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8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13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1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1.xml"/>
  <Override ContentType="application/vnd.openxmlformats-officedocument.spreadsheetml.pivotCacheDefinition+xml" PartName="/xl/pivotCache/pivotCacheDefinition19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17.xml"/>
  <Override ContentType="application/vnd.openxmlformats-officedocument.spreadsheetml.pivotCacheDefinition+xml" PartName="/xl/pivotCache/pivotCacheDefinition14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6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pivotCacheDefinition+xml" PartName="/xl/pivotCache/pivotCacheDefinition20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50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42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41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40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51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47.xml"/>
  <Override ContentType="application/vnd.openxmlformats-officedocument.spreadsheetml.pivotTable+xml" PartName="/xl/pivotTables/pivotTable46.xml"/>
  <Override ContentType="application/vnd.openxmlformats-officedocument.spreadsheetml.pivotTable+xml" PartName="/xl/pivotTables/pivotTable3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48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45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49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44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43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2026" sheetId="2" r:id="rId6"/>
    <sheet state="visible" name="2026 Breakdown" sheetId="3" r:id="rId7"/>
    <sheet state="visible" name="2026 AM Totals" sheetId="4" r:id="rId8"/>
    <sheet state="visible" name="2026 Brett" sheetId="5" r:id="rId9"/>
    <sheet state="visible" name="2026 Drew" sheetId="6" r:id="rId10"/>
    <sheet state="visible" name="2026 James" sheetId="7" r:id="rId11"/>
    <sheet state="visible" name="2026 Mike" sheetId="8" r:id="rId12"/>
    <sheet state="visible" name="Paid 2026" sheetId="9" r:id="rId13"/>
    <sheet state="visible" name="Commission Data" sheetId="10" r:id="rId14"/>
    <sheet state="visible" name="2026 Surveys" sheetId="11" r:id="rId15"/>
    <sheet state="visible" name="2025" sheetId="12" r:id="rId16"/>
    <sheet state="visible" name="2025 Breakdown" sheetId="13" r:id="rId17"/>
    <sheet state="visible" name="2025 AM Totals" sheetId="14" r:id="rId18"/>
    <sheet state="visible" name="2025 Adam" sheetId="15" r:id="rId19"/>
    <sheet state="visible" name="2025 Brett" sheetId="16" r:id="rId20"/>
    <sheet state="visible" name="2025 Chris" sheetId="17" r:id="rId21"/>
    <sheet state="visible" name="2025 Drew" sheetId="18" r:id="rId22"/>
    <sheet state="visible" name="2025 Geoff" sheetId="19" r:id="rId23"/>
    <sheet state="visible" name="2025 James" sheetId="20" r:id="rId24"/>
    <sheet state="visible" name="2025 Mike" sheetId="21" r:id="rId25"/>
    <sheet state="visible" name="2025 Will" sheetId="22" r:id="rId26"/>
    <sheet state="visible" name="OPs Callback" sheetId="23" r:id="rId27"/>
    <sheet state="visible" name="2024" sheetId="24" r:id="rId28"/>
    <sheet state="hidden" name="2024 Schedule" sheetId="25" r:id="rId29"/>
    <sheet state="visible" name="2024 Breakdown" sheetId="26" r:id="rId30"/>
    <sheet state="visible" name="2024 AM" sheetId="27" r:id="rId31"/>
    <sheet state="visible" name="Reports" sheetId="28" r:id="rId32"/>
    <sheet state="hidden" name="2024 Adam" sheetId="29" r:id="rId33"/>
    <sheet state="hidden" name="2024 Brett" sheetId="30" r:id="rId34"/>
    <sheet state="hidden" name="2024 Brian" sheetId="31" r:id="rId35"/>
    <sheet state="hidden" name="2024 Chris" sheetId="32" r:id="rId36"/>
    <sheet state="hidden" name="2024 Jared" sheetId="33" r:id="rId37"/>
    <sheet state="hidden" name="2024 James" sheetId="34" r:id="rId38"/>
    <sheet state="hidden" name="2024 Mike" sheetId="35" r:id="rId39"/>
    <sheet state="hidden" name="2024 Will" sheetId="36" r:id="rId40"/>
    <sheet state="hidden" name="2024 Insurance vs Retail" sheetId="37" r:id="rId41"/>
    <sheet state="visible" name="Surveys" sheetId="38" r:id="rId42"/>
    <sheet state="hidden" name="2023" sheetId="39" r:id="rId43"/>
    <sheet state="hidden" name="Chart1 Monthly Dollars by Sales" sheetId="40" r:id="rId44"/>
  </sheets>
  <definedNames/>
  <calcPr/>
  <pivotCaches>
    <pivotCache cacheId="0" r:id="rId45"/>
    <pivotCache cacheId="1" r:id="rId46"/>
    <pivotCache cacheId="2" r:id="rId47"/>
    <pivotCache cacheId="3" r:id="rId48"/>
    <pivotCache cacheId="4" r:id="rId49"/>
    <pivotCache cacheId="5" r:id="rId50"/>
    <pivotCache cacheId="6" r:id="rId51"/>
    <pivotCache cacheId="7" r:id="rId52"/>
    <pivotCache cacheId="8" r:id="rId53"/>
    <pivotCache cacheId="9" r:id="rId54"/>
    <pivotCache cacheId="10" r:id="rId55"/>
    <pivotCache cacheId="11" r:id="rId56"/>
    <pivotCache cacheId="12" r:id="rId57"/>
    <pivotCache cacheId="13" r:id="rId58"/>
    <pivotCache cacheId="14" r:id="rId59"/>
    <pivotCache cacheId="15" r:id="rId60"/>
    <pivotCache cacheId="16" r:id="rId61"/>
    <pivotCache cacheId="17" r:id="rId62"/>
    <pivotCache cacheId="18" r:id="rId63"/>
    <pivotCache cacheId="19" r:id="rId64"/>
    <pivotCache cacheId="20" r:id="rId6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SHEET_ID:429530148</t>
      </text>
    </comment>
    <comment authorId="0" ref="B2">
      <text>
        <t xml:space="preserve">SHEET_ID:404327100</t>
      </text>
    </comment>
    <comment authorId="0" ref="C2">
      <text>
        <t xml:space="preserve">SHEET_ID:0</t>
      </text>
    </comment>
    <comment authorId="0" ref="D2">
      <text>
        <t xml:space="preserve">SHEET_ID:1662428145</t>
      </text>
    </comment>
    <comment authorId="0" ref="A3">
      <text>
        <t xml:space="preserve">SHEET_ID:1362640950</t>
      </text>
    </comment>
    <comment authorId="0" ref="B3">
      <text>
        <t xml:space="preserve">SHEET_ID:741828590</t>
      </text>
    </comment>
    <comment authorId="0" ref="C3">
      <text>
        <t xml:space="preserve">SHEET_ID:793784430</t>
      </text>
    </comment>
    <comment authorId="0" ref="D3">
      <text>
        <t xml:space="preserve">SHEET_ID:1223319550</t>
      </text>
    </comment>
    <comment authorId="0" ref="A4">
      <text>
        <t xml:space="preserve">SHEET_ID:1146536139</t>
      </text>
    </comment>
    <comment authorId="0" ref="B4">
      <text>
        <t xml:space="preserve">SHEET_ID:293410382</t>
      </text>
    </comment>
    <comment authorId="0" ref="C4">
      <text>
        <t xml:space="preserve">SHEET_ID:602492478</t>
      </text>
    </comment>
    <comment authorId="0" ref="D4">
      <text>
        <t xml:space="preserve">SHEET_ID:1031124206</t>
      </text>
    </comment>
    <comment authorId="0" ref="A5">
      <text>
        <t xml:space="preserve">SHEET_ID:1575575233</t>
      </text>
    </comment>
    <comment authorId="0" ref="B5">
      <text>
        <t xml:space="preserve">SHEET_ID:462680465</t>
      </text>
    </comment>
    <comment authorId="0" ref="C5">
      <text>
        <t xml:space="preserve">SHEET_ID:1386846138</t>
      </text>
    </comment>
    <comment authorId="0" ref="D5">
      <text>
        <t xml:space="preserve">SHEET_ID:590108031</t>
      </text>
    </comment>
    <comment authorId="0" ref="A6">
      <text>
        <t xml:space="preserve">SHEET_ID:278835679</t>
      </text>
    </comment>
    <comment authorId="0" ref="B6">
      <text>
        <t xml:space="preserve">SHEET_ID:1836360507</t>
      </text>
    </comment>
    <comment authorId="0" ref="C6">
      <text>
        <t xml:space="preserve">SHEET_ID:606377111</t>
      </text>
    </comment>
    <comment authorId="0" ref="D6">
      <text>
        <t xml:space="preserve">SHEET_ID:1408073445</t>
      </text>
    </comment>
    <comment authorId="0" ref="A7">
      <text>
        <t xml:space="preserve">SHEET_ID:924111322</t>
      </text>
    </comment>
    <comment authorId="0" ref="B7">
      <text>
        <t xml:space="preserve">SHEET_ID:1769294408</t>
      </text>
    </comment>
    <comment authorId="0" ref="C7">
      <text>
        <t xml:space="preserve">SHEET_ID:29693320</t>
      </text>
    </comment>
    <comment authorId="0" ref="A8">
      <text>
        <t xml:space="preserve">SHEET_ID:929087671</t>
      </text>
    </comment>
    <comment authorId="0" ref="B8">
      <text>
        <t xml:space="preserve">SHEET_ID:1113997440</t>
      </text>
    </comment>
    <comment authorId="0" ref="C8">
      <text>
        <t xml:space="preserve">SHEET_ID:655411058</t>
      </text>
    </comment>
    <comment authorId="0" ref="B9">
      <text>
        <t xml:space="preserve">SHEET_ID:1068129629</t>
      </text>
    </comment>
    <comment authorId="0" ref="C9">
      <text>
        <t xml:space="preserve">SHEET_ID:1983499787</t>
      </text>
    </comment>
    <comment authorId="0" ref="B10">
      <text>
        <t xml:space="preserve">SHEET_ID:982738393</t>
      </text>
    </comment>
    <comment authorId="0" ref="C10">
      <text>
        <t xml:space="preserve">SHEET_ID:727518923</t>
      </text>
    </comment>
    <comment authorId="0" ref="B11">
      <text>
        <t xml:space="preserve">SHEET_ID:48046394</t>
      </text>
    </comment>
    <comment authorId="0" ref="C11">
      <text>
        <t xml:space="preserve">SHEET_ID:2136485480</t>
      </text>
    </comment>
    <comment authorId="0" ref="B12">
      <text>
        <t xml:space="preserve">SHEET_ID:384692926</t>
      </text>
    </comment>
    <comment authorId="0" ref="C12">
      <text>
        <t xml:space="preserve">SHEET_ID:1988675120</t>
      </text>
    </comment>
    <comment authorId="0" ref="C13">
      <text>
        <t xml:space="preserve">SHEET_ID:1090312275</t>
      </text>
    </comment>
    <comment authorId="0" ref="C14">
      <text>
        <t xml:space="preserve">SHEET_ID:1441500065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6">
      <text>
        <t xml:space="preserve">Some of these expenses are from 20245151</t>
      </text>
    </comment>
    <comment authorId="0" ref="B152">
      <text>
        <t xml:space="preserve">This job is tied to 20245065
</t>
      </text>
    </comment>
  </commentList>
</comments>
</file>

<file path=xl/sharedStrings.xml><?xml version="1.0" encoding="utf-8"?>
<sst xmlns="http://schemas.openxmlformats.org/spreadsheetml/2006/main" count="6662" uniqueCount="1608">
  <si>
    <t>Other</t>
  </si>
  <si>
    <t>2026</t>
  </si>
  <si>
    <t>2025</t>
  </si>
  <si>
    <t>2024</t>
  </si>
  <si>
    <t>[Chart1] Monthly Dollars by Sales Representative and Year</t>
  </si>
  <si>
    <t>2026 AM Totals</t>
  </si>
  <si>
    <t>2025 Adam</t>
  </si>
  <si>
    <t>2024 Adam</t>
  </si>
  <si>
    <t>2023</t>
  </si>
  <si>
    <t>2026 Breakdown</t>
  </si>
  <si>
    <t>2025 AM Totals</t>
  </si>
  <si>
    <t>2024 AM</t>
  </si>
  <si>
    <t>Commission Data</t>
  </si>
  <si>
    <t>2026 Brett</t>
  </si>
  <si>
    <t>2025 Breakdown</t>
  </si>
  <si>
    <t>2024 Breakdown</t>
  </si>
  <si>
    <t>OPs Callback</t>
  </si>
  <si>
    <t>2026 Drew</t>
  </si>
  <si>
    <t>2025 Brett</t>
  </si>
  <si>
    <t>2024 Brett</t>
  </si>
  <si>
    <t>Paid 2026</t>
  </si>
  <si>
    <t>2026 James</t>
  </si>
  <si>
    <t>2025 Chris</t>
  </si>
  <si>
    <t>2024 Brian</t>
  </si>
  <si>
    <t>Reports</t>
  </si>
  <si>
    <t>2026 Mike</t>
  </si>
  <si>
    <t>2025 Drew</t>
  </si>
  <si>
    <t>2024 Chris</t>
  </si>
  <si>
    <t>Surveys</t>
  </si>
  <si>
    <t>2026 Surveys</t>
  </si>
  <si>
    <t>2025 Geoff</t>
  </si>
  <si>
    <t>2024 Insurance vs Retail</t>
  </si>
  <si>
    <t>2025 James</t>
  </si>
  <si>
    <t>2024 James</t>
  </si>
  <si>
    <t>2025 Mike</t>
  </si>
  <si>
    <t>2024 Jared</t>
  </si>
  <si>
    <t>2025 Will</t>
  </si>
  <si>
    <t>2024 Mike</t>
  </si>
  <si>
    <t>2024 Schedule</t>
  </si>
  <si>
    <t>2024 Will</t>
  </si>
  <si>
    <t>Project # (2164)</t>
  </si>
  <si>
    <t>Job #</t>
  </si>
  <si>
    <t>Name</t>
  </si>
  <si>
    <t>Type</t>
  </si>
  <si>
    <t>Date</t>
  </si>
  <si>
    <t>Projected Start Date</t>
  </si>
  <si>
    <t>Projected End Date</t>
  </si>
  <si>
    <t>AM</t>
  </si>
  <si>
    <t>Billed</t>
  </si>
  <si>
    <t>Paid in Full</t>
  </si>
  <si>
    <t>Comm Owed</t>
  </si>
  <si>
    <t>Status</t>
  </si>
  <si>
    <t>Updated this week</t>
  </si>
  <si>
    <t>GP</t>
  </si>
  <si>
    <t>Invoiced</t>
  </si>
  <si>
    <t>Contract</t>
  </si>
  <si>
    <t>Change Orders</t>
  </si>
  <si>
    <t>Amount Paid</t>
  </si>
  <si>
    <t>Date of Last Payment</t>
  </si>
  <si>
    <t xml:space="preserve"> </t>
  </si>
  <si>
    <t>Riley Spradlin</t>
  </si>
  <si>
    <t>04/02/2026</t>
  </si>
  <si>
    <t>Drew</t>
  </si>
  <si>
    <t>In Billing</t>
  </si>
  <si>
    <t>Matthew Patton</t>
  </si>
  <si>
    <t>03/05/2026</t>
  </si>
  <si>
    <t>Brett</t>
  </si>
  <si>
    <t>Marshall Wagner</t>
  </si>
  <si>
    <t>01/22/2026</t>
  </si>
  <si>
    <t>James</t>
  </si>
  <si>
    <t>Donald Mcghee</t>
  </si>
  <si>
    <t>Shari Dill</t>
  </si>
  <si>
    <t>Job Scheduled</t>
  </si>
  <si>
    <t>Nancy Avila</t>
  </si>
  <si>
    <t>James Combs</t>
  </si>
  <si>
    <t>01/27/2026</t>
  </si>
  <si>
    <t>Adam</t>
  </si>
  <si>
    <t>Jonathan Vernon</t>
  </si>
  <si>
    <t>Materials Ordered</t>
  </si>
  <si>
    <t>Christian Life Center Emergency Repairs</t>
  </si>
  <si>
    <t>02/12/2026</t>
  </si>
  <si>
    <t>Chris</t>
  </si>
  <si>
    <t>Tyler Hunt</t>
  </si>
  <si>
    <t>03/19/2026</t>
  </si>
  <si>
    <t>August Boehnlein</t>
  </si>
  <si>
    <t>Project On Hold</t>
  </si>
  <si>
    <t>Deborah Tippie</t>
  </si>
  <si>
    <t>Mike</t>
  </si>
  <si>
    <t>INS - Jeremiah Jenkins</t>
  </si>
  <si>
    <t>04/09/2026</t>
  </si>
  <si>
    <t>In Progress</t>
  </si>
  <si>
    <t>INS - Floyd Cain Jr.</t>
  </si>
  <si>
    <t>Approved</t>
  </si>
  <si>
    <t>Robert Kissell</t>
  </si>
  <si>
    <t>Jason Rutan</t>
  </si>
  <si>
    <t>04/16/2026</t>
  </si>
  <si>
    <t>Kristen Adams</t>
  </si>
  <si>
    <t>CHIP - Carol Steed</t>
  </si>
  <si>
    <t>Amy  Hoff</t>
  </si>
  <si>
    <t>Gianghua Gao</t>
  </si>
  <si>
    <t>Mary Peitsmeyer</t>
  </si>
  <si>
    <t>James  Lintz</t>
  </si>
  <si>
    <t>03/12/2026</t>
  </si>
  <si>
    <t>Jessica Lansford</t>
  </si>
  <si>
    <t>William Barrett</t>
  </si>
  <si>
    <t>Becky Fiessinger</t>
  </si>
  <si>
    <t>Job Review</t>
  </si>
  <si>
    <t>INS - Josh Gates</t>
  </si>
  <si>
    <t>John Baumann</t>
  </si>
  <si>
    <t>Andrew Wasouf</t>
  </si>
  <si>
    <t>03/27/2026</t>
  </si>
  <si>
    <t>Joe Fiorita</t>
  </si>
  <si>
    <t>INS - Randy Brinkman</t>
  </si>
  <si>
    <t>INS - Pastor David Douglas's home</t>
  </si>
  <si>
    <t>Rachel Conrad</t>
  </si>
  <si>
    <t>Ralph Lowe</t>
  </si>
  <si>
    <t>INS - Alicia Luedeke</t>
  </si>
  <si>
    <t>04/07/2026</t>
  </si>
  <si>
    <t>Grant Pace</t>
  </si>
  <si>
    <t>04/30/2026</t>
  </si>
  <si>
    <t>04/29/2026</t>
  </si>
  <si>
    <t>INS - Brady Dowler</t>
  </si>
  <si>
    <t>INS - Chris Browning</t>
  </si>
  <si>
    <t>INS - Matt Clifton</t>
  </si>
  <si>
    <t>04/27/2026</t>
  </si>
  <si>
    <t>04/28/2026</t>
  </si>
  <si>
    <t>Jason Schaefer</t>
  </si>
  <si>
    <t>Kathie Abke</t>
  </si>
  <si>
    <t>INS - Roben Hamilton</t>
  </si>
  <si>
    <t>Steve And Margaret Callon</t>
  </si>
  <si>
    <t>04/20/2026</t>
  </si>
  <si>
    <t>Russell Hawkins</t>
  </si>
  <si>
    <t>04/17/2026</t>
  </si>
  <si>
    <t>INS - Vicki Jones</t>
  </si>
  <si>
    <t>Nate  Beaman</t>
  </si>
  <si>
    <t>INS - Dennis Fine</t>
  </si>
  <si>
    <t>04/23/2026</t>
  </si>
  <si>
    <t>INS - Mike Wallace</t>
  </si>
  <si>
    <t>INS - Dan Koval</t>
  </si>
  <si>
    <t>03/26/2026</t>
  </si>
  <si>
    <t>INS - Shavon Puckett</t>
  </si>
  <si>
    <t>Nick Robinson</t>
  </si>
  <si>
    <t>INS - Margaret Vancauwenbergh</t>
  </si>
  <si>
    <t>Braden Fisher</t>
  </si>
  <si>
    <t>05/06/2026</t>
  </si>
  <si>
    <t>05/05/2026</t>
  </si>
  <si>
    <t>INS - Doug Sears</t>
  </si>
  <si>
    <t>Paulette Schields</t>
  </si>
  <si>
    <t>INS - Joe Kendal</t>
  </si>
  <si>
    <t>INS - Mike Hild Rental</t>
  </si>
  <si>
    <t>04/13/2026</t>
  </si>
  <si>
    <t>INS - Keith Thomas</t>
  </si>
  <si>
    <t>04/22/2026</t>
  </si>
  <si>
    <t>INS - Mohammed Hussain</t>
  </si>
  <si>
    <t>INS - Matt Snider</t>
  </si>
  <si>
    <t>INS - Randy Hawkins</t>
  </si>
  <si>
    <t>INS - Bob Bradley</t>
  </si>
  <si>
    <t>Michelle Strickland</t>
  </si>
  <si>
    <t>INS - John  Stockstill</t>
  </si>
  <si>
    <t>INS - Robert Hope</t>
  </si>
  <si>
    <t>Steve Liptak</t>
  </si>
  <si>
    <t>INS - Steve Creager</t>
  </si>
  <si>
    <t>05/08/2026</t>
  </si>
  <si>
    <t>INS - Adam Mott</t>
  </si>
  <si>
    <t>INS - Jonathan Humphreys</t>
  </si>
  <si>
    <t>Dana Roberts - siding repair</t>
  </si>
  <si>
    <t>INS - Ashley Dean</t>
  </si>
  <si>
    <t>INS - Steve Elrich</t>
  </si>
  <si>
    <t>05/11/2026</t>
  </si>
  <si>
    <t>Justin Oeder</t>
  </si>
  <si>
    <t>INS - Patricia Howard</t>
  </si>
  <si>
    <t>05/12/2026</t>
  </si>
  <si>
    <t>INS - Brad Burtus</t>
  </si>
  <si>
    <t>INS - Maurice Docton</t>
  </si>
  <si>
    <t>Louden Saulbeamer</t>
  </si>
  <si>
    <t>Stacey Underwood</t>
  </si>
  <si>
    <t>Jim Ashburn</t>
  </si>
  <si>
    <t>05/04/2026</t>
  </si>
  <si>
    <t>Paula Pinson</t>
  </si>
  <si>
    <t>04/10/2026</t>
  </si>
  <si>
    <t>Vince Baldasare - siding repair</t>
  </si>
  <si>
    <t>Amy Hirsch</t>
  </si>
  <si>
    <t>Gregg Marshall</t>
  </si>
  <si>
    <t>Belkis Siebert</t>
  </si>
  <si>
    <t>05/19/2026</t>
  </si>
  <si>
    <t>INS - Gladys Stanley</t>
  </si>
  <si>
    <t>Linda  Bantner</t>
  </si>
  <si>
    <t>Jacob Dereshkevich</t>
  </si>
  <si>
    <t>INS - Heather Brodess</t>
  </si>
  <si>
    <t>INS - Cheryl DeBrosse</t>
  </si>
  <si>
    <t>John Cox</t>
  </si>
  <si>
    <t>Charles Shelley</t>
  </si>
  <si>
    <t>Kyle Knoop</t>
  </si>
  <si>
    <t>Adam Bushmich</t>
  </si>
  <si>
    <t>INS - Aaron Hansgen</t>
  </si>
  <si>
    <t>INS - Kendal Fritz</t>
  </si>
  <si>
    <t>Eric Dean</t>
  </si>
  <si>
    <t>Derick Cruea</t>
  </si>
  <si>
    <t>Michelle Perry</t>
  </si>
  <si>
    <t>Pending Inspection</t>
  </si>
  <si>
    <t>Dave Nelson</t>
  </si>
  <si>
    <t>Braden Clark</t>
  </si>
  <si>
    <t>Dan Hensley</t>
  </si>
  <si>
    <t>04/15/2026</t>
  </si>
  <si>
    <t>Patricia Kesling</t>
  </si>
  <si>
    <t>INS - Dave Haller</t>
  </si>
  <si>
    <t>INS - Riley Braun</t>
  </si>
  <si>
    <t>INS - Jim Steinman</t>
  </si>
  <si>
    <t>Jeff Schroeder</t>
  </si>
  <si>
    <t xml:space="preserve">Mark Ecton </t>
  </si>
  <si>
    <t>04/14/2026</t>
  </si>
  <si>
    <t>Keith  Basil</t>
  </si>
  <si>
    <t>Jenn Karnehm</t>
  </si>
  <si>
    <t>David Young</t>
  </si>
  <si>
    <t>INS - Lynn Bower</t>
  </si>
  <si>
    <t>INS - Heather Davey</t>
  </si>
  <si>
    <t>04/21/2026</t>
  </si>
  <si>
    <t>INS - Dan Moorhead</t>
  </si>
  <si>
    <t>John Bridgman</t>
  </si>
  <si>
    <t>Pending Gutters</t>
  </si>
  <si>
    <t>Patrick Mccoy</t>
  </si>
  <si>
    <t>David Thomas</t>
  </si>
  <si>
    <t>04/24/2026</t>
  </si>
  <si>
    <t>Tara Crowl</t>
  </si>
  <si>
    <t>Keith Bowman</t>
  </si>
  <si>
    <t>Spencer  Lanham</t>
  </si>
  <si>
    <t>Jared Huelsman</t>
  </si>
  <si>
    <t>Doug Murray</t>
  </si>
  <si>
    <t>Skip Murray</t>
  </si>
  <si>
    <t>Chris White rental</t>
  </si>
  <si>
    <t>Dawn Hawks</t>
  </si>
  <si>
    <t>INS - Michael Besecker</t>
  </si>
  <si>
    <t>05/07/2026</t>
  </si>
  <si>
    <t>Melinda Rathbun</t>
  </si>
  <si>
    <t>Van Lake Condos</t>
  </si>
  <si>
    <t>05/13/2026</t>
  </si>
  <si>
    <t>05/14/2026</t>
  </si>
  <si>
    <t>INS - Dillon Daugherty</t>
  </si>
  <si>
    <t>05/20/2026</t>
  </si>
  <si>
    <t>Ben Boche</t>
  </si>
  <si>
    <t>Shrishail Nashi</t>
  </si>
  <si>
    <t>January</t>
  </si>
  <si>
    <t>#</t>
  </si>
  <si>
    <t>Contract Amt</t>
  </si>
  <si>
    <t>GP %</t>
  </si>
  <si>
    <t>Adam Total</t>
  </si>
  <si>
    <t>Brett Total</t>
  </si>
  <si>
    <t>Drew Total</t>
  </si>
  <si>
    <t>James Total</t>
  </si>
  <si>
    <t>Grand Total</t>
  </si>
  <si>
    <t>Febuary</t>
  </si>
  <si>
    <t>Chris Total</t>
  </si>
  <si>
    <t>Mike Total</t>
  </si>
  <si>
    <t>March</t>
  </si>
  <si>
    <t>April</t>
  </si>
  <si>
    <t># of Contracts</t>
  </si>
  <si>
    <t>Total</t>
  </si>
  <si>
    <t>AVERAGE of Retail 67.68%</t>
  </si>
  <si>
    <t>AVERAGE of Insurance 55.70%</t>
  </si>
  <si>
    <t>AVERAGE of GP 66.54%</t>
  </si>
  <si>
    <t>Av per Contract</t>
  </si>
  <si>
    <t>Open Jobs</t>
  </si>
  <si>
    <t>Expected Commission</t>
  </si>
  <si>
    <t>Commission Paid</t>
  </si>
  <si>
    <t>Commission Owed</t>
  </si>
  <si>
    <t>Owed has been paid</t>
  </si>
  <si>
    <t>Manual Override</t>
  </si>
  <si>
    <t/>
  </si>
  <si>
    <t>2026-01</t>
  </si>
  <si>
    <t>Job Number</t>
  </si>
  <si>
    <t>Contract Amount</t>
  </si>
  <si>
    <t>Invoiced Total</t>
  </si>
  <si>
    <t>Cost</t>
  </si>
  <si>
    <t>INS - Stephanie Quintor</t>
  </si>
  <si>
    <t>INS - Glen Shelley</t>
  </si>
  <si>
    <t>INS - New Jasper Fire Station</t>
  </si>
  <si>
    <t>Dustin Dietz</t>
  </si>
  <si>
    <t>INS - Paul Herzog</t>
  </si>
  <si>
    <t>Judy Shobe</t>
  </si>
  <si>
    <t>Ransae  Hall</t>
  </si>
  <si>
    <t>Daron Brown</t>
  </si>
  <si>
    <t>Ryan Walker</t>
  </si>
  <si>
    <t>Barb Spurgeon</t>
  </si>
  <si>
    <t>Jeff Hobbs</t>
  </si>
  <si>
    <t>Frank Baxter</t>
  </si>
  <si>
    <t>Sherrill Silvers</t>
  </si>
  <si>
    <t>Dayton Dreamcenter</t>
  </si>
  <si>
    <t>Dee Scherer</t>
  </si>
  <si>
    <t>Dan Moorhead</t>
  </si>
  <si>
    <t>Mary Mastronicola</t>
  </si>
  <si>
    <t>Lead Number</t>
  </si>
  <si>
    <t>Salesperson</t>
  </si>
  <si>
    <t>Paid</t>
  </si>
  <si>
    <t>Owed</t>
  </si>
  <si>
    <t>Override Flag</t>
  </si>
  <si>
    <t>Will</t>
  </si>
  <si>
    <t>Geoff</t>
  </si>
  <si>
    <t>Project #</t>
  </si>
  <si>
    <t>Contract Amt $3,015,547.20</t>
  </si>
  <si>
    <t>Lauren Mccoy</t>
  </si>
  <si>
    <t>Roofing and Siding</t>
  </si>
  <si>
    <t>Dennis Hong</t>
  </si>
  <si>
    <t>Doug Gregory</t>
  </si>
  <si>
    <t>Jennifer Willoughby</t>
  </si>
  <si>
    <t>11/06/2025</t>
  </si>
  <si>
    <t>Bill Bechtel</t>
  </si>
  <si>
    <t>Nathan Thomsen</t>
  </si>
  <si>
    <t>Kathy Cornell</t>
  </si>
  <si>
    <t>Loren Westfall</t>
  </si>
  <si>
    <t>Construction</t>
  </si>
  <si>
    <t>Eric Lovely</t>
  </si>
  <si>
    <t>Cale</t>
  </si>
  <si>
    <t>Troy Blanchard</t>
  </si>
  <si>
    <t>Steve Truskowski</t>
  </si>
  <si>
    <t>HBC Garage Siding</t>
  </si>
  <si>
    <t>INS - Rachel Carr</t>
  </si>
  <si>
    <t>INS - Joshua Bonzelaar</t>
  </si>
  <si>
    <t>10/09/2025</t>
  </si>
  <si>
    <t>Gina Schweiterman</t>
  </si>
  <si>
    <t>INS - Ryan Horan</t>
  </si>
  <si>
    <t>Andrew &amp; Lynn Evans</t>
  </si>
  <si>
    <t>Lorraine Wood</t>
  </si>
  <si>
    <t>Tom Watkin</t>
  </si>
  <si>
    <t>Janice Motz</t>
  </si>
  <si>
    <t>Cory Leckey</t>
  </si>
  <si>
    <t>Kimberleigh Cooper</t>
  </si>
  <si>
    <t>Chris Falkowski</t>
  </si>
  <si>
    <t>Steve and Robin Bliss</t>
  </si>
  <si>
    <t>INS - Tyler Goudy</t>
  </si>
  <si>
    <t>09/25/2025</t>
  </si>
  <si>
    <t>INS - Wes Beard</t>
  </si>
  <si>
    <t>Andrew Walter</t>
  </si>
  <si>
    <t>Michael Hill</t>
  </si>
  <si>
    <t>Darren Smith</t>
  </si>
  <si>
    <t>INS - Claude Copeland</t>
  </si>
  <si>
    <t>Jim Steinman</t>
  </si>
  <si>
    <t>Dalton Swafford</t>
  </si>
  <si>
    <t>Steve Oroszi</t>
  </si>
  <si>
    <t>Brandon Mix</t>
  </si>
  <si>
    <t>Mina Shafiei</t>
  </si>
  <si>
    <t>Ben McClurg</t>
  </si>
  <si>
    <t>Zynell Clemons</t>
  </si>
  <si>
    <t>Penny Willis</t>
  </si>
  <si>
    <t>Amy Stamps</t>
  </si>
  <si>
    <t>INS - Tom Myers Siding</t>
  </si>
  <si>
    <t>Jennifer Colwell</t>
  </si>
  <si>
    <t>Mark Webster</t>
  </si>
  <si>
    <t>Anthony Cruz</t>
  </si>
  <si>
    <t>01/29/2026</t>
  </si>
  <si>
    <t>TJ Bernard</t>
  </si>
  <si>
    <t>Pam Sizemore</t>
  </si>
  <si>
    <t>Kelly Thakkar</t>
  </si>
  <si>
    <t>Dustin Johnson</t>
  </si>
  <si>
    <t>12/09/2025</t>
  </si>
  <si>
    <t>INS - Misty Dalykas</t>
  </si>
  <si>
    <t>Mark Wolfe</t>
  </si>
  <si>
    <t>Adam Sweigart</t>
  </si>
  <si>
    <t>INS - Kevin And Cheryl Sims</t>
  </si>
  <si>
    <t>INS - Ryan Bloomingdale</t>
  </si>
  <si>
    <t>INS - Emily Hammel</t>
  </si>
  <si>
    <t>Dorothy Reed</t>
  </si>
  <si>
    <t>Drew Haker</t>
  </si>
  <si>
    <t>Rayce Robinon - Clocktower</t>
  </si>
  <si>
    <t>David Torrence</t>
  </si>
  <si>
    <t>Shawn Vehr</t>
  </si>
  <si>
    <t>INS - Katherine Clemmer</t>
  </si>
  <si>
    <t>Robert Cobb</t>
  </si>
  <si>
    <t>Jamie Coy</t>
  </si>
  <si>
    <t>Craig Kauffman</t>
  </si>
  <si>
    <t>INS - John Martin</t>
  </si>
  <si>
    <t>10/30/2025</t>
  </si>
  <si>
    <t>INS - Roger Hamilton</t>
  </si>
  <si>
    <t>03/09/2026</t>
  </si>
  <si>
    <t>Manes Addition</t>
  </si>
  <si>
    <t>Kathy Hartman</t>
  </si>
  <si>
    <t>Chris Falkowski - Master Bath</t>
  </si>
  <si>
    <t>Mike White</t>
  </si>
  <si>
    <t>INS - Sovereign Grace</t>
  </si>
  <si>
    <t>Susan Gayle</t>
  </si>
  <si>
    <t>Stacey Kinnison</t>
  </si>
  <si>
    <t>Ashley Deloatch</t>
  </si>
  <si>
    <t>Heather Kennedy</t>
  </si>
  <si>
    <t>Kyle Piepmeyer</t>
  </si>
  <si>
    <t>Cindy Eubanks</t>
  </si>
  <si>
    <t>Chris Kelly</t>
  </si>
  <si>
    <t>Eric Whitney</t>
  </si>
  <si>
    <t>INS - Ben Shideler</t>
  </si>
  <si>
    <t xml:space="preserve">Pending Insurance Approval </t>
  </si>
  <si>
    <t>Caroline Mantkowski</t>
  </si>
  <si>
    <t>Joanne Stocksdale</t>
  </si>
  <si>
    <t>INS - Carol Morgan (Beth Lainhart)</t>
  </si>
  <si>
    <t>01/08/2026</t>
  </si>
  <si>
    <t>Bruce Stapleton</t>
  </si>
  <si>
    <t>Codi Santos</t>
  </si>
  <si>
    <t>Scott Earhart</t>
  </si>
  <si>
    <t>Pete Avnaim</t>
  </si>
  <si>
    <t>INS - Pete Battaglia</t>
  </si>
  <si>
    <t>Level MB - The Maxwell</t>
  </si>
  <si>
    <t>INS - James (Andy) Dean</t>
  </si>
  <si>
    <t>01/15/2026</t>
  </si>
  <si>
    <t>Carlene McNamara</t>
  </si>
  <si>
    <t>Keith Smart</t>
  </si>
  <si>
    <t>Brian Moore</t>
  </si>
  <si>
    <t>Maria Beimly</t>
  </si>
  <si>
    <t>Ray Marker</t>
  </si>
  <si>
    <t>Lewis Wray</t>
  </si>
  <si>
    <t>INS - Lisa Cooper</t>
  </si>
  <si>
    <t>Level MB - 30 N Main</t>
  </si>
  <si>
    <t>Matt Veryser</t>
  </si>
  <si>
    <t>Annie Lawson</t>
  </si>
  <si>
    <t>Philip Osterholt</t>
  </si>
  <si>
    <t>Patti Nicodemus</t>
  </si>
  <si>
    <t>Barb Knobloch</t>
  </si>
  <si>
    <t>Sam Saylers</t>
  </si>
  <si>
    <t>HBC - Prenger</t>
  </si>
  <si>
    <t>Dana Ronnebaum</t>
  </si>
  <si>
    <t>Tom Bucher</t>
  </si>
  <si>
    <t>Tyler Kirby - Level MB</t>
  </si>
  <si>
    <t>12/18/2025</t>
  </si>
  <si>
    <t>Tom Christy</t>
  </si>
  <si>
    <t>Cortney Frazee</t>
  </si>
  <si>
    <t>Seth Coil</t>
  </si>
  <si>
    <t>Level MB - Wes Driskell</t>
  </si>
  <si>
    <t>Barry Smith</t>
  </si>
  <si>
    <t>INS - Katie Merrell</t>
  </si>
  <si>
    <t>Christina Beach</t>
  </si>
  <si>
    <t>James Zimmerman</t>
  </si>
  <si>
    <t>Austan  Good</t>
  </si>
  <si>
    <t>Viktoria Cooper</t>
  </si>
  <si>
    <t>Amy Gibbons</t>
  </si>
  <si>
    <t>INS Steve &amp; Karima Buchholz</t>
  </si>
  <si>
    <t>Oceana Massonneau</t>
  </si>
  <si>
    <t>Frank Szmulowicz</t>
  </si>
  <si>
    <t>11/27/2025</t>
  </si>
  <si>
    <t>Josh Swihart</t>
  </si>
  <si>
    <t>Steve Mascarella</t>
  </si>
  <si>
    <t>Trevor Lowe</t>
  </si>
  <si>
    <t>10/16/2025</t>
  </si>
  <si>
    <t>Jenna Kreitzer</t>
  </si>
  <si>
    <t>INS - Gary Toczylowski</t>
  </si>
  <si>
    <t>INS - Pete Battaglia rental</t>
  </si>
  <si>
    <t>INS - Shawnee Hills Baptist Church</t>
  </si>
  <si>
    <t>INS - Becky Maggert</t>
  </si>
  <si>
    <t>05/01/2026</t>
  </si>
  <si>
    <t>Lisa Dillon</t>
  </si>
  <si>
    <t>INS - Melissa Clark</t>
  </si>
  <si>
    <t>Shawn Ella Isaac</t>
  </si>
  <si>
    <t>Brett Schilling</t>
  </si>
  <si>
    <t>11/13/2025</t>
  </si>
  <si>
    <t>Pat Spirito</t>
  </si>
  <si>
    <t>INS - Matt Downing</t>
  </si>
  <si>
    <t>05/25/2026</t>
  </si>
  <si>
    <t>James Fry</t>
  </si>
  <si>
    <t>Graham King - E Canal</t>
  </si>
  <si>
    <t>INS - Michael Phillips</t>
  </si>
  <si>
    <t>Graham King - 10 N Long St</t>
  </si>
  <si>
    <t>Brittany Fuls</t>
  </si>
  <si>
    <t>Emma Allen</t>
  </si>
  <si>
    <t>Gail Sowers</t>
  </si>
  <si>
    <t>01/12/2026</t>
  </si>
  <si>
    <t>Todd Anderson</t>
  </si>
  <si>
    <t>Jill Bachelder</t>
  </si>
  <si>
    <t>Ray Kiser</t>
  </si>
  <si>
    <t>Barn Gutters - Jared Huelsman</t>
  </si>
  <si>
    <t>Richard Deitering</t>
  </si>
  <si>
    <t>Vicki Jones</t>
  </si>
  <si>
    <t>12/02/2025</t>
  </si>
  <si>
    <t>Pat Daniels</t>
  </si>
  <si>
    <t>10/23/2025</t>
  </si>
  <si>
    <t>Sarah Bills</t>
  </si>
  <si>
    <t>Ryan Chatterton And Danielle Kelley</t>
  </si>
  <si>
    <t>Jason Poling</t>
  </si>
  <si>
    <t>Deb Puckett</t>
  </si>
  <si>
    <t>10/15/2025</t>
  </si>
  <si>
    <t>Jennifer Pett</t>
  </si>
  <si>
    <t>Gary Shoup</t>
  </si>
  <si>
    <t>Daniel Reed</t>
  </si>
  <si>
    <t>Dave Koukol</t>
  </si>
  <si>
    <t>Shannon Campbell</t>
  </si>
  <si>
    <t>Ben Davis</t>
  </si>
  <si>
    <t>Douglas Swartz</t>
  </si>
  <si>
    <t>Sam  Hinker</t>
  </si>
  <si>
    <t>11/10/2025</t>
  </si>
  <si>
    <t>INS - Mark Addison</t>
  </si>
  <si>
    <t>02/17/2026</t>
  </si>
  <si>
    <t>Shannon Clark</t>
  </si>
  <si>
    <t>Kevin Rode</t>
  </si>
  <si>
    <t>INS - Andrew Heflin</t>
  </si>
  <si>
    <t>Don Barry</t>
  </si>
  <si>
    <t>11/19/2025</t>
  </si>
  <si>
    <t>INS - Peggy Hicks</t>
  </si>
  <si>
    <t>Ben Shawley</t>
  </si>
  <si>
    <t>Pete Stueve</t>
  </si>
  <si>
    <t>Faith Bergen</t>
  </si>
  <si>
    <t>DeAnna Maertens</t>
  </si>
  <si>
    <t>Becky Horne</t>
  </si>
  <si>
    <t>12/03/2025</t>
  </si>
  <si>
    <t>Gregg Treiber</t>
  </si>
  <si>
    <t>Jerome Hudson</t>
  </si>
  <si>
    <t>10/27/2025</t>
  </si>
  <si>
    <t>10/28/2025</t>
  </si>
  <si>
    <t>Brian Mueller</t>
  </si>
  <si>
    <t>01/13/2026</t>
  </si>
  <si>
    <t>12/11/2025</t>
  </si>
  <si>
    <t>James Chestnut</t>
  </si>
  <si>
    <t>Dave Linnenkohl - Daughter's House</t>
  </si>
  <si>
    <t>12/04/2025</t>
  </si>
  <si>
    <t>Alex McFeters</t>
  </si>
  <si>
    <t>Glenn Westrick</t>
  </si>
  <si>
    <t>12/23/2025</t>
  </si>
  <si>
    <t>Tom Menker</t>
  </si>
  <si>
    <t>02/26/2026</t>
  </si>
  <si>
    <t>INS - Karen Durning</t>
  </si>
  <si>
    <t>Bryant Mullinix</t>
  </si>
  <si>
    <t>INS - Heidi Yost</t>
  </si>
  <si>
    <t>INS - Teresa Luciano</t>
  </si>
  <si>
    <t>Cathy Spence</t>
  </si>
  <si>
    <t>05/15/2026</t>
  </si>
  <si>
    <t>Eric Campbell</t>
  </si>
  <si>
    <t>Jason May</t>
  </si>
  <si>
    <t>Josh Tincher</t>
  </si>
  <si>
    <t>02/05/2026</t>
  </si>
  <si>
    <t>James King</t>
  </si>
  <si>
    <t>Angie Zielinski</t>
  </si>
  <si>
    <t>12/26/2025</t>
  </si>
  <si>
    <t>Joseph  Abke</t>
  </si>
  <si>
    <t>Todd Gaerke</t>
  </si>
  <si>
    <t>02/19/2026</t>
  </si>
  <si>
    <t>Cindy Moebius</t>
  </si>
  <si>
    <t>Ashley Ferguson</t>
  </si>
  <si>
    <t>INS - Eric &amp; Betty Mitchell</t>
  </si>
  <si>
    <t>Brian Resides</t>
  </si>
  <si>
    <t>Joe Franke</t>
  </si>
  <si>
    <t>Russell Evans</t>
  </si>
  <si>
    <t>Mark Grimes</t>
  </si>
  <si>
    <t>Dustin Myers</t>
  </si>
  <si>
    <t>JohnRoss</t>
  </si>
  <si>
    <t>Dan Arnold</t>
  </si>
  <si>
    <t>Chris Long</t>
  </si>
  <si>
    <t>Derek Fink</t>
  </si>
  <si>
    <t>Tara Zimmer</t>
  </si>
  <si>
    <t>SUM of Change Orders $233,887.95</t>
  </si>
  <si>
    <t>Roofing and Siding Total</t>
  </si>
  <si>
    <t>Construction Total</t>
  </si>
  <si>
    <t>February</t>
  </si>
  <si>
    <t>Cale Total</t>
  </si>
  <si>
    <t>Will Total</t>
  </si>
  <si>
    <t>COUNT of Date</t>
  </si>
  <si>
    <t>SUM of Contract Amt $3,015,547.20</t>
  </si>
  <si>
    <t>SUM of GP $1,277,104.64</t>
  </si>
  <si>
    <t>AVERAGE of GP 47.68%</t>
  </si>
  <si>
    <t xml:space="preserve"> Total</t>
  </si>
  <si>
    <t>May</t>
  </si>
  <si>
    <t>Geoff Total</t>
  </si>
  <si>
    <t>June</t>
  </si>
  <si>
    <t>July</t>
  </si>
  <si>
    <t>Aug</t>
  </si>
  <si>
    <t>Sep</t>
  </si>
  <si>
    <t>Oct</t>
  </si>
  <si>
    <t>Nov</t>
  </si>
  <si>
    <t>Signed Contracts</t>
  </si>
  <si>
    <t>Contracts</t>
  </si>
  <si>
    <t>Retail</t>
  </si>
  <si>
    <t>Insurance</t>
  </si>
  <si>
    <t>Average GP</t>
  </si>
  <si>
    <t>Average per contract</t>
  </si>
  <si>
    <t>SUM of Amount Paid</t>
  </si>
  <si>
    <t>Total Commission 5%</t>
  </si>
  <si>
    <t>All jobs after 1857 to be paid out at 1%</t>
  </si>
  <si>
    <t>Drew opted for 0% commission on this one</t>
  </si>
  <si>
    <t>All Jobs after 1749 to be paid out at 5%</t>
  </si>
  <si>
    <t>GP%</t>
  </si>
  <si>
    <t>Job ID 1203 and up are paid at 10%</t>
  </si>
  <si>
    <t>Total Commission 0.5%</t>
  </si>
  <si>
    <t>Issue</t>
  </si>
  <si>
    <t>Supervisor</t>
  </si>
  <si>
    <t>Jason Adams</t>
  </si>
  <si>
    <t>Loose Siding</t>
  </si>
  <si>
    <t>Teddy</t>
  </si>
  <si>
    <t xml:space="preserve">Zack James </t>
  </si>
  <si>
    <t>Window awning fell off</t>
  </si>
  <si>
    <t>Jack</t>
  </si>
  <si>
    <t>Bud Gootee</t>
  </si>
  <si>
    <t>Downspout fell off</t>
  </si>
  <si>
    <t>N/A</t>
  </si>
  <si>
    <t>HBC Garage</t>
  </si>
  <si>
    <t>Clock Tower</t>
  </si>
  <si>
    <t>EPDM Roof Leak</t>
  </si>
  <si>
    <t>Ester Meyers</t>
  </si>
  <si>
    <t>Window Leak</t>
  </si>
  <si>
    <t>End Date</t>
  </si>
  <si>
    <t>Actual Cost</t>
  </si>
  <si>
    <t>GP % 54.48%</t>
  </si>
  <si>
    <t>Retail 53.15%</t>
  </si>
  <si>
    <t>Insurance 58.18%</t>
  </si>
  <si>
    <t>Notes November 26th</t>
  </si>
  <si>
    <t>Notes November 18</t>
  </si>
  <si>
    <t>Notes November 7</t>
  </si>
  <si>
    <t>Notes Week of 9/23</t>
  </si>
  <si>
    <t>Notes Week of 9/16</t>
  </si>
  <si>
    <t>Notes week of 9/9</t>
  </si>
  <si>
    <t>Notes week of 9/3</t>
  </si>
  <si>
    <t>Notes week of 8/26</t>
  </si>
  <si>
    <t>Notes week of 8/19</t>
  </si>
  <si>
    <t>Notes week of 8/12</t>
  </si>
  <si>
    <t>Notes week of 7/29 and 8/5</t>
  </si>
  <si>
    <t>Notes Week of 7/23</t>
  </si>
  <si>
    <t>Notes Week of 7/15</t>
  </si>
  <si>
    <t>Notes Week of 7/8</t>
  </si>
  <si>
    <t>Notes Week of 6/24</t>
  </si>
  <si>
    <t>Notes Week of 6/17</t>
  </si>
  <si>
    <t>Notes Week of  6/10</t>
  </si>
  <si>
    <t>Notes Week of  6/3/24</t>
  </si>
  <si>
    <t>TBD</t>
  </si>
  <si>
    <t>Adam to update invoice to include subs. to include todays hours.</t>
  </si>
  <si>
    <t>Floor leveling and flooring done. Still need drywall touchups, painting touchups, quarter round baseboards, other finishes.</t>
  </si>
  <si>
    <t xml:space="preserve">Doing the floor leveling on 26th. All the drywall and paint is done. </t>
  </si>
  <si>
    <t xml:space="preserve">Still working on drywall. Starting floor leveling and stair framing next. Gantt chart sent to Susan </t>
  </si>
  <si>
    <t>Drywall to be finished mid next week. Next step is floor leveling and stairs</t>
  </si>
  <si>
    <t>Flooring is in. Drywall is in progress</t>
  </si>
  <si>
    <t>Flooring ordered. Pro source to call me with ETA</t>
  </si>
  <si>
    <t>Met with cabinet rep. Drywall next week. Have a couple punchlist items before drywall</t>
  </si>
  <si>
    <t>Going to remove trash this week. Awaiting drywall at this point</t>
  </si>
  <si>
    <t>We have the water heater ready to install. working wednesday - friday</t>
  </si>
  <si>
    <t>Wrap up framing today. Need to finish electric and bathroom</t>
  </si>
  <si>
    <t>Will be out there this week to frame</t>
  </si>
  <si>
    <t>Back in town on the 19th. will resume work</t>
  </si>
  <si>
    <t>She is out of town from the 9th to the 19th. We will resume when she gets back. Invoice created</t>
  </si>
  <si>
    <t>Working on this week. She is out of town from the 9th to the 19th. We will resume when she gets back</t>
  </si>
  <si>
    <t>Eric Dye</t>
  </si>
  <si>
    <t>Mike McCray</t>
  </si>
  <si>
    <t>Bill Impson</t>
  </si>
  <si>
    <t>Brian</t>
  </si>
  <si>
    <t>INS - Rhonda Harris</t>
  </si>
  <si>
    <t>Cale to check on today. he will update notes. then this can billed</t>
  </si>
  <si>
    <t>Waiting on painting. to be done on the 11th. Zong Li has a few punch list items</t>
  </si>
  <si>
    <t>Siding to be done this week</t>
  </si>
  <si>
    <t>Need to schedule Siding and painting</t>
  </si>
  <si>
    <t>Waiting to schedule</t>
  </si>
  <si>
    <t>Will to discuss change order with her</t>
  </si>
  <si>
    <t>Susan Perry</t>
  </si>
  <si>
    <t>Lima - James Dunlap</t>
  </si>
  <si>
    <t>Lima - Mariah Upshaw</t>
  </si>
  <si>
    <t>Lima - Terry Mitchell</t>
  </si>
  <si>
    <t>Lima - Beverly Bradford</t>
  </si>
  <si>
    <t>Patrick Tehan</t>
  </si>
  <si>
    <t>Lima - Nora Jackson</t>
  </si>
  <si>
    <t>Lima - Geraldine Carlisle</t>
  </si>
  <si>
    <t>Harley Looper</t>
  </si>
  <si>
    <t>2/31/24</t>
  </si>
  <si>
    <t>Chris Reaves</t>
  </si>
  <si>
    <t>Brad Dailey</t>
  </si>
  <si>
    <t>Outdoor Ent</t>
  </si>
  <si>
    <t>Everything has been billed Alberto to go out this week</t>
  </si>
  <si>
    <t>Gutters &amp; downs were completed, Teddy to check gutters when he meets Alberto for some more repairs. Also determine if the shingle waviness is on Elevated or on the framers.</t>
  </si>
  <si>
    <t>Adam to work on invoices</t>
  </si>
  <si>
    <t>Gutters are left</t>
  </si>
  <si>
    <t xml:space="preserve">Need to do the gutters. </t>
  </si>
  <si>
    <t>sent an invoice to Outdoor for the roof. Gutters are 3 to 4 weeks out.</t>
  </si>
  <si>
    <t>Roof and snowguards to be done this week</t>
  </si>
  <si>
    <t>Cale to reach out to alburto</t>
  </si>
  <si>
    <t>Where are we at with the Ice Gaurds?</t>
  </si>
  <si>
    <t>Start on 7/9</t>
  </si>
  <si>
    <t>Pending start date</t>
  </si>
  <si>
    <t>Delayed a week</t>
  </si>
  <si>
    <t>To start the week of the 17th</t>
  </si>
  <si>
    <t>Pending the start date</t>
  </si>
  <si>
    <t>Everything has been billed</t>
  </si>
  <si>
    <t>Gutters are left to do</t>
  </si>
  <si>
    <t>We need to finish the snow gaurd. there are also at least 3 areas where the shingles are buckling Need to do the gutters</t>
  </si>
  <si>
    <t>Snowguards are on site. Need to confirm that they have been installed</t>
  </si>
  <si>
    <t>Waiting on snowguards to come in</t>
  </si>
  <si>
    <t>We were short on the shingles. Cale sent some out on 8/19. We were also short on ice gaurd. Adam to order.</t>
  </si>
  <si>
    <t>Snowguards to be done this week</t>
  </si>
  <si>
    <t>This is to start on Monday</t>
  </si>
  <si>
    <t>Andrea Colbert</t>
  </si>
  <si>
    <t>Lima - Diane Ricks</t>
  </si>
  <si>
    <t>Lima - Crystal Pitts</t>
  </si>
  <si>
    <t>Raymond Thimmes</t>
  </si>
  <si>
    <t>Lima - Hattie Irons</t>
  </si>
  <si>
    <t>Lima - Lena Robertson</t>
  </si>
  <si>
    <t>Lima - Joyce Miller</t>
  </si>
  <si>
    <t>Lima - Cordelia Dixon</t>
  </si>
  <si>
    <t>Lima - Theresa Neff</t>
  </si>
  <si>
    <t>Heather Snyder</t>
  </si>
  <si>
    <t>Lima - William Towsey</t>
  </si>
  <si>
    <t>Lima - Michael Neese</t>
  </si>
  <si>
    <t>Lima - Queenie Lawrence</t>
  </si>
  <si>
    <t xml:space="preserve">Chris Reaves </t>
  </si>
  <si>
    <t>Heather Davey</t>
  </si>
  <si>
    <t>Adam Cale and Chris to meet out there this week.</t>
  </si>
  <si>
    <t>Waiting on warranty docs. Cale to update bills</t>
  </si>
  <si>
    <t>Pending inspection</t>
  </si>
  <si>
    <t>Reinspect on Monday</t>
  </si>
  <si>
    <t>Hope to be done today. Cale to schedule the inspection</t>
  </si>
  <si>
    <t>Working on now. Going to try to finish this up this week</t>
  </si>
  <si>
    <t>Amir and Anna Nayeri</t>
  </si>
  <si>
    <t xml:space="preserve">Steve Pedler </t>
  </si>
  <si>
    <t>Lima - Vicki Klosterman</t>
  </si>
  <si>
    <t>Lima - Sabrina Matthews</t>
  </si>
  <si>
    <t>Steven Tremper</t>
  </si>
  <si>
    <t>Danielle and Scott Denman</t>
  </si>
  <si>
    <t>INS - Jeffrey Seifert</t>
  </si>
  <si>
    <t>Vancon</t>
  </si>
  <si>
    <t>Todd Silverthorn</t>
  </si>
  <si>
    <t>INS - Nancy Prater</t>
  </si>
  <si>
    <t>Done</t>
  </si>
  <si>
    <t>Sent a to do to chris to see if this needs any rec work done</t>
  </si>
  <si>
    <t>Pending insurance billing</t>
  </si>
  <si>
    <t>INS - Mari Beth Mulhern</t>
  </si>
  <si>
    <t>Project Ready</t>
  </si>
  <si>
    <t>Delayed until January</t>
  </si>
  <si>
    <t>Call her in october</t>
  </si>
  <si>
    <t>Reach out in October</t>
  </si>
  <si>
    <t>Pushed to late October. Need to call beginnning of October</t>
  </si>
  <si>
    <t>Cale to reach out</t>
  </si>
  <si>
    <t>We need to get this interior work done. Cale to call</t>
  </si>
  <si>
    <t>Waiting on her to be ready</t>
  </si>
  <si>
    <t>she pushed back the interior work. do we have a schedule for the interior work? is the other items done?</t>
  </si>
  <si>
    <t xml:space="preserve">she pushed back the interior work. railing wednesday Painting thursday </t>
  </si>
  <si>
    <t>Interior work is middle of June, Cale to reach out. Chris to load work for railing</t>
  </si>
  <si>
    <t>Interior work is middle of June</t>
  </si>
  <si>
    <t>ConTech</t>
  </si>
  <si>
    <t>Philip Plummer</t>
  </si>
  <si>
    <t>Andy Turner</t>
  </si>
  <si>
    <t>INS - Crystal Ganger</t>
  </si>
  <si>
    <t>Andy Turner - Gutters</t>
  </si>
  <si>
    <t>Joel Williams(Jason Poling)</t>
  </si>
  <si>
    <t xml:space="preserve">INS - Phil Goltzene </t>
  </si>
  <si>
    <t>INS- Ed and Dianne Anderson</t>
  </si>
  <si>
    <t>Piqua Apostolic Temple</t>
  </si>
  <si>
    <t>INS - Randy King</t>
  </si>
  <si>
    <t>Eddie Richards</t>
  </si>
  <si>
    <t xml:space="preserve">Dave Linnenkohl </t>
  </si>
  <si>
    <t>INS - Philip Kleman</t>
  </si>
  <si>
    <t>completely done</t>
  </si>
  <si>
    <t>Going out to do repairs this week</t>
  </si>
  <si>
    <t>Waiting to hear back from insurance</t>
  </si>
  <si>
    <t>Emailed insurance supplement request. I emailed Phil as well. on 7/31. created a to do for chris to follow up</t>
  </si>
  <si>
    <t>Waiting on some siding to fix butt joints</t>
  </si>
  <si>
    <t>Pending insurance rec</t>
  </si>
  <si>
    <t>Ready to bill</t>
  </si>
  <si>
    <t>Gutters to be done the first of this week. Everything else is done.</t>
  </si>
  <si>
    <t>Cale needs to get this ready to bill, are the gutters and siding done? is the siding bill up to date?</t>
  </si>
  <si>
    <t>Lima - Mary Woodley</t>
  </si>
  <si>
    <t>Lima - Janet Davis</t>
  </si>
  <si>
    <t>Jessica Hogan</t>
  </si>
  <si>
    <t>CHIP - Kevin Fernandez</t>
  </si>
  <si>
    <t>INS - Brad Lucia</t>
  </si>
  <si>
    <t>All done pending inspection. Adam to bill</t>
  </si>
  <si>
    <t>Framing to begin Thursday or Friday. Roof next tuesday. Siding to follow</t>
  </si>
  <si>
    <t>Looking at starting framing late next week. Need to contact</t>
  </si>
  <si>
    <t>Met with Homer 8/26. Waiting on price then will schedule</t>
  </si>
  <si>
    <t>Siding material list is good. Need to meet with framer</t>
  </si>
  <si>
    <t>Working on material order. To be submitted this week</t>
  </si>
  <si>
    <t>All can be scheduled</t>
  </si>
  <si>
    <t>Chris and Brian are working on this</t>
  </si>
  <si>
    <t>Waiting on customer</t>
  </si>
  <si>
    <t>Chris to update. He was supposed to take siding</t>
  </si>
  <si>
    <t>Talk to Mike about a status on this one</t>
  </si>
  <si>
    <t>INS - Dwight Johnson</t>
  </si>
  <si>
    <t>Adam to update</t>
  </si>
  <si>
    <t>Job completed and they have paid in full.</t>
  </si>
  <si>
    <t>Adam to bill</t>
  </si>
  <si>
    <t xml:space="preserve">Gutters to be done today </t>
  </si>
  <si>
    <t>Siding done, pending gutters</t>
  </si>
  <si>
    <t>Material pushed back. Looking at next week start</t>
  </si>
  <si>
    <t>There are 3 jobs for this customer. 5158, 5159 and this one. all updates to be made to this one. scheduled for early september</t>
  </si>
  <si>
    <t>Scheduled for the 20th</t>
  </si>
  <si>
    <t>Cale to update this with the rest of the jobs that came though today</t>
  </si>
  <si>
    <t>Insurance billing</t>
  </si>
  <si>
    <t>Waiting on insurance</t>
  </si>
  <si>
    <t>Sara Gudorf - tarp</t>
  </si>
  <si>
    <t>Warehouse Wall</t>
  </si>
  <si>
    <t>Lisa and Keith Bowman</t>
  </si>
  <si>
    <t>Chris to talk to steve and get a quote</t>
  </si>
  <si>
    <t>Waiting on a quote from us</t>
  </si>
  <si>
    <t xml:space="preserve">Repaired today. Cale to talk to Brian about the call. We need to replace the gutter apron </t>
  </si>
  <si>
    <t>Cale to update on the water leak in the soffit</t>
  </si>
  <si>
    <t>INS - Tim Chrisman</t>
  </si>
  <si>
    <t>Pending Insurance</t>
  </si>
  <si>
    <t>Chis to text agian. waiting on customer</t>
  </si>
  <si>
    <t>Chris is waiting for customer to call back</t>
  </si>
  <si>
    <t>todo is assigned to chris. due 8/23</t>
  </si>
  <si>
    <t>Chris is working to get the back siding covered. Last note was 7/29</t>
  </si>
  <si>
    <t>Can we do Gutters on this? yes, but pending siding</t>
  </si>
  <si>
    <t>Tim has not heard anything yet</t>
  </si>
  <si>
    <t>Ask Chris</t>
  </si>
  <si>
    <t>Chris sent a request to insurance , waiting on siding and gutters</t>
  </si>
  <si>
    <t>Chris sent a request to insurance , can we do the gutters?</t>
  </si>
  <si>
    <t>INS - Hershel Wright</t>
  </si>
  <si>
    <t>This job is done. Paid in full.</t>
  </si>
  <si>
    <t>Chris just collected the last check on this one</t>
  </si>
  <si>
    <t>IR todo is assigned to chris. due 8/30</t>
  </si>
  <si>
    <t>Chris has a todo for IR</t>
  </si>
  <si>
    <t>We have to repair a gutter appron seam. scheduled for the 5th</t>
  </si>
  <si>
    <t>Cale needs to update the POs</t>
  </si>
  <si>
    <t xml:space="preserve"> pending insurance billing</t>
  </si>
  <si>
    <t>Done need to inspect (Done). pending insurance</t>
  </si>
  <si>
    <t>INS - Harry Sharp</t>
  </si>
  <si>
    <t>Ops Planning</t>
  </si>
  <si>
    <t>Items left:  shed door repair, rake insulation, garage interior door, garage storm door, JB painting</t>
  </si>
  <si>
    <t>Items left: Deck repairs, rail repair, shed door repair, rake insulation, garage interior door, garage storm door, JB painting</t>
  </si>
  <si>
    <t>Shed repairs and the rest is pending insurance, adjuster is working though the rec. waiting for approval</t>
  </si>
  <si>
    <t>Need to schedule shed fix. Pending insurance for the rest</t>
  </si>
  <si>
    <t>Need to schedule the shed fix. Pending insurance for remaining work</t>
  </si>
  <si>
    <t xml:space="preserve">Still have shed, fence and deck repairs, gutters,roof and siding are done </t>
  </si>
  <si>
    <t>Gutters are scheduled for 8/22</t>
  </si>
  <si>
    <t>Zhong Li to finish the shed this week. Also awaiting gutters, Created an invoice for the siding</t>
  </si>
  <si>
    <t>Pending subwork. waiting on gable vent</t>
  </si>
  <si>
    <t>If material is in will start this week</t>
  </si>
  <si>
    <t>Looking at possibly the week of the 15th or 22</t>
  </si>
  <si>
    <t>Waiting on metal colors. Chris to update</t>
  </si>
  <si>
    <t>Material is ordered. out 2 weeks roughly</t>
  </si>
  <si>
    <t>When are we doing the siding? Does this need to move back to material ordered?</t>
  </si>
  <si>
    <t xml:space="preserve">Dave Barker </t>
  </si>
  <si>
    <t>Siding is done. Need to replace shingle</t>
  </si>
  <si>
    <t>INS- Crystal Ganger</t>
  </si>
  <si>
    <t>Construction &amp; Remodeling</t>
  </si>
  <si>
    <t>Pending insurance</t>
  </si>
  <si>
    <t>Chuck is staining trim and then we are finished until further insurance approval on everything.</t>
  </si>
  <si>
    <t>Pending insurance and doing the trim chris to send rec</t>
  </si>
  <si>
    <t>Need to schedule trim</t>
  </si>
  <si>
    <t>Awaiting repairs</t>
  </si>
  <si>
    <t>Window is in. Need to schedule install</t>
  </si>
  <si>
    <t>Window is in. Need to schedule Claudia. Gutters are done. Adam to update expences</t>
  </si>
  <si>
    <t>Awaiting window and IR. Need to schedule gutters. Adam to update expences</t>
  </si>
  <si>
    <t>Cale to schedule garage door, Install interior trim</t>
  </si>
  <si>
    <t>start windows and siding on the 15th</t>
  </si>
  <si>
    <t>Tentatively looking at Jul 8</t>
  </si>
  <si>
    <t>Need to update timeline. windows are pushed out to June 25th</t>
  </si>
  <si>
    <t>Waiting on windows. set to be in on 18th. That is 2 weeks out. Siding is ordered and will be in by then</t>
  </si>
  <si>
    <t>INS-Jon Mann</t>
  </si>
  <si>
    <t>Paid in full</t>
  </si>
  <si>
    <t>Is the Rec done on this? Yes it is This can be closed</t>
  </si>
  <si>
    <t>Job is ready to bill and insurance rec</t>
  </si>
  <si>
    <t>Interior to be done June 10</t>
  </si>
  <si>
    <t>Interior to be done June 10-11</t>
  </si>
  <si>
    <t>INS-John Gose</t>
  </si>
  <si>
    <t>Still waiting on insurance rec</t>
  </si>
  <si>
    <t>Done ready to bill is there any insurance?</t>
  </si>
  <si>
    <t>Chris to start insurace sup. (todo sent)</t>
  </si>
  <si>
    <t>Cale needs to update the financials (sent todo) Chris to start insurace sup. (todo sent)</t>
  </si>
  <si>
    <t>Done ready to bill</t>
  </si>
  <si>
    <t>New cap is in, need to install. Also need to reroute downspout in house to do on the 10th</t>
  </si>
  <si>
    <t>New cap is in, need to install. Also need to reroute downspout in house</t>
  </si>
  <si>
    <t>Cap in the morning. downspout in house</t>
  </si>
  <si>
    <t>Need to paint and install chimney cap and reroute downspout. scheduled June 13th</t>
  </si>
  <si>
    <t>Need to paint and install chimney cap and reroute downspout. When is this planned to happen?</t>
  </si>
  <si>
    <t>INS - Michelle &amp; Travis Elsass</t>
  </si>
  <si>
    <t>They are done final invocie sent</t>
  </si>
  <si>
    <t>Emailed insurance the supplements ok 8/18</t>
  </si>
  <si>
    <t>Rec sent to insurance</t>
  </si>
  <si>
    <t>Updated the invoice and put in drafts. made a todo for chris to start insurance rec</t>
  </si>
  <si>
    <t>Needs reinspected. to happen this week</t>
  </si>
  <si>
    <t>Start on 6/18</t>
  </si>
  <si>
    <t>to start on 6/11</t>
  </si>
  <si>
    <t xml:space="preserve">Siding is in Wednesday and will be delivered Friday. </t>
  </si>
  <si>
    <t>Ins - Wes Beard</t>
  </si>
  <si>
    <t>Still fighting insurance on things</t>
  </si>
  <si>
    <t>Chris is putting together a list for insurance</t>
  </si>
  <si>
    <t>Need to get the B-vent fixed, Chris to do IR</t>
  </si>
  <si>
    <t>Going out on monday to replace B vent still pending the rest of the project</t>
  </si>
  <si>
    <t>Waiting on insurance rec</t>
  </si>
  <si>
    <t>Mdaga and Florence Walusimbi</t>
  </si>
  <si>
    <t>There were a couple landscape lights broken. Chris to talk to him about bills</t>
  </si>
  <si>
    <t>Returns?</t>
  </si>
  <si>
    <t>Swafford - Walusimbi gutters</t>
  </si>
  <si>
    <t>INS - Doug Hurley</t>
  </si>
  <si>
    <t>Window to be done tomrrow all else is done</t>
  </si>
  <si>
    <t>Wants it done by thanksgiving. Possibly do it week of Nov. 11 or Nov. 18</t>
  </si>
  <si>
    <t>Insurance approved window ready to order</t>
  </si>
  <si>
    <t>Pending insurance for window</t>
  </si>
  <si>
    <t xml:space="preserve">Pending insurance for window </t>
  </si>
  <si>
    <t>Awaiting insurance to approve window</t>
  </si>
  <si>
    <t>Awaiting window approval from insurance</t>
  </si>
  <si>
    <t>Pending approval of window by insurance. Chris working on it</t>
  </si>
  <si>
    <t xml:space="preserve">Everything is done except the window. cale to order tommrow </t>
  </si>
  <si>
    <t>Only thing left on this is windows after today</t>
  </si>
  <si>
    <t>Need to install 2 screen doors and maybe a window. to do on the 17th</t>
  </si>
  <si>
    <t>To start wed of this week</t>
  </si>
  <si>
    <t>Material in on the 18th. need approval from doug on storm door. cale to update</t>
  </si>
  <si>
    <t>June 18th siding lead time</t>
  </si>
  <si>
    <t>Ready to Bill</t>
  </si>
  <si>
    <t>Should be finished by Saturday.</t>
  </si>
  <si>
    <t>Starts next week</t>
  </si>
  <si>
    <t>Working on material list and pricing for sub</t>
  </si>
  <si>
    <t>Chris to send Adam and I material list to check over. Need to send price to sub</t>
  </si>
  <si>
    <t>Chris working on material</t>
  </si>
  <si>
    <t>Chris to order material. Need to meet with another potential sub</t>
  </si>
  <si>
    <t>Met with Callejas roofing. Price was too high. He sent another contact that we need to meet. Chris to order material</t>
  </si>
  <si>
    <t>Awaiting schedule. Need to see if we can find some half round gutters in copper penny</t>
  </si>
  <si>
    <t>Cale to schedule</t>
  </si>
  <si>
    <t>Need to contact about gauge of metal and potential start date</t>
  </si>
  <si>
    <t>need to schedule</t>
  </si>
  <si>
    <t>We need to start talking about a date to start this</t>
  </si>
  <si>
    <t>Done adam to update</t>
  </si>
  <si>
    <t>Inspection tomorrow</t>
  </si>
  <si>
    <t>Chris was going to reach out for the drywall and painting</t>
  </si>
  <si>
    <t>Pending possible drywall repair</t>
  </si>
  <si>
    <t>Waiting on paint and power fans. need to schedule in the morning</t>
  </si>
  <si>
    <t>Power fans today. paint on thursday. cale to call steve on gutters</t>
  </si>
  <si>
    <t>Need to do gutters, touch up paint and replace power fans</t>
  </si>
  <si>
    <t>Tracy Johnson</t>
  </si>
  <si>
    <t>Status updates on this</t>
  </si>
  <si>
    <t xml:space="preserve"> Jordan Knepper</t>
  </si>
  <si>
    <t>Insurance rec</t>
  </si>
  <si>
    <t>Done. Ready to bill</t>
  </si>
  <si>
    <t>In progress. Should be done tomorrow</t>
  </si>
  <si>
    <t>Material supposed to be in this week. Looking at next week start</t>
  </si>
  <si>
    <t>Need to schedule window wraps and siding. Siding should be in this week</t>
  </si>
  <si>
    <t>Chris ordered material for siding</t>
  </si>
  <si>
    <t>We need to do some window wraps. chris is lookin for siding. is this insurance?</t>
  </si>
  <si>
    <t>Roof is complete, pending siding and window wraps</t>
  </si>
  <si>
    <t>Planning on doing it this week</t>
  </si>
  <si>
    <t>shingle repair when its not hot</t>
  </si>
  <si>
    <t>going out today to fix this roof</t>
  </si>
  <si>
    <t>Finished today 6/3 need to inspect, POs and change orders need cleaned up</t>
  </si>
  <si>
    <t>INS - Jon Edwards</t>
  </si>
  <si>
    <t>Need to schedule</t>
  </si>
  <si>
    <t>Need to get a contract in place</t>
  </si>
  <si>
    <t>INS- Jill Goslee</t>
  </si>
  <si>
    <t>Insurance rec. Billed final.</t>
  </si>
  <si>
    <t>Chris to send insurance rec</t>
  </si>
  <si>
    <t>Chris to do IR</t>
  </si>
  <si>
    <t xml:space="preserve"> Waiting on insurance rec</t>
  </si>
  <si>
    <t>Cale get this one cleaned up. (Done) Waiting on insurance rec</t>
  </si>
  <si>
    <t>Candy Deitering- Siding</t>
  </si>
  <si>
    <t>Zhong lee needs to fix the door, fix siding at gutter</t>
  </si>
  <si>
    <t xml:space="preserve">Windows are in. Siding should be completed Friday </t>
  </si>
  <si>
    <t>Awaiting price from Claudia. Material is in</t>
  </si>
  <si>
    <t>Awaiiting windows</t>
  </si>
  <si>
    <t>Awaiting windows. Set for 9/10</t>
  </si>
  <si>
    <t>Awaiting window install to finish siding. Windows delivery time 9/10</t>
  </si>
  <si>
    <t>Waiting window install. cale to order tommrow. she called on 8/7 asking for astatus update.</t>
  </si>
  <si>
    <t xml:space="preserve">Awaiting window and door install </t>
  </si>
  <si>
    <t>85% billed waiting to do the addition. Ask WIll</t>
  </si>
  <si>
    <t>85% billed waiting to do the addition</t>
  </si>
  <si>
    <t>siding done besides the addition. we can bill for 85%</t>
  </si>
  <si>
    <t>Timeline update on this one</t>
  </si>
  <si>
    <t>Chimney cap install scheduled for 8/30</t>
  </si>
  <si>
    <t>Awaiting new chimney cap</t>
  </si>
  <si>
    <t>Wrong chimney cap size ordered. Awaiting new one</t>
  </si>
  <si>
    <t>Chimney cap install is scheduled for 7/31</t>
  </si>
  <si>
    <t>Awaiting chimney cap</t>
  </si>
  <si>
    <t>Waiting on chin cap. Cale to follow up. Install on the 15th?</t>
  </si>
  <si>
    <t>Waiting on chim cap</t>
  </si>
  <si>
    <t>Paint on wednesday, cap is tbd</t>
  </si>
  <si>
    <t>to do today</t>
  </si>
  <si>
    <t xml:space="preserve">Need to make contact </t>
  </si>
  <si>
    <t>OCW-Dusty Beam - OC Warranty Roof</t>
  </si>
  <si>
    <t>Close this out</t>
  </si>
  <si>
    <t>Completed today. Pending inspection</t>
  </si>
  <si>
    <t>Scheduled for aug 12th</t>
  </si>
  <si>
    <t>After August 12</t>
  </si>
  <si>
    <t>on hold per customer request Aug 12th</t>
  </si>
  <si>
    <t>on hold per customer request</t>
  </si>
  <si>
    <t>Rebecca and Derek</t>
  </si>
  <si>
    <t>INS - Steve &amp; Lisa Headley - Roof, Gutters, Fence</t>
  </si>
  <si>
    <t>Chris to send invoice adam to update</t>
  </si>
  <si>
    <t>Fence scheduled Nov. 11</t>
  </si>
  <si>
    <t>Finishing rec. need to do the fence</t>
  </si>
  <si>
    <t>Sent a todo to chris for the IR</t>
  </si>
  <si>
    <t>We need to do gutters and gutter gaurds</t>
  </si>
  <si>
    <t>Pending insurance on gutters</t>
  </si>
  <si>
    <t xml:space="preserve">Pending Inspection. will need to move to pending insurance </t>
  </si>
  <si>
    <t>Need to make contact</t>
  </si>
  <si>
    <t>INS - Gloria Boomershine</t>
  </si>
  <si>
    <t>Still fighting insurance</t>
  </si>
  <si>
    <t>What is the status of the siding and the fence?</t>
  </si>
  <si>
    <t>Siding and fence schedule? Ask chris</t>
  </si>
  <si>
    <t>Siding and fence schedule?</t>
  </si>
  <si>
    <t>Cale to get updated</t>
  </si>
  <si>
    <t>Need to update timeline</t>
  </si>
  <si>
    <t>INS - Carlee Marshall</t>
  </si>
  <si>
    <t>need to send rec</t>
  </si>
  <si>
    <t>sent chris a todo for the IR</t>
  </si>
  <si>
    <t>Pending electrical work and gutters</t>
  </si>
  <si>
    <t>Need to schedule Buds Electric to inspect line into house.</t>
  </si>
  <si>
    <t>Roof is done. Need to schedule Buds Electric to inspect line into house</t>
  </si>
  <si>
    <t>Need to go back for small details</t>
  </si>
  <si>
    <t>Roof is ready</t>
  </si>
  <si>
    <t>Chris to update</t>
  </si>
  <si>
    <t>INS - Goldie White</t>
  </si>
  <si>
    <t>Insurace rec</t>
  </si>
  <si>
    <t>Fighting insurance on one item</t>
  </si>
  <si>
    <t>Is this rec done?</t>
  </si>
  <si>
    <t>Insurance Billing</t>
  </si>
  <si>
    <t>Doing this project on 6/4</t>
  </si>
  <si>
    <t>INS - Maria Keller</t>
  </si>
  <si>
    <t>Marsh is waiting on should be in by friday</t>
  </si>
  <si>
    <t>Everything completed except for siding.</t>
  </si>
  <si>
    <t>Waiting on awning and siding per insurance</t>
  </si>
  <si>
    <t xml:space="preserve">Pending insurance rec. </t>
  </si>
  <si>
    <t xml:space="preserve">Need to go back out and get material out of garage </t>
  </si>
  <si>
    <t>Left VM awaiting response</t>
  </si>
  <si>
    <t>Amy Mote - Roof</t>
  </si>
  <si>
    <t>Ready for gutters. Need to schedule</t>
  </si>
  <si>
    <t>Waiting gutters. Customer pending</t>
  </si>
  <si>
    <t>Waitiing for her to be ready for gutters</t>
  </si>
  <si>
    <t>Gutters are waiting on her. Cale to reach out</t>
  </si>
  <si>
    <t>Gutters are waiting on her</t>
  </si>
  <si>
    <t>Done pending inspection on 20th\</t>
  </si>
  <si>
    <t>on hold till June 17th</t>
  </si>
  <si>
    <t>INS - Barbara Marker - Tarp</t>
  </si>
  <si>
    <t>INS Phil Goltzene - Tarp</t>
  </si>
  <si>
    <t>INS- Dave Trimble - Roof</t>
  </si>
  <si>
    <t>Fence scheduled cale to update</t>
  </si>
  <si>
    <t>Fence scheduled later in November</t>
  </si>
  <si>
    <t>Gutters next week. fence to be sent for approval. awnings are at JB shop</t>
  </si>
  <si>
    <t>Need to schedule awnings</t>
  </si>
  <si>
    <t>Cale Puckett to schedule the awnings work</t>
  </si>
  <si>
    <t>Roof on the 12th</t>
  </si>
  <si>
    <t>Ask Brian why this is pending insurance and if we can schedule it.</t>
  </si>
  <si>
    <t>INS - Janis Fitzgerald - Tarp</t>
  </si>
  <si>
    <t>INS - Carla Craft - Gable Siding</t>
  </si>
  <si>
    <t>Finished. This job is not waiting on insurance. Done and paid</t>
  </si>
  <si>
    <t>Done no rec</t>
  </si>
  <si>
    <t>starting today</t>
  </si>
  <si>
    <t>INS - State Farm Agent office</t>
  </si>
  <si>
    <t>Done we have the last check</t>
  </si>
  <si>
    <t>Todo sent to cale to update the POs</t>
  </si>
  <si>
    <t>Corner post upgrade removed from contract. Need Beacon invoice then will be updated</t>
  </si>
  <si>
    <t>Need to go back and install wide outside corner posts</t>
  </si>
  <si>
    <t>Siding tentatively set for week of 7/15</t>
  </si>
  <si>
    <t>Roof is done. Need to go back for small details</t>
  </si>
  <si>
    <t>Cale to schedule. Chris to make contact</t>
  </si>
  <si>
    <t>Brett to update the estimate.</t>
  </si>
  <si>
    <t>Chris Falkowski - Gutters/Downs</t>
  </si>
  <si>
    <t>Gutters installed. JB to finish painting today Jun 21</t>
  </si>
  <si>
    <t>gutters next week</t>
  </si>
  <si>
    <t>Alex Boussetta- Soffit Install</t>
  </si>
  <si>
    <t>Scheduled for Monday June 24</t>
  </si>
  <si>
    <t>INS- Ester Meyer- Roof</t>
  </si>
  <si>
    <t>Done and paid.</t>
  </si>
  <si>
    <t xml:space="preserve">Need to go back for small details </t>
  </si>
  <si>
    <t>Can go this week. Cale to call the city</t>
  </si>
  <si>
    <t>Todd Baker - Gutters</t>
  </si>
  <si>
    <t>Cale to schedule.</t>
  </si>
  <si>
    <t>Greg Buthker - Siding</t>
  </si>
  <si>
    <t>Finances updated</t>
  </si>
  <si>
    <t>Inspection done today.</t>
  </si>
  <si>
    <t>Cusomer is installing a door 8/1</t>
  </si>
  <si>
    <t>After Aug 1st</t>
  </si>
  <si>
    <t>To do the week of the 22nd</t>
  </si>
  <si>
    <t>Middle of July</t>
  </si>
  <si>
    <t>Going to be awhile because of siding guys</t>
  </si>
  <si>
    <t>INS - Ann Fields</t>
  </si>
  <si>
    <t>INS - John Hess - TARP</t>
  </si>
  <si>
    <t>Mari Beth - Front Porch</t>
  </si>
  <si>
    <t>Done. need to go look at one of the stair railings Going out on the 9th</t>
  </si>
  <si>
    <t>Done. need to go look at one of the stair railings</t>
  </si>
  <si>
    <t>Done pending inspection</t>
  </si>
  <si>
    <t>Dennis Riley - Dream Center Bell tower</t>
  </si>
  <si>
    <t>Should be done this week</t>
  </si>
  <si>
    <t>Starting on the 11th</t>
  </si>
  <si>
    <t>Awaiting quote from JB. Need to schedule</t>
  </si>
  <si>
    <t>INS - Bud Gootee - Roof</t>
  </si>
  <si>
    <t>we need to go look at gutter drain</t>
  </si>
  <si>
    <t>Scheduled for monday June 24</t>
  </si>
  <si>
    <t>INS - Sara &amp; David Roof</t>
  </si>
  <si>
    <t>Done and paid</t>
  </si>
  <si>
    <t>done</t>
  </si>
  <si>
    <t>Need to seal gutters</t>
  </si>
  <si>
    <t>Need to seal gutters. to do that this week</t>
  </si>
  <si>
    <t>David Stormer - Gutter</t>
  </si>
  <si>
    <t>Going on the 25th</t>
  </si>
  <si>
    <t>Today. Jun 21</t>
  </si>
  <si>
    <t>Teresa Vititoe - Roof</t>
  </si>
  <si>
    <t>Buck Creek Nature Center - Arcon</t>
  </si>
  <si>
    <t>Jobsite visit after thanksgiving</t>
  </si>
  <si>
    <t>Brett to let us know about jobsite visit</t>
  </si>
  <si>
    <t>Brett working on submittals</t>
  </si>
  <si>
    <t>Still need to find installer</t>
  </si>
  <si>
    <t>Need to find subcontractor</t>
  </si>
  <si>
    <t>Cale to work on lining this up</t>
  </si>
  <si>
    <t>Buck Creek Siding - Arcon: Marcus Horner</t>
  </si>
  <si>
    <t>Brett to work on submittals. Need installer. Possibly Alberto</t>
  </si>
  <si>
    <t>Need to order siding</t>
  </si>
  <si>
    <t>Cale to update and order material</t>
  </si>
  <si>
    <t>Need to order material</t>
  </si>
  <si>
    <t>INS - Bill Henry - Roof</t>
  </si>
  <si>
    <t>Scheduled for the 19th</t>
  </si>
  <si>
    <t>To schedule</t>
  </si>
  <si>
    <t>Brian to update notes on this</t>
  </si>
  <si>
    <t>Get an update from Brian</t>
  </si>
  <si>
    <t>Jason May- Roof and More</t>
  </si>
  <si>
    <t>Cale to update he has finial invoice</t>
  </si>
  <si>
    <t>Cale/Teddy finishing on Nov. 8.</t>
  </si>
  <si>
    <t xml:space="preserve">install front deck redo the back deck gutters paint and some small siding repiars </t>
  </si>
  <si>
    <t>Homer working on finishing back porch</t>
  </si>
  <si>
    <t>Finshing up porch roof and starting on deck next week</t>
  </si>
  <si>
    <t>Siding next week</t>
  </si>
  <si>
    <t>Roof pushed to 8/29. Framing done. Need to finish cedar wraps. Also need to get price for wood siding and order railings</t>
  </si>
  <si>
    <t>Started Monday pouring base for posts. Framing began yesterday. To be completed tomorrow. Roof next Wednesday 8/28</t>
  </si>
  <si>
    <t>Met with framer. Waiting on price and start date</t>
  </si>
  <si>
    <t>to do after cale gets back</t>
  </si>
  <si>
    <t>Pending framing</t>
  </si>
  <si>
    <t>Need to schedule and find framing and deck sub</t>
  </si>
  <si>
    <t>Walk thou and set start date on the 9th</t>
  </si>
  <si>
    <t>INS- Bob &amp; Debbie Guthrie</t>
  </si>
  <si>
    <t>Need to do storm door. will happen next week</t>
  </si>
  <si>
    <t>Fence scheduled week of Nov. 11</t>
  </si>
  <si>
    <t>Gutters are done waiting on insurance for gutter paint fence is scheduled. waiting on insurance on storm door</t>
  </si>
  <si>
    <t>Need to schedule gutters</t>
  </si>
  <si>
    <t>Reached out to Potter for fence schedule date</t>
  </si>
  <si>
    <t>Working on fence schedule</t>
  </si>
  <si>
    <t>Need to schedule fence</t>
  </si>
  <si>
    <t>Pending fence</t>
  </si>
  <si>
    <t>Cale to look into fence</t>
  </si>
  <si>
    <t>INS - Bethany Bell - Roof, Siding and More</t>
  </si>
  <si>
    <t>need to close out</t>
  </si>
  <si>
    <t>Going out today to do shed and pipe boot</t>
  </si>
  <si>
    <t>Siding and roof scheduled Tuesday next week</t>
  </si>
  <si>
    <t>Need to schedule shed work and roof repair</t>
  </si>
  <si>
    <t>Waiting on Bethany for fence.</t>
  </si>
  <si>
    <t>Teddy is working with her on a time to install boot</t>
  </si>
  <si>
    <t>Need to reschedule to fix plumbing vent penetration</t>
  </si>
  <si>
    <t>Going out on monday to fix the boot</t>
  </si>
  <si>
    <t>Cale to schedule the garage door guy out there to take a look</t>
  </si>
  <si>
    <t>We are going to go out on monday and do the punch list items</t>
  </si>
  <si>
    <t>Starting today</t>
  </si>
  <si>
    <t>July 8th-10th</t>
  </si>
  <si>
    <t>INS - Peggy Steinmetz - Storm</t>
  </si>
  <si>
    <t>Chris met with jack on friday. JB is working on painting Jack is getting some metal work done. can schedule steve</t>
  </si>
  <si>
    <t>Need to schedule a site visit. Need to send pictures to JB to quote.</t>
  </si>
  <si>
    <t>waiting on insurance</t>
  </si>
  <si>
    <t>Chimney Caps scheduled for Friday 8/30</t>
  </si>
  <si>
    <t>Chris ordered new chimney caps. Need to schedule</t>
  </si>
  <si>
    <t>Awaiting chimney cap install. Need to schedule</t>
  </si>
  <si>
    <t>Pending insureace and caps</t>
  </si>
  <si>
    <t xml:space="preserve">Adam to get electrician out there. cale to do the chim cap check </t>
  </si>
  <si>
    <t>There is a to do for chris to update this job</t>
  </si>
  <si>
    <t>Roof is done Pending other items.</t>
  </si>
  <si>
    <t>Roof today 6/28</t>
  </si>
  <si>
    <t>Denise Harrison - Gutters</t>
  </si>
  <si>
    <t>Done and billed</t>
  </si>
  <si>
    <t>Done today or the 9th</t>
  </si>
  <si>
    <t>INS - John Edwards - Roof and More</t>
  </si>
  <si>
    <t>Pending Sub Work</t>
  </si>
  <si>
    <t>Chis to do insurance</t>
  </si>
  <si>
    <t>Sending Zhong Li to fix metal. Waiting on insurance for everything else.</t>
  </si>
  <si>
    <t xml:space="preserve">waiting on insurance. </t>
  </si>
  <si>
    <t>Siding and interior work in progress</t>
  </si>
  <si>
    <t>Interior trim and doors starting Monday</t>
  </si>
  <si>
    <t>Working on scheduling trim and doors. Siding arriving week of 16th</t>
  </si>
  <si>
    <t>Awaiting window to finish interior work. Need to send in siding order</t>
  </si>
  <si>
    <t>Drywall installed. Need to get a quote for trim and door install. Awaiting Chris approval to order siding</t>
  </si>
  <si>
    <t>Need to frame a closet before drywall. Drywall to start Thursday</t>
  </si>
  <si>
    <t>Victory ran electric. Still need panel upgrade. Need to schedule all aire</t>
  </si>
  <si>
    <t>Adam to meet today to go over everything</t>
  </si>
  <si>
    <t xml:space="preserve">Pending roof and electrician </t>
  </si>
  <si>
    <t>Awaiting framing</t>
  </si>
  <si>
    <t>INS - Justin Lester - Roof, storm damage</t>
  </si>
  <si>
    <t>Trying to schedule garage door install. Everything else is done</t>
  </si>
  <si>
    <t>Awaiting garage door install. It is on order</t>
  </si>
  <si>
    <t>pending interior and garge door. interior is 8/2</t>
  </si>
  <si>
    <t>Cale to schedule garage door roof and gutters to be billed</t>
  </si>
  <si>
    <t>Pending gutters and garage door</t>
  </si>
  <si>
    <t>To be done on the 11th</t>
  </si>
  <si>
    <t>Dan and Chris Barton-Roof</t>
  </si>
  <si>
    <t>100% done until their next leak. Concrete can be done whenever (winter with blankets)</t>
  </si>
  <si>
    <t xml:space="preserve">we need to get them an estimate </t>
  </si>
  <si>
    <t>Need to update finances</t>
  </si>
  <si>
    <t>Inspection passed. Need to repair coupla</t>
  </si>
  <si>
    <t>Awaiitng inspection and coupla repair. Need to find solution for concrete damage</t>
  </si>
  <si>
    <t>to do next week</t>
  </si>
  <si>
    <t xml:space="preserve">Cale to schedule </t>
  </si>
  <si>
    <t>Cale to call this week and give a start date</t>
  </si>
  <si>
    <t>Need to work on material list and schedule</t>
  </si>
  <si>
    <t>Steve Ryan- Roof Replacement</t>
  </si>
  <si>
    <t>Ready to be in billing</t>
  </si>
  <si>
    <t>Looking at doing this Monday 7/1</t>
  </si>
  <si>
    <t>Headley- Gutter Guard</t>
  </si>
  <si>
    <t>to schedule</t>
  </si>
  <si>
    <t>Awaiting gutter approval from insurance.</t>
  </si>
  <si>
    <t>To do this week. the 12th</t>
  </si>
  <si>
    <t>INS - Molly Fennell - Garage Roof and Gutters</t>
  </si>
  <si>
    <t>chris to call today</t>
  </si>
  <si>
    <t xml:space="preserve">Waiting on insurance approval for painting </t>
  </si>
  <si>
    <t>Gutters done. Working with insurance for painting</t>
  </si>
  <si>
    <t>Gutters to be done 8/28. Holding off on painting Cale Puckett why are we holding on the painting?</t>
  </si>
  <si>
    <t>Pending Gutters and fascia/soffit painting</t>
  </si>
  <si>
    <t>Roof done today. Need to schedule gutters</t>
  </si>
  <si>
    <t>Ready for us to do the work. Any additional framing sent to insurance afterwards</t>
  </si>
  <si>
    <t>Pending insurance to do framing</t>
  </si>
  <si>
    <t>Crystal Hastings- Siding</t>
  </si>
  <si>
    <t>Cale to update finances</t>
  </si>
  <si>
    <t>Scheduled for the 16th</t>
  </si>
  <si>
    <t>Mateial to come in the 5th schduled for the 14th</t>
  </si>
  <si>
    <t>Material is orderd. week of aug 5th</t>
  </si>
  <si>
    <t>Material to be in the week of Aug 5</t>
  </si>
  <si>
    <t>Emily Hansen-Palmus- Roof and Gutters</t>
  </si>
  <si>
    <t>Done to be billed</t>
  </si>
  <si>
    <t>Pending gutters this week. roof can be billed</t>
  </si>
  <si>
    <t>Roof is done. Inspection today. Gutters next week</t>
  </si>
  <si>
    <t>Brent Luckenbill- Hail Damage</t>
  </si>
  <si>
    <t>Insurance Rec</t>
  </si>
  <si>
    <t>chris to do insurance</t>
  </si>
  <si>
    <t>Awaiting garage door install. Everything else is complete</t>
  </si>
  <si>
    <t>Will to confirm color of garage door. Awaiting gutters</t>
  </si>
  <si>
    <t>scheduled for 7/31</t>
  </si>
  <si>
    <t>Cale to get materials together pending chris's approval</t>
  </si>
  <si>
    <t>Tentatively week of 29</t>
  </si>
  <si>
    <t>Elevated Roofing - 222 West National Office Roof Replacement</t>
  </si>
  <si>
    <t>Swafford - John Link</t>
  </si>
  <si>
    <t>Does not want us to finish. Ready to bill</t>
  </si>
  <si>
    <t>we have to do the shed. pending insurance on the siding. shed to be done the week of 12th</t>
  </si>
  <si>
    <t>Started today</t>
  </si>
  <si>
    <t>Start date of 7/22. Chris would like to meet Steve there when we do the gutters</t>
  </si>
  <si>
    <t>Roxanne Stockslager - Roof Replacement</t>
  </si>
  <si>
    <t>This is done</t>
  </si>
  <si>
    <t xml:space="preserve">Tomorrow depending on previous job </t>
  </si>
  <si>
    <t>INS - Jason Adams - siding damage from fire</t>
  </si>
  <si>
    <t>landscaping is done he likes it chris is working on insurance</t>
  </si>
  <si>
    <t>Finances updated. Ready to bill</t>
  </si>
  <si>
    <t>Need to make a small repair when Zhong Li gets back</t>
  </si>
  <si>
    <t>In progress</t>
  </si>
  <si>
    <t>Material ordered scheduled week of the 12</t>
  </si>
  <si>
    <t>Pending Chris's approval on the siding order</t>
  </si>
  <si>
    <t>INS - Tom &amp; Stephanie Harris - Roof Replacement - Storm</t>
  </si>
  <si>
    <t>Concrete issue, tongue and groove soffit needs done. Siding, soffit, fascia, gutters starting after thanksgiving</t>
  </si>
  <si>
    <t>Chris is waiting to hear back on block vs walls concrete is schedueld for first week of oct. can bill for fence</t>
  </si>
  <si>
    <t>Fence work starting tomorrow</t>
  </si>
  <si>
    <t>Work to start late September</t>
  </si>
  <si>
    <t>Fence and rest of work late September</t>
  </si>
  <si>
    <t>Fence install scheduled mid to late september</t>
  </si>
  <si>
    <t>Awaiting fence</t>
  </si>
  <si>
    <t>Fence is scheduled. cale to follow up</t>
  </si>
  <si>
    <t>Cale to schedule fence</t>
  </si>
  <si>
    <t>Candy Deitering - Back Patio Windows and Doors</t>
  </si>
  <si>
    <t>same as the other one</t>
  </si>
  <si>
    <t>Windows and doors done</t>
  </si>
  <si>
    <t>Install is tomorrow</t>
  </si>
  <si>
    <t>Material is in. Need price from Claudia</t>
  </si>
  <si>
    <t>Windows are in. Need to schedule</t>
  </si>
  <si>
    <t>Window delivery estimatd to be 9/10</t>
  </si>
  <si>
    <t>Door and window delivery on 9/10</t>
  </si>
  <si>
    <t>Cale to order widnows and doors</t>
  </si>
  <si>
    <t>Cale to order windows and doors</t>
  </si>
  <si>
    <t>David Dean- Hardie</t>
  </si>
  <si>
    <t>Done. Need to update finances</t>
  </si>
  <si>
    <t>Done pending ispection</t>
  </si>
  <si>
    <t>Starting Monday 8/19</t>
  </si>
  <si>
    <t>scheduled for the 19th</t>
  </si>
  <si>
    <t>Material has been ordered. week of 4th</t>
  </si>
  <si>
    <t>Joy Wharton- Roof Replacement</t>
  </si>
  <si>
    <t>Has not been scheduled</t>
  </si>
  <si>
    <t>Betty and Marvin - Property Roof inspection</t>
  </si>
  <si>
    <t>Going on today</t>
  </si>
  <si>
    <t>Joe Fiorita - Roof Repair</t>
  </si>
  <si>
    <t>Done cale to update</t>
  </si>
  <si>
    <t>Needs to be done by 29th. waiting on material Cale to update notes</t>
  </si>
  <si>
    <t>Swafford - Joe Mueller - Attic roof vents</t>
  </si>
  <si>
    <t>scheduled for the 13th</t>
  </si>
  <si>
    <t>Mary Dye - Ceiling Drywall</t>
  </si>
  <si>
    <t>WIP</t>
  </si>
  <si>
    <t>Looking at late next week</t>
  </si>
  <si>
    <t>looking at possibly next week</t>
  </si>
  <si>
    <t>Tentatively scheduled for 2nd week of September</t>
  </si>
  <si>
    <t>JB scheduled 1st or 2nd week of September</t>
  </si>
  <si>
    <t>Alex Dale - Roof Ridge leak</t>
  </si>
  <si>
    <t>Starting tomorrow 8/16</t>
  </si>
  <si>
    <t>Kimberleigh Cooper - Chimney Flashing</t>
  </si>
  <si>
    <t>Aug 5th</t>
  </si>
  <si>
    <t>Needs to be done by 8/7</t>
  </si>
  <si>
    <t>Emilee Rhoton- Roof Inspection</t>
  </si>
  <si>
    <t>Billing done</t>
  </si>
  <si>
    <t>To be done on the 26th</t>
  </si>
  <si>
    <t>INS - Jeremy Faulkner - Siding</t>
  </si>
  <si>
    <t>done adam to update</t>
  </si>
  <si>
    <t>Scheduled for Nov. 11</t>
  </si>
  <si>
    <t>Need to install light blocks</t>
  </si>
  <si>
    <t>Waiting on light blocks still</t>
  </si>
  <si>
    <t>Waiting on light blocks still. Willoughby lost our order</t>
  </si>
  <si>
    <t>Waiting on light blocks</t>
  </si>
  <si>
    <t>in progress</t>
  </si>
  <si>
    <t>Start date 8/26</t>
  </si>
  <si>
    <t>Looking at start date of 8/17</t>
  </si>
  <si>
    <t>Faulkner - Roof Repair</t>
  </si>
  <si>
    <t>scheduled 13th</t>
  </si>
  <si>
    <t>INS - Brad Lucia - Siding</t>
  </si>
  <si>
    <t>pending gutters next week adam to do a bill</t>
  </si>
  <si>
    <t>Framing complete. Siding starts tomorrow</t>
  </si>
  <si>
    <t>Framing starts this week. Roof Tuesday and siding to follow</t>
  </si>
  <si>
    <t>Looking at late next week to start framing</t>
  </si>
  <si>
    <t>Awaiting framing quote to schedule</t>
  </si>
  <si>
    <t>Matrial list ready. need to meet framer and schedule roof and siding</t>
  </si>
  <si>
    <t>Need to meet with framer for quote</t>
  </si>
  <si>
    <t>INS - Peggy Hicks (Ruth Davis) - Roof/Siding multi structures</t>
  </si>
  <si>
    <t>Fighting insurance for siding and small roof</t>
  </si>
  <si>
    <t>peggy is sending updated est from insurance</t>
  </si>
  <si>
    <t>Tarp is done</t>
  </si>
  <si>
    <t>5th</t>
  </si>
  <si>
    <t>We are only to tarp the siding on the left elevation</t>
  </si>
  <si>
    <t>INS - Nicole Mcfadden-Roof</t>
  </si>
  <si>
    <t>done chris to do rec</t>
  </si>
  <si>
    <t>Need to schedule gutters and update finances</t>
  </si>
  <si>
    <t>Monday start</t>
  </si>
  <si>
    <t>Set for 9/9</t>
  </si>
  <si>
    <t>Scheduled for 9/9</t>
  </si>
  <si>
    <t>Customer pushed to first week of September</t>
  </si>
  <si>
    <t>INS - Michael Phillips-Roof Inspection</t>
  </si>
  <si>
    <t>need to bill</t>
  </si>
  <si>
    <t>Interior in progress</t>
  </si>
  <si>
    <t>Pending interior work</t>
  </si>
  <si>
    <t>Roof repair done need to schedule interior</t>
  </si>
  <si>
    <t>Done need to update finances</t>
  </si>
  <si>
    <t xml:space="preserve">Need to schedule </t>
  </si>
  <si>
    <t>Rick Baker - Mason Work</t>
  </si>
  <si>
    <t>Meeting with francisco tomorrow for a couple more repairs</t>
  </si>
  <si>
    <t>Mike meeting with homeowner today. need to fix slider</t>
  </si>
  <si>
    <t>Francisco is going back out for some repairs</t>
  </si>
  <si>
    <t>Done need to do final walkthrough</t>
  </si>
  <si>
    <t>Bob Beers - Gutters</t>
  </si>
  <si>
    <t>Jared</t>
  </si>
  <si>
    <t>Jerry Collins - Garage Roof</t>
  </si>
  <si>
    <t>Need to schedule possibly next week</t>
  </si>
  <si>
    <t>Dwight Johnson - Siding and Gutters</t>
  </si>
  <si>
    <t>Adam Update</t>
  </si>
  <si>
    <t>Gutters to be done today</t>
  </si>
  <si>
    <t>Pending gutters</t>
  </si>
  <si>
    <t>Looking at next week</t>
  </si>
  <si>
    <t>Looking at possibly 8/29. Teddy to reach out</t>
  </si>
  <si>
    <t>Pushed to september</t>
  </si>
  <si>
    <t>INS - Dwight Johnson-Left Elevatioin Siding</t>
  </si>
  <si>
    <t>pushed to september</t>
  </si>
  <si>
    <t>INS - Andrew &amp; Lynn Evans - Roof Repair</t>
  </si>
  <si>
    <t>Repair is done. fighting insurance can be billed</t>
  </si>
  <si>
    <t>Need to set start date</t>
  </si>
  <si>
    <t>pushed to last week of august</t>
  </si>
  <si>
    <t>INS - Hershel Wright - 312 West St - Roof/Siding</t>
  </si>
  <si>
    <t>Everything is done</t>
  </si>
  <si>
    <t>Siding starting Nov. 8. Gutters scheduled for Nov. 7.</t>
  </si>
  <si>
    <t>Roof is done need to do rec</t>
  </si>
  <si>
    <t>Should be done today</t>
  </si>
  <si>
    <t>Scheduled for 8/27. he pushed us back from last start date</t>
  </si>
  <si>
    <t>scheduled for the 20th</t>
  </si>
  <si>
    <t>Linda Breidenbach - Roof inspection</t>
  </si>
  <si>
    <t>pending inspection</t>
  </si>
  <si>
    <t>Start Tuesday</t>
  </si>
  <si>
    <t>Set for 9/10</t>
  </si>
  <si>
    <t>Called main line to push back a week. Looking at 9/10. Left vm to confirm</t>
  </si>
  <si>
    <t>She wants work done in September</t>
  </si>
  <si>
    <t>INS - Ron &amp; Shirley Holsopple - Exterior: Ron and Shirley Holsopple</t>
  </si>
  <si>
    <t>Waiting on Patton aluminum awning scheduled for mid dec</t>
  </si>
  <si>
    <t>Waiting on Patton aluminum awning</t>
  </si>
  <si>
    <t>chris to verify siding with insurance</t>
  </si>
  <si>
    <t>Set for 8/30</t>
  </si>
  <si>
    <t>Scheduled for 8/29</t>
  </si>
  <si>
    <t>Not signed</t>
  </si>
  <si>
    <t>INS - Tom Myers</t>
  </si>
  <si>
    <t>Scheduled</t>
  </si>
  <si>
    <t>Chris to send change order for other work. cale to reach out ot brandon on garage doors</t>
  </si>
  <si>
    <t>Roof is done but fighting insurance for additional work</t>
  </si>
  <si>
    <t>started today</t>
  </si>
  <si>
    <t>Not approved</t>
  </si>
  <si>
    <t>Susan Whorton - Gable Warranty and Staining</t>
  </si>
  <si>
    <t>will be done this week</t>
  </si>
  <si>
    <t>Scheduled for Monday or Tuesday</t>
  </si>
  <si>
    <t xml:space="preserve">Need to schedule and get price from Claudia </t>
  </si>
  <si>
    <t>Gerri Smith - Roof</t>
  </si>
  <si>
    <t>Scheduled for Aug 26th</t>
  </si>
  <si>
    <t>Ben Warner Rental - Roof</t>
  </si>
  <si>
    <t>Nathan Dahlinghaus - Fascia repair</t>
  </si>
  <si>
    <t>Need to schedule. Looking at next week</t>
  </si>
  <si>
    <t>Leah Cowley Lasoste - water test</t>
  </si>
  <si>
    <t>Ned to schedule</t>
  </si>
  <si>
    <t>INS - Misty Murphy - Roof/Front Porch Awning/Gutters and Guards</t>
  </si>
  <si>
    <t>same as andrew and lynn need to bill for repair</t>
  </si>
  <si>
    <t>Need to schedule. Looking at next week.</t>
  </si>
  <si>
    <t>INS - Kim Claudy - Roofing Inspection</t>
  </si>
  <si>
    <t>done done done</t>
  </si>
  <si>
    <t>Adam to get everything upto date on this one</t>
  </si>
  <si>
    <t>Anne Duffy - Hardie Siding</t>
  </si>
  <si>
    <t>wip</t>
  </si>
  <si>
    <t>Material ordered</t>
  </si>
  <si>
    <t>Chris and Brian working on change order</t>
  </si>
  <si>
    <t>Material list ready. Need to figure out plan for back porch</t>
  </si>
  <si>
    <t>Stubbs Park - Amphitheater Roof</t>
  </si>
  <si>
    <t>adam to update</t>
  </si>
  <si>
    <t>Alberto might have some repairs</t>
  </si>
  <si>
    <t>adam needs to bill</t>
  </si>
  <si>
    <t>Should be done today. Need to inspect</t>
  </si>
  <si>
    <t>Looking at starting Monday or Tuesday</t>
  </si>
  <si>
    <t>Awaiting quote from alberto</t>
  </si>
  <si>
    <t>INS - Hershel Wright - Roof, Siding, Gutters, Window</t>
  </si>
  <si>
    <t>Steve to look at leak above slider.</t>
  </si>
  <si>
    <t xml:space="preserve">waiting on window. </t>
  </si>
  <si>
    <t xml:space="preserve">Awaiting window to do siding. </t>
  </si>
  <si>
    <t>Need to schedule siding and gutters</t>
  </si>
  <si>
    <t>Scheduled for Tuesday 9/3</t>
  </si>
  <si>
    <t>INS - Jamie and Dennis Hunt - Roof</t>
  </si>
  <si>
    <t>Need to inspect</t>
  </si>
  <si>
    <t>Geraldine Smith - Garage Roof</t>
  </si>
  <si>
    <t>Cayla Kiger (Maymont Homes) Roof Repair</t>
  </si>
  <si>
    <t xml:space="preserve">done done done need to bill </t>
  </si>
  <si>
    <t>INS - JR - Roof and Interior</t>
  </si>
  <si>
    <t>Done and waiting on payment</t>
  </si>
  <si>
    <t>done chris do do rec</t>
  </si>
  <si>
    <t>Roof done. Interior scheduld for Monday</t>
  </si>
  <si>
    <t>Jeff Hall - Roof Replacement</t>
  </si>
  <si>
    <t>Scheduled for tomorrow</t>
  </si>
  <si>
    <t xml:space="preserve">Scheduled </t>
  </si>
  <si>
    <t>Shawn Miller - Hardie Shake Siding</t>
  </si>
  <si>
    <t>Nothing is updated on this. it is not ready to bill. moved back to inspection passed 9/9</t>
  </si>
  <si>
    <t xml:space="preserve">Done. </t>
  </si>
  <si>
    <t>Rob Venable - Roof</t>
  </si>
  <si>
    <t xml:space="preserve">Scheduled for Monday </t>
  </si>
  <si>
    <t>Scheduled. Need to confirm with homeowner</t>
  </si>
  <si>
    <t>Turnstone Financial - Roof Replacement</t>
  </si>
  <si>
    <t>need to bill for the 5% yet</t>
  </si>
  <si>
    <t>Done pending Cale's gutter inspection</t>
  </si>
  <si>
    <t>done need to do gutters</t>
  </si>
  <si>
    <t>Scheduled. Need to confirm colors and reach out to Level MB Monday</t>
  </si>
  <si>
    <t>done needs to be closed out</t>
  </si>
  <si>
    <t>James to handle this</t>
  </si>
  <si>
    <t>INS - Kevin Tighe Roof Replacement</t>
  </si>
  <si>
    <t>done need to do rec</t>
  </si>
  <si>
    <t>Scheduled for Friday</t>
  </si>
  <si>
    <t>Chip - Larry and Helen McGlone - Fascia/Soffit, Dripedge/Gutter and Downs</t>
  </si>
  <si>
    <t>waiting on gutters</t>
  </si>
  <si>
    <t>Peggy Lentz-Gutters, fascia repair and painting</t>
  </si>
  <si>
    <t>pending gutters</t>
  </si>
  <si>
    <t>Tom Sylvester- Front Window Flashing</t>
  </si>
  <si>
    <t>Redoing metal piece. Waiting on Mansea metal</t>
  </si>
  <si>
    <t>we need to measure flashing to be made at metal max</t>
  </si>
  <si>
    <t>Raye Glaze- Glorious Light Repairs</t>
  </si>
  <si>
    <t>Not done. Need to do change order</t>
  </si>
  <si>
    <t>Tom and Stephanie Harris- Exterior Upgrades</t>
  </si>
  <si>
    <t>Alberto to do T&amp;G and stain it</t>
  </si>
  <si>
    <t>Alberto to do T&amp;G</t>
  </si>
  <si>
    <t>same as other</t>
  </si>
  <si>
    <t>Chris Falkowski-Bathroom Vents Estimate</t>
  </si>
  <si>
    <t>Donald Brown- Fascia Repair</t>
  </si>
  <si>
    <t>Chris Miguel- Roof Replacement</t>
  </si>
  <si>
    <t>Repairs needed (most likely week of nov. 11)</t>
  </si>
  <si>
    <t>O'Dougherty Gutters and Home Repairs</t>
  </si>
  <si>
    <t>Needs to be scheduled</t>
  </si>
  <si>
    <t>Brooke Fornes- Roof Inspection</t>
  </si>
  <si>
    <t>Dan and Chris Barton- EPDM</t>
  </si>
  <si>
    <t>Steve Andersen- Roof Repair</t>
  </si>
  <si>
    <t>Tarped</t>
  </si>
  <si>
    <t>Janice Motz- Leaf Relief</t>
  </si>
  <si>
    <t>Done and invoice</t>
  </si>
  <si>
    <t>Jackson Mcmahan- Gutter Estimate</t>
  </si>
  <si>
    <t>Katherine Galbreath- Awning Roof Replacement</t>
  </si>
  <si>
    <t>Waiting on Patton may be this week</t>
  </si>
  <si>
    <t>Waiting on Patton</t>
  </si>
  <si>
    <t>Duncan Hoskins- Fascia Replacement</t>
  </si>
  <si>
    <t>Eric and Stacy Seibert- Roof</t>
  </si>
  <si>
    <t>Steve to check gutters cale to go check this week</t>
  </si>
  <si>
    <t>Finished on Nov. 8, but need to figure out gutters</t>
  </si>
  <si>
    <t>Tammie Gibble- Front Porch Repair</t>
  </si>
  <si>
    <t>Mistake. This should not have been approved.</t>
  </si>
  <si>
    <t>Wlusimbi Gutter Repair</t>
  </si>
  <si>
    <t>should be done today</t>
  </si>
  <si>
    <t>Scheduled with Steve</t>
  </si>
  <si>
    <t>Trimbach Roof</t>
  </si>
  <si>
    <t>trim out skylights in house and swap out b vents</t>
  </si>
  <si>
    <t>Starts Monday</t>
  </si>
  <si>
    <t>Betsy Knife- Siding Repair</t>
  </si>
  <si>
    <t>Cale to update bills</t>
  </si>
  <si>
    <t>Being done today</t>
  </si>
  <si>
    <t>Brandon Kirby- Fascia Repair</t>
  </si>
  <si>
    <t>Cale needs to update sub contract</t>
  </si>
  <si>
    <t>INS - Dorian Eldridge- Siding/Fascia/Gutters Replacement</t>
  </si>
  <si>
    <t>Siding done. Gutters needs to be scheduled.</t>
  </si>
  <si>
    <t>Joe Fiorita- Chimney Reflash</t>
  </si>
  <si>
    <t>Gary Hartzell- Siding Replacement</t>
  </si>
  <si>
    <t>to be done this week</t>
  </si>
  <si>
    <t>Siding has been ordered.</t>
  </si>
  <si>
    <t>Steve Alexander- Roof/Fascia repair</t>
  </si>
  <si>
    <t>working on today</t>
  </si>
  <si>
    <t>Cale to get Steve scheduled.</t>
  </si>
  <si>
    <t>Rob Williamson- Shingle Repair</t>
  </si>
  <si>
    <t>Kathy Brown- Hail Damage</t>
  </si>
  <si>
    <t>Roof is done can bill for roof. cale to check on inspection</t>
  </si>
  <si>
    <t>Mike Bellus Skylight</t>
  </si>
  <si>
    <t>Jeff Burks- Roof</t>
  </si>
  <si>
    <t>Needs inspected</t>
  </si>
  <si>
    <t>Emma Allen- Cedar Siding Repairs</t>
  </si>
  <si>
    <t>cale to schedule</t>
  </si>
  <si>
    <t>Oceana Massonneau- Front Elevation Siding Repair</t>
  </si>
  <si>
    <t>INS- Randy Marriot</t>
  </si>
  <si>
    <t>Dan Moorhead- Chimney Flashing/ Roof Repair</t>
  </si>
  <si>
    <t>Tom Mooney- Roof Repair</t>
  </si>
  <si>
    <t>Ryan Logan- Roof Estimate</t>
  </si>
  <si>
    <t>Zack James- Vinyl Estimate</t>
  </si>
  <si>
    <t>Dave Liette</t>
  </si>
  <si>
    <t>Doug Davidson- Power Fan Replacement</t>
  </si>
  <si>
    <t>Greg Arndt- Soffit and Fascia Repairs</t>
  </si>
  <si>
    <t>Doug Gregory- Carpentry Work</t>
  </si>
  <si>
    <t>Chris Miguel 719 Grafton Ave</t>
  </si>
  <si>
    <t>Clock Tower Project</t>
  </si>
  <si>
    <t>Mina Shafiei- Roof Repair</t>
  </si>
  <si>
    <t>Lin- Metal Roof</t>
  </si>
  <si>
    <t>Mary Sacksteder- Low slope roof replacement</t>
  </si>
  <si>
    <t>Eric Holbrook- Roof Replacement</t>
  </si>
  <si>
    <t>Jack Walker- Siding Repair</t>
  </si>
  <si>
    <t>Evan Huelsman- .042 Vinyl Siding Quote</t>
  </si>
  <si>
    <t>Kevin Taylor- Fascia Repair Estimate</t>
  </si>
  <si>
    <t>Bryan Fine- Flashing Repair Estimate</t>
  </si>
  <si>
    <t>Gross Profit</t>
  </si>
  <si>
    <t>SUM of Change Orders $363,588.65</t>
  </si>
  <si>
    <t>Brian Total</t>
  </si>
  <si>
    <t>SUM of Contract Amt $3,753,275.17</t>
  </si>
  <si>
    <t>SUM of $2,240,491.52</t>
  </si>
  <si>
    <t>AVERAGE of GP % 54.48%</t>
  </si>
  <si>
    <t xml:space="preserve">COUNT of </t>
  </si>
  <si>
    <t>Jared Total</t>
  </si>
  <si>
    <t>August</t>
  </si>
  <si>
    <t>SUM of GP % 54.48%</t>
  </si>
  <si>
    <t>September</t>
  </si>
  <si>
    <t>Year</t>
  </si>
  <si>
    <t>Average</t>
  </si>
  <si>
    <t>Month</t>
  </si>
  <si>
    <t>Adam 2024</t>
  </si>
  <si>
    <t>Brett 2024</t>
  </si>
  <si>
    <t>Brian 2024</t>
  </si>
  <si>
    <t>Cale 2024</t>
  </si>
  <si>
    <t>Chris 2024</t>
  </si>
  <si>
    <t>James 2024</t>
  </si>
  <si>
    <t>Mike 2024</t>
  </si>
  <si>
    <t>Will 2024</t>
  </si>
  <si>
    <t>October</t>
  </si>
  <si>
    <t>November</t>
  </si>
  <si>
    <t>December</t>
  </si>
  <si>
    <t>Totals</t>
  </si>
  <si>
    <t>Adam 2025</t>
  </si>
  <si>
    <t>Brett 2025</t>
  </si>
  <si>
    <t>Cale 2025</t>
  </si>
  <si>
    <t>Chris 2025</t>
  </si>
  <si>
    <t>Drew 2025</t>
  </si>
  <si>
    <t>Geoff 2025</t>
  </si>
  <si>
    <t>James 2025</t>
  </si>
  <si>
    <t>Mike 2025</t>
  </si>
  <si>
    <t>Will 2025</t>
  </si>
  <si>
    <t>Adam 2026</t>
  </si>
  <si>
    <t>Brett 2026</t>
  </si>
  <si>
    <t>Cale 2026</t>
  </si>
  <si>
    <t>Chris 2026</t>
  </si>
  <si>
    <t>Drew 2026</t>
  </si>
  <si>
    <t>James 2026</t>
  </si>
  <si>
    <t>Mike 2026</t>
  </si>
  <si>
    <t>8/18/2024 0:09:21</t>
  </si>
  <si>
    <t>8/25/2024 0:09:21</t>
  </si>
  <si>
    <t>9/1/2024 0:09:22</t>
  </si>
  <si>
    <t>9/8/2024 0:09:21</t>
  </si>
  <si>
    <t>9/15/2024 0:09:22</t>
  </si>
  <si>
    <t>9/22/2024 0:09:22</t>
  </si>
  <si>
    <t>9/29/2024 0:09:22</t>
  </si>
  <si>
    <t>10/6/2024 0:09:21</t>
  </si>
  <si>
    <t>10/13/2024 0:09:21</t>
  </si>
  <si>
    <t>10/20/2024 0:09:22</t>
  </si>
  <si>
    <t>10/27/2024 0:09:21</t>
  </si>
  <si>
    <t>11/3/2024 0:09:22</t>
  </si>
  <si>
    <t>11/10/2024 0:09:22</t>
  </si>
  <si>
    <t>11/17/2024 0:09:23</t>
  </si>
  <si>
    <t>11/24/2024 0:09:22</t>
  </si>
  <si>
    <t>12/1/2024 0:09:21</t>
  </si>
  <si>
    <t>12/8/2024 0:09:22</t>
  </si>
  <si>
    <t>12/15/2024 0:09:21</t>
  </si>
  <si>
    <t>12/22/2024 0:09:22</t>
  </si>
  <si>
    <t>12/29/2024 0:09:22</t>
  </si>
  <si>
    <t>1/5/2025 0:09:24</t>
  </si>
  <si>
    <t>NaN</t>
  </si>
  <si>
    <t>1/12/2025 0:09:22</t>
  </si>
  <si>
    <t>1/19/2025 0:09:22</t>
  </si>
  <si>
    <t>1/26/2025 0:09:21</t>
  </si>
  <si>
    <t>2/2/2025 0:09:21</t>
  </si>
  <si>
    <t>2/9/2025 0:09:24</t>
  </si>
  <si>
    <t>2/16/2025 0:09:22</t>
  </si>
  <si>
    <t>2/23/2025 0:09:24</t>
  </si>
  <si>
    <t>3/2/2025 0:09:21</t>
  </si>
  <si>
    <t>Billed Projects</t>
  </si>
  <si>
    <t>GP Total</t>
  </si>
  <si>
    <t xml:space="preserve">GP % </t>
  </si>
  <si>
    <t>Retail GP</t>
  </si>
  <si>
    <t>Insurance GP</t>
  </si>
  <si>
    <t>Timestamp</t>
  </si>
  <si>
    <t>Email Address</t>
  </si>
  <si>
    <t>What is the job number?</t>
  </si>
  <si>
    <t>Contact was made</t>
  </si>
  <si>
    <t>What is the name of the person you spoke to?</t>
  </si>
  <si>
    <t xml:space="preserve">How satisfied are you with the overall experience, including job site cleanliness, quality of workmanship, and communication throughout the project? </t>
  </si>
  <si>
    <t>Are there any areas where they feel that we can improve?</t>
  </si>
  <si>
    <t>How well did we do on their project? (ask for a review if excellent) (Customer Tag)</t>
  </si>
  <si>
    <t>If they have complaints, then apologize and thank them for their feedback</t>
  </si>
  <si>
    <t>Project Number</t>
  </si>
  <si>
    <t>drew@elevated-roofing.com</t>
  </si>
  <si>
    <t>Phone call</t>
  </si>
  <si>
    <t>Gregg</t>
  </si>
  <si>
    <t>good</t>
  </si>
  <si>
    <t>nope</t>
  </si>
  <si>
    <t>Excellent</t>
  </si>
  <si>
    <t>No complaints</t>
  </si>
  <si>
    <t>Satisfied, appreciated quickness of repair and thought everything looked great</t>
  </si>
  <si>
    <t xml:space="preserve">Nothing </t>
  </si>
  <si>
    <t>chris@elevated-roofing.com</t>
  </si>
  <si>
    <t>Everything was great, cleaned up well. He did say communication was excellent as well</t>
  </si>
  <si>
    <t>No suggestions</t>
  </si>
  <si>
    <t>Number</t>
  </si>
  <si>
    <t>William Drew</t>
  </si>
  <si>
    <t>Jon Mallot</t>
  </si>
  <si>
    <t>Contech</t>
  </si>
  <si>
    <t>KennyMiller</t>
  </si>
  <si>
    <t>Month.1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</si>
</sst>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;;0;@"/>
    <numFmt numFmtId="165" formatCode="M/d/yyyy"/>
    <numFmt numFmtId="166" formatCode="&quot;$&quot;#,##0.00"/>
    <numFmt numFmtId="167" formatCode="&quot;GP &quot;0.00%"/>
    <numFmt numFmtId="168" formatCode="&quot;Retail &quot;0.00%"/>
    <numFmt numFmtId="169" formatCode="&quot;Insurance &quot;0.00%"/>
    <numFmt numFmtId="170" formatCode="mm/dd/yyyy"/>
    <numFmt numFmtId="171" formatCode="m/d/yyyy"/>
    <numFmt numFmtId="172" formatCode="&quot;$&quot;#,##0"/>
    <numFmt numFmtId="173" formatCode="m/d/yyyy h:mm:ss"/>
    <numFmt numFmtId="174" formatCode="_(&quot;$&quot;* #,##0.00_);_(&quot;$&quot;* \(#,##0.00\);_(&quot;$&quot;* &quot;-&quot;??_);_(@_)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Arial"/>
      <scheme val="minor"/>
    </font>
    <font>
      <b/>
      <sz val="13.0"/>
      <color theme="1"/>
      <name val="Arial"/>
      <scheme val="minor"/>
    </font>
    <font>
      <b/>
      <sz val="13.0"/>
      <color theme="1"/>
      <name val="Arial"/>
    </font>
    <font>
      <color rgb="FF000000"/>
      <name val="Arial"/>
      <scheme val="minor"/>
    </font>
    <font>
      <color theme="1"/>
      <name val="Arial"/>
    </font>
    <font>
      <color rgb="FFFFFFFF"/>
      <name val="Arial"/>
      <scheme val="minor"/>
    </font>
    <font>
      <i/>
      <color rgb="FF666666"/>
      <name val="Arial"/>
      <scheme val="minor"/>
    </font>
    <font>
      <sz val="11.0"/>
      <color theme="1"/>
      <name val="Roboto"/>
    </font>
    <font>
      <color rgb="FF000000"/>
      <name val="Arial"/>
    </font>
    <font>
      <color rgb="FF222222"/>
      <name val="Arial"/>
    </font>
    <font>
      <u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6C026"/>
        <bgColor rgb="FFF6C026"/>
      </patternFill>
    </fill>
    <fill>
      <patternFill patternType="solid">
        <fgColor rgb="FF000000"/>
        <bgColor rgb="FF000000"/>
      </patternFill>
    </fill>
    <fill>
      <patternFill patternType="solid">
        <fgColor rgb="FF8093B3"/>
        <bgColor rgb="FF8093B3"/>
      </patternFill>
    </fill>
    <fill>
      <patternFill patternType="solid">
        <fgColor rgb="FFDFE4EC"/>
        <bgColor rgb="FFDFE4EC"/>
      </patternFill>
    </fill>
    <fill>
      <patternFill patternType="solid">
        <fgColor rgb="FF008000"/>
        <bgColor rgb="FF008000"/>
      </patternFill>
    </fill>
    <fill>
      <patternFill patternType="solid">
        <fgColor rgb="FFEA4335"/>
        <bgColor rgb="FFEA4335"/>
      </patternFill>
    </fill>
    <fill>
      <patternFill patternType="solid">
        <fgColor rgb="FF8AB4F8"/>
        <bgColor rgb="FF8AB4F8"/>
      </patternFill>
    </fill>
    <fill>
      <patternFill patternType="solid">
        <fgColor rgb="FF34A853"/>
        <bgColor rgb="FF34A85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4">
    <border/>
    <border>
      <bottom style="thick">
        <color rgb="FF8093B3"/>
      </bottom>
    </border>
    <border>
      <top style="double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5" numFmtId="168" xfId="0" applyAlignment="1" applyFont="1" applyNumberFormat="1">
      <alignment horizontal="center" readingOrder="0" shrinkToFit="0" vertical="center" wrapText="1"/>
    </xf>
    <xf borderId="0" fillId="0" fontId="5" numFmtId="169" xfId="0" applyAlignment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quotePrefix="1" borderId="0" fillId="0" fontId="4" numFmtId="0" xfId="0" applyAlignment="1" applyFont="1">
      <alignment horizontal="center" readingOrder="0"/>
    </xf>
    <xf borderId="0" fillId="0" fontId="4" numFmtId="10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4" numFmtId="10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4" numFmtId="0" xfId="0" applyFont="1"/>
    <xf borderId="0" fillId="3" fontId="4" numFmtId="0" xfId="0" applyAlignment="1" applyFill="1" applyFont="1">
      <alignment horizontal="center" readingOrder="0"/>
    </xf>
    <xf borderId="0" fillId="3" fontId="4" numFmtId="0" xfId="0" applyAlignment="1" applyFont="1">
      <alignment readingOrder="0"/>
    </xf>
    <xf borderId="0" fillId="3" fontId="4" numFmtId="165" xfId="0" applyAlignment="1" applyFont="1" applyNumberFormat="1">
      <alignment horizontal="center" readingOrder="0"/>
    </xf>
    <xf borderId="0" fillId="3" fontId="4" numFmtId="166" xfId="0" applyAlignment="1" applyFont="1" applyNumberFormat="1">
      <alignment horizontal="center" readingOrder="0"/>
    </xf>
    <xf quotePrefix="1" borderId="0" fillId="3" fontId="4" numFmtId="0" xfId="0" applyAlignment="1" applyFont="1">
      <alignment horizontal="center" readingOrder="0"/>
    </xf>
    <xf borderId="0" fillId="3" fontId="4" numFmtId="10" xfId="0" applyAlignment="1" applyFont="1" applyNumberFormat="1">
      <alignment horizontal="center" readingOrder="0"/>
    </xf>
    <xf borderId="0" fillId="3" fontId="9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quotePrefix="1" borderId="0" fillId="0" fontId="4" numFmtId="0" xfId="0" applyAlignment="1" applyFont="1">
      <alignment horizontal="center" readingOrder="0"/>
    </xf>
    <xf borderId="0" fillId="0" fontId="4" numFmtId="10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5" xfId="0" applyFont="1" applyNumberFormat="1"/>
    <xf borderId="0" fillId="0" fontId="4" numFmtId="166" xfId="0" applyFont="1" applyNumberFormat="1"/>
    <xf borderId="0" fillId="0" fontId="4" numFmtId="10" xfId="0" applyFont="1" applyNumberFormat="1"/>
    <xf borderId="0" fillId="4" fontId="4" numFmtId="0" xfId="0" applyFill="1" applyFont="1"/>
    <xf borderId="0" fillId="0" fontId="4" numFmtId="0" xfId="0" applyAlignment="1" applyFont="1">
      <alignment horizontal="center"/>
    </xf>
    <xf borderId="0" fillId="0" fontId="4" numFmtId="166" xfId="0" applyAlignment="1" applyFont="1" applyNumberFormat="1">
      <alignment horizontal="center"/>
    </xf>
    <xf borderId="0" fillId="5" fontId="4" numFmtId="166" xfId="0" applyAlignment="1" applyFill="1" applyFont="1" applyNumberFormat="1">
      <alignment horizontal="center"/>
    </xf>
    <xf borderId="0" fillId="5" fontId="11" numFmtId="10" xfId="0" applyAlignment="1" applyFont="1" applyNumberFormat="1">
      <alignment horizontal="center" readingOrder="0"/>
    </xf>
    <xf borderId="1" fillId="5" fontId="11" numFmtId="166" xfId="0" applyAlignment="1" applyBorder="1" applyFont="1" applyNumberFormat="1">
      <alignment horizontal="center" readingOrder="0"/>
    </xf>
    <xf borderId="1" fillId="5" fontId="11" numFmtId="0" xfId="0" applyAlignment="1" applyBorder="1" applyFont="1">
      <alignment horizontal="center" readingOrder="0"/>
    </xf>
    <xf borderId="0" fillId="0" fontId="10" numFmtId="0" xfId="0" applyAlignment="1" applyFont="1">
      <alignment vertical="bottom"/>
    </xf>
    <xf borderId="0" fillId="6" fontId="1" numFmtId="10" xfId="0" applyFill="1" applyFont="1" applyNumberFormat="1"/>
    <xf borderId="2" fillId="6" fontId="1" numFmtId="166" xfId="0" applyBorder="1" applyFont="1" applyNumberFormat="1"/>
    <xf borderId="2" fillId="6" fontId="1" numFmtId="0" xfId="0" applyBorder="1" applyFont="1"/>
    <xf borderId="0" fillId="0" fontId="10" numFmtId="166" xfId="0" applyAlignment="1" applyFont="1" applyNumberFormat="1">
      <alignment vertical="bottom"/>
    </xf>
    <xf borderId="0" fillId="0" fontId="10" numFmtId="10" xfId="0" applyAlignment="1" applyFont="1" applyNumberFormat="1">
      <alignment vertical="bottom"/>
    </xf>
    <xf borderId="0" fillId="0" fontId="10" numFmtId="10" xfId="0" applyAlignment="1" applyFont="1" applyNumberFormat="1">
      <alignment readingOrder="0" vertical="bottom"/>
    </xf>
    <xf borderId="0" fillId="0" fontId="10" numFmtId="166" xfId="0" applyAlignment="1" applyFont="1" applyNumberFormat="1">
      <alignment readingOrder="0" vertical="bottom"/>
    </xf>
    <xf borderId="0" fillId="0" fontId="4" numFmtId="0" xfId="0" applyAlignment="1" applyFont="1">
      <alignment horizontal="center"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readingOrder="0" shrinkToFit="0" vertical="center" wrapText="1"/>
    </xf>
    <xf borderId="0" fillId="0" fontId="4" numFmtId="166" xfId="0" applyAlignment="1" applyFont="1" applyNumberFormat="1">
      <alignment readingOrder="0"/>
    </xf>
    <xf borderId="0" fillId="0" fontId="12" numFmtId="49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0" fontId="4" numFmtId="0" xfId="0" applyFont="1"/>
    <xf borderId="0" fillId="0" fontId="4" numFmtId="166" xfId="0" applyFont="1" applyNumberFormat="1"/>
    <xf borderId="0" fillId="0" fontId="4" numFmtId="10" xfId="0" applyFont="1" applyNumberFormat="1"/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5" numFmtId="168" xfId="0" applyAlignment="1" applyFont="1" applyNumberFormat="1">
      <alignment horizontal="center" readingOrder="0" shrinkToFit="0" vertical="center" wrapText="1"/>
    </xf>
    <xf borderId="0" fillId="0" fontId="5" numFmtId="169" xfId="0" applyAlignment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0" fillId="2" fontId="8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0" fillId="3" fontId="4" numFmtId="164" xfId="0" applyAlignment="1" applyFont="1" applyNumberFormat="1">
      <alignment horizontal="center" readingOrder="0"/>
    </xf>
    <xf borderId="0" fillId="7" fontId="4" numFmtId="0" xfId="0" applyAlignment="1" applyFill="1" applyFont="1">
      <alignment readingOrder="0"/>
    </xf>
    <xf borderId="0" fillId="0" fontId="4" numFmtId="165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3" fontId="4" numFmtId="170" xfId="0" applyAlignment="1" applyFont="1" applyNumberFormat="1">
      <alignment horizontal="center" readingOrder="0"/>
    </xf>
    <xf borderId="0" fillId="8" fontId="4" numFmtId="164" xfId="0" applyAlignment="1" applyFill="1" applyFont="1" applyNumberFormat="1">
      <alignment horizontal="center" readingOrder="0"/>
    </xf>
    <xf borderId="0" fillId="8" fontId="4" numFmtId="0" xfId="0" applyAlignment="1" applyFont="1">
      <alignment horizontal="center" readingOrder="0"/>
    </xf>
    <xf borderId="0" fillId="8" fontId="4" numFmtId="165" xfId="0" applyAlignment="1" applyFont="1" applyNumberFormat="1">
      <alignment horizontal="center" readingOrder="0"/>
    </xf>
    <xf borderId="0" fillId="8" fontId="4" numFmtId="166" xfId="0" applyAlignment="1" applyFont="1" applyNumberFormat="1">
      <alignment horizontal="center" readingOrder="0"/>
    </xf>
    <xf borderId="0" fillId="8" fontId="4" numFmtId="10" xfId="0" applyAlignment="1" applyFont="1" applyNumberFormat="1">
      <alignment horizontal="center" readingOrder="0"/>
    </xf>
    <xf borderId="0" fillId="8" fontId="9" numFmtId="10" xfId="0" applyAlignment="1" applyFont="1" applyNumberFormat="1">
      <alignment horizontal="center" readingOrder="0"/>
    </xf>
    <xf borderId="0" fillId="8" fontId="9" numFmtId="0" xfId="0" applyAlignment="1" applyFont="1">
      <alignment horizontal="center" readingOrder="0"/>
    </xf>
    <xf borderId="0" fillId="9" fontId="4" numFmtId="164" xfId="0" applyAlignment="1" applyFill="1" applyFont="1" applyNumberFormat="1">
      <alignment horizontal="center" readingOrder="0"/>
    </xf>
    <xf borderId="0" fillId="9" fontId="4" numFmtId="0" xfId="0" applyAlignment="1" applyFont="1">
      <alignment horizontal="center" readingOrder="0"/>
    </xf>
    <xf borderId="0" fillId="9" fontId="4" numFmtId="165" xfId="0" applyAlignment="1" applyFont="1" applyNumberFormat="1">
      <alignment horizontal="center" readingOrder="0"/>
    </xf>
    <xf borderId="0" fillId="9" fontId="4" numFmtId="166" xfId="0" applyAlignment="1" applyFont="1" applyNumberFormat="1">
      <alignment horizontal="center" readingOrder="0"/>
    </xf>
    <xf borderId="0" fillId="9" fontId="4" numFmtId="170" xfId="0" applyAlignment="1" applyFont="1" applyNumberFormat="1">
      <alignment horizontal="center" readingOrder="0"/>
    </xf>
    <xf borderId="0" fillId="9" fontId="4" numFmtId="10" xfId="0" applyAlignment="1" applyFont="1" applyNumberFormat="1">
      <alignment horizontal="center" readingOrder="0"/>
    </xf>
    <xf borderId="0" fillId="9" fontId="9" numFmtId="10" xfId="0" applyAlignment="1" applyFont="1" applyNumberFormat="1">
      <alignment horizontal="center" readingOrder="0"/>
    </xf>
    <xf borderId="0" fillId="9" fontId="9" numFmtId="0" xfId="0" applyAlignment="1" applyFont="1">
      <alignment horizontal="center" readingOrder="0"/>
    </xf>
    <xf borderId="0" fillId="10" fontId="4" numFmtId="164" xfId="0" applyAlignment="1" applyFill="1" applyFont="1" applyNumberFormat="1">
      <alignment horizontal="center" readingOrder="0"/>
    </xf>
    <xf borderId="0" fillId="10" fontId="4" numFmtId="0" xfId="0" applyAlignment="1" applyFont="1">
      <alignment horizontal="center" readingOrder="0"/>
    </xf>
    <xf borderId="0" fillId="10" fontId="4" numFmtId="165" xfId="0" applyAlignment="1" applyFont="1" applyNumberFormat="1">
      <alignment horizontal="center" readingOrder="0"/>
    </xf>
    <xf borderId="0" fillId="10" fontId="4" numFmtId="166" xfId="0" applyAlignment="1" applyFont="1" applyNumberFormat="1">
      <alignment horizontal="center" readingOrder="0"/>
    </xf>
    <xf quotePrefix="1" borderId="0" fillId="10" fontId="4" numFmtId="0" xfId="0" applyAlignment="1" applyFont="1">
      <alignment horizontal="center" readingOrder="0"/>
    </xf>
    <xf borderId="0" fillId="10" fontId="4" numFmtId="10" xfId="0" applyAlignment="1" applyFont="1" applyNumberFormat="1">
      <alignment horizontal="center" readingOrder="0"/>
    </xf>
    <xf borderId="0" fillId="10" fontId="9" numFmtId="0" xfId="0" applyAlignment="1" applyFont="1">
      <alignment horizontal="center" readingOrder="0"/>
    </xf>
    <xf borderId="0" fillId="8" fontId="4" numFmtId="170" xfId="0" applyAlignment="1" applyFont="1" applyNumberFormat="1">
      <alignment horizontal="center" readingOrder="0"/>
    </xf>
    <xf borderId="0" fillId="3" fontId="9" numFmtId="10" xfId="0" applyAlignment="1" applyFont="1" applyNumberFormat="1">
      <alignment horizontal="center" readingOrder="0"/>
    </xf>
    <xf borderId="0" fillId="3" fontId="4" numFmtId="171" xfId="0" applyAlignment="1" applyFont="1" applyNumberFormat="1">
      <alignment horizontal="center" readingOrder="0"/>
    </xf>
    <xf quotePrefix="1" borderId="0" fillId="9" fontId="4" numFmtId="0" xfId="0" applyAlignment="1" applyFont="1">
      <alignment horizontal="center" readingOrder="0"/>
    </xf>
    <xf borderId="0" fillId="9" fontId="13" numFmtId="166" xfId="0" applyAlignment="1" applyFont="1" applyNumberFormat="1">
      <alignment readingOrder="0"/>
    </xf>
    <xf borderId="0" fillId="0" fontId="14" numFmtId="0" xfId="0" applyAlignment="1" applyFont="1">
      <alignment horizontal="left" readingOrder="0"/>
    </xf>
    <xf borderId="0" fillId="7" fontId="4" numFmtId="166" xfId="0" applyAlignment="1" applyFont="1" applyNumberFormat="1">
      <alignment readingOrder="0"/>
    </xf>
    <xf borderId="0" fillId="7" fontId="4" numFmtId="0" xfId="0" applyAlignment="1" applyFont="1">
      <alignment readingOrder="0"/>
    </xf>
    <xf borderId="0" fillId="3" fontId="4" numFmtId="165" xfId="0" applyAlignment="1" applyFont="1" applyNumberFormat="1">
      <alignment readingOrder="0"/>
    </xf>
    <xf borderId="0" fillId="3" fontId="4" numFmtId="0" xfId="0" applyAlignment="1" applyFont="1">
      <alignment horizontal="center"/>
    </xf>
    <xf quotePrefix="1" borderId="0" fillId="8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0" fontId="9" numFmtId="10" xfId="0" applyAlignment="1" applyFont="1" applyNumberFormat="1">
      <alignment horizontal="center" readingOrder="0"/>
    </xf>
    <xf borderId="0" fillId="10" fontId="4" numFmtId="0" xfId="0" applyAlignment="1" applyFont="1">
      <alignment horizontal="center"/>
    </xf>
    <xf borderId="0" fillId="10" fontId="4" numFmtId="170" xfId="0" applyAlignment="1" applyFont="1" applyNumberFormat="1">
      <alignment horizontal="center" readingOrder="0"/>
    </xf>
    <xf borderId="0" fillId="3" fontId="9" numFmtId="165" xfId="0" applyAlignment="1" applyFont="1" applyNumberFormat="1">
      <alignment horizontal="center" readingOrder="0"/>
    </xf>
    <xf borderId="0" fillId="3" fontId="9" numFmtId="166" xfId="0" applyAlignment="1" applyFont="1" applyNumberFormat="1">
      <alignment horizontal="center" readingOrder="0"/>
    </xf>
    <xf borderId="0" fillId="3" fontId="9" numFmtId="170" xfId="0" applyAlignment="1" applyFont="1" applyNumberFormat="1">
      <alignment horizontal="center" readingOrder="0"/>
    </xf>
    <xf borderId="0" fillId="8" fontId="4" numFmtId="0" xfId="0" applyAlignment="1" applyFont="1">
      <alignment horizontal="center"/>
    </xf>
    <xf borderId="0" fillId="9" fontId="4" numFmtId="0" xfId="0" applyAlignment="1" applyFont="1">
      <alignment horizontal="center"/>
    </xf>
    <xf borderId="0" fillId="10" fontId="9" numFmtId="10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3" fontId="4" numFmtId="165" xfId="0" applyAlignment="1" applyFont="1" applyNumberFormat="1">
      <alignment horizontal="center"/>
    </xf>
    <xf borderId="0" fillId="0" fontId="4" numFmtId="0" xfId="0" applyAlignment="1" applyFont="1">
      <alignment horizontal="left" readingOrder="0"/>
    </xf>
    <xf borderId="0" fillId="3" fontId="4" numFmtId="166" xfId="0" applyAlignment="1" applyFont="1" applyNumberFormat="1">
      <alignment horizontal="center" readingOrder="0"/>
    </xf>
    <xf borderId="0" fillId="10" fontId="4" numFmtId="165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9" numFmtId="10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4" fontId="9" numFmtId="0" xfId="0" applyFont="1"/>
    <xf borderId="0" fillId="0" fontId="4" numFmtId="171" xfId="0" applyAlignment="1" applyFont="1" applyNumberFormat="1">
      <alignment readingOrder="0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4" numFmtId="166" xfId="0" applyAlignment="1" applyBorder="1" applyFont="1" applyNumberFormat="1">
      <alignment horizontal="center"/>
    </xf>
    <xf borderId="3" fillId="5" fontId="11" numFmtId="10" xfId="0" applyAlignment="1" applyBorder="1" applyFont="1" applyNumberFormat="1">
      <alignment horizontal="center" readingOrder="0"/>
    </xf>
    <xf borderId="3" fillId="5" fontId="11" numFmtId="0" xfId="0" applyAlignment="1" applyBorder="1" applyFont="1">
      <alignment horizontal="center"/>
    </xf>
    <xf borderId="3" fillId="5" fontId="1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4" numFmtId="166" xfId="0" applyAlignment="1" applyBorder="1" applyFont="1" applyNumberFormat="1">
      <alignment horizontal="center"/>
    </xf>
    <xf borderId="4" fillId="0" fontId="4" numFmtId="10" xfId="0" applyAlignment="1" applyBorder="1" applyFont="1" applyNumberFormat="1">
      <alignment horizontal="center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0" fontId="4" numFmtId="166" xfId="0" applyAlignment="1" applyBorder="1" applyFont="1" applyNumberFormat="1">
      <alignment horizontal="center"/>
    </xf>
    <xf borderId="5" fillId="0" fontId="4" numFmtId="10" xfId="0" applyAlignment="1" applyBorder="1" applyFont="1" applyNumberFormat="1">
      <alignment horizontal="center"/>
    </xf>
    <xf borderId="5" fillId="6" fontId="4" numFmtId="10" xfId="0" applyAlignment="1" applyBorder="1" applyFont="1" applyNumberFormat="1">
      <alignment horizontal="center"/>
    </xf>
    <xf borderId="5" fillId="6" fontId="4" numFmtId="166" xfId="0" applyAlignment="1" applyBorder="1" applyFont="1" applyNumberFormat="1">
      <alignment horizontal="center"/>
    </xf>
    <xf borderId="5" fillId="6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10" xfId="0" applyAlignment="1" applyFont="1" applyNumberFormat="1">
      <alignment horizont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2" fontId="4" numFmtId="0" xfId="0" applyAlignment="1" applyFont="1">
      <alignment horizontal="center" readingOrder="0"/>
    </xf>
    <xf borderId="0" fillId="2" fontId="4" numFmtId="0" xfId="0" applyFont="1"/>
    <xf borderId="0" fillId="0" fontId="4" numFmtId="171" xfId="0" applyAlignment="1" applyFont="1" applyNumberFormat="1">
      <alignment readingOrder="0"/>
    </xf>
    <xf borderId="0" fillId="11" fontId="4" numFmtId="0" xfId="0" applyAlignment="1" applyFill="1" applyFont="1">
      <alignment readingOrder="0"/>
    </xf>
    <xf borderId="0" fillId="11" fontId="4" numFmtId="171" xfId="0" applyAlignment="1" applyFont="1" applyNumberFormat="1">
      <alignment readingOrder="0"/>
    </xf>
    <xf borderId="0" fillId="11" fontId="4" numFmtId="0" xfId="0" applyFont="1"/>
    <xf borderId="0" fillId="0" fontId="4" numFmtId="0" xfId="0" applyFont="1"/>
    <xf borderId="0" fillId="12" fontId="4" numFmtId="0" xfId="0" applyAlignment="1" applyFill="1" applyFont="1">
      <alignment readingOrder="0"/>
    </xf>
    <xf borderId="0" fillId="12" fontId="4" numFmtId="0" xfId="0" applyFont="1"/>
    <xf borderId="0" fillId="12" fontId="4" numFmtId="171" xfId="0" applyAlignment="1" applyFont="1" applyNumberFormat="1">
      <alignment readingOrder="0"/>
    </xf>
    <xf borderId="0" fillId="12" fontId="4" numFmtId="0" xfId="0" applyFont="1"/>
    <xf borderId="0" fillId="11" fontId="4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2" fontId="1" numFmtId="166" xfId="0" applyAlignment="1" applyFont="1" applyNumberFormat="1">
      <alignment horizontal="center" readingOrder="0" shrinkToFit="0" vertical="center" wrapText="1"/>
    </xf>
    <xf borderId="0" fillId="12" fontId="4" numFmtId="0" xfId="0" applyAlignment="1" applyFont="1">
      <alignment readingOrder="0"/>
    </xf>
    <xf borderId="0" fillId="12" fontId="4" numFmtId="165" xfId="0" applyAlignment="1" applyFont="1" applyNumberFormat="1">
      <alignment readingOrder="0"/>
    </xf>
    <xf borderId="0" fillId="12" fontId="4" numFmtId="166" xfId="0" applyAlignment="1" applyFont="1" applyNumberFormat="1">
      <alignment horizontal="center" readingOrder="0"/>
    </xf>
    <xf borderId="0" fillId="12" fontId="4" numFmtId="165" xfId="0" applyAlignment="1" applyFont="1" applyNumberFormat="1">
      <alignment horizontal="center" readingOrder="0"/>
    </xf>
    <xf borderId="0" fillId="12" fontId="4" numFmtId="0" xfId="0" applyAlignment="1" applyFont="1">
      <alignment horizontal="center" readingOrder="0"/>
    </xf>
    <xf borderId="0" fillId="12" fontId="4" numFmtId="166" xfId="0" applyAlignment="1" applyFont="1" applyNumberFormat="1">
      <alignment readingOrder="0"/>
    </xf>
    <xf borderId="0" fillId="12" fontId="4" numFmtId="10" xfId="0" applyAlignment="1" applyFont="1" applyNumberFormat="1">
      <alignment readingOrder="0"/>
    </xf>
    <xf borderId="0" fillId="12" fontId="9" numFmtId="0" xfId="0" applyAlignment="1" applyFont="1">
      <alignment readingOrder="0"/>
    </xf>
    <xf borderId="0" fillId="13" fontId="4" numFmtId="0" xfId="0" applyAlignment="1" applyFill="1" applyFont="1">
      <alignment readingOrder="0"/>
    </xf>
    <xf borderId="0" fillId="13" fontId="4" numFmtId="165" xfId="0" applyAlignment="1" applyFont="1" applyNumberFormat="1">
      <alignment readingOrder="0"/>
    </xf>
    <xf borderId="0" fillId="13" fontId="4" numFmtId="166" xfId="0" applyAlignment="1" applyFont="1" applyNumberFormat="1">
      <alignment horizontal="center" readingOrder="0"/>
    </xf>
    <xf borderId="0" fillId="13" fontId="4" numFmtId="165" xfId="0" applyAlignment="1" applyFont="1" applyNumberFormat="1">
      <alignment horizontal="center" readingOrder="0"/>
    </xf>
    <xf borderId="0" fillId="13" fontId="4" numFmtId="0" xfId="0" applyAlignment="1" applyFont="1">
      <alignment horizontal="center" readingOrder="0"/>
    </xf>
    <xf borderId="0" fillId="13" fontId="4" numFmtId="166" xfId="0" applyAlignment="1" applyFont="1" applyNumberFormat="1">
      <alignment readingOrder="0"/>
    </xf>
    <xf borderId="0" fillId="13" fontId="4" numFmtId="10" xfId="0" applyAlignment="1" applyFont="1" applyNumberFormat="1">
      <alignment readingOrder="0"/>
    </xf>
    <xf borderId="0" fillId="13" fontId="9" numFmtId="0" xfId="0" applyAlignment="1" applyFont="1">
      <alignment readingOrder="0"/>
    </xf>
    <xf borderId="0" fillId="13" fontId="4" numFmtId="0" xfId="0" applyFont="1"/>
    <xf borderId="0" fillId="13" fontId="10" numFmtId="0" xfId="0" applyAlignment="1" applyFont="1">
      <alignment vertical="bottom"/>
    </xf>
    <xf borderId="0" fillId="13" fontId="4" numFmtId="166" xfId="0" applyFont="1" applyNumberFormat="1"/>
    <xf borderId="0" fillId="13" fontId="10" numFmtId="0" xfId="0" applyAlignment="1" applyFont="1">
      <alignment vertical="bottom"/>
    </xf>
    <xf borderId="0" fillId="13" fontId="14" numFmtId="0" xfId="0" applyAlignment="1" applyFont="1">
      <alignment horizontal="left" readingOrder="0"/>
    </xf>
    <xf borderId="0" fillId="13" fontId="15" numFmtId="0" xfId="0" applyAlignment="1" applyFont="1">
      <alignment readingOrder="0"/>
    </xf>
    <xf borderId="0" fillId="14" fontId="4" numFmtId="10" xfId="0" applyAlignment="1" applyFill="1" applyFont="1" applyNumberFormat="1">
      <alignment readingOrder="0"/>
    </xf>
    <xf borderId="0" fillId="15" fontId="4" numFmtId="0" xfId="0" applyAlignment="1" applyFill="1" applyFont="1">
      <alignment readingOrder="0"/>
    </xf>
    <xf borderId="0" fillId="15" fontId="4" numFmtId="165" xfId="0" applyAlignment="1" applyFont="1" applyNumberFormat="1">
      <alignment readingOrder="0"/>
    </xf>
    <xf borderId="0" fillId="15" fontId="4" numFmtId="166" xfId="0" applyAlignment="1" applyFont="1" applyNumberFormat="1">
      <alignment horizontal="center" readingOrder="0"/>
    </xf>
    <xf borderId="0" fillId="15" fontId="4" numFmtId="165" xfId="0" applyAlignment="1" applyFont="1" applyNumberFormat="1">
      <alignment horizontal="center" readingOrder="0"/>
    </xf>
    <xf borderId="0" fillId="15" fontId="4" numFmtId="165" xfId="0" applyAlignment="1" applyFont="1" applyNumberFormat="1">
      <alignment horizontal="center"/>
    </xf>
    <xf borderId="0" fillId="15" fontId="4" numFmtId="0" xfId="0" applyAlignment="1" applyFont="1">
      <alignment horizontal="center" readingOrder="0"/>
    </xf>
    <xf borderId="0" fillId="15" fontId="4" numFmtId="166" xfId="0" applyAlignment="1" applyFont="1" applyNumberFormat="1">
      <alignment readingOrder="0"/>
    </xf>
    <xf borderId="0" fillId="15" fontId="4" numFmtId="10" xfId="0" applyAlignment="1" applyFont="1" applyNumberFormat="1">
      <alignment readingOrder="0"/>
    </xf>
    <xf borderId="0" fillId="15" fontId="9" numFmtId="0" xfId="0" applyAlignment="1" applyFont="1">
      <alignment readingOrder="0"/>
    </xf>
    <xf borderId="0" fillId="13" fontId="9" numFmtId="165" xfId="0" applyAlignment="1" applyFont="1" applyNumberFormat="1">
      <alignment readingOrder="0"/>
    </xf>
    <xf borderId="0" fillId="13" fontId="9" numFmtId="166" xfId="0" applyAlignment="1" applyFont="1" applyNumberFormat="1">
      <alignment horizontal="center" readingOrder="0"/>
    </xf>
    <xf borderId="0" fillId="13" fontId="9" numFmtId="165" xfId="0" applyAlignment="1" applyFont="1" applyNumberFormat="1">
      <alignment horizontal="center" readingOrder="0"/>
    </xf>
    <xf borderId="0" fillId="13" fontId="9" numFmtId="0" xfId="0" applyAlignment="1" applyFont="1">
      <alignment horizontal="center" readingOrder="0"/>
    </xf>
    <xf borderId="0" fillId="13" fontId="9" numFmtId="166" xfId="0" applyAlignment="1" applyFont="1" applyNumberFormat="1">
      <alignment readingOrder="0"/>
    </xf>
    <xf borderId="0" fillId="13" fontId="9" numFmtId="10" xfId="0" applyAlignment="1" applyFont="1" applyNumberFormat="1">
      <alignment readingOrder="0"/>
    </xf>
    <xf borderId="0" fillId="13" fontId="4" numFmtId="165" xfId="0" applyAlignment="1" applyFont="1" applyNumberFormat="1">
      <alignment horizontal="center"/>
    </xf>
    <xf borderId="0" fillId="16" fontId="4" numFmtId="0" xfId="0" applyAlignment="1" applyFill="1" applyFont="1">
      <alignment readingOrder="0"/>
    </xf>
    <xf borderId="0" fillId="16" fontId="15" numFmtId="0" xfId="0" applyAlignment="1" applyFont="1">
      <alignment readingOrder="0"/>
    </xf>
    <xf borderId="0" fillId="16" fontId="4" numFmtId="165" xfId="0" applyAlignment="1" applyFont="1" applyNumberFormat="1">
      <alignment readingOrder="0"/>
    </xf>
    <xf borderId="0" fillId="16" fontId="4" numFmtId="166" xfId="0" applyAlignment="1" applyFont="1" applyNumberFormat="1">
      <alignment horizontal="center" readingOrder="0"/>
    </xf>
    <xf borderId="0" fillId="16" fontId="4" numFmtId="165" xfId="0" applyAlignment="1" applyFont="1" applyNumberFormat="1">
      <alignment horizontal="center" readingOrder="0"/>
    </xf>
    <xf borderId="0" fillId="16" fontId="4" numFmtId="165" xfId="0" applyAlignment="1" applyFont="1" applyNumberFormat="1">
      <alignment horizontal="center"/>
    </xf>
    <xf borderId="0" fillId="16" fontId="4" numFmtId="0" xfId="0" applyAlignment="1" applyFont="1">
      <alignment horizontal="center" readingOrder="0"/>
    </xf>
    <xf borderId="0" fillId="16" fontId="4" numFmtId="166" xfId="0" applyAlignment="1" applyFont="1" applyNumberFormat="1">
      <alignment readingOrder="0"/>
    </xf>
    <xf borderId="0" fillId="16" fontId="4" numFmtId="10" xfId="0" applyAlignment="1" applyFont="1" applyNumberFormat="1">
      <alignment readingOrder="0"/>
    </xf>
    <xf borderId="0" fillId="16" fontId="9" numFmtId="0" xfId="0" applyAlignment="1" applyFont="1">
      <alignment readingOrder="0"/>
    </xf>
    <xf borderId="0" fillId="17" fontId="4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0" fontId="16" numFmtId="0" xfId="0" applyAlignment="1" applyFont="1">
      <alignment readingOrder="0"/>
    </xf>
    <xf borderId="0" fillId="15" fontId="4" numFmtId="166" xfId="0" applyFont="1" applyNumberFormat="1"/>
    <xf borderId="0" fillId="18" fontId="4" numFmtId="0" xfId="0" applyAlignment="1" applyFill="1" applyFont="1">
      <alignment readingOrder="0"/>
    </xf>
    <xf borderId="0" fillId="17" fontId="4" numFmtId="0" xfId="0" applyFont="1"/>
    <xf borderId="0" fillId="17" fontId="4" numFmtId="0" xfId="0" applyAlignment="1" applyFont="1">
      <alignment readingOrder="0"/>
    </xf>
    <xf borderId="0" fillId="16" fontId="4" numFmtId="166" xfId="0" applyFont="1" applyNumberFormat="1"/>
    <xf borderId="0" fillId="16" fontId="4" numFmtId="10" xfId="0" applyFont="1" applyNumberFormat="1"/>
    <xf borderId="0" fillId="13" fontId="4" numFmtId="10" xfId="0" applyFont="1" applyNumberFormat="1"/>
    <xf borderId="0" fillId="15" fontId="4" numFmtId="10" xfId="0" applyFont="1" applyNumberFormat="1"/>
    <xf borderId="0" fillId="15" fontId="10" numFmtId="0" xfId="0" applyAlignment="1" applyFont="1">
      <alignment vertical="bottom"/>
    </xf>
    <xf borderId="0" fillId="15" fontId="4" numFmtId="0" xfId="0" applyFont="1"/>
    <xf borderId="0" fillId="14" fontId="4" numFmtId="0" xfId="0" applyAlignment="1" applyFont="1">
      <alignment readingOrder="0"/>
    </xf>
    <xf borderId="0" fillId="14" fontId="4" numFmtId="165" xfId="0" applyAlignment="1" applyFont="1" applyNumberFormat="1">
      <alignment readingOrder="0"/>
    </xf>
    <xf borderId="0" fillId="14" fontId="4" numFmtId="166" xfId="0" applyAlignment="1" applyFont="1" applyNumberFormat="1">
      <alignment horizontal="center" readingOrder="0"/>
    </xf>
    <xf borderId="0" fillId="14" fontId="4" numFmtId="165" xfId="0" applyAlignment="1" applyFont="1" applyNumberFormat="1">
      <alignment horizontal="center"/>
    </xf>
    <xf borderId="0" fillId="14" fontId="4" numFmtId="0" xfId="0" applyAlignment="1" applyFont="1">
      <alignment horizontal="center" readingOrder="0"/>
    </xf>
    <xf borderId="0" fillId="14" fontId="4" numFmtId="166" xfId="0" applyAlignment="1" applyFont="1" applyNumberFormat="1">
      <alignment readingOrder="0"/>
    </xf>
    <xf borderId="0" fillId="14" fontId="4" numFmtId="166" xfId="0" applyFont="1" applyNumberFormat="1"/>
    <xf borderId="0" fillId="14" fontId="4" numFmtId="10" xfId="0" applyFont="1" applyNumberFormat="1"/>
    <xf borderId="0" fillId="14" fontId="9" numFmtId="0" xfId="0" applyAlignment="1" applyFont="1">
      <alignment readingOrder="0"/>
    </xf>
    <xf borderId="0" fillId="14" fontId="10" numFmtId="0" xfId="0" applyAlignment="1" applyFont="1">
      <alignment vertical="bottom"/>
    </xf>
    <xf borderId="0" fillId="14" fontId="4" numFmtId="0" xfId="0" applyFont="1"/>
    <xf borderId="0" fillId="0" fontId="4" numFmtId="165" xfId="0" applyAlignment="1" applyFont="1" applyNumberFormat="1">
      <alignment readingOrder="0"/>
    </xf>
    <xf borderId="0" fillId="17" fontId="4" numFmtId="10" xfId="0" applyFont="1" applyNumberFormat="1"/>
    <xf borderId="0" fillId="18" fontId="4" numFmtId="165" xfId="0" applyAlignment="1" applyFont="1" applyNumberFormat="1">
      <alignment readingOrder="0"/>
    </xf>
    <xf borderId="0" fillId="18" fontId="4" numFmtId="166" xfId="0" applyAlignment="1" applyFont="1" applyNumberFormat="1">
      <alignment horizontal="center" readingOrder="0"/>
    </xf>
    <xf borderId="0" fillId="18" fontId="4" numFmtId="165" xfId="0" applyAlignment="1" applyFont="1" applyNumberFormat="1">
      <alignment horizontal="center"/>
    </xf>
    <xf borderId="0" fillId="18" fontId="4" numFmtId="0" xfId="0" applyAlignment="1" applyFont="1">
      <alignment horizontal="center" readingOrder="0"/>
    </xf>
    <xf borderId="0" fillId="18" fontId="4" numFmtId="166" xfId="0" applyAlignment="1" applyFont="1" applyNumberFormat="1">
      <alignment readingOrder="0"/>
    </xf>
    <xf borderId="0" fillId="18" fontId="4" numFmtId="166" xfId="0" applyFont="1" applyNumberFormat="1"/>
    <xf borderId="0" fillId="18" fontId="4" numFmtId="10" xfId="0" applyFont="1" applyNumberFormat="1"/>
    <xf borderId="0" fillId="18" fontId="4" numFmtId="10" xfId="0" applyAlignment="1" applyFont="1" applyNumberFormat="1">
      <alignment readingOrder="0"/>
    </xf>
    <xf borderId="0" fillId="18" fontId="9" numFmtId="0" xfId="0" applyAlignment="1" applyFont="1">
      <alignment readingOrder="0"/>
    </xf>
    <xf borderId="0" fillId="18" fontId="10" numFmtId="0" xfId="0" applyAlignment="1" applyFont="1">
      <alignment vertical="bottom"/>
    </xf>
    <xf borderId="0" fillId="18" fontId="4" numFmtId="0" xfId="0" applyFont="1"/>
    <xf borderId="0" fillId="0" fontId="9" numFmtId="0" xfId="0" applyFont="1"/>
    <xf borderId="0" fillId="0" fontId="4" numFmtId="165" xfId="0" applyAlignment="1" applyFont="1" applyNumberFormat="1">
      <alignment horizontal="center" shrinkToFit="0" vertical="center" wrapText="1"/>
    </xf>
    <xf borderId="0" fillId="0" fontId="4" numFmtId="165" xfId="0" applyFont="1" applyNumberFormat="1"/>
    <xf borderId="0" fillId="14" fontId="4" numFmtId="0" xfId="0" applyFont="1"/>
    <xf borderId="0" fillId="14" fontId="4" numFmtId="165" xfId="0" applyFont="1" applyNumberFormat="1"/>
    <xf borderId="0" fillId="0" fontId="4" numFmtId="14" xfId="0" applyAlignment="1" applyFont="1" applyNumberFormat="1">
      <alignment readingOrder="0"/>
    </xf>
    <xf borderId="0" fillId="0" fontId="4" numFmtId="14" xfId="0" applyAlignment="1" applyFont="1" applyNumberFormat="1">
      <alignment readingOrder="0"/>
    </xf>
    <xf borderId="6" fillId="0" fontId="1" numFmtId="0" xfId="0" applyBorder="1" applyFont="1"/>
    <xf borderId="7" fillId="0" fontId="1" numFmtId="0" xfId="0" applyBorder="1" applyFont="1"/>
    <xf borderId="7" fillId="0" fontId="1" numFmtId="165" xfId="0" applyBorder="1" applyFont="1" applyNumberFormat="1"/>
    <xf borderId="7" fillId="0" fontId="1" numFmtId="3" xfId="0" applyBorder="1" applyFont="1" applyNumberForma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4" numFmtId="0" xfId="0" applyBorder="1" applyFont="1"/>
    <xf borderId="4" fillId="0" fontId="4" numFmtId="0" xfId="0" applyBorder="1" applyFont="1"/>
    <xf borderId="4" fillId="0" fontId="4" numFmtId="165" xfId="0" applyBorder="1" applyFont="1" applyNumberFormat="1"/>
    <xf borderId="4" fillId="0" fontId="4" numFmtId="3" xfId="0" applyBorder="1" applyFont="1" applyNumberFormat="1"/>
    <xf borderId="4" fillId="0" fontId="4" numFmtId="166" xfId="0" applyBorder="1" applyFont="1" applyNumberFormat="1"/>
    <xf borderId="4" fillId="0" fontId="4" numFmtId="10" xfId="0" applyBorder="1" applyFont="1" applyNumberFormat="1"/>
    <xf borderId="10" fillId="0" fontId="4" numFmtId="10" xfId="0" applyBorder="1" applyFont="1" applyNumberFormat="1"/>
    <xf borderId="4" fillId="0" fontId="4" numFmtId="3" xfId="0" applyAlignment="1" applyBorder="1" applyFont="1" applyNumberFormat="1">
      <alignment readingOrder="0"/>
    </xf>
    <xf borderId="11" fillId="0" fontId="4" numFmtId="0" xfId="0" applyBorder="1" applyFont="1"/>
    <xf borderId="12" fillId="0" fontId="4" numFmtId="0" xfId="0" applyBorder="1" applyFont="1"/>
    <xf borderId="12" fillId="0" fontId="4" numFmtId="3" xfId="0" applyBorder="1" applyFont="1" applyNumberFormat="1"/>
    <xf borderId="12" fillId="0" fontId="4" numFmtId="166" xfId="0" applyBorder="1" applyFont="1" applyNumberFormat="1"/>
    <xf borderId="12" fillId="0" fontId="4" numFmtId="10" xfId="0" applyBorder="1" applyFont="1" applyNumberFormat="1"/>
    <xf borderId="5" fillId="0" fontId="4" numFmtId="166" xfId="0" applyBorder="1" applyFont="1" applyNumberFormat="1"/>
    <xf borderId="5" fillId="0" fontId="4" numFmtId="0" xfId="0" applyBorder="1" applyFont="1"/>
    <xf borderId="13" fillId="0" fontId="4" numFmtId="0" xfId="0" applyBorder="1" applyFont="1"/>
    <xf borderId="0" fillId="0" fontId="4" numFmtId="3" xfId="0" applyFont="1" applyNumberFormat="1"/>
    <xf borderId="14" fillId="0" fontId="4" numFmtId="0" xfId="0" applyBorder="1" applyFont="1"/>
    <xf borderId="15" fillId="0" fontId="4" numFmtId="10" xfId="0" applyBorder="1" applyFont="1" applyNumberFormat="1"/>
    <xf borderId="16" fillId="0" fontId="1" numFmtId="0" xfId="0" applyBorder="1" applyFont="1"/>
    <xf borderId="17" fillId="0" fontId="1" numFmtId="0" xfId="0" applyBorder="1" applyFont="1"/>
    <xf borderId="17" fillId="0" fontId="1" numFmtId="165" xfId="0" applyBorder="1" applyFont="1" applyNumberFormat="1"/>
    <xf borderId="17" fillId="0" fontId="1" numFmtId="3" xfId="0" applyAlignment="1" applyBorder="1" applyFont="1" applyNumberFormat="1">
      <alignment readingOrder="0"/>
    </xf>
    <xf borderId="18" fillId="0" fontId="1" numFmtId="0" xfId="0" applyBorder="1" applyFont="1"/>
    <xf borderId="0" fillId="0" fontId="4" numFmtId="3" xfId="0" applyAlignment="1" applyFont="1" applyNumberFormat="1">
      <alignment readingOrder="0"/>
    </xf>
    <xf borderId="19" fillId="0" fontId="4" numFmtId="10" xfId="0" applyBorder="1" applyFont="1" applyNumberFormat="1"/>
    <xf borderId="20" fillId="0" fontId="4" numFmtId="0" xfId="0" applyBorder="1" applyFont="1"/>
    <xf borderId="21" fillId="0" fontId="4" numFmtId="0" xfId="0" applyBorder="1" applyFont="1"/>
    <xf borderId="21" fillId="0" fontId="4" numFmtId="3" xfId="0" applyBorder="1" applyFont="1" applyNumberFormat="1"/>
    <xf borderId="21" fillId="0" fontId="4" numFmtId="166" xfId="0" applyBorder="1" applyFont="1" applyNumberFormat="1"/>
    <xf borderId="21" fillId="0" fontId="4" numFmtId="10" xfId="0" applyBorder="1" applyFont="1" applyNumberFormat="1"/>
    <xf borderId="22" fillId="0" fontId="4" numFmtId="10" xfId="0" applyBorder="1" applyFont="1" applyNumberFormat="1"/>
    <xf borderId="0" fillId="0" fontId="1" numFmtId="166" xfId="0" applyFont="1" applyNumberFormat="1"/>
    <xf borderId="0" fillId="0" fontId="1" numFmtId="0" xfId="0" applyFont="1"/>
    <xf borderId="19" fillId="0" fontId="4" numFmtId="0" xfId="0" applyBorder="1" applyFont="1"/>
    <xf borderId="21" fillId="0" fontId="4" numFmtId="3" xfId="0" applyAlignment="1" applyBorder="1" applyFont="1" applyNumberFormat="1">
      <alignment readingOrder="0"/>
    </xf>
    <xf borderId="17" fillId="0" fontId="1" numFmtId="3" xfId="0" applyBorder="1" applyFont="1" applyNumberFormat="1"/>
    <xf borderId="16" fillId="0" fontId="4" numFmtId="0" xfId="0" applyBorder="1" applyFont="1"/>
    <xf borderId="17" fillId="0" fontId="4" numFmtId="0" xfId="0" applyBorder="1" applyFont="1"/>
    <xf borderId="17" fillId="0" fontId="4" numFmtId="165" xfId="0" applyBorder="1" applyFont="1" applyNumberFormat="1"/>
    <xf borderId="18" fillId="0" fontId="4" numFmtId="0" xfId="0" applyBorder="1" applyFont="1"/>
    <xf borderId="22" fillId="0" fontId="4" numFmtId="0" xfId="0" applyBorder="1" applyFont="1"/>
    <xf borderId="0" fillId="0" fontId="4" numFmtId="49" xfId="0" applyAlignment="1" applyFont="1" applyNumberFormat="1">
      <alignment horizontal="center"/>
    </xf>
    <xf borderId="0" fillId="0" fontId="4" numFmtId="14" xfId="0" applyAlignment="1" applyFont="1" applyNumberFormat="1">
      <alignment horizontal="center" readingOrder="0"/>
    </xf>
    <xf borderId="3" fillId="0" fontId="4" numFmtId="49" xfId="0" applyAlignment="1" applyBorder="1" applyFont="1" applyNumberFormat="1">
      <alignment horizontal="center"/>
    </xf>
    <xf borderId="23" fillId="0" fontId="4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0" fillId="0" fontId="4" numFmtId="166" xfId="0" applyAlignment="1" applyFont="1" applyNumberFormat="1">
      <alignment horizontal="center"/>
    </xf>
    <xf borderId="23" fillId="0" fontId="4" numFmtId="172" xfId="0" applyAlignment="1" applyBorder="1" applyFont="1" applyNumberFormat="1">
      <alignment readingOrder="0"/>
    </xf>
    <xf borderId="23" fillId="0" fontId="1" numFmtId="172" xfId="0" applyBorder="1" applyFont="1" applyNumberFormat="1"/>
    <xf borderId="0" fillId="0" fontId="4" numFmtId="166" xfId="0" applyAlignment="1" applyFont="1" applyNumberFormat="1">
      <alignment horizontal="center" readingOrder="0"/>
    </xf>
    <xf borderId="5" fillId="0" fontId="4" numFmtId="0" xfId="0" applyAlignment="1" applyBorder="1" applyFont="1">
      <alignment readingOrder="0"/>
    </xf>
    <xf borderId="23" fillId="0" fontId="1" numFmtId="172" xfId="0" applyAlignment="1" applyBorder="1" applyFont="1" applyNumberFormat="1">
      <alignment readingOrder="0"/>
    </xf>
    <xf borderId="0" fillId="0" fontId="4" numFmtId="173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74" xfId="0" applyAlignment="1" applyFont="1" applyNumberForma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173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0">
    <tableStyle count="3" pivot="0" name="2026-style">
      <tableStyleElement dxfId="1" type="headerRow"/>
      <tableStyleElement dxfId="2" type="firstRowStripe"/>
      <tableStyleElement dxfId="3" type="secondRowStripe"/>
    </tableStyle>
    <tableStyle count="3" pivot="0" name="Paid 2026-style">
      <tableStyleElement dxfId="1" type="headerRow"/>
      <tableStyleElement dxfId="2" type="firstRowStripe"/>
      <tableStyleElement dxfId="3" type="secondRowStripe"/>
    </tableStyle>
    <tableStyle count="3" pivot="0" name="2025-style">
      <tableStyleElement dxfId="1" type="headerRow"/>
      <tableStyleElement dxfId="2" type="firstRowStripe"/>
      <tableStyleElement dxfId="4" type="secondRowStripe"/>
    </tableStyle>
    <tableStyle count="3" pivot="0" name="2025-style 2">
      <tableStyleElement dxfId="1" type="headerRow"/>
      <tableStyleElement dxfId="2" type="firstRowStripe"/>
      <tableStyleElement dxfId="4" type="secondRowStripe"/>
    </tableStyle>
    <tableStyle count="3" pivot="0" name="OPs Callback-style">
      <tableStyleElement dxfId="5" type="headerRow"/>
      <tableStyleElement dxfId="2" type="firstRowStripe"/>
      <tableStyleElement dxfId="6" type="secondRowStripe"/>
    </tableStyle>
    <tableStyle count="3" pivot="0" name="2024-style">
      <tableStyleElement dxfId="1" type="headerRow"/>
      <tableStyleElement dxfId="2" type="firstRowStripe"/>
      <tableStyleElement dxfId="4" type="secondRowStripe"/>
    </tableStyle>
    <tableStyle count="3" pivot="0" name="2024 Schedule-style">
      <tableStyleElement dxfId="8" type="headerRow"/>
      <tableStyleElement dxfId="2" type="firstRowStripe"/>
      <tableStyleElement dxfId="4" type="secondRowStripe"/>
    </tableStyle>
    <tableStyle count="2" pivot="0" name="2024 Schedule-style 2">
      <tableStyleElement dxfId="2" type="firstRowStripe"/>
      <tableStyleElement dxfId="4" type="secondRowStripe"/>
    </tableStyle>
    <tableStyle count="4" pivot="0" name="Surveys-style">
      <tableStyleElement dxfId="9" type="headerRow"/>
      <tableStyleElement dxfId="2" type="firstRowStripe"/>
      <tableStyleElement dxfId="10" type="secondRowStripe"/>
      <tableStyleElement dxfId="11" size="0" type="wholeTable"/>
    </tableStyle>
    <tableStyle count="4" pivot="0" name="Chart1 Monthly Dollars by Sales-style">
      <tableStyleElement dxfId="12" type="headerRow"/>
      <tableStyleElement dxfId="2" type="firstRowStripe"/>
      <tableStyleElement dxfId="13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pivotCacheDefinition" Target="pivotCache/pivotCacheDefinition2.xml"/><Relationship Id="rId45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pivotCacheDefinition" Target="pivotCache/pivotCacheDefinition4.xml"/><Relationship Id="rId47" Type="http://schemas.openxmlformats.org/officeDocument/2006/relationships/pivotCacheDefinition" Target="pivotCache/pivotCacheDefinition3.xml"/><Relationship Id="rId49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pivotCacheDefinition" Target="pivotCache/pivotCacheDefinition18.xml"/><Relationship Id="rId61" Type="http://schemas.openxmlformats.org/officeDocument/2006/relationships/pivotCacheDefinition" Target="pivotCache/pivotCacheDefinition17.xml"/><Relationship Id="rId20" Type="http://schemas.openxmlformats.org/officeDocument/2006/relationships/worksheet" Target="worksheets/sheet16.xml"/><Relationship Id="rId64" Type="http://schemas.openxmlformats.org/officeDocument/2006/relationships/pivotCacheDefinition" Target="pivotCache/pivotCacheDefinition20.xml"/><Relationship Id="rId63" Type="http://schemas.openxmlformats.org/officeDocument/2006/relationships/pivotCacheDefinition" Target="pivotCache/pivotCacheDefinition1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65" Type="http://schemas.openxmlformats.org/officeDocument/2006/relationships/pivotCacheDefinition" Target="pivotCache/pivotCacheDefinition2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pivotCacheDefinition" Target="pivotCache/pivotCacheDefinition1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pivotCacheDefinition" Target="pivotCache/pivotCacheDefinition7.xml"/><Relationship Id="rId50" Type="http://schemas.openxmlformats.org/officeDocument/2006/relationships/pivotCacheDefinition" Target="pivotCache/pivotCacheDefinition6.xml"/><Relationship Id="rId53" Type="http://schemas.openxmlformats.org/officeDocument/2006/relationships/pivotCacheDefinition" Target="pivotCache/pivotCacheDefinition9.xml"/><Relationship Id="rId52" Type="http://schemas.openxmlformats.org/officeDocument/2006/relationships/pivotCacheDefinition" Target="pivotCache/pivotCacheDefinition8.xml"/><Relationship Id="rId11" Type="http://schemas.openxmlformats.org/officeDocument/2006/relationships/worksheet" Target="worksheets/sheet7.xml"/><Relationship Id="rId55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6.xml"/><Relationship Id="rId54" Type="http://schemas.openxmlformats.org/officeDocument/2006/relationships/pivotCacheDefinition" Target="pivotCache/pivotCacheDefinition10.xml"/><Relationship Id="rId13" Type="http://schemas.openxmlformats.org/officeDocument/2006/relationships/worksheet" Target="worksheets/sheet9.xml"/><Relationship Id="rId57" Type="http://schemas.openxmlformats.org/officeDocument/2006/relationships/pivotCacheDefinition" Target="pivotCache/pivotCacheDefinition13.xml"/><Relationship Id="rId12" Type="http://schemas.openxmlformats.org/officeDocument/2006/relationships/worksheet" Target="worksheets/sheet8.xml"/><Relationship Id="rId56" Type="http://schemas.openxmlformats.org/officeDocument/2006/relationships/pivotCacheDefinition" Target="pivotCache/pivotCacheDefinition12.xml"/><Relationship Id="rId15" Type="http://schemas.openxmlformats.org/officeDocument/2006/relationships/worksheet" Target="worksheets/sheet11.xml"/><Relationship Id="rId59" Type="http://schemas.openxmlformats.org/officeDocument/2006/relationships/pivotCacheDefinition" Target="pivotCache/pivotCacheDefinition15.xml"/><Relationship Id="rId14" Type="http://schemas.openxmlformats.org/officeDocument/2006/relationships/worksheet" Target="worksheets/sheet10.xml"/><Relationship Id="rId58" Type="http://schemas.openxmlformats.org/officeDocument/2006/relationships/pivotCacheDefinition" Target="pivotCache/pivotCacheDefinition1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Reports!$M$21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Reports!$M$22:$M$33</c:f>
              <c:numCache/>
            </c:numRef>
          </c:val>
        </c:ser>
        <c:ser>
          <c:idx val="1"/>
          <c:order val="1"/>
          <c:tx>
            <c:strRef>
              <c:f>Reports!$N$21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Reports!$K$22:$K$33</c:f>
            </c:strRef>
          </c:cat>
          <c:val>
            <c:numRef>
              <c:f>Reports!$N$22:$N$33</c:f>
              <c:numCache/>
            </c:numRef>
          </c:val>
        </c:ser>
        <c:ser>
          <c:idx val="2"/>
          <c:order val="2"/>
          <c:tx>
            <c:strRef>
              <c:f>Reports!$O$21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Reports!$O$22:$O$33</c:f>
              <c:numCache/>
            </c:numRef>
          </c:val>
        </c:ser>
        <c:ser>
          <c:idx val="3"/>
          <c:order val="3"/>
          <c:tx>
            <c:strRef>
              <c:f>Reports!$P$21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Reports!$P$22:$P$33</c:f>
              <c:numCache/>
            </c:numRef>
          </c:val>
        </c:ser>
        <c:ser>
          <c:idx val="4"/>
          <c:order val="4"/>
          <c:tx>
            <c:strRef>
              <c:f>Reports!$Q$21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Reports!$Q$22:$Q$33</c:f>
              <c:numCache/>
            </c:numRef>
          </c:val>
        </c:ser>
        <c:ser>
          <c:idx val="5"/>
          <c:order val="5"/>
          <c:tx>
            <c:strRef>
              <c:f>Reports!$R$21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Reports!$R$22:$R$33</c:f>
              <c:numCache/>
            </c:numRef>
          </c:val>
        </c:ser>
        <c:ser>
          <c:idx val="6"/>
          <c:order val="6"/>
          <c:tx>
            <c:strRef>
              <c:f>Reports!$S$21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Reports!$S$22:$S$33</c:f>
              <c:numCache/>
            </c:numRef>
          </c:val>
        </c:ser>
        <c:ser>
          <c:idx val="7"/>
          <c:order val="7"/>
          <c:tx>
            <c:strRef>
              <c:f>Reports!$T$21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Reports!$T$22:$T$33</c:f>
              <c:numCache/>
            </c:numRef>
          </c:val>
        </c:ser>
        <c:ser>
          <c:idx val="8"/>
          <c:order val="8"/>
          <c:tx>
            <c:strRef>
              <c:f>Reports!$M$36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Reports!$M$37:$M$48</c:f>
              <c:numCache/>
            </c:numRef>
          </c:val>
        </c:ser>
        <c:ser>
          <c:idx val="9"/>
          <c:order val="9"/>
          <c:tx>
            <c:strRef>
              <c:f>Reports!$N$36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Reports!$N$37:$N$48</c:f>
              <c:numCache/>
            </c:numRef>
          </c:val>
        </c:ser>
        <c:ser>
          <c:idx val="10"/>
          <c:order val="10"/>
          <c:tx>
            <c:strRef>
              <c:f>Reports!$O$36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Reports!$O$37:$O$48</c:f>
              <c:numCache/>
            </c:numRef>
          </c:val>
        </c:ser>
        <c:ser>
          <c:idx val="11"/>
          <c:order val="11"/>
          <c:tx>
            <c:strRef>
              <c:f>Reports!$P$36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Reports!$P$37:$P$48</c:f>
              <c:numCache/>
            </c:numRef>
          </c:val>
        </c:ser>
        <c:ser>
          <c:idx val="12"/>
          <c:order val="12"/>
          <c:tx>
            <c:strRef>
              <c:f>Reports!$Q$36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Reports!$Q$37:$Q$48</c:f>
              <c:numCache/>
            </c:numRef>
          </c:val>
        </c:ser>
        <c:ser>
          <c:idx val="13"/>
          <c:order val="13"/>
          <c:tx>
            <c:strRef>
              <c:f>Reports!$R$36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Reports!$R$37:$R$48</c:f>
              <c:numCache/>
            </c:numRef>
          </c:val>
        </c:ser>
        <c:ser>
          <c:idx val="14"/>
          <c:order val="14"/>
          <c:tx>
            <c:strRef>
              <c:f>Reports!$S$36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Reports!$S$37:$S$48</c:f>
              <c:numCache/>
            </c:numRef>
          </c:val>
        </c:ser>
        <c:ser>
          <c:idx val="15"/>
          <c:order val="15"/>
          <c:tx>
            <c:strRef>
              <c:f>Reports!$T$36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Reports!$T$37:$T$48</c:f>
              <c:numCache/>
            </c:numRef>
          </c:val>
        </c:ser>
        <c:ser>
          <c:idx val="16"/>
          <c:order val="16"/>
          <c:tx>
            <c:strRef>
              <c:f>Reports!$U$36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Reports!$U$37:$U$48</c:f>
              <c:numCache/>
            </c:numRef>
          </c:val>
        </c:ser>
        <c:ser>
          <c:idx val="17"/>
          <c:order val="17"/>
          <c:tx>
            <c:strRef>
              <c:f>Reports!$M$51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Reports!$M$52:$M$63</c:f>
              <c:numCache/>
            </c:numRef>
          </c:val>
        </c:ser>
        <c:ser>
          <c:idx val="18"/>
          <c:order val="18"/>
          <c:tx>
            <c:strRef>
              <c:f>Reports!$N$51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Reports!$N$52:$N$63</c:f>
              <c:numCache/>
            </c:numRef>
          </c:val>
        </c:ser>
        <c:ser>
          <c:idx val="19"/>
          <c:order val="19"/>
          <c:tx>
            <c:strRef>
              <c:f>Reports!$O$51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Reports!$O$52:$O$63</c:f>
              <c:numCache/>
            </c:numRef>
          </c:val>
        </c:ser>
        <c:ser>
          <c:idx val="20"/>
          <c:order val="20"/>
          <c:tx>
            <c:strRef>
              <c:f>Reports!$P$51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Reports!$P$52:$P$63</c:f>
              <c:numCache/>
            </c:numRef>
          </c:val>
        </c:ser>
        <c:ser>
          <c:idx val="21"/>
          <c:order val="21"/>
          <c:tx>
            <c:strRef>
              <c:f>Reports!$Q$51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Reports!$Q$52:$Q$63</c:f>
              <c:numCache/>
            </c:numRef>
          </c:val>
        </c:ser>
        <c:ser>
          <c:idx val="22"/>
          <c:order val="22"/>
          <c:tx>
            <c:strRef>
              <c:f>Reports!$R$51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Reports!$R$52:$R$63</c:f>
              <c:numCache/>
            </c:numRef>
          </c:val>
        </c:ser>
        <c:ser>
          <c:idx val="23"/>
          <c:order val="23"/>
          <c:tx>
            <c:strRef>
              <c:f>Reports!$S$51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Reports!$K$22:$K$33</c:f>
            </c:strRef>
          </c:cat>
          <c:val>
            <c:numRef>
              <c:f>Reports!$S$52:$S$63</c:f>
              <c:numCache/>
            </c:numRef>
          </c:val>
        </c:ser>
        <c:overlap val="100"/>
        <c:axId val="804069475"/>
        <c:axId val="1651775319"/>
      </c:barChart>
      <c:catAx>
        <c:axId val="804069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775319"/>
      </c:catAx>
      <c:valAx>
        <c:axId val="1651775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06947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Dollars by Sales Representative and Year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Reports!$Y$21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Reports!$X$22:$X$33</c:f>
            </c:strRef>
          </c:cat>
          <c:val>
            <c:numRef>
              <c:f>Reports!$Y$22:$Y$33</c:f>
              <c:numCache/>
            </c:numRef>
          </c:val>
        </c:ser>
        <c:ser>
          <c:idx val="1"/>
          <c:order val="1"/>
          <c:tx>
            <c:strRef>
              <c:f>Reports!$Z$21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Reports!$Z$22:$Z$33</c:f>
              <c:numCache/>
            </c:numRef>
          </c:val>
        </c:ser>
        <c:ser>
          <c:idx val="2"/>
          <c:order val="2"/>
          <c:tx>
            <c:strRef>
              <c:f>Reports!$AA$21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Reports!$AA$22:$AA$33</c:f>
              <c:numCache/>
            </c:numRef>
          </c:val>
        </c:ser>
        <c:ser>
          <c:idx val="3"/>
          <c:order val="3"/>
          <c:tx>
            <c:strRef>
              <c:f>Reports!$AB$21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Reports!$AB$22:$AB$33</c:f>
              <c:numCache/>
            </c:numRef>
          </c:val>
        </c:ser>
        <c:ser>
          <c:idx val="4"/>
          <c:order val="4"/>
          <c:tx>
            <c:strRef>
              <c:f>Reports!$AC$21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Reports!$AC$22:$AC$33</c:f>
              <c:numCache/>
            </c:numRef>
          </c:val>
        </c:ser>
        <c:ser>
          <c:idx val="5"/>
          <c:order val="5"/>
          <c:tx>
            <c:strRef>
              <c:f>Reports!$AD$21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Reports!$AD$22:$AD$33</c:f>
              <c:numCache/>
            </c:numRef>
          </c:val>
        </c:ser>
        <c:ser>
          <c:idx val="6"/>
          <c:order val="6"/>
          <c:tx>
            <c:strRef>
              <c:f>Reports!$AE$21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Reports!$AE$22:$AE$33</c:f>
              <c:numCache/>
            </c:numRef>
          </c:val>
        </c:ser>
        <c:ser>
          <c:idx val="7"/>
          <c:order val="7"/>
          <c:tx>
            <c:strRef>
              <c:f>Reports!$AF$21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Reports!$AF$22:$AF$33</c:f>
              <c:numCache/>
            </c:numRef>
          </c:val>
        </c:ser>
        <c:ser>
          <c:idx val="8"/>
          <c:order val="8"/>
          <c:tx>
            <c:strRef>
              <c:f>Reports!$Y$36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Reports!$Y$37:$Y$48</c:f>
              <c:numCache/>
            </c:numRef>
          </c:val>
        </c:ser>
        <c:ser>
          <c:idx val="9"/>
          <c:order val="9"/>
          <c:tx>
            <c:strRef>
              <c:f>Reports!$Z$36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Reports!$Z$37:$Z$48</c:f>
              <c:numCache/>
            </c:numRef>
          </c:val>
        </c:ser>
        <c:ser>
          <c:idx val="10"/>
          <c:order val="10"/>
          <c:tx>
            <c:strRef>
              <c:f>Reports!$AA$36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Reports!$AA$37:$AA$48</c:f>
              <c:numCache/>
            </c:numRef>
          </c:val>
        </c:ser>
        <c:ser>
          <c:idx val="11"/>
          <c:order val="11"/>
          <c:tx>
            <c:strRef>
              <c:f>Reports!$AB$36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Reports!$AB$37:$AB$48</c:f>
              <c:numCache/>
            </c:numRef>
          </c:val>
        </c:ser>
        <c:ser>
          <c:idx val="12"/>
          <c:order val="12"/>
          <c:tx>
            <c:strRef>
              <c:f>Reports!$AC$36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Reports!$AC$37:$AC$48</c:f>
              <c:numCache/>
            </c:numRef>
          </c:val>
        </c:ser>
        <c:ser>
          <c:idx val="13"/>
          <c:order val="13"/>
          <c:tx>
            <c:strRef>
              <c:f>Reports!$AD$36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Reports!$AD$37:$AD$48</c:f>
              <c:numCache/>
            </c:numRef>
          </c:val>
        </c:ser>
        <c:ser>
          <c:idx val="14"/>
          <c:order val="14"/>
          <c:tx>
            <c:strRef>
              <c:f>Reports!$AE$36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Reports!$X$22:$X$33</c:f>
            </c:strRef>
          </c:cat>
          <c:val>
            <c:numRef>
              <c:f>Reports!$AE$37:$AE$48</c:f>
              <c:numCache/>
            </c:numRef>
          </c:val>
        </c:ser>
        <c:ser>
          <c:idx val="15"/>
          <c:order val="15"/>
          <c:tx>
            <c:strRef>
              <c:f>Reports!$AF$36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Reports!$AF$37:$AF$48</c:f>
              <c:numCache/>
            </c:numRef>
          </c:val>
        </c:ser>
        <c:ser>
          <c:idx val="16"/>
          <c:order val="16"/>
          <c:tx>
            <c:strRef>
              <c:f>Reports!$AG$36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Reports!$AG$37:$AG$48</c:f>
              <c:numCache/>
            </c:numRef>
          </c:val>
        </c:ser>
        <c:ser>
          <c:idx val="17"/>
          <c:order val="17"/>
          <c:tx>
            <c:strRef>
              <c:f>Reports!$Y$51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Reports!$Y$52:$Y$63</c:f>
              <c:numCache/>
            </c:numRef>
          </c:val>
        </c:ser>
        <c:ser>
          <c:idx val="18"/>
          <c:order val="18"/>
          <c:tx>
            <c:strRef>
              <c:f>Reports!$Z$51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Reports!$Z$52:$Z$63</c:f>
              <c:numCache/>
            </c:numRef>
          </c:val>
        </c:ser>
        <c:ser>
          <c:idx val="19"/>
          <c:order val="19"/>
          <c:tx>
            <c:strRef>
              <c:f>Reports!$AA$51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Reports!$AA$52:$AA$63</c:f>
              <c:numCache/>
            </c:numRef>
          </c:val>
        </c:ser>
        <c:ser>
          <c:idx val="20"/>
          <c:order val="20"/>
          <c:tx>
            <c:strRef>
              <c:f>Reports!$AB$51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Reports!$AB$52:$AB$63</c:f>
              <c:numCache/>
            </c:numRef>
          </c:val>
        </c:ser>
        <c:ser>
          <c:idx val="21"/>
          <c:order val="21"/>
          <c:tx>
            <c:strRef>
              <c:f>Reports!$AC$51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Reports!$X$22:$X$33</c:f>
            </c:strRef>
          </c:cat>
          <c:val>
            <c:numRef>
              <c:f>Reports!$AC$52:$AC$63</c:f>
              <c:numCache/>
            </c:numRef>
          </c:val>
        </c:ser>
        <c:ser>
          <c:idx val="22"/>
          <c:order val="22"/>
          <c:tx>
            <c:strRef>
              <c:f>Reports!$AD$51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Reports!$AD$52:$AD$63</c:f>
              <c:numCache/>
            </c:numRef>
          </c:val>
        </c:ser>
        <c:ser>
          <c:idx val="23"/>
          <c:order val="23"/>
          <c:tx>
            <c:strRef>
              <c:f>Reports!$AE$51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Reports!$X$22:$X$33</c:f>
            </c:strRef>
          </c:cat>
          <c:val>
            <c:numRef>
              <c:f>Reports!$AE$52:$AE$63</c:f>
              <c:numCache/>
            </c:numRef>
          </c:val>
        </c:ser>
        <c:overlap val="100"/>
        <c:axId val="568852356"/>
        <c:axId val="1582261415"/>
      </c:barChart>
      <c:catAx>
        <c:axId val="568852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261415"/>
      </c:catAx>
      <c:valAx>
        <c:axId val="1582261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8523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Dollars by Sales Representative and Year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Monthly Dollars by Sales'!$B$3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Sales'!$B$4:$B$15</c:f>
              <c:numCache/>
            </c:numRef>
          </c:val>
        </c:ser>
        <c:ser>
          <c:idx val="1"/>
          <c:order val="1"/>
          <c:tx>
            <c:strRef>
              <c:f>'Chart1 Monthly Dollars by Sales'!$C$3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Sales'!$C$4:$C$15</c:f>
              <c:numCache/>
            </c:numRef>
          </c:val>
        </c:ser>
        <c:ser>
          <c:idx val="2"/>
          <c:order val="2"/>
          <c:tx>
            <c:strRef>
              <c:f>'Chart1 Monthly Dollars by Sales'!$D$3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Sales'!$D$4:$D$15</c:f>
              <c:numCache/>
            </c:numRef>
          </c:val>
        </c:ser>
        <c:ser>
          <c:idx val="3"/>
          <c:order val="3"/>
          <c:tx>
            <c:strRef>
              <c:f>'Chart1 Monthly Dollars by Sales'!$E$3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Sales'!$E$4:$E$15</c:f>
              <c:numCache/>
            </c:numRef>
          </c:val>
        </c:ser>
        <c:ser>
          <c:idx val="4"/>
          <c:order val="4"/>
          <c:tx>
            <c:strRef>
              <c:f>'Chart1 Monthly Dollars by Sales'!$F$3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Sales'!$F$4:$F$15</c:f>
              <c:numCache/>
            </c:numRef>
          </c:val>
        </c:ser>
        <c:ser>
          <c:idx val="5"/>
          <c:order val="5"/>
          <c:tx>
            <c:strRef>
              <c:f>'Chart1 Monthly Dollars by Sales'!$G$3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Sales'!$G$4:$G$15</c:f>
              <c:numCache/>
            </c:numRef>
          </c:val>
        </c:ser>
        <c:ser>
          <c:idx val="6"/>
          <c:order val="6"/>
          <c:tx>
            <c:strRef>
              <c:f>'Chart1 Monthly Dollars by Sales'!$H$3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Sales'!$H$4:$H$15</c:f>
              <c:numCache/>
            </c:numRef>
          </c:val>
        </c:ser>
        <c:ser>
          <c:idx val="7"/>
          <c:order val="7"/>
          <c:tx>
            <c:strRef>
              <c:f>'Chart1 Monthly Dollars by Sales'!$I$3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Sales'!$I$4:$I$15</c:f>
              <c:numCache/>
            </c:numRef>
          </c:val>
        </c:ser>
        <c:ser>
          <c:idx val="8"/>
          <c:order val="8"/>
          <c:tx>
            <c:strRef>
              <c:f>'Chart1 Monthly Dollars by Sales'!$J$3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Sales'!$J$4:$J$15</c:f>
              <c:numCache/>
            </c:numRef>
          </c:val>
        </c:ser>
        <c:ser>
          <c:idx val="9"/>
          <c:order val="9"/>
          <c:tx>
            <c:strRef>
              <c:f>'Chart1 Monthly Dollars by Sales'!$K$3</c:f>
            </c:strRef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Sales'!$K$4:$K$15</c:f>
              <c:numCache/>
            </c:numRef>
          </c:val>
        </c:ser>
        <c:ser>
          <c:idx val="10"/>
          <c:order val="10"/>
          <c:tx>
            <c:strRef>
              <c:f>'Chart1 Monthly Dollars by Sales'!$L$3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Sales'!$L$4:$L$15</c:f>
              <c:numCache/>
            </c:numRef>
          </c:val>
        </c:ser>
        <c:ser>
          <c:idx val="11"/>
          <c:order val="11"/>
          <c:tx>
            <c:strRef>
              <c:f>'Chart1 Monthly Dollars by Sales'!$M$3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Sales'!$M$4:$M$15</c:f>
              <c:numCache/>
            </c:numRef>
          </c:val>
        </c:ser>
        <c:ser>
          <c:idx val="12"/>
          <c:order val="12"/>
          <c:tx>
            <c:strRef>
              <c:f>'Chart1 Monthly Dollars by Sales'!$N$3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Sales'!$N$4:$N$15</c:f>
              <c:numCache/>
            </c:numRef>
          </c:val>
        </c:ser>
        <c:ser>
          <c:idx val="13"/>
          <c:order val="13"/>
          <c:tx>
            <c:strRef>
              <c:f>'Chart1 Monthly Dollars by Sales'!$O$3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Sales'!$O$4:$O$15</c:f>
              <c:numCache/>
            </c:numRef>
          </c:val>
        </c:ser>
        <c:ser>
          <c:idx val="14"/>
          <c:order val="14"/>
          <c:tx>
            <c:strRef>
              <c:f>'Chart1 Monthly Dollars by Sales'!$P$3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Sales'!$P$4:$P$15</c:f>
              <c:numCache/>
            </c:numRef>
          </c:val>
        </c:ser>
        <c:ser>
          <c:idx val="15"/>
          <c:order val="15"/>
          <c:tx>
            <c:strRef>
              <c:f>'Chart1 Monthly Dollars by Sales'!$Q$3</c:f>
            </c:strRef>
          </c:tx>
          <c:spPr>
            <a:solidFill>
              <a:srgbClr val="CCCCCC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Sales'!$Q$4:$Q$15</c:f>
              <c:numCache/>
            </c:numRef>
          </c:val>
        </c:ser>
        <c:ser>
          <c:idx val="16"/>
          <c:order val="16"/>
          <c:tx>
            <c:strRef>
              <c:f>'Chart1 Monthly Dollars by Sales'!$R$3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Sales'!$R$4:$R$15</c:f>
              <c:numCache/>
            </c:numRef>
          </c:val>
        </c:ser>
        <c:overlap val="100"/>
        <c:axId val="1276040037"/>
        <c:axId val="471084222"/>
      </c:barChart>
      <c:catAx>
        <c:axId val="1276040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084222"/>
      </c:catAx>
      <c:valAx>
        <c:axId val="471084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04003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Dollars by Sales Representative and Year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Monthly Dollars by Sales'!$B$3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Sales'!$B$4:$B$15</c:f>
              <c:numCache/>
            </c:numRef>
          </c:val>
        </c:ser>
        <c:ser>
          <c:idx val="1"/>
          <c:order val="1"/>
          <c:tx>
            <c:strRef>
              <c:f>'Chart1 Monthly Dollars by Sales'!$D$3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Sales'!$D$4:$D$15</c:f>
              <c:numCache/>
            </c:numRef>
          </c:val>
        </c:ser>
        <c:ser>
          <c:idx val="2"/>
          <c:order val="2"/>
          <c:tx>
            <c:strRef>
              <c:f>'Chart1 Monthly Dollars by Sales'!$F$3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Sales'!$F$4:$F$15</c:f>
              <c:numCache/>
            </c:numRef>
          </c:val>
        </c:ser>
        <c:ser>
          <c:idx val="3"/>
          <c:order val="3"/>
          <c:tx>
            <c:strRef>
              <c:f>'Chart1 Monthly Dollars by Sales'!$G$3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Sales'!$G$4:$G$15</c:f>
              <c:numCache/>
            </c:numRef>
          </c:val>
        </c:ser>
        <c:ser>
          <c:idx val="4"/>
          <c:order val="4"/>
          <c:tx>
            <c:strRef>
              <c:f>'Chart1 Monthly Dollars by Sales'!$I$3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Sales'!$I$4:$I$15</c:f>
              <c:numCache/>
            </c:numRef>
          </c:val>
        </c:ser>
        <c:ser>
          <c:idx val="5"/>
          <c:order val="5"/>
          <c:tx>
            <c:strRef>
              <c:f>'Chart1 Monthly Dollars by Sales'!$M$3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Sales'!$M$4:$M$15</c:f>
              <c:numCache/>
            </c:numRef>
          </c:val>
        </c:ser>
        <c:ser>
          <c:idx val="6"/>
          <c:order val="6"/>
          <c:tx>
            <c:strRef>
              <c:f>'Chart1 Monthly Dollars by Sales'!$O$3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Sales'!$O$4:$O$15</c:f>
              <c:numCache/>
            </c:numRef>
          </c:val>
        </c:ser>
        <c:ser>
          <c:idx val="7"/>
          <c:order val="7"/>
          <c:tx>
            <c:strRef>
              <c:f>'Chart1 Monthly Dollars by Sales'!$Q$3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Sales'!$Q$4:$Q$15</c:f>
              <c:numCache/>
            </c:numRef>
          </c:val>
        </c:ser>
        <c:overlap val="100"/>
        <c:axId val="397887701"/>
        <c:axId val="374265811"/>
      </c:barChart>
      <c:catAx>
        <c:axId val="397887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265811"/>
      </c:catAx>
      <c:valAx>
        <c:axId val="374265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8877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Dollars by Sales Representative and Year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Monthly Dollars by Sales'!$C$3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Sales'!$C$4:$C$15</c:f>
              <c:numCache/>
            </c:numRef>
          </c:val>
        </c:ser>
        <c:ser>
          <c:idx val="1"/>
          <c:order val="1"/>
          <c:tx>
            <c:strRef>
              <c:f>'Chart1 Monthly Dollars by Sales'!$E$3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Sales'!$E$4:$E$15</c:f>
              <c:numCache/>
            </c:numRef>
          </c:val>
        </c:ser>
        <c:ser>
          <c:idx val="2"/>
          <c:order val="2"/>
          <c:tx>
            <c:strRef>
              <c:f>'Chart1 Monthly Dollars by Sales'!$H$3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Sales'!$H$4:$H$15</c:f>
              <c:numCache/>
            </c:numRef>
          </c:val>
        </c:ser>
        <c:ser>
          <c:idx val="3"/>
          <c:order val="3"/>
          <c:tx>
            <c:strRef>
              <c:f>'Chart1 Monthly Dollars by Sales'!$J$3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Sales'!$J$4:$J$15</c:f>
              <c:numCache/>
            </c:numRef>
          </c:val>
        </c:ser>
        <c:ser>
          <c:idx val="4"/>
          <c:order val="4"/>
          <c:tx>
            <c:strRef>
              <c:f>'Chart1 Monthly Dollars by Sales'!$K$3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Sales'!$K$4:$K$15</c:f>
              <c:numCache/>
            </c:numRef>
          </c:val>
        </c:ser>
        <c:ser>
          <c:idx val="5"/>
          <c:order val="5"/>
          <c:tx>
            <c:strRef>
              <c:f>'Chart1 Monthly Dollars by Sales'!$L$3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Sales'!$L$4:$L$15</c:f>
              <c:numCache/>
            </c:numRef>
          </c:val>
        </c:ser>
        <c:ser>
          <c:idx val="6"/>
          <c:order val="6"/>
          <c:tx>
            <c:strRef>
              <c:f>'Chart1 Monthly Dollars by Sales'!$N$3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Sales'!$N$4:$N$15</c:f>
              <c:numCache/>
            </c:numRef>
          </c:val>
        </c:ser>
        <c:ser>
          <c:idx val="7"/>
          <c:order val="7"/>
          <c:tx>
            <c:strRef>
              <c:f>'Chart1 Monthly Dollars by Sales'!$P$3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Sales'!$P$4:$P$15</c:f>
              <c:numCache/>
            </c:numRef>
          </c:val>
        </c:ser>
        <c:ser>
          <c:idx val="8"/>
          <c:order val="8"/>
          <c:tx>
            <c:strRef>
              <c:f>'Chart1 Monthly Dollars by Sales'!$R$3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'Chart1 Monthly Dollars by Sales'!$A$4:$A$15</c:f>
            </c:strRef>
          </c:cat>
          <c:val>
            <c:numRef>
              <c:f>'Chart1 Monthly Dollars by Sales'!$R$4:$R$15</c:f>
              <c:numCache/>
            </c:numRef>
          </c:val>
        </c:ser>
        <c:overlap val="100"/>
        <c:axId val="597684253"/>
        <c:axId val="358990122"/>
      </c:barChart>
      <c:catAx>
        <c:axId val="597684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990122"/>
      </c:catAx>
      <c:valAx>
        <c:axId val="358990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6842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190500</xdr:rowOff>
    </xdr:from>
    <xdr:ext cx="8610600" cy="3533775"/>
    <xdr:pic>
      <xdr:nvPicPr>
        <xdr:cNvPr id="71960862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1228725</xdr:colOff>
      <xdr:row>0</xdr:row>
      <xdr:rowOff>190500</xdr:rowOff>
    </xdr:from>
    <xdr:ext cx="115824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19050</xdr:colOff>
      <xdr:row>1</xdr:row>
      <xdr:rowOff>0</xdr:rowOff>
    </xdr:from>
    <xdr:ext cx="11830050" cy="3524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0</xdr:row>
      <xdr:rowOff>0</xdr:rowOff>
    </xdr:from>
    <xdr:ext cx="4762500" cy="28575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0</xdr:colOff>
      <xdr:row>0</xdr:row>
      <xdr:rowOff>0</xdr:rowOff>
    </xdr:from>
    <xdr:ext cx="4762500" cy="2857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V234" sheet="2026"/>
  </cacheSource>
  <cacheFields>
    <cacheField name="Job #" numFmtId="0">
      <sharedItems containsSemiMixedTypes="0" containsString="0" containsNumber="1" containsInteger="1">
        <n v="2.0265001E7"/>
        <n v="2.0265002E7"/>
        <n v="2.0265003E7"/>
        <n v="2.0265004E7"/>
        <n v="2.0265005E7"/>
        <n v="2.0265006E7"/>
        <n v="2.0265007E7"/>
        <n v="2.0265008E7"/>
        <n v="2.0265009E7"/>
        <n v="2.026501E7"/>
        <n v="2.0265011E7"/>
        <n v="2.0265012E7"/>
        <n v="2.0265013E7"/>
        <n v="2.0265014E7"/>
        <n v="2.0265015E7"/>
        <n v="2.0265016E7"/>
        <n v="2.0265017E7"/>
        <n v="2.0265018E7"/>
        <n v="2.0265019E7"/>
        <n v="2.026502E7"/>
        <n v="2.0265021E7"/>
        <n v="2.0265022E7"/>
        <n v="2.0265023E7"/>
        <n v="2.0265024E7"/>
        <n v="2.0265025E7"/>
        <n v="2.0265026E7"/>
        <n v="2.0265027E7"/>
        <n v="2.0265028E7"/>
        <n v="2.0265029E7"/>
        <n v="2.026503E7"/>
        <n v="2.0265031E7"/>
        <n v="2.0265032E7"/>
        <n v="2.0265033E7"/>
        <n v="2.0265034E7"/>
        <n v="2.0265035E7"/>
        <n v="2.0265036E7"/>
        <n v="2.0265037E7"/>
        <n v="2.0265038E7"/>
        <n v="2.0265039E7"/>
        <n v="2.026504E7"/>
        <n v="2.0265041E7"/>
        <n v="2.0265042E7"/>
        <n v="2.0265043E7"/>
        <n v="2.0265044E7"/>
        <n v="2.0265045E7"/>
        <n v="2.0265046E7"/>
        <n v="2.0265047E7"/>
        <n v="2.0265048E7"/>
        <n v="2.0265049E7"/>
        <n v="2.026505E7"/>
        <n v="2.0265051E7"/>
        <n v="2.0265052E7"/>
        <n v="2.0265053E7"/>
        <n v="2.0265054E7"/>
        <n v="2.0265055E7"/>
        <n v="2.0265056E7"/>
        <n v="2.0265057E7"/>
        <n v="2.0265058E7"/>
        <n v="2.0265059E7"/>
        <n v="2.026506E7"/>
        <n v="2.0265061E7"/>
        <n v="2.0265062E7"/>
        <n v="2.0265063E7"/>
        <n v="2.0265064E7"/>
        <n v="2.0265065E7"/>
        <n v="2.0265066E7"/>
        <n v="2.0265067E7"/>
        <n v="2.0265068E7"/>
        <n v="2.0265069E7"/>
        <n v="2.026507E7"/>
        <n v="2.0265071E7"/>
        <n v="2.0265072E7"/>
        <n v="2.0265073E7"/>
        <n v="2.0265074E7"/>
        <n v="2.0265075E7"/>
        <n v="2.0265076E7"/>
        <n v="2.0265077E7"/>
        <n v="2.0265078E7"/>
        <n v="2.0265079E7"/>
        <n v="2.026508E7"/>
        <n v="2.0265081E7"/>
        <n v="2.0265082E7"/>
        <n v="2.0265083E7"/>
        <n v="2.0265084E7"/>
        <n v="2.0265085E7"/>
        <n v="2.0265086E7"/>
        <n v="2.0265087E7"/>
        <n v="2.0265088E7"/>
        <n v="2.0265089E7"/>
        <n v="2.026509E7"/>
        <n v="2.0265091E7"/>
        <n v="2.0265092E7"/>
        <n v="2.0265093E7"/>
        <n v="2.0265094E7"/>
        <n v="2.0265095E7"/>
        <n v="2.0265096E7"/>
        <n v="2.0265097E7"/>
        <n v="2.0265098E7"/>
        <n v="2.0265099E7"/>
        <n v="2.02651E7"/>
        <n v="2.0265101E7"/>
        <n v="2.0265102E7"/>
        <n v="2.0265103E7"/>
        <n v="2.0265104E7"/>
        <n v="2.0265105E7"/>
        <n v="2.0265106E7"/>
        <n v="2.0265107E7"/>
        <n v="2.0265108E7"/>
        <n v="2.0265109E7"/>
        <n v="2.026511E7"/>
        <n v="2.0265111E7"/>
        <n v="2.0265112E7"/>
        <n v="2.0265113E7"/>
        <n v="2.0265114E7"/>
        <n v="2.0265115E7"/>
        <n v="2.0265116E7"/>
        <n v="2.0265117E7"/>
        <n v="2.0265118E7"/>
        <n v="2.0265119E7"/>
        <n v="2.026512E7"/>
        <n v="2.0265121E7"/>
        <n v="2.0265122E7"/>
        <n v="2.0265123E7"/>
        <n v="2.0265124E7"/>
        <n v="2.0265125E7"/>
        <n v="2.0265126E7"/>
        <n v="2.0265127E7"/>
        <n v="2.0265128E7"/>
        <n v="2.0265129E7"/>
        <n v="2.026513E7"/>
        <n v="2.0265131E7"/>
        <n v="2.0265132E7"/>
        <n v="2.0265133E7"/>
        <n v="2.0265134E7"/>
        <n v="2.0265135E7"/>
        <n v="2.0265136E7"/>
        <n v="2.0265137E7"/>
        <n v="2.0265138E7"/>
        <n v="2.0265139E7"/>
        <n v="2.026514E7"/>
        <n v="2.0265141E7"/>
        <n v="2.0265142E7"/>
        <n v="2.0265143E7"/>
        <n v="2.0265144E7"/>
        <n v="2.0265145E7"/>
        <n v="2.0265146E7"/>
        <n v="2.0265147E7"/>
        <n v="2.0265148E7"/>
        <n v="2.0265149E7"/>
        <n v="2.026515E7"/>
        <n v="2.0265151E7"/>
        <n v="2.0265152E7"/>
        <n v="2.0265153E7"/>
        <n v="2.0265154E7"/>
        <n v="2.0265155E7"/>
        <n v="2.0265156E7"/>
        <n v="2.0265157E7"/>
        <n v="2.0265158E7"/>
        <n v="2.0265159E7"/>
        <n v="2.026516E7"/>
        <n v="2.0265161E7"/>
        <n v="2.0265162E7"/>
        <n v="2.0265163E7"/>
        <n v="2.0265164E7"/>
        <n v="2.0265165E7"/>
        <n v="2.0265166E7"/>
        <n v="2.0265167E7"/>
        <n v="2.0265168E7"/>
        <n v="2.0265169E7"/>
        <n v="2.026517E7"/>
        <n v="2.0265171E7"/>
        <n v="2.0265172E7"/>
        <n v="2.0265173E7"/>
        <n v="2.0265174E7"/>
        <n v="2.0265175E7"/>
        <n v="2.0265176E7"/>
        <n v="2.0265177E7"/>
        <n v="2.0265178E7"/>
        <n v="2.0265179E7"/>
        <n v="2.026518E7"/>
        <n v="2.0265181E7"/>
        <n v="2.0265182E7"/>
        <n v="2.0265183E7"/>
        <n v="2.0265184E7"/>
        <n v="2.0265185E7"/>
        <n v="2.0265186E7"/>
        <n v="2.0265187E7"/>
        <n v="2.0265188E7"/>
        <n v="2.0265189E7"/>
        <n v="2.026519E7"/>
        <n v="2.0265191E7"/>
        <n v="2.0265192E7"/>
        <n v="2.0265193E7"/>
        <n v="2.0265194E7"/>
        <n v="2.0265195E7"/>
        <n v="2.0265196E7"/>
        <n v="2.0265197E7"/>
        <n v="2.0265198E7"/>
        <n v="2.0265199E7"/>
        <n v="2.02652E7"/>
        <n v="2.0265201E7"/>
        <n v="2.0265202E7"/>
        <n v="2.0265203E7"/>
        <n v="2.0265204E7"/>
        <n v="2.0265205E7"/>
        <n v="2.0265206E7"/>
        <n v="2.0265207E7"/>
        <n v="2.0265208E7"/>
        <n v="2.0265209E7"/>
        <n v="2.026521E7"/>
        <n v="2.0265211E7"/>
        <n v="2.0265212E7"/>
        <n v="2.0265213E7"/>
        <n v="2.0265214E7"/>
        <n v="2.0265215E7"/>
        <n v="2.0265216E7"/>
        <n v="2.0265217E7"/>
        <n v="2.0265218E7"/>
        <n v="2.0265219E7"/>
        <n v="2.026522E7"/>
        <n v="2.0265221E7"/>
        <n v="2.0265222E7"/>
        <n v="2.0265223E7"/>
        <n v="2.0265224E7"/>
        <n v="2.0265225E7"/>
        <n v="2.0265226E7"/>
        <n v="2.0265227E7"/>
        <n v="2.0265228E7"/>
        <n v="2.0265229E7"/>
        <n v="2.026523E7"/>
        <n v="2.0265231E7"/>
        <n v="2.0265232E7"/>
        <n v="2.0265233E7"/>
      </sharedItems>
    </cacheField>
    <cacheField name="Name" numFmtId="0">
      <sharedItems containsBlank="1">
        <s v="Riley Spradlin"/>
        <s v="Matthew Patton"/>
        <s v="Marshall Wagner"/>
        <s v="Donald Mcghee"/>
        <s v="Shari Dill"/>
        <s v="Nancy Avila"/>
        <s v="James Combs"/>
        <s v="Jonathan Vernon"/>
        <s v="Christian Life Center Emergency Repairs"/>
        <s v="Tyler Hunt"/>
        <s v="August Boehnlein"/>
        <s v="Deborah Tippie"/>
        <s v="INS - Jeremiah Jenkins"/>
        <s v="INS - Floyd Cain Jr."/>
        <s v="Robert Kissell"/>
        <s v="Jason Rutan"/>
        <s v="Kristen Adams"/>
        <s v="CHIP - Carol Steed"/>
        <s v="Amy  Hoff"/>
        <s v="Gianghua Gao"/>
        <s v="Mary Peitsmeyer"/>
        <s v="James  Lintz"/>
        <s v="Jessica Lansford"/>
        <s v="William Barrett"/>
        <s v="Becky Fiessinger"/>
        <s v="INS - Josh Gates"/>
        <s v="John Baumann"/>
        <s v="Andrew Wasouf"/>
        <s v="Joe Fiorita"/>
        <s v="INS - Randy Brinkman"/>
        <s v="INS - Pastor David Douglas's home"/>
        <s v="Rachel Conrad"/>
        <s v="Ralph Lowe"/>
        <s v="INS - Alicia Luedeke"/>
        <s v="Grant Pace"/>
        <s v="INS - Brady Dowler"/>
        <s v="INS - Chris Browning"/>
        <s v="INS - Matt Clifton"/>
        <s v="Jason Schaefer"/>
        <s v="Kathie Abke"/>
        <s v="INS - Roben Hamilton"/>
        <s v="Steve And Margaret Callon"/>
        <s v="Russell Hawkins"/>
        <s v="INS - Vicki Jones"/>
        <s v="Nate  Beaman"/>
        <s v="INS - Dennis Fine"/>
        <s v="INS - Mike Wallace"/>
        <s v="INS - Dan Koval"/>
        <s v="INS - Shavon Puckett"/>
        <s v="Nick Robinson"/>
        <s v="INS - Margaret Vancauwenbergh"/>
        <s v="Braden Fisher"/>
        <s v="INS - Doug Sears"/>
        <s v="Paulette Schields"/>
        <s v="INS - Joe Kendal"/>
        <s v="INS - Mike Hild Rental"/>
        <s v="INS - Keith Thomas"/>
        <s v="INS - Mohammed Hussain"/>
        <s v="INS - Matt Snider"/>
        <s v="INS - Randy Hawkins"/>
        <s v="INS - Bob Bradley"/>
        <s v="Michelle Strickland"/>
        <s v="INS - John  Stockstill"/>
        <s v="INS - Robert Hope"/>
        <s v="Steve Liptak"/>
        <s v="INS - Steve Creager"/>
        <s v="INS - Adam Mott"/>
        <s v="INS - Jonathan Humphreys"/>
        <s v="Dana Roberts - siding repair"/>
        <s v="INS - Ashley Dean"/>
        <s v="INS - Steve Elrich"/>
        <s v="Justin Oeder"/>
        <s v="INS - Patricia Howard"/>
        <s v="INS - Brad Burtus"/>
        <s v="INS - Maurice Docton"/>
        <s v="Louden Saulbeamer"/>
        <s v="Stacey Underwood"/>
        <s v="Jim Ashburn"/>
        <s v="Paula Pinson"/>
        <s v="Vince Baldasare - siding repair"/>
        <s v="Amy Hirsch"/>
        <s v="Gregg Marshall"/>
        <s v="Belkis Siebert"/>
        <s v="INS - Gladys Stanley"/>
        <s v="Linda  Bantner"/>
        <s v="Jacob Dereshkevich"/>
        <s v="INS - Heather Brodess"/>
        <s v="INS - Cheryl DeBrosse"/>
        <s v="John Cox"/>
        <s v="Charles Shelley"/>
        <s v="Kyle Knoop"/>
        <s v="Adam Bushmich"/>
        <s v="INS - Aaron Hansgen"/>
        <s v="INS - Kendal Fritz"/>
        <s v="Eric Dean"/>
        <s v="Derick Cruea"/>
        <s v="Michelle Perry"/>
        <s v="Dave Nelson"/>
        <s v="Braden Clark"/>
        <s v="Dan Hensley"/>
        <s v="Patricia Kesling"/>
        <s v="INS - Dave Haller"/>
        <s v="INS - Riley Braun"/>
        <s v="INS - Jim Steinman"/>
        <s v="Jeff Schroeder"/>
        <s v="Mark Ecton "/>
        <s v="Keith  Basil"/>
        <s v="Jenn Karnehm"/>
        <s v="David Young"/>
        <s v="INS - Lynn Bower"/>
        <s v="INS - Heather Davey"/>
        <s v="INS - Dan Moorhead"/>
        <s v="John Bridgman"/>
        <s v="Patrick Mccoy"/>
        <s v="David Thomas"/>
        <s v="Tara Crowl"/>
        <s v="Keith Bowman"/>
        <s v="Spencer  Lanham"/>
        <s v="Jared Huelsman"/>
        <s v="Doug Murray"/>
        <s v="Skip Murray"/>
        <s v="Chris White rental"/>
        <s v="Dawn Hawks"/>
        <s v="INS - Michael Besecker"/>
        <s v="Melinda Rathbun"/>
        <s v="Van Lake Condos"/>
        <s v="INS - Dillon Daugherty"/>
        <s v="Ben Boche"/>
        <s v="Shrishail Nashi"/>
        <m/>
      </sharedItems>
    </cacheField>
    <cacheField name="Type" numFmtId="0">
      <sharedItems containsString="0" containsBlank="1">
        <m/>
      </sharedItems>
    </cacheField>
    <cacheField name="Date" numFmtId="165">
      <sharedItems containsDate="1" containsString="0" containsBlank="1">
        <d v="2026-01-06T00:00:00Z"/>
        <d v="2026-01-08T00:00:00Z"/>
        <d v="2026-01-12T00:00:00Z"/>
        <d v="2026-01-13T00:00:00Z"/>
        <d v="2026-01-23T00:00:00Z"/>
        <d v="2026-01-27T00:00:00Z"/>
        <d v="2026-01-29T00:00:00Z"/>
        <d v="2026-02-04T00:00:00Z"/>
        <d v="2026-02-05T00:00:00Z"/>
        <d v="2026-02-09T00:00:00Z"/>
        <d v="2025-10-20T00:00:00Z"/>
        <d v="2026-02-13T00:00:00Z"/>
        <d v="2026-02-14T00:00:00Z"/>
        <d v="2026-02-19T00:00:00Z"/>
        <d v="2026-02-24T00:00:00Z"/>
        <d v="2026-02-26T00:00:00Z"/>
        <d v="2026-02-27T00:00:00Z"/>
        <d v="2026-02-28T00:00:00Z"/>
        <d v="2026-03-02T00:00:00Z"/>
        <d v="2026-03-04T00:00:00Z"/>
        <d v="2026-03-05T00:00:00Z"/>
        <d v="2026-03-07T00:00:00Z"/>
        <d v="2026-03-09T00:00:00Z"/>
        <d v="2026-03-10T00:00:00Z"/>
        <d v="2026-03-11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2T00:00:00Z"/>
        <d v="2026-04-06T00:00:00Z"/>
        <d v="2026-04-07T00:00:00Z"/>
        <d v="2026-04-08T00:00:00Z"/>
        <d v="2026-04-09T00:00:00Z"/>
        <d v="2026-04-10T00:00:00Z"/>
        <d v="2026-04-14T00:00:00Z"/>
        <d v="2026-04-15T00:00:00Z"/>
        <d v="2026-04-16T00:00:00Z"/>
        <d v="2026-04-17T00:00:00Z"/>
        <d v="2026-04-18T00:00:00Z"/>
        <m/>
      </sharedItems>
    </cacheField>
    <cacheField name="Contract Amt $757,244.55" numFmtId="166">
      <sharedItems containsString="0" containsBlank="1" containsNumber="1">
        <n v="49298.62"/>
        <n v="540.0"/>
        <n v="1182.7"/>
        <n v="522.92"/>
        <n v="2746.93"/>
        <n v="550.0"/>
        <n v="240.0"/>
        <n v="9689.68"/>
        <n v="0.0"/>
        <n v="32265.41"/>
        <n v="24299.55"/>
        <n v="506.25"/>
        <n v="11560.0"/>
        <n v="19468.5"/>
        <n v="28121.11"/>
        <n v="11265.0"/>
        <n v="5480.0"/>
        <n v="590.0"/>
        <n v="17780.69"/>
        <n v="271.5"/>
        <n v="24570.0"/>
        <n v="593.72"/>
        <n v="630.0"/>
        <n v="33908.02"/>
        <n v="15106.78"/>
        <n v="17037.2"/>
        <n v="24328.8"/>
        <n v="1430.0"/>
        <n v="26541.18"/>
        <n v="5376.37"/>
        <n v="896.38"/>
        <n v="21350.56"/>
        <n v="17330.84"/>
        <n v="17202.16"/>
        <n v="16132.31"/>
        <n v="1321.13"/>
        <n v="24164.98"/>
        <n v="29397.84"/>
        <n v="9210.97"/>
        <n v="11601.56"/>
        <n v="1744.28"/>
        <n v="1190.0"/>
        <n v="707.5"/>
        <n v="25681.99"/>
        <n v="607.5"/>
        <n v="9068.42"/>
        <n v="544.79"/>
        <n v="12821.96"/>
        <n v="597.18"/>
        <n v="1340.0"/>
        <n v="715.0"/>
        <n v="18050.11"/>
        <n v="761.25"/>
        <n v="3330.79"/>
        <n v="954.97"/>
        <n v="4204.85"/>
        <n v="1375.7"/>
        <n v="1393.5"/>
        <n v="690.0"/>
        <n v="925.75"/>
        <n v="7737.05"/>
        <n v="1278.13"/>
        <n v="976.25"/>
        <n v="25136.83"/>
        <n v="577.51"/>
        <n v="893.5"/>
        <n v="689.38"/>
        <n v="593.0"/>
        <n v="654.55"/>
        <n v="591.35"/>
        <n v="812.19"/>
        <n v="8372.33"/>
        <n v="2874.78"/>
        <n v="4619.44"/>
        <n v="9856.44"/>
        <n v="834.0"/>
        <n v="544.23"/>
        <n v="801.05"/>
        <n v="8680.8"/>
        <n v="770.36"/>
        <n v="870.36"/>
        <n v="551.05"/>
        <n v="2950.0"/>
        <n v="22597.55"/>
        <n v="2261.66"/>
        <n v="23916.98"/>
        <n v="18142.33"/>
        <n v="820.0"/>
        <n v="4340.0"/>
        <m/>
      </sharedItems>
    </cacheField>
    <cacheField name="Projected Start Date" numFmtId="0">
      <sharedItems containsBlank="1">
        <s v="04/02/2026"/>
        <s v="03/05/2026"/>
        <s v="01/22/2026"/>
        <m/>
        <s v="01/27/2026"/>
        <s v="02/12/2026"/>
        <s v="03/19/2026"/>
        <s v="04/09/2026"/>
        <s v="04/16/2026"/>
        <s v="03/12/2026"/>
        <s v="03/27/2026"/>
        <s v="04/07/2026"/>
        <s v="04/30/2026"/>
        <s v="04/27/2026"/>
        <s v="04/20/2026"/>
        <s v="04/17/2026"/>
        <s v="04/23/2026"/>
        <s v="03/26/2026"/>
        <s v="05/06/2026"/>
        <s v="04/13/2026"/>
        <s v="04/22/2026"/>
        <s v="05/08/2026"/>
        <s v="05/11/2026"/>
        <s v="05/12/2026"/>
        <s v="05/05/2026"/>
        <s v="04/10/2026"/>
        <s v="05/19/2026"/>
        <s v="04/15/2026"/>
        <s v="04/14/2026"/>
        <s v="04/21/2026"/>
        <s v="04/24/2026"/>
        <s v="05/13/2026"/>
        <s v="05/20/2026"/>
      </sharedItems>
    </cacheField>
    <cacheField name="Projected End Date" numFmtId="0">
      <sharedItems containsBlank="1">
        <s v="04/02/2026"/>
        <s v="03/05/2026"/>
        <s v="01/22/2026"/>
        <m/>
        <s v="01/27/2026"/>
        <s v="02/12/2026"/>
        <s v="03/19/2026"/>
        <s v="04/09/2026"/>
        <s v="04/16/2026"/>
        <s v="03/12/2026"/>
        <s v="03/27/2026"/>
        <s v="04/07/2026"/>
        <s v="04/29/2026"/>
        <s v="04/28/2026"/>
        <s v="04/20/2026"/>
        <s v="04/17/2026"/>
        <s v="04/23/2026"/>
        <s v="03/26/2026"/>
        <s v="05/05/2026"/>
        <s v="04/13/2026"/>
        <s v="05/08/2026"/>
        <s v="05/11/2026"/>
        <s v="05/12/2026"/>
        <s v="05/04/2026"/>
        <s v="04/10/2026"/>
        <s v="05/19/2026"/>
        <s v="04/15/2026"/>
        <s v="04/14/2026"/>
        <s v="04/21/2026"/>
        <s v="04/24/2026"/>
        <s v="05/07/2026"/>
        <s v="05/14/2026"/>
      </sharedItems>
    </cacheField>
    <cacheField name="AM" numFmtId="0">
      <sharedItems containsBlank="1">
        <s v="Drew"/>
        <s v="Brett"/>
        <s v="James"/>
        <s v="Adam"/>
        <s v="Chris"/>
        <s v="Mike"/>
        <m/>
      </sharedItems>
    </cacheField>
    <cacheField name="Invoiced Total $253,885.39" numFmtId="166">
      <sharedItems containsString="0" containsBlank="1" containsNumber="1">
        <n v="17603.0"/>
        <n v="540.0"/>
        <n v="1182.7"/>
        <n v="809.77"/>
        <n v="2746.93"/>
        <n v="550.0"/>
        <n v="240.0"/>
        <m/>
        <n v="20646.65"/>
        <n v="32595.41"/>
        <n v="506.25"/>
        <n v="17579.32"/>
        <n v="14167.06"/>
        <n v="28320.73"/>
        <n v="590.0"/>
        <n v="271.5"/>
        <n v="25560.0"/>
        <n v="593.72"/>
        <n v="630.0"/>
        <n v="8340.95"/>
        <n v="1430.0"/>
        <n v="15427.44"/>
        <n v="18011.86"/>
        <n v="750.0"/>
        <n v="607.5"/>
        <n v="544.79"/>
        <n v="1190.0"/>
        <n v="1340.0"/>
        <n v="715.0"/>
        <n v="500.0"/>
        <n v="761.25"/>
        <n v="3330.79"/>
        <n v="4204.85"/>
        <n v="1375.7"/>
        <n v="690.0"/>
        <n v="1278.13"/>
        <n v="25136.83"/>
        <n v="577.51"/>
        <n v="893.5"/>
      </sharedItems>
    </cacheField>
    <cacheField name="Amount Paid $177,028.67" numFmtId="166">
      <sharedItems containsString="0" containsBlank="1" containsNumber="1">
        <n v="17603.0"/>
        <n v="540.0"/>
        <n v="1182.7"/>
        <m/>
        <n v="2746.93"/>
        <n v="550.0"/>
        <n v="240.0"/>
        <n v="32265.41"/>
        <n v="506.25"/>
        <n v="17579.32"/>
        <n v="14167.06"/>
        <n v="28320.73"/>
        <n v="590.0"/>
        <n v="271.5"/>
        <n v="25560.0"/>
        <n v="593.72"/>
        <n v="15427.439999999999"/>
        <n v="13258.9"/>
        <n v="600.0"/>
        <n v="715.0"/>
        <n v="500.0"/>
        <n v="761.25"/>
        <n v="1375.7"/>
        <n v="577.51"/>
      </sharedItems>
    </cacheField>
    <cacheField name="Change Orders $3,881.10">
      <sharedItems containsMixedTypes="1" containsNumber="1">
        <s v=""/>
        <n v="0.0"/>
        <n v="17579.32"/>
        <n v="2607.0599999999995"/>
        <n v="199.61999999999898"/>
        <n v="990.0"/>
        <n v="55.210000000000036"/>
        <n v="-17550.11"/>
      </sharedItems>
    </cacheField>
    <cacheField name="Cost $142,694.65" numFmtId="166">
      <sharedItems containsString="0" containsBlank="1" containsNumber="1">
        <n v="34751.69"/>
        <n v="274.35"/>
        <n v="694.62"/>
        <n v="524.7"/>
        <n v="2027.7"/>
        <n v="250.0"/>
        <n v="0.0"/>
        <m/>
        <n v="5661.19"/>
        <n v="20681.57"/>
        <n v="15575.98"/>
        <n v="8890.44"/>
        <n v="14742.02"/>
        <n v="11562.46"/>
        <n v="11.25"/>
        <n v="16161.23"/>
        <n v="293.0"/>
        <n v="290.67"/>
        <n v="600.0"/>
        <n v="597.35"/>
        <n v="292.43"/>
        <n v="1885.24"/>
        <n v="436.0"/>
        <n v="680.42"/>
        <n v="280.0"/>
        <n v="5018.6"/>
        <n v="11.74"/>
      </sharedItems>
    </cacheField>
    <cacheField name="GP $49,902.58">
      <sharedItems containsMixedTypes="1" containsNumber="1">
        <s v=""/>
        <n v="265.65"/>
        <n v="488.08000000000004"/>
        <n v="719.2299999999998"/>
        <n v="300.0"/>
        <n v="240.0"/>
        <n v="11583.84"/>
        <n v="506.25"/>
        <n v="2003.3400000000001"/>
        <n v="5276.619999999999"/>
        <n v="13578.71"/>
        <n v="590.0"/>
        <n v="260.25"/>
        <n v="256.25"/>
        <n v="9398.77"/>
        <n v="300.72"/>
        <n v="600.0"/>
        <n v="422.57"/>
        <n v="500.0"/>
        <n v="761.25"/>
        <n v="695.2800000000001"/>
        <n v="565.77"/>
      </sharedItems>
    </cacheField>
    <cacheField name="GP 66.54%">
      <sharedItems containsMixedTypes="1" containsNumber="1">
        <n v="0.29507783382171754"/>
        <n v="0.4919444444444444"/>
        <n v="0.4126828443392238"/>
        <n v="-0.003403962365180308"/>
        <n v="0.2618304798447721"/>
        <n v="0.5454545454545454"/>
        <n v="1.0"/>
        <s v=""/>
        <n v="0.3590172881733101"/>
        <n v="0.11396003940994305"/>
        <n v="0.3724569529598942"/>
        <n v="0.9585635359116023"/>
        <n v="0.5061728395061729"/>
        <n v="0.3677140062597809"/>
        <n v="0.5065013811224146"/>
        <n v="0.5386190476190476"/>
        <n v="0.588477366255144"/>
        <n v="0.4957983193277311"/>
        <n v="0.5542164179104477"/>
        <n v="0.591006993006993"/>
        <n v="0.4339961390540983"/>
        <n v="0.5054008868212547"/>
        <n v="0.5942028985507246"/>
        <n v="0.9796713476822912"/>
      </sharedItems>
    </cacheField>
    <cacheField name="Retail 67.68%">
      <sharedItems containsMixedTypes="1" containsNumber="1">
        <n v="0.29507783382171754"/>
        <n v="0.4919444444444444"/>
        <n v="0.4126828443392238"/>
        <n v="-0.003403962365180308"/>
        <n v="0.2618304798447721"/>
        <n v="0.5454545454545454"/>
        <n v="1.0"/>
        <s v=""/>
        <n v="0.3590172881733101"/>
        <n v="0.3724569529598942"/>
        <n v="0.9585635359116023"/>
        <n v="0.5061728395061729"/>
        <n v="0.3677140062597809"/>
        <n v="0.5065013811224146"/>
        <n v="0.5386190476190476"/>
        <n v="0.588477366255144"/>
        <n v="0.4957983193277311"/>
        <n v="0.5542164179104477"/>
        <n v="0.591006993006993"/>
        <n v="0.4339961390540983"/>
        <n v="0.5054008868212547"/>
        <n v="0.5942028985507246"/>
        <n v="0.9796713476822912"/>
      </sharedItems>
    </cacheField>
    <cacheField name="Insurance 55.70%">
      <sharedItems containsMixedTypes="1" containsNumber="1">
        <s v=""/>
        <n v="0.11396003940994305"/>
        <n v="1.0"/>
      </sharedItems>
    </cacheField>
    <cacheField name="Billed" numFmtId="0">
      <sharedItems>
        <b v="1"/>
        <b v="0"/>
      </sharedItems>
    </cacheField>
    <cacheField name="Paid in Full" numFmtId="0">
      <sharedItems>
        <b v="0"/>
        <b v="1"/>
      </sharedItems>
    </cacheField>
    <cacheField name="Comm Owed" numFmtId="0">
      <sharedItems>
        <b v="0"/>
        <b v="1"/>
      </sharedItems>
    </cacheField>
    <cacheField name="Status" numFmtId="0">
      <sharedItems containsBlank="1">
        <s v="In Billing"/>
        <s v="Job Scheduled"/>
        <s v="Materials Ordered"/>
        <s v="Project On Hold"/>
        <s v="In Progress"/>
        <s v="Approved"/>
        <s v="Job Review"/>
        <s v="Pending Inspection"/>
        <s v="Pending Gutters"/>
        <m/>
      </sharedItems>
    </cacheField>
    <cacheField name="Updated this week" numFmtId="0">
      <sharedItems>
        <b v="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819" sheet="2026"/>
  </cacheSource>
  <cacheFields>
    <cacheField name="Project # (2164)" numFmtId="164">
      <sharedItems containsString="0" containsBlank="1" containsNumber="1" containsInteger="1">
        <n v="2162.0"/>
        <n v="2154.0"/>
        <n v="2177.0"/>
        <n v="2173.0"/>
        <n v="2134.0"/>
        <n v="2176.0"/>
        <n v="2197.0"/>
        <n v="2159.0"/>
        <n v="2214.0"/>
        <n v="2192.0"/>
        <n v="2168.0"/>
        <n v="2201.0"/>
        <n v="2012.0"/>
        <n v="2229.0"/>
        <n v="2180.0"/>
        <n v="2221.0"/>
        <n v="2052.0"/>
        <n v="2196.0"/>
        <n v="2209.0"/>
        <n v="2266.0"/>
        <n v="2002.0"/>
        <n v="2257.0"/>
        <n v="2284.0"/>
        <n v="2287.0"/>
        <n v="1261.0"/>
        <n v="2102.0"/>
        <n v="2288.0"/>
        <n v="2293.0"/>
        <n v="2175.0"/>
        <n v="2301.0"/>
        <n v="1344.0"/>
        <n v="2312.0"/>
        <n v="2318.0"/>
        <n v="2329.0"/>
        <n v="2341.0"/>
        <n v="2331.0"/>
        <n v="2361.0"/>
        <n v="2353.0"/>
        <n v="2364.0"/>
        <n v="2300.0"/>
        <n v="2333.0"/>
        <n v="1691.0"/>
        <n v="2340.0"/>
        <n v="2347.0"/>
        <n v="2336.0"/>
        <n v="2320.0"/>
        <n v="2145.0"/>
        <n v="2351.0"/>
        <n v="2381.0"/>
        <n v="2239.0"/>
        <n v="2378.0"/>
        <n v="2349.0"/>
        <n v="2397.0"/>
        <n v="1651.0"/>
        <n v="2399.0"/>
        <n v="2325.0"/>
        <n v="2362.0"/>
        <n v="2393.0"/>
        <n v="2408.0"/>
        <n v="2369.0"/>
        <n v="2377.0"/>
        <n v="2322.0"/>
        <n v="2390.0"/>
        <n v="2334.0"/>
        <n v="2417.0"/>
        <n v="2380.0"/>
        <n v="2423.0"/>
        <n v="2382.0"/>
        <n v="2310.0"/>
        <n v="2313.0"/>
        <n v="2304.0"/>
        <n v="2330.0"/>
        <n v="2432.0"/>
        <n v="2398.0"/>
        <n v="2400.0"/>
        <n v="2405.0"/>
        <n v="2436.0"/>
        <n v="2422.0"/>
        <n v="2315.0"/>
        <n v="2414.0"/>
        <n v="2457.0"/>
        <n v="2430.0"/>
        <n v="2458.0"/>
        <n v="2410.0"/>
        <n v="2464.0"/>
        <n v="2326.0"/>
        <n v="2466.0"/>
        <n v="2404.0"/>
        <n v="2444.0"/>
        <n v="2465.0"/>
        <n v="2462.0"/>
        <n v="2409.0"/>
        <n v="2474.0"/>
        <n v="2478.0"/>
        <n v="2291.0"/>
        <n v="2498.0"/>
        <n v="2446.0"/>
        <n v="2290.0"/>
        <n v="2264.0"/>
        <n v="2402.0"/>
        <n v="2479.0"/>
        <n v="2538.0"/>
        <n v="2537.0"/>
        <n v="2547.0"/>
        <n v="2506.0"/>
        <n v="2416.0"/>
        <n v="2549.0"/>
        <n v="2557.0"/>
        <n v="2314.0"/>
        <n v="2481.0"/>
        <n v="2371.0"/>
        <n v="2441.0"/>
        <n v="2546.0"/>
        <n v="2491.0"/>
        <n v="2524.0"/>
        <n v="2529.0"/>
        <n v="2492.0"/>
        <n v="2707.0"/>
        <n v="2551.0"/>
        <n v="2499.0"/>
        <n v="2497.0"/>
        <n v="2571.0"/>
        <n v="2726.0"/>
        <n v="2533.0"/>
        <n v="2298.0"/>
        <n v="2372.0"/>
        <n v="2366.0"/>
        <n v="2727.0"/>
        <n v="2716.0"/>
        <m/>
      </sharedItems>
    </cacheField>
    <cacheField name="Job #" numFmtId="0">
      <sharedItems containsString="0" containsBlank="1" containsNumber="1" containsInteger="1">
        <n v="2.0265001E7"/>
        <n v="2.0265002E7"/>
        <n v="2.0265003E7"/>
        <n v="2.0265004E7"/>
        <n v="2.0265005E7"/>
        <n v="2.0265006E7"/>
        <n v="2.0265007E7"/>
        <n v="2.0265008E7"/>
        <n v="2.0265009E7"/>
        <n v="2.026501E7"/>
        <n v="2.0265011E7"/>
        <n v="2.0265012E7"/>
        <n v="2.0265013E7"/>
        <n v="2.0265014E7"/>
        <n v="2.0265015E7"/>
        <n v="2.0265016E7"/>
        <n v="2.0265017E7"/>
        <n v="2.0265018E7"/>
        <n v="2.0265019E7"/>
        <n v="2.026502E7"/>
        <n v="2.0265021E7"/>
        <n v="2.0265022E7"/>
        <n v="2.0265023E7"/>
        <n v="2.0265024E7"/>
        <n v="2.0265025E7"/>
        <n v="2.0265026E7"/>
        <n v="2.0265027E7"/>
        <n v="2.0265028E7"/>
        <n v="2.0265029E7"/>
        <n v="2.026503E7"/>
        <n v="2.0265031E7"/>
        <n v="2.0265032E7"/>
        <n v="2.0265033E7"/>
        <n v="2.0265034E7"/>
        <n v="2.0265035E7"/>
        <n v="2.0265036E7"/>
        <n v="2.0265037E7"/>
        <n v="2.0265038E7"/>
        <n v="2.0265039E7"/>
        <n v="2.026504E7"/>
        <n v="2.0265041E7"/>
        <n v="2.0265042E7"/>
        <n v="2.0265043E7"/>
        <n v="2.0265044E7"/>
        <n v="2.0265045E7"/>
        <n v="2.0265046E7"/>
        <n v="2.0265047E7"/>
        <n v="2.0265048E7"/>
        <n v="2.0265049E7"/>
        <n v="2.026505E7"/>
        <n v="2.0265051E7"/>
        <n v="2.0265052E7"/>
        <n v="2.0265053E7"/>
        <n v="2.0265054E7"/>
        <n v="2.0265055E7"/>
        <n v="2.0265056E7"/>
        <n v="2.0265057E7"/>
        <n v="2.0265058E7"/>
        <n v="2.0265059E7"/>
        <n v="2.026506E7"/>
        <n v="2.0265061E7"/>
        <n v="2.0265062E7"/>
        <n v="2.0265063E7"/>
        <n v="2.0265064E7"/>
        <n v="2.0265065E7"/>
        <n v="2.0265066E7"/>
        <n v="2.0265067E7"/>
        <n v="2.0265068E7"/>
        <n v="2.0265069E7"/>
        <n v="2.026507E7"/>
        <n v="2.0265071E7"/>
        <n v="2.0265072E7"/>
        <n v="2.0265073E7"/>
        <n v="2.0265074E7"/>
        <n v="2.0265075E7"/>
        <n v="2.0265076E7"/>
        <n v="2.0265077E7"/>
        <n v="2.0265078E7"/>
        <n v="2.0265079E7"/>
        <n v="2.026508E7"/>
        <n v="2.0265081E7"/>
        <n v="2.0265082E7"/>
        <n v="2.0265083E7"/>
        <n v="2.0265084E7"/>
        <n v="2.0265085E7"/>
        <n v="2.0265086E7"/>
        <n v="2.0265087E7"/>
        <n v="2.0265088E7"/>
        <n v="2.0265089E7"/>
        <n v="2.026509E7"/>
        <n v="2.0265091E7"/>
        <n v="2.0265092E7"/>
        <n v="2.0265093E7"/>
        <n v="2.0265094E7"/>
        <n v="2.0265095E7"/>
        <n v="2.0265096E7"/>
        <n v="2.0265097E7"/>
        <n v="2.0265098E7"/>
        <n v="2.0265099E7"/>
        <n v="2.02651E7"/>
        <n v="2.0265101E7"/>
        <n v="2.0265102E7"/>
        <n v="2.0265103E7"/>
        <n v="2.0265104E7"/>
        <n v="2.0265105E7"/>
        <n v="2.0265106E7"/>
        <n v="2.0265107E7"/>
        <n v="2.0265108E7"/>
        <n v="2.0265109E7"/>
        <n v="2.026511E7"/>
        <n v="2.0265111E7"/>
        <n v="2.0265112E7"/>
        <n v="2.0265113E7"/>
        <n v="2.0265114E7"/>
        <n v="2.0265115E7"/>
        <n v="2.0265116E7"/>
        <n v="2.0265117E7"/>
        <n v="2.0265118E7"/>
        <n v="2.0265119E7"/>
        <n v="2.026512E7"/>
        <n v="2.0265121E7"/>
        <n v="2.0265122E7"/>
        <n v="2.0265123E7"/>
        <n v="2.0265124E7"/>
        <n v="2.0265125E7"/>
        <n v="2.0265126E7"/>
        <n v="2.0265127E7"/>
        <n v="2.0265128E7"/>
        <n v="2.0265129E7"/>
        <n v="2.026513E7"/>
        <n v="2.0265131E7"/>
        <n v="2.0265132E7"/>
        <n v="2.0265133E7"/>
        <n v="2.0265134E7"/>
        <n v="2.0265135E7"/>
        <n v="2.0265136E7"/>
        <n v="2.0265137E7"/>
        <n v="2.0265138E7"/>
        <n v="2.0265139E7"/>
        <n v="2.026514E7"/>
        <n v="2.0265141E7"/>
        <n v="2.0265142E7"/>
        <n v="2.0265143E7"/>
        <n v="2.0265144E7"/>
        <n v="2.0265145E7"/>
        <n v="2.0265146E7"/>
        <n v="2.0265147E7"/>
        <n v="2.0265148E7"/>
        <n v="2.0265149E7"/>
        <n v="2.026515E7"/>
        <n v="2.0265151E7"/>
        <n v="2.0265152E7"/>
        <n v="2.0265153E7"/>
        <n v="2.0265154E7"/>
        <n v="2.0265155E7"/>
        <n v="2.0265156E7"/>
        <n v="2.0265157E7"/>
        <n v="2.0265158E7"/>
        <n v="2.0265159E7"/>
        <n v="2.026516E7"/>
        <n v="2.0265161E7"/>
        <n v="2.0265162E7"/>
        <n v="2.0265163E7"/>
        <n v="2.0265164E7"/>
        <n v="2.0265165E7"/>
        <n v="2.0265166E7"/>
        <n v="2.0265167E7"/>
        <n v="2.0265168E7"/>
        <n v="2.0265169E7"/>
        <n v="2.026517E7"/>
        <n v="2.0265171E7"/>
        <n v="2.0265172E7"/>
        <n v="2.0265173E7"/>
        <n v="2.0265174E7"/>
        <n v="2.0265175E7"/>
        <n v="2.0265176E7"/>
        <n v="2.0265177E7"/>
        <n v="2.0265178E7"/>
        <n v="2.0265179E7"/>
        <n v="2.026518E7"/>
        <n v="2.0265181E7"/>
        <n v="2.0265182E7"/>
        <n v="2.0265183E7"/>
        <n v="2.0265184E7"/>
        <n v="2.0265185E7"/>
        <n v="2.0265186E7"/>
        <n v="2.0265187E7"/>
        <n v="2.0265188E7"/>
        <n v="2.0265189E7"/>
        <n v="2.026519E7"/>
        <n v="2.0265191E7"/>
        <n v="2.0265192E7"/>
        <n v="2.0265193E7"/>
        <n v="2.0265194E7"/>
        <n v="2.0265195E7"/>
        <n v="2.0265196E7"/>
        <n v="2.0265197E7"/>
        <n v="2.0265198E7"/>
        <n v="2.0265199E7"/>
        <n v="2.02652E7"/>
        <n v="2.0265201E7"/>
        <n v="2.0265202E7"/>
        <n v="2.0265203E7"/>
        <n v="2.0265204E7"/>
        <n v="2.0265205E7"/>
        <n v="2.0265206E7"/>
        <n v="2.0265207E7"/>
        <n v="2.0265208E7"/>
        <n v="2.0265209E7"/>
        <n v="2.026521E7"/>
        <n v="2.0265211E7"/>
        <n v="2.0265212E7"/>
        <n v="2.0265213E7"/>
        <n v="2.0265214E7"/>
        <n v="2.0265215E7"/>
        <n v="2.0265216E7"/>
        <n v="2.0265217E7"/>
        <n v="2.0265218E7"/>
        <n v="2.0265219E7"/>
        <n v="2.026522E7"/>
        <n v="2.0265221E7"/>
        <n v="2.0265222E7"/>
        <n v="2.0265223E7"/>
        <n v="2.0265224E7"/>
        <n v="2.0265225E7"/>
        <n v="2.0265226E7"/>
        <n v="2.0265227E7"/>
        <n v="2.0265228E7"/>
        <n v="2.0265229E7"/>
        <n v="2.026523E7"/>
        <n v="2.0265231E7"/>
        <n v="2.0265232E7"/>
        <n v="2.0265233E7"/>
        <n v="2.0265234E7"/>
        <n v="2.0265235E7"/>
        <n v="2.0265236E7"/>
        <n v="2.0265237E7"/>
        <n v="2.0265238E7"/>
        <n v="2.0265239E7"/>
        <n v="2.026524E7"/>
        <n v="2.0265241E7"/>
        <n v="2.0265242E7"/>
        <n v="2.0265243E7"/>
        <n v="2.0265244E7"/>
        <n v="2.0265245E7"/>
        <n v="2.0265246E7"/>
        <n v="2.0265247E7"/>
        <n v="2.0265248E7"/>
        <n v="2.0265249E7"/>
        <n v="2.026525E7"/>
        <n v="2.0265251E7"/>
        <n v="2.0265252E7"/>
        <n v="2.0265253E7"/>
        <n v="2.0265254E7"/>
        <n v="2.0265255E7"/>
        <n v="2.0265256E7"/>
        <n v="2.0265257E7"/>
        <n v="2.0265258E7"/>
        <n v="2.0265259E7"/>
        <n v="2.026526E7"/>
        <n v="2.0265261E7"/>
        <n v="2.0265262E7"/>
        <n v="2.0265263E7"/>
        <n v="2.0265264E7"/>
        <n v="2.0265265E7"/>
        <n v="2.0265266E7"/>
        <n v="2.0265267E7"/>
        <n v="2.0265268E7"/>
        <n v="2.0265269E7"/>
        <n v="2.026527E7"/>
        <n v="2.0265271E7"/>
        <n v="2.0265272E7"/>
        <n v="2.0265273E7"/>
        <n v="2.0265274E7"/>
        <n v="2.0265275E7"/>
        <n v="2.0265276E7"/>
        <n v="2.0265277E7"/>
        <n v="2.0265278E7"/>
        <n v="2.0265279E7"/>
        <n v="2.026528E7"/>
        <n v="2.0265281E7"/>
        <n v="2.0265282E7"/>
        <n v="2.0265283E7"/>
        <n v="2.0265284E7"/>
        <n v="2.0265285E7"/>
        <n v="2.0265286E7"/>
        <n v="2.0265287E7"/>
        <n v="2.0265288E7"/>
        <n v="2.0265289E7"/>
        <n v="2.026529E7"/>
        <n v="2.0265291E7"/>
        <n v="2.0265292E7"/>
        <n v="2.0265293E7"/>
        <n v="2.0265294E7"/>
        <n v="2.0265295E7"/>
        <n v="2.0265296E7"/>
        <n v="2.0265297E7"/>
        <n v="2.0265298E7"/>
        <n v="2.0265299E7"/>
        <n v="2.02653E7"/>
        <m/>
      </sharedItems>
    </cacheField>
    <cacheField name="Name" numFmtId="0">
      <sharedItems containsBlank="1">
        <s v="Riley Spradlin"/>
        <s v="Matthew Patton"/>
        <s v="Marshall Wagner"/>
        <s v="Donald Mcghee"/>
        <s v="Shari Dill"/>
        <s v="Nancy Avila"/>
        <s v="James Combs"/>
        <s v="Jonathan Vernon"/>
        <s v="Christian Life Center Emergency Repairs"/>
        <s v="Tyler Hunt"/>
        <s v="August Boehnlein"/>
        <s v="Deborah Tippie"/>
        <s v="INS - Jeremiah Jenkins"/>
        <s v="INS - Floyd Cain Jr."/>
        <s v="Robert Kissell"/>
        <s v="Jason Rutan"/>
        <s v="Kristen Adams"/>
        <s v="CHIP - Carol Steed"/>
        <s v="Amy  Hoff"/>
        <s v="Gianghua Gao"/>
        <s v="Mary Peitsmeyer"/>
        <s v="James  Lintz"/>
        <s v="Jessica Lansford"/>
        <s v="William Barrett"/>
        <s v="Becky Fiessinger"/>
        <s v="INS - Josh Gates"/>
        <s v="John Baumann"/>
        <s v="Andrew Wasouf"/>
        <s v="Joe Fiorita"/>
        <s v="INS - Randy Brinkman"/>
        <s v="INS - Pastor David Douglas's home"/>
        <s v="Rachel Conrad"/>
        <s v="Ralph Lowe"/>
        <s v="INS - Alicia Luedeke"/>
        <s v="Grant Pace"/>
        <s v="INS - Brady Dowler"/>
        <s v="INS - Chris Browning"/>
        <s v="INS - Matt Clifton"/>
        <s v="Jason Schaefer"/>
        <s v="Kathie Abke"/>
        <s v="INS - Roben Hamilton"/>
        <s v="Steve And Margaret Callon"/>
        <s v="Russell Hawkins"/>
        <s v="INS - Vicki Jones"/>
        <s v="Nate  Beaman"/>
        <s v="INS - Dennis Fine"/>
        <s v="INS - Mike Wallace"/>
        <s v="INS - Dan Koval"/>
        <s v="INS - Shavon Puckett"/>
        <s v="Nick Robinson"/>
        <s v="INS - Margaret Vancauwenbergh"/>
        <s v="Braden Fisher"/>
        <s v="INS - Doug Sears"/>
        <s v="Paulette Schields"/>
        <s v="INS - Joe Kendal"/>
        <s v="INS - Mike Hild Rental"/>
        <s v="INS - Keith Thomas"/>
        <s v="INS - Mohammed Hussain"/>
        <s v="INS - Matt Snider"/>
        <s v="INS - Randy Hawkins"/>
        <s v="INS - Bob Bradley"/>
        <s v="Michelle Strickland"/>
        <s v="INS - John  Stockstill"/>
        <s v="INS - Robert Hope"/>
        <s v="Steve Liptak"/>
        <s v="INS - Steve Creager"/>
        <s v="INS - Adam Mott"/>
        <s v="INS - Jonathan Humphreys"/>
        <s v="Dana Roberts - siding repair"/>
        <s v="INS - Ashley Dean"/>
        <s v="INS - Steve Elrich"/>
        <s v="Justin Oeder"/>
        <s v="INS - Patricia Howard"/>
        <s v="INS - Brad Burtus"/>
        <s v="INS - Maurice Docton"/>
        <s v="Louden Saulbeamer"/>
        <s v="Stacey Underwood"/>
        <s v="Jim Ashburn"/>
        <s v="Paula Pinson"/>
        <s v="Vince Baldasare - siding repair"/>
        <s v="Amy Hirsch"/>
        <s v="Gregg Marshall"/>
        <s v="Belkis Siebert"/>
        <s v="INS - Gladys Stanley"/>
        <s v="Linda  Bantner"/>
        <s v="Jacob Dereshkevich"/>
        <s v="INS - Heather Brodess"/>
        <s v="INS - Cheryl DeBrosse"/>
        <s v="John Cox"/>
        <s v="Charles Shelley"/>
        <s v="Kyle Knoop"/>
        <s v="Adam Bushmich"/>
        <s v="INS - Aaron Hansgen"/>
        <s v="INS - Kendal Fritz"/>
        <s v="Eric Dean"/>
        <s v="Derick Cruea"/>
        <s v="Michelle Perry"/>
        <s v="Dave Nelson"/>
        <s v="Braden Clark"/>
        <s v="Dan Hensley"/>
        <s v="Patricia Kesling"/>
        <s v="INS - Dave Haller"/>
        <s v="INS - Riley Braun"/>
        <s v="INS - Jim Steinman"/>
        <s v="Jeff Schroeder"/>
        <s v="Mark Ecton "/>
        <s v="Keith  Basil"/>
        <s v="Jenn Karnehm"/>
        <s v="David Young"/>
        <s v="INS - Lynn Bower"/>
        <s v="INS - Heather Davey"/>
        <s v="INS - Dan Moorhead"/>
        <s v="John Bridgman"/>
        <s v="Patrick Mccoy"/>
        <s v="David Thomas"/>
        <s v="Tara Crowl"/>
        <s v="Keith Bowman"/>
        <s v="Spencer  Lanham"/>
        <s v="Jared Huelsman"/>
        <s v="Doug Murray"/>
        <s v="Skip Murray"/>
        <s v="Chris White rental"/>
        <s v="Dawn Hawks"/>
        <s v="INS - Michael Besecker"/>
        <s v="Melinda Rathbun"/>
        <s v="Van Lake Condos"/>
        <s v="INS - Dillon Daugherty"/>
        <s v="Ben Boche"/>
        <s v="Shrishail Nashi"/>
        <m/>
      </sharedItems>
    </cacheField>
    <cacheField name="Type" numFmtId="0">
      <sharedItems containsString="0" containsBlank="1">
        <m/>
      </sharedItems>
    </cacheField>
    <cacheField name="Date" numFmtId="165">
      <sharedItems containsDate="1" containsString="0" containsBlank="1">
        <d v="2026-01-06T00:00:00Z"/>
        <d v="2026-01-08T00:00:00Z"/>
        <d v="2026-01-12T00:00:00Z"/>
        <d v="2026-01-13T00:00:00Z"/>
        <d v="2026-01-23T00:00:00Z"/>
        <d v="2026-01-27T00:00:00Z"/>
        <d v="2026-01-29T00:00:00Z"/>
        <d v="2026-02-04T00:00:00Z"/>
        <d v="2026-02-05T00:00:00Z"/>
        <d v="2026-02-09T00:00:00Z"/>
        <d v="2025-10-20T00:00:00Z"/>
        <d v="2026-02-13T00:00:00Z"/>
        <d v="2026-02-14T00:00:00Z"/>
        <d v="2026-02-19T00:00:00Z"/>
        <d v="2026-02-24T00:00:00Z"/>
        <d v="2026-02-26T00:00:00Z"/>
        <d v="2026-02-27T00:00:00Z"/>
        <d v="2026-02-28T00:00:00Z"/>
        <d v="2026-03-02T00:00:00Z"/>
        <d v="2026-03-04T00:00:00Z"/>
        <d v="2026-03-05T00:00:00Z"/>
        <d v="2026-03-07T00:00:00Z"/>
        <d v="2026-03-09T00:00:00Z"/>
        <d v="2026-03-10T00:00:00Z"/>
        <d v="2026-03-11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2T00:00:00Z"/>
        <d v="2026-04-06T00:00:00Z"/>
        <d v="2026-04-07T00:00:00Z"/>
        <d v="2026-04-08T00:00:00Z"/>
        <d v="2026-04-09T00:00:00Z"/>
        <d v="2026-04-10T00:00:00Z"/>
        <d v="2026-04-14T00:00:00Z"/>
        <d v="2026-04-15T00:00:00Z"/>
        <d v="2026-04-16T00:00:00Z"/>
        <d v="2026-04-17T00:00:00Z"/>
        <d v="2026-04-18T00:00:00Z"/>
        <m/>
      </sharedItems>
    </cacheField>
    <cacheField name="Contract Amt $757,244.55" numFmtId="166">
      <sharedItems containsString="0" containsBlank="1" containsNumber="1">
        <n v="49298.62"/>
        <n v="540.0"/>
        <n v="1182.7"/>
        <n v="522.92"/>
        <n v="2746.93"/>
        <n v="550.0"/>
        <n v="240.0"/>
        <n v="9689.68"/>
        <n v="0.0"/>
        <n v="32265.41"/>
        <n v="24299.55"/>
        <n v="506.25"/>
        <n v="11560.0"/>
        <n v="19468.5"/>
        <n v="28121.11"/>
        <n v="11265.0"/>
        <n v="5480.0"/>
        <n v="590.0"/>
        <n v="17780.69"/>
        <n v="271.5"/>
        <n v="24570.0"/>
        <n v="593.72"/>
        <n v="630.0"/>
        <n v="33908.02"/>
        <n v="15106.78"/>
        <n v="17037.2"/>
        <n v="24328.8"/>
        <n v="1430.0"/>
        <n v="26541.18"/>
        <n v="5376.37"/>
        <n v="896.38"/>
        <n v="21350.56"/>
        <n v="17330.84"/>
        <n v="17202.16"/>
        <n v="16132.31"/>
        <n v="1321.13"/>
        <n v="24164.98"/>
        <n v="29397.84"/>
        <n v="9210.97"/>
        <n v="11601.56"/>
        <n v="1744.28"/>
        <n v="1190.0"/>
        <n v="707.5"/>
        <n v="25681.99"/>
        <n v="607.5"/>
        <n v="9068.42"/>
        <n v="544.79"/>
        <n v="12821.96"/>
        <n v="597.18"/>
        <n v="1340.0"/>
        <n v="715.0"/>
        <n v="18050.11"/>
        <n v="761.25"/>
        <n v="3330.79"/>
        <n v="954.97"/>
        <n v="4204.85"/>
        <n v="1375.7"/>
        <n v="1393.5"/>
        <n v="690.0"/>
        <n v="925.75"/>
        <n v="7737.05"/>
        <n v="1278.13"/>
        <n v="976.25"/>
        <n v="25136.83"/>
        <n v="577.51"/>
        <n v="893.5"/>
        <n v="689.38"/>
        <n v="593.0"/>
        <n v="654.55"/>
        <n v="591.35"/>
        <n v="812.19"/>
        <n v="8372.33"/>
        <n v="2874.78"/>
        <n v="4619.44"/>
        <n v="9856.44"/>
        <n v="834.0"/>
        <n v="544.23"/>
        <n v="801.05"/>
        <n v="8680.8"/>
        <n v="770.36"/>
        <n v="870.36"/>
        <n v="551.05"/>
        <n v="2950.0"/>
        <n v="22597.55"/>
        <n v="2261.66"/>
        <n v="23916.98"/>
        <n v="18142.33"/>
        <n v="820.0"/>
        <n v="4340.0"/>
        <m/>
      </sharedItems>
    </cacheField>
    <cacheField name="Projected Start Date" numFmtId="0">
      <sharedItems containsBlank="1">
        <s v="04/02/2026"/>
        <s v="03/05/2026"/>
        <s v="01/22/2026"/>
        <m/>
        <s v="01/27/2026"/>
        <s v="02/12/2026"/>
        <s v="03/19/2026"/>
        <s v="04/09/2026"/>
        <s v="04/16/2026"/>
        <s v="03/12/2026"/>
        <s v="03/27/2026"/>
        <s v="04/07/2026"/>
        <s v="04/30/2026"/>
        <s v="04/27/2026"/>
        <s v="04/20/2026"/>
        <s v="04/17/2026"/>
        <s v="04/23/2026"/>
        <s v="03/26/2026"/>
        <s v="05/06/2026"/>
        <s v="04/13/2026"/>
        <s v="04/22/2026"/>
        <s v="05/08/2026"/>
        <s v="05/11/2026"/>
        <s v="05/12/2026"/>
        <s v="05/05/2026"/>
        <s v="04/10/2026"/>
        <s v="05/19/2026"/>
        <s v="04/15/2026"/>
        <s v="04/14/2026"/>
        <s v="04/21/2026"/>
        <s v="04/24/2026"/>
        <s v="05/13/2026"/>
        <s v="05/20/2026"/>
      </sharedItems>
    </cacheField>
    <cacheField name="Projected End Date" numFmtId="0">
      <sharedItems containsBlank="1">
        <s v="04/02/2026"/>
        <s v="03/05/2026"/>
        <s v="01/22/2026"/>
        <m/>
        <s v="01/27/2026"/>
        <s v="02/12/2026"/>
        <s v="03/19/2026"/>
        <s v="04/09/2026"/>
        <s v="04/16/2026"/>
        <s v="03/12/2026"/>
        <s v="03/27/2026"/>
        <s v="04/07/2026"/>
        <s v="04/29/2026"/>
        <s v="04/28/2026"/>
        <s v="04/20/2026"/>
        <s v="04/17/2026"/>
        <s v="04/23/2026"/>
        <s v="03/26/2026"/>
        <s v="05/05/2026"/>
        <s v="04/13/2026"/>
        <s v="05/08/2026"/>
        <s v="05/11/2026"/>
        <s v="05/12/2026"/>
        <s v="05/04/2026"/>
        <s v="04/10/2026"/>
        <s v="05/19/2026"/>
        <s v="04/15/2026"/>
        <s v="04/14/2026"/>
        <s v="04/21/2026"/>
        <s v="04/24/2026"/>
        <s v="05/07/2026"/>
        <s v="05/14/2026"/>
      </sharedItems>
    </cacheField>
    <cacheField name="AM" numFmtId="0">
      <sharedItems containsBlank="1">
        <s v="Drew"/>
        <s v="Brett"/>
        <s v="James"/>
        <s v="Adam"/>
        <s v="Chris"/>
        <s v="Mike"/>
        <m/>
      </sharedItems>
    </cacheField>
    <cacheField name="Invoiced Total $253,885.39" numFmtId="166">
      <sharedItems containsString="0" containsBlank="1" containsNumber="1">
        <n v="17603.0"/>
        <n v="540.0"/>
        <n v="1182.7"/>
        <n v="809.77"/>
        <n v="2746.93"/>
        <n v="550.0"/>
        <n v="240.0"/>
        <m/>
        <n v="20646.65"/>
        <n v="32595.41"/>
        <n v="506.25"/>
        <n v="17579.32"/>
        <n v="14167.06"/>
        <n v="28320.73"/>
        <n v="590.0"/>
        <n v="271.5"/>
        <n v="25560.0"/>
        <n v="593.72"/>
        <n v="630.0"/>
        <n v="8340.95"/>
        <n v="1430.0"/>
        <n v="15427.44"/>
        <n v="18011.86"/>
        <n v="750.0"/>
        <n v="607.5"/>
        <n v="544.79"/>
        <n v="1190.0"/>
        <n v="1340.0"/>
        <n v="715.0"/>
        <n v="500.0"/>
        <n v="761.25"/>
        <n v="3330.79"/>
        <n v="4204.85"/>
        <n v="1375.7"/>
        <n v="690.0"/>
        <n v="1278.13"/>
        <n v="25136.83"/>
        <n v="577.51"/>
        <n v="893.5"/>
      </sharedItems>
    </cacheField>
    <cacheField name="Amount Paid $177,028.67" numFmtId="166">
      <sharedItems containsString="0" containsBlank="1" containsNumber="1">
        <n v="17603.0"/>
        <n v="540.0"/>
        <n v="1182.7"/>
        <m/>
        <n v="2746.93"/>
        <n v="550.0"/>
        <n v="240.0"/>
        <n v="32265.41"/>
        <n v="506.25"/>
        <n v="17579.32"/>
        <n v="14167.06"/>
        <n v="28320.73"/>
        <n v="590.0"/>
        <n v="271.5"/>
        <n v="25560.0"/>
        <n v="593.72"/>
        <n v="15427.439999999999"/>
        <n v="13258.9"/>
        <n v="600.0"/>
        <n v="715.0"/>
        <n v="500.0"/>
        <n v="761.25"/>
        <n v="1375.7"/>
        <n v="577.51"/>
      </sharedItems>
    </cacheField>
    <cacheField name="Change Orders $3,881.10">
      <sharedItems containsMixedTypes="1" containsNumber="1">
        <s v=""/>
        <n v="0.0"/>
        <n v="17579.32"/>
        <n v="2607.0599999999995"/>
        <n v="199.61999999999898"/>
        <n v="990.0"/>
        <n v="55.210000000000036"/>
        <n v="-17550.11"/>
      </sharedItems>
    </cacheField>
    <cacheField name="Cost $142,694.65" numFmtId="166">
      <sharedItems containsString="0" containsBlank="1" containsNumber="1">
        <n v="34751.69"/>
        <n v="274.35"/>
        <n v="694.62"/>
        <n v="524.7"/>
        <n v="2027.7"/>
        <n v="250.0"/>
        <n v="0.0"/>
        <m/>
        <n v="5661.19"/>
        <n v="20681.57"/>
        <n v="15575.98"/>
        <n v="8890.44"/>
        <n v="14742.02"/>
        <n v="11562.46"/>
        <n v="11.25"/>
        <n v="16161.23"/>
        <n v="293.0"/>
        <n v="290.67"/>
        <n v="600.0"/>
        <n v="597.35"/>
        <n v="292.43"/>
        <n v="1885.24"/>
        <n v="436.0"/>
        <n v="680.42"/>
        <n v="280.0"/>
        <n v="5018.6"/>
        <n v="11.74"/>
      </sharedItems>
    </cacheField>
    <cacheField name="GP $49,902.58">
      <sharedItems containsBlank="1" containsMixedTypes="1" containsNumber="1">
        <s v=""/>
        <n v="265.65"/>
        <n v="488.08000000000004"/>
        <n v="719.2299999999998"/>
        <n v="300.0"/>
        <n v="240.0"/>
        <n v="11583.84"/>
        <n v="506.25"/>
        <n v="2003.3400000000001"/>
        <n v="5276.619999999999"/>
        <n v="13578.71"/>
        <n v="590.0"/>
        <n v="260.25"/>
        <n v="256.25"/>
        <n v="9398.77"/>
        <n v="300.72"/>
        <n v="600.0"/>
        <n v="422.57"/>
        <n v="500.0"/>
        <n v="761.25"/>
        <n v="695.2800000000001"/>
        <n v="565.77"/>
        <m/>
      </sharedItems>
    </cacheField>
    <cacheField name="GP 66.54%">
      <sharedItems containsBlank="1" containsMixedTypes="1" containsNumber="1">
        <n v="0.29507783382171754"/>
        <n v="0.4919444444444444"/>
        <n v="0.4126828443392238"/>
        <n v="-0.003403962365180308"/>
        <n v="0.2618304798447721"/>
        <n v="0.5454545454545454"/>
        <n v="1.0"/>
        <s v=""/>
        <n v="0.3590172881733101"/>
        <n v="0.11396003940994305"/>
        <n v="0.3724569529598942"/>
        <n v="0.9585635359116023"/>
        <n v="0.5061728395061729"/>
        <n v="0.3677140062597809"/>
        <n v="0.5065013811224146"/>
        <n v="0.5386190476190476"/>
        <n v="0.588477366255144"/>
        <n v="0.4957983193277311"/>
        <n v="0.5542164179104477"/>
        <n v="0.591006993006993"/>
        <n v="0.4339961390540983"/>
        <n v="0.5054008868212547"/>
        <n v="0.5942028985507246"/>
        <n v="0.9796713476822912"/>
        <m/>
      </sharedItems>
    </cacheField>
    <cacheField name="Retail 67.68%">
      <sharedItems containsBlank="1" containsMixedTypes="1" containsNumber="1">
        <n v="0.29507783382171754"/>
        <n v="0.4919444444444444"/>
        <n v="0.4126828443392238"/>
        <n v="-0.003403962365180308"/>
        <n v="0.2618304798447721"/>
        <n v="0.5454545454545454"/>
        <n v="1.0"/>
        <s v=""/>
        <n v="0.3590172881733101"/>
        <n v="0.3724569529598942"/>
        <n v="0.9585635359116023"/>
        <n v="0.5061728395061729"/>
        <n v="0.3677140062597809"/>
        <n v="0.5065013811224146"/>
        <n v="0.5386190476190476"/>
        <n v="0.588477366255144"/>
        <n v="0.4957983193277311"/>
        <n v="0.5542164179104477"/>
        <n v="0.591006993006993"/>
        <n v="0.4339961390540983"/>
        <n v="0.5054008868212547"/>
        <n v="0.5942028985507246"/>
        <n v="0.9796713476822912"/>
        <m/>
      </sharedItems>
    </cacheField>
    <cacheField name="Insurance 55.70%">
      <sharedItems containsBlank="1" containsMixedTypes="1" containsNumber="1">
        <s v=""/>
        <n v="0.11396003940994305"/>
        <n v="1.0"/>
        <m/>
      </sharedItems>
    </cacheField>
    <cacheField name="Billed" numFmtId="0">
      <sharedItems containsBlank="1">
        <b v="1"/>
        <b v="0"/>
        <m/>
      </sharedItems>
    </cacheField>
    <cacheField name="Paid in Full" numFmtId="0">
      <sharedItems containsBlank="1">
        <b v="0"/>
        <b v="1"/>
        <m/>
      </sharedItems>
    </cacheField>
    <cacheField name="Comm Owed" numFmtId="0">
      <sharedItems containsBlank="1">
        <b v="0"/>
        <b v="1"/>
        <m/>
      </sharedItems>
    </cacheField>
    <cacheField name="Status" numFmtId="0">
      <sharedItems containsBlank="1">
        <s v="In Billing"/>
        <s v="Job Scheduled"/>
        <s v="Materials Ordered"/>
        <s v="Project On Hold"/>
        <s v="In Progress"/>
        <s v="Approved"/>
        <s v="Job Review"/>
        <s v="Pending Inspection"/>
        <s v="Pending Gutters"/>
        <m/>
      </sharedItems>
    </cacheField>
    <cacheField name="Updated this week" numFmtId="0">
      <sharedItems containsBlank="1">
        <b v="0"/>
        <m/>
      </sharedItems>
    </cacheField>
    <cacheField name="GP">
      <sharedItems containsBlank="1" containsMixedTypes="1" containsNumber="1">
        <n v="0.29507783382171754"/>
        <n v="0.4919444444444444"/>
        <n v="0.4126828443392238"/>
        <n v="-0.003403962365180308"/>
        <n v="0.2618304798447721"/>
        <n v="0.5454545454545454"/>
        <n v="1.0"/>
        <s v=""/>
        <n v="0.3590172881733101"/>
        <n v="0.11396003940994305"/>
        <n v="0.3724569529598942"/>
        <n v="0.9585635359116023"/>
        <n v="0.5061728395061729"/>
        <n v="0.3677140062597809"/>
        <n v="0.5065013811224146"/>
        <n v="0.5386190476190476"/>
        <n v="0.588477366255144"/>
        <n v="0.4957983193277311"/>
        <n v="0.5542164179104477"/>
        <n v="0.591006993006993"/>
        <n v="0.4339961390540983"/>
        <n v="0.5054008868212547"/>
        <n v="0.5942028985507246"/>
        <n v="0.9796713476822912"/>
        <m/>
      </sharedItems>
    </cacheField>
    <cacheField name="Invoiced" numFmtId="166">
      <sharedItems containsString="0" containsBlank="1" containsNumber="1">
        <n v="17603.0"/>
        <n v="540.0"/>
        <n v="1182.7"/>
        <n v="809.77"/>
        <n v="2746.93"/>
        <n v="550.0"/>
        <n v="240.0"/>
        <m/>
        <n v="20646.65"/>
        <n v="32595.41"/>
        <n v="506.25"/>
        <n v="17579.32"/>
        <n v="14167.06"/>
        <n v="28320.73"/>
        <n v="590.0"/>
        <n v="271.5"/>
        <n v="25560.0"/>
        <n v="593.72"/>
        <n v="630.0"/>
        <n v="8340.95"/>
        <n v="1430.0"/>
        <n v="15427.44"/>
        <n v="18011.86"/>
        <n v="750.0"/>
        <n v="607.5"/>
        <n v="544.79"/>
        <n v="1190.0"/>
        <n v="1340.0"/>
        <n v="715.0"/>
        <n v="500.0"/>
        <n v="761.25"/>
        <n v="3330.79"/>
        <n v="4204.85"/>
        <n v="1375.7"/>
        <n v="690.0"/>
        <n v="1278.13"/>
        <n v="25136.83"/>
        <n v="577.51"/>
        <n v="893.5"/>
      </sharedItems>
    </cacheField>
    <cacheField name="Contract" numFmtId="166">
      <sharedItems containsString="0" containsBlank="1" containsNumber="1">
        <n v="49298.62"/>
        <n v="540.0"/>
        <n v="1182.7"/>
        <n v="522.92"/>
        <n v="2746.93"/>
        <n v="550.0"/>
        <n v="240.0"/>
        <n v="9689.68"/>
        <n v="0.0"/>
        <n v="32265.41"/>
        <n v="24299.55"/>
        <n v="506.25"/>
        <n v="11560.0"/>
        <n v="19468.5"/>
        <n v="28121.11"/>
        <n v="11265.0"/>
        <n v="5480.0"/>
        <n v="590.0"/>
        <n v="17780.69"/>
        <n v="271.5"/>
        <n v="24570.0"/>
        <n v="593.72"/>
        <n v="630.0"/>
        <n v="33908.02"/>
        <n v="15106.78"/>
        <n v="17037.2"/>
        <n v="24328.8"/>
        <n v="1430.0"/>
        <n v="26541.18"/>
        <n v="5376.37"/>
        <n v="896.38"/>
        <n v="21350.56"/>
        <n v="17330.84"/>
        <n v="17202.16"/>
        <n v="16132.31"/>
        <n v="1321.13"/>
        <n v="24164.98"/>
        <n v="29397.84"/>
        <n v="9210.97"/>
        <n v="11601.56"/>
        <n v="1744.28"/>
        <n v="1190.0"/>
        <n v="707.5"/>
        <n v="25681.99"/>
        <n v="607.5"/>
        <n v="9068.42"/>
        <n v="544.79"/>
        <n v="12821.96"/>
        <n v="597.18"/>
        <n v="1340.0"/>
        <n v="715.0"/>
        <n v="18050.11"/>
        <n v="761.25"/>
        <n v="3330.79"/>
        <n v="954.97"/>
        <n v="4204.85"/>
        <n v="1375.7"/>
        <n v="1393.5"/>
        <n v="690.0"/>
        <n v="925.75"/>
        <n v="7737.05"/>
        <n v="1278.13"/>
        <n v="976.25"/>
        <n v="25136.83"/>
        <n v="577.51"/>
        <n v="893.5"/>
        <n v="689.38"/>
        <n v="593.0"/>
        <n v="654.55"/>
        <n v="591.35"/>
        <n v="812.19"/>
        <n v="8372.33"/>
        <n v="2874.78"/>
        <n v="4619.44"/>
        <n v="9856.44"/>
        <n v="834.0"/>
        <n v="544.23"/>
        <n v="801.05"/>
        <n v="8680.8"/>
        <n v="770.36"/>
        <n v="870.36"/>
        <n v="551.05"/>
        <n v="2950.0"/>
        <n v="22597.55"/>
        <n v="2261.66"/>
        <n v="23916.98"/>
        <n v="18142.33"/>
        <n v="820.0"/>
        <n v="4340.0"/>
        <m/>
      </sharedItems>
    </cacheField>
    <cacheField name="Change Orders">
      <sharedItems containsBlank="1" containsMixedTypes="1" containsNumber="1">
        <s v=""/>
        <n v="0.0"/>
        <n v="17579.32"/>
        <n v="2607.0599999999995"/>
        <n v="199.61999999999898"/>
        <n v="990.0"/>
        <n v="55.210000000000036"/>
        <n v="-17550.11"/>
        <m/>
      </sharedItems>
    </cacheField>
    <cacheField name="Manager" numFmtId="0">
      <sharedItems>
        <s v="Drew"/>
        <s v=""/>
      </sharedItems>
    </cacheField>
    <cacheField name="Amount Paid" numFmtId="166">
      <sharedItems containsString="0" containsBlank="1" containsNumber="1">
        <n v="17603.0"/>
        <n v="540.0"/>
        <n v="1182.7"/>
        <m/>
        <n v="2746.93"/>
        <n v="550.0"/>
        <n v="240.0"/>
        <n v="32265.41"/>
        <n v="506.25"/>
        <n v="17579.32"/>
        <n v="14167.06"/>
        <n v="28320.73"/>
        <n v="590.0"/>
        <n v="271.5"/>
        <n v="25560.0"/>
        <n v="593.72"/>
        <n v="15427.439999999999"/>
        <n v="13258.9"/>
        <n v="600.0"/>
        <n v="715.0"/>
        <n v="500.0"/>
        <n v="761.25"/>
        <n v="1375.7"/>
        <n v="577.51"/>
      </sharedItems>
    </cacheField>
    <cacheField name="Date of Last Payment" numFmtId="0">
      <sharedItems containsBlank="1">
        <m/>
        <s v="Date of Last Payment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  <cacheField name=" 23" numFmtId="0">
      <sharedItems containsString="0" containsBlank="1">
        <m/>
      </sharedItems>
    </cacheField>
    <cacheField name=" 24" numFmtId="0">
      <sharedItems containsString="0" containsBlank="1">
        <m/>
      </sharedItems>
    </cacheField>
    <cacheField name=" 25" numFmtId="0">
      <sharedItems containsString="0" containsBlank="1">
        <m/>
      </sharedItems>
    </cacheField>
    <cacheField name=" 26" numFmtId="0">
      <sharedItems containsString="0" containsBlank="1">
        <m/>
      </sharedItems>
    </cacheField>
    <cacheField name=" 27" numFmtId="0">
      <sharedItems containsString="0" containsBlank="1">
        <m/>
      </sharedItems>
    </cacheField>
    <cacheField name=" 28" numFmtId="0">
      <sharedItems containsString="0" containsBlank="1">
        <m/>
      </sharedItems>
    </cacheField>
    <cacheField name=" 29" numFmtId="0">
      <sharedItems containsString="0" containsBlank="1">
        <m/>
      </sharedItems>
    </cacheField>
    <cacheField name=" 30" numFmtId="0">
      <sharedItems containsString="0" containsBlank="1">
        <m/>
      </sharedItems>
    </cacheField>
    <cacheField name="Total" formula=" Contract + 'Change Orders'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AC237" sheet="2026"/>
  </cacheSource>
  <cacheFields>
    <cacheField name="Job #" numFmtId="0">
      <sharedItems containsSemiMixedTypes="0" containsString="0" containsNumber="1" containsInteger="1">
        <n v="2.0265001E7"/>
        <n v="2.0265002E7"/>
        <n v="2.0265003E7"/>
        <n v="2.0265004E7"/>
        <n v="2.0265005E7"/>
        <n v="2.0265006E7"/>
        <n v="2.0265007E7"/>
        <n v="2.0265008E7"/>
        <n v="2.0265009E7"/>
        <n v="2.026501E7"/>
        <n v="2.0265011E7"/>
        <n v="2.0265012E7"/>
        <n v="2.0265013E7"/>
        <n v="2.0265014E7"/>
        <n v="2.0265015E7"/>
        <n v="2.0265016E7"/>
        <n v="2.0265017E7"/>
        <n v="2.0265018E7"/>
        <n v="2.0265019E7"/>
        <n v="2.026502E7"/>
        <n v="2.0265021E7"/>
        <n v="2.0265022E7"/>
        <n v="2.0265023E7"/>
        <n v="2.0265024E7"/>
        <n v="2.0265025E7"/>
        <n v="2.0265026E7"/>
        <n v="2.0265027E7"/>
        <n v="2.0265028E7"/>
        <n v="2.0265029E7"/>
        <n v="2.026503E7"/>
        <n v="2.0265031E7"/>
        <n v="2.0265032E7"/>
        <n v="2.0265033E7"/>
        <n v="2.0265034E7"/>
        <n v="2.0265035E7"/>
        <n v="2.0265036E7"/>
        <n v="2.0265037E7"/>
        <n v="2.0265038E7"/>
        <n v="2.0265039E7"/>
        <n v="2.026504E7"/>
        <n v="2.0265041E7"/>
        <n v="2.0265042E7"/>
        <n v="2.0265043E7"/>
        <n v="2.0265044E7"/>
        <n v="2.0265045E7"/>
        <n v="2.0265046E7"/>
        <n v="2.0265047E7"/>
        <n v="2.0265048E7"/>
        <n v="2.0265049E7"/>
        <n v="2.026505E7"/>
        <n v="2.0265051E7"/>
        <n v="2.0265052E7"/>
        <n v="2.0265053E7"/>
        <n v="2.0265054E7"/>
        <n v="2.0265055E7"/>
        <n v="2.0265056E7"/>
        <n v="2.0265057E7"/>
        <n v="2.0265058E7"/>
        <n v="2.0265059E7"/>
        <n v="2.026506E7"/>
        <n v="2.0265061E7"/>
        <n v="2.0265062E7"/>
        <n v="2.0265063E7"/>
        <n v="2.0265064E7"/>
        <n v="2.0265065E7"/>
        <n v="2.0265066E7"/>
        <n v="2.0265067E7"/>
        <n v="2.0265068E7"/>
        <n v="2.0265069E7"/>
        <n v="2.026507E7"/>
        <n v="2.0265071E7"/>
        <n v="2.0265072E7"/>
        <n v="2.0265073E7"/>
        <n v="2.0265074E7"/>
        <n v="2.0265075E7"/>
        <n v="2.0265076E7"/>
        <n v="2.0265077E7"/>
        <n v="2.0265078E7"/>
        <n v="2.0265079E7"/>
        <n v="2.026508E7"/>
        <n v="2.0265081E7"/>
        <n v="2.0265082E7"/>
        <n v="2.0265083E7"/>
        <n v="2.0265084E7"/>
        <n v="2.0265085E7"/>
        <n v="2.0265086E7"/>
        <n v="2.0265087E7"/>
        <n v="2.0265088E7"/>
        <n v="2.0265089E7"/>
        <n v="2.026509E7"/>
        <n v="2.0265091E7"/>
        <n v="2.0265092E7"/>
        <n v="2.0265093E7"/>
        <n v="2.0265094E7"/>
        <n v="2.0265095E7"/>
        <n v="2.0265096E7"/>
        <n v="2.0265097E7"/>
        <n v="2.0265098E7"/>
        <n v="2.0265099E7"/>
        <n v="2.02651E7"/>
        <n v="2.0265101E7"/>
        <n v="2.0265102E7"/>
        <n v="2.0265103E7"/>
        <n v="2.0265104E7"/>
        <n v="2.0265105E7"/>
        <n v="2.0265106E7"/>
        <n v="2.0265107E7"/>
        <n v="2.0265108E7"/>
        <n v="2.0265109E7"/>
        <n v="2.026511E7"/>
        <n v="2.0265111E7"/>
        <n v="2.0265112E7"/>
        <n v="2.0265113E7"/>
        <n v="2.0265114E7"/>
        <n v="2.0265115E7"/>
        <n v="2.0265116E7"/>
        <n v="2.0265117E7"/>
        <n v="2.0265118E7"/>
        <n v="2.0265119E7"/>
        <n v="2.026512E7"/>
        <n v="2.0265121E7"/>
        <n v="2.0265122E7"/>
        <n v="2.0265123E7"/>
        <n v="2.0265124E7"/>
        <n v="2.0265125E7"/>
        <n v="2.0265126E7"/>
        <n v="2.0265127E7"/>
        <n v="2.0265128E7"/>
        <n v="2.0265129E7"/>
        <n v="2.026513E7"/>
        <n v="2.0265131E7"/>
        <n v="2.0265132E7"/>
        <n v="2.0265133E7"/>
        <n v="2.0265134E7"/>
        <n v="2.0265135E7"/>
        <n v="2.0265136E7"/>
        <n v="2.0265137E7"/>
        <n v="2.0265138E7"/>
        <n v="2.0265139E7"/>
        <n v="2.026514E7"/>
        <n v="2.0265141E7"/>
        <n v="2.0265142E7"/>
        <n v="2.0265143E7"/>
        <n v="2.0265144E7"/>
        <n v="2.0265145E7"/>
        <n v="2.0265146E7"/>
        <n v="2.0265147E7"/>
        <n v="2.0265148E7"/>
        <n v="2.0265149E7"/>
        <n v="2.026515E7"/>
        <n v="2.0265151E7"/>
        <n v="2.0265152E7"/>
        <n v="2.0265153E7"/>
        <n v="2.0265154E7"/>
        <n v="2.0265155E7"/>
        <n v="2.0265156E7"/>
        <n v="2.0265157E7"/>
        <n v="2.0265158E7"/>
        <n v="2.0265159E7"/>
        <n v="2.026516E7"/>
        <n v="2.0265161E7"/>
        <n v="2.0265162E7"/>
        <n v="2.0265163E7"/>
        <n v="2.0265164E7"/>
        <n v="2.0265165E7"/>
        <n v="2.0265166E7"/>
        <n v="2.0265167E7"/>
        <n v="2.0265168E7"/>
        <n v="2.0265169E7"/>
        <n v="2.026517E7"/>
        <n v="2.0265171E7"/>
        <n v="2.0265172E7"/>
        <n v="2.0265173E7"/>
        <n v="2.0265174E7"/>
        <n v="2.0265175E7"/>
        <n v="2.0265176E7"/>
        <n v="2.0265177E7"/>
        <n v="2.0265178E7"/>
        <n v="2.0265179E7"/>
        <n v="2.026518E7"/>
        <n v="2.0265181E7"/>
        <n v="2.0265182E7"/>
        <n v="2.0265183E7"/>
        <n v="2.0265184E7"/>
        <n v="2.0265185E7"/>
        <n v="2.0265186E7"/>
        <n v="2.0265187E7"/>
        <n v="2.0265188E7"/>
        <n v="2.0265189E7"/>
        <n v="2.026519E7"/>
        <n v="2.0265191E7"/>
        <n v="2.0265192E7"/>
        <n v="2.0265193E7"/>
        <n v="2.0265194E7"/>
        <n v="2.0265195E7"/>
        <n v="2.0265196E7"/>
        <n v="2.0265197E7"/>
        <n v="2.0265198E7"/>
        <n v="2.0265199E7"/>
        <n v="2.02652E7"/>
        <n v="2.0265201E7"/>
        <n v="2.0265202E7"/>
        <n v="2.0265203E7"/>
        <n v="2.0265204E7"/>
        <n v="2.0265205E7"/>
        <n v="2.0265206E7"/>
        <n v="2.0265207E7"/>
        <n v="2.0265208E7"/>
        <n v="2.0265209E7"/>
        <n v="2.026521E7"/>
        <n v="2.0265211E7"/>
        <n v="2.0265212E7"/>
        <n v="2.0265213E7"/>
        <n v="2.0265214E7"/>
        <n v="2.0265215E7"/>
        <n v="2.0265216E7"/>
        <n v="2.0265217E7"/>
        <n v="2.0265218E7"/>
        <n v="2.0265219E7"/>
        <n v="2.026522E7"/>
        <n v="2.0265221E7"/>
        <n v="2.0265222E7"/>
        <n v="2.0265223E7"/>
        <n v="2.0265224E7"/>
        <n v="2.0265225E7"/>
        <n v="2.0265226E7"/>
        <n v="2.0265227E7"/>
        <n v="2.0265228E7"/>
        <n v="2.0265229E7"/>
        <n v="2.026523E7"/>
        <n v="2.0265231E7"/>
        <n v="2.0265232E7"/>
        <n v="2.0265233E7"/>
        <n v="2.0265234E7"/>
        <n v="2.0265235E7"/>
        <n v="2.0265236E7"/>
      </sharedItems>
    </cacheField>
    <cacheField name="Name" numFmtId="0">
      <sharedItems containsBlank="1">
        <s v="Riley Spradlin"/>
        <s v="Matthew Patton"/>
        <s v="Marshall Wagner"/>
        <s v="Donald Mcghee"/>
        <s v="Shari Dill"/>
        <s v="Nancy Avila"/>
        <s v="James Combs"/>
        <s v="Jonathan Vernon"/>
        <s v="Christian Life Center Emergency Repairs"/>
        <s v="Tyler Hunt"/>
        <s v="August Boehnlein"/>
        <s v="Deborah Tippie"/>
        <s v="INS - Jeremiah Jenkins"/>
        <s v="INS - Floyd Cain Jr."/>
        <s v="Robert Kissell"/>
        <s v="Jason Rutan"/>
        <s v="Kristen Adams"/>
        <s v="CHIP - Carol Steed"/>
        <s v="Amy  Hoff"/>
        <s v="Gianghua Gao"/>
        <s v="Mary Peitsmeyer"/>
        <s v="James  Lintz"/>
        <s v="Jessica Lansford"/>
        <s v="William Barrett"/>
        <s v="Becky Fiessinger"/>
        <s v="INS - Josh Gates"/>
        <s v="John Baumann"/>
        <s v="Andrew Wasouf"/>
        <s v="Joe Fiorita"/>
        <s v="INS - Randy Brinkman"/>
        <s v="INS - Pastor David Douglas's home"/>
        <s v="Rachel Conrad"/>
        <s v="Ralph Lowe"/>
        <s v="INS - Alicia Luedeke"/>
        <s v="Grant Pace"/>
        <s v="INS - Brady Dowler"/>
        <s v="INS - Chris Browning"/>
        <s v="INS - Matt Clifton"/>
        <s v="Jason Schaefer"/>
        <s v="Kathie Abke"/>
        <s v="INS - Roben Hamilton"/>
        <s v="Steve And Margaret Callon"/>
        <s v="Russell Hawkins"/>
        <s v="INS - Vicki Jones"/>
        <s v="Nate  Beaman"/>
        <s v="INS - Dennis Fine"/>
        <s v="INS - Mike Wallace"/>
        <s v="INS - Dan Koval"/>
        <s v="INS - Shavon Puckett"/>
        <s v="Nick Robinson"/>
        <s v="INS - Margaret Vancauwenbergh"/>
        <s v="Braden Fisher"/>
        <s v="INS - Doug Sears"/>
        <s v="Paulette Schields"/>
        <s v="INS - Joe Kendal"/>
        <s v="INS - Mike Hild Rental"/>
        <s v="INS - Keith Thomas"/>
        <s v="INS - Mohammed Hussain"/>
        <s v="INS - Matt Snider"/>
        <s v="INS - Randy Hawkins"/>
        <s v="INS - Bob Bradley"/>
        <s v="Michelle Strickland"/>
        <s v="INS - John  Stockstill"/>
        <s v="INS - Robert Hope"/>
        <s v="Steve Liptak"/>
        <s v="INS - Steve Creager"/>
        <s v="INS - Adam Mott"/>
        <s v="INS - Jonathan Humphreys"/>
        <s v="Dana Roberts - siding repair"/>
        <s v="INS - Ashley Dean"/>
        <s v="INS - Steve Elrich"/>
        <s v="Justin Oeder"/>
        <s v="INS - Patricia Howard"/>
        <s v="INS - Brad Burtus"/>
        <s v="INS - Maurice Docton"/>
        <s v="Louden Saulbeamer"/>
        <s v="Stacey Underwood"/>
        <s v="Jim Ashburn"/>
        <s v="Paula Pinson"/>
        <s v="Vince Baldasare - siding repair"/>
        <s v="Amy Hirsch"/>
        <s v="Gregg Marshall"/>
        <s v="Belkis Siebert"/>
        <s v="INS - Gladys Stanley"/>
        <s v="Linda  Bantner"/>
        <s v="Jacob Dereshkevich"/>
        <s v="INS - Heather Brodess"/>
        <s v="INS - Cheryl DeBrosse"/>
        <s v="John Cox"/>
        <s v="Charles Shelley"/>
        <s v="Kyle Knoop"/>
        <s v="Adam Bushmich"/>
        <s v="INS - Aaron Hansgen"/>
        <s v="INS - Kendal Fritz"/>
        <s v="Eric Dean"/>
        <s v="Derick Cruea"/>
        <s v="Michelle Perry"/>
        <s v="Dave Nelson"/>
        <s v="Braden Clark"/>
        <s v="Dan Hensley"/>
        <s v="Patricia Kesling"/>
        <s v="INS - Dave Haller"/>
        <s v="INS - Riley Braun"/>
        <s v="INS - Jim Steinman"/>
        <s v="Jeff Schroeder"/>
        <s v="Mark Ecton "/>
        <s v="Keith  Basil"/>
        <s v="Jenn Karnehm"/>
        <s v="David Young"/>
        <s v="INS - Lynn Bower"/>
        <s v="INS - Heather Davey"/>
        <s v="INS - Dan Moorhead"/>
        <s v="John Bridgman"/>
        <s v="Patrick Mccoy"/>
        <s v="David Thomas"/>
        <s v="Tara Crowl"/>
        <s v="Keith Bowman"/>
        <s v="Spencer  Lanham"/>
        <s v="Jared Huelsman"/>
        <s v="Doug Murray"/>
        <s v="Skip Murray"/>
        <s v="Chris White rental"/>
        <s v="Dawn Hawks"/>
        <s v="INS - Michael Besecker"/>
        <s v="Melinda Rathbun"/>
        <s v="Van Lake Condos"/>
        <s v="INS - Dillon Daugherty"/>
        <s v="Ben Boche"/>
        <s v="Shrishail Nashi"/>
        <m/>
      </sharedItems>
    </cacheField>
    <cacheField name="Type" numFmtId="0">
      <sharedItems containsString="0" containsBlank="1">
        <m/>
      </sharedItems>
    </cacheField>
    <cacheField name="Date" numFmtId="165">
      <sharedItems containsDate="1" containsString="0" containsBlank="1">
        <d v="2026-01-06T00:00:00Z"/>
        <d v="2026-01-08T00:00:00Z"/>
        <d v="2026-01-12T00:00:00Z"/>
        <d v="2026-01-13T00:00:00Z"/>
        <d v="2026-01-23T00:00:00Z"/>
        <d v="2026-01-27T00:00:00Z"/>
        <d v="2026-01-29T00:00:00Z"/>
        <d v="2026-02-04T00:00:00Z"/>
        <d v="2026-02-05T00:00:00Z"/>
        <d v="2026-02-09T00:00:00Z"/>
        <d v="2025-10-20T00:00:00Z"/>
        <d v="2026-02-13T00:00:00Z"/>
        <d v="2026-02-14T00:00:00Z"/>
        <d v="2026-02-19T00:00:00Z"/>
        <d v="2026-02-24T00:00:00Z"/>
        <d v="2026-02-26T00:00:00Z"/>
        <d v="2026-02-27T00:00:00Z"/>
        <d v="2026-02-28T00:00:00Z"/>
        <d v="2026-03-02T00:00:00Z"/>
        <d v="2026-03-04T00:00:00Z"/>
        <d v="2026-03-05T00:00:00Z"/>
        <d v="2026-03-07T00:00:00Z"/>
        <d v="2026-03-09T00:00:00Z"/>
        <d v="2026-03-10T00:00:00Z"/>
        <d v="2026-03-11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2T00:00:00Z"/>
        <d v="2026-04-06T00:00:00Z"/>
        <d v="2026-04-07T00:00:00Z"/>
        <d v="2026-04-08T00:00:00Z"/>
        <d v="2026-04-09T00:00:00Z"/>
        <d v="2026-04-10T00:00:00Z"/>
        <d v="2026-04-14T00:00:00Z"/>
        <d v="2026-04-15T00:00:00Z"/>
        <d v="2026-04-16T00:00:00Z"/>
        <d v="2026-04-17T00:00:00Z"/>
        <d v="2026-04-18T00:00:00Z"/>
        <m/>
      </sharedItems>
    </cacheField>
    <cacheField name="Contract Amt $757,244.55" numFmtId="166">
      <sharedItems containsString="0" containsBlank="1" containsNumber="1">
        <n v="49298.62"/>
        <n v="540.0"/>
        <n v="1182.7"/>
        <n v="522.92"/>
        <n v="2746.93"/>
        <n v="550.0"/>
        <n v="240.0"/>
        <n v="9689.68"/>
        <n v="0.0"/>
        <n v="32265.41"/>
        <n v="24299.55"/>
        <n v="506.25"/>
        <n v="11560.0"/>
        <n v="19468.5"/>
        <n v="28121.11"/>
        <n v="11265.0"/>
        <n v="5480.0"/>
        <n v="590.0"/>
        <n v="17780.69"/>
        <n v="271.5"/>
        <n v="24570.0"/>
        <n v="593.72"/>
        <n v="630.0"/>
        <n v="33908.02"/>
        <n v="15106.78"/>
        <n v="17037.2"/>
        <n v="24328.8"/>
        <n v="1430.0"/>
        <n v="26541.18"/>
        <n v="5376.37"/>
        <n v="896.38"/>
        <n v="21350.56"/>
        <n v="17330.84"/>
        <n v="17202.16"/>
        <n v="16132.31"/>
        <n v="1321.13"/>
        <n v="24164.98"/>
        <n v="29397.84"/>
        <n v="9210.97"/>
        <n v="11601.56"/>
        <n v="1744.28"/>
        <n v="1190.0"/>
        <n v="707.5"/>
        <n v="25681.99"/>
        <n v="607.5"/>
        <n v="9068.42"/>
        <n v="544.79"/>
        <n v="12821.96"/>
        <n v="597.18"/>
        <n v="1340.0"/>
        <n v="715.0"/>
        <n v="18050.11"/>
        <n v="761.25"/>
        <n v="3330.79"/>
        <n v="954.97"/>
        <n v="4204.85"/>
        <n v="1375.7"/>
        <n v="1393.5"/>
        <n v="690.0"/>
        <n v="925.75"/>
        <n v="7737.05"/>
        <n v="1278.13"/>
        <n v="976.25"/>
        <n v="25136.83"/>
        <n v="577.51"/>
        <n v="893.5"/>
        <n v="689.38"/>
        <n v="593.0"/>
        <n v="654.55"/>
        <n v="591.35"/>
        <n v="812.19"/>
        <n v="8372.33"/>
        <n v="2874.78"/>
        <n v="4619.44"/>
        <n v="9856.44"/>
        <n v="834.0"/>
        <n v="544.23"/>
        <n v="801.05"/>
        <n v="8680.8"/>
        <n v="770.36"/>
        <n v="870.36"/>
        <n v="551.05"/>
        <n v="2950.0"/>
        <n v="22597.55"/>
        <n v="2261.66"/>
        <n v="23916.98"/>
        <n v="18142.33"/>
        <n v="820.0"/>
        <n v="4340.0"/>
        <m/>
      </sharedItems>
    </cacheField>
    <cacheField name="Projected Start Date" numFmtId="0">
      <sharedItems containsBlank="1">
        <s v="04/02/2026"/>
        <s v="03/05/2026"/>
        <s v="01/22/2026"/>
        <m/>
        <s v="01/27/2026"/>
        <s v="02/12/2026"/>
        <s v="03/19/2026"/>
        <s v="04/09/2026"/>
        <s v="04/16/2026"/>
        <s v="03/12/2026"/>
        <s v="03/27/2026"/>
        <s v="04/07/2026"/>
        <s v="04/30/2026"/>
        <s v="04/27/2026"/>
        <s v="04/20/2026"/>
        <s v="04/17/2026"/>
        <s v="04/23/2026"/>
        <s v="03/26/2026"/>
        <s v="05/06/2026"/>
        <s v="04/13/2026"/>
        <s v="04/22/2026"/>
        <s v="05/08/2026"/>
        <s v="05/11/2026"/>
        <s v="05/12/2026"/>
        <s v="05/05/2026"/>
        <s v="04/10/2026"/>
        <s v="05/19/2026"/>
        <s v="04/15/2026"/>
        <s v="04/14/2026"/>
        <s v="04/21/2026"/>
        <s v="04/24/2026"/>
        <s v="05/13/2026"/>
        <s v="05/20/2026"/>
      </sharedItems>
    </cacheField>
    <cacheField name="Projected End Date" numFmtId="0">
      <sharedItems containsBlank="1">
        <s v="04/02/2026"/>
        <s v="03/05/2026"/>
        <s v="01/22/2026"/>
        <m/>
        <s v="01/27/2026"/>
        <s v="02/12/2026"/>
        <s v="03/19/2026"/>
        <s v="04/09/2026"/>
        <s v="04/16/2026"/>
        <s v="03/12/2026"/>
        <s v="03/27/2026"/>
        <s v="04/07/2026"/>
        <s v="04/29/2026"/>
        <s v="04/28/2026"/>
        <s v="04/20/2026"/>
        <s v="04/17/2026"/>
        <s v="04/23/2026"/>
        <s v="03/26/2026"/>
        <s v="05/05/2026"/>
        <s v="04/13/2026"/>
        <s v="05/08/2026"/>
        <s v="05/11/2026"/>
        <s v="05/12/2026"/>
        <s v="05/04/2026"/>
        <s v="04/10/2026"/>
        <s v="05/19/2026"/>
        <s v="04/15/2026"/>
        <s v="04/14/2026"/>
        <s v="04/21/2026"/>
        <s v="04/24/2026"/>
        <s v="05/07/2026"/>
        <s v="05/14/2026"/>
      </sharedItems>
    </cacheField>
    <cacheField name="AM" numFmtId="0">
      <sharedItems containsBlank="1">
        <s v="Drew"/>
        <s v="Brett"/>
        <s v="James"/>
        <s v="Adam"/>
        <s v="Chris"/>
        <s v="Mike"/>
        <m/>
      </sharedItems>
    </cacheField>
    <cacheField name="Invoiced Total $253,885.39" numFmtId="166">
      <sharedItems containsString="0" containsBlank="1" containsNumber="1">
        <n v="17603.0"/>
        <n v="540.0"/>
        <n v="1182.7"/>
        <n v="809.77"/>
        <n v="2746.93"/>
        <n v="550.0"/>
        <n v="240.0"/>
        <m/>
        <n v="20646.65"/>
        <n v="32595.41"/>
        <n v="506.25"/>
        <n v="17579.32"/>
        <n v="14167.06"/>
        <n v="28320.73"/>
        <n v="590.0"/>
        <n v="271.5"/>
        <n v="25560.0"/>
        <n v="593.72"/>
        <n v="630.0"/>
        <n v="8340.95"/>
        <n v="1430.0"/>
        <n v="15427.44"/>
        <n v="18011.86"/>
        <n v="750.0"/>
        <n v="607.5"/>
        <n v="544.79"/>
        <n v="1190.0"/>
        <n v="1340.0"/>
        <n v="715.0"/>
        <n v="500.0"/>
        <n v="761.25"/>
        <n v="3330.79"/>
        <n v="4204.85"/>
        <n v="1375.7"/>
        <n v="690.0"/>
        <n v="1278.13"/>
        <n v="25136.83"/>
        <n v="577.51"/>
        <n v="893.5"/>
      </sharedItems>
    </cacheField>
    <cacheField name="Amount Paid $177,028.67" numFmtId="166">
      <sharedItems containsString="0" containsBlank="1" containsNumber="1">
        <n v="17603.0"/>
        <n v="540.0"/>
        <n v="1182.7"/>
        <m/>
        <n v="2746.93"/>
        <n v="550.0"/>
        <n v="240.0"/>
        <n v="32265.41"/>
        <n v="506.25"/>
        <n v="17579.32"/>
        <n v="14167.06"/>
        <n v="28320.73"/>
        <n v="590.0"/>
        <n v="271.5"/>
        <n v="25560.0"/>
        <n v="593.72"/>
        <n v="15427.439999999999"/>
        <n v="13258.9"/>
        <n v="600.0"/>
        <n v="715.0"/>
        <n v="500.0"/>
        <n v="761.25"/>
        <n v="1375.7"/>
        <n v="577.51"/>
      </sharedItems>
    </cacheField>
    <cacheField name="Change Orders $3,881.10">
      <sharedItems containsMixedTypes="1" containsNumber="1">
        <s v=""/>
        <n v="0.0"/>
        <n v="17579.32"/>
        <n v="2607.0599999999995"/>
        <n v="199.61999999999898"/>
        <n v="990.0"/>
        <n v="55.210000000000036"/>
        <n v="-17550.11"/>
      </sharedItems>
    </cacheField>
    <cacheField name="Cost $142,694.65" numFmtId="166">
      <sharedItems containsString="0" containsBlank="1" containsNumber="1">
        <n v="34751.69"/>
        <n v="274.35"/>
        <n v="694.62"/>
        <n v="524.7"/>
        <n v="2027.7"/>
        <n v="250.0"/>
        <n v="0.0"/>
        <m/>
        <n v="5661.19"/>
        <n v="20681.57"/>
        <n v="15575.98"/>
        <n v="8890.44"/>
        <n v="14742.02"/>
        <n v="11562.46"/>
        <n v="11.25"/>
        <n v="16161.23"/>
        <n v="293.0"/>
        <n v="290.67"/>
        <n v="600.0"/>
        <n v="597.35"/>
        <n v="292.43"/>
        <n v="1885.24"/>
        <n v="436.0"/>
        <n v="680.42"/>
        <n v="280.0"/>
        <n v="5018.6"/>
        <n v="11.74"/>
      </sharedItems>
    </cacheField>
    <cacheField name="GP $49,902.58">
      <sharedItems containsMixedTypes="1" containsNumber="1">
        <s v=""/>
        <n v="265.65"/>
        <n v="488.08000000000004"/>
        <n v="719.2299999999998"/>
        <n v="300.0"/>
        <n v="240.0"/>
        <n v="11583.84"/>
        <n v="506.25"/>
        <n v="2003.3400000000001"/>
        <n v="5276.619999999999"/>
        <n v="13578.71"/>
        <n v="590.0"/>
        <n v="260.25"/>
        <n v="256.25"/>
        <n v="9398.77"/>
        <n v="300.72"/>
        <n v="600.0"/>
        <n v="422.57"/>
        <n v="500.0"/>
        <n v="761.25"/>
        <n v="695.2800000000001"/>
        <n v="565.77"/>
      </sharedItems>
    </cacheField>
    <cacheField name="GP 66.54%">
      <sharedItems containsMixedTypes="1" containsNumber="1">
        <n v="0.29507783382171754"/>
        <n v="0.4919444444444444"/>
        <n v="0.4126828443392238"/>
        <n v="-0.003403962365180308"/>
        <n v="0.2618304798447721"/>
        <n v="0.5454545454545454"/>
        <n v="1.0"/>
        <s v=""/>
        <n v="0.3590172881733101"/>
        <n v="0.11396003940994305"/>
        <n v="0.3724569529598942"/>
        <n v="0.9585635359116023"/>
        <n v="0.5061728395061729"/>
        <n v="0.3677140062597809"/>
        <n v="0.5065013811224146"/>
        <n v="0.5386190476190476"/>
        <n v="0.588477366255144"/>
        <n v="0.4957983193277311"/>
        <n v="0.5542164179104477"/>
        <n v="0.591006993006993"/>
        <n v="0.4339961390540983"/>
        <n v="0.5054008868212547"/>
        <n v="0.5942028985507246"/>
        <n v="0.9796713476822912"/>
      </sharedItems>
    </cacheField>
    <cacheField name="Retail 67.68%">
      <sharedItems containsMixedTypes="1" containsNumber="1">
        <n v="0.29507783382171754"/>
        <n v="0.4919444444444444"/>
        <n v="0.4126828443392238"/>
        <n v="-0.003403962365180308"/>
        <n v="0.2618304798447721"/>
        <n v="0.5454545454545454"/>
        <n v="1.0"/>
        <s v=""/>
        <n v="0.3590172881733101"/>
        <n v="0.3724569529598942"/>
        <n v="0.9585635359116023"/>
        <n v="0.5061728395061729"/>
        <n v="0.3677140062597809"/>
        <n v="0.5065013811224146"/>
        <n v="0.5386190476190476"/>
        <n v="0.588477366255144"/>
        <n v="0.4957983193277311"/>
        <n v="0.5542164179104477"/>
        <n v="0.591006993006993"/>
        <n v="0.4339961390540983"/>
        <n v="0.5054008868212547"/>
        <n v="0.5942028985507246"/>
        <n v="0.9796713476822912"/>
      </sharedItems>
    </cacheField>
    <cacheField name="Insurance 55.70%">
      <sharedItems containsMixedTypes="1" containsNumber="1">
        <s v=""/>
        <n v="0.11396003940994305"/>
        <n v="1.0"/>
      </sharedItems>
    </cacheField>
    <cacheField name="Billed" numFmtId="0">
      <sharedItems>
        <b v="1"/>
        <b v="0"/>
      </sharedItems>
    </cacheField>
    <cacheField name="Paid in Full" numFmtId="0">
      <sharedItems>
        <b v="0"/>
        <b v="1"/>
      </sharedItems>
    </cacheField>
    <cacheField name="Comm Owed" numFmtId="0">
      <sharedItems>
        <b v="0"/>
        <b v="1"/>
      </sharedItems>
    </cacheField>
    <cacheField name="Status" numFmtId="0">
      <sharedItems containsBlank="1">
        <s v="In Billing"/>
        <s v="Job Scheduled"/>
        <s v="Materials Ordered"/>
        <s v="Project On Hold"/>
        <s v="In Progress"/>
        <s v="Approved"/>
        <s v="Job Review"/>
        <s v="Pending Inspection"/>
        <s v="Pending Gutters"/>
        <m/>
      </sharedItems>
    </cacheField>
    <cacheField name="Updated this week" numFmtId="0">
      <sharedItems>
        <b v="0"/>
      </sharedItems>
    </cacheField>
    <cacheField name="GP">
      <sharedItems containsMixedTypes="1" containsNumber="1">
        <n v="0.29507783382171754"/>
        <n v="0.4919444444444444"/>
        <n v="0.4126828443392238"/>
        <n v="-0.003403962365180308"/>
        <n v="0.2618304798447721"/>
        <n v="0.5454545454545454"/>
        <n v="1.0"/>
        <s v=""/>
        <n v="0.3590172881733101"/>
        <n v="0.11396003940994305"/>
        <n v="0.3724569529598942"/>
        <n v="0.9585635359116023"/>
        <n v="0.5061728395061729"/>
        <n v="0.3677140062597809"/>
        <n v="0.5065013811224146"/>
        <n v="0.5386190476190476"/>
        <n v="0.588477366255144"/>
        <n v="0.4957983193277311"/>
        <n v="0.5542164179104477"/>
        <n v="0.591006993006993"/>
        <n v="0.4339961390540983"/>
        <n v="0.5054008868212547"/>
        <n v="0.5942028985507246"/>
        <n v="0.9796713476822912"/>
      </sharedItems>
    </cacheField>
    <cacheField name="Invoiced" numFmtId="166">
      <sharedItems containsString="0" containsBlank="1" containsNumber="1">
        <n v="17603.0"/>
        <n v="540.0"/>
        <n v="1182.7"/>
        <n v="809.77"/>
        <n v="2746.93"/>
        <n v="550.0"/>
        <n v="240.0"/>
        <m/>
        <n v="20646.65"/>
        <n v="32595.41"/>
        <n v="506.25"/>
        <n v="17579.32"/>
        <n v="14167.06"/>
        <n v="28320.73"/>
        <n v="590.0"/>
        <n v="271.5"/>
        <n v="25560.0"/>
        <n v="593.72"/>
        <n v="630.0"/>
        <n v="8340.95"/>
        <n v="1430.0"/>
        <n v="15427.44"/>
        <n v="18011.86"/>
        <n v="750.0"/>
        <n v="607.5"/>
        <n v="544.79"/>
        <n v="1190.0"/>
        <n v="1340.0"/>
        <n v="715.0"/>
        <n v="500.0"/>
        <n v="761.25"/>
        <n v="3330.79"/>
        <n v="4204.85"/>
        <n v="1375.7"/>
        <n v="690.0"/>
        <n v="1278.13"/>
        <n v="25136.83"/>
        <n v="577.51"/>
        <n v="893.5"/>
      </sharedItems>
    </cacheField>
    <cacheField name="Contract" numFmtId="166">
      <sharedItems containsString="0" containsBlank="1" containsNumber="1">
        <n v="49298.62"/>
        <n v="540.0"/>
        <n v="1182.7"/>
        <n v="522.92"/>
        <n v="2746.93"/>
        <n v="550.0"/>
        <n v="240.0"/>
        <n v="9689.68"/>
        <n v="0.0"/>
        <n v="32265.41"/>
        <n v="24299.55"/>
        <n v="506.25"/>
        <n v="11560.0"/>
        <n v="19468.5"/>
        <n v="28121.11"/>
        <n v="11265.0"/>
        <n v="5480.0"/>
        <n v="590.0"/>
        <n v="17780.69"/>
        <n v="271.5"/>
        <n v="24570.0"/>
        <n v="593.72"/>
        <n v="630.0"/>
        <n v="33908.02"/>
        <n v="15106.78"/>
        <n v="17037.2"/>
        <n v="24328.8"/>
        <n v="1430.0"/>
        <n v="26541.18"/>
        <n v="5376.37"/>
        <n v="896.38"/>
        <n v="21350.56"/>
        <n v="17330.84"/>
        <n v="17202.16"/>
        <n v="16132.31"/>
        <n v="1321.13"/>
        <n v="24164.98"/>
        <n v="29397.84"/>
        <n v="9210.97"/>
        <n v="11601.56"/>
        <n v="1744.28"/>
        <n v="1190.0"/>
        <n v="707.5"/>
        <n v="25681.99"/>
        <n v="607.5"/>
        <n v="9068.42"/>
        <n v="544.79"/>
        <n v="12821.96"/>
        <n v="597.18"/>
        <n v="1340.0"/>
        <n v="715.0"/>
        <n v="18050.11"/>
        <n v="761.25"/>
        <n v="3330.79"/>
        <n v="954.97"/>
        <n v="4204.85"/>
        <n v="1375.7"/>
        <n v="1393.5"/>
        <n v="690.0"/>
        <n v="925.75"/>
        <n v="7737.05"/>
        <n v="1278.13"/>
        <n v="976.25"/>
        <n v="25136.83"/>
        <n v="577.51"/>
        <n v="893.5"/>
        <n v="689.38"/>
        <n v="593.0"/>
        <n v="654.55"/>
        <n v="591.35"/>
        <n v="812.19"/>
        <n v="8372.33"/>
        <n v="2874.78"/>
        <n v="4619.44"/>
        <n v="9856.44"/>
        <n v="834.0"/>
        <n v="544.23"/>
        <n v="801.05"/>
        <n v="8680.8"/>
        <n v="770.36"/>
        <n v="870.36"/>
        <n v="551.05"/>
        <n v="2950.0"/>
        <n v="22597.55"/>
        <n v="2261.66"/>
        <n v="23916.98"/>
        <n v="18142.33"/>
        <n v="820.0"/>
        <n v="4340.0"/>
        <m/>
      </sharedItems>
    </cacheField>
    <cacheField name="Change Orders">
      <sharedItems containsMixedTypes="1" containsNumber="1">
        <s v=""/>
        <n v="0.0"/>
        <n v="17579.32"/>
        <n v="2607.0599999999995"/>
        <n v="199.61999999999898"/>
        <n v="990.0"/>
        <n v="55.210000000000036"/>
        <n v="-17550.11"/>
      </sharedItems>
    </cacheField>
    <cacheField name="Manager" numFmtId="0">
      <sharedItems>
        <s v="Drew"/>
        <s v=""/>
      </sharedItems>
    </cacheField>
    <cacheField name="Amount Paid" numFmtId="166">
      <sharedItems containsString="0" containsBlank="1" containsNumber="1">
        <n v="17603.0"/>
        <n v="540.0"/>
        <n v="1182.7"/>
        <m/>
        <n v="2746.93"/>
        <n v="550.0"/>
        <n v="240.0"/>
        <n v="32265.41"/>
        <n v="506.25"/>
        <n v="17579.32"/>
        <n v="14167.06"/>
        <n v="28320.73"/>
        <n v="590.0"/>
        <n v="271.5"/>
        <n v="25560.0"/>
        <n v="593.72"/>
        <n v="15427.439999999999"/>
        <n v="13258.9"/>
        <n v="600.0"/>
        <n v="715.0"/>
        <n v="500.0"/>
        <n v="761.25"/>
        <n v="1375.7"/>
        <n v="577.51"/>
      </sharedItems>
    </cacheField>
    <cacheField name="Date of Last Payment" numFmtId="0">
      <sharedItems containsString="0" containsBlank="1">
        <m/>
      </sharedItems>
    </cacheField>
    <cacheField name="Expected Commission" formula=" (Contract + 'Change Orders') * 0.05" databaseField="0"/>
    <cacheField name="expected commission2" formula=" (Contract + 'Change Orders') * 0.01" databaseField="0"/>
    <cacheField name="expected commission3" formula=" (Contract + 'Change Orders') * 0.1" databaseFiel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V233" sheet="2025"/>
  </cacheSource>
  <cacheFields>
    <cacheField name="Job #" numFmtId="0">
      <sharedItems containsSemiMixedTypes="0" containsString="0" containsNumber="1" containsInteger="1">
        <n v="2.0255001E7"/>
        <n v="2.0255002E7"/>
        <n v="2.0255003E7"/>
        <n v="2.0255004E7"/>
        <n v="2.0255005E7"/>
        <n v="2.0255006E7"/>
        <n v="2.0255007E7"/>
        <n v="2.0255008E7"/>
        <n v="2.0255009E7"/>
        <n v="2.025501E7"/>
        <n v="2.0255011E7"/>
        <n v="2.0255012E7"/>
        <n v="2.0255013E7"/>
        <n v="2.0255014E7"/>
        <n v="2.0255015E7"/>
        <n v="2.0255016E7"/>
        <n v="2.0255017E7"/>
        <n v="2.0255018E7"/>
        <n v="2.0255019E7"/>
        <n v="2.025502E7"/>
        <n v="2.0255021E7"/>
        <n v="2.0255022E7"/>
        <n v="2.0255023E7"/>
        <n v="2.0255024E7"/>
        <n v="2.0255025E7"/>
        <n v="2.0255026E7"/>
        <n v="2.0255027E7"/>
        <n v="2.0255028E7"/>
        <n v="2.0255029E7"/>
        <n v="2.025503E7"/>
        <n v="2.0255031E7"/>
        <n v="2.0255032E7"/>
        <n v="2.0255033E7"/>
        <n v="2.0255034E7"/>
        <n v="2.0255035E7"/>
        <n v="2.0255036E7"/>
        <n v="2.0255037E7"/>
        <n v="2.0255038E7"/>
        <n v="2.0255039E7"/>
        <n v="2.025504E7"/>
        <n v="2.0255041E7"/>
        <n v="2.0255042E7"/>
        <n v="2.0255043E7"/>
        <n v="2.0255044E7"/>
        <n v="2.0255045E7"/>
        <n v="2.0255046E7"/>
        <n v="2.0255047E7"/>
        <n v="2.0255048E7"/>
        <n v="2.0255049E7"/>
        <n v="2.025505E7"/>
        <n v="2.0255051E7"/>
        <n v="2.0255052E7"/>
        <n v="2.0255053E7"/>
        <n v="2.0255054E7"/>
        <n v="2.0255055E7"/>
        <n v="2.0255056E7"/>
        <n v="2.0255057E7"/>
        <n v="2.0255058E7"/>
        <n v="2.0255059E7"/>
        <n v="2.025506E7"/>
        <n v="2.0255061E7"/>
        <n v="2.0255062E7"/>
        <n v="2.0255063E7"/>
        <n v="2.0255064E7"/>
        <n v="2.0255065E7"/>
        <n v="2.0255066E7"/>
        <n v="2.0255067E7"/>
        <n v="2.0255068E7"/>
        <n v="2.0255069E7"/>
        <n v="2.025507E7"/>
        <n v="2.0255071E7"/>
        <n v="2.0255072E7"/>
        <n v="2.0255073E7"/>
        <n v="2.0255074E7"/>
        <n v="2.0255075E7"/>
        <n v="2.0255076E7"/>
        <n v="2.0255077E7"/>
        <n v="2.0255078E7"/>
        <n v="2.0255079E7"/>
        <n v="2.025508E7"/>
        <n v="2.0255081E7"/>
        <n v="2.0255082E7"/>
        <n v="2.0255083E7"/>
        <n v="2.0255084E7"/>
        <n v="2.0255085E7"/>
        <n v="2.0255086E7"/>
        <n v="2.0255087E7"/>
        <n v="2.0255088E7"/>
        <n v="2.0255089E7"/>
        <n v="2.025509E7"/>
        <n v="2.0255091E7"/>
        <n v="2.0255092E7"/>
        <n v="2.0255093E7"/>
        <n v="2.0255094E7"/>
        <n v="2.0255095E7"/>
        <n v="2.0255096E7"/>
        <n v="2.0255097E7"/>
        <n v="2.0255098E7"/>
        <n v="2.0255099E7"/>
        <n v="2.02551E7"/>
        <n v="2.0255101E7"/>
        <n v="2.0255102E7"/>
        <n v="2.0255103E7"/>
        <n v="2.0255104E7"/>
        <n v="2.0255105E7"/>
        <n v="2.0255106E7"/>
        <n v="2.0255107E7"/>
        <n v="2.0255108E7"/>
        <n v="2.0255109E7"/>
        <n v="2.025511E7"/>
        <n v="2.0255111E7"/>
        <n v="2.0255112E7"/>
        <n v="2.0255113E7"/>
        <n v="2.0255114E7"/>
        <n v="2.0255115E7"/>
        <n v="2.0255116E7"/>
        <n v="2.0255117E7"/>
        <n v="2.0255118E7"/>
        <n v="2.0255119E7"/>
        <n v="2.025512E7"/>
        <n v="2.0255121E7"/>
        <n v="2.0255122E7"/>
        <n v="2.0255123E7"/>
        <n v="2.0255124E7"/>
        <n v="2.0255125E7"/>
        <n v="2.0255126E7"/>
        <n v="2.0255127E7"/>
        <n v="2.0255128E7"/>
        <n v="2.0255129E7"/>
        <n v="2.025513E7"/>
        <n v="2.0255131E7"/>
        <n v="2.0255132E7"/>
        <n v="2.0255133E7"/>
        <n v="2.0255134E7"/>
        <n v="2.0255135E7"/>
        <n v="2.0255136E7"/>
        <n v="2.0255137E7"/>
        <n v="2.0255138E7"/>
        <n v="2.0255139E7"/>
        <n v="2.025514E7"/>
        <n v="2.0255141E7"/>
        <n v="2.0255142E7"/>
        <n v="2.0255143E7"/>
        <n v="2.0255144E7"/>
        <n v="2.0255145E7"/>
        <n v="2.0255146E7"/>
        <n v="2.0255147E7"/>
        <n v="2.0255148E7"/>
        <n v="2.0255149E7"/>
        <n v="2.025515E7"/>
        <n v="2.0255151E7"/>
        <n v="2.0255152E7"/>
        <n v="2.0255153E7"/>
        <n v="2.0255154E7"/>
        <n v="2.0255155E7"/>
        <n v="2.0255156E7"/>
        <n v="2.0255157E7"/>
        <n v="2.0255158E7"/>
        <n v="2.0255159E7"/>
        <n v="2.025516E7"/>
        <n v="2.0255161E7"/>
        <n v="2.0255162E7"/>
        <n v="2.0255163E7"/>
        <n v="2.0255164E7"/>
        <n v="2.0255165E7"/>
        <n v="2.0255166E7"/>
        <n v="2.0255167E7"/>
        <n v="2.0255168E7"/>
        <n v="2.0255169E7"/>
        <n v="2.025517E7"/>
        <n v="2.0255171E7"/>
        <n v="2.0255172E7"/>
        <n v="2.0255173E7"/>
        <n v="2.0255174E7"/>
        <n v="2.0255175E7"/>
        <n v="2.0255176E7"/>
        <n v="2.0255177E7"/>
        <n v="2.0255178E7"/>
        <n v="2.0255179E7"/>
        <n v="2.025518E7"/>
        <n v="2.0255181E7"/>
        <n v="2.0255182E7"/>
        <n v="2.0255183E7"/>
        <n v="2.0255184E7"/>
        <n v="2.0255185E7"/>
        <n v="2.0255186E7"/>
        <n v="2.0255187E7"/>
        <n v="2.0255188E7"/>
        <n v="2.0255189E7"/>
        <n v="2.025519E7"/>
        <n v="2.0255191E7"/>
        <n v="2.0255192E7"/>
        <n v="2.0255193E7"/>
        <n v="2.0255194E7"/>
        <n v="2.0255195E7"/>
        <n v="2.0255196E7"/>
        <n v="2.0255197E7"/>
        <n v="2.0255198E7"/>
        <n v="2.0255199E7"/>
        <n v="2.02552E7"/>
        <n v="2.0255201E7"/>
        <n v="2.0255202E7"/>
        <n v="2.0255203E7"/>
        <n v="2.0255204E7"/>
        <n v="2.0255205E7"/>
        <n v="2.0255206E7"/>
        <n v="2.0255208E7"/>
        <n v="2.0255209E7"/>
        <n v="2.025521E7"/>
        <n v="2.0255211E7"/>
        <n v="2.0255212E7"/>
        <n v="2.0255213E7"/>
        <n v="2.0255214E7"/>
        <n v="2.0255215E7"/>
        <n v="2.0255216E7"/>
        <n v="2.0255217E7"/>
        <n v="2.0255218E7"/>
        <n v="2.0255219E7"/>
        <n v="2.025522E7"/>
        <n v="2.0255221E7"/>
        <n v="2.0255222E7"/>
        <n v="2.0255223E7"/>
        <n v="2.0255224E7"/>
        <n v="2.0255225E7"/>
        <n v="2.0255226E7"/>
        <n v="2.0255227E7"/>
        <n v="2.0255228E7"/>
        <n v="2.0255229E7"/>
        <n v="2.025523E7"/>
        <n v="2.0255231E7"/>
        <n v="2.0255232E7"/>
        <n v="2.0255233E7"/>
      </sharedItems>
    </cacheField>
    <cacheField name="Name" numFmtId="0">
      <sharedItems>
        <s v="Lauren Mccoy"/>
        <s v="Dennis Hong"/>
        <s v="Doug Gregory"/>
        <s v="Jennifer Willoughby"/>
        <s v="INS - Stephanie Quintor"/>
        <s v="Bill Bechtel"/>
        <s v="Nathan Thomsen"/>
        <s v="Kathy Cornell"/>
        <s v="Loren Westfall"/>
        <s v="Deborah Tippie"/>
        <s v="Eric Lovely"/>
        <s v="Troy Blanchard"/>
        <s v="Steve Truskowski"/>
        <s v="HBC Garage Siding"/>
        <s v="INS - Rachel Carr"/>
        <s v="INS - Joshua Bonzelaar"/>
        <s v="Gina Schweiterman"/>
        <s v="INS - Ryan Horan"/>
        <s v="Andrew &amp; Lynn Evans"/>
        <s v="Lorraine Wood"/>
        <s v="Tom Watkin"/>
        <s v="Janice Motz"/>
        <s v="Cory Leckey"/>
        <s v="Kimberleigh Cooper"/>
        <s v="Chris Falkowski"/>
        <s v="Steve and Robin Bliss"/>
        <s v="INS - Tyler Goudy"/>
        <s v="INS - Wes Beard"/>
        <s v="Andrew Walter"/>
        <s v="Michael Hill"/>
        <s v="Darren Smith"/>
        <s v="INS - Claude Copeland"/>
        <s v="Jim Steinman"/>
        <s v="Dalton Swafford"/>
        <s v="Dave Nelson"/>
        <s v="Steve Oroszi"/>
        <s v="Brandon Mix"/>
        <s v="Mina Shafiei"/>
        <s v="Ben McClurg"/>
        <s v="Zynell Clemons"/>
        <s v="Penny Willis"/>
        <s v="Amy Stamps"/>
        <s v="INS - Tom Myers Siding"/>
        <s v="Jennifer Colwell"/>
        <s v="Mark Webster"/>
        <s v="Anthony Cruz"/>
        <s v="TJ Bernard"/>
        <s v="Pam Sizemore"/>
        <s v="Kelly Thakkar"/>
        <s v="Dustin Johnson"/>
        <s v="INS - Misty Dalykas"/>
        <s v="Mark Wolfe"/>
        <s v="Adam Sweigart"/>
        <s v="INS - Kevin And Cheryl Sims"/>
        <s v="INS - Ryan Bloomingdale"/>
        <s v="INS - Emily Hammel"/>
        <s v="Dorothy Reed"/>
        <s v="Drew Haker"/>
        <s v="Rayce Robinon - Clocktower"/>
        <s v="David Torrence"/>
        <s v="Shawn Vehr"/>
        <s v="INS - Glen Shelley"/>
        <s v="INS - Katherine Clemmer"/>
        <s v="Robert Cobb"/>
        <s v="Jamie Coy"/>
        <s v="Craig Kauffman"/>
        <s v="INS - John Martin"/>
        <s v="INS - New Jasper Fire Station"/>
        <s v="INS - Roger Hamilton"/>
        <s v="Manes Addition"/>
        <s v="Kathy Hartman"/>
        <s v="Chris Falkowski - Master Bath"/>
        <s v="Mike White"/>
        <s v="INS - Sovereign Grace"/>
        <s v="Susan Gayle"/>
        <s v="Stacey Kinnison"/>
        <s v="Ashley Deloatch"/>
        <s v="Heather Kennedy"/>
        <s v="Kyle Piepmeyer"/>
        <s v="Cindy Eubanks"/>
        <s v="Chris Kelly"/>
        <s v="Eric Whitney"/>
        <s v="INS - Ben Shideler"/>
        <s v="Caroline Mantkowski"/>
        <s v="Joanne Stocksdale"/>
        <s v="INS - Carol Morgan (Beth Lainhart)"/>
        <s v="Bruce Stapleton"/>
        <s v="Codi Santos"/>
        <s v="Scott Earhart"/>
        <s v="Pete Avnaim"/>
        <s v="INS - Pete Battaglia"/>
        <s v="Level MB - The Maxwell"/>
        <s v="INS - James (Andy) Dean"/>
        <s v="Carlene McNamara"/>
        <s v="Keith Smart"/>
        <s v="Brian Moore"/>
        <s v="Maria Beimly"/>
        <s v="Ray Marker"/>
        <s v="Lewis Wray"/>
        <s v="INS - Lisa Cooper"/>
        <s v="Level MB - 30 N Main"/>
        <s v="Matt Veryser"/>
        <s v="Annie Lawson"/>
        <s v="Philip Osterholt"/>
        <s v="John Baumann"/>
        <s v="Patti Nicodemus"/>
        <s v="Barb Knobloch"/>
        <s v="Sam Saylers"/>
        <s v="HBC - Prenger"/>
        <s v="Dana Ronnebaum"/>
        <s v="Tom Bucher"/>
        <s v="Tyler Kirby - Level MB"/>
        <s v="Tom Christy"/>
        <s v="Cortney Frazee"/>
        <s v="Seth Coil"/>
        <s v="Level MB - Wes Driskell"/>
        <s v="Dustin Dietz"/>
        <s v="Barry Smith"/>
        <s v="INS - Katie Merrell"/>
        <s v="Christina Beach"/>
        <s v="James Zimmerman"/>
        <s v="Austan  Good"/>
        <s v="Viktoria Cooper"/>
        <s v="Amy Gibbons"/>
        <s v="INS Steve &amp; Karima Buchholz"/>
        <s v="Paulette Schields"/>
        <s v="Oceana Massonneau"/>
        <s v="Frank Szmulowicz"/>
        <s v="Josh Swihart"/>
        <s v="Steve Mascarella"/>
        <s v="Trevor Lowe"/>
        <s v="Jenna Kreitzer"/>
        <s v="INS - Gary Toczylowski"/>
        <s v="INS - Pete Battaglia rental"/>
        <s v="INS - Paul Herzog"/>
        <s v="INS - Shawnee Hills Baptist Church"/>
        <s v="INS - Becky Maggert"/>
        <s v="Lisa Dillon"/>
        <s v="INS - Melissa Clark"/>
        <s v="Shawn Ella Isaac"/>
        <s v="Brett Schilling"/>
        <s v="Pat Spirito"/>
        <s v="INS - Matt Downing"/>
        <s v="James Fry"/>
        <s v="Graham King - E Canal"/>
        <s v="INS - Michael Phillips"/>
        <s v="Graham King - 10 N Long St"/>
        <s v="Brittany Fuls"/>
        <s v="Emma Allen"/>
        <s v="Gail Sowers"/>
        <s v="Todd Anderson"/>
        <s v="Jill Bachelder"/>
        <s v="Ray Kiser"/>
        <s v="Donald Mcghee"/>
        <s v="Barn Gutters - Jared Huelsman"/>
        <s v="Richard Deitering"/>
        <s v="Vicki Jones"/>
        <s v="Pat Daniels"/>
        <s v="Sarah Bills"/>
        <s v="Ryan Chatterton And Danielle Kelley"/>
        <s v="Jason Poling"/>
        <s v="Deb Puckett"/>
        <s v="Jennifer Pett"/>
        <s v="Gary Shoup"/>
        <s v="Daniel Reed"/>
        <s v="Dave Koukol"/>
        <s v="Shannon Campbell"/>
        <s v="Ben Davis"/>
        <s v="Douglas Swartz"/>
        <s v="Sam  Hinker"/>
        <s v="Judy Shobe"/>
        <s v="INS - Mark Addison"/>
        <s v="Ransae  Hall"/>
        <s v="Daron Brown"/>
        <s v="Shannon Clark"/>
        <s v="Ryan Walker"/>
        <s v="Kevin Rode"/>
        <s v="INS - Andrew Heflin"/>
        <s v="Don Barry"/>
        <s v="Barb Spurgeon"/>
        <s v="INS - Peggy Hicks"/>
        <s v="Dayton Dreamcenter"/>
        <s v="Ben Shawley"/>
        <s v="Pete Stueve"/>
        <s v="Faith Bergen"/>
        <s v="DeAnna Maertens"/>
        <s v="Becky Horne"/>
        <s v="Jeff Hobbs"/>
        <s v="Gregg Treiber"/>
        <s v="Jerome Hudson"/>
        <s v="Brian Mueller"/>
        <s v="Nancy Avila"/>
        <s v="Frank Baxter"/>
        <s v="James Chestnut"/>
        <s v="Dave Linnenkohl - Daughter's House"/>
        <s v="Sherrill Silvers"/>
        <s v="Alex McFeters"/>
        <s v="Glenn Westrick"/>
        <s v="Tom Menker"/>
        <s v="Dee Scherer"/>
        <s v="INS - Karen Durning"/>
        <s v="William Barrett"/>
        <s v="Bryant Mullinix"/>
        <s v="INS - Heidi Yost"/>
        <s v="INS - Teresa Luciano"/>
        <s v="Cathy Spence"/>
        <s v="Eric Campbell"/>
        <s v="Jason May"/>
        <s v="Josh Tincher"/>
        <s v="James King"/>
        <s v="Angie Zielinski"/>
        <s v="Joseph  Abke"/>
        <s v="Todd Gaerke"/>
        <s v="Cindy Moebius"/>
        <s v="Dan Moorhead"/>
        <s v="Ashley Ferguson"/>
        <s v="INS - Eric &amp; Betty Mitchell"/>
        <s v="Brian Resides"/>
        <s v="Joe Franke"/>
        <s v="Russell Evans"/>
        <s v="Mark Grimes"/>
        <s v="Dustin Myers"/>
        <s v="JohnRoss"/>
        <s v="Mary Mastronicola"/>
        <s v="Dan Arnold"/>
        <s v="Chris Long"/>
        <s v="Derek Fink"/>
        <s v="Tara Zimmer"/>
      </sharedItems>
    </cacheField>
    <cacheField name="Type" numFmtId="0">
      <sharedItems containsBlank="1">
        <s v="Roofing and Siding"/>
        <s v="Construction"/>
        <m/>
      </sharedItems>
    </cacheField>
    <cacheField name="Date" numFmtId="165">
      <sharedItems containsSemiMixedTypes="0" containsDate="1" containsString="0">
        <d v="2025-01-07T09:53:24Z"/>
        <d v="2025-01-17T13:02:01Z"/>
        <d v="2025-01-17T13:02:50Z"/>
        <d v="2025-01-21T11:54:54Z"/>
        <d v="2025-01-21T12:24:31Z"/>
        <d v="2025-01-27T14:26:47Z"/>
        <d v="2025-01-27T14:32:59Z"/>
        <d v="2025-01-31T09:21:16Z"/>
        <d v="2025-01-31T09:23:28Z"/>
        <d v="2025-02-12T09:14:04Z"/>
        <d v="2025-02-26T13:41:51Z"/>
        <d v="2025-02-26T16:32:56Z"/>
        <d v="2025-02-27T11:28:38Z"/>
        <d v="2025-02-27T11:29:10Z"/>
        <d v="2025-02-27T15:01:05Z"/>
        <d v="2025-03-03T09:40:33Z"/>
        <d v="2025-03-11T00:00:00Z"/>
        <d v="2025-03-12T00:00:00Z"/>
        <d v="2025-03-13T00:00:00Z"/>
        <d v="2025-03-14T00:00:00Z"/>
        <d v="2025-03-15T00:00:00Z"/>
        <d v="2025-03-16T00:00:00Z"/>
        <d v="2025-03-20T00:00:00Z"/>
        <d v="2025-03-21T00:00:00Z"/>
        <d v="2025-03-25T00:00:00Z"/>
        <d v="2025-03-26T00:00:00Z"/>
        <d v="2025-03-28T00:00:00Z"/>
        <d v="2025-03-30T00:00:00Z"/>
        <d v="2025-03-31T00:00:00Z"/>
        <d v="2025-04-01T00:00:00Z"/>
        <d v="2025-04-02T00:00:00Z"/>
        <d v="2025-04-04T00:00:00Z"/>
        <d v="2025-04-07T00:00:00Z"/>
        <d v="2025-04-08T00:00:00Z"/>
        <d v="2025-04-09T00:00:00Z"/>
        <d v="2025-04-10T00:00:00Z"/>
        <d v="2025-04-14T00:00:00Z"/>
        <d v="2025-04-17T00:00:00Z"/>
        <d v="2025-04-21T00:00:00Z"/>
        <d v="2025-04-22T00:00:00Z"/>
        <d v="2025-04-24T00:00:00Z"/>
        <d v="2025-04-25T00:00:00Z"/>
        <d v="2025-04-27T00:00:00Z"/>
        <d v="2025-04-29T00:00:00Z"/>
        <d v="2025-04-30T00:00:00Z"/>
        <d v="2025-05-01T00:00:00Z"/>
        <d v="2025-05-02T00:00:00Z"/>
        <d v="2025-05-05T00:00:00Z"/>
        <d v="2025-05-06T00:00:00Z"/>
        <d v="2025-05-06T12:11:10Z"/>
        <d v="2025-05-07T00:00:00Z"/>
        <d v="2025-05-08T00:00:00Z"/>
        <d v="2025-05-10T00:00:00Z"/>
        <d v="2025-05-11T00:00:00Z"/>
        <d v="2025-05-13T00:00:00Z"/>
        <d v="2025-05-14T00:00:00Z"/>
        <d v="2025-05-16T00:00:00Z"/>
        <d v="2025-05-19T00:00:00Z"/>
        <d v="2025-05-20T00:00:00Z"/>
        <d v="2025-05-22T00:00:00Z"/>
        <d v="2025-05-21T00:00:00Z"/>
        <d v="2025-05-23T00:00:00Z"/>
        <d v="2025-05-28T00:00:00Z"/>
        <d v="2025-05-29T00:00:00Z"/>
        <d v="2025-06-02T00:00:00Z"/>
        <d v="2025-06-04T00:00:00Z"/>
        <d v="2025-10-02T00:00:00Z"/>
        <d v="2025-06-09T00:00:00Z"/>
        <d v="2025-06-10T00:00:00Z"/>
        <d v="2025-06-12T00:00:00Z"/>
        <d v="2025-06-13T00:00:00Z"/>
        <d v="2025-10-03T00:00:00Z"/>
        <d v="2025-06-18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9T00:00:00Z"/>
        <d v="2025-07-01T00:00:00Z"/>
        <d v="2025-07-09T00:00:00Z"/>
        <d v="2025-10-08T00:00:00Z"/>
        <d v="2025-07-11T00:00:00Z"/>
        <d v="2025-07-16T00:00:00Z"/>
        <d v="2025-07-18T00:00:00Z"/>
        <d v="2025-07-19T00:00:00Z"/>
        <d v="2025-07-20T00:00:00Z"/>
        <d v="2025-10-09T00:00:00Z"/>
        <d v="2025-07-21T00:00:00Z"/>
        <d v="2025-07-22T00:00:00Z"/>
        <d v="2025-07-23T00:00:00Z"/>
        <d v="2025-07-24T00:00:00Z"/>
        <d v="2025-07-25T00:00:00Z"/>
        <d v="2025-07-29T00:00:00Z"/>
        <d v="2025-07-30T00:00:00Z"/>
        <d v="2025-08-07T00:00:00Z"/>
        <d v="2025-08-08T00:00:00Z"/>
        <d v="2025-08-11T00:00:00Z"/>
        <d v="2025-08-12T00:00:00Z"/>
        <d v="2025-08-15T00:00:00Z"/>
        <d v="2025-10-10T00:00:00Z"/>
        <d v="2025-08-19T00:00:00Z"/>
        <d v="2025-08-21T00:00:00Z"/>
        <d v="2025-10-13T00:00:00Z"/>
        <d v="2025-08-22T00:00:00Z"/>
        <d v="2025-08-23T00:00:00Z"/>
        <d v="2025-08-25T00:00:00Z"/>
        <d v="2025-10-14T00:00:00Z"/>
        <d v="2025-08-26T00:00:00Z"/>
        <d v="2025-08-27T00:00:00Z"/>
        <d v="2025-08-28T00:00:00Z"/>
        <d v="2025-08-29T00:00:00Z"/>
        <d v="2025-09-02T00:00:00Z"/>
        <d v="2025-09-04T00:00:00Z"/>
        <d v="2025-09-09T00:00:00Z"/>
        <d v="2025-09-10T00:00:00Z"/>
        <d v="2025-09-11T00:00:00Z"/>
        <d v="2025-09-13T00:00:00Z"/>
        <d v="2025-09-15T00:00:00Z"/>
        <d v="2025-09-16T00:00:00Z"/>
        <d v="2025-09-17T00:00:00Z"/>
        <d v="2025-09-20T00:00:00Z"/>
        <d v="2025-09-23T00:00:00Z"/>
        <d v="2025-10-16T00:00:00Z"/>
        <d v="2025-09-24T00:00:00Z"/>
        <d v="2025-09-26T00:00:00Z"/>
        <d v="2025-09-29T00:00:00Z"/>
        <d v="2025-10-01T00:00:00Z"/>
        <d v="2025-10-20T00:00:00Z"/>
        <d v="2025-10-21T00:00:00Z"/>
        <d v="2025-10-22T00:00:00Z"/>
        <d v="2025-10-27T00:00:00Z"/>
        <d v="2025-10-28T00:00:00Z"/>
        <d v="2025-10-29T00:00:00Z"/>
        <d v="2025-10-30T00:00:00Z"/>
        <d v="2025-10-31T00:00:00Z"/>
        <d v="2025-11-05T00:00:00Z"/>
        <d v="2025-11-07T00:00:00Z"/>
        <d v="2025-11-09T00:00:00Z"/>
        <d v="2025-11-12T00:00:00Z"/>
        <d v="2025-11-13T00:00:00Z"/>
        <d v="2025-11-19T00:00:00Z"/>
        <d v="2025-11-20T00:00:00Z"/>
        <d v="2025-11-24T00:00:00Z"/>
        <d v="2025-11-25T00:00:00Z"/>
        <d v="2025-12-02T00:00:00Z"/>
        <d v="2025-12-04T00:00:00Z"/>
        <d v="2025-12-11T00:00:00Z"/>
        <d v="2025-12-16T00:00:00Z"/>
        <d v="2025-12-19T00:00:00Z"/>
        <d v="2025-12-29T00:00:00Z"/>
        <d v="2025-12-31T00:00:00Z"/>
      </sharedItems>
    </cacheField>
    <cacheField name="Contract Amt $3,015,547.20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Projected Start Date">
      <sharedItems containsDate="1" containsBlank="1" containsMixedTypes="1">
        <d v="2025-02-25T00:00:00Z"/>
        <d v="2025-03-26T00:00:00Z"/>
        <d v="2025-06-19T00:00:00Z"/>
        <d v="2025-03-27T00:00:00Z"/>
        <s v="11/06/2025"/>
        <d v="2025-09-04T00:00:00Z"/>
        <d v="2025-02-26T00:00:00Z"/>
        <d v="2025-02-10T00:00:00Z"/>
        <d v="2025-09-11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2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4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4/30/2026"/>
        <d v="2025-09-10T00:00:00Z"/>
        <s v="11/13/2025"/>
        <s v="05/25/2026"/>
        <d v="2025-08-15T00:00:00Z"/>
        <d v="2025-09-15T00:00:00Z"/>
        <d v="2025-09-12T00:00:00Z"/>
        <d v="2025-09-08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7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Projected End Date">
      <sharedItems containsDate="1" containsBlank="1" containsMixedTypes="1">
        <d v="2025-02-26T00:00:00Z"/>
        <d v="2025-03-27T00:00:00Z"/>
        <d v="2025-06-19T00:00:00Z"/>
        <s v="11/06/2025"/>
        <d v="2025-09-04T00:00:00Z"/>
        <d v="2025-02-10T00:00:00Z"/>
        <d v="2025-09-11T00:00:00Z"/>
        <d v="2025-02-27T00:00:00Z"/>
        <d v="2025-02-25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4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5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5/01/2026"/>
        <d v="2025-09-10T00:00:00Z"/>
        <s v="11/13/2025"/>
        <s v="05/25/2026"/>
        <d v="2025-08-15T00:00:00Z"/>
        <d v="2025-09-15T00:00:00Z"/>
        <d v="2025-09-12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8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AM" numFmtId="0">
      <sharedItems>
        <s v="Mike"/>
        <s v="Adam"/>
        <s v="James"/>
        <s v="Chris"/>
        <s v="Drew"/>
        <s v="Cale"/>
        <s v="Will"/>
        <s v="Brett"/>
        <s v="Geoff"/>
      </sharedItems>
    </cacheField>
    <cacheField name="Invoiced Total $3,306,820.45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Amount Paid $3,648,737.33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Change Orders $233,887.95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Cost $1,901,675.62" numFmtId="166">
      <sharedItems containsString="0" containsBlank="1" containsNumber="1">
        <n v="607.08"/>
        <n v="0.0"/>
        <n v="38797.66"/>
        <n v="6866.21"/>
        <n v="18394.18"/>
        <n v="133092.79"/>
        <n v="313.48"/>
        <n v="840.0"/>
        <n v="35097.53"/>
        <n v="8375.22"/>
        <n v="0.01"/>
        <n v="570.71"/>
        <n v="875.0"/>
        <n v="2581.52"/>
        <n v="9424.33"/>
        <n v="11388.53"/>
        <n v="333.83"/>
        <n v="14724.54"/>
        <n v="10397.62"/>
        <n v="11703.43"/>
        <n v="1358.87"/>
        <n v="5640.54"/>
        <n v="6819.98"/>
        <n v="779.57"/>
        <n v="6580.49"/>
        <n v="469.65"/>
        <n v="16743.67"/>
        <n v="17372.87"/>
        <n v="1006.07"/>
        <n v="975.0"/>
        <n v="357.59"/>
        <n v="9718.69"/>
        <n v="820.25"/>
        <n v="200.0"/>
        <n v="1300.0"/>
        <n v="825.0"/>
        <n v="2615.04"/>
        <n v="2525.85"/>
        <n v="8102.12"/>
        <n v="8144.01"/>
        <m/>
        <n v="1000.0"/>
        <n v="14667.37"/>
        <n v="2799.17"/>
        <n v="300.0"/>
        <n v="5149.1"/>
        <n v="11973.64"/>
        <n v="5109.88"/>
        <n v="3886.63"/>
        <n v="16936.61"/>
        <n v="6329.02"/>
        <n v="6871.35"/>
        <n v="8819.86"/>
        <n v="48435.26"/>
        <n v="18539.22"/>
        <n v="11724.74"/>
        <n v="818.75"/>
        <n v="375.0"/>
        <n v="175.0"/>
        <n v="6535.58"/>
        <n v="4376.48"/>
        <n v="8075.9"/>
        <n v="3014.59"/>
        <n v="11658.12"/>
        <n v="11476.22"/>
        <n v="8938.93"/>
        <n v="7320.48"/>
        <n v="60012.3"/>
        <n v="28627.28"/>
        <n v="5463.23"/>
        <n v="827.88"/>
        <n v="8457.71"/>
        <n v="555.65"/>
        <n v="39864.25"/>
        <n v="15271.38"/>
        <n v="8991.64"/>
        <n v="1360.0"/>
        <n v="9482.21"/>
        <n v="13442.81"/>
        <n v="25098.68"/>
        <n v="1084.93"/>
        <n v="723.24"/>
        <n v="9856.95"/>
        <n v="5846.9"/>
        <n v="490.17"/>
        <n v="556.0"/>
        <n v="5313.68"/>
        <n v="12954.74"/>
        <n v="40849.18"/>
        <n v="370.85"/>
        <n v="310.02"/>
        <n v="12245.58"/>
        <n v="5293.43"/>
        <n v="1561.25"/>
        <n v="972.11"/>
        <n v="4657.28"/>
        <n v="36521.33"/>
        <n v="3188.63"/>
        <n v="2975.62"/>
        <n v="22360.12"/>
        <n v="15517.8"/>
        <n v="270.0"/>
        <n v="260.0"/>
        <n v="10146.07"/>
        <n v="1645.74"/>
        <n v="7762.01"/>
        <n v="47289.92"/>
        <n v="14896.88"/>
        <n v="2937.06"/>
        <n v="800.0"/>
        <n v="12209.75"/>
        <n v="1243.08"/>
        <n v="5167.2"/>
        <n v="650.0"/>
        <n v="1437.8"/>
        <n v="13380.52"/>
        <n v="2338.37"/>
        <n v="19239.77"/>
        <n v="4583.24"/>
        <n v="14634.07"/>
        <n v="13230.47"/>
        <n v="7862.13"/>
        <n v="31082.06"/>
        <n v="7000.0"/>
        <n v="4791.7"/>
        <n v="6999.4"/>
        <n v="6190.83"/>
        <n v="660.8"/>
        <n v="250.0"/>
        <n v="14547.69"/>
        <n v="811.02"/>
        <n v="592.25"/>
        <n v="7870.5"/>
        <n v="6572.52"/>
        <n v="3949.95"/>
        <n v="877.68"/>
        <n v="15479.41"/>
        <n v="5063.18"/>
        <n v="14270.56"/>
        <n v="18602.29"/>
        <n v="9260.76"/>
        <n v="2240.0"/>
        <n v="11202.97"/>
        <n v="910.0"/>
        <n v="605.53"/>
        <n v="5468.89"/>
        <n v="7981.61"/>
        <n v="6557.78"/>
        <n v="249.45"/>
        <n v="1749.41"/>
        <n v="14681.61"/>
        <n v="14585.79"/>
        <n v="9650.48"/>
        <n v="4321.68"/>
        <n v="520.93"/>
        <n v="3234.43"/>
        <n v="44010.65"/>
        <n v="6496.76"/>
        <n v="87832.53"/>
        <n v="2548.2"/>
        <n v="16860.76"/>
        <n v="8538.38"/>
        <n v="6160.74"/>
        <n v="8155.79"/>
        <n v="11413.68"/>
        <n v="9039.43"/>
        <n v="661.01"/>
        <n v="881.08"/>
        <n v="1769.89"/>
        <n v="8841.6"/>
        <n v="6210.3"/>
        <n v="3582.0"/>
        <n v="24262.54"/>
        <n v="17240.4"/>
        <n v="4203.7"/>
        <n v="1525.43"/>
        <n v="25079.12"/>
        <n v="256.01"/>
        <n v="30699.18"/>
        <n v="660.44"/>
        <n v="4304.13"/>
        <n v="2042.46"/>
        <n v="2050.0"/>
        <n v="11915.97"/>
        <n v="600.0"/>
        <n v="3459.99"/>
        <n v="881.69"/>
        <n v="19066.11"/>
        <n v="6289.45"/>
        <n v="1534.11"/>
        <n v="1329.1"/>
        <n v="5632.03"/>
        <n v="14350.25"/>
        <n v="7145.08"/>
        <n v="1973.88"/>
        <n v="927.13"/>
        <n v="2799.11"/>
        <n v="400.0"/>
        <n v="4496.0"/>
        <n v="5513.18"/>
        <n v="629.62"/>
        <n v="1031.77"/>
        <n v="10279.88"/>
        <n v="14334.46"/>
        <n v="7592.68"/>
      </sharedItems>
    </cacheField>
    <cacheField name="GP $1,277,104.64">
      <sharedItems containsBlank="1" containsMixedTypes="1" containsNumber="1">
        <n v="1162.92"/>
        <n v="0.0"/>
        <n v="8280.779999999999"/>
        <n v="9007.029999999999"/>
        <n v="30219.489999999998"/>
        <n v="45968.80999999997"/>
        <n v="478.8299999999999"/>
        <n v="1068.0"/>
        <n v="8413.260000000002"/>
        <n v="5929.18"/>
        <n v="199.99"/>
        <n v="1220.86"/>
        <n v="875.0"/>
        <n v="1656.48"/>
        <n v="7538.460000000001"/>
        <n v="14358.74"/>
        <n v="706.1500000000001"/>
        <n v="20106.129999999997"/>
        <n v="8200.6"/>
        <n v="10008.68"/>
        <n v="355.4200000000001"/>
        <n v="7268.910000000001"/>
        <n v="4554.91"/>
        <n v="1554.6799999999998"/>
        <n v="7093.26"/>
        <n v="748.6"/>
        <n v="11222.210000000003"/>
        <n v="19519.2"/>
        <n v="132.2299999999999"/>
        <n v="1194.35"/>
        <n v="225.10000000000008"/>
        <n v="10914.929999999998"/>
        <n v="477.75"/>
        <n v="260.0"/>
        <n v="1244.0"/>
        <n v="815.0"/>
        <n v="1323.15"/>
        <n v="2472.2500000000005"/>
        <n v="4023.46"/>
        <n v="4784.280000000001"/>
        <n v="1100.0"/>
        <n v="399.99"/>
        <n v="11540.199999999999"/>
        <n v="1352.1800000000003"/>
        <n v="340.0"/>
        <n v="1006.5899999999992"/>
        <n v="7246.529999999999"/>
        <n v="2969.99"/>
        <n v="2462.58"/>
        <n v="8995.2"/>
        <n v="4350.469999999999"/>
        <n v="4929.549999999999"/>
        <n v="5689.18"/>
        <s v=""/>
        <n v="39614.53"/>
        <n v="407.3599999999999"/>
        <n v="565.0"/>
        <n v="4231.6900000000005"/>
        <n v="5684.040000000001"/>
        <n v="7635.720000000001"/>
        <n v="3169.3899999999994"/>
        <n v="7900.24"/>
        <n v="10972.680000000002"/>
        <n v="5330.8099999999995"/>
        <n v="3998.8500000000004"/>
        <n v="101233.86"/>
        <n v="3753.7000000000007"/>
        <n v="1159.31"/>
        <n v="3815.4100000000017"/>
        <n v="668.35"/>
        <n v="61592.229999999996"/>
        <n v="9694.87"/>
        <n v="5533.85"/>
        <n v="1320.0"/>
        <n v="6409.970000000001"/>
        <n v="10166.01"/>
        <n v="15241.010000000002"/>
        <n v="1482.18"/>
        <n v="3306.0699999999997"/>
        <n v="6207.73"/>
        <n v="960.03"/>
        <n v="995.96"/>
        <n v="6231.289999999999"/>
        <n v="8779.769999999999"/>
        <n v="53634.170000000006"/>
        <n v="491.93999999999994"/>
        <n v="965.5699999999999"/>
        <n v="8550.400000000003"/>
        <n v="4928.049999999999"/>
        <n v="264.71000000000004"/>
        <n v="2538.91"/>
        <n v="6756.250000000001"/>
        <n v="3569.5299999999997"/>
        <n v="3247.92"/>
        <n v="16593.000000000004"/>
        <n v="9701.470000000001"/>
        <n v="290.0"/>
        <n v="140.0"/>
        <n v="4969.139999999999"/>
        <n v="1040.82"/>
        <n v="5633.16"/>
        <n v="23369.08"/>
        <n v="878.98"/>
        <n v="12581.590000000002"/>
        <n v="1402.9299999999998"/>
        <n v="720.22"/>
        <n v="8343.25"/>
        <n v="1140.08"/>
        <n v="3433.9900000000007"/>
        <n v="650.0"/>
        <n v="1695.53"/>
        <n v="9022.57"/>
        <n v="432.23"/>
        <n v="33356.31"/>
        <n v="3034.7700000000004"/>
        <n v="13992.04"/>
        <m/>
        <n v="1259.78"/>
        <n v="5512.47"/>
        <n v="16832.69"/>
        <n v="4435.0"/>
        <n v="2208.3"/>
        <n v="14786.080000000004"/>
        <n v="2749.2000000000007"/>
        <n v="851.06"/>
        <n v="250.0"/>
        <n v="10324.31"/>
        <n v="1994.1399999999999"/>
        <n v="784.0"/>
        <n v="4335.469999999999"/>
        <n v="9601.63"/>
        <n v="1889.25"/>
        <n v="1191.5500000000002"/>
        <n v="2714.3199999999997"/>
        <n v="3398.6000000000004"/>
        <n v="8575.92"/>
        <n v="17053.689999999995"/>
        <n v="7770.280000000001"/>
        <n v="2400.2"/>
        <n v="6427.370000000001"/>
        <n v="2291.0"/>
        <n v="151.38"/>
        <n v="3658.45"/>
        <n v="6706.22"/>
        <n v="4357.14"/>
        <n v="356.96999999999997"/>
        <n v="480.5899999999999"/>
        <n v="5244.59"/>
        <n v="9852.14"/>
        <n v="6279.35"/>
        <n v="1824.0599999999995"/>
        <n v="1521.0700000000002"/>
        <n v="2783.9900000000002"/>
        <n v="25435.519999999997"/>
        <n v="4306.35"/>
        <n v="1547.1800000000003"/>
        <n v="13853.870000000003"/>
        <n v="7003.560000000001"/>
        <n v="3316.1900000000005"/>
        <n v="3294.21"/>
        <n v="10987.89"/>
        <n v="735.86"/>
        <n v="4600.73"/>
        <n v="785.77"/>
        <n v="1938.8400000000001"/>
        <n v="1071.05"/>
        <n v="6287.82"/>
        <n v="3699.4700000000003"/>
        <n v="4376.96"/>
        <n v="15367.200000000004"/>
        <n v="11834.599999999999"/>
        <n v="1869.9000000000005"/>
        <n v="934.53"/>
        <n v="523.99"/>
        <n v="17453.739999999998"/>
        <n v="1276.45"/>
        <n v="4256.55"/>
        <n v="2940.3900000000003"/>
        <n v="3241.88"/>
        <n v="345.4"/>
        <n v="3490.0"/>
        <n v="6290.0599999999995"/>
        <n v="1920.0"/>
        <n v="2306.67"/>
        <n v="615.95"/>
        <n v="3710.55"/>
        <n v="1763.39"/>
        <n v="1013.2000000000003"/>
        <n v="5146.46"/>
        <n v="10311.59"/>
        <n v="3832.620000000001"/>
        <n v="2060.22"/>
        <n v="740.07"/>
        <n v="2949.94"/>
        <n v="702.0899999999999"/>
        <n v="4150.639999999999"/>
        <n v="515.38"/>
        <n v="310.0"/>
        <n v="239.99"/>
        <n v="1008.0799999999999"/>
        <n v="6425.480000000001"/>
        <n v="5899.080000000002"/>
        <n v="2168.959999999999"/>
      </sharedItems>
    </cacheField>
    <cacheField name="GP 47.68%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Retail 46.69%">
      <sharedItems containsBlank="1" containsMixedTypes="1" containsNumber="1">
        <n v="0.6570169491525424"/>
        <s v=""/>
        <n v="0.17589325389711297"/>
        <n v="0.5674348778195252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6790034423738919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11616445576737232"/>
        <n v="0.5505566183418996"/>
        <n v="0.3863117609706706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32572054873715783"/>
        <n v="0.53125"/>
        <n v="0.16352187975677776"/>
        <n v="0.37702736240106094"/>
        <n v="0.36757893381947976"/>
        <n v="0.387856126982727"/>
        <n v="0.3468789876217665"/>
        <n v="0.41772661407180806"/>
        <n v="0.3921127793430854"/>
        <n v="0.3322377274469664"/>
        <n v="0.601063829787234"/>
        <n v="0.0"/>
        <n v="0.393"/>
        <n v="0.5649847125198301"/>
        <n v="0.40393161798842026"/>
        <n v="0.48878475114593595"/>
        <n v="0.3735744309286644"/>
        <n v="0.4072614200172943"/>
        <n v="0.5833916233475409"/>
        <n v="0.3108753112492994"/>
        <n v="0.5460375816993465"/>
        <n v="0.3883190306914335"/>
        <n v="0.38097509963519305"/>
        <n v="0.4925373134328358"/>
        <n v="0.4033411401079022"/>
        <n v="0.43060220714122943"/>
        <n v="0.3778167358251886"/>
        <n v="0.5773729992092275"/>
        <n v="0.8205052477967691"/>
        <n v="0.3864210180345951"/>
        <n v="0.6619983450558543"/>
        <n v="0.641743343900616"/>
        <n v="0.5397406836050678"/>
        <n v="0.4039552766545001"/>
        <n v="0.5701735068788465"/>
        <n v="0.7569595246121402"/>
        <n v="0.41115638695555595"/>
        <n v="0.4821268544281258"/>
        <n v="0.14497031698394272"/>
        <n v="0.7231260431441575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1.0"/>
        <n v="0.45787083487544983"/>
        <n v="0.3232565051993207"/>
        <n v="0.4737603767875702"/>
        <n v="0.40593830584342916"/>
        <n v="0.4783900367579181"/>
        <n v="0.5411271714118845"/>
        <n v="0.4027377473375324"/>
        <n v="0.15600591929545948"/>
        <n v="0.3983678152168349"/>
        <n v="0.4887859370344067"/>
        <m/>
        <n v="0.4121596159885155"/>
        <n v="0.3513049739380879"/>
        <n v="0.38784433756012243"/>
        <n v="0.3075157465914545"/>
        <n v="0.5629224928234096"/>
        <n v="0.41509770022515274"/>
        <n v="0.5696639418710263"/>
        <n v="0.35519258199061604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71055"/>
        <n v="0.5347657316148597"/>
        <n v="0.43256628100584904"/>
        <n v="0.4774750452057756"/>
        <n v="0.418119248198836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surance 55.02%">
      <sharedItems containsBlank="1" containsMixedTypes="1" containsNumber="1">
        <s v=""/>
        <n v="0.6216253576411738"/>
        <n v="0.4444115620130887"/>
        <n v="0.5576800957926802"/>
        <n v="0.5772536101085624"/>
        <n v="0.40128220531590647"/>
        <n v="0.5290893137739358"/>
        <n v="0.5289876424980202"/>
        <n v="0.44033842130346307"/>
        <n v="0.40736683118763156"/>
        <n v="0.6812033617780453"/>
        <n v="0.4569473604740619"/>
        <n v="0.48599189644352403"/>
        <n v="0.5125162112425977"/>
        <n v="0.35327620981100477"/>
        <n v="0.6278218346408994"/>
        <n v="0.6070802968918299"/>
        <n v="1.0"/>
        <n v="0.597165018416219"/>
        <n v="0.5676573703197442"/>
        <n v="0.5919509564525611"/>
        <m/>
        <n v="0.39924591829735195"/>
        <n v="0.6341976436266733"/>
        <n v="0.3154714285714286"/>
        <n v="0.6787126104175809"/>
        <n v="0.710882801694021"/>
        <n v="0.5936404695146267"/>
        <n v="0.6875514198984368"/>
        <n v="0.3445941532883198"/>
        <n v="0.3491277772210937"/>
      </sharedItems>
    </cacheField>
    <cacheField name="Billed" numFmtId="0">
      <sharedItems>
        <b v="1"/>
        <b v="0"/>
      </sharedItems>
    </cacheField>
    <cacheField name="Paid in Full" numFmtId="0">
      <sharedItems>
        <b v="1"/>
        <b v="0"/>
      </sharedItems>
    </cacheField>
    <cacheField name="Comm Owed" numFmtId="0">
      <sharedItems>
        <b v="1"/>
        <b v="0"/>
      </sharedItems>
    </cacheField>
    <cacheField name="Status" numFmtId="0">
      <sharedItems>
        <s v="In Billing"/>
        <s v="Pending Insurance Approval "/>
        <s v="Job Scheduled"/>
        <s v="Pending Gutters"/>
        <s v="Materials Ordered"/>
        <s v="Project On Hold"/>
        <s v="Job Review"/>
        <s v="Approved"/>
        <s v="Pending Inspection"/>
      </sharedItems>
    </cacheField>
    <cacheField name="Updated this week" numFmtId="0">
      <sharedItems containsBlank="1">
        <b v="1"/>
        <b v="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H233" sheet="2025"/>
  </cacheSource>
  <cacheFields>
    <cacheField name="Project #" numFmtId="164">
      <sharedItems containsSemiMixedTypes="0" containsString="0" containsNumber="1" containsInteger="1">
        <n v="1050.0"/>
        <n v="1074.0"/>
        <n v="1083.0"/>
        <n v="1089.0"/>
        <n v="1073.0"/>
        <n v="1052.0"/>
        <n v="1080.0"/>
        <n v="1077.0"/>
        <n v="1095.0"/>
        <n v="1105.0"/>
        <n v="1138.0"/>
        <n v="1107.0"/>
        <n v="1116.0"/>
        <n v="1136.0"/>
        <n v="1143.0"/>
        <n v="1119.0"/>
        <n v="1173.0"/>
        <n v="1170.0"/>
        <n v="1154.0"/>
        <n v="1127.0"/>
        <n v="1139.0"/>
        <n v="1179.0"/>
        <n v="1159.0"/>
        <n v="1150.0"/>
        <n v="1158.0"/>
        <n v="1045.0"/>
        <n v="1166.0"/>
        <n v="1114.0"/>
        <n v="1195.0"/>
        <n v="1210.0"/>
        <n v="1218.0"/>
        <n v="1094.0"/>
        <n v="1227.0"/>
        <n v="1244.0"/>
        <n v="1246.0"/>
        <n v="1245.0"/>
        <n v="1231.0"/>
        <n v="1219.0"/>
        <n v="1194.0"/>
        <n v="1151.0"/>
        <n v="1240.0"/>
        <n v="1233.0"/>
        <n v="1263.0"/>
        <n v="1223.0"/>
        <n v="1182.0"/>
        <n v="1271.0"/>
        <n v="1156.0"/>
        <n v="1076.0"/>
        <n v="1238.0"/>
        <n v="1276.0"/>
        <n v="1169.0"/>
        <n v="1264.0"/>
        <n v="1265.0"/>
        <n v="1302.0"/>
        <n v="1282.0"/>
        <n v="1316.0"/>
        <n v="1155.0"/>
        <n v="1319.0"/>
        <n v="1360.0"/>
        <n v="1350.0"/>
        <n v="1286.0"/>
        <n v="1356.0"/>
        <n v="1153.0"/>
        <n v="1333.0"/>
        <n v="1225.0"/>
        <n v="1200.0"/>
        <n v="1327.0"/>
        <n v="1273.0"/>
        <n v="1299.0"/>
        <n v="1309.0"/>
        <n v="1226.0"/>
        <n v="1317.0"/>
        <n v="1372.0"/>
        <n v="1411.0"/>
        <n v="1211.0"/>
        <n v="1268.0"/>
        <n v="1402.0"/>
        <n v="1415.0"/>
        <n v="1345.0"/>
        <n v="1418.0"/>
        <n v="1428.0"/>
        <n v="1266.0"/>
        <n v="1398.0"/>
        <n v="1300.0"/>
        <n v="1311.0"/>
        <n v="1455.0"/>
        <n v="1399.0"/>
        <n v="1436.0"/>
        <n v="1477.0"/>
        <n v="1470.0"/>
        <n v="1480.0"/>
        <n v="1288.0"/>
        <n v="1177.0"/>
        <n v="1308.0"/>
        <n v="1491.0"/>
        <n v="1502.0"/>
        <n v="1251.0"/>
        <n v="1512.0"/>
        <n v="1397.0"/>
        <n v="1504.0"/>
        <n v="1361.0"/>
        <n v="1667.0"/>
        <n v="1527.0"/>
        <n v="1560.0"/>
        <n v="1484.0"/>
        <n v="1524.0"/>
        <n v="1390.0"/>
        <n v="1582.0"/>
        <n v="1570.0"/>
        <n v="1706.0"/>
        <n v="1514.0"/>
        <n v="1526.0"/>
        <n v="1466.0"/>
        <n v="1608.0"/>
        <n v="1574.0"/>
        <n v="1593.0"/>
        <n v="1571.0"/>
        <n v="1955.0"/>
        <n v="1619.0"/>
        <n v="1444.0"/>
        <n v="1607.0"/>
        <n v="1620.0"/>
        <n v="1602.0"/>
        <n v="1590.0"/>
        <n v="1605.0"/>
        <n v="1406.0"/>
        <n v="1621.0"/>
        <n v="1541.0"/>
        <n v="1934.0"/>
        <n v="1979.0"/>
        <n v="1496.0"/>
        <n v="1546.0"/>
        <n v="1594.0"/>
        <n v="1684.0"/>
        <n v="1289.0"/>
        <n v="1581.0"/>
        <n v="1303.0"/>
        <n v="1699.0"/>
        <n v="1714.0"/>
        <n v="1610.0"/>
        <n v="1717.0"/>
        <n v="1970.0"/>
        <n v="1457.0"/>
        <n v="1658.0"/>
        <n v="1713.0"/>
        <n v="1694.0"/>
        <n v="1655.0"/>
        <n v="1695.0"/>
        <n v="1767.0"/>
        <n v="1652.0"/>
        <n v="1623.0"/>
        <n v="1750.0"/>
        <n v="1722.0"/>
        <n v="1808.0"/>
        <n v="1811.0"/>
        <n v="1797.0"/>
        <n v="1395.0"/>
        <n v="1989.0"/>
        <n v="1977.0"/>
        <n v="1777.0"/>
        <n v="1826.0"/>
        <n v="1860.0"/>
        <n v="1985.0"/>
        <n v="1841.0"/>
        <n v="1791.0"/>
        <n v="1606.0"/>
        <n v="1638.0"/>
        <n v="1850.0"/>
        <n v="1948.0"/>
        <n v="1435.0"/>
        <n v="1794.0"/>
        <n v="1863.0"/>
        <n v="1831.0"/>
        <n v="1839.0"/>
        <n v="1096.0"/>
        <n v="1980.0"/>
        <n v="1862.0"/>
        <n v="1882.0"/>
        <n v="1890.0"/>
        <n v="1908.0"/>
        <n v="1403.0"/>
        <n v="1568.0"/>
        <n v="1889.0"/>
        <n v="1513.0"/>
        <n v="1895.0"/>
        <n v="1902.0"/>
        <n v="1881.0"/>
        <n v="1891.0"/>
        <n v="1525.0"/>
        <n v="1906.0"/>
        <n v="2004.0"/>
        <n v="1449.0"/>
        <n v="1935.0"/>
        <n v="1776.0"/>
        <n v="1983.0"/>
        <n v="1803.0"/>
        <n v="1905.0"/>
        <n v="1920.0"/>
        <n v="1986.0"/>
        <n v="1984.0"/>
        <n v="2022.0"/>
        <n v="2026.0"/>
        <n v="1181.0"/>
        <n v="1975.0"/>
        <n v="1945.0"/>
        <n v="2035.0"/>
        <n v="2031.0"/>
        <n v="2051.0"/>
        <n v="1793.0"/>
        <n v="1551.0"/>
        <n v="2057.0"/>
        <n v="1413.0"/>
        <n v="2068.0"/>
        <n v="2034.0"/>
        <n v="2010.0"/>
        <n v="2050.0"/>
        <n v="2084.0"/>
        <n v="2046.0"/>
        <n v="2088.0"/>
        <n v="2053.0"/>
        <n v="2071.0"/>
        <n v="2106.0"/>
        <n v="2095.0"/>
        <n v="2006.0"/>
        <n v="1201.0"/>
        <n v="2126.0"/>
        <n v="1235.0"/>
        <n v="2136.0"/>
        <n v="2109.0"/>
        <n v="2140.0"/>
        <n v="2056.0"/>
        <n v="2117.0"/>
      </sharedItems>
    </cacheField>
    <cacheField name="Job #" numFmtId="0">
      <sharedItems containsSemiMixedTypes="0" containsString="0" containsNumber="1" containsInteger="1">
        <n v="2.0255001E7"/>
        <n v="2.0255002E7"/>
        <n v="2.0255003E7"/>
        <n v="2.0255004E7"/>
        <n v="2.0255005E7"/>
        <n v="2.0255006E7"/>
        <n v="2.0255007E7"/>
        <n v="2.0255008E7"/>
        <n v="2.0255009E7"/>
        <n v="2.025501E7"/>
        <n v="2.0255011E7"/>
        <n v="2.0255012E7"/>
        <n v="2.0255013E7"/>
        <n v="2.0255014E7"/>
        <n v="2.0255015E7"/>
        <n v="2.0255016E7"/>
        <n v="2.0255017E7"/>
        <n v="2.0255018E7"/>
        <n v="2.0255019E7"/>
        <n v="2.025502E7"/>
        <n v="2.0255021E7"/>
        <n v="2.0255022E7"/>
        <n v="2.0255023E7"/>
        <n v="2.0255024E7"/>
        <n v="2.0255025E7"/>
        <n v="2.0255026E7"/>
        <n v="2.0255027E7"/>
        <n v="2.0255028E7"/>
        <n v="2.0255029E7"/>
        <n v="2.025503E7"/>
        <n v="2.0255031E7"/>
        <n v="2.0255032E7"/>
        <n v="2.0255033E7"/>
        <n v="2.0255034E7"/>
        <n v="2.0255035E7"/>
        <n v="2.0255036E7"/>
        <n v="2.0255037E7"/>
        <n v="2.0255038E7"/>
        <n v="2.0255039E7"/>
        <n v="2.025504E7"/>
        <n v="2.0255041E7"/>
        <n v="2.0255042E7"/>
        <n v="2.0255043E7"/>
        <n v="2.0255044E7"/>
        <n v="2.0255045E7"/>
        <n v="2.0255046E7"/>
        <n v="2.0255047E7"/>
        <n v="2.0255048E7"/>
        <n v="2.0255049E7"/>
        <n v="2.025505E7"/>
        <n v="2.0255051E7"/>
        <n v="2.0255052E7"/>
        <n v="2.0255053E7"/>
        <n v="2.0255054E7"/>
        <n v="2.0255055E7"/>
        <n v="2.0255056E7"/>
        <n v="2.0255057E7"/>
        <n v="2.0255058E7"/>
        <n v="2.0255059E7"/>
        <n v="2.025506E7"/>
        <n v="2.0255061E7"/>
        <n v="2.0255062E7"/>
        <n v="2.0255063E7"/>
        <n v="2.0255064E7"/>
        <n v="2.0255065E7"/>
        <n v="2.0255066E7"/>
        <n v="2.0255067E7"/>
        <n v="2.0255068E7"/>
        <n v="2.0255069E7"/>
        <n v="2.025507E7"/>
        <n v="2.0255071E7"/>
        <n v="2.0255072E7"/>
        <n v="2.0255073E7"/>
        <n v="2.0255074E7"/>
        <n v="2.0255075E7"/>
        <n v="2.0255076E7"/>
        <n v="2.0255077E7"/>
        <n v="2.0255078E7"/>
        <n v="2.0255079E7"/>
        <n v="2.025508E7"/>
        <n v="2.0255081E7"/>
        <n v="2.0255082E7"/>
        <n v="2.0255083E7"/>
        <n v="2.0255084E7"/>
        <n v="2.0255085E7"/>
        <n v="2.0255086E7"/>
        <n v="2.0255087E7"/>
        <n v="2.0255088E7"/>
        <n v="2.0255089E7"/>
        <n v="2.025509E7"/>
        <n v="2.0255091E7"/>
        <n v="2.0255092E7"/>
        <n v="2.0255093E7"/>
        <n v="2.0255094E7"/>
        <n v="2.0255095E7"/>
        <n v="2.0255096E7"/>
        <n v="2.0255097E7"/>
        <n v="2.0255098E7"/>
        <n v="2.0255099E7"/>
        <n v="2.02551E7"/>
        <n v="2.0255101E7"/>
        <n v="2.0255102E7"/>
        <n v="2.0255103E7"/>
        <n v="2.0255104E7"/>
        <n v="2.0255105E7"/>
        <n v="2.0255106E7"/>
        <n v="2.0255107E7"/>
        <n v="2.0255108E7"/>
        <n v="2.0255109E7"/>
        <n v="2.025511E7"/>
        <n v="2.0255111E7"/>
        <n v="2.0255112E7"/>
        <n v="2.0255113E7"/>
        <n v="2.0255114E7"/>
        <n v="2.0255115E7"/>
        <n v="2.0255116E7"/>
        <n v="2.0255117E7"/>
        <n v="2.0255118E7"/>
        <n v="2.0255119E7"/>
        <n v="2.025512E7"/>
        <n v="2.0255121E7"/>
        <n v="2.0255122E7"/>
        <n v="2.0255123E7"/>
        <n v="2.0255124E7"/>
        <n v="2.0255125E7"/>
        <n v="2.0255126E7"/>
        <n v="2.0255127E7"/>
        <n v="2.0255128E7"/>
        <n v="2.0255129E7"/>
        <n v="2.025513E7"/>
        <n v="2.0255131E7"/>
        <n v="2.0255132E7"/>
        <n v="2.0255133E7"/>
        <n v="2.0255134E7"/>
        <n v="2.0255135E7"/>
        <n v="2.0255136E7"/>
        <n v="2.0255137E7"/>
        <n v="2.0255138E7"/>
        <n v="2.0255139E7"/>
        <n v="2.025514E7"/>
        <n v="2.0255141E7"/>
        <n v="2.0255142E7"/>
        <n v="2.0255143E7"/>
        <n v="2.0255144E7"/>
        <n v="2.0255145E7"/>
        <n v="2.0255146E7"/>
        <n v="2.0255147E7"/>
        <n v="2.0255148E7"/>
        <n v="2.0255149E7"/>
        <n v="2.025515E7"/>
        <n v="2.0255151E7"/>
        <n v="2.0255152E7"/>
        <n v="2.0255153E7"/>
        <n v="2.0255154E7"/>
        <n v="2.0255155E7"/>
        <n v="2.0255156E7"/>
        <n v="2.0255157E7"/>
        <n v="2.0255158E7"/>
        <n v="2.0255159E7"/>
        <n v="2.025516E7"/>
        <n v="2.0255161E7"/>
        <n v="2.0255162E7"/>
        <n v="2.0255163E7"/>
        <n v="2.0255164E7"/>
        <n v="2.0255165E7"/>
        <n v="2.0255166E7"/>
        <n v="2.0255167E7"/>
        <n v="2.0255168E7"/>
        <n v="2.0255169E7"/>
        <n v="2.025517E7"/>
        <n v="2.0255171E7"/>
        <n v="2.0255172E7"/>
        <n v="2.0255173E7"/>
        <n v="2.0255174E7"/>
        <n v="2.0255175E7"/>
        <n v="2.0255176E7"/>
        <n v="2.0255177E7"/>
        <n v="2.0255178E7"/>
        <n v="2.0255179E7"/>
        <n v="2.025518E7"/>
        <n v="2.0255181E7"/>
        <n v="2.0255182E7"/>
        <n v="2.0255183E7"/>
        <n v="2.0255184E7"/>
        <n v="2.0255185E7"/>
        <n v="2.0255186E7"/>
        <n v="2.0255187E7"/>
        <n v="2.0255188E7"/>
        <n v="2.0255189E7"/>
        <n v="2.025519E7"/>
        <n v="2.0255191E7"/>
        <n v="2.0255192E7"/>
        <n v="2.0255193E7"/>
        <n v="2.0255194E7"/>
        <n v="2.0255195E7"/>
        <n v="2.0255196E7"/>
        <n v="2.0255197E7"/>
        <n v="2.0255198E7"/>
        <n v="2.0255199E7"/>
        <n v="2.02552E7"/>
        <n v="2.0255201E7"/>
        <n v="2.0255202E7"/>
        <n v="2.0255203E7"/>
        <n v="2.0255204E7"/>
        <n v="2.0255205E7"/>
        <n v="2.0255206E7"/>
        <n v="2.0255208E7"/>
        <n v="2.0255209E7"/>
        <n v="2.025521E7"/>
        <n v="2.0255211E7"/>
        <n v="2.0255212E7"/>
        <n v="2.0255213E7"/>
        <n v="2.0255214E7"/>
        <n v="2.0255215E7"/>
        <n v="2.0255216E7"/>
        <n v="2.0255217E7"/>
        <n v="2.0255218E7"/>
        <n v="2.0255219E7"/>
        <n v="2.025522E7"/>
        <n v="2.0255221E7"/>
        <n v="2.0255222E7"/>
        <n v="2.0255223E7"/>
        <n v="2.0255224E7"/>
        <n v="2.0255225E7"/>
        <n v="2.0255226E7"/>
        <n v="2.0255227E7"/>
        <n v="2.0255228E7"/>
        <n v="2.0255229E7"/>
        <n v="2.025523E7"/>
        <n v="2.0255231E7"/>
        <n v="2.0255232E7"/>
        <n v="2.0255233E7"/>
      </sharedItems>
    </cacheField>
    <cacheField name="Name" numFmtId="0">
      <sharedItems>
        <s v="Lauren Mccoy"/>
        <s v="Dennis Hong"/>
        <s v="Doug Gregory"/>
        <s v="Jennifer Willoughby"/>
        <s v="INS - Stephanie Quintor"/>
        <s v="Bill Bechtel"/>
        <s v="Nathan Thomsen"/>
        <s v="Kathy Cornell"/>
        <s v="Loren Westfall"/>
        <s v="Deborah Tippie"/>
        <s v="Eric Lovely"/>
        <s v="Troy Blanchard"/>
        <s v="Steve Truskowski"/>
        <s v="HBC Garage Siding"/>
        <s v="INS - Rachel Carr"/>
        <s v="INS - Joshua Bonzelaar"/>
        <s v="Gina Schweiterman"/>
        <s v="INS - Ryan Horan"/>
        <s v="Andrew &amp; Lynn Evans"/>
        <s v="Lorraine Wood"/>
        <s v="Tom Watkin"/>
        <s v="Janice Motz"/>
        <s v="Cory Leckey"/>
        <s v="Kimberleigh Cooper"/>
        <s v="Chris Falkowski"/>
        <s v="Steve and Robin Bliss"/>
        <s v="INS - Tyler Goudy"/>
        <s v="INS - Wes Beard"/>
        <s v="Andrew Walter"/>
        <s v="Michael Hill"/>
        <s v="Darren Smith"/>
        <s v="INS - Claude Copeland"/>
        <s v="Jim Steinman"/>
        <s v="Dalton Swafford"/>
        <s v="Dave Nelson"/>
        <s v="Steve Oroszi"/>
        <s v="Brandon Mix"/>
        <s v="Mina Shafiei"/>
        <s v="Ben McClurg"/>
        <s v="Zynell Clemons"/>
        <s v="Penny Willis"/>
        <s v="Amy Stamps"/>
        <s v="INS - Tom Myers Siding"/>
        <s v="Jennifer Colwell"/>
        <s v="Mark Webster"/>
        <s v="Anthony Cruz"/>
        <s v="TJ Bernard"/>
        <s v="Pam Sizemore"/>
        <s v="Kelly Thakkar"/>
        <s v="Dustin Johnson"/>
        <s v="INS - Misty Dalykas"/>
        <s v="Mark Wolfe"/>
        <s v="Adam Sweigart"/>
        <s v="INS - Kevin And Cheryl Sims"/>
        <s v="INS - Ryan Bloomingdale"/>
        <s v="INS - Emily Hammel"/>
        <s v="Dorothy Reed"/>
        <s v="Drew Haker"/>
        <s v="Rayce Robinon - Clocktower"/>
        <s v="David Torrence"/>
        <s v="Shawn Vehr"/>
        <s v="INS - Glen Shelley"/>
        <s v="INS - Katherine Clemmer"/>
        <s v="Robert Cobb"/>
        <s v="Jamie Coy"/>
        <s v="Craig Kauffman"/>
        <s v="INS - John Martin"/>
        <s v="INS - New Jasper Fire Station"/>
        <s v="INS - Roger Hamilton"/>
        <s v="Manes Addition"/>
        <s v="Kathy Hartman"/>
        <s v="Chris Falkowski - Master Bath"/>
        <s v="Mike White"/>
        <s v="INS - Sovereign Grace"/>
        <s v="Susan Gayle"/>
        <s v="Stacey Kinnison"/>
        <s v="Ashley Deloatch"/>
        <s v="Heather Kennedy"/>
        <s v="Kyle Piepmeyer"/>
        <s v="Cindy Eubanks"/>
        <s v="Chris Kelly"/>
        <s v="Eric Whitney"/>
        <s v="INS - Ben Shideler"/>
        <s v="Caroline Mantkowski"/>
        <s v="Joanne Stocksdale"/>
        <s v="INS - Carol Morgan (Beth Lainhart)"/>
        <s v="Bruce Stapleton"/>
        <s v="Codi Santos"/>
        <s v="Scott Earhart"/>
        <s v="Pete Avnaim"/>
        <s v="INS - Pete Battaglia"/>
        <s v="Level MB - The Maxwell"/>
        <s v="INS - James (Andy) Dean"/>
        <s v="Carlene McNamara"/>
        <s v="Keith Smart"/>
        <s v="Brian Moore"/>
        <s v="Maria Beimly"/>
        <s v="Ray Marker"/>
        <s v="Lewis Wray"/>
        <s v="INS - Lisa Cooper"/>
        <s v="Level MB - 30 N Main"/>
        <s v="Matt Veryser"/>
        <s v="Annie Lawson"/>
        <s v="Philip Osterholt"/>
        <s v="John Baumann"/>
        <s v="Patti Nicodemus"/>
        <s v="Barb Knobloch"/>
        <s v="Sam Saylers"/>
        <s v="HBC - Prenger"/>
        <s v="Dana Ronnebaum"/>
        <s v="Tom Bucher"/>
        <s v="Tyler Kirby - Level MB"/>
        <s v="Tom Christy"/>
        <s v="Cortney Frazee"/>
        <s v="Seth Coil"/>
        <s v="Level MB - Wes Driskell"/>
        <s v="Dustin Dietz"/>
        <s v="Barry Smith"/>
        <s v="INS - Katie Merrell"/>
        <s v="Christina Beach"/>
        <s v="James Zimmerman"/>
        <s v="Austan  Good"/>
        <s v="Viktoria Cooper"/>
        <s v="Amy Gibbons"/>
        <s v="INS Steve &amp; Karima Buchholz"/>
        <s v="Paulette Schields"/>
        <s v="Oceana Massonneau"/>
        <s v="Frank Szmulowicz"/>
        <s v="Josh Swihart"/>
        <s v="Steve Mascarella"/>
        <s v="Trevor Lowe"/>
        <s v="Jenna Kreitzer"/>
        <s v="INS - Gary Toczylowski"/>
        <s v="INS - Pete Battaglia rental"/>
        <s v="INS - Paul Herzog"/>
        <s v="INS - Shawnee Hills Baptist Church"/>
        <s v="INS - Becky Maggert"/>
        <s v="Lisa Dillon"/>
        <s v="INS - Melissa Clark"/>
        <s v="Shawn Ella Isaac"/>
        <s v="Brett Schilling"/>
        <s v="Pat Spirito"/>
        <s v="INS - Matt Downing"/>
        <s v="James Fry"/>
        <s v="Graham King - E Canal"/>
        <s v="INS - Michael Phillips"/>
        <s v="Graham King - 10 N Long St"/>
        <s v="Brittany Fuls"/>
        <s v="Emma Allen"/>
        <s v="Gail Sowers"/>
        <s v="Todd Anderson"/>
        <s v="Jill Bachelder"/>
        <s v="Ray Kiser"/>
        <s v="Donald Mcghee"/>
        <s v="Barn Gutters - Jared Huelsman"/>
        <s v="Richard Deitering"/>
        <s v="Vicki Jones"/>
        <s v="Pat Daniels"/>
        <s v="Sarah Bills"/>
        <s v="Ryan Chatterton And Danielle Kelley"/>
        <s v="Jason Poling"/>
        <s v="Deb Puckett"/>
        <s v="Jennifer Pett"/>
        <s v="Gary Shoup"/>
        <s v="Daniel Reed"/>
        <s v="Dave Koukol"/>
        <s v="Shannon Campbell"/>
        <s v="Ben Davis"/>
        <s v="Douglas Swartz"/>
        <s v="Sam  Hinker"/>
        <s v="Judy Shobe"/>
        <s v="INS - Mark Addison"/>
        <s v="Ransae  Hall"/>
        <s v="Daron Brown"/>
        <s v="Shannon Clark"/>
        <s v="Ryan Walker"/>
        <s v="Kevin Rode"/>
        <s v="INS - Andrew Heflin"/>
        <s v="Don Barry"/>
        <s v="Barb Spurgeon"/>
        <s v="INS - Peggy Hicks"/>
        <s v="Dayton Dreamcenter"/>
        <s v="Ben Shawley"/>
        <s v="Pete Stueve"/>
        <s v="Faith Bergen"/>
        <s v="DeAnna Maertens"/>
        <s v="Becky Horne"/>
        <s v="Jeff Hobbs"/>
        <s v="Gregg Treiber"/>
        <s v="Jerome Hudson"/>
        <s v="Brian Mueller"/>
        <s v="Nancy Avila"/>
        <s v="Frank Baxter"/>
        <s v="James Chestnut"/>
        <s v="Dave Linnenkohl - Daughter's House"/>
        <s v="Sherrill Silvers"/>
        <s v="Alex McFeters"/>
        <s v="Glenn Westrick"/>
        <s v="Tom Menker"/>
        <s v="Dee Scherer"/>
        <s v="INS - Karen Durning"/>
        <s v="William Barrett"/>
        <s v="Bryant Mullinix"/>
        <s v="INS - Heidi Yost"/>
        <s v="INS - Teresa Luciano"/>
        <s v="Cathy Spence"/>
        <s v="Eric Campbell"/>
        <s v="Jason May"/>
        <s v="Josh Tincher"/>
        <s v="James King"/>
        <s v="Angie Zielinski"/>
        <s v="Joseph  Abke"/>
        <s v="Todd Gaerke"/>
        <s v="Cindy Moebius"/>
        <s v="Dan Moorhead"/>
        <s v="Ashley Ferguson"/>
        <s v="INS - Eric &amp; Betty Mitchell"/>
        <s v="Brian Resides"/>
        <s v="Joe Franke"/>
        <s v="Russell Evans"/>
        <s v="Mark Grimes"/>
        <s v="Dustin Myers"/>
        <s v="JohnRoss"/>
        <s v="Mary Mastronicola"/>
        <s v="Dan Arnold"/>
        <s v="Chris Long"/>
        <s v="Derek Fink"/>
        <s v="Tara Zimmer"/>
      </sharedItems>
    </cacheField>
    <cacheField name="Type" numFmtId="0">
      <sharedItems containsBlank="1">
        <s v="Roofing and Siding"/>
        <s v="Construction"/>
        <m/>
      </sharedItems>
    </cacheField>
    <cacheField name="Date" numFmtId="165">
      <sharedItems containsSemiMixedTypes="0" containsDate="1" containsString="0">
        <d v="2025-01-07T09:53:24Z"/>
        <d v="2025-01-17T13:02:01Z"/>
        <d v="2025-01-17T13:02:50Z"/>
        <d v="2025-01-21T11:54:54Z"/>
        <d v="2025-01-21T12:24:31Z"/>
        <d v="2025-01-27T14:26:47Z"/>
        <d v="2025-01-27T14:32:59Z"/>
        <d v="2025-01-31T09:21:16Z"/>
        <d v="2025-01-31T09:23:28Z"/>
        <d v="2025-02-12T09:14:04Z"/>
        <d v="2025-02-26T13:41:51Z"/>
        <d v="2025-02-26T16:32:56Z"/>
        <d v="2025-02-27T11:28:38Z"/>
        <d v="2025-02-27T11:29:10Z"/>
        <d v="2025-02-27T15:01:05Z"/>
        <d v="2025-03-03T09:40:33Z"/>
        <d v="2025-03-11T00:00:00Z"/>
        <d v="2025-03-12T00:00:00Z"/>
        <d v="2025-03-13T00:00:00Z"/>
        <d v="2025-03-14T00:00:00Z"/>
        <d v="2025-03-15T00:00:00Z"/>
        <d v="2025-03-16T00:00:00Z"/>
        <d v="2025-03-20T00:00:00Z"/>
        <d v="2025-03-21T00:00:00Z"/>
        <d v="2025-03-25T00:00:00Z"/>
        <d v="2025-03-26T00:00:00Z"/>
        <d v="2025-03-28T00:00:00Z"/>
        <d v="2025-03-30T00:00:00Z"/>
        <d v="2025-03-31T00:00:00Z"/>
        <d v="2025-04-01T00:00:00Z"/>
        <d v="2025-04-02T00:00:00Z"/>
        <d v="2025-04-04T00:00:00Z"/>
        <d v="2025-04-07T00:00:00Z"/>
        <d v="2025-04-08T00:00:00Z"/>
        <d v="2025-04-09T00:00:00Z"/>
        <d v="2025-04-10T00:00:00Z"/>
        <d v="2025-04-14T00:00:00Z"/>
        <d v="2025-04-17T00:00:00Z"/>
        <d v="2025-04-21T00:00:00Z"/>
        <d v="2025-04-22T00:00:00Z"/>
        <d v="2025-04-24T00:00:00Z"/>
        <d v="2025-04-25T00:00:00Z"/>
        <d v="2025-04-27T00:00:00Z"/>
        <d v="2025-04-29T00:00:00Z"/>
        <d v="2025-04-30T00:00:00Z"/>
        <d v="2025-05-01T00:00:00Z"/>
        <d v="2025-05-02T00:00:00Z"/>
        <d v="2025-05-05T00:00:00Z"/>
        <d v="2025-05-06T00:00:00Z"/>
        <d v="2025-05-06T12:11:10Z"/>
        <d v="2025-05-07T00:00:00Z"/>
        <d v="2025-05-08T00:00:00Z"/>
        <d v="2025-05-10T00:00:00Z"/>
        <d v="2025-05-11T00:00:00Z"/>
        <d v="2025-05-13T00:00:00Z"/>
        <d v="2025-05-14T00:00:00Z"/>
        <d v="2025-05-16T00:00:00Z"/>
        <d v="2025-05-19T00:00:00Z"/>
        <d v="2025-05-20T00:00:00Z"/>
        <d v="2025-05-22T00:00:00Z"/>
        <d v="2025-05-21T00:00:00Z"/>
        <d v="2025-05-23T00:00:00Z"/>
        <d v="2025-05-28T00:00:00Z"/>
        <d v="2025-05-29T00:00:00Z"/>
        <d v="2025-06-02T00:00:00Z"/>
        <d v="2025-06-04T00:00:00Z"/>
        <d v="2025-10-02T00:00:00Z"/>
        <d v="2025-06-09T00:00:00Z"/>
        <d v="2025-06-10T00:00:00Z"/>
        <d v="2025-06-12T00:00:00Z"/>
        <d v="2025-06-13T00:00:00Z"/>
        <d v="2025-10-03T00:00:00Z"/>
        <d v="2025-06-18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9T00:00:00Z"/>
        <d v="2025-07-01T00:00:00Z"/>
        <d v="2025-07-09T00:00:00Z"/>
        <d v="2025-10-08T00:00:00Z"/>
        <d v="2025-07-11T00:00:00Z"/>
        <d v="2025-07-16T00:00:00Z"/>
        <d v="2025-07-18T00:00:00Z"/>
        <d v="2025-07-19T00:00:00Z"/>
        <d v="2025-07-20T00:00:00Z"/>
        <d v="2025-10-09T00:00:00Z"/>
        <d v="2025-07-21T00:00:00Z"/>
        <d v="2025-07-22T00:00:00Z"/>
        <d v="2025-07-23T00:00:00Z"/>
        <d v="2025-07-24T00:00:00Z"/>
        <d v="2025-07-25T00:00:00Z"/>
        <d v="2025-07-29T00:00:00Z"/>
        <d v="2025-07-30T00:00:00Z"/>
        <d v="2025-08-07T00:00:00Z"/>
        <d v="2025-08-08T00:00:00Z"/>
        <d v="2025-08-11T00:00:00Z"/>
        <d v="2025-08-12T00:00:00Z"/>
        <d v="2025-08-15T00:00:00Z"/>
        <d v="2025-10-10T00:00:00Z"/>
        <d v="2025-08-19T00:00:00Z"/>
        <d v="2025-08-21T00:00:00Z"/>
        <d v="2025-10-13T00:00:00Z"/>
        <d v="2025-08-22T00:00:00Z"/>
        <d v="2025-08-23T00:00:00Z"/>
        <d v="2025-08-25T00:00:00Z"/>
        <d v="2025-10-14T00:00:00Z"/>
        <d v="2025-08-26T00:00:00Z"/>
        <d v="2025-08-27T00:00:00Z"/>
        <d v="2025-08-28T00:00:00Z"/>
        <d v="2025-08-29T00:00:00Z"/>
        <d v="2025-09-02T00:00:00Z"/>
        <d v="2025-09-04T00:00:00Z"/>
        <d v="2025-09-09T00:00:00Z"/>
        <d v="2025-09-10T00:00:00Z"/>
        <d v="2025-09-11T00:00:00Z"/>
        <d v="2025-09-13T00:00:00Z"/>
        <d v="2025-09-15T00:00:00Z"/>
        <d v="2025-09-16T00:00:00Z"/>
        <d v="2025-09-17T00:00:00Z"/>
        <d v="2025-09-20T00:00:00Z"/>
        <d v="2025-09-23T00:00:00Z"/>
        <d v="2025-10-16T00:00:00Z"/>
        <d v="2025-09-24T00:00:00Z"/>
        <d v="2025-09-26T00:00:00Z"/>
        <d v="2025-09-29T00:00:00Z"/>
        <d v="2025-10-01T00:00:00Z"/>
        <d v="2025-10-20T00:00:00Z"/>
        <d v="2025-10-21T00:00:00Z"/>
        <d v="2025-10-22T00:00:00Z"/>
        <d v="2025-10-27T00:00:00Z"/>
        <d v="2025-10-28T00:00:00Z"/>
        <d v="2025-10-29T00:00:00Z"/>
        <d v="2025-10-30T00:00:00Z"/>
        <d v="2025-10-31T00:00:00Z"/>
        <d v="2025-11-05T00:00:00Z"/>
        <d v="2025-11-07T00:00:00Z"/>
        <d v="2025-11-09T00:00:00Z"/>
        <d v="2025-11-12T00:00:00Z"/>
        <d v="2025-11-13T00:00:00Z"/>
        <d v="2025-11-19T00:00:00Z"/>
        <d v="2025-11-20T00:00:00Z"/>
        <d v="2025-11-24T00:00:00Z"/>
        <d v="2025-11-25T00:00:00Z"/>
        <d v="2025-12-02T00:00:00Z"/>
        <d v="2025-12-04T00:00:00Z"/>
        <d v="2025-12-11T00:00:00Z"/>
        <d v="2025-12-16T00:00:00Z"/>
        <d v="2025-12-19T00:00:00Z"/>
        <d v="2025-12-29T00:00:00Z"/>
        <d v="2025-12-31T00:00:00Z"/>
      </sharedItems>
    </cacheField>
    <cacheField name="Contract Amt $3,015,547.20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Projected Start Date">
      <sharedItems containsDate="1" containsBlank="1" containsMixedTypes="1">
        <d v="2025-02-25T00:00:00Z"/>
        <d v="2025-03-26T00:00:00Z"/>
        <d v="2025-06-19T00:00:00Z"/>
        <d v="2025-03-27T00:00:00Z"/>
        <s v="11/06/2025"/>
        <d v="2025-09-04T00:00:00Z"/>
        <d v="2025-02-26T00:00:00Z"/>
        <d v="2025-02-10T00:00:00Z"/>
        <d v="2025-09-11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2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4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4/30/2026"/>
        <d v="2025-09-10T00:00:00Z"/>
        <s v="11/13/2025"/>
        <s v="05/25/2026"/>
        <d v="2025-08-15T00:00:00Z"/>
        <d v="2025-09-15T00:00:00Z"/>
        <d v="2025-09-12T00:00:00Z"/>
        <d v="2025-09-08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7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Projected End Date">
      <sharedItems containsDate="1" containsBlank="1" containsMixedTypes="1">
        <d v="2025-02-26T00:00:00Z"/>
        <d v="2025-03-27T00:00:00Z"/>
        <d v="2025-06-19T00:00:00Z"/>
        <s v="11/06/2025"/>
        <d v="2025-09-04T00:00:00Z"/>
        <d v="2025-02-10T00:00:00Z"/>
        <d v="2025-09-11T00:00:00Z"/>
        <d v="2025-02-27T00:00:00Z"/>
        <d v="2025-02-25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4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5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5/01/2026"/>
        <d v="2025-09-10T00:00:00Z"/>
        <s v="11/13/2025"/>
        <s v="05/25/2026"/>
        <d v="2025-08-15T00:00:00Z"/>
        <d v="2025-09-15T00:00:00Z"/>
        <d v="2025-09-12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8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AM" numFmtId="0">
      <sharedItems>
        <s v="Mike"/>
        <s v="Adam"/>
        <s v="James"/>
        <s v="Chris"/>
        <s v="Drew"/>
        <s v="Cale"/>
        <s v="Will"/>
        <s v="Brett"/>
        <s v="Geoff"/>
      </sharedItems>
    </cacheField>
    <cacheField name="Invoiced Total $3,306,820.45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Amount Paid $3,648,737.33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Change Orders $233,887.95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Cost $1,901,675.62" numFmtId="166">
      <sharedItems containsString="0" containsBlank="1" containsNumber="1">
        <n v="607.08"/>
        <n v="0.0"/>
        <n v="38797.66"/>
        <n v="6866.21"/>
        <n v="18394.18"/>
        <n v="133092.79"/>
        <n v="313.48"/>
        <n v="840.0"/>
        <n v="35097.53"/>
        <n v="8375.22"/>
        <n v="0.01"/>
        <n v="570.71"/>
        <n v="875.0"/>
        <n v="2581.52"/>
        <n v="9424.33"/>
        <n v="11388.53"/>
        <n v="333.83"/>
        <n v="14724.54"/>
        <n v="10397.62"/>
        <n v="11703.43"/>
        <n v="1358.87"/>
        <n v="5640.54"/>
        <n v="6819.98"/>
        <n v="779.57"/>
        <n v="6580.49"/>
        <n v="469.65"/>
        <n v="16743.67"/>
        <n v="17372.87"/>
        <n v="1006.07"/>
        <n v="975.0"/>
        <n v="357.59"/>
        <n v="9718.69"/>
        <n v="820.25"/>
        <n v="200.0"/>
        <n v="1300.0"/>
        <n v="825.0"/>
        <n v="2615.04"/>
        <n v="2525.85"/>
        <n v="8102.12"/>
        <n v="8144.01"/>
        <m/>
        <n v="1000.0"/>
        <n v="14667.37"/>
        <n v="2799.17"/>
        <n v="300.0"/>
        <n v="5149.1"/>
        <n v="11973.64"/>
        <n v="5109.88"/>
        <n v="3886.63"/>
        <n v="16936.61"/>
        <n v="6329.02"/>
        <n v="6871.35"/>
        <n v="8819.86"/>
        <n v="48435.26"/>
        <n v="18539.22"/>
        <n v="11724.74"/>
        <n v="818.75"/>
        <n v="375.0"/>
        <n v="175.0"/>
        <n v="6535.58"/>
        <n v="4376.48"/>
        <n v="8075.9"/>
        <n v="3014.59"/>
        <n v="11658.12"/>
        <n v="11476.22"/>
        <n v="8938.93"/>
        <n v="7320.48"/>
        <n v="60012.3"/>
        <n v="28627.28"/>
        <n v="5463.23"/>
        <n v="827.88"/>
        <n v="8457.71"/>
        <n v="555.65"/>
        <n v="39864.25"/>
        <n v="15271.38"/>
        <n v="8991.64"/>
        <n v="1360.0"/>
        <n v="9482.21"/>
        <n v="13442.81"/>
        <n v="25098.68"/>
        <n v="1084.93"/>
        <n v="723.24"/>
        <n v="9856.95"/>
        <n v="5846.9"/>
        <n v="490.17"/>
        <n v="556.0"/>
        <n v="5313.68"/>
        <n v="12954.74"/>
        <n v="40849.18"/>
        <n v="370.85"/>
        <n v="310.02"/>
        <n v="12245.58"/>
        <n v="5293.43"/>
        <n v="1561.25"/>
        <n v="972.11"/>
        <n v="4657.28"/>
        <n v="36521.33"/>
        <n v="3188.63"/>
        <n v="2975.62"/>
        <n v="22360.12"/>
        <n v="15517.8"/>
        <n v="270.0"/>
        <n v="260.0"/>
        <n v="10146.07"/>
        <n v="1645.74"/>
        <n v="7762.01"/>
        <n v="47289.92"/>
        <n v="14896.88"/>
        <n v="2937.06"/>
        <n v="800.0"/>
        <n v="12209.75"/>
        <n v="1243.08"/>
        <n v="5167.2"/>
        <n v="650.0"/>
        <n v="1437.8"/>
        <n v="13380.52"/>
        <n v="2338.37"/>
        <n v="19239.77"/>
        <n v="4583.24"/>
        <n v="14634.07"/>
        <n v="13230.47"/>
        <n v="7862.13"/>
        <n v="31082.06"/>
        <n v="7000.0"/>
        <n v="4791.7"/>
        <n v="6999.4"/>
        <n v="6190.83"/>
        <n v="660.8"/>
        <n v="250.0"/>
        <n v="14547.69"/>
        <n v="811.02"/>
        <n v="592.25"/>
        <n v="7870.5"/>
        <n v="6572.52"/>
        <n v="3949.95"/>
        <n v="877.68"/>
        <n v="15479.41"/>
        <n v="5063.18"/>
        <n v="14270.56"/>
        <n v="18602.29"/>
        <n v="9260.76"/>
        <n v="2240.0"/>
        <n v="11202.97"/>
        <n v="910.0"/>
        <n v="605.53"/>
        <n v="5468.89"/>
        <n v="7981.61"/>
        <n v="6557.78"/>
        <n v="249.45"/>
        <n v="1749.41"/>
        <n v="14681.61"/>
        <n v="14585.79"/>
        <n v="9650.48"/>
        <n v="4321.68"/>
        <n v="520.93"/>
        <n v="3234.43"/>
        <n v="44010.65"/>
        <n v="6496.76"/>
        <n v="87832.53"/>
        <n v="2548.2"/>
        <n v="16860.76"/>
        <n v="8538.38"/>
        <n v="6160.74"/>
        <n v="8155.79"/>
        <n v="11413.68"/>
        <n v="9039.43"/>
        <n v="661.01"/>
        <n v="881.08"/>
        <n v="1769.89"/>
        <n v="8841.6"/>
        <n v="6210.3"/>
        <n v="3582.0"/>
        <n v="24262.54"/>
        <n v="17240.4"/>
        <n v="4203.7"/>
        <n v="1525.43"/>
        <n v="25079.12"/>
        <n v="256.01"/>
        <n v="30699.18"/>
        <n v="660.44"/>
        <n v="4304.13"/>
        <n v="2042.46"/>
        <n v="2050.0"/>
        <n v="11915.97"/>
        <n v="600.0"/>
        <n v="3459.99"/>
        <n v="881.69"/>
        <n v="19066.11"/>
        <n v="6289.45"/>
        <n v="1534.11"/>
        <n v="1329.1"/>
        <n v="5632.03"/>
        <n v="14350.25"/>
        <n v="7145.08"/>
        <n v="1973.88"/>
        <n v="927.13"/>
        <n v="2799.11"/>
        <n v="400.0"/>
        <n v="4496.0"/>
        <n v="5513.18"/>
        <n v="629.62"/>
        <n v="1031.77"/>
        <n v="10279.88"/>
        <n v="14334.46"/>
        <n v="7592.68"/>
      </sharedItems>
    </cacheField>
    <cacheField name="GP $1,277,104.64">
      <sharedItems containsBlank="1" containsMixedTypes="1" containsNumber="1">
        <n v="1162.92"/>
        <n v="0.0"/>
        <n v="8280.779999999999"/>
        <n v="9007.029999999999"/>
        <n v="30219.489999999998"/>
        <n v="45968.80999999997"/>
        <n v="478.8299999999999"/>
        <n v="1068.0"/>
        <n v="8413.260000000002"/>
        <n v="5929.18"/>
        <n v="199.99"/>
        <n v="1220.86"/>
        <n v="875.0"/>
        <n v="1656.48"/>
        <n v="7538.460000000001"/>
        <n v="14358.74"/>
        <n v="706.1500000000001"/>
        <n v="20106.129999999997"/>
        <n v="8200.6"/>
        <n v="10008.68"/>
        <n v="355.4200000000001"/>
        <n v="7268.910000000001"/>
        <n v="4554.91"/>
        <n v="1554.6799999999998"/>
        <n v="7093.26"/>
        <n v="748.6"/>
        <n v="11222.210000000003"/>
        <n v="19519.2"/>
        <n v="132.2299999999999"/>
        <n v="1194.35"/>
        <n v="225.10000000000008"/>
        <n v="10914.929999999998"/>
        <n v="477.75"/>
        <n v="260.0"/>
        <n v="1244.0"/>
        <n v="815.0"/>
        <n v="1323.15"/>
        <n v="2472.2500000000005"/>
        <n v="4023.46"/>
        <n v="4784.280000000001"/>
        <n v="1100.0"/>
        <n v="399.99"/>
        <n v="11540.199999999999"/>
        <n v="1352.1800000000003"/>
        <n v="340.0"/>
        <n v="1006.5899999999992"/>
        <n v="7246.529999999999"/>
        <n v="2969.99"/>
        <n v="2462.58"/>
        <n v="8995.2"/>
        <n v="4350.469999999999"/>
        <n v="4929.549999999999"/>
        <n v="5689.18"/>
        <s v=""/>
        <n v="39614.53"/>
        <n v="407.3599999999999"/>
        <n v="565.0"/>
        <n v="4231.6900000000005"/>
        <n v="5684.040000000001"/>
        <n v="7635.720000000001"/>
        <n v="3169.3899999999994"/>
        <n v="7900.24"/>
        <n v="10972.680000000002"/>
        <n v="5330.8099999999995"/>
        <n v="3998.8500000000004"/>
        <n v="101233.86"/>
        <n v="3753.7000000000007"/>
        <n v="1159.31"/>
        <n v="3815.4100000000017"/>
        <n v="668.35"/>
        <n v="61592.229999999996"/>
        <n v="9694.87"/>
        <n v="5533.85"/>
        <n v="1320.0"/>
        <n v="6409.970000000001"/>
        <n v="10166.01"/>
        <n v="15241.010000000002"/>
        <n v="1482.18"/>
        <n v="3306.0699999999997"/>
        <n v="6207.73"/>
        <n v="960.03"/>
        <n v="995.96"/>
        <n v="6231.289999999999"/>
        <n v="8779.769999999999"/>
        <n v="53634.170000000006"/>
        <n v="491.93999999999994"/>
        <n v="965.5699999999999"/>
        <n v="8550.400000000003"/>
        <n v="4928.049999999999"/>
        <n v="264.71000000000004"/>
        <n v="2538.91"/>
        <n v="6756.250000000001"/>
        <n v="3569.5299999999997"/>
        <n v="3247.92"/>
        <n v="16593.000000000004"/>
        <n v="9701.470000000001"/>
        <n v="290.0"/>
        <n v="140.0"/>
        <n v="4969.139999999999"/>
        <n v="1040.82"/>
        <n v="5633.16"/>
        <n v="23369.08"/>
        <n v="878.98"/>
        <n v="12581.590000000002"/>
        <n v="1402.9299999999998"/>
        <n v="720.22"/>
        <n v="8343.25"/>
        <n v="1140.08"/>
        <n v="3433.9900000000007"/>
        <n v="650.0"/>
        <n v="1695.53"/>
        <n v="9022.57"/>
        <n v="432.23"/>
        <n v="33356.31"/>
        <n v="3034.7700000000004"/>
        <n v="13992.04"/>
        <m/>
        <n v="1259.78"/>
        <n v="5512.47"/>
        <n v="16832.69"/>
        <n v="4435.0"/>
        <n v="2208.3"/>
        <n v="14786.080000000004"/>
        <n v="2749.2000000000007"/>
        <n v="851.06"/>
        <n v="250.0"/>
        <n v="10324.31"/>
        <n v="1994.1399999999999"/>
        <n v="784.0"/>
        <n v="4335.469999999999"/>
        <n v="9601.63"/>
        <n v="1889.25"/>
        <n v="1191.5500000000002"/>
        <n v="2714.3199999999997"/>
        <n v="3398.6000000000004"/>
        <n v="8575.92"/>
        <n v="17053.689999999995"/>
        <n v="7770.280000000001"/>
        <n v="2400.2"/>
        <n v="6427.370000000001"/>
        <n v="2291.0"/>
        <n v="151.38"/>
        <n v="3658.45"/>
        <n v="6706.22"/>
        <n v="4357.14"/>
        <n v="356.96999999999997"/>
        <n v="480.5899999999999"/>
        <n v="5244.59"/>
        <n v="9852.14"/>
        <n v="6279.35"/>
        <n v="1824.0599999999995"/>
        <n v="1521.0700000000002"/>
        <n v="2783.9900000000002"/>
        <n v="25435.519999999997"/>
        <n v="4306.35"/>
        <n v="1547.1800000000003"/>
        <n v="13853.870000000003"/>
        <n v="7003.560000000001"/>
        <n v="3316.1900000000005"/>
        <n v="3294.21"/>
        <n v="10987.89"/>
        <n v="735.86"/>
        <n v="4600.73"/>
        <n v="785.77"/>
        <n v="1938.8400000000001"/>
        <n v="1071.05"/>
        <n v="6287.82"/>
        <n v="3699.4700000000003"/>
        <n v="4376.96"/>
        <n v="15367.200000000004"/>
        <n v="11834.599999999999"/>
        <n v="1869.9000000000005"/>
        <n v="934.53"/>
        <n v="523.99"/>
        <n v="17453.739999999998"/>
        <n v="1276.45"/>
        <n v="4256.55"/>
        <n v="2940.3900000000003"/>
        <n v="3241.88"/>
        <n v="345.4"/>
        <n v="3490.0"/>
        <n v="6290.0599999999995"/>
        <n v="1920.0"/>
        <n v="2306.67"/>
        <n v="615.95"/>
        <n v="3710.55"/>
        <n v="1763.39"/>
        <n v="1013.2000000000003"/>
        <n v="5146.46"/>
        <n v="10311.59"/>
        <n v="3832.620000000001"/>
        <n v="2060.22"/>
        <n v="740.07"/>
        <n v="2949.94"/>
        <n v="702.0899999999999"/>
        <n v="4150.639999999999"/>
        <n v="515.38"/>
        <n v="310.0"/>
        <n v="239.99"/>
        <n v="1008.0799999999999"/>
        <n v="6425.480000000001"/>
        <n v="5899.080000000002"/>
        <n v="2168.959999999999"/>
      </sharedItems>
    </cacheField>
    <cacheField name="GP 47.68%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Retail 46.69%">
      <sharedItems containsBlank="1" containsMixedTypes="1" containsNumber="1">
        <n v="0.6570169491525424"/>
        <s v=""/>
        <n v="0.17589325389711297"/>
        <n v="0.5674348778195252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6790034423738919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11616445576737232"/>
        <n v="0.5505566183418996"/>
        <n v="0.3863117609706706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32572054873715783"/>
        <n v="0.53125"/>
        <n v="0.16352187975677776"/>
        <n v="0.37702736240106094"/>
        <n v="0.36757893381947976"/>
        <n v="0.387856126982727"/>
        <n v="0.3468789876217665"/>
        <n v="0.41772661407180806"/>
        <n v="0.3921127793430854"/>
        <n v="0.3322377274469664"/>
        <n v="0.601063829787234"/>
        <n v="0.0"/>
        <n v="0.393"/>
        <n v="0.5649847125198301"/>
        <n v="0.40393161798842026"/>
        <n v="0.48878475114593595"/>
        <n v="0.3735744309286644"/>
        <n v="0.4072614200172943"/>
        <n v="0.5833916233475409"/>
        <n v="0.3108753112492994"/>
        <n v="0.5460375816993465"/>
        <n v="0.3883190306914335"/>
        <n v="0.38097509963519305"/>
        <n v="0.4925373134328358"/>
        <n v="0.4033411401079022"/>
        <n v="0.43060220714122943"/>
        <n v="0.3778167358251886"/>
        <n v="0.5773729992092275"/>
        <n v="0.8205052477967691"/>
        <n v="0.3864210180345951"/>
        <n v="0.6619983450558543"/>
        <n v="0.641743343900616"/>
        <n v="0.5397406836050678"/>
        <n v="0.4039552766545001"/>
        <n v="0.5701735068788465"/>
        <n v="0.7569595246121402"/>
        <n v="0.41115638695555595"/>
        <n v="0.4821268544281258"/>
        <n v="0.14497031698394272"/>
        <n v="0.7231260431441575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1.0"/>
        <n v="0.45787083487544983"/>
        <n v="0.3232565051993207"/>
        <n v="0.4737603767875702"/>
        <n v="0.40593830584342916"/>
        <n v="0.4783900367579181"/>
        <n v="0.5411271714118845"/>
        <n v="0.4027377473375324"/>
        <n v="0.15600591929545948"/>
        <n v="0.3983678152168349"/>
        <n v="0.4887859370344067"/>
        <m/>
        <n v="0.4121596159885155"/>
        <n v="0.3513049739380879"/>
        <n v="0.38784433756012243"/>
        <n v="0.3075157465914545"/>
        <n v="0.5629224928234096"/>
        <n v="0.41509770022515274"/>
        <n v="0.5696639418710263"/>
        <n v="0.35519258199061604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71055"/>
        <n v="0.5347657316148597"/>
        <n v="0.43256628100584904"/>
        <n v="0.4774750452057756"/>
        <n v="0.418119248198836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surance 55.02%">
      <sharedItems containsBlank="1" containsMixedTypes="1" containsNumber="1">
        <s v=""/>
        <n v="0.6216253576411738"/>
        <n v="0.4444115620130887"/>
        <n v="0.5576800957926802"/>
        <n v="0.5772536101085624"/>
        <n v="0.40128220531590647"/>
        <n v="0.5290893137739358"/>
        <n v="0.5289876424980202"/>
        <n v="0.44033842130346307"/>
        <n v="0.40736683118763156"/>
        <n v="0.6812033617780453"/>
        <n v="0.4569473604740619"/>
        <n v="0.48599189644352403"/>
        <n v="0.5125162112425977"/>
        <n v="0.35327620981100477"/>
        <n v="0.6278218346408994"/>
        <n v="0.6070802968918299"/>
        <n v="1.0"/>
        <n v="0.597165018416219"/>
        <n v="0.5676573703197442"/>
        <n v="0.5919509564525611"/>
        <m/>
        <n v="0.39924591829735195"/>
        <n v="0.6341976436266733"/>
        <n v="0.3154714285714286"/>
        <n v="0.6787126104175809"/>
        <n v="0.710882801694021"/>
        <n v="0.5936404695146267"/>
        <n v="0.6875514198984368"/>
        <n v="0.3445941532883198"/>
        <n v="0.3491277772210937"/>
      </sharedItems>
    </cacheField>
    <cacheField name="Billed" numFmtId="0">
      <sharedItems>
        <b v="1"/>
        <b v="0"/>
      </sharedItems>
    </cacheField>
    <cacheField name="Paid in Full" numFmtId="0">
      <sharedItems>
        <b v="1"/>
        <b v="0"/>
      </sharedItems>
    </cacheField>
    <cacheField name="Comm Owed" numFmtId="0">
      <sharedItems>
        <b v="1"/>
        <b v="0"/>
      </sharedItems>
    </cacheField>
    <cacheField name="Status" numFmtId="0">
      <sharedItems>
        <s v="In Billing"/>
        <s v="Pending Insurance Approval "/>
        <s v="Job Scheduled"/>
        <s v="Pending Gutters"/>
        <s v="Materials Ordered"/>
        <s v="Project On Hold"/>
        <s v="Job Review"/>
        <s v="Approved"/>
        <s v="Pending Inspection"/>
      </sharedItems>
    </cacheField>
    <cacheField name="Updated this week" numFmtId="0">
      <sharedItems containsBlank="1">
        <b v="1"/>
        <b v="0"/>
        <m/>
      </sharedItems>
    </cacheField>
    <cacheField name="GP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voiced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Contract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Change Orders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Manager" numFmtId="0">
      <sharedItems>
        <s v=""/>
        <s v="Drew"/>
      </sharedItems>
    </cacheField>
    <cacheField name="Amount Paid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Date of Last Payment" numFmtId="0">
      <sharedItems containsDate="1" containsString="0" containsBlank="1">
        <m/>
        <d v="2025-12-02T00:00:00Z"/>
        <d v="2026-02-24T00:00:00Z"/>
        <d v="2026-03-16T00:00:00Z"/>
        <d v="2025-12-16T00:00:00Z"/>
        <d v="2026-04-06T00:00:00Z"/>
        <d v="2026-01-06T00:00:00Z"/>
        <d v="2026-01-13T00:00:00Z"/>
        <d v="2026-02-09T00:00:00Z"/>
        <d v="2026-02-11T10:34:28Z"/>
        <d v="2026-02-26T00:00:00Z"/>
        <d v="2026-02-16T00:00:00Z"/>
        <d v="2026-03-05T00:00:00Z"/>
        <d v="2025-12-09T00:00:00Z"/>
        <d v="2026-01-29T00:00:00Z"/>
        <d v="2026-02-19T00:00:00Z"/>
        <d v="2026-01-20T00:00:00Z"/>
        <d v="2026-02-05T00:00:00Z"/>
        <d v="2025-12-11T00:00:00Z"/>
        <d v="2026-04-16T00:00:00Z"/>
        <d v="2025-12-04T00:00:00Z"/>
        <d v="2026-01-15T00:00:00Z"/>
        <d v="2025-12-18T00:00:00Z"/>
        <d v="2026-04-09T00:00:00Z"/>
        <d v="2025-12-23T00:00:00Z"/>
        <d v="2026-03-02T00:00:00Z"/>
        <d v="2025-12-30T00:00:00Z"/>
        <d v="2026-01-22T00:00:00Z"/>
        <d v="2026-01-23T00:00:00Z"/>
        <d v="2026-02-03T00:00:00Z"/>
        <d v="2026-03-03T00:00:00Z"/>
        <d v="2026-03-10T00:00:00Z"/>
        <d v="2025-12-20T00:00:00Z"/>
        <d v="2026-01-09T00:00:00Z"/>
        <d v="2026-03-06T00:00:00Z"/>
        <d v="2026-03-19T00:00:00Z"/>
        <d v="2026-03-31T00:00:00Z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  <cacheField name=" 23" numFmtId="0">
      <sharedItems containsString="0" containsBlank="1">
        <m/>
      </sharedItems>
    </cacheField>
    <cacheField name=" 24" numFmtId="0">
      <sharedItems containsString="0" containsBlank="1">
        <m/>
      </sharedItems>
    </cacheField>
    <cacheField name=" 25" numFmtId="0">
      <sharedItems containsString="0" containsBlank="1">
        <m/>
      </sharedItems>
    </cacheField>
    <cacheField name=" 26" numFmtId="0">
      <sharedItems containsString="0" containsBlank="1">
        <m/>
      </sharedItems>
    </cacheField>
    <cacheField name=" 27" numFmtId="0">
      <sharedItems containsString="0" containsBlank="1">
        <m/>
      </sharedItems>
    </cacheField>
    <cacheField name=" 28" numFmtId="0">
      <sharedItems containsString="0" containsBlank="1">
        <m/>
      </sharedItems>
    </cacheField>
    <cacheField name=" 29" numFmtId="0">
      <sharedItems containsString="0" containsBlank="1">
        <m/>
      </sharedItems>
    </cacheField>
    <cacheField name=" 30" numFmtId="0">
      <sharedItems containsString="0" containsBlank="1">
        <m/>
      </sharedItems>
    </cacheField>
    <cacheField name=" 31" numFmtId="0">
      <sharedItems containsString="0" containsBlank="1">
        <m/>
      </sharedItems>
    </cacheField>
    <cacheField name="Total" formula=" Contract + 'Change Orders'" databaseField="0"/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AD233" sheet="2025"/>
  </cacheSource>
  <cacheFields>
    <cacheField name="Job #" numFmtId="0">
      <sharedItems containsSemiMixedTypes="0" containsString="0" containsNumber="1" containsInteger="1">
        <n v="2.0255001E7"/>
        <n v="2.0255002E7"/>
        <n v="2.0255003E7"/>
        <n v="2.0255004E7"/>
        <n v="2.0255005E7"/>
        <n v="2.0255006E7"/>
        <n v="2.0255007E7"/>
        <n v="2.0255008E7"/>
        <n v="2.0255009E7"/>
        <n v="2.025501E7"/>
        <n v="2.0255011E7"/>
        <n v="2.0255012E7"/>
        <n v="2.0255013E7"/>
        <n v="2.0255014E7"/>
        <n v="2.0255015E7"/>
        <n v="2.0255016E7"/>
        <n v="2.0255017E7"/>
        <n v="2.0255018E7"/>
        <n v="2.0255019E7"/>
        <n v="2.025502E7"/>
        <n v="2.0255021E7"/>
        <n v="2.0255022E7"/>
        <n v="2.0255023E7"/>
        <n v="2.0255024E7"/>
        <n v="2.0255025E7"/>
        <n v="2.0255026E7"/>
        <n v="2.0255027E7"/>
        <n v="2.0255028E7"/>
        <n v="2.0255029E7"/>
        <n v="2.025503E7"/>
        <n v="2.0255031E7"/>
        <n v="2.0255032E7"/>
        <n v="2.0255033E7"/>
        <n v="2.0255034E7"/>
        <n v="2.0255035E7"/>
        <n v="2.0255036E7"/>
        <n v="2.0255037E7"/>
        <n v="2.0255038E7"/>
        <n v="2.0255039E7"/>
        <n v="2.025504E7"/>
        <n v="2.0255041E7"/>
        <n v="2.0255042E7"/>
        <n v="2.0255043E7"/>
        <n v="2.0255044E7"/>
        <n v="2.0255045E7"/>
        <n v="2.0255046E7"/>
        <n v="2.0255047E7"/>
        <n v="2.0255048E7"/>
        <n v="2.0255049E7"/>
        <n v="2.025505E7"/>
        <n v="2.0255051E7"/>
        <n v="2.0255052E7"/>
        <n v="2.0255053E7"/>
        <n v="2.0255054E7"/>
        <n v="2.0255055E7"/>
        <n v="2.0255056E7"/>
        <n v="2.0255057E7"/>
        <n v="2.0255058E7"/>
        <n v="2.0255059E7"/>
        <n v="2.025506E7"/>
        <n v="2.0255061E7"/>
        <n v="2.0255062E7"/>
        <n v="2.0255063E7"/>
        <n v="2.0255064E7"/>
        <n v="2.0255065E7"/>
        <n v="2.0255066E7"/>
        <n v="2.0255067E7"/>
        <n v="2.0255068E7"/>
        <n v="2.0255069E7"/>
        <n v="2.025507E7"/>
        <n v="2.0255071E7"/>
        <n v="2.0255072E7"/>
        <n v="2.0255073E7"/>
        <n v="2.0255074E7"/>
        <n v="2.0255075E7"/>
        <n v="2.0255076E7"/>
        <n v="2.0255077E7"/>
        <n v="2.0255078E7"/>
        <n v="2.0255079E7"/>
        <n v="2.025508E7"/>
        <n v="2.0255081E7"/>
        <n v="2.0255082E7"/>
        <n v="2.0255083E7"/>
        <n v="2.0255084E7"/>
        <n v="2.0255085E7"/>
        <n v="2.0255086E7"/>
        <n v="2.0255087E7"/>
        <n v="2.0255088E7"/>
        <n v="2.0255089E7"/>
        <n v="2.025509E7"/>
        <n v="2.0255091E7"/>
        <n v="2.0255092E7"/>
        <n v="2.0255093E7"/>
        <n v="2.0255094E7"/>
        <n v="2.0255095E7"/>
        <n v="2.0255096E7"/>
        <n v="2.0255097E7"/>
        <n v="2.0255098E7"/>
        <n v="2.0255099E7"/>
        <n v="2.02551E7"/>
        <n v="2.0255101E7"/>
        <n v="2.0255102E7"/>
        <n v="2.0255103E7"/>
        <n v="2.0255104E7"/>
        <n v="2.0255105E7"/>
        <n v="2.0255106E7"/>
        <n v="2.0255107E7"/>
        <n v="2.0255108E7"/>
        <n v="2.0255109E7"/>
        <n v="2.025511E7"/>
        <n v="2.0255111E7"/>
        <n v="2.0255112E7"/>
        <n v="2.0255113E7"/>
        <n v="2.0255114E7"/>
        <n v="2.0255115E7"/>
        <n v="2.0255116E7"/>
        <n v="2.0255117E7"/>
        <n v="2.0255118E7"/>
        <n v="2.0255119E7"/>
        <n v="2.025512E7"/>
        <n v="2.0255121E7"/>
        <n v="2.0255122E7"/>
        <n v="2.0255123E7"/>
        <n v="2.0255124E7"/>
        <n v="2.0255125E7"/>
        <n v="2.0255126E7"/>
        <n v="2.0255127E7"/>
        <n v="2.0255128E7"/>
        <n v="2.0255129E7"/>
        <n v="2.025513E7"/>
        <n v="2.0255131E7"/>
        <n v="2.0255132E7"/>
        <n v="2.0255133E7"/>
        <n v="2.0255134E7"/>
        <n v="2.0255135E7"/>
        <n v="2.0255136E7"/>
        <n v="2.0255137E7"/>
        <n v="2.0255138E7"/>
        <n v="2.0255139E7"/>
        <n v="2.025514E7"/>
        <n v="2.0255141E7"/>
        <n v="2.0255142E7"/>
        <n v="2.0255143E7"/>
        <n v="2.0255144E7"/>
        <n v="2.0255145E7"/>
        <n v="2.0255146E7"/>
        <n v="2.0255147E7"/>
        <n v="2.0255148E7"/>
        <n v="2.0255149E7"/>
        <n v="2.025515E7"/>
        <n v="2.0255151E7"/>
        <n v="2.0255152E7"/>
        <n v="2.0255153E7"/>
        <n v="2.0255154E7"/>
        <n v="2.0255155E7"/>
        <n v="2.0255156E7"/>
        <n v="2.0255157E7"/>
        <n v="2.0255158E7"/>
        <n v="2.0255159E7"/>
        <n v="2.025516E7"/>
        <n v="2.0255161E7"/>
        <n v="2.0255162E7"/>
        <n v="2.0255163E7"/>
        <n v="2.0255164E7"/>
        <n v="2.0255165E7"/>
        <n v="2.0255166E7"/>
        <n v="2.0255167E7"/>
        <n v="2.0255168E7"/>
        <n v="2.0255169E7"/>
        <n v="2.025517E7"/>
        <n v="2.0255171E7"/>
        <n v="2.0255172E7"/>
        <n v="2.0255173E7"/>
        <n v="2.0255174E7"/>
        <n v="2.0255175E7"/>
        <n v="2.0255176E7"/>
        <n v="2.0255177E7"/>
        <n v="2.0255178E7"/>
        <n v="2.0255179E7"/>
        <n v="2.025518E7"/>
        <n v="2.0255181E7"/>
        <n v="2.0255182E7"/>
        <n v="2.0255183E7"/>
        <n v="2.0255184E7"/>
        <n v="2.0255185E7"/>
        <n v="2.0255186E7"/>
        <n v="2.0255187E7"/>
        <n v="2.0255188E7"/>
        <n v="2.0255189E7"/>
        <n v="2.025519E7"/>
        <n v="2.0255191E7"/>
        <n v="2.0255192E7"/>
        <n v="2.0255193E7"/>
        <n v="2.0255194E7"/>
        <n v="2.0255195E7"/>
        <n v="2.0255196E7"/>
        <n v="2.0255197E7"/>
        <n v="2.0255198E7"/>
        <n v="2.0255199E7"/>
        <n v="2.02552E7"/>
        <n v="2.0255201E7"/>
        <n v="2.0255202E7"/>
        <n v="2.0255203E7"/>
        <n v="2.0255204E7"/>
        <n v="2.0255205E7"/>
        <n v="2.0255206E7"/>
        <n v="2.0255208E7"/>
        <n v="2.0255209E7"/>
        <n v="2.025521E7"/>
        <n v="2.0255211E7"/>
        <n v="2.0255212E7"/>
        <n v="2.0255213E7"/>
        <n v="2.0255214E7"/>
        <n v="2.0255215E7"/>
        <n v="2.0255216E7"/>
        <n v="2.0255217E7"/>
        <n v="2.0255218E7"/>
        <n v="2.0255219E7"/>
        <n v="2.025522E7"/>
        <n v="2.0255221E7"/>
        <n v="2.0255222E7"/>
        <n v="2.0255223E7"/>
        <n v="2.0255224E7"/>
        <n v="2.0255225E7"/>
        <n v="2.0255226E7"/>
        <n v="2.0255227E7"/>
        <n v="2.0255228E7"/>
        <n v="2.0255229E7"/>
        <n v="2.025523E7"/>
        <n v="2.0255231E7"/>
        <n v="2.0255232E7"/>
        <n v="2.0255233E7"/>
      </sharedItems>
    </cacheField>
    <cacheField name="Name" numFmtId="0">
      <sharedItems>
        <s v="Lauren Mccoy"/>
        <s v="Dennis Hong"/>
        <s v="Doug Gregory"/>
        <s v="Jennifer Willoughby"/>
        <s v="INS - Stephanie Quintor"/>
        <s v="Bill Bechtel"/>
        <s v="Nathan Thomsen"/>
        <s v="Kathy Cornell"/>
        <s v="Loren Westfall"/>
        <s v="Deborah Tippie"/>
        <s v="Eric Lovely"/>
        <s v="Troy Blanchard"/>
        <s v="Steve Truskowski"/>
        <s v="HBC Garage Siding"/>
        <s v="INS - Rachel Carr"/>
        <s v="INS - Joshua Bonzelaar"/>
        <s v="Gina Schweiterman"/>
        <s v="INS - Ryan Horan"/>
        <s v="Andrew &amp; Lynn Evans"/>
        <s v="Lorraine Wood"/>
        <s v="Tom Watkin"/>
        <s v="Janice Motz"/>
        <s v="Cory Leckey"/>
        <s v="Kimberleigh Cooper"/>
        <s v="Chris Falkowski"/>
        <s v="Steve and Robin Bliss"/>
        <s v="INS - Tyler Goudy"/>
        <s v="INS - Wes Beard"/>
        <s v="Andrew Walter"/>
        <s v="Michael Hill"/>
        <s v="Darren Smith"/>
        <s v="INS - Claude Copeland"/>
        <s v="Jim Steinman"/>
        <s v="Dalton Swafford"/>
        <s v="Dave Nelson"/>
        <s v="Steve Oroszi"/>
        <s v="Brandon Mix"/>
        <s v="Mina Shafiei"/>
        <s v="Ben McClurg"/>
        <s v="Zynell Clemons"/>
        <s v="Penny Willis"/>
        <s v="Amy Stamps"/>
        <s v="INS - Tom Myers Siding"/>
        <s v="Jennifer Colwell"/>
        <s v="Mark Webster"/>
        <s v="Anthony Cruz"/>
        <s v="TJ Bernard"/>
        <s v="Pam Sizemore"/>
        <s v="Kelly Thakkar"/>
        <s v="Dustin Johnson"/>
        <s v="INS - Misty Dalykas"/>
        <s v="Mark Wolfe"/>
        <s v="Adam Sweigart"/>
        <s v="INS - Kevin And Cheryl Sims"/>
        <s v="INS - Ryan Bloomingdale"/>
        <s v="INS - Emily Hammel"/>
        <s v="Dorothy Reed"/>
        <s v="Drew Haker"/>
        <s v="Rayce Robinon - Clocktower"/>
        <s v="David Torrence"/>
        <s v="Shawn Vehr"/>
        <s v="INS - Glen Shelley"/>
        <s v="INS - Katherine Clemmer"/>
        <s v="Robert Cobb"/>
        <s v="Jamie Coy"/>
        <s v="Craig Kauffman"/>
        <s v="INS - John Martin"/>
        <s v="INS - New Jasper Fire Station"/>
        <s v="INS - Roger Hamilton"/>
        <s v="Manes Addition"/>
        <s v="Kathy Hartman"/>
        <s v="Chris Falkowski - Master Bath"/>
        <s v="Mike White"/>
        <s v="INS - Sovereign Grace"/>
        <s v="Susan Gayle"/>
        <s v="Stacey Kinnison"/>
        <s v="Ashley Deloatch"/>
        <s v="Heather Kennedy"/>
        <s v="Kyle Piepmeyer"/>
        <s v="Cindy Eubanks"/>
        <s v="Chris Kelly"/>
        <s v="Eric Whitney"/>
        <s v="INS - Ben Shideler"/>
        <s v="Caroline Mantkowski"/>
        <s v="Joanne Stocksdale"/>
        <s v="INS - Carol Morgan (Beth Lainhart)"/>
        <s v="Bruce Stapleton"/>
        <s v="Codi Santos"/>
        <s v="Scott Earhart"/>
        <s v="Pete Avnaim"/>
        <s v="INS - Pete Battaglia"/>
        <s v="Level MB - The Maxwell"/>
        <s v="INS - James (Andy) Dean"/>
        <s v="Carlene McNamara"/>
        <s v="Keith Smart"/>
        <s v="Brian Moore"/>
        <s v="Maria Beimly"/>
        <s v="Ray Marker"/>
        <s v="Lewis Wray"/>
        <s v="INS - Lisa Cooper"/>
        <s v="Level MB - 30 N Main"/>
        <s v="Matt Veryser"/>
        <s v="Annie Lawson"/>
        <s v="Philip Osterholt"/>
        <s v="John Baumann"/>
        <s v="Patti Nicodemus"/>
        <s v="Barb Knobloch"/>
        <s v="Sam Saylers"/>
        <s v="HBC - Prenger"/>
        <s v="Dana Ronnebaum"/>
        <s v="Tom Bucher"/>
        <s v="Tyler Kirby - Level MB"/>
        <s v="Tom Christy"/>
        <s v="Cortney Frazee"/>
        <s v="Seth Coil"/>
        <s v="Level MB - Wes Driskell"/>
        <s v="Dustin Dietz"/>
        <s v="Barry Smith"/>
        <s v="INS - Katie Merrell"/>
        <s v="Christina Beach"/>
        <s v="James Zimmerman"/>
        <s v="Austan  Good"/>
        <s v="Viktoria Cooper"/>
        <s v="Amy Gibbons"/>
        <s v="INS Steve &amp; Karima Buchholz"/>
        <s v="Paulette Schields"/>
        <s v="Oceana Massonneau"/>
        <s v="Frank Szmulowicz"/>
        <s v="Josh Swihart"/>
        <s v="Steve Mascarella"/>
        <s v="Trevor Lowe"/>
        <s v="Jenna Kreitzer"/>
        <s v="INS - Gary Toczylowski"/>
        <s v="INS - Pete Battaglia rental"/>
        <s v="INS - Paul Herzog"/>
        <s v="INS - Shawnee Hills Baptist Church"/>
        <s v="INS - Becky Maggert"/>
        <s v="Lisa Dillon"/>
        <s v="INS - Melissa Clark"/>
        <s v="Shawn Ella Isaac"/>
        <s v="Brett Schilling"/>
        <s v="Pat Spirito"/>
        <s v="INS - Matt Downing"/>
        <s v="James Fry"/>
        <s v="Graham King - E Canal"/>
        <s v="INS - Michael Phillips"/>
        <s v="Graham King - 10 N Long St"/>
        <s v="Brittany Fuls"/>
        <s v="Emma Allen"/>
        <s v="Gail Sowers"/>
        <s v="Todd Anderson"/>
        <s v="Jill Bachelder"/>
        <s v="Ray Kiser"/>
        <s v="Donald Mcghee"/>
        <s v="Barn Gutters - Jared Huelsman"/>
        <s v="Richard Deitering"/>
        <s v="Vicki Jones"/>
        <s v="Pat Daniels"/>
        <s v="Sarah Bills"/>
        <s v="Ryan Chatterton And Danielle Kelley"/>
        <s v="Jason Poling"/>
        <s v="Deb Puckett"/>
        <s v="Jennifer Pett"/>
        <s v="Gary Shoup"/>
        <s v="Daniel Reed"/>
        <s v="Dave Koukol"/>
        <s v="Shannon Campbell"/>
        <s v="Ben Davis"/>
        <s v="Douglas Swartz"/>
        <s v="Sam  Hinker"/>
        <s v="Judy Shobe"/>
        <s v="INS - Mark Addison"/>
        <s v="Ransae  Hall"/>
        <s v="Daron Brown"/>
        <s v="Shannon Clark"/>
        <s v="Ryan Walker"/>
        <s v="Kevin Rode"/>
        <s v="INS - Andrew Heflin"/>
        <s v="Don Barry"/>
        <s v="Barb Spurgeon"/>
        <s v="INS - Peggy Hicks"/>
        <s v="Dayton Dreamcenter"/>
        <s v="Ben Shawley"/>
        <s v="Pete Stueve"/>
        <s v="Faith Bergen"/>
        <s v="DeAnna Maertens"/>
        <s v="Becky Horne"/>
        <s v="Jeff Hobbs"/>
        <s v="Gregg Treiber"/>
        <s v="Jerome Hudson"/>
        <s v="Brian Mueller"/>
        <s v="Nancy Avila"/>
        <s v="Frank Baxter"/>
        <s v="James Chestnut"/>
        <s v="Dave Linnenkohl - Daughter's House"/>
        <s v="Sherrill Silvers"/>
        <s v="Alex McFeters"/>
        <s v="Glenn Westrick"/>
        <s v="Tom Menker"/>
        <s v="Dee Scherer"/>
        <s v="INS - Karen Durning"/>
        <s v="William Barrett"/>
        <s v="Bryant Mullinix"/>
        <s v="INS - Heidi Yost"/>
        <s v="INS - Teresa Luciano"/>
        <s v="Cathy Spence"/>
        <s v="Eric Campbell"/>
        <s v="Jason May"/>
        <s v="Josh Tincher"/>
        <s v="James King"/>
        <s v="Angie Zielinski"/>
        <s v="Joseph  Abke"/>
        <s v="Todd Gaerke"/>
        <s v="Cindy Moebius"/>
        <s v="Dan Moorhead"/>
        <s v="Ashley Ferguson"/>
        <s v="INS - Eric &amp; Betty Mitchell"/>
        <s v="Brian Resides"/>
        <s v="Joe Franke"/>
        <s v="Russell Evans"/>
        <s v="Mark Grimes"/>
        <s v="Dustin Myers"/>
        <s v="JohnRoss"/>
        <s v="Mary Mastronicola"/>
        <s v="Dan Arnold"/>
        <s v="Chris Long"/>
        <s v="Derek Fink"/>
        <s v="Tara Zimmer"/>
      </sharedItems>
    </cacheField>
    <cacheField name="Type" numFmtId="0">
      <sharedItems containsBlank="1">
        <s v="Roofing and Siding"/>
        <s v="Construction"/>
        <m/>
      </sharedItems>
    </cacheField>
    <cacheField name="Date" numFmtId="165">
      <sharedItems containsSemiMixedTypes="0" containsDate="1" containsString="0">
        <d v="2025-01-07T09:53:24Z"/>
        <d v="2025-01-17T13:02:01Z"/>
        <d v="2025-01-17T13:02:50Z"/>
        <d v="2025-01-21T11:54:54Z"/>
        <d v="2025-01-21T12:24:31Z"/>
        <d v="2025-01-27T14:26:47Z"/>
        <d v="2025-01-27T14:32:59Z"/>
        <d v="2025-01-31T09:21:16Z"/>
        <d v="2025-01-31T09:23:28Z"/>
        <d v="2025-02-12T09:14:04Z"/>
        <d v="2025-02-26T13:41:51Z"/>
        <d v="2025-02-26T16:32:56Z"/>
        <d v="2025-02-27T11:28:38Z"/>
        <d v="2025-02-27T11:29:10Z"/>
        <d v="2025-02-27T15:01:05Z"/>
        <d v="2025-03-03T09:40:33Z"/>
        <d v="2025-03-11T00:00:00Z"/>
        <d v="2025-03-12T00:00:00Z"/>
        <d v="2025-03-13T00:00:00Z"/>
        <d v="2025-03-14T00:00:00Z"/>
        <d v="2025-03-15T00:00:00Z"/>
        <d v="2025-03-16T00:00:00Z"/>
        <d v="2025-03-20T00:00:00Z"/>
        <d v="2025-03-21T00:00:00Z"/>
        <d v="2025-03-25T00:00:00Z"/>
        <d v="2025-03-26T00:00:00Z"/>
        <d v="2025-03-28T00:00:00Z"/>
        <d v="2025-03-30T00:00:00Z"/>
        <d v="2025-03-31T00:00:00Z"/>
        <d v="2025-04-01T00:00:00Z"/>
        <d v="2025-04-02T00:00:00Z"/>
        <d v="2025-04-04T00:00:00Z"/>
        <d v="2025-04-07T00:00:00Z"/>
        <d v="2025-04-08T00:00:00Z"/>
        <d v="2025-04-09T00:00:00Z"/>
        <d v="2025-04-10T00:00:00Z"/>
        <d v="2025-04-14T00:00:00Z"/>
        <d v="2025-04-17T00:00:00Z"/>
        <d v="2025-04-21T00:00:00Z"/>
        <d v="2025-04-22T00:00:00Z"/>
        <d v="2025-04-24T00:00:00Z"/>
        <d v="2025-04-25T00:00:00Z"/>
        <d v="2025-04-27T00:00:00Z"/>
        <d v="2025-04-29T00:00:00Z"/>
        <d v="2025-04-30T00:00:00Z"/>
        <d v="2025-05-01T00:00:00Z"/>
        <d v="2025-05-02T00:00:00Z"/>
        <d v="2025-05-05T00:00:00Z"/>
        <d v="2025-05-06T00:00:00Z"/>
        <d v="2025-05-06T12:11:10Z"/>
        <d v="2025-05-07T00:00:00Z"/>
        <d v="2025-05-08T00:00:00Z"/>
        <d v="2025-05-10T00:00:00Z"/>
        <d v="2025-05-11T00:00:00Z"/>
        <d v="2025-05-13T00:00:00Z"/>
        <d v="2025-05-14T00:00:00Z"/>
        <d v="2025-05-16T00:00:00Z"/>
        <d v="2025-05-19T00:00:00Z"/>
        <d v="2025-05-20T00:00:00Z"/>
        <d v="2025-05-22T00:00:00Z"/>
        <d v="2025-05-21T00:00:00Z"/>
        <d v="2025-05-23T00:00:00Z"/>
        <d v="2025-05-28T00:00:00Z"/>
        <d v="2025-05-29T00:00:00Z"/>
        <d v="2025-06-02T00:00:00Z"/>
        <d v="2025-06-04T00:00:00Z"/>
        <d v="2025-10-02T00:00:00Z"/>
        <d v="2025-06-09T00:00:00Z"/>
        <d v="2025-06-10T00:00:00Z"/>
        <d v="2025-06-12T00:00:00Z"/>
        <d v="2025-06-13T00:00:00Z"/>
        <d v="2025-10-03T00:00:00Z"/>
        <d v="2025-06-18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9T00:00:00Z"/>
        <d v="2025-07-01T00:00:00Z"/>
        <d v="2025-07-09T00:00:00Z"/>
        <d v="2025-10-08T00:00:00Z"/>
        <d v="2025-07-11T00:00:00Z"/>
        <d v="2025-07-16T00:00:00Z"/>
        <d v="2025-07-18T00:00:00Z"/>
        <d v="2025-07-19T00:00:00Z"/>
        <d v="2025-07-20T00:00:00Z"/>
        <d v="2025-10-09T00:00:00Z"/>
        <d v="2025-07-21T00:00:00Z"/>
        <d v="2025-07-22T00:00:00Z"/>
        <d v="2025-07-23T00:00:00Z"/>
        <d v="2025-07-24T00:00:00Z"/>
        <d v="2025-07-25T00:00:00Z"/>
        <d v="2025-07-29T00:00:00Z"/>
        <d v="2025-07-30T00:00:00Z"/>
        <d v="2025-08-07T00:00:00Z"/>
        <d v="2025-08-08T00:00:00Z"/>
        <d v="2025-08-11T00:00:00Z"/>
        <d v="2025-08-12T00:00:00Z"/>
        <d v="2025-08-15T00:00:00Z"/>
        <d v="2025-10-10T00:00:00Z"/>
        <d v="2025-08-19T00:00:00Z"/>
        <d v="2025-08-21T00:00:00Z"/>
        <d v="2025-10-13T00:00:00Z"/>
        <d v="2025-08-22T00:00:00Z"/>
        <d v="2025-08-23T00:00:00Z"/>
        <d v="2025-08-25T00:00:00Z"/>
        <d v="2025-10-14T00:00:00Z"/>
        <d v="2025-08-26T00:00:00Z"/>
        <d v="2025-08-27T00:00:00Z"/>
        <d v="2025-08-28T00:00:00Z"/>
        <d v="2025-08-29T00:00:00Z"/>
        <d v="2025-09-02T00:00:00Z"/>
        <d v="2025-09-04T00:00:00Z"/>
        <d v="2025-09-09T00:00:00Z"/>
        <d v="2025-09-10T00:00:00Z"/>
        <d v="2025-09-11T00:00:00Z"/>
        <d v="2025-09-13T00:00:00Z"/>
        <d v="2025-09-15T00:00:00Z"/>
        <d v="2025-09-16T00:00:00Z"/>
        <d v="2025-09-17T00:00:00Z"/>
        <d v="2025-09-20T00:00:00Z"/>
        <d v="2025-09-23T00:00:00Z"/>
        <d v="2025-10-16T00:00:00Z"/>
        <d v="2025-09-24T00:00:00Z"/>
        <d v="2025-09-26T00:00:00Z"/>
        <d v="2025-09-29T00:00:00Z"/>
        <d v="2025-10-01T00:00:00Z"/>
        <d v="2025-10-20T00:00:00Z"/>
        <d v="2025-10-21T00:00:00Z"/>
        <d v="2025-10-22T00:00:00Z"/>
        <d v="2025-10-27T00:00:00Z"/>
        <d v="2025-10-28T00:00:00Z"/>
        <d v="2025-10-29T00:00:00Z"/>
        <d v="2025-10-30T00:00:00Z"/>
        <d v="2025-10-31T00:00:00Z"/>
        <d v="2025-11-05T00:00:00Z"/>
        <d v="2025-11-07T00:00:00Z"/>
        <d v="2025-11-09T00:00:00Z"/>
        <d v="2025-11-12T00:00:00Z"/>
        <d v="2025-11-13T00:00:00Z"/>
        <d v="2025-11-19T00:00:00Z"/>
        <d v="2025-11-20T00:00:00Z"/>
        <d v="2025-11-24T00:00:00Z"/>
        <d v="2025-11-25T00:00:00Z"/>
        <d v="2025-12-02T00:00:00Z"/>
        <d v="2025-12-04T00:00:00Z"/>
        <d v="2025-12-11T00:00:00Z"/>
        <d v="2025-12-16T00:00:00Z"/>
        <d v="2025-12-19T00:00:00Z"/>
        <d v="2025-12-29T00:00:00Z"/>
        <d v="2025-12-31T00:00:00Z"/>
      </sharedItems>
    </cacheField>
    <cacheField name="Contract Amt $3,015,547.20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Projected Start Date">
      <sharedItems containsDate="1" containsBlank="1" containsMixedTypes="1">
        <d v="2025-02-25T00:00:00Z"/>
        <d v="2025-03-26T00:00:00Z"/>
        <d v="2025-06-19T00:00:00Z"/>
        <d v="2025-03-27T00:00:00Z"/>
        <s v="11/06/2025"/>
        <d v="2025-09-04T00:00:00Z"/>
        <d v="2025-02-26T00:00:00Z"/>
        <d v="2025-02-10T00:00:00Z"/>
        <d v="2025-09-11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2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4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4/30/2026"/>
        <d v="2025-09-10T00:00:00Z"/>
        <s v="11/13/2025"/>
        <s v="05/25/2026"/>
        <d v="2025-08-15T00:00:00Z"/>
        <d v="2025-09-15T00:00:00Z"/>
        <d v="2025-09-12T00:00:00Z"/>
        <d v="2025-09-08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7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Projected End Date">
      <sharedItems containsDate="1" containsBlank="1" containsMixedTypes="1">
        <d v="2025-02-26T00:00:00Z"/>
        <d v="2025-03-27T00:00:00Z"/>
        <d v="2025-06-19T00:00:00Z"/>
        <s v="11/06/2025"/>
        <d v="2025-09-04T00:00:00Z"/>
        <d v="2025-02-10T00:00:00Z"/>
        <d v="2025-09-11T00:00:00Z"/>
        <d v="2025-02-27T00:00:00Z"/>
        <d v="2025-02-25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4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5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5/01/2026"/>
        <d v="2025-09-10T00:00:00Z"/>
        <s v="11/13/2025"/>
        <s v="05/25/2026"/>
        <d v="2025-08-15T00:00:00Z"/>
        <d v="2025-09-15T00:00:00Z"/>
        <d v="2025-09-12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8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AM" numFmtId="0">
      <sharedItems>
        <s v="Mike"/>
        <s v="Adam"/>
        <s v="James"/>
        <s v="Chris"/>
        <s v="Drew"/>
        <s v="Cale"/>
        <s v="Will"/>
        <s v="Brett"/>
        <s v="Geoff"/>
      </sharedItems>
    </cacheField>
    <cacheField name="Invoiced Total $3,306,820.45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Amount Paid $3,648,737.33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Change Orders $233,887.95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Cost $1,901,675.62" numFmtId="166">
      <sharedItems containsString="0" containsBlank="1" containsNumber="1">
        <n v="607.08"/>
        <n v="0.0"/>
        <n v="38797.66"/>
        <n v="6866.21"/>
        <n v="18394.18"/>
        <n v="133092.79"/>
        <n v="313.48"/>
        <n v="840.0"/>
        <n v="35097.53"/>
        <n v="8375.22"/>
        <n v="0.01"/>
        <n v="570.71"/>
        <n v="875.0"/>
        <n v="2581.52"/>
        <n v="9424.33"/>
        <n v="11388.53"/>
        <n v="333.83"/>
        <n v="14724.54"/>
        <n v="10397.62"/>
        <n v="11703.43"/>
        <n v="1358.87"/>
        <n v="5640.54"/>
        <n v="6819.98"/>
        <n v="779.57"/>
        <n v="6580.49"/>
        <n v="469.65"/>
        <n v="16743.67"/>
        <n v="17372.87"/>
        <n v="1006.07"/>
        <n v="975.0"/>
        <n v="357.59"/>
        <n v="9718.69"/>
        <n v="820.25"/>
        <n v="200.0"/>
        <n v="1300.0"/>
        <n v="825.0"/>
        <n v="2615.04"/>
        <n v="2525.85"/>
        <n v="8102.12"/>
        <n v="8144.01"/>
        <m/>
        <n v="1000.0"/>
        <n v="14667.37"/>
        <n v="2799.17"/>
        <n v="300.0"/>
        <n v="5149.1"/>
        <n v="11973.64"/>
        <n v="5109.88"/>
        <n v="3886.63"/>
        <n v="16936.61"/>
        <n v="6329.02"/>
        <n v="6871.35"/>
        <n v="8819.86"/>
        <n v="48435.26"/>
        <n v="18539.22"/>
        <n v="11724.74"/>
        <n v="818.75"/>
        <n v="375.0"/>
        <n v="175.0"/>
        <n v="6535.58"/>
        <n v="4376.48"/>
        <n v="8075.9"/>
        <n v="3014.59"/>
        <n v="11658.12"/>
        <n v="11476.22"/>
        <n v="8938.93"/>
        <n v="7320.48"/>
        <n v="60012.3"/>
        <n v="28627.28"/>
        <n v="5463.23"/>
        <n v="827.88"/>
        <n v="8457.71"/>
        <n v="555.65"/>
        <n v="39864.25"/>
        <n v="15271.38"/>
        <n v="8991.64"/>
        <n v="1360.0"/>
        <n v="9482.21"/>
        <n v="13442.81"/>
        <n v="25098.68"/>
        <n v="1084.93"/>
        <n v="723.24"/>
        <n v="9856.95"/>
        <n v="5846.9"/>
        <n v="490.17"/>
        <n v="556.0"/>
        <n v="5313.68"/>
        <n v="12954.74"/>
        <n v="40849.18"/>
        <n v="370.85"/>
        <n v="310.02"/>
        <n v="12245.58"/>
        <n v="5293.43"/>
        <n v="1561.25"/>
        <n v="972.11"/>
        <n v="4657.28"/>
        <n v="36521.33"/>
        <n v="3188.63"/>
        <n v="2975.62"/>
        <n v="22360.12"/>
        <n v="15517.8"/>
        <n v="270.0"/>
        <n v="260.0"/>
        <n v="10146.07"/>
        <n v="1645.74"/>
        <n v="7762.01"/>
        <n v="47289.92"/>
        <n v="14896.88"/>
        <n v="2937.06"/>
        <n v="800.0"/>
        <n v="12209.75"/>
        <n v="1243.08"/>
        <n v="5167.2"/>
        <n v="650.0"/>
        <n v="1437.8"/>
        <n v="13380.52"/>
        <n v="2338.37"/>
        <n v="19239.77"/>
        <n v="4583.24"/>
        <n v="14634.07"/>
        <n v="13230.47"/>
        <n v="7862.13"/>
        <n v="31082.06"/>
        <n v="7000.0"/>
        <n v="4791.7"/>
        <n v="6999.4"/>
        <n v="6190.83"/>
        <n v="660.8"/>
        <n v="250.0"/>
        <n v="14547.69"/>
        <n v="811.02"/>
        <n v="592.25"/>
        <n v="7870.5"/>
        <n v="6572.52"/>
        <n v="3949.95"/>
        <n v="877.68"/>
        <n v="15479.41"/>
        <n v="5063.18"/>
        <n v="14270.56"/>
        <n v="18602.29"/>
        <n v="9260.76"/>
        <n v="2240.0"/>
        <n v="11202.97"/>
        <n v="910.0"/>
        <n v="605.53"/>
        <n v="5468.89"/>
        <n v="7981.61"/>
        <n v="6557.78"/>
        <n v="249.45"/>
        <n v="1749.41"/>
        <n v="14681.61"/>
        <n v="14585.79"/>
        <n v="9650.48"/>
        <n v="4321.68"/>
        <n v="520.93"/>
        <n v="3234.43"/>
        <n v="44010.65"/>
        <n v="6496.76"/>
        <n v="87832.53"/>
        <n v="2548.2"/>
        <n v="16860.76"/>
        <n v="8538.38"/>
        <n v="6160.74"/>
        <n v="8155.79"/>
        <n v="11413.68"/>
        <n v="9039.43"/>
        <n v="661.01"/>
        <n v="881.08"/>
        <n v="1769.89"/>
        <n v="8841.6"/>
        <n v="6210.3"/>
        <n v="3582.0"/>
        <n v="24262.54"/>
        <n v="17240.4"/>
        <n v="4203.7"/>
        <n v="1525.43"/>
        <n v="25079.12"/>
        <n v="256.01"/>
        <n v="30699.18"/>
        <n v="660.44"/>
        <n v="4304.13"/>
        <n v="2042.46"/>
        <n v="2050.0"/>
        <n v="11915.97"/>
        <n v="600.0"/>
        <n v="3459.99"/>
        <n v="881.69"/>
        <n v="19066.11"/>
        <n v="6289.45"/>
        <n v="1534.11"/>
        <n v="1329.1"/>
        <n v="5632.03"/>
        <n v="14350.25"/>
        <n v="7145.08"/>
        <n v="1973.88"/>
        <n v="927.13"/>
        <n v="2799.11"/>
        <n v="400.0"/>
        <n v="4496.0"/>
        <n v="5513.18"/>
        <n v="629.62"/>
        <n v="1031.77"/>
        <n v="10279.88"/>
        <n v="14334.46"/>
        <n v="7592.68"/>
      </sharedItems>
    </cacheField>
    <cacheField name="GP $1,277,104.64">
      <sharedItems containsBlank="1" containsMixedTypes="1" containsNumber="1">
        <n v="1162.92"/>
        <n v="0.0"/>
        <n v="8280.779999999999"/>
        <n v="9007.029999999999"/>
        <n v="30219.489999999998"/>
        <n v="45968.80999999997"/>
        <n v="478.8299999999999"/>
        <n v="1068.0"/>
        <n v="8413.260000000002"/>
        <n v="5929.18"/>
        <n v="199.99"/>
        <n v="1220.86"/>
        <n v="875.0"/>
        <n v="1656.48"/>
        <n v="7538.460000000001"/>
        <n v="14358.74"/>
        <n v="706.1500000000001"/>
        <n v="20106.129999999997"/>
        <n v="8200.6"/>
        <n v="10008.68"/>
        <n v="355.4200000000001"/>
        <n v="7268.910000000001"/>
        <n v="4554.91"/>
        <n v="1554.6799999999998"/>
        <n v="7093.26"/>
        <n v="748.6"/>
        <n v="11222.210000000003"/>
        <n v="19519.2"/>
        <n v="132.2299999999999"/>
        <n v="1194.35"/>
        <n v="225.10000000000008"/>
        <n v="10914.929999999998"/>
        <n v="477.75"/>
        <n v="260.0"/>
        <n v="1244.0"/>
        <n v="815.0"/>
        <n v="1323.15"/>
        <n v="2472.2500000000005"/>
        <n v="4023.46"/>
        <n v="4784.280000000001"/>
        <n v="1100.0"/>
        <n v="399.99"/>
        <n v="11540.199999999999"/>
        <n v="1352.1800000000003"/>
        <n v="340.0"/>
        <n v="1006.5899999999992"/>
        <n v="7246.529999999999"/>
        <n v="2969.99"/>
        <n v="2462.58"/>
        <n v="8995.2"/>
        <n v="4350.469999999999"/>
        <n v="4929.549999999999"/>
        <n v="5689.18"/>
        <s v=""/>
        <n v="39614.53"/>
        <n v="407.3599999999999"/>
        <n v="565.0"/>
        <n v="4231.6900000000005"/>
        <n v="5684.040000000001"/>
        <n v="7635.720000000001"/>
        <n v="3169.3899999999994"/>
        <n v="7900.24"/>
        <n v="10972.680000000002"/>
        <n v="5330.8099999999995"/>
        <n v="3998.8500000000004"/>
        <n v="101233.86"/>
        <n v="3753.7000000000007"/>
        <n v="1159.31"/>
        <n v="3815.4100000000017"/>
        <n v="668.35"/>
        <n v="61592.229999999996"/>
        <n v="9694.87"/>
        <n v="5533.85"/>
        <n v="1320.0"/>
        <n v="6409.970000000001"/>
        <n v="10166.01"/>
        <n v="15241.010000000002"/>
        <n v="1482.18"/>
        <n v="3306.0699999999997"/>
        <n v="6207.73"/>
        <n v="960.03"/>
        <n v="995.96"/>
        <n v="6231.289999999999"/>
        <n v="8779.769999999999"/>
        <n v="53634.170000000006"/>
        <n v="491.93999999999994"/>
        <n v="965.5699999999999"/>
        <n v="8550.400000000003"/>
        <n v="4928.049999999999"/>
        <n v="264.71000000000004"/>
        <n v="2538.91"/>
        <n v="6756.250000000001"/>
        <n v="3569.5299999999997"/>
        <n v="3247.92"/>
        <n v="16593.000000000004"/>
        <n v="9701.470000000001"/>
        <n v="290.0"/>
        <n v="140.0"/>
        <n v="4969.139999999999"/>
        <n v="1040.82"/>
        <n v="5633.16"/>
        <n v="23369.08"/>
        <n v="878.98"/>
        <n v="12581.590000000002"/>
        <n v="1402.9299999999998"/>
        <n v="720.22"/>
        <n v="8343.25"/>
        <n v="1140.08"/>
        <n v="3433.9900000000007"/>
        <n v="650.0"/>
        <n v="1695.53"/>
        <n v="9022.57"/>
        <n v="432.23"/>
        <n v="33356.31"/>
        <n v="3034.7700000000004"/>
        <n v="13992.04"/>
        <m/>
        <n v="1259.78"/>
        <n v="5512.47"/>
        <n v="16832.69"/>
        <n v="4435.0"/>
        <n v="2208.3"/>
        <n v="14786.080000000004"/>
        <n v="2749.2000000000007"/>
        <n v="851.06"/>
        <n v="250.0"/>
        <n v="10324.31"/>
        <n v="1994.1399999999999"/>
        <n v="784.0"/>
        <n v="4335.469999999999"/>
        <n v="9601.63"/>
        <n v="1889.25"/>
        <n v="1191.5500000000002"/>
        <n v="2714.3199999999997"/>
        <n v="3398.6000000000004"/>
        <n v="8575.92"/>
        <n v="17053.689999999995"/>
        <n v="7770.280000000001"/>
        <n v="2400.2"/>
        <n v="6427.370000000001"/>
        <n v="2291.0"/>
        <n v="151.38"/>
        <n v="3658.45"/>
        <n v="6706.22"/>
        <n v="4357.14"/>
        <n v="356.96999999999997"/>
        <n v="480.5899999999999"/>
        <n v="5244.59"/>
        <n v="9852.14"/>
        <n v="6279.35"/>
        <n v="1824.0599999999995"/>
        <n v="1521.0700000000002"/>
        <n v="2783.9900000000002"/>
        <n v="25435.519999999997"/>
        <n v="4306.35"/>
        <n v="1547.1800000000003"/>
        <n v="13853.870000000003"/>
        <n v="7003.560000000001"/>
        <n v="3316.1900000000005"/>
        <n v="3294.21"/>
        <n v="10987.89"/>
        <n v="735.86"/>
        <n v="4600.73"/>
        <n v="785.77"/>
        <n v="1938.8400000000001"/>
        <n v="1071.05"/>
        <n v="6287.82"/>
        <n v="3699.4700000000003"/>
        <n v="4376.96"/>
        <n v="15367.200000000004"/>
        <n v="11834.599999999999"/>
        <n v="1869.9000000000005"/>
        <n v="934.53"/>
        <n v="523.99"/>
        <n v="17453.739999999998"/>
        <n v="1276.45"/>
        <n v="4256.55"/>
        <n v="2940.3900000000003"/>
        <n v="3241.88"/>
        <n v="345.4"/>
        <n v="3490.0"/>
        <n v="6290.0599999999995"/>
        <n v="1920.0"/>
        <n v="2306.67"/>
        <n v="615.95"/>
        <n v="3710.55"/>
        <n v="1763.39"/>
        <n v="1013.2000000000003"/>
        <n v="5146.46"/>
        <n v="10311.59"/>
        <n v="3832.620000000001"/>
        <n v="2060.22"/>
        <n v="740.07"/>
        <n v="2949.94"/>
        <n v="702.0899999999999"/>
        <n v="4150.639999999999"/>
        <n v="515.38"/>
        <n v="310.0"/>
        <n v="239.99"/>
        <n v="1008.0799999999999"/>
        <n v="6425.480000000001"/>
        <n v="5899.080000000002"/>
        <n v="2168.959999999999"/>
      </sharedItems>
    </cacheField>
    <cacheField name="GP 47.68%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Retail 46.69%">
      <sharedItems containsBlank="1" containsMixedTypes="1" containsNumber="1">
        <n v="0.6570169491525424"/>
        <s v=""/>
        <n v="0.17589325389711297"/>
        <n v="0.5674348778195252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6790034423738919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11616445576737232"/>
        <n v="0.5505566183418996"/>
        <n v="0.3863117609706706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32572054873715783"/>
        <n v="0.53125"/>
        <n v="0.16352187975677776"/>
        <n v="0.37702736240106094"/>
        <n v="0.36757893381947976"/>
        <n v="0.387856126982727"/>
        <n v="0.3468789876217665"/>
        <n v="0.41772661407180806"/>
        <n v="0.3921127793430854"/>
        <n v="0.3322377274469664"/>
        <n v="0.601063829787234"/>
        <n v="0.0"/>
        <n v="0.393"/>
        <n v="0.5649847125198301"/>
        <n v="0.40393161798842026"/>
        <n v="0.48878475114593595"/>
        <n v="0.3735744309286644"/>
        <n v="0.4072614200172943"/>
        <n v="0.5833916233475409"/>
        <n v="0.3108753112492994"/>
        <n v="0.5460375816993465"/>
        <n v="0.3883190306914335"/>
        <n v="0.38097509963519305"/>
        <n v="0.4925373134328358"/>
        <n v="0.4033411401079022"/>
        <n v="0.43060220714122943"/>
        <n v="0.3778167358251886"/>
        <n v="0.5773729992092275"/>
        <n v="0.8205052477967691"/>
        <n v="0.3864210180345951"/>
        <n v="0.6619983450558543"/>
        <n v="0.641743343900616"/>
        <n v="0.5397406836050678"/>
        <n v="0.4039552766545001"/>
        <n v="0.5701735068788465"/>
        <n v="0.7569595246121402"/>
        <n v="0.41115638695555595"/>
        <n v="0.4821268544281258"/>
        <n v="0.14497031698394272"/>
        <n v="0.7231260431441575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1.0"/>
        <n v="0.45787083487544983"/>
        <n v="0.3232565051993207"/>
        <n v="0.4737603767875702"/>
        <n v="0.40593830584342916"/>
        <n v="0.4783900367579181"/>
        <n v="0.5411271714118845"/>
        <n v="0.4027377473375324"/>
        <n v="0.15600591929545948"/>
        <n v="0.3983678152168349"/>
        <n v="0.4887859370344067"/>
        <m/>
        <n v="0.4121596159885155"/>
        <n v="0.3513049739380879"/>
        <n v="0.38784433756012243"/>
        <n v="0.3075157465914545"/>
        <n v="0.5629224928234096"/>
        <n v="0.41509770022515274"/>
        <n v="0.5696639418710263"/>
        <n v="0.35519258199061604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71055"/>
        <n v="0.5347657316148597"/>
        <n v="0.43256628100584904"/>
        <n v="0.4774750452057756"/>
        <n v="0.418119248198836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surance 55.02%">
      <sharedItems containsBlank="1" containsMixedTypes="1" containsNumber="1">
        <s v=""/>
        <n v="0.6216253576411738"/>
        <n v="0.4444115620130887"/>
        <n v="0.5576800957926802"/>
        <n v="0.5772536101085624"/>
        <n v="0.40128220531590647"/>
        <n v="0.5290893137739358"/>
        <n v="0.5289876424980202"/>
        <n v="0.44033842130346307"/>
        <n v="0.40736683118763156"/>
        <n v="0.6812033617780453"/>
        <n v="0.4569473604740619"/>
        <n v="0.48599189644352403"/>
        <n v="0.5125162112425977"/>
        <n v="0.35327620981100477"/>
        <n v="0.6278218346408994"/>
        <n v="0.6070802968918299"/>
        <n v="1.0"/>
        <n v="0.597165018416219"/>
        <n v="0.5676573703197442"/>
        <n v="0.5919509564525611"/>
        <m/>
        <n v="0.39924591829735195"/>
        <n v="0.6341976436266733"/>
        <n v="0.3154714285714286"/>
        <n v="0.6787126104175809"/>
        <n v="0.710882801694021"/>
        <n v="0.5936404695146267"/>
        <n v="0.6875514198984368"/>
        <n v="0.3445941532883198"/>
        <n v="0.3491277772210937"/>
      </sharedItems>
    </cacheField>
    <cacheField name="Billed" numFmtId="0">
      <sharedItems>
        <b v="1"/>
        <b v="0"/>
      </sharedItems>
    </cacheField>
    <cacheField name="Paid in Full" numFmtId="0">
      <sharedItems>
        <b v="1"/>
        <b v="0"/>
      </sharedItems>
    </cacheField>
    <cacheField name="Comm Owed" numFmtId="0">
      <sharedItems>
        <b v="1"/>
        <b v="0"/>
      </sharedItems>
    </cacheField>
    <cacheField name="Status" numFmtId="0">
      <sharedItems>
        <s v="In Billing"/>
        <s v="Pending Insurance Approval "/>
        <s v="Job Scheduled"/>
        <s v="Pending Gutters"/>
        <s v="Materials Ordered"/>
        <s v="Project On Hold"/>
        <s v="Job Review"/>
        <s v="Approved"/>
        <s v="Pending Inspection"/>
      </sharedItems>
    </cacheField>
    <cacheField name="Updated this week" numFmtId="0">
      <sharedItems containsBlank="1">
        <b v="1"/>
        <b v="0"/>
        <m/>
      </sharedItems>
    </cacheField>
    <cacheField name="GP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voiced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Contract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Change Orders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Manager" numFmtId="0">
      <sharedItems>
        <s v=""/>
        <s v="Drew"/>
      </sharedItems>
    </cacheField>
    <cacheField name="Amount Paid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Date of Last Payment" numFmtId="0">
      <sharedItems containsDate="1" containsString="0" containsBlank="1">
        <m/>
        <d v="2025-12-02T00:00:00Z"/>
        <d v="2026-02-24T00:00:00Z"/>
        <d v="2026-03-16T00:00:00Z"/>
        <d v="2025-12-16T00:00:00Z"/>
        <d v="2026-04-06T00:00:00Z"/>
        <d v="2026-01-06T00:00:00Z"/>
        <d v="2026-01-13T00:00:00Z"/>
        <d v="2026-02-09T00:00:00Z"/>
        <d v="2026-02-11T10:34:28Z"/>
        <d v="2026-02-26T00:00:00Z"/>
        <d v="2026-02-16T00:00:00Z"/>
        <d v="2026-03-05T00:00:00Z"/>
        <d v="2025-12-09T00:00:00Z"/>
        <d v="2026-01-29T00:00:00Z"/>
        <d v="2026-02-19T00:00:00Z"/>
        <d v="2026-01-20T00:00:00Z"/>
        <d v="2026-02-05T00:00:00Z"/>
        <d v="2025-12-11T00:00:00Z"/>
        <d v="2026-04-16T00:00:00Z"/>
        <d v="2025-12-04T00:00:00Z"/>
        <d v="2026-01-15T00:00:00Z"/>
        <d v="2025-12-18T00:00:00Z"/>
        <d v="2026-04-09T00:00:00Z"/>
        <d v="2025-12-23T00:00:00Z"/>
        <d v="2026-03-02T00:00:00Z"/>
        <d v="2025-12-30T00:00:00Z"/>
        <d v="2026-01-22T00:00:00Z"/>
        <d v="2026-01-23T00:00:00Z"/>
        <d v="2026-02-03T00:00:00Z"/>
        <d v="2026-03-03T00:00:00Z"/>
        <d v="2026-03-10T00:00:00Z"/>
        <d v="2025-12-20T00:00:00Z"/>
        <d v="2026-01-09T00:00:00Z"/>
        <d v="2026-03-06T00:00:00Z"/>
        <d v="2026-03-19T00:00:00Z"/>
        <d v="2026-03-31T00:00:00Z"/>
      </sharedItems>
    </cacheField>
    <cacheField name=" " numFmtId="0">
      <sharedItems containsString="0" containsBlank="1">
        <m/>
      </sharedItems>
    </cacheField>
    <cacheField name="Expected Commission" formula=" (Contract + 'Change Orders') * 0.05" databaseField="0"/>
    <cacheField name="Total Commission 5%" formula=" (Contract + 'Change Orders') * 0.05" databaseField="0"/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233" sheet="2025"/>
  </cacheSource>
  <cacheFields>
    <cacheField name="Project #" numFmtId="164">
      <sharedItems containsSemiMixedTypes="0" containsString="0" containsNumber="1" containsInteger="1">
        <n v="1050.0"/>
        <n v="1074.0"/>
        <n v="1083.0"/>
        <n v="1089.0"/>
        <n v="1073.0"/>
        <n v="1052.0"/>
        <n v="1080.0"/>
        <n v="1077.0"/>
        <n v="1095.0"/>
        <n v="1105.0"/>
        <n v="1138.0"/>
        <n v="1107.0"/>
        <n v="1116.0"/>
        <n v="1136.0"/>
        <n v="1143.0"/>
        <n v="1119.0"/>
        <n v="1173.0"/>
        <n v="1170.0"/>
        <n v="1154.0"/>
        <n v="1127.0"/>
        <n v="1139.0"/>
        <n v="1179.0"/>
        <n v="1159.0"/>
        <n v="1150.0"/>
        <n v="1158.0"/>
        <n v="1045.0"/>
        <n v="1166.0"/>
        <n v="1114.0"/>
        <n v="1195.0"/>
        <n v="1210.0"/>
        <n v="1218.0"/>
        <n v="1094.0"/>
        <n v="1227.0"/>
        <n v="1244.0"/>
        <n v="1246.0"/>
        <n v="1245.0"/>
        <n v="1231.0"/>
        <n v="1219.0"/>
        <n v="1194.0"/>
        <n v="1151.0"/>
        <n v="1240.0"/>
        <n v="1233.0"/>
        <n v="1263.0"/>
        <n v="1223.0"/>
        <n v="1182.0"/>
        <n v="1271.0"/>
        <n v="1156.0"/>
        <n v="1076.0"/>
        <n v="1238.0"/>
        <n v="1276.0"/>
        <n v="1169.0"/>
        <n v="1264.0"/>
        <n v="1265.0"/>
        <n v="1302.0"/>
        <n v="1282.0"/>
        <n v="1316.0"/>
        <n v="1155.0"/>
        <n v="1319.0"/>
        <n v="1360.0"/>
        <n v="1350.0"/>
        <n v="1286.0"/>
        <n v="1356.0"/>
        <n v="1153.0"/>
        <n v="1333.0"/>
        <n v="1225.0"/>
        <n v="1200.0"/>
        <n v="1327.0"/>
        <n v="1273.0"/>
        <n v="1299.0"/>
        <n v="1309.0"/>
        <n v="1226.0"/>
        <n v="1317.0"/>
        <n v="1372.0"/>
        <n v="1411.0"/>
        <n v="1211.0"/>
        <n v="1268.0"/>
        <n v="1402.0"/>
        <n v="1415.0"/>
        <n v="1345.0"/>
        <n v="1418.0"/>
        <n v="1428.0"/>
        <n v="1266.0"/>
        <n v="1398.0"/>
        <n v="1300.0"/>
        <n v="1311.0"/>
        <n v="1455.0"/>
        <n v="1399.0"/>
        <n v="1436.0"/>
        <n v="1477.0"/>
        <n v="1470.0"/>
        <n v="1480.0"/>
        <n v="1288.0"/>
        <n v="1177.0"/>
        <n v="1308.0"/>
        <n v="1491.0"/>
        <n v="1502.0"/>
        <n v="1251.0"/>
        <n v="1512.0"/>
        <n v="1397.0"/>
        <n v="1504.0"/>
        <n v="1361.0"/>
        <n v="1667.0"/>
        <n v="1527.0"/>
        <n v="1560.0"/>
        <n v="1484.0"/>
        <n v="1524.0"/>
        <n v="1390.0"/>
        <n v="1582.0"/>
        <n v="1570.0"/>
        <n v="1706.0"/>
        <n v="1514.0"/>
        <n v="1526.0"/>
        <n v="1466.0"/>
        <n v="1608.0"/>
        <n v="1574.0"/>
        <n v="1593.0"/>
        <n v="1571.0"/>
        <n v="1955.0"/>
        <n v="1619.0"/>
        <n v="1444.0"/>
        <n v="1607.0"/>
        <n v="1620.0"/>
        <n v="1602.0"/>
        <n v="1590.0"/>
        <n v="1605.0"/>
        <n v="1406.0"/>
        <n v="1621.0"/>
        <n v="1541.0"/>
        <n v="1934.0"/>
        <n v="1979.0"/>
        <n v="1496.0"/>
        <n v="1546.0"/>
        <n v="1594.0"/>
        <n v="1684.0"/>
        <n v="1289.0"/>
        <n v="1581.0"/>
        <n v="1303.0"/>
        <n v="1699.0"/>
        <n v="1714.0"/>
        <n v="1610.0"/>
        <n v="1717.0"/>
        <n v="1970.0"/>
        <n v="1457.0"/>
        <n v="1658.0"/>
        <n v="1713.0"/>
        <n v="1694.0"/>
        <n v="1655.0"/>
        <n v="1695.0"/>
        <n v="1767.0"/>
        <n v="1652.0"/>
        <n v="1623.0"/>
        <n v="1750.0"/>
        <n v="1722.0"/>
        <n v="1808.0"/>
        <n v="1811.0"/>
        <n v="1797.0"/>
        <n v="1395.0"/>
        <n v="1989.0"/>
        <n v="1977.0"/>
        <n v="1777.0"/>
        <n v="1826.0"/>
        <n v="1860.0"/>
        <n v="1985.0"/>
        <n v="1841.0"/>
        <n v="1791.0"/>
        <n v="1606.0"/>
        <n v="1638.0"/>
        <n v="1850.0"/>
        <n v="1948.0"/>
        <n v="1435.0"/>
        <n v="1794.0"/>
        <n v="1863.0"/>
        <n v="1831.0"/>
        <n v="1839.0"/>
        <n v="1096.0"/>
        <n v="1980.0"/>
        <n v="1862.0"/>
        <n v="1882.0"/>
        <n v="1890.0"/>
        <n v="1908.0"/>
        <n v="1403.0"/>
        <n v="1568.0"/>
        <n v="1889.0"/>
        <n v="1513.0"/>
        <n v="1895.0"/>
        <n v="1902.0"/>
        <n v="1881.0"/>
        <n v="1891.0"/>
        <n v="1525.0"/>
        <n v="1906.0"/>
        <n v="2004.0"/>
        <n v="1449.0"/>
        <n v="1935.0"/>
        <n v="1776.0"/>
        <n v="1983.0"/>
        <n v="1803.0"/>
        <n v="1905.0"/>
        <n v="1920.0"/>
        <n v="1986.0"/>
        <n v="1984.0"/>
        <n v="2022.0"/>
        <n v="2026.0"/>
        <n v="1181.0"/>
        <n v="1975.0"/>
        <n v="1945.0"/>
        <n v="2035.0"/>
        <n v="2031.0"/>
        <n v="2051.0"/>
        <n v="1793.0"/>
        <n v="1551.0"/>
        <n v="2057.0"/>
        <n v="1413.0"/>
        <n v="2068.0"/>
        <n v="2034.0"/>
        <n v="2010.0"/>
        <n v="2050.0"/>
        <n v="2084.0"/>
        <n v="2046.0"/>
        <n v="2088.0"/>
        <n v="2053.0"/>
        <n v="2071.0"/>
        <n v="2106.0"/>
        <n v="2095.0"/>
        <n v="2006.0"/>
        <n v="1201.0"/>
        <n v="2126.0"/>
        <n v="1235.0"/>
        <n v="2136.0"/>
        <n v="2109.0"/>
        <n v="2140.0"/>
        <n v="2056.0"/>
        <n v="2117.0"/>
      </sharedItems>
    </cacheField>
    <cacheField name="Job #" numFmtId="0">
      <sharedItems containsSemiMixedTypes="0" containsString="0" containsNumber="1" containsInteger="1">
        <n v="2.0255001E7"/>
        <n v="2.0255002E7"/>
        <n v="2.0255003E7"/>
        <n v="2.0255004E7"/>
        <n v="2.0255005E7"/>
        <n v="2.0255006E7"/>
        <n v="2.0255007E7"/>
        <n v="2.0255008E7"/>
        <n v="2.0255009E7"/>
        <n v="2.025501E7"/>
        <n v="2.0255011E7"/>
        <n v="2.0255012E7"/>
        <n v="2.0255013E7"/>
        <n v="2.0255014E7"/>
        <n v="2.0255015E7"/>
        <n v="2.0255016E7"/>
        <n v="2.0255017E7"/>
        <n v="2.0255018E7"/>
        <n v="2.0255019E7"/>
        <n v="2.025502E7"/>
        <n v="2.0255021E7"/>
        <n v="2.0255022E7"/>
        <n v="2.0255023E7"/>
        <n v="2.0255024E7"/>
        <n v="2.0255025E7"/>
        <n v="2.0255026E7"/>
        <n v="2.0255027E7"/>
        <n v="2.0255028E7"/>
        <n v="2.0255029E7"/>
        <n v="2.025503E7"/>
        <n v="2.0255031E7"/>
        <n v="2.0255032E7"/>
        <n v="2.0255033E7"/>
        <n v="2.0255034E7"/>
        <n v="2.0255035E7"/>
        <n v="2.0255036E7"/>
        <n v="2.0255037E7"/>
        <n v="2.0255038E7"/>
        <n v="2.0255039E7"/>
        <n v="2.025504E7"/>
        <n v="2.0255041E7"/>
        <n v="2.0255042E7"/>
        <n v="2.0255043E7"/>
        <n v="2.0255044E7"/>
        <n v="2.0255045E7"/>
        <n v="2.0255046E7"/>
        <n v="2.0255047E7"/>
        <n v="2.0255048E7"/>
        <n v="2.0255049E7"/>
        <n v="2.025505E7"/>
        <n v="2.0255051E7"/>
        <n v="2.0255052E7"/>
        <n v="2.0255053E7"/>
        <n v="2.0255054E7"/>
        <n v="2.0255055E7"/>
        <n v="2.0255056E7"/>
        <n v="2.0255057E7"/>
        <n v="2.0255058E7"/>
        <n v="2.0255059E7"/>
        <n v="2.025506E7"/>
        <n v="2.0255061E7"/>
        <n v="2.0255062E7"/>
        <n v="2.0255063E7"/>
        <n v="2.0255064E7"/>
        <n v="2.0255065E7"/>
        <n v="2.0255066E7"/>
        <n v="2.0255067E7"/>
        <n v="2.0255068E7"/>
        <n v="2.0255069E7"/>
        <n v="2.025507E7"/>
        <n v="2.0255071E7"/>
        <n v="2.0255072E7"/>
        <n v="2.0255073E7"/>
        <n v="2.0255074E7"/>
        <n v="2.0255075E7"/>
        <n v="2.0255076E7"/>
        <n v="2.0255077E7"/>
        <n v="2.0255078E7"/>
        <n v="2.0255079E7"/>
        <n v="2.025508E7"/>
        <n v="2.0255081E7"/>
        <n v="2.0255082E7"/>
        <n v="2.0255083E7"/>
        <n v="2.0255084E7"/>
        <n v="2.0255085E7"/>
        <n v="2.0255086E7"/>
        <n v="2.0255087E7"/>
        <n v="2.0255088E7"/>
        <n v="2.0255089E7"/>
        <n v="2.025509E7"/>
        <n v="2.0255091E7"/>
        <n v="2.0255092E7"/>
        <n v="2.0255093E7"/>
        <n v="2.0255094E7"/>
        <n v="2.0255095E7"/>
        <n v="2.0255096E7"/>
        <n v="2.0255097E7"/>
        <n v="2.0255098E7"/>
        <n v="2.0255099E7"/>
        <n v="2.02551E7"/>
        <n v="2.0255101E7"/>
        <n v="2.0255102E7"/>
        <n v="2.0255103E7"/>
        <n v="2.0255104E7"/>
        <n v="2.0255105E7"/>
        <n v="2.0255106E7"/>
        <n v="2.0255107E7"/>
        <n v="2.0255108E7"/>
        <n v="2.0255109E7"/>
        <n v="2.025511E7"/>
        <n v="2.0255111E7"/>
        <n v="2.0255112E7"/>
        <n v="2.0255113E7"/>
        <n v="2.0255114E7"/>
        <n v="2.0255115E7"/>
        <n v="2.0255116E7"/>
        <n v="2.0255117E7"/>
        <n v="2.0255118E7"/>
        <n v="2.0255119E7"/>
        <n v="2.025512E7"/>
        <n v="2.0255121E7"/>
        <n v="2.0255122E7"/>
        <n v="2.0255123E7"/>
        <n v="2.0255124E7"/>
        <n v="2.0255125E7"/>
        <n v="2.0255126E7"/>
        <n v="2.0255127E7"/>
        <n v="2.0255128E7"/>
        <n v="2.0255129E7"/>
        <n v="2.025513E7"/>
        <n v="2.0255131E7"/>
        <n v="2.0255132E7"/>
        <n v="2.0255133E7"/>
        <n v="2.0255134E7"/>
        <n v="2.0255135E7"/>
        <n v="2.0255136E7"/>
        <n v="2.0255137E7"/>
        <n v="2.0255138E7"/>
        <n v="2.0255139E7"/>
        <n v="2.025514E7"/>
        <n v="2.0255141E7"/>
        <n v="2.0255142E7"/>
        <n v="2.0255143E7"/>
        <n v="2.0255144E7"/>
        <n v="2.0255145E7"/>
        <n v="2.0255146E7"/>
        <n v="2.0255147E7"/>
        <n v="2.0255148E7"/>
        <n v="2.0255149E7"/>
        <n v="2.025515E7"/>
        <n v="2.0255151E7"/>
        <n v="2.0255152E7"/>
        <n v="2.0255153E7"/>
        <n v="2.0255154E7"/>
        <n v="2.0255155E7"/>
        <n v="2.0255156E7"/>
        <n v="2.0255157E7"/>
        <n v="2.0255158E7"/>
        <n v="2.0255159E7"/>
        <n v="2.025516E7"/>
        <n v="2.0255161E7"/>
        <n v="2.0255162E7"/>
        <n v="2.0255163E7"/>
        <n v="2.0255164E7"/>
        <n v="2.0255165E7"/>
        <n v="2.0255166E7"/>
        <n v="2.0255167E7"/>
        <n v="2.0255168E7"/>
        <n v="2.0255169E7"/>
        <n v="2.025517E7"/>
        <n v="2.0255171E7"/>
        <n v="2.0255172E7"/>
        <n v="2.0255173E7"/>
        <n v="2.0255174E7"/>
        <n v="2.0255175E7"/>
        <n v="2.0255176E7"/>
        <n v="2.0255177E7"/>
        <n v="2.0255178E7"/>
        <n v="2.0255179E7"/>
        <n v="2.025518E7"/>
        <n v="2.0255181E7"/>
        <n v="2.0255182E7"/>
        <n v="2.0255183E7"/>
        <n v="2.0255184E7"/>
        <n v="2.0255185E7"/>
        <n v="2.0255186E7"/>
        <n v="2.0255187E7"/>
        <n v="2.0255188E7"/>
        <n v="2.0255189E7"/>
        <n v="2.025519E7"/>
        <n v="2.0255191E7"/>
        <n v="2.0255192E7"/>
        <n v="2.0255193E7"/>
        <n v="2.0255194E7"/>
        <n v="2.0255195E7"/>
        <n v="2.0255196E7"/>
        <n v="2.0255197E7"/>
        <n v="2.0255198E7"/>
        <n v="2.0255199E7"/>
        <n v="2.02552E7"/>
        <n v="2.0255201E7"/>
        <n v="2.0255202E7"/>
        <n v="2.0255203E7"/>
        <n v="2.0255204E7"/>
        <n v="2.0255205E7"/>
        <n v="2.0255206E7"/>
        <n v="2.0255208E7"/>
        <n v="2.0255209E7"/>
        <n v="2.025521E7"/>
        <n v="2.0255211E7"/>
        <n v="2.0255212E7"/>
        <n v="2.0255213E7"/>
        <n v="2.0255214E7"/>
        <n v="2.0255215E7"/>
        <n v="2.0255216E7"/>
        <n v="2.0255217E7"/>
        <n v="2.0255218E7"/>
        <n v="2.0255219E7"/>
        <n v="2.025522E7"/>
        <n v="2.0255221E7"/>
        <n v="2.0255222E7"/>
        <n v="2.0255223E7"/>
        <n v="2.0255224E7"/>
        <n v="2.0255225E7"/>
        <n v="2.0255226E7"/>
        <n v="2.0255227E7"/>
        <n v="2.0255228E7"/>
        <n v="2.0255229E7"/>
        <n v="2.025523E7"/>
        <n v="2.0255231E7"/>
        <n v="2.0255232E7"/>
        <n v="2.0255233E7"/>
      </sharedItems>
    </cacheField>
    <cacheField name="Name" numFmtId="0">
      <sharedItems>
        <s v="Lauren Mccoy"/>
        <s v="Dennis Hong"/>
        <s v="Doug Gregory"/>
        <s v="Jennifer Willoughby"/>
        <s v="INS - Stephanie Quintor"/>
        <s v="Bill Bechtel"/>
        <s v="Nathan Thomsen"/>
        <s v="Kathy Cornell"/>
        <s v="Loren Westfall"/>
        <s v="Deborah Tippie"/>
        <s v="Eric Lovely"/>
        <s v="Troy Blanchard"/>
        <s v="Steve Truskowski"/>
        <s v="HBC Garage Siding"/>
        <s v="INS - Rachel Carr"/>
        <s v="INS - Joshua Bonzelaar"/>
        <s v="Gina Schweiterman"/>
        <s v="INS - Ryan Horan"/>
        <s v="Andrew &amp; Lynn Evans"/>
        <s v="Lorraine Wood"/>
        <s v="Tom Watkin"/>
        <s v="Janice Motz"/>
        <s v="Cory Leckey"/>
        <s v="Kimberleigh Cooper"/>
        <s v="Chris Falkowski"/>
        <s v="Steve and Robin Bliss"/>
        <s v="INS - Tyler Goudy"/>
        <s v="INS - Wes Beard"/>
        <s v="Andrew Walter"/>
        <s v="Michael Hill"/>
        <s v="Darren Smith"/>
        <s v="INS - Claude Copeland"/>
        <s v="Jim Steinman"/>
        <s v="Dalton Swafford"/>
        <s v="Dave Nelson"/>
        <s v="Steve Oroszi"/>
        <s v="Brandon Mix"/>
        <s v="Mina Shafiei"/>
        <s v="Ben McClurg"/>
        <s v="Zynell Clemons"/>
        <s v="Penny Willis"/>
        <s v="Amy Stamps"/>
        <s v="INS - Tom Myers Siding"/>
        <s v="Jennifer Colwell"/>
        <s v="Mark Webster"/>
        <s v="Anthony Cruz"/>
        <s v="TJ Bernard"/>
        <s v="Pam Sizemore"/>
        <s v="Kelly Thakkar"/>
        <s v="Dustin Johnson"/>
        <s v="INS - Misty Dalykas"/>
        <s v="Mark Wolfe"/>
        <s v="Adam Sweigart"/>
        <s v="INS - Kevin And Cheryl Sims"/>
        <s v="INS - Ryan Bloomingdale"/>
        <s v="INS - Emily Hammel"/>
        <s v="Dorothy Reed"/>
        <s v="Drew Haker"/>
        <s v="Rayce Robinon - Clocktower"/>
        <s v="David Torrence"/>
        <s v="Shawn Vehr"/>
        <s v="INS - Glen Shelley"/>
        <s v="INS - Katherine Clemmer"/>
        <s v="Robert Cobb"/>
        <s v="Jamie Coy"/>
        <s v="Craig Kauffman"/>
        <s v="INS - John Martin"/>
        <s v="INS - New Jasper Fire Station"/>
        <s v="INS - Roger Hamilton"/>
        <s v="Manes Addition"/>
        <s v="Kathy Hartman"/>
        <s v="Chris Falkowski - Master Bath"/>
        <s v="Mike White"/>
        <s v="INS - Sovereign Grace"/>
        <s v="Susan Gayle"/>
        <s v="Stacey Kinnison"/>
        <s v="Ashley Deloatch"/>
        <s v="Heather Kennedy"/>
        <s v="Kyle Piepmeyer"/>
        <s v="Cindy Eubanks"/>
        <s v="Chris Kelly"/>
        <s v="Eric Whitney"/>
        <s v="INS - Ben Shideler"/>
        <s v="Caroline Mantkowski"/>
        <s v="Joanne Stocksdale"/>
        <s v="INS - Carol Morgan (Beth Lainhart)"/>
        <s v="Bruce Stapleton"/>
        <s v="Codi Santos"/>
        <s v="Scott Earhart"/>
        <s v="Pete Avnaim"/>
        <s v="INS - Pete Battaglia"/>
        <s v="Level MB - The Maxwell"/>
        <s v="INS - James (Andy) Dean"/>
        <s v="Carlene McNamara"/>
        <s v="Keith Smart"/>
        <s v="Brian Moore"/>
        <s v="Maria Beimly"/>
        <s v="Ray Marker"/>
        <s v="Lewis Wray"/>
        <s v="INS - Lisa Cooper"/>
        <s v="Level MB - 30 N Main"/>
        <s v="Matt Veryser"/>
        <s v="Annie Lawson"/>
        <s v="Philip Osterholt"/>
        <s v="John Baumann"/>
        <s v="Patti Nicodemus"/>
        <s v="Barb Knobloch"/>
        <s v="Sam Saylers"/>
        <s v="HBC - Prenger"/>
        <s v="Dana Ronnebaum"/>
        <s v="Tom Bucher"/>
        <s v="Tyler Kirby - Level MB"/>
        <s v="Tom Christy"/>
        <s v="Cortney Frazee"/>
        <s v="Seth Coil"/>
        <s v="Level MB - Wes Driskell"/>
        <s v="Dustin Dietz"/>
        <s v="Barry Smith"/>
        <s v="INS - Katie Merrell"/>
        <s v="Christina Beach"/>
        <s v="James Zimmerman"/>
        <s v="Austan  Good"/>
        <s v="Viktoria Cooper"/>
        <s v="Amy Gibbons"/>
        <s v="INS Steve &amp; Karima Buchholz"/>
        <s v="Paulette Schields"/>
        <s v="Oceana Massonneau"/>
        <s v="Frank Szmulowicz"/>
        <s v="Josh Swihart"/>
        <s v="Steve Mascarella"/>
        <s v="Trevor Lowe"/>
        <s v="Jenna Kreitzer"/>
        <s v="INS - Gary Toczylowski"/>
        <s v="INS - Pete Battaglia rental"/>
        <s v="INS - Paul Herzog"/>
        <s v="INS - Shawnee Hills Baptist Church"/>
        <s v="INS - Becky Maggert"/>
        <s v="Lisa Dillon"/>
        <s v="INS - Melissa Clark"/>
        <s v="Shawn Ella Isaac"/>
        <s v="Brett Schilling"/>
        <s v="Pat Spirito"/>
        <s v="INS - Matt Downing"/>
        <s v="James Fry"/>
        <s v="Graham King - E Canal"/>
        <s v="INS - Michael Phillips"/>
        <s v="Graham King - 10 N Long St"/>
        <s v="Brittany Fuls"/>
        <s v="Emma Allen"/>
        <s v="Gail Sowers"/>
        <s v="Todd Anderson"/>
        <s v="Jill Bachelder"/>
        <s v="Ray Kiser"/>
        <s v="Donald Mcghee"/>
        <s v="Barn Gutters - Jared Huelsman"/>
        <s v="Richard Deitering"/>
        <s v="Vicki Jones"/>
        <s v="Pat Daniels"/>
        <s v="Sarah Bills"/>
        <s v="Ryan Chatterton And Danielle Kelley"/>
        <s v="Jason Poling"/>
        <s v="Deb Puckett"/>
        <s v="Jennifer Pett"/>
        <s v="Gary Shoup"/>
        <s v="Daniel Reed"/>
        <s v="Dave Koukol"/>
        <s v="Shannon Campbell"/>
        <s v="Ben Davis"/>
        <s v="Douglas Swartz"/>
        <s v="Sam  Hinker"/>
        <s v="Judy Shobe"/>
        <s v="INS - Mark Addison"/>
        <s v="Ransae  Hall"/>
        <s v="Daron Brown"/>
        <s v="Shannon Clark"/>
        <s v="Ryan Walker"/>
        <s v="Kevin Rode"/>
        <s v="INS - Andrew Heflin"/>
        <s v="Don Barry"/>
        <s v="Barb Spurgeon"/>
        <s v="INS - Peggy Hicks"/>
        <s v="Dayton Dreamcenter"/>
        <s v="Ben Shawley"/>
        <s v="Pete Stueve"/>
        <s v="Faith Bergen"/>
        <s v="DeAnna Maertens"/>
        <s v="Becky Horne"/>
        <s v="Jeff Hobbs"/>
        <s v="Gregg Treiber"/>
        <s v="Jerome Hudson"/>
        <s v="Brian Mueller"/>
        <s v="Nancy Avila"/>
        <s v="Frank Baxter"/>
        <s v="James Chestnut"/>
        <s v="Dave Linnenkohl - Daughter's House"/>
        <s v="Sherrill Silvers"/>
        <s v="Alex McFeters"/>
        <s v="Glenn Westrick"/>
        <s v="Tom Menker"/>
        <s v="Dee Scherer"/>
        <s v="INS - Karen Durning"/>
        <s v="William Barrett"/>
        <s v="Bryant Mullinix"/>
        <s v="INS - Heidi Yost"/>
        <s v="INS - Teresa Luciano"/>
        <s v="Cathy Spence"/>
        <s v="Eric Campbell"/>
        <s v="Jason May"/>
        <s v="Josh Tincher"/>
        <s v="James King"/>
        <s v="Angie Zielinski"/>
        <s v="Joseph  Abke"/>
        <s v="Todd Gaerke"/>
        <s v="Cindy Moebius"/>
        <s v="Dan Moorhead"/>
        <s v="Ashley Ferguson"/>
        <s v="INS - Eric &amp; Betty Mitchell"/>
        <s v="Brian Resides"/>
        <s v="Joe Franke"/>
        <s v="Russell Evans"/>
        <s v="Mark Grimes"/>
        <s v="Dustin Myers"/>
        <s v="JohnRoss"/>
        <s v="Mary Mastronicola"/>
        <s v="Dan Arnold"/>
        <s v="Chris Long"/>
        <s v="Derek Fink"/>
        <s v="Tara Zimmer"/>
      </sharedItems>
    </cacheField>
    <cacheField name="Type" numFmtId="0">
      <sharedItems containsBlank="1">
        <s v="Roofing and Siding"/>
        <s v="Construction"/>
        <m/>
      </sharedItems>
    </cacheField>
    <cacheField name="Date" numFmtId="165">
      <sharedItems containsSemiMixedTypes="0" containsDate="1" containsString="0">
        <d v="2025-01-07T09:53:24Z"/>
        <d v="2025-01-17T13:02:01Z"/>
        <d v="2025-01-17T13:02:50Z"/>
        <d v="2025-01-21T11:54:54Z"/>
        <d v="2025-01-21T12:24:31Z"/>
        <d v="2025-01-27T14:26:47Z"/>
        <d v="2025-01-27T14:32:59Z"/>
        <d v="2025-01-31T09:21:16Z"/>
        <d v="2025-01-31T09:23:28Z"/>
        <d v="2025-02-12T09:14:04Z"/>
        <d v="2025-02-26T13:41:51Z"/>
        <d v="2025-02-26T16:32:56Z"/>
        <d v="2025-02-27T11:28:38Z"/>
        <d v="2025-02-27T11:29:10Z"/>
        <d v="2025-02-27T15:01:05Z"/>
        <d v="2025-03-03T09:40:33Z"/>
        <d v="2025-03-11T00:00:00Z"/>
        <d v="2025-03-12T00:00:00Z"/>
        <d v="2025-03-13T00:00:00Z"/>
        <d v="2025-03-14T00:00:00Z"/>
        <d v="2025-03-15T00:00:00Z"/>
        <d v="2025-03-16T00:00:00Z"/>
        <d v="2025-03-20T00:00:00Z"/>
        <d v="2025-03-21T00:00:00Z"/>
        <d v="2025-03-25T00:00:00Z"/>
        <d v="2025-03-26T00:00:00Z"/>
        <d v="2025-03-28T00:00:00Z"/>
        <d v="2025-03-30T00:00:00Z"/>
        <d v="2025-03-31T00:00:00Z"/>
        <d v="2025-04-01T00:00:00Z"/>
        <d v="2025-04-02T00:00:00Z"/>
        <d v="2025-04-04T00:00:00Z"/>
        <d v="2025-04-07T00:00:00Z"/>
        <d v="2025-04-08T00:00:00Z"/>
        <d v="2025-04-09T00:00:00Z"/>
        <d v="2025-04-10T00:00:00Z"/>
        <d v="2025-04-14T00:00:00Z"/>
        <d v="2025-04-17T00:00:00Z"/>
        <d v="2025-04-21T00:00:00Z"/>
        <d v="2025-04-22T00:00:00Z"/>
        <d v="2025-04-24T00:00:00Z"/>
        <d v="2025-04-25T00:00:00Z"/>
        <d v="2025-04-27T00:00:00Z"/>
        <d v="2025-04-29T00:00:00Z"/>
        <d v="2025-04-30T00:00:00Z"/>
        <d v="2025-05-01T00:00:00Z"/>
        <d v="2025-05-02T00:00:00Z"/>
        <d v="2025-05-05T00:00:00Z"/>
        <d v="2025-05-06T00:00:00Z"/>
        <d v="2025-05-06T12:11:10Z"/>
        <d v="2025-05-07T00:00:00Z"/>
        <d v="2025-05-08T00:00:00Z"/>
        <d v="2025-05-10T00:00:00Z"/>
        <d v="2025-05-11T00:00:00Z"/>
        <d v="2025-05-13T00:00:00Z"/>
        <d v="2025-05-14T00:00:00Z"/>
        <d v="2025-05-16T00:00:00Z"/>
        <d v="2025-05-19T00:00:00Z"/>
        <d v="2025-05-20T00:00:00Z"/>
        <d v="2025-05-22T00:00:00Z"/>
        <d v="2025-05-21T00:00:00Z"/>
        <d v="2025-05-23T00:00:00Z"/>
        <d v="2025-05-28T00:00:00Z"/>
        <d v="2025-05-29T00:00:00Z"/>
        <d v="2025-06-02T00:00:00Z"/>
        <d v="2025-06-04T00:00:00Z"/>
        <d v="2025-10-02T00:00:00Z"/>
        <d v="2025-06-09T00:00:00Z"/>
        <d v="2025-06-10T00:00:00Z"/>
        <d v="2025-06-12T00:00:00Z"/>
        <d v="2025-06-13T00:00:00Z"/>
        <d v="2025-10-03T00:00:00Z"/>
        <d v="2025-06-18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9T00:00:00Z"/>
        <d v="2025-07-01T00:00:00Z"/>
        <d v="2025-07-09T00:00:00Z"/>
        <d v="2025-10-08T00:00:00Z"/>
        <d v="2025-07-11T00:00:00Z"/>
        <d v="2025-07-16T00:00:00Z"/>
        <d v="2025-07-18T00:00:00Z"/>
        <d v="2025-07-19T00:00:00Z"/>
        <d v="2025-07-20T00:00:00Z"/>
        <d v="2025-10-09T00:00:00Z"/>
        <d v="2025-07-21T00:00:00Z"/>
        <d v="2025-07-22T00:00:00Z"/>
        <d v="2025-07-23T00:00:00Z"/>
        <d v="2025-07-24T00:00:00Z"/>
        <d v="2025-07-25T00:00:00Z"/>
        <d v="2025-07-29T00:00:00Z"/>
        <d v="2025-07-30T00:00:00Z"/>
        <d v="2025-08-07T00:00:00Z"/>
        <d v="2025-08-08T00:00:00Z"/>
        <d v="2025-08-11T00:00:00Z"/>
        <d v="2025-08-12T00:00:00Z"/>
        <d v="2025-08-15T00:00:00Z"/>
        <d v="2025-10-10T00:00:00Z"/>
        <d v="2025-08-19T00:00:00Z"/>
        <d v="2025-08-21T00:00:00Z"/>
        <d v="2025-10-13T00:00:00Z"/>
        <d v="2025-08-22T00:00:00Z"/>
        <d v="2025-08-23T00:00:00Z"/>
        <d v="2025-08-25T00:00:00Z"/>
        <d v="2025-10-14T00:00:00Z"/>
        <d v="2025-08-26T00:00:00Z"/>
        <d v="2025-08-27T00:00:00Z"/>
        <d v="2025-08-28T00:00:00Z"/>
        <d v="2025-08-29T00:00:00Z"/>
        <d v="2025-09-02T00:00:00Z"/>
        <d v="2025-09-04T00:00:00Z"/>
        <d v="2025-09-09T00:00:00Z"/>
        <d v="2025-09-10T00:00:00Z"/>
        <d v="2025-09-11T00:00:00Z"/>
        <d v="2025-09-13T00:00:00Z"/>
        <d v="2025-09-15T00:00:00Z"/>
        <d v="2025-09-16T00:00:00Z"/>
        <d v="2025-09-17T00:00:00Z"/>
        <d v="2025-09-20T00:00:00Z"/>
        <d v="2025-09-23T00:00:00Z"/>
        <d v="2025-10-16T00:00:00Z"/>
        <d v="2025-09-24T00:00:00Z"/>
        <d v="2025-09-26T00:00:00Z"/>
        <d v="2025-09-29T00:00:00Z"/>
        <d v="2025-10-01T00:00:00Z"/>
        <d v="2025-10-20T00:00:00Z"/>
        <d v="2025-10-21T00:00:00Z"/>
        <d v="2025-10-22T00:00:00Z"/>
        <d v="2025-10-27T00:00:00Z"/>
        <d v="2025-10-28T00:00:00Z"/>
        <d v="2025-10-29T00:00:00Z"/>
        <d v="2025-10-30T00:00:00Z"/>
        <d v="2025-10-31T00:00:00Z"/>
        <d v="2025-11-05T00:00:00Z"/>
        <d v="2025-11-07T00:00:00Z"/>
        <d v="2025-11-09T00:00:00Z"/>
        <d v="2025-11-12T00:00:00Z"/>
        <d v="2025-11-13T00:00:00Z"/>
        <d v="2025-11-19T00:00:00Z"/>
        <d v="2025-11-20T00:00:00Z"/>
        <d v="2025-11-24T00:00:00Z"/>
        <d v="2025-11-25T00:00:00Z"/>
        <d v="2025-12-02T00:00:00Z"/>
        <d v="2025-12-04T00:00:00Z"/>
        <d v="2025-12-11T00:00:00Z"/>
        <d v="2025-12-16T00:00:00Z"/>
        <d v="2025-12-19T00:00:00Z"/>
        <d v="2025-12-29T00:00:00Z"/>
        <d v="2025-12-31T00:00:00Z"/>
      </sharedItems>
    </cacheField>
    <cacheField name="Contract Amt $3,015,547.20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Projected Start Date">
      <sharedItems containsDate="1" containsBlank="1" containsMixedTypes="1">
        <d v="2025-02-25T00:00:00Z"/>
        <d v="2025-03-26T00:00:00Z"/>
        <d v="2025-06-19T00:00:00Z"/>
        <d v="2025-03-27T00:00:00Z"/>
        <s v="11/06/2025"/>
        <d v="2025-09-04T00:00:00Z"/>
        <d v="2025-02-26T00:00:00Z"/>
        <d v="2025-02-10T00:00:00Z"/>
        <d v="2025-09-11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2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4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4/30/2026"/>
        <d v="2025-09-10T00:00:00Z"/>
        <s v="11/13/2025"/>
        <s v="05/25/2026"/>
        <d v="2025-08-15T00:00:00Z"/>
        <d v="2025-09-15T00:00:00Z"/>
        <d v="2025-09-12T00:00:00Z"/>
        <d v="2025-09-08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7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Projected End Date">
      <sharedItems containsDate="1" containsBlank="1" containsMixedTypes="1">
        <d v="2025-02-26T00:00:00Z"/>
        <d v="2025-03-27T00:00:00Z"/>
        <d v="2025-06-19T00:00:00Z"/>
        <s v="11/06/2025"/>
        <d v="2025-09-04T00:00:00Z"/>
        <d v="2025-02-10T00:00:00Z"/>
        <d v="2025-09-11T00:00:00Z"/>
        <d v="2025-02-27T00:00:00Z"/>
        <d v="2025-02-25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4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5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5/01/2026"/>
        <d v="2025-09-10T00:00:00Z"/>
        <s v="11/13/2025"/>
        <s v="05/25/2026"/>
        <d v="2025-08-15T00:00:00Z"/>
        <d v="2025-09-15T00:00:00Z"/>
        <d v="2025-09-12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8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AM" numFmtId="0">
      <sharedItems>
        <s v="Mike"/>
        <s v="Adam"/>
        <s v="James"/>
        <s v="Chris"/>
        <s v="Drew"/>
        <s v="Cale"/>
        <s v="Will"/>
        <s v="Brett"/>
        <s v="Geoff"/>
      </sharedItems>
    </cacheField>
    <cacheField name="Invoiced Total $3,306,820.45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Amount Paid $3,648,737.33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Change Orders $233,887.95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Cost $1,901,675.62" numFmtId="166">
      <sharedItems containsString="0" containsBlank="1" containsNumber="1">
        <n v="607.08"/>
        <n v="0.0"/>
        <n v="38797.66"/>
        <n v="6866.21"/>
        <n v="18394.18"/>
        <n v="133092.79"/>
        <n v="313.48"/>
        <n v="840.0"/>
        <n v="35097.53"/>
        <n v="8375.22"/>
        <n v="0.01"/>
        <n v="570.71"/>
        <n v="875.0"/>
        <n v="2581.52"/>
        <n v="9424.33"/>
        <n v="11388.53"/>
        <n v="333.83"/>
        <n v="14724.54"/>
        <n v="10397.62"/>
        <n v="11703.43"/>
        <n v="1358.87"/>
        <n v="5640.54"/>
        <n v="6819.98"/>
        <n v="779.57"/>
        <n v="6580.49"/>
        <n v="469.65"/>
        <n v="16743.67"/>
        <n v="17372.87"/>
        <n v="1006.07"/>
        <n v="975.0"/>
        <n v="357.59"/>
        <n v="9718.69"/>
        <n v="820.25"/>
        <n v="200.0"/>
        <n v="1300.0"/>
        <n v="825.0"/>
        <n v="2615.04"/>
        <n v="2525.85"/>
        <n v="8102.12"/>
        <n v="8144.01"/>
        <m/>
        <n v="1000.0"/>
        <n v="14667.37"/>
        <n v="2799.17"/>
        <n v="300.0"/>
        <n v="5149.1"/>
        <n v="11973.64"/>
        <n v="5109.88"/>
        <n v="3886.63"/>
        <n v="16936.61"/>
        <n v="6329.02"/>
        <n v="6871.35"/>
        <n v="8819.86"/>
        <n v="48435.26"/>
        <n v="18539.22"/>
        <n v="11724.74"/>
        <n v="818.75"/>
        <n v="375.0"/>
        <n v="175.0"/>
        <n v="6535.58"/>
        <n v="4376.48"/>
        <n v="8075.9"/>
        <n v="3014.59"/>
        <n v="11658.12"/>
        <n v="11476.22"/>
        <n v="8938.93"/>
        <n v="7320.48"/>
        <n v="60012.3"/>
        <n v="28627.28"/>
        <n v="5463.23"/>
        <n v="827.88"/>
        <n v="8457.71"/>
        <n v="555.65"/>
        <n v="39864.25"/>
        <n v="15271.38"/>
        <n v="8991.64"/>
        <n v="1360.0"/>
        <n v="9482.21"/>
        <n v="13442.81"/>
        <n v="25098.68"/>
        <n v="1084.93"/>
        <n v="723.24"/>
        <n v="9856.95"/>
        <n v="5846.9"/>
        <n v="490.17"/>
        <n v="556.0"/>
        <n v="5313.68"/>
        <n v="12954.74"/>
        <n v="40849.18"/>
        <n v="370.85"/>
        <n v="310.02"/>
        <n v="12245.58"/>
        <n v="5293.43"/>
        <n v="1561.25"/>
        <n v="972.11"/>
        <n v="4657.28"/>
        <n v="36521.33"/>
        <n v="3188.63"/>
        <n v="2975.62"/>
        <n v="22360.12"/>
        <n v="15517.8"/>
        <n v="270.0"/>
        <n v="260.0"/>
        <n v="10146.07"/>
        <n v="1645.74"/>
        <n v="7762.01"/>
        <n v="47289.92"/>
        <n v="14896.88"/>
        <n v="2937.06"/>
        <n v="800.0"/>
        <n v="12209.75"/>
        <n v="1243.08"/>
        <n v="5167.2"/>
        <n v="650.0"/>
        <n v="1437.8"/>
        <n v="13380.52"/>
        <n v="2338.37"/>
        <n v="19239.77"/>
        <n v="4583.24"/>
        <n v="14634.07"/>
        <n v="13230.47"/>
        <n v="7862.13"/>
        <n v="31082.06"/>
        <n v="7000.0"/>
        <n v="4791.7"/>
        <n v="6999.4"/>
        <n v="6190.83"/>
        <n v="660.8"/>
        <n v="250.0"/>
        <n v="14547.69"/>
        <n v="811.02"/>
        <n v="592.25"/>
        <n v="7870.5"/>
        <n v="6572.52"/>
        <n v="3949.95"/>
        <n v="877.68"/>
        <n v="15479.41"/>
        <n v="5063.18"/>
        <n v="14270.56"/>
        <n v="18602.29"/>
        <n v="9260.76"/>
        <n v="2240.0"/>
        <n v="11202.97"/>
        <n v="910.0"/>
        <n v="605.53"/>
        <n v="5468.89"/>
        <n v="7981.61"/>
        <n v="6557.78"/>
        <n v="249.45"/>
        <n v="1749.41"/>
        <n v="14681.61"/>
        <n v="14585.79"/>
        <n v="9650.48"/>
        <n v="4321.68"/>
        <n v="520.93"/>
        <n v="3234.43"/>
        <n v="44010.65"/>
        <n v="6496.76"/>
        <n v="87832.53"/>
        <n v="2548.2"/>
        <n v="16860.76"/>
        <n v="8538.38"/>
        <n v="6160.74"/>
        <n v="8155.79"/>
        <n v="11413.68"/>
        <n v="9039.43"/>
        <n v="661.01"/>
        <n v="881.08"/>
        <n v="1769.89"/>
        <n v="8841.6"/>
        <n v="6210.3"/>
        <n v="3582.0"/>
        <n v="24262.54"/>
        <n v="17240.4"/>
        <n v="4203.7"/>
        <n v="1525.43"/>
        <n v="25079.12"/>
        <n v="256.01"/>
        <n v="30699.18"/>
        <n v="660.44"/>
        <n v="4304.13"/>
        <n v="2042.46"/>
        <n v="2050.0"/>
        <n v="11915.97"/>
        <n v="600.0"/>
        <n v="3459.99"/>
        <n v="881.69"/>
        <n v="19066.11"/>
        <n v="6289.45"/>
        <n v="1534.11"/>
        <n v="1329.1"/>
        <n v="5632.03"/>
        <n v="14350.25"/>
        <n v="7145.08"/>
        <n v="1973.88"/>
        <n v="927.13"/>
        <n v="2799.11"/>
        <n v="400.0"/>
        <n v="4496.0"/>
        <n v="5513.18"/>
        <n v="629.62"/>
        <n v="1031.77"/>
        <n v="10279.88"/>
        <n v="14334.46"/>
        <n v="7592.68"/>
      </sharedItems>
    </cacheField>
    <cacheField name="GP $1,277,104.64">
      <sharedItems containsBlank="1" containsMixedTypes="1" containsNumber="1">
        <n v="1162.92"/>
        <n v="0.0"/>
        <n v="8280.779999999999"/>
        <n v="9007.029999999999"/>
        <n v="30219.489999999998"/>
        <n v="45968.80999999997"/>
        <n v="478.8299999999999"/>
        <n v="1068.0"/>
        <n v="8413.260000000002"/>
        <n v="5929.18"/>
        <n v="199.99"/>
        <n v="1220.86"/>
        <n v="875.0"/>
        <n v="1656.48"/>
        <n v="7538.460000000001"/>
        <n v="14358.74"/>
        <n v="706.1500000000001"/>
        <n v="20106.129999999997"/>
        <n v="8200.6"/>
        <n v="10008.68"/>
        <n v="355.4200000000001"/>
        <n v="7268.910000000001"/>
        <n v="4554.91"/>
        <n v="1554.6799999999998"/>
        <n v="7093.26"/>
        <n v="748.6"/>
        <n v="11222.210000000003"/>
        <n v="19519.2"/>
        <n v="132.2299999999999"/>
        <n v="1194.35"/>
        <n v="225.10000000000008"/>
        <n v="10914.929999999998"/>
        <n v="477.75"/>
        <n v="260.0"/>
        <n v="1244.0"/>
        <n v="815.0"/>
        <n v="1323.15"/>
        <n v="2472.2500000000005"/>
        <n v="4023.46"/>
        <n v="4784.280000000001"/>
        <n v="1100.0"/>
        <n v="399.99"/>
        <n v="11540.199999999999"/>
        <n v="1352.1800000000003"/>
        <n v="340.0"/>
        <n v="1006.5899999999992"/>
        <n v="7246.529999999999"/>
        <n v="2969.99"/>
        <n v="2462.58"/>
        <n v="8995.2"/>
        <n v="4350.469999999999"/>
        <n v="4929.549999999999"/>
        <n v="5689.18"/>
        <s v=""/>
        <n v="39614.53"/>
        <n v="407.3599999999999"/>
        <n v="565.0"/>
        <n v="4231.6900000000005"/>
        <n v="5684.040000000001"/>
        <n v="7635.720000000001"/>
        <n v="3169.3899999999994"/>
        <n v="7900.24"/>
        <n v="10972.680000000002"/>
        <n v="5330.8099999999995"/>
        <n v="3998.8500000000004"/>
        <n v="101233.86"/>
        <n v="3753.7000000000007"/>
        <n v="1159.31"/>
        <n v="3815.4100000000017"/>
        <n v="668.35"/>
        <n v="61592.229999999996"/>
        <n v="9694.87"/>
        <n v="5533.85"/>
        <n v="1320.0"/>
        <n v="6409.970000000001"/>
        <n v="10166.01"/>
        <n v="15241.010000000002"/>
        <n v="1482.18"/>
        <n v="3306.0699999999997"/>
        <n v="6207.73"/>
        <n v="960.03"/>
        <n v="995.96"/>
        <n v="6231.289999999999"/>
        <n v="8779.769999999999"/>
        <n v="53634.170000000006"/>
        <n v="491.93999999999994"/>
        <n v="965.5699999999999"/>
        <n v="8550.400000000003"/>
        <n v="4928.049999999999"/>
        <n v="264.71000000000004"/>
        <n v="2538.91"/>
        <n v="6756.250000000001"/>
        <n v="3569.5299999999997"/>
        <n v="3247.92"/>
        <n v="16593.000000000004"/>
        <n v="9701.470000000001"/>
        <n v="290.0"/>
        <n v="140.0"/>
        <n v="4969.139999999999"/>
        <n v="1040.82"/>
        <n v="5633.16"/>
        <n v="23369.08"/>
        <n v="878.98"/>
        <n v="12581.590000000002"/>
        <n v="1402.9299999999998"/>
        <n v="720.22"/>
        <n v="8343.25"/>
        <n v="1140.08"/>
        <n v="3433.9900000000007"/>
        <n v="650.0"/>
        <n v="1695.53"/>
        <n v="9022.57"/>
        <n v="432.23"/>
        <n v="33356.31"/>
        <n v="3034.7700000000004"/>
        <n v="13992.04"/>
        <m/>
        <n v="1259.78"/>
        <n v="5512.47"/>
        <n v="16832.69"/>
        <n v="4435.0"/>
        <n v="2208.3"/>
        <n v="14786.080000000004"/>
        <n v="2749.2000000000007"/>
        <n v="851.06"/>
        <n v="250.0"/>
        <n v="10324.31"/>
        <n v="1994.1399999999999"/>
        <n v="784.0"/>
        <n v="4335.469999999999"/>
        <n v="9601.63"/>
        <n v="1889.25"/>
        <n v="1191.5500000000002"/>
        <n v="2714.3199999999997"/>
        <n v="3398.6000000000004"/>
        <n v="8575.92"/>
        <n v="17053.689999999995"/>
        <n v="7770.280000000001"/>
        <n v="2400.2"/>
        <n v="6427.370000000001"/>
        <n v="2291.0"/>
        <n v="151.38"/>
        <n v="3658.45"/>
        <n v="6706.22"/>
        <n v="4357.14"/>
        <n v="356.96999999999997"/>
        <n v="480.5899999999999"/>
        <n v="5244.59"/>
        <n v="9852.14"/>
        <n v="6279.35"/>
        <n v="1824.0599999999995"/>
        <n v="1521.0700000000002"/>
        <n v="2783.9900000000002"/>
        <n v="25435.519999999997"/>
        <n v="4306.35"/>
        <n v="1547.1800000000003"/>
        <n v="13853.870000000003"/>
        <n v="7003.560000000001"/>
        <n v="3316.1900000000005"/>
        <n v="3294.21"/>
        <n v="10987.89"/>
        <n v="735.86"/>
        <n v="4600.73"/>
        <n v="785.77"/>
        <n v="1938.8400000000001"/>
        <n v="1071.05"/>
        <n v="6287.82"/>
        <n v="3699.4700000000003"/>
        <n v="4376.96"/>
        <n v="15367.200000000004"/>
        <n v="11834.599999999999"/>
        <n v="1869.9000000000005"/>
        <n v="934.53"/>
        <n v="523.99"/>
        <n v="17453.739999999998"/>
        <n v="1276.45"/>
        <n v="4256.55"/>
        <n v="2940.3900000000003"/>
        <n v="3241.88"/>
        <n v="345.4"/>
        <n v="3490.0"/>
        <n v="6290.0599999999995"/>
        <n v="1920.0"/>
        <n v="2306.67"/>
        <n v="615.95"/>
        <n v="3710.55"/>
        <n v="1763.39"/>
        <n v="1013.2000000000003"/>
        <n v="5146.46"/>
        <n v="10311.59"/>
        <n v="3832.620000000001"/>
        <n v="2060.22"/>
        <n v="740.07"/>
        <n v="2949.94"/>
        <n v="702.0899999999999"/>
        <n v="4150.639999999999"/>
        <n v="515.38"/>
        <n v="310.0"/>
        <n v="239.99"/>
        <n v="1008.0799999999999"/>
        <n v="6425.480000000001"/>
        <n v="5899.080000000002"/>
        <n v="2168.959999999999"/>
      </sharedItems>
    </cacheField>
    <cacheField name="GP 47.68%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Retail 46.69%">
      <sharedItems containsBlank="1" containsMixedTypes="1" containsNumber="1">
        <n v="0.6570169491525424"/>
        <s v=""/>
        <n v="0.17589325389711297"/>
        <n v="0.5674348778195252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6790034423738919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11616445576737232"/>
        <n v="0.5505566183418996"/>
        <n v="0.3863117609706706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32572054873715783"/>
        <n v="0.53125"/>
        <n v="0.16352187975677776"/>
        <n v="0.37702736240106094"/>
        <n v="0.36757893381947976"/>
        <n v="0.387856126982727"/>
        <n v="0.3468789876217665"/>
        <n v="0.41772661407180806"/>
        <n v="0.3921127793430854"/>
        <n v="0.3322377274469664"/>
        <n v="0.601063829787234"/>
        <n v="0.0"/>
        <n v="0.393"/>
        <n v="0.5649847125198301"/>
        <n v="0.40393161798842026"/>
        <n v="0.48878475114593595"/>
        <n v="0.3735744309286644"/>
        <n v="0.4072614200172943"/>
        <n v="0.5833916233475409"/>
        <n v="0.3108753112492994"/>
        <n v="0.5460375816993465"/>
        <n v="0.3883190306914335"/>
        <n v="0.38097509963519305"/>
        <n v="0.4925373134328358"/>
        <n v="0.4033411401079022"/>
        <n v="0.43060220714122943"/>
        <n v="0.3778167358251886"/>
        <n v="0.5773729992092275"/>
        <n v="0.8205052477967691"/>
        <n v="0.3864210180345951"/>
        <n v="0.6619983450558543"/>
        <n v="0.641743343900616"/>
        <n v="0.5397406836050678"/>
        <n v="0.4039552766545001"/>
        <n v="0.5701735068788465"/>
        <n v="0.7569595246121402"/>
        <n v="0.41115638695555595"/>
        <n v="0.4821268544281258"/>
        <n v="0.14497031698394272"/>
        <n v="0.7231260431441575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1.0"/>
        <n v="0.45787083487544983"/>
        <n v="0.3232565051993207"/>
        <n v="0.4737603767875702"/>
        <n v="0.40593830584342916"/>
        <n v="0.4783900367579181"/>
        <n v="0.5411271714118845"/>
        <n v="0.4027377473375324"/>
        <n v="0.15600591929545948"/>
        <n v="0.3983678152168349"/>
        <n v="0.4887859370344067"/>
        <m/>
        <n v="0.4121596159885155"/>
        <n v="0.3513049739380879"/>
        <n v="0.38784433756012243"/>
        <n v="0.3075157465914545"/>
        <n v="0.5629224928234096"/>
        <n v="0.41509770022515274"/>
        <n v="0.5696639418710263"/>
        <n v="0.35519258199061604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71055"/>
        <n v="0.5347657316148597"/>
        <n v="0.43256628100584904"/>
        <n v="0.4774750452057756"/>
        <n v="0.418119248198836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surance 55.02%">
      <sharedItems containsBlank="1" containsMixedTypes="1" containsNumber="1">
        <s v=""/>
        <n v="0.6216253576411738"/>
        <n v="0.4444115620130887"/>
        <n v="0.5576800957926802"/>
        <n v="0.5772536101085624"/>
        <n v="0.40128220531590647"/>
        <n v="0.5290893137739358"/>
        <n v="0.5289876424980202"/>
        <n v="0.44033842130346307"/>
        <n v="0.40736683118763156"/>
        <n v="0.6812033617780453"/>
        <n v="0.4569473604740619"/>
        <n v="0.48599189644352403"/>
        <n v="0.5125162112425977"/>
        <n v="0.35327620981100477"/>
        <n v="0.6278218346408994"/>
        <n v="0.6070802968918299"/>
        <n v="1.0"/>
        <n v="0.597165018416219"/>
        <n v="0.5676573703197442"/>
        <n v="0.5919509564525611"/>
        <m/>
        <n v="0.39924591829735195"/>
        <n v="0.6341976436266733"/>
        <n v="0.3154714285714286"/>
        <n v="0.6787126104175809"/>
        <n v="0.710882801694021"/>
        <n v="0.5936404695146267"/>
        <n v="0.6875514198984368"/>
        <n v="0.3445941532883198"/>
        <n v="0.3491277772210937"/>
      </sharedItems>
    </cacheField>
    <cacheField name="Billed" numFmtId="0">
      <sharedItems>
        <b v="1"/>
        <b v="0"/>
      </sharedItems>
    </cacheField>
    <cacheField name="Paid in Full" numFmtId="0">
      <sharedItems>
        <b v="1"/>
        <b v="0"/>
      </sharedItems>
    </cacheField>
    <cacheField name="Comm Owed" numFmtId="0">
      <sharedItems>
        <b v="1"/>
        <b v="0"/>
      </sharedItems>
    </cacheField>
    <cacheField name="Status" numFmtId="0">
      <sharedItems>
        <s v="In Billing"/>
        <s v="Pending Insurance Approval "/>
        <s v="Job Scheduled"/>
        <s v="Pending Gutters"/>
        <s v="Materials Ordered"/>
        <s v="Project On Hold"/>
        <s v="Job Review"/>
        <s v="Approved"/>
        <s v="Pending Inspection"/>
      </sharedItems>
    </cacheField>
    <cacheField name="Updated this week" numFmtId="0">
      <sharedItems containsBlank="1">
        <b v="1"/>
        <b v="0"/>
        <m/>
      </sharedItems>
    </cacheField>
    <cacheField name="GP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voiced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Contract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Change Orders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Manager" numFmtId="0">
      <sharedItems>
        <s v=""/>
        <s v="Drew"/>
      </sharedItems>
    </cacheField>
    <cacheField name="Amount Paid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Date of Last Payment" numFmtId="0">
      <sharedItems containsDate="1" containsString="0" containsBlank="1">
        <m/>
        <d v="2025-12-02T00:00:00Z"/>
        <d v="2026-02-24T00:00:00Z"/>
        <d v="2026-03-16T00:00:00Z"/>
        <d v="2025-12-16T00:00:00Z"/>
        <d v="2026-04-06T00:00:00Z"/>
        <d v="2026-01-06T00:00:00Z"/>
        <d v="2026-01-13T00:00:00Z"/>
        <d v="2026-02-09T00:00:00Z"/>
        <d v="2026-02-11T10:34:28Z"/>
        <d v="2026-02-26T00:00:00Z"/>
        <d v="2026-02-16T00:00:00Z"/>
        <d v="2026-03-05T00:00:00Z"/>
        <d v="2025-12-09T00:00:00Z"/>
        <d v="2026-01-29T00:00:00Z"/>
        <d v="2026-02-19T00:00:00Z"/>
        <d v="2026-01-20T00:00:00Z"/>
        <d v="2026-02-05T00:00:00Z"/>
        <d v="2025-12-11T00:00:00Z"/>
        <d v="2026-04-16T00:00:00Z"/>
        <d v="2025-12-04T00:00:00Z"/>
        <d v="2026-01-15T00:00:00Z"/>
        <d v="2025-12-18T00:00:00Z"/>
        <d v="2026-04-09T00:00:00Z"/>
        <d v="2025-12-23T00:00:00Z"/>
        <d v="2026-03-02T00:00:00Z"/>
        <d v="2025-12-30T00:00:00Z"/>
        <d v="2026-01-22T00:00:00Z"/>
        <d v="2026-01-23T00:00:00Z"/>
        <d v="2026-02-03T00:00:00Z"/>
        <d v="2026-03-03T00:00:00Z"/>
        <d v="2026-03-10T00:00:00Z"/>
        <d v="2025-12-20T00:00:00Z"/>
        <d v="2026-01-09T00:00:00Z"/>
        <d v="2026-03-06T00:00:00Z"/>
        <d v="2026-03-19T00:00:00Z"/>
        <d v="2026-03-31T00:00:00Z"/>
      </sharedItems>
    </cacheField>
    <cacheField name=" " numFmtId="0">
      <sharedItems containsString="0" containsBlank="1">
        <m/>
      </sharedItems>
    </cacheField>
    <cacheField name="Expected Commission" formula="IF('Project #'&lt;1106, (Contract+'Change Orders')*0.04, IF('Project #'&gt;1857, (Contract+'Change Orders')*0.01, (Contract+'Change Orders')*0.05))" databaseField="0"/>
    <cacheField name="expected commission2" formula="IF('Project #' &lt; 1203,    (Contract+'Change Orders')*0.04,    IF(SUM(J:J)/2&gt;=1000000,       (Contract+'Change Orders')*0.105,       (Contract+'Change Orders')*0.1    ) )" databaseField="0"/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233" sheet="2025"/>
  </cacheSource>
  <cacheFields>
    <cacheField name="Project #" numFmtId="164">
      <sharedItems containsSemiMixedTypes="0" containsString="0" containsNumber="1" containsInteger="1">
        <n v="1050.0"/>
        <n v="1074.0"/>
        <n v="1083.0"/>
        <n v="1089.0"/>
        <n v="1073.0"/>
        <n v="1052.0"/>
        <n v="1080.0"/>
        <n v="1077.0"/>
        <n v="1095.0"/>
        <n v="1105.0"/>
        <n v="1138.0"/>
        <n v="1107.0"/>
        <n v="1116.0"/>
        <n v="1136.0"/>
        <n v="1143.0"/>
        <n v="1119.0"/>
        <n v="1173.0"/>
        <n v="1170.0"/>
        <n v="1154.0"/>
        <n v="1127.0"/>
        <n v="1139.0"/>
        <n v="1179.0"/>
        <n v="1159.0"/>
        <n v="1150.0"/>
        <n v="1158.0"/>
        <n v="1045.0"/>
        <n v="1166.0"/>
        <n v="1114.0"/>
        <n v="1195.0"/>
        <n v="1210.0"/>
        <n v="1218.0"/>
        <n v="1094.0"/>
        <n v="1227.0"/>
        <n v="1244.0"/>
        <n v="1246.0"/>
        <n v="1245.0"/>
        <n v="1231.0"/>
        <n v="1219.0"/>
        <n v="1194.0"/>
        <n v="1151.0"/>
        <n v="1240.0"/>
        <n v="1233.0"/>
        <n v="1263.0"/>
        <n v="1223.0"/>
        <n v="1182.0"/>
        <n v="1271.0"/>
        <n v="1156.0"/>
        <n v="1076.0"/>
        <n v="1238.0"/>
        <n v="1276.0"/>
        <n v="1169.0"/>
        <n v="1264.0"/>
        <n v="1265.0"/>
        <n v="1302.0"/>
        <n v="1282.0"/>
        <n v="1316.0"/>
        <n v="1155.0"/>
        <n v="1319.0"/>
        <n v="1360.0"/>
        <n v="1350.0"/>
        <n v="1286.0"/>
        <n v="1356.0"/>
        <n v="1153.0"/>
        <n v="1333.0"/>
        <n v="1225.0"/>
        <n v="1200.0"/>
        <n v="1327.0"/>
        <n v="1273.0"/>
        <n v="1299.0"/>
        <n v="1309.0"/>
        <n v="1226.0"/>
        <n v="1317.0"/>
        <n v="1372.0"/>
        <n v="1411.0"/>
        <n v="1211.0"/>
        <n v="1268.0"/>
        <n v="1402.0"/>
        <n v="1415.0"/>
        <n v="1345.0"/>
        <n v="1418.0"/>
        <n v="1428.0"/>
        <n v="1266.0"/>
        <n v="1398.0"/>
        <n v="1300.0"/>
        <n v="1311.0"/>
        <n v="1455.0"/>
        <n v="1399.0"/>
        <n v="1436.0"/>
        <n v="1477.0"/>
        <n v="1470.0"/>
        <n v="1480.0"/>
        <n v="1288.0"/>
        <n v="1177.0"/>
        <n v="1308.0"/>
        <n v="1491.0"/>
        <n v="1502.0"/>
        <n v="1251.0"/>
        <n v="1512.0"/>
        <n v="1397.0"/>
        <n v="1504.0"/>
        <n v="1361.0"/>
        <n v="1667.0"/>
        <n v="1527.0"/>
        <n v="1560.0"/>
        <n v="1484.0"/>
        <n v="1524.0"/>
        <n v="1390.0"/>
        <n v="1582.0"/>
        <n v="1570.0"/>
        <n v="1706.0"/>
        <n v="1514.0"/>
        <n v="1526.0"/>
        <n v="1466.0"/>
        <n v="1608.0"/>
        <n v="1574.0"/>
        <n v="1593.0"/>
        <n v="1571.0"/>
        <n v="1955.0"/>
        <n v="1619.0"/>
        <n v="1444.0"/>
        <n v="1607.0"/>
        <n v="1620.0"/>
        <n v="1602.0"/>
        <n v="1590.0"/>
        <n v="1605.0"/>
        <n v="1406.0"/>
        <n v="1621.0"/>
        <n v="1541.0"/>
        <n v="1934.0"/>
        <n v="1979.0"/>
        <n v="1496.0"/>
        <n v="1546.0"/>
        <n v="1594.0"/>
        <n v="1684.0"/>
        <n v="1289.0"/>
        <n v="1581.0"/>
        <n v="1303.0"/>
        <n v="1699.0"/>
        <n v="1714.0"/>
        <n v="1610.0"/>
        <n v="1717.0"/>
        <n v="1970.0"/>
        <n v="1457.0"/>
        <n v="1658.0"/>
        <n v="1713.0"/>
        <n v="1694.0"/>
        <n v="1655.0"/>
        <n v="1695.0"/>
        <n v="1767.0"/>
        <n v="1652.0"/>
        <n v="1623.0"/>
        <n v="1750.0"/>
        <n v="1722.0"/>
        <n v="1808.0"/>
        <n v="1811.0"/>
        <n v="1797.0"/>
        <n v="1395.0"/>
        <n v="1989.0"/>
        <n v="1977.0"/>
        <n v="1777.0"/>
        <n v="1826.0"/>
        <n v="1860.0"/>
        <n v="1985.0"/>
        <n v="1841.0"/>
        <n v="1791.0"/>
        <n v="1606.0"/>
        <n v="1638.0"/>
        <n v="1850.0"/>
        <n v="1948.0"/>
        <n v="1435.0"/>
        <n v="1794.0"/>
        <n v="1863.0"/>
        <n v="1831.0"/>
        <n v="1839.0"/>
        <n v="1096.0"/>
        <n v="1980.0"/>
        <n v="1862.0"/>
        <n v="1882.0"/>
        <n v="1890.0"/>
        <n v="1908.0"/>
        <n v="1403.0"/>
        <n v="1568.0"/>
        <n v="1889.0"/>
        <n v="1513.0"/>
        <n v="1895.0"/>
        <n v="1902.0"/>
        <n v="1881.0"/>
        <n v="1891.0"/>
        <n v="1525.0"/>
        <n v="1906.0"/>
        <n v="2004.0"/>
        <n v="1449.0"/>
        <n v="1935.0"/>
        <n v="1776.0"/>
        <n v="1983.0"/>
        <n v="1803.0"/>
        <n v="1905.0"/>
        <n v="1920.0"/>
        <n v="1986.0"/>
        <n v="1984.0"/>
        <n v="2022.0"/>
        <n v="2026.0"/>
        <n v="1181.0"/>
        <n v="1975.0"/>
        <n v="1945.0"/>
        <n v="2035.0"/>
        <n v="2031.0"/>
        <n v="2051.0"/>
        <n v="1793.0"/>
        <n v="1551.0"/>
        <n v="2057.0"/>
        <n v="1413.0"/>
        <n v="2068.0"/>
        <n v="2034.0"/>
        <n v="2010.0"/>
        <n v="2050.0"/>
        <n v="2084.0"/>
        <n v="2046.0"/>
        <n v="2088.0"/>
        <n v="2053.0"/>
        <n v="2071.0"/>
        <n v="2106.0"/>
        <n v="2095.0"/>
        <n v="2006.0"/>
        <n v="1201.0"/>
        <n v="2126.0"/>
        <n v="1235.0"/>
        <n v="2136.0"/>
        <n v="2109.0"/>
        <n v="2140.0"/>
        <n v="2056.0"/>
        <n v="2117.0"/>
      </sharedItems>
    </cacheField>
    <cacheField name="Job #" numFmtId="0">
      <sharedItems containsSemiMixedTypes="0" containsString="0" containsNumber="1" containsInteger="1">
        <n v="2.0255001E7"/>
        <n v="2.0255002E7"/>
        <n v="2.0255003E7"/>
        <n v="2.0255004E7"/>
        <n v="2.0255005E7"/>
        <n v="2.0255006E7"/>
        <n v="2.0255007E7"/>
        <n v="2.0255008E7"/>
        <n v="2.0255009E7"/>
        <n v="2.025501E7"/>
        <n v="2.0255011E7"/>
        <n v="2.0255012E7"/>
        <n v="2.0255013E7"/>
        <n v="2.0255014E7"/>
        <n v="2.0255015E7"/>
        <n v="2.0255016E7"/>
        <n v="2.0255017E7"/>
        <n v="2.0255018E7"/>
        <n v="2.0255019E7"/>
        <n v="2.025502E7"/>
        <n v="2.0255021E7"/>
        <n v="2.0255022E7"/>
        <n v="2.0255023E7"/>
        <n v="2.0255024E7"/>
        <n v="2.0255025E7"/>
        <n v="2.0255026E7"/>
        <n v="2.0255027E7"/>
        <n v="2.0255028E7"/>
        <n v="2.0255029E7"/>
        <n v="2.025503E7"/>
        <n v="2.0255031E7"/>
        <n v="2.0255032E7"/>
        <n v="2.0255033E7"/>
        <n v="2.0255034E7"/>
        <n v="2.0255035E7"/>
        <n v="2.0255036E7"/>
        <n v="2.0255037E7"/>
        <n v="2.0255038E7"/>
        <n v="2.0255039E7"/>
        <n v="2.025504E7"/>
        <n v="2.0255041E7"/>
        <n v="2.0255042E7"/>
        <n v="2.0255043E7"/>
        <n v="2.0255044E7"/>
        <n v="2.0255045E7"/>
        <n v="2.0255046E7"/>
        <n v="2.0255047E7"/>
        <n v="2.0255048E7"/>
        <n v="2.0255049E7"/>
        <n v="2.025505E7"/>
        <n v="2.0255051E7"/>
        <n v="2.0255052E7"/>
        <n v="2.0255053E7"/>
        <n v="2.0255054E7"/>
        <n v="2.0255055E7"/>
        <n v="2.0255056E7"/>
        <n v="2.0255057E7"/>
        <n v="2.0255058E7"/>
        <n v="2.0255059E7"/>
        <n v="2.025506E7"/>
        <n v="2.0255061E7"/>
        <n v="2.0255062E7"/>
        <n v="2.0255063E7"/>
        <n v="2.0255064E7"/>
        <n v="2.0255065E7"/>
        <n v="2.0255066E7"/>
        <n v="2.0255067E7"/>
        <n v="2.0255068E7"/>
        <n v="2.0255069E7"/>
        <n v="2.025507E7"/>
        <n v="2.0255071E7"/>
        <n v="2.0255072E7"/>
        <n v="2.0255073E7"/>
        <n v="2.0255074E7"/>
        <n v="2.0255075E7"/>
        <n v="2.0255076E7"/>
        <n v="2.0255077E7"/>
        <n v="2.0255078E7"/>
        <n v="2.0255079E7"/>
        <n v="2.025508E7"/>
        <n v="2.0255081E7"/>
        <n v="2.0255082E7"/>
        <n v="2.0255083E7"/>
        <n v="2.0255084E7"/>
        <n v="2.0255085E7"/>
        <n v="2.0255086E7"/>
        <n v="2.0255087E7"/>
        <n v="2.0255088E7"/>
        <n v="2.0255089E7"/>
        <n v="2.025509E7"/>
        <n v="2.0255091E7"/>
        <n v="2.0255092E7"/>
        <n v="2.0255093E7"/>
        <n v="2.0255094E7"/>
        <n v="2.0255095E7"/>
        <n v="2.0255096E7"/>
        <n v="2.0255097E7"/>
        <n v="2.0255098E7"/>
        <n v="2.0255099E7"/>
        <n v="2.02551E7"/>
        <n v="2.0255101E7"/>
        <n v="2.0255102E7"/>
        <n v="2.0255103E7"/>
        <n v="2.0255104E7"/>
        <n v="2.0255105E7"/>
        <n v="2.0255106E7"/>
        <n v="2.0255107E7"/>
        <n v="2.0255108E7"/>
        <n v="2.0255109E7"/>
        <n v="2.025511E7"/>
        <n v="2.0255111E7"/>
        <n v="2.0255112E7"/>
        <n v="2.0255113E7"/>
        <n v="2.0255114E7"/>
        <n v="2.0255115E7"/>
        <n v="2.0255116E7"/>
        <n v="2.0255117E7"/>
        <n v="2.0255118E7"/>
        <n v="2.0255119E7"/>
        <n v="2.025512E7"/>
        <n v="2.0255121E7"/>
        <n v="2.0255122E7"/>
        <n v="2.0255123E7"/>
        <n v="2.0255124E7"/>
        <n v="2.0255125E7"/>
        <n v="2.0255126E7"/>
        <n v="2.0255127E7"/>
        <n v="2.0255128E7"/>
        <n v="2.0255129E7"/>
        <n v="2.025513E7"/>
        <n v="2.0255131E7"/>
        <n v="2.0255132E7"/>
        <n v="2.0255133E7"/>
        <n v="2.0255134E7"/>
        <n v="2.0255135E7"/>
        <n v="2.0255136E7"/>
        <n v="2.0255137E7"/>
        <n v="2.0255138E7"/>
        <n v="2.0255139E7"/>
        <n v="2.025514E7"/>
        <n v="2.0255141E7"/>
        <n v="2.0255142E7"/>
        <n v="2.0255143E7"/>
        <n v="2.0255144E7"/>
        <n v="2.0255145E7"/>
        <n v="2.0255146E7"/>
        <n v="2.0255147E7"/>
        <n v="2.0255148E7"/>
        <n v="2.0255149E7"/>
        <n v="2.025515E7"/>
        <n v="2.0255151E7"/>
        <n v="2.0255152E7"/>
        <n v="2.0255153E7"/>
        <n v="2.0255154E7"/>
        <n v="2.0255155E7"/>
        <n v="2.0255156E7"/>
        <n v="2.0255157E7"/>
        <n v="2.0255158E7"/>
        <n v="2.0255159E7"/>
        <n v="2.025516E7"/>
        <n v="2.0255161E7"/>
        <n v="2.0255162E7"/>
        <n v="2.0255163E7"/>
        <n v="2.0255164E7"/>
        <n v="2.0255165E7"/>
        <n v="2.0255166E7"/>
        <n v="2.0255167E7"/>
        <n v="2.0255168E7"/>
        <n v="2.0255169E7"/>
        <n v="2.025517E7"/>
        <n v="2.0255171E7"/>
        <n v="2.0255172E7"/>
        <n v="2.0255173E7"/>
        <n v="2.0255174E7"/>
        <n v="2.0255175E7"/>
        <n v="2.0255176E7"/>
        <n v="2.0255177E7"/>
        <n v="2.0255178E7"/>
        <n v="2.0255179E7"/>
        <n v="2.025518E7"/>
        <n v="2.0255181E7"/>
        <n v="2.0255182E7"/>
        <n v="2.0255183E7"/>
        <n v="2.0255184E7"/>
        <n v="2.0255185E7"/>
        <n v="2.0255186E7"/>
        <n v="2.0255187E7"/>
        <n v="2.0255188E7"/>
        <n v="2.0255189E7"/>
        <n v="2.025519E7"/>
        <n v="2.0255191E7"/>
        <n v="2.0255192E7"/>
        <n v="2.0255193E7"/>
        <n v="2.0255194E7"/>
        <n v="2.0255195E7"/>
        <n v="2.0255196E7"/>
        <n v="2.0255197E7"/>
        <n v="2.0255198E7"/>
        <n v="2.0255199E7"/>
        <n v="2.02552E7"/>
        <n v="2.0255201E7"/>
        <n v="2.0255202E7"/>
        <n v="2.0255203E7"/>
        <n v="2.0255204E7"/>
        <n v="2.0255205E7"/>
        <n v="2.0255206E7"/>
        <n v="2.0255208E7"/>
        <n v="2.0255209E7"/>
        <n v="2.025521E7"/>
        <n v="2.0255211E7"/>
        <n v="2.0255212E7"/>
        <n v="2.0255213E7"/>
        <n v="2.0255214E7"/>
        <n v="2.0255215E7"/>
        <n v="2.0255216E7"/>
        <n v="2.0255217E7"/>
        <n v="2.0255218E7"/>
        <n v="2.0255219E7"/>
        <n v="2.025522E7"/>
        <n v="2.0255221E7"/>
        <n v="2.0255222E7"/>
        <n v="2.0255223E7"/>
        <n v="2.0255224E7"/>
        <n v="2.0255225E7"/>
        <n v="2.0255226E7"/>
        <n v="2.0255227E7"/>
        <n v="2.0255228E7"/>
        <n v="2.0255229E7"/>
        <n v="2.025523E7"/>
        <n v="2.0255231E7"/>
        <n v="2.0255232E7"/>
        <n v="2.0255233E7"/>
      </sharedItems>
    </cacheField>
    <cacheField name="Name" numFmtId="0">
      <sharedItems>
        <s v="Lauren Mccoy"/>
        <s v="Dennis Hong"/>
        <s v="Doug Gregory"/>
        <s v="Jennifer Willoughby"/>
        <s v="INS - Stephanie Quintor"/>
        <s v="Bill Bechtel"/>
        <s v="Nathan Thomsen"/>
        <s v="Kathy Cornell"/>
        <s v="Loren Westfall"/>
        <s v="Deborah Tippie"/>
        <s v="Eric Lovely"/>
        <s v="Troy Blanchard"/>
        <s v="Steve Truskowski"/>
        <s v="HBC Garage Siding"/>
        <s v="INS - Rachel Carr"/>
        <s v="INS - Joshua Bonzelaar"/>
        <s v="Gina Schweiterman"/>
        <s v="INS - Ryan Horan"/>
        <s v="Andrew &amp; Lynn Evans"/>
        <s v="Lorraine Wood"/>
        <s v="Tom Watkin"/>
        <s v="Janice Motz"/>
        <s v="Cory Leckey"/>
        <s v="Kimberleigh Cooper"/>
        <s v="Chris Falkowski"/>
        <s v="Steve and Robin Bliss"/>
        <s v="INS - Tyler Goudy"/>
        <s v="INS - Wes Beard"/>
        <s v="Andrew Walter"/>
        <s v="Michael Hill"/>
        <s v="Darren Smith"/>
        <s v="INS - Claude Copeland"/>
        <s v="Jim Steinman"/>
        <s v="Dalton Swafford"/>
        <s v="Dave Nelson"/>
        <s v="Steve Oroszi"/>
        <s v="Brandon Mix"/>
        <s v="Mina Shafiei"/>
        <s v="Ben McClurg"/>
        <s v="Zynell Clemons"/>
        <s v="Penny Willis"/>
        <s v="Amy Stamps"/>
        <s v="INS - Tom Myers Siding"/>
        <s v="Jennifer Colwell"/>
        <s v="Mark Webster"/>
        <s v="Anthony Cruz"/>
        <s v="TJ Bernard"/>
        <s v="Pam Sizemore"/>
        <s v="Kelly Thakkar"/>
        <s v="Dustin Johnson"/>
        <s v="INS - Misty Dalykas"/>
        <s v="Mark Wolfe"/>
        <s v="Adam Sweigart"/>
        <s v="INS - Kevin And Cheryl Sims"/>
        <s v="INS - Ryan Bloomingdale"/>
        <s v="INS - Emily Hammel"/>
        <s v="Dorothy Reed"/>
        <s v="Drew Haker"/>
        <s v="Rayce Robinon - Clocktower"/>
        <s v="David Torrence"/>
        <s v="Shawn Vehr"/>
        <s v="INS - Glen Shelley"/>
        <s v="INS - Katherine Clemmer"/>
        <s v="Robert Cobb"/>
        <s v="Jamie Coy"/>
        <s v="Craig Kauffman"/>
        <s v="INS - John Martin"/>
        <s v="INS - New Jasper Fire Station"/>
        <s v="INS - Roger Hamilton"/>
        <s v="Manes Addition"/>
        <s v="Kathy Hartman"/>
        <s v="Chris Falkowski - Master Bath"/>
        <s v="Mike White"/>
        <s v="INS - Sovereign Grace"/>
        <s v="Susan Gayle"/>
        <s v="Stacey Kinnison"/>
        <s v="Ashley Deloatch"/>
        <s v="Heather Kennedy"/>
        <s v="Kyle Piepmeyer"/>
        <s v="Cindy Eubanks"/>
        <s v="Chris Kelly"/>
        <s v="Eric Whitney"/>
        <s v="INS - Ben Shideler"/>
        <s v="Caroline Mantkowski"/>
        <s v="Joanne Stocksdale"/>
        <s v="INS - Carol Morgan (Beth Lainhart)"/>
        <s v="Bruce Stapleton"/>
        <s v="Codi Santos"/>
        <s v="Scott Earhart"/>
        <s v="Pete Avnaim"/>
        <s v="INS - Pete Battaglia"/>
        <s v="Level MB - The Maxwell"/>
        <s v="INS - James (Andy) Dean"/>
        <s v="Carlene McNamara"/>
        <s v="Keith Smart"/>
        <s v="Brian Moore"/>
        <s v="Maria Beimly"/>
        <s v="Ray Marker"/>
        <s v="Lewis Wray"/>
        <s v="INS - Lisa Cooper"/>
        <s v="Level MB - 30 N Main"/>
        <s v="Matt Veryser"/>
        <s v="Annie Lawson"/>
        <s v="Philip Osterholt"/>
        <s v="John Baumann"/>
        <s v="Patti Nicodemus"/>
        <s v="Barb Knobloch"/>
        <s v="Sam Saylers"/>
        <s v="HBC - Prenger"/>
        <s v="Dana Ronnebaum"/>
        <s v="Tom Bucher"/>
        <s v="Tyler Kirby - Level MB"/>
        <s v="Tom Christy"/>
        <s v="Cortney Frazee"/>
        <s v="Seth Coil"/>
        <s v="Level MB - Wes Driskell"/>
        <s v="Dustin Dietz"/>
        <s v="Barry Smith"/>
        <s v="INS - Katie Merrell"/>
        <s v="Christina Beach"/>
        <s v="James Zimmerman"/>
        <s v="Austan  Good"/>
        <s v="Viktoria Cooper"/>
        <s v="Amy Gibbons"/>
        <s v="INS Steve &amp; Karima Buchholz"/>
        <s v="Paulette Schields"/>
        <s v="Oceana Massonneau"/>
        <s v="Frank Szmulowicz"/>
        <s v="Josh Swihart"/>
        <s v="Steve Mascarella"/>
        <s v="Trevor Lowe"/>
        <s v="Jenna Kreitzer"/>
        <s v="INS - Gary Toczylowski"/>
        <s v="INS - Pete Battaglia rental"/>
        <s v="INS - Paul Herzog"/>
        <s v="INS - Shawnee Hills Baptist Church"/>
        <s v="INS - Becky Maggert"/>
        <s v="Lisa Dillon"/>
        <s v="INS - Melissa Clark"/>
        <s v="Shawn Ella Isaac"/>
        <s v="Brett Schilling"/>
        <s v="Pat Spirito"/>
        <s v="INS - Matt Downing"/>
        <s v="James Fry"/>
        <s v="Graham King - E Canal"/>
        <s v="INS - Michael Phillips"/>
        <s v="Graham King - 10 N Long St"/>
        <s v="Brittany Fuls"/>
        <s v="Emma Allen"/>
        <s v="Gail Sowers"/>
        <s v="Todd Anderson"/>
        <s v="Jill Bachelder"/>
        <s v="Ray Kiser"/>
        <s v="Donald Mcghee"/>
        <s v="Barn Gutters - Jared Huelsman"/>
        <s v="Richard Deitering"/>
        <s v="Vicki Jones"/>
        <s v="Pat Daniels"/>
        <s v="Sarah Bills"/>
        <s v="Ryan Chatterton And Danielle Kelley"/>
        <s v="Jason Poling"/>
        <s v="Deb Puckett"/>
        <s v="Jennifer Pett"/>
        <s v="Gary Shoup"/>
        <s v="Daniel Reed"/>
        <s v="Dave Koukol"/>
        <s v="Shannon Campbell"/>
        <s v="Ben Davis"/>
        <s v="Douglas Swartz"/>
        <s v="Sam  Hinker"/>
        <s v="Judy Shobe"/>
        <s v="INS - Mark Addison"/>
        <s v="Ransae  Hall"/>
        <s v="Daron Brown"/>
        <s v="Shannon Clark"/>
        <s v="Ryan Walker"/>
        <s v="Kevin Rode"/>
        <s v="INS - Andrew Heflin"/>
        <s v="Don Barry"/>
        <s v="Barb Spurgeon"/>
        <s v="INS - Peggy Hicks"/>
        <s v="Dayton Dreamcenter"/>
        <s v="Ben Shawley"/>
        <s v="Pete Stueve"/>
        <s v="Faith Bergen"/>
        <s v="DeAnna Maertens"/>
        <s v="Becky Horne"/>
        <s v="Jeff Hobbs"/>
        <s v="Gregg Treiber"/>
        <s v="Jerome Hudson"/>
        <s v="Brian Mueller"/>
        <s v="Nancy Avila"/>
        <s v="Frank Baxter"/>
        <s v="James Chestnut"/>
        <s v="Dave Linnenkohl - Daughter's House"/>
        <s v="Sherrill Silvers"/>
        <s v="Alex McFeters"/>
        <s v="Glenn Westrick"/>
        <s v="Tom Menker"/>
        <s v="Dee Scherer"/>
        <s v="INS - Karen Durning"/>
        <s v="William Barrett"/>
        <s v="Bryant Mullinix"/>
        <s v="INS - Heidi Yost"/>
        <s v="INS - Teresa Luciano"/>
        <s v="Cathy Spence"/>
        <s v="Eric Campbell"/>
        <s v="Jason May"/>
        <s v="Josh Tincher"/>
        <s v="James King"/>
        <s v="Angie Zielinski"/>
        <s v="Joseph  Abke"/>
        <s v="Todd Gaerke"/>
        <s v="Cindy Moebius"/>
        <s v="Dan Moorhead"/>
        <s v="Ashley Ferguson"/>
        <s v="INS - Eric &amp; Betty Mitchell"/>
        <s v="Brian Resides"/>
        <s v="Joe Franke"/>
        <s v="Russell Evans"/>
        <s v="Mark Grimes"/>
        <s v="Dustin Myers"/>
        <s v="JohnRoss"/>
        <s v="Mary Mastronicola"/>
        <s v="Dan Arnold"/>
        <s v="Chris Long"/>
        <s v="Derek Fink"/>
        <s v="Tara Zimmer"/>
      </sharedItems>
    </cacheField>
    <cacheField name="Type" numFmtId="0">
      <sharedItems containsBlank="1">
        <s v="Roofing and Siding"/>
        <s v="Construction"/>
        <m/>
      </sharedItems>
    </cacheField>
    <cacheField name="Date" numFmtId="165">
      <sharedItems containsSemiMixedTypes="0" containsDate="1" containsString="0">
        <d v="2025-01-07T09:53:24Z"/>
        <d v="2025-01-17T13:02:01Z"/>
        <d v="2025-01-17T13:02:50Z"/>
        <d v="2025-01-21T11:54:54Z"/>
        <d v="2025-01-21T12:24:31Z"/>
        <d v="2025-01-27T14:26:47Z"/>
        <d v="2025-01-27T14:32:59Z"/>
        <d v="2025-01-31T09:21:16Z"/>
        <d v="2025-01-31T09:23:28Z"/>
        <d v="2025-02-12T09:14:04Z"/>
        <d v="2025-02-26T13:41:51Z"/>
        <d v="2025-02-26T16:32:56Z"/>
        <d v="2025-02-27T11:28:38Z"/>
        <d v="2025-02-27T11:29:10Z"/>
        <d v="2025-02-27T15:01:05Z"/>
        <d v="2025-03-03T09:40:33Z"/>
        <d v="2025-03-11T00:00:00Z"/>
        <d v="2025-03-12T00:00:00Z"/>
        <d v="2025-03-13T00:00:00Z"/>
        <d v="2025-03-14T00:00:00Z"/>
        <d v="2025-03-15T00:00:00Z"/>
        <d v="2025-03-16T00:00:00Z"/>
        <d v="2025-03-20T00:00:00Z"/>
        <d v="2025-03-21T00:00:00Z"/>
        <d v="2025-03-25T00:00:00Z"/>
        <d v="2025-03-26T00:00:00Z"/>
        <d v="2025-03-28T00:00:00Z"/>
        <d v="2025-03-30T00:00:00Z"/>
        <d v="2025-03-31T00:00:00Z"/>
        <d v="2025-04-01T00:00:00Z"/>
        <d v="2025-04-02T00:00:00Z"/>
        <d v="2025-04-04T00:00:00Z"/>
        <d v="2025-04-07T00:00:00Z"/>
        <d v="2025-04-08T00:00:00Z"/>
        <d v="2025-04-09T00:00:00Z"/>
        <d v="2025-04-10T00:00:00Z"/>
        <d v="2025-04-14T00:00:00Z"/>
        <d v="2025-04-17T00:00:00Z"/>
        <d v="2025-04-21T00:00:00Z"/>
        <d v="2025-04-22T00:00:00Z"/>
        <d v="2025-04-24T00:00:00Z"/>
        <d v="2025-04-25T00:00:00Z"/>
        <d v="2025-04-27T00:00:00Z"/>
        <d v="2025-04-29T00:00:00Z"/>
        <d v="2025-04-30T00:00:00Z"/>
        <d v="2025-05-01T00:00:00Z"/>
        <d v="2025-05-02T00:00:00Z"/>
        <d v="2025-05-05T00:00:00Z"/>
        <d v="2025-05-06T00:00:00Z"/>
        <d v="2025-05-06T12:11:10Z"/>
        <d v="2025-05-07T00:00:00Z"/>
        <d v="2025-05-08T00:00:00Z"/>
        <d v="2025-05-10T00:00:00Z"/>
        <d v="2025-05-11T00:00:00Z"/>
        <d v="2025-05-13T00:00:00Z"/>
        <d v="2025-05-14T00:00:00Z"/>
        <d v="2025-05-16T00:00:00Z"/>
        <d v="2025-05-19T00:00:00Z"/>
        <d v="2025-05-20T00:00:00Z"/>
        <d v="2025-05-22T00:00:00Z"/>
        <d v="2025-05-21T00:00:00Z"/>
        <d v="2025-05-23T00:00:00Z"/>
        <d v="2025-05-28T00:00:00Z"/>
        <d v="2025-05-29T00:00:00Z"/>
        <d v="2025-06-02T00:00:00Z"/>
        <d v="2025-06-04T00:00:00Z"/>
        <d v="2025-10-02T00:00:00Z"/>
        <d v="2025-06-09T00:00:00Z"/>
        <d v="2025-06-10T00:00:00Z"/>
        <d v="2025-06-12T00:00:00Z"/>
        <d v="2025-06-13T00:00:00Z"/>
        <d v="2025-10-03T00:00:00Z"/>
        <d v="2025-06-18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9T00:00:00Z"/>
        <d v="2025-07-01T00:00:00Z"/>
        <d v="2025-07-09T00:00:00Z"/>
        <d v="2025-10-08T00:00:00Z"/>
        <d v="2025-07-11T00:00:00Z"/>
        <d v="2025-07-16T00:00:00Z"/>
        <d v="2025-07-18T00:00:00Z"/>
        <d v="2025-07-19T00:00:00Z"/>
        <d v="2025-07-20T00:00:00Z"/>
        <d v="2025-10-09T00:00:00Z"/>
        <d v="2025-07-21T00:00:00Z"/>
        <d v="2025-07-22T00:00:00Z"/>
        <d v="2025-07-23T00:00:00Z"/>
        <d v="2025-07-24T00:00:00Z"/>
        <d v="2025-07-25T00:00:00Z"/>
        <d v="2025-07-29T00:00:00Z"/>
        <d v="2025-07-30T00:00:00Z"/>
        <d v="2025-08-07T00:00:00Z"/>
        <d v="2025-08-08T00:00:00Z"/>
        <d v="2025-08-11T00:00:00Z"/>
        <d v="2025-08-12T00:00:00Z"/>
        <d v="2025-08-15T00:00:00Z"/>
        <d v="2025-10-10T00:00:00Z"/>
        <d v="2025-08-19T00:00:00Z"/>
        <d v="2025-08-21T00:00:00Z"/>
        <d v="2025-10-13T00:00:00Z"/>
        <d v="2025-08-22T00:00:00Z"/>
        <d v="2025-08-23T00:00:00Z"/>
        <d v="2025-08-25T00:00:00Z"/>
        <d v="2025-10-14T00:00:00Z"/>
        <d v="2025-08-26T00:00:00Z"/>
        <d v="2025-08-27T00:00:00Z"/>
        <d v="2025-08-28T00:00:00Z"/>
        <d v="2025-08-29T00:00:00Z"/>
        <d v="2025-09-02T00:00:00Z"/>
        <d v="2025-09-04T00:00:00Z"/>
        <d v="2025-09-09T00:00:00Z"/>
        <d v="2025-09-10T00:00:00Z"/>
        <d v="2025-09-11T00:00:00Z"/>
        <d v="2025-09-13T00:00:00Z"/>
        <d v="2025-09-15T00:00:00Z"/>
        <d v="2025-09-16T00:00:00Z"/>
        <d v="2025-09-17T00:00:00Z"/>
        <d v="2025-09-20T00:00:00Z"/>
        <d v="2025-09-23T00:00:00Z"/>
        <d v="2025-10-16T00:00:00Z"/>
        <d v="2025-09-24T00:00:00Z"/>
        <d v="2025-09-26T00:00:00Z"/>
        <d v="2025-09-29T00:00:00Z"/>
        <d v="2025-10-01T00:00:00Z"/>
        <d v="2025-10-20T00:00:00Z"/>
        <d v="2025-10-21T00:00:00Z"/>
        <d v="2025-10-22T00:00:00Z"/>
        <d v="2025-10-27T00:00:00Z"/>
        <d v="2025-10-28T00:00:00Z"/>
        <d v="2025-10-29T00:00:00Z"/>
        <d v="2025-10-30T00:00:00Z"/>
        <d v="2025-10-31T00:00:00Z"/>
        <d v="2025-11-05T00:00:00Z"/>
        <d v="2025-11-07T00:00:00Z"/>
        <d v="2025-11-09T00:00:00Z"/>
        <d v="2025-11-12T00:00:00Z"/>
        <d v="2025-11-13T00:00:00Z"/>
        <d v="2025-11-19T00:00:00Z"/>
        <d v="2025-11-20T00:00:00Z"/>
        <d v="2025-11-24T00:00:00Z"/>
        <d v="2025-11-25T00:00:00Z"/>
        <d v="2025-12-02T00:00:00Z"/>
        <d v="2025-12-04T00:00:00Z"/>
        <d v="2025-12-11T00:00:00Z"/>
        <d v="2025-12-16T00:00:00Z"/>
        <d v="2025-12-19T00:00:00Z"/>
        <d v="2025-12-29T00:00:00Z"/>
        <d v="2025-12-31T00:00:00Z"/>
      </sharedItems>
    </cacheField>
    <cacheField name="Contract Amt $3,015,547.20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Projected Start Date">
      <sharedItems containsDate="1" containsBlank="1" containsMixedTypes="1">
        <d v="2025-02-25T00:00:00Z"/>
        <d v="2025-03-26T00:00:00Z"/>
        <d v="2025-06-19T00:00:00Z"/>
        <d v="2025-03-27T00:00:00Z"/>
        <s v="11/06/2025"/>
        <d v="2025-09-04T00:00:00Z"/>
        <d v="2025-02-26T00:00:00Z"/>
        <d v="2025-02-10T00:00:00Z"/>
        <d v="2025-09-11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2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4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4/30/2026"/>
        <d v="2025-09-10T00:00:00Z"/>
        <s v="11/13/2025"/>
        <s v="05/25/2026"/>
        <d v="2025-08-15T00:00:00Z"/>
        <d v="2025-09-15T00:00:00Z"/>
        <d v="2025-09-12T00:00:00Z"/>
        <d v="2025-09-08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7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Projected End Date">
      <sharedItems containsDate="1" containsBlank="1" containsMixedTypes="1">
        <d v="2025-02-26T00:00:00Z"/>
        <d v="2025-03-27T00:00:00Z"/>
        <d v="2025-06-19T00:00:00Z"/>
        <s v="11/06/2025"/>
        <d v="2025-09-04T00:00:00Z"/>
        <d v="2025-02-10T00:00:00Z"/>
        <d v="2025-09-11T00:00:00Z"/>
        <d v="2025-02-27T00:00:00Z"/>
        <d v="2025-02-25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4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5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5/01/2026"/>
        <d v="2025-09-10T00:00:00Z"/>
        <s v="11/13/2025"/>
        <s v="05/25/2026"/>
        <d v="2025-08-15T00:00:00Z"/>
        <d v="2025-09-15T00:00:00Z"/>
        <d v="2025-09-12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8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AM" numFmtId="0">
      <sharedItems>
        <s v="Mike"/>
        <s v="Adam"/>
        <s v="James"/>
        <s v="Chris"/>
        <s v="Drew"/>
        <s v="Cale"/>
        <s v="Will"/>
        <s v="Brett"/>
        <s v="Geoff"/>
      </sharedItems>
    </cacheField>
    <cacheField name="Invoiced Total $3,306,820.45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Amount Paid $3,648,737.33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Change Orders $233,887.95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Cost $1,901,675.62" numFmtId="166">
      <sharedItems containsString="0" containsBlank="1" containsNumber="1">
        <n v="607.08"/>
        <n v="0.0"/>
        <n v="38797.66"/>
        <n v="6866.21"/>
        <n v="18394.18"/>
        <n v="133092.79"/>
        <n v="313.48"/>
        <n v="840.0"/>
        <n v="35097.53"/>
        <n v="8375.22"/>
        <n v="0.01"/>
        <n v="570.71"/>
        <n v="875.0"/>
        <n v="2581.52"/>
        <n v="9424.33"/>
        <n v="11388.53"/>
        <n v="333.83"/>
        <n v="14724.54"/>
        <n v="10397.62"/>
        <n v="11703.43"/>
        <n v="1358.87"/>
        <n v="5640.54"/>
        <n v="6819.98"/>
        <n v="779.57"/>
        <n v="6580.49"/>
        <n v="469.65"/>
        <n v="16743.67"/>
        <n v="17372.87"/>
        <n v="1006.07"/>
        <n v="975.0"/>
        <n v="357.59"/>
        <n v="9718.69"/>
        <n v="820.25"/>
        <n v="200.0"/>
        <n v="1300.0"/>
        <n v="825.0"/>
        <n v="2615.04"/>
        <n v="2525.85"/>
        <n v="8102.12"/>
        <n v="8144.01"/>
        <m/>
        <n v="1000.0"/>
        <n v="14667.37"/>
        <n v="2799.17"/>
        <n v="300.0"/>
        <n v="5149.1"/>
        <n v="11973.64"/>
        <n v="5109.88"/>
        <n v="3886.63"/>
        <n v="16936.61"/>
        <n v="6329.02"/>
        <n v="6871.35"/>
        <n v="8819.86"/>
        <n v="48435.26"/>
        <n v="18539.22"/>
        <n v="11724.74"/>
        <n v="818.75"/>
        <n v="375.0"/>
        <n v="175.0"/>
        <n v="6535.58"/>
        <n v="4376.48"/>
        <n v="8075.9"/>
        <n v="3014.59"/>
        <n v="11658.12"/>
        <n v="11476.22"/>
        <n v="8938.93"/>
        <n v="7320.48"/>
        <n v="60012.3"/>
        <n v="28627.28"/>
        <n v="5463.23"/>
        <n v="827.88"/>
        <n v="8457.71"/>
        <n v="555.65"/>
        <n v="39864.25"/>
        <n v="15271.38"/>
        <n v="8991.64"/>
        <n v="1360.0"/>
        <n v="9482.21"/>
        <n v="13442.81"/>
        <n v="25098.68"/>
        <n v="1084.93"/>
        <n v="723.24"/>
        <n v="9856.95"/>
        <n v="5846.9"/>
        <n v="490.17"/>
        <n v="556.0"/>
        <n v="5313.68"/>
        <n v="12954.74"/>
        <n v="40849.18"/>
        <n v="370.85"/>
        <n v="310.02"/>
        <n v="12245.58"/>
        <n v="5293.43"/>
        <n v="1561.25"/>
        <n v="972.11"/>
        <n v="4657.28"/>
        <n v="36521.33"/>
        <n v="3188.63"/>
        <n v="2975.62"/>
        <n v="22360.12"/>
        <n v="15517.8"/>
        <n v="270.0"/>
        <n v="260.0"/>
        <n v="10146.07"/>
        <n v="1645.74"/>
        <n v="7762.01"/>
        <n v="47289.92"/>
        <n v="14896.88"/>
        <n v="2937.06"/>
        <n v="800.0"/>
        <n v="12209.75"/>
        <n v="1243.08"/>
        <n v="5167.2"/>
        <n v="650.0"/>
        <n v="1437.8"/>
        <n v="13380.52"/>
        <n v="2338.37"/>
        <n v="19239.77"/>
        <n v="4583.24"/>
        <n v="14634.07"/>
        <n v="13230.47"/>
        <n v="7862.13"/>
        <n v="31082.06"/>
        <n v="7000.0"/>
        <n v="4791.7"/>
        <n v="6999.4"/>
        <n v="6190.83"/>
        <n v="660.8"/>
        <n v="250.0"/>
        <n v="14547.69"/>
        <n v="811.02"/>
        <n v="592.25"/>
        <n v="7870.5"/>
        <n v="6572.52"/>
        <n v="3949.95"/>
        <n v="877.68"/>
        <n v="15479.41"/>
        <n v="5063.18"/>
        <n v="14270.56"/>
        <n v="18602.29"/>
        <n v="9260.76"/>
        <n v="2240.0"/>
        <n v="11202.97"/>
        <n v="910.0"/>
        <n v="605.53"/>
        <n v="5468.89"/>
        <n v="7981.61"/>
        <n v="6557.78"/>
        <n v="249.45"/>
        <n v="1749.41"/>
        <n v="14681.61"/>
        <n v="14585.79"/>
        <n v="9650.48"/>
        <n v="4321.68"/>
        <n v="520.93"/>
        <n v="3234.43"/>
        <n v="44010.65"/>
        <n v="6496.76"/>
        <n v="87832.53"/>
        <n v="2548.2"/>
        <n v="16860.76"/>
        <n v="8538.38"/>
        <n v="6160.74"/>
        <n v="8155.79"/>
        <n v="11413.68"/>
        <n v="9039.43"/>
        <n v="661.01"/>
        <n v="881.08"/>
        <n v="1769.89"/>
        <n v="8841.6"/>
        <n v="6210.3"/>
        <n v="3582.0"/>
        <n v="24262.54"/>
        <n v="17240.4"/>
        <n v="4203.7"/>
        <n v="1525.43"/>
        <n v="25079.12"/>
        <n v="256.01"/>
        <n v="30699.18"/>
        <n v="660.44"/>
        <n v="4304.13"/>
        <n v="2042.46"/>
        <n v="2050.0"/>
        <n v="11915.97"/>
        <n v="600.0"/>
        <n v="3459.99"/>
        <n v="881.69"/>
        <n v="19066.11"/>
        <n v="6289.45"/>
        <n v="1534.11"/>
        <n v="1329.1"/>
        <n v="5632.03"/>
        <n v="14350.25"/>
        <n v="7145.08"/>
        <n v="1973.88"/>
        <n v="927.13"/>
        <n v="2799.11"/>
        <n v="400.0"/>
        <n v="4496.0"/>
        <n v="5513.18"/>
        <n v="629.62"/>
        <n v="1031.77"/>
        <n v="10279.88"/>
        <n v="14334.46"/>
        <n v="7592.68"/>
      </sharedItems>
    </cacheField>
    <cacheField name="GP $1,277,104.64">
      <sharedItems containsBlank="1" containsMixedTypes="1" containsNumber="1">
        <n v="1162.92"/>
        <n v="0.0"/>
        <n v="8280.779999999999"/>
        <n v="9007.029999999999"/>
        <n v="30219.489999999998"/>
        <n v="45968.80999999997"/>
        <n v="478.8299999999999"/>
        <n v="1068.0"/>
        <n v="8413.260000000002"/>
        <n v="5929.18"/>
        <n v="199.99"/>
        <n v="1220.86"/>
        <n v="875.0"/>
        <n v="1656.48"/>
        <n v="7538.460000000001"/>
        <n v="14358.74"/>
        <n v="706.1500000000001"/>
        <n v="20106.129999999997"/>
        <n v="8200.6"/>
        <n v="10008.68"/>
        <n v="355.4200000000001"/>
        <n v="7268.910000000001"/>
        <n v="4554.91"/>
        <n v="1554.6799999999998"/>
        <n v="7093.26"/>
        <n v="748.6"/>
        <n v="11222.210000000003"/>
        <n v="19519.2"/>
        <n v="132.2299999999999"/>
        <n v="1194.35"/>
        <n v="225.10000000000008"/>
        <n v="10914.929999999998"/>
        <n v="477.75"/>
        <n v="260.0"/>
        <n v="1244.0"/>
        <n v="815.0"/>
        <n v="1323.15"/>
        <n v="2472.2500000000005"/>
        <n v="4023.46"/>
        <n v="4784.280000000001"/>
        <n v="1100.0"/>
        <n v="399.99"/>
        <n v="11540.199999999999"/>
        <n v="1352.1800000000003"/>
        <n v="340.0"/>
        <n v="1006.5899999999992"/>
        <n v="7246.529999999999"/>
        <n v="2969.99"/>
        <n v="2462.58"/>
        <n v="8995.2"/>
        <n v="4350.469999999999"/>
        <n v="4929.549999999999"/>
        <n v="5689.18"/>
        <s v=""/>
        <n v="39614.53"/>
        <n v="407.3599999999999"/>
        <n v="565.0"/>
        <n v="4231.6900000000005"/>
        <n v="5684.040000000001"/>
        <n v="7635.720000000001"/>
        <n v="3169.3899999999994"/>
        <n v="7900.24"/>
        <n v="10972.680000000002"/>
        <n v="5330.8099999999995"/>
        <n v="3998.8500000000004"/>
        <n v="101233.86"/>
        <n v="3753.7000000000007"/>
        <n v="1159.31"/>
        <n v="3815.4100000000017"/>
        <n v="668.35"/>
        <n v="61592.229999999996"/>
        <n v="9694.87"/>
        <n v="5533.85"/>
        <n v="1320.0"/>
        <n v="6409.970000000001"/>
        <n v="10166.01"/>
        <n v="15241.010000000002"/>
        <n v="1482.18"/>
        <n v="3306.0699999999997"/>
        <n v="6207.73"/>
        <n v="960.03"/>
        <n v="995.96"/>
        <n v="6231.289999999999"/>
        <n v="8779.769999999999"/>
        <n v="53634.170000000006"/>
        <n v="491.93999999999994"/>
        <n v="965.5699999999999"/>
        <n v="8550.400000000003"/>
        <n v="4928.049999999999"/>
        <n v="264.71000000000004"/>
        <n v="2538.91"/>
        <n v="6756.250000000001"/>
        <n v="3569.5299999999997"/>
        <n v="3247.92"/>
        <n v="16593.000000000004"/>
        <n v="9701.470000000001"/>
        <n v="290.0"/>
        <n v="140.0"/>
        <n v="4969.139999999999"/>
        <n v="1040.82"/>
        <n v="5633.16"/>
        <n v="23369.08"/>
        <n v="878.98"/>
        <n v="12581.590000000002"/>
        <n v="1402.9299999999998"/>
        <n v="720.22"/>
        <n v="8343.25"/>
        <n v="1140.08"/>
        <n v="3433.9900000000007"/>
        <n v="650.0"/>
        <n v="1695.53"/>
        <n v="9022.57"/>
        <n v="432.23"/>
        <n v="33356.31"/>
        <n v="3034.7700000000004"/>
        <n v="13992.04"/>
        <m/>
        <n v="1259.78"/>
        <n v="5512.47"/>
        <n v="16832.69"/>
        <n v="4435.0"/>
        <n v="2208.3"/>
        <n v="14786.080000000004"/>
        <n v="2749.2000000000007"/>
        <n v="851.06"/>
        <n v="250.0"/>
        <n v="10324.31"/>
        <n v="1994.1399999999999"/>
        <n v="784.0"/>
        <n v="4335.469999999999"/>
        <n v="9601.63"/>
        <n v="1889.25"/>
        <n v="1191.5500000000002"/>
        <n v="2714.3199999999997"/>
        <n v="3398.6000000000004"/>
        <n v="8575.92"/>
        <n v="17053.689999999995"/>
        <n v="7770.280000000001"/>
        <n v="2400.2"/>
        <n v="6427.370000000001"/>
        <n v="2291.0"/>
        <n v="151.38"/>
        <n v="3658.45"/>
        <n v="6706.22"/>
        <n v="4357.14"/>
        <n v="356.96999999999997"/>
        <n v="480.5899999999999"/>
        <n v="5244.59"/>
        <n v="9852.14"/>
        <n v="6279.35"/>
        <n v="1824.0599999999995"/>
        <n v="1521.0700000000002"/>
        <n v="2783.9900000000002"/>
        <n v="25435.519999999997"/>
        <n v="4306.35"/>
        <n v="1547.1800000000003"/>
        <n v="13853.870000000003"/>
        <n v="7003.560000000001"/>
        <n v="3316.1900000000005"/>
        <n v="3294.21"/>
        <n v="10987.89"/>
        <n v="735.86"/>
        <n v="4600.73"/>
        <n v="785.77"/>
        <n v="1938.8400000000001"/>
        <n v="1071.05"/>
        <n v="6287.82"/>
        <n v="3699.4700000000003"/>
        <n v="4376.96"/>
        <n v="15367.200000000004"/>
        <n v="11834.599999999999"/>
        <n v="1869.9000000000005"/>
        <n v="934.53"/>
        <n v="523.99"/>
        <n v="17453.739999999998"/>
        <n v="1276.45"/>
        <n v="4256.55"/>
        <n v="2940.3900000000003"/>
        <n v="3241.88"/>
        <n v="345.4"/>
        <n v="3490.0"/>
        <n v="6290.0599999999995"/>
        <n v="1920.0"/>
        <n v="2306.67"/>
        <n v="615.95"/>
        <n v="3710.55"/>
        <n v="1763.39"/>
        <n v="1013.2000000000003"/>
        <n v="5146.46"/>
        <n v="10311.59"/>
        <n v="3832.620000000001"/>
        <n v="2060.22"/>
        <n v="740.07"/>
        <n v="2949.94"/>
        <n v="702.0899999999999"/>
        <n v="4150.639999999999"/>
        <n v="515.38"/>
        <n v="310.0"/>
        <n v="239.99"/>
        <n v="1008.0799999999999"/>
        <n v="6425.480000000001"/>
        <n v="5899.080000000002"/>
        <n v="2168.959999999999"/>
      </sharedItems>
    </cacheField>
    <cacheField name="GP 47.68%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Retail 46.69%">
      <sharedItems containsBlank="1" containsMixedTypes="1" containsNumber="1">
        <n v="0.6570169491525424"/>
        <s v=""/>
        <n v="0.17589325389711297"/>
        <n v="0.5674348778195252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6790034423738919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11616445576737232"/>
        <n v="0.5505566183418996"/>
        <n v="0.3863117609706706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32572054873715783"/>
        <n v="0.53125"/>
        <n v="0.16352187975677776"/>
        <n v="0.37702736240106094"/>
        <n v="0.36757893381947976"/>
        <n v="0.387856126982727"/>
        <n v="0.3468789876217665"/>
        <n v="0.41772661407180806"/>
        <n v="0.3921127793430854"/>
        <n v="0.3322377274469664"/>
        <n v="0.601063829787234"/>
        <n v="0.0"/>
        <n v="0.393"/>
        <n v="0.5649847125198301"/>
        <n v="0.40393161798842026"/>
        <n v="0.48878475114593595"/>
        <n v="0.3735744309286644"/>
        <n v="0.4072614200172943"/>
        <n v="0.5833916233475409"/>
        <n v="0.3108753112492994"/>
        <n v="0.5460375816993465"/>
        <n v="0.3883190306914335"/>
        <n v="0.38097509963519305"/>
        <n v="0.4925373134328358"/>
        <n v="0.4033411401079022"/>
        <n v="0.43060220714122943"/>
        <n v="0.3778167358251886"/>
        <n v="0.5773729992092275"/>
        <n v="0.8205052477967691"/>
        <n v="0.3864210180345951"/>
        <n v="0.6619983450558543"/>
        <n v="0.641743343900616"/>
        <n v="0.5397406836050678"/>
        <n v="0.4039552766545001"/>
        <n v="0.5701735068788465"/>
        <n v="0.7569595246121402"/>
        <n v="0.41115638695555595"/>
        <n v="0.4821268544281258"/>
        <n v="0.14497031698394272"/>
        <n v="0.7231260431441575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1.0"/>
        <n v="0.45787083487544983"/>
        <n v="0.3232565051993207"/>
        <n v="0.4737603767875702"/>
        <n v="0.40593830584342916"/>
        <n v="0.4783900367579181"/>
        <n v="0.5411271714118845"/>
        <n v="0.4027377473375324"/>
        <n v="0.15600591929545948"/>
        <n v="0.3983678152168349"/>
        <n v="0.4887859370344067"/>
        <m/>
        <n v="0.4121596159885155"/>
        <n v="0.3513049739380879"/>
        <n v="0.38784433756012243"/>
        <n v="0.3075157465914545"/>
        <n v="0.5629224928234096"/>
        <n v="0.41509770022515274"/>
        <n v="0.5696639418710263"/>
        <n v="0.35519258199061604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71055"/>
        <n v="0.5347657316148597"/>
        <n v="0.43256628100584904"/>
        <n v="0.4774750452057756"/>
        <n v="0.418119248198836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surance 55.02%">
      <sharedItems containsBlank="1" containsMixedTypes="1" containsNumber="1">
        <s v=""/>
        <n v="0.6216253576411738"/>
        <n v="0.4444115620130887"/>
        <n v="0.5576800957926802"/>
        <n v="0.5772536101085624"/>
        <n v="0.40128220531590647"/>
        <n v="0.5290893137739358"/>
        <n v="0.5289876424980202"/>
        <n v="0.44033842130346307"/>
        <n v="0.40736683118763156"/>
        <n v="0.6812033617780453"/>
        <n v="0.4569473604740619"/>
        <n v="0.48599189644352403"/>
        <n v="0.5125162112425977"/>
        <n v="0.35327620981100477"/>
        <n v="0.6278218346408994"/>
        <n v="0.6070802968918299"/>
        <n v="1.0"/>
        <n v="0.597165018416219"/>
        <n v="0.5676573703197442"/>
        <n v="0.5919509564525611"/>
        <m/>
        <n v="0.39924591829735195"/>
        <n v="0.6341976436266733"/>
        <n v="0.3154714285714286"/>
        <n v="0.6787126104175809"/>
        <n v="0.710882801694021"/>
        <n v="0.5936404695146267"/>
        <n v="0.6875514198984368"/>
        <n v="0.3445941532883198"/>
        <n v="0.3491277772210937"/>
      </sharedItems>
    </cacheField>
    <cacheField name="Billed" numFmtId="0">
      <sharedItems>
        <b v="1"/>
        <b v="0"/>
      </sharedItems>
    </cacheField>
    <cacheField name="Paid in Full" numFmtId="0">
      <sharedItems>
        <b v="1"/>
        <b v="0"/>
      </sharedItems>
    </cacheField>
    <cacheField name="Comm Owed" numFmtId="0">
      <sharedItems>
        <b v="1"/>
        <b v="0"/>
      </sharedItems>
    </cacheField>
    <cacheField name="Status" numFmtId="0">
      <sharedItems>
        <s v="In Billing"/>
        <s v="Pending Insurance Approval "/>
        <s v="Job Scheduled"/>
        <s v="Pending Gutters"/>
        <s v="Materials Ordered"/>
        <s v="Project On Hold"/>
        <s v="Job Review"/>
        <s v="Approved"/>
        <s v="Pending Inspection"/>
      </sharedItems>
    </cacheField>
    <cacheField name="Updated this week" numFmtId="0">
      <sharedItems containsBlank="1">
        <b v="1"/>
        <b v="0"/>
        <m/>
      </sharedItems>
    </cacheField>
    <cacheField name="GP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voiced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Contract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Change Orders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Manager" numFmtId="0">
      <sharedItems>
        <s v=""/>
        <s v="Drew"/>
      </sharedItems>
    </cacheField>
    <cacheField name="Amount Paid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Expected Commission" formula="IF('Project #' &lt; 1749, (Contract + 'Change Orders') * 0, (Contract + 'Change Orders') * 0.05)" databaseField="0"/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Z233" sheet="2025"/>
  </cacheSource>
  <cacheFields>
    <cacheField name="Job #" numFmtId="0">
      <sharedItems containsSemiMixedTypes="0" containsString="0" containsNumber="1" containsInteger="1">
        <n v="2.0255001E7"/>
        <n v="2.0255002E7"/>
        <n v="2.0255003E7"/>
        <n v="2.0255004E7"/>
        <n v="2.0255005E7"/>
        <n v="2.0255006E7"/>
        <n v="2.0255007E7"/>
        <n v="2.0255008E7"/>
        <n v="2.0255009E7"/>
        <n v="2.025501E7"/>
        <n v="2.0255011E7"/>
        <n v="2.0255012E7"/>
        <n v="2.0255013E7"/>
        <n v="2.0255014E7"/>
        <n v="2.0255015E7"/>
        <n v="2.0255016E7"/>
        <n v="2.0255017E7"/>
        <n v="2.0255018E7"/>
        <n v="2.0255019E7"/>
        <n v="2.025502E7"/>
        <n v="2.0255021E7"/>
        <n v="2.0255022E7"/>
        <n v="2.0255023E7"/>
        <n v="2.0255024E7"/>
        <n v="2.0255025E7"/>
        <n v="2.0255026E7"/>
        <n v="2.0255027E7"/>
        <n v="2.0255028E7"/>
        <n v="2.0255029E7"/>
        <n v="2.025503E7"/>
        <n v="2.0255031E7"/>
        <n v="2.0255032E7"/>
        <n v="2.0255033E7"/>
        <n v="2.0255034E7"/>
        <n v="2.0255035E7"/>
        <n v="2.0255036E7"/>
        <n v="2.0255037E7"/>
        <n v="2.0255038E7"/>
        <n v="2.0255039E7"/>
        <n v="2.025504E7"/>
        <n v="2.0255041E7"/>
        <n v="2.0255042E7"/>
        <n v="2.0255043E7"/>
        <n v="2.0255044E7"/>
        <n v="2.0255045E7"/>
        <n v="2.0255046E7"/>
        <n v="2.0255047E7"/>
        <n v="2.0255048E7"/>
        <n v="2.0255049E7"/>
        <n v="2.025505E7"/>
        <n v="2.0255051E7"/>
        <n v="2.0255052E7"/>
        <n v="2.0255053E7"/>
        <n v="2.0255054E7"/>
        <n v="2.0255055E7"/>
        <n v="2.0255056E7"/>
        <n v="2.0255057E7"/>
        <n v="2.0255058E7"/>
        <n v="2.0255059E7"/>
        <n v="2.025506E7"/>
        <n v="2.0255061E7"/>
        <n v="2.0255062E7"/>
        <n v="2.0255063E7"/>
        <n v="2.0255064E7"/>
        <n v="2.0255065E7"/>
        <n v="2.0255066E7"/>
        <n v="2.0255067E7"/>
        <n v="2.0255068E7"/>
        <n v="2.0255069E7"/>
        <n v="2.025507E7"/>
        <n v="2.0255071E7"/>
        <n v="2.0255072E7"/>
        <n v="2.0255073E7"/>
        <n v="2.0255074E7"/>
        <n v="2.0255075E7"/>
        <n v="2.0255076E7"/>
        <n v="2.0255077E7"/>
        <n v="2.0255078E7"/>
        <n v="2.0255079E7"/>
        <n v="2.025508E7"/>
        <n v="2.0255081E7"/>
        <n v="2.0255082E7"/>
        <n v="2.0255083E7"/>
        <n v="2.0255084E7"/>
        <n v="2.0255085E7"/>
        <n v="2.0255086E7"/>
        <n v="2.0255087E7"/>
        <n v="2.0255088E7"/>
        <n v="2.0255089E7"/>
        <n v="2.025509E7"/>
        <n v="2.0255091E7"/>
        <n v="2.0255092E7"/>
        <n v="2.0255093E7"/>
        <n v="2.0255094E7"/>
        <n v="2.0255095E7"/>
        <n v="2.0255096E7"/>
        <n v="2.0255097E7"/>
        <n v="2.0255098E7"/>
        <n v="2.0255099E7"/>
        <n v="2.02551E7"/>
        <n v="2.0255101E7"/>
        <n v="2.0255102E7"/>
        <n v="2.0255103E7"/>
        <n v="2.0255104E7"/>
        <n v="2.0255105E7"/>
        <n v="2.0255106E7"/>
        <n v="2.0255107E7"/>
        <n v="2.0255108E7"/>
        <n v="2.0255109E7"/>
        <n v="2.025511E7"/>
        <n v="2.0255111E7"/>
        <n v="2.0255112E7"/>
        <n v="2.0255113E7"/>
        <n v="2.0255114E7"/>
        <n v="2.0255115E7"/>
        <n v="2.0255116E7"/>
        <n v="2.0255117E7"/>
        <n v="2.0255118E7"/>
        <n v="2.0255119E7"/>
        <n v="2.025512E7"/>
        <n v="2.0255121E7"/>
        <n v="2.0255122E7"/>
        <n v="2.0255123E7"/>
        <n v="2.0255124E7"/>
        <n v="2.0255125E7"/>
        <n v="2.0255126E7"/>
        <n v="2.0255127E7"/>
        <n v="2.0255128E7"/>
        <n v="2.0255129E7"/>
        <n v="2.025513E7"/>
        <n v="2.0255131E7"/>
        <n v="2.0255132E7"/>
        <n v="2.0255133E7"/>
        <n v="2.0255134E7"/>
        <n v="2.0255135E7"/>
        <n v="2.0255136E7"/>
        <n v="2.0255137E7"/>
        <n v="2.0255138E7"/>
        <n v="2.0255139E7"/>
        <n v="2.025514E7"/>
        <n v="2.0255141E7"/>
        <n v="2.0255142E7"/>
        <n v="2.0255143E7"/>
        <n v="2.0255144E7"/>
        <n v="2.0255145E7"/>
        <n v="2.0255146E7"/>
        <n v="2.0255147E7"/>
        <n v="2.0255148E7"/>
        <n v="2.0255149E7"/>
        <n v="2.025515E7"/>
        <n v="2.0255151E7"/>
        <n v="2.0255152E7"/>
        <n v="2.0255153E7"/>
        <n v="2.0255154E7"/>
        <n v="2.0255155E7"/>
        <n v="2.0255156E7"/>
        <n v="2.0255157E7"/>
        <n v="2.0255158E7"/>
        <n v="2.0255159E7"/>
        <n v="2.025516E7"/>
        <n v="2.0255161E7"/>
        <n v="2.0255162E7"/>
        <n v="2.0255163E7"/>
        <n v="2.0255164E7"/>
        <n v="2.0255165E7"/>
        <n v="2.0255166E7"/>
        <n v="2.0255167E7"/>
        <n v="2.0255168E7"/>
        <n v="2.0255169E7"/>
        <n v="2.025517E7"/>
        <n v="2.0255171E7"/>
        <n v="2.0255172E7"/>
        <n v="2.0255173E7"/>
        <n v="2.0255174E7"/>
        <n v="2.0255175E7"/>
        <n v="2.0255176E7"/>
        <n v="2.0255177E7"/>
        <n v="2.0255178E7"/>
        <n v="2.0255179E7"/>
        <n v="2.025518E7"/>
        <n v="2.0255181E7"/>
        <n v="2.0255182E7"/>
        <n v="2.0255183E7"/>
        <n v="2.0255184E7"/>
        <n v="2.0255185E7"/>
        <n v="2.0255186E7"/>
        <n v="2.0255187E7"/>
        <n v="2.0255188E7"/>
        <n v="2.0255189E7"/>
        <n v="2.025519E7"/>
        <n v="2.0255191E7"/>
        <n v="2.0255192E7"/>
        <n v="2.0255193E7"/>
        <n v="2.0255194E7"/>
        <n v="2.0255195E7"/>
        <n v="2.0255196E7"/>
        <n v="2.0255197E7"/>
        <n v="2.0255198E7"/>
        <n v="2.0255199E7"/>
        <n v="2.02552E7"/>
        <n v="2.0255201E7"/>
        <n v="2.0255202E7"/>
        <n v="2.0255203E7"/>
        <n v="2.0255204E7"/>
        <n v="2.0255205E7"/>
        <n v="2.0255206E7"/>
        <n v="2.0255208E7"/>
        <n v="2.0255209E7"/>
        <n v="2.025521E7"/>
        <n v="2.0255211E7"/>
        <n v="2.0255212E7"/>
        <n v="2.0255213E7"/>
        <n v="2.0255214E7"/>
        <n v="2.0255215E7"/>
        <n v="2.0255216E7"/>
        <n v="2.0255217E7"/>
        <n v="2.0255218E7"/>
        <n v="2.0255219E7"/>
        <n v="2.025522E7"/>
        <n v="2.0255221E7"/>
        <n v="2.0255222E7"/>
        <n v="2.0255223E7"/>
        <n v="2.0255224E7"/>
        <n v="2.0255225E7"/>
        <n v="2.0255226E7"/>
        <n v="2.0255227E7"/>
        <n v="2.0255228E7"/>
        <n v="2.0255229E7"/>
        <n v="2.025523E7"/>
        <n v="2.0255231E7"/>
        <n v="2.0255232E7"/>
        <n v="2.0255233E7"/>
      </sharedItems>
    </cacheField>
    <cacheField name="Name" numFmtId="0">
      <sharedItems>
        <s v="Lauren Mccoy"/>
        <s v="Dennis Hong"/>
        <s v="Doug Gregory"/>
        <s v="Jennifer Willoughby"/>
        <s v="INS - Stephanie Quintor"/>
        <s v="Bill Bechtel"/>
        <s v="Nathan Thomsen"/>
        <s v="Kathy Cornell"/>
        <s v="Loren Westfall"/>
        <s v="Deborah Tippie"/>
        <s v="Eric Lovely"/>
        <s v="Troy Blanchard"/>
        <s v="Steve Truskowski"/>
        <s v="HBC Garage Siding"/>
        <s v="INS - Rachel Carr"/>
        <s v="INS - Joshua Bonzelaar"/>
        <s v="Gina Schweiterman"/>
        <s v="INS - Ryan Horan"/>
        <s v="Andrew &amp; Lynn Evans"/>
        <s v="Lorraine Wood"/>
        <s v="Tom Watkin"/>
        <s v="Janice Motz"/>
        <s v="Cory Leckey"/>
        <s v="Kimberleigh Cooper"/>
        <s v="Chris Falkowski"/>
        <s v="Steve and Robin Bliss"/>
        <s v="INS - Tyler Goudy"/>
        <s v="INS - Wes Beard"/>
        <s v="Andrew Walter"/>
        <s v="Michael Hill"/>
        <s v="Darren Smith"/>
        <s v="INS - Claude Copeland"/>
        <s v="Jim Steinman"/>
        <s v="Dalton Swafford"/>
        <s v="Dave Nelson"/>
        <s v="Steve Oroszi"/>
        <s v="Brandon Mix"/>
        <s v="Mina Shafiei"/>
        <s v="Ben McClurg"/>
        <s v="Zynell Clemons"/>
        <s v="Penny Willis"/>
        <s v="Amy Stamps"/>
        <s v="INS - Tom Myers Siding"/>
        <s v="Jennifer Colwell"/>
        <s v="Mark Webster"/>
        <s v="Anthony Cruz"/>
        <s v="TJ Bernard"/>
        <s v="Pam Sizemore"/>
        <s v="Kelly Thakkar"/>
        <s v="Dustin Johnson"/>
        <s v="INS - Misty Dalykas"/>
        <s v="Mark Wolfe"/>
        <s v="Adam Sweigart"/>
        <s v="INS - Kevin And Cheryl Sims"/>
        <s v="INS - Ryan Bloomingdale"/>
        <s v="INS - Emily Hammel"/>
        <s v="Dorothy Reed"/>
        <s v="Drew Haker"/>
        <s v="Rayce Robinon - Clocktower"/>
        <s v="David Torrence"/>
        <s v="Shawn Vehr"/>
        <s v="INS - Glen Shelley"/>
        <s v="INS - Katherine Clemmer"/>
        <s v="Robert Cobb"/>
        <s v="Jamie Coy"/>
        <s v="Craig Kauffman"/>
        <s v="INS - John Martin"/>
        <s v="INS - New Jasper Fire Station"/>
        <s v="INS - Roger Hamilton"/>
        <s v="Manes Addition"/>
        <s v="Kathy Hartman"/>
        <s v="Chris Falkowski - Master Bath"/>
        <s v="Mike White"/>
        <s v="INS - Sovereign Grace"/>
        <s v="Susan Gayle"/>
        <s v="Stacey Kinnison"/>
        <s v="Ashley Deloatch"/>
        <s v="Heather Kennedy"/>
        <s v="Kyle Piepmeyer"/>
        <s v="Cindy Eubanks"/>
        <s v="Chris Kelly"/>
        <s v="Eric Whitney"/>
        <s v="INS - Ben Shideler"/>
        <s v="Caroline Mantkowski"/>
        <s v="Joanne Stocksdale"/>
        <s v="INS - Carol Morgan (Beth Lainhart)"/>
        <s v="Bruce Stapleton"/>
        <s v="Codi Santos"/>
        <s v="Scott Earhart"/>
        <s v="Pete Avnaim"/>
        <s v="INS - Pete Battaglia"/>
        <s v="Level MB - The Maxwell"/>
        <s v="INS - James (Andy) Dean"/>
        <s v="Carlene McNamara"/>
        <s v="Keith Smart"/>
        <s v="Brian Moore"/>
        <s v="Maria Beimly"/>
        <s v="Ray Marker"/>
        <s v="Lewis Wray"/>
        <s v="INS - Lisa Cooper"/>
        <s v="Level MB - 30 N Main"/>
        <s v="Matt Veryser"/>
        <s v="Annie Lawson"/>
        <s v="Philip Osterholt"/>
        <s v="John Baumann"/>
        <s v="Patti Nicodemus"/>
        <s v="Barb Knobloch"/>
        <s v="Sam Saylers"/>
        <s v="HBC - Prenger"/>
        <s v="Dana Ronnebaum"/>
        <s v="Tom Bucher"/>
        <s v="Tyler Kirby - Level MB"/>
        <s v="Tom Christy"/>
        <s v="Cortney Frazee"/>
        <s v="Seth Coil"/>
        <s v="Level MB - Wes Driskell"/>
        <s v="Dustin Dietz"/>
        <s v="Barry Smith"/>
        <s v="INS - Katie Merrell"/>
        <s v="Christina Beach"/>
        <s v="James Zimmerman"/>
        <s v="Austan  Good"/>
        <s v="Viktoria Cooper"/>
        <s v="Amy Gibbons"/>
        <s v="INS Steve &amp; Karima Buchholz"/>
        <s v="Paulette Schields"/>
        <s v="Oceana Massonneau"/>
        <s v="Frank Szmulowicz"/>
        <s v="Josh Swihart"/>
        <s v="Steve Mascarella"/>
        <s v="Trevor Lowe"/>
        <s v="Jenna Kreitzer"/>
        <s v="INS - Gary Toczylowski"/>
        <s v="INS - Pete Battaglia rental"/>
        <s v="INS - Paul Herzog"/>
        <s v="INS - Shawnee Hills Baptist Church"/>
        <s v="INS - Becky Maggert"/>
        <s v="Lisa Dillon"/>
        <s v="INS - Melissa Clark"/>
        <s v="Shawn Ella Isaac"/>
        <s v="Brett Schilling"/>
        <s v="Pat Spirito"/>
        <s v="INS - Matt Downing"/>
        <s v="James Fry"/>
        <s v="Graham King - E Canal"/>
        <s v="INS - Michael Phillips"/>
        <s v="Graham King - 10 N Long St"/>
        <s v="Brittany Fuls"/>
        <s v="Emma Allen"/>
        <s v="Gail Sowers"/>
        <s v="Todd Anderson"/>
        <s v="Jill Bachelder"/>
        <s v="Ray Kiser"/>
        <s v="Donald Mcghee"/>
        <s v="Barn Gutters - Jared Huelsman"/>
        <s v="Richard Deitering"/>
        <s v="Vicki Jones"/>
        <s v="Pat Daniels"/>
        <s v="Sarah Bills"/>
        <s v="Ryan Chatterton And Danielle Kelley"/>
        <s v="Jason Poling"/>
        <s v="Deb Puckett"/>
        <s v="Jennifer Pett"/>
        <s v="Gary Shoup"/>
        <s v="Daniel Reed"/>
        <s v="Dave Koukol"/>
        <s v="Shannon Campbell"/>
        <s v="Ben Davis"/>
        <s v="Douglas Swartz"/>
        <s v="Sam  Hinker"/>
        <s v="Judy Shobe"/>
        <s v="INS - Mark Addison"/>
        <s v="Ransae  Hall"/>
        <s v="Daron Brown"/>
        <s v="Shannon Clark"/>
        <s v="Ryan Walker"/>
        <s v="Kevin Rode"/>
        <s v="INS - Andrew Heflin"/>
        <s v="Don Barry"/>
        <s v="Barb Spurgeon"/>
        <s v="INS - Peggy Hicks"/>
        <s v="Dayton Dreamcenter"/>
        <s v="Ben Shawley"/>
        <s v="Pete Stueve"/>
        <s v="Faith Bergen"/>
        <s v="DeAnna Maertens"/>
        <s v="Becky Horne"/>
        <s v="Jeff Hobbs"/>
        <s v="Gregg Treiber"/>
        <s v="Jerome Hudson"/>
        <s v="Brian Mueller"/>
        <s v="Nancy Avila"/>
        <s v="Frank Baxter"/>
        <s v="James Chestnut"/>
        <s v="Dave Linnenkohl - Daughter's House"/>
        <s v="Sherrill Silvers"/>
        <s v="Alex McFeters"/>
        <s v="Glenn Westrick"/>
        <s v="Tom Menker"/>
        <s v="Dee Scherer"/>
        <s v="INS - Karen Durning"/>
        <s v="William Barrett"/>
        <s v="Bryant Mullinix"/>
        <s v="INS - Heidi Yost"/>
        <s v="INS - Teresa Luciano"/>
        <s v="Cathy Spence"/>
        <s v="Eric Campbell"/>
        <s v="Jason May"/>
        <s v="Josh Tincher"/>
        <s v="James King"/>
        <s v="Angie Zielinski"/>
        <s v="Joseph  Abke"/>
        <s v="Todd Gaerke"/>
        <s v="Cindy Moebius"/>
        <s v="Dan Moorhead"/>
        <s v="Ashley Ferguson"/>
        <s v="INS - Eric &amp; Betty Mitchell"/>
        <s v="Brian Resides"/>
        <s v="Joe Franke"/>
        <s v="Russell Evans"/>
        <s v="Mark Grimes"/>
        <s v="Dustin Myers"/>
        <s v="JohnRoss"/>
        <s v="Mary Mastronicola"/>
        <s v="Dan Arnold"/>
        <s v="Chris Long"/>
        <s v="Derek Fink"/>
        <s v="Tara Zimmer"/>
      </sharedItems>
    </cacheField>
    <cacheField name="Type" numFmtId="0">
      <sharedItems containsBlank="1">
        <s v="Roofing and Siding"/>
        <s v="Construction"/>
        <m/>
      </sharedItems>
    </cacheField>
    <cacheField name="Date" numFmtId="165">
      <sharedItems containsSemiMixedTypes="0" containsDate="1" containsString="0">
        <d v="2025-01-07T09:53:24Z"/>
        <d v="2025-01-17T13:02:01Z"/>
        <d v="2025-01-17T13:02:50Z"/>
        <d v="2025-01-21T11:54:54Z"/>
        <d v="2025-01-21T12:24:31Z"/>
        <d v="2025-01-27T14:26:47Z"/>
        <d v="2025-01-27T14:32:59Z"/>
        <d v="2025-01-31T09:21:16Z"/>
        <d v="2025-01-31T09:23:28Z"/>
        <d v="2025-02-12T09:14:04Z"/>
        <d v="2025-02-26T13:41:51Z"/>
        <d v="2025-02-26T16:32:56Z"/>
        <d v="2025-02-27T11:28:38Z"/>
        <d v="2025-02-27T11:29:10Z"/>
        <d v="2025-02-27T15:01:05Z"/>
        <d v="2025-03-03T09:40:33Z"/>
        <d v="2025-03-11T00:00:00Z"/>
        <d v="2025-03-12T00:00:00Z"/>
        <d v="2025-03-13T00:00:00Z"/>
        <d v="2025-03-14T00:00:00Z"/>
        <d v="2025-03-15T00:00:00Z"/>
        <d v="2025-03-16T00:00:00Z"/>
        <d v="2025-03-20T00:00:00Z"/>
        <d v="2025-03-21T00:00:00Z"/>
        <d v="2025-03-25T00:00:00Z"/>
        <d v="2025-03-26T00:00:00Z"/>
        <d v="2025-03-28T00:00:00Z"/>
        <d v="2025-03-30T00:00:00Z"/>
        <d v="2025-03-31T00:00:00Z"/>
        <d v="2025-04-01T00:00:00Z"/>
        <d v="2025-04-02T00:00:00Z"/>
        <d v="2025-04-04T00:00:00Z"/>
        <d v="2025-04-07T00:00:00Z"/>
        <d v="2025-04-08T00:00:00Z"/>
        <d v="2025-04-09T00:00:00Z"/>
        <d v="2025-04-10T00:00:00Z"/>
        <d v="2025-04-14T00:00:00Z"/>
        <d v="2025-04-17T00:00:00Z"/>
        <d v="2025-04-21T00:00:00Z"/>
        <d v="2025-04-22T00:00:00Z"/>
        <d v="2025-04-24T00:00:00Z"/>
        <d v="2025-04-25T00:00:00Z"/>
        <d v="2025-04-27T00:00:00Z"/>
        <d v="2025-04-29T00:00:00Z"/>
        <d v="2025-04-30T00:00:00Z"/>
        <d v="2025-05-01T00:00:00Z"/>
        <d v="2025-05-02T00:00:00Z"/>
        <d v="2025-05-05T00:00:00Z"/>
        <d v="2025-05-06T00:00:00Z"/>
        <d v="2025-05-06T12:11:10Z"/>
        <d v="2025-05-07T00:00:00Z"/>
        <d v="2025-05-08T00:00:00Z"/>
        <d v="2025-05-10T00:00:00Z"/>
        <d v="2025-05-11T00:00:00Z"/>
        <d v="2025-05-13T00:00:00Z"/>
        <d v="2025-05-14T00:00:00Z"/>
        <d v="2025-05-16T00:00:00Z"/>
        <d v="2025-05-19T00:00:00Z"/>
        <d v="2025-05-20T00:00:00Z"/>
        <d v="2025-05-22T00:00:00Z"/>
        <d v="2025-05-21T00:00:00Z"/>
        <d v="2025-05-23T00:00:00Z"/>
        <d v="2025-05-28T00:00:00Z"/>
        <d v="2025-05-29T00:00:00Z"/>
        <d v="2025-06-02T00:00:00Z"/>
        <d v="2025-06-04T00:00:00Z"/>
        <d v="2025-10-02T00:00:00Z"/>
        <d v="2025-06-09T00:00:00Z"/>
        <d v="2025-06-10T00:00:00Z"/>
        <d v="2025-06-12T00:00:00Z"/>
        <d v="2025-06-13T00:00:00Z"/>
        <d v="2025-10-03T00:00:00Z"/>
        <d v="2025-06-18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9T00:00:00Z"/>
        <d v="2025-07-01T00:00:00Z"/>
        <d v="2025-07-09T00:00:00Z"/>
        <d v="2025-10-08T00:00:00Z"/>
        <d v="2025-07-11T00:00:00Z"/>
        <d v="2025-07-16T00:00:00Z"/>
        <d v="2025-07-18T00:00:00Z"/>
        <d v="2025-07-19T00:00:00Z"/>
        <d v="2025-07-20T00:00:00Z"/>
        <d v="2025-10-09T00:00:00Z"/>
        <d v="2025-07-21T00:00:00Z"/>
        <d v="2025-07-22T00:00:00Z"/>
        <d v="2025-07-23T00:00:00Z"/>
        <d v="2025-07-24T00:00:00Z"/>
        <d v="2025-07-25T00:00:00Z"/>
        <d v="2025-07-29T00:00:00Z"/>
        <d v="2025-07-30T00:00:00Z"/>
        <d v="2025-08-07T00:00:00Z"/>
        <d v="2025-08-08T00:00:00Z"/>
        <d v="2025-08-11T00:00:00Z"/>
        <d v="2025-08-12T00:00:00Z"/>
        <d v="2025-08-15T00:00:00Z"/>
        <d v="2025-10-10T00:00:00Z"/>
        <d v="2025-08-19T00:00:00Z"/>
        <d v="2025-08-21T00:00:00Z"/>
        <d v="2025-10-13T00:00:00Z"/>
        <d v="2025-08-22T00:00:00Z"/>
        <d v="2025-08-23T00:00:00Z"/>
        <d v="2025-08-25T00:00:00Z"/>
        <d v="2025-10-14T00:00:00Z"/>
        <d v="2025-08-26T00:00:00Z"/>
        <d v="2025-08-27T00:00:00Z"/>
        <d v="2025-08-28T00:00:00Z"/>
        <d v="2025-08-29T00:00:00Z"/>
        <d v="2025-09-02T00:00:00Z"/>
        <d v="2025-09-04T00:00:00Z"/>
        <d v="2025-09-09T00:00:00Z"/>
        <d v="2025-09-10T00:00:00Z"/>
        <d v="2025-09-11T00:00:00Z"/>
        <d v="2025-09-13T00:00:00Z"/>
        <d v="2025-09-15T00:00:00Z"/>
        <d v="2025-09-16T00:00:00Z"/>
        <d v="2025-09-17T00:00:00Z"/>
        <d v="2025-09-20T00:00:00Z"/>
        <d v="2025-09-23T00:00:00Z"/>
        <d v="2025-10-16T00:00:00Z"/>
        <d v="2025-09-24T00:00:00Z"/>
        <d v="2025-09-26T00:00:00Z"/>
        <d v="2025-09-29T00:00:00Z"/>
        <d v="2025-10-01T00:00:00Z"/>
        <d v="2025-10-20T00:00:00Z"/>
        <d v="2025-10-21T00:00:00Z"/>
        <d v="2025-10-22T00:00:00Z"/>
        <d v="2025-10-27T00:00:00Z"/>
        <d v="2025-10-28T00:00:00Z"/>
        <d v="2025-10-29T00:00:00Z"/>
        <d v="2025-10-30T00:00:00Z"/>
        <d v="2025-10-31T00:00:00Z"/>
        <d v="2025-11-05T00:00:00Z"/>
        <d v="2025-11-07T00:00:00Z"/>
        <d v="2025-11-09T00:00:00Z"/>
        <d v="2025-11-12T00:00:00Z"/>
        <d v="2025-11-13T00:00:00Z"/>
        <d v="2025-11-19T00:00:00Z"/>
        <d v="2025-11-20T00:00:00Z"/>
        <d v="2025-11-24T00:00:00Z"/>
        <d v="2025-11-25T00:00:00Z"/>
        <d v="2025-12-02T00:00:00Z"/>
        <d v="2025-12-04T00:00:00Z"/>
        <d v="2025-12-11T00:00:00Z"/>
        <d v="2025-12-16T00:00:00Z"/>
        <d v="2025-12-19T00:00:00Z"/>
        <d v="2025-12-29T00:00:00Z"/>
        <d v="2025-12-31T00:00:00Z"/>
      </sharedItems>
    </cacheField>
    <cacheField name="Contract Amt $3,015,547.20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Projected Start Date">
      <sharedItems containsDate="1" containsBlank="1" containsMixedTypes="1">
        <d v="2025-02-25T00:00:00Z"/>
        <d v="2025-03-26T00:00:00Z"/>
        <d v="2025-06-19T00:00:00Z"/>
        <d v="2025-03-27T00:00:00Z"/>
        <s v="11/06/2025"/>
        <d v="2025-09-04T00:00:00Z"/>
        <d v="2025-02-26T00:00:00Z"/>
        <d v="2025-02-10T00:00:00Z"/>
        <d v="2025-09-11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2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4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4/30/2026"/>
        <d v="2025-09-10T00:00:00Z"/>
        <s v="11/13/2025"/>
        <s v="05/25/2026"/>
        <d v="2025-08-15T00:00:00Z"/>
        <d v="2025-09-15T00:00:00Z"/>
        <d v="2025-09-12T00:00:00Z"/>
        <d v="2025-09-08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7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Projected End Date">
      <sharedItems containsDate="1" containsBlank="1" containsMixedTypes="1">
        <d v="2025-02-26T00:00:00Z"/>
        <d v="2025-03-27T00:00:00Z"/>
        <d v="2025-06-19T00:00:00Z"/>
        <s v="11/06/2025"/>
        <d v="2025-09-04T00:00:00Z"/>
        <d v="2025-02-10T00:00:00Z"/>
        <d v="2025-09-11T00:00:00Z"/>
        <d v="2025-02-27T00:00:00Z"/>
        <d v="2025-02-25T00:00:00Z"/>
        <d v="2025-03-10T00:00:00Z"/>
        <d v="2025-03-12T00:00:00Z"/>
        <d v="2025-03-04T00:00:00Z"/>
        <s v="10/09/2025"/>
        <d v="2025-04-17T00:00:00Z"/>
        <d v="2025-04-03T00:00:00Z"/>
        <d v="2025-03-17T00:00:00Z"/>
        <d v="2025-04-18T00:00:00Z"/>
        <d v="2025-03-20T00:00:00Z"/>
        <d v="2025-08-14T00:00:00Z"/>
        <d v="2025-04-10T00:00:00Z"/>
        <s v="09/25/2025"/>
        <d v="2025-05-29T00:00:00Z"/>
        <d v="2025-05-15T00:00:00Z"/>
        <d v="2025-05-08T00:00:00Z"/>
        <d v="2025-04-15T00:00:00Z"/>
        <d v="2025-04-24T00:00:00Z"/>
        <d v="2025-04-02T00:00:00Z"/>
        <d v="2025-07-28T00:00:00Z"/>
        <d v="2025-05-14T00:00:00Z"/>
        <d v="2025-04-29T00:00:00Z"/>
        <d v="2025-05-01T00:00:00Z"/>
        <s v="01/29/2026"/>
        <s v="12/09/2025"/>
        <d v="2025-06-12T00:00:00Z"/>
        <d v="2025-08-21T00:00:00Z"/>
        <d v="2025-05-02T00:00:00Z"/>
        <d v="2025-05-22T00:00:00Z"/>
        <d v="2025-05-23T00:00:00Z"/>
        <d v="2025-06-30T00:00:00Z"/>
        <s v="10/30/2025"/>
        <s v="03/09/2026"/>
        <d v="2025-06-26T00:00:00Z"/>
        <d v="2025-06-05T00:00:00Z"/>
        <m/>
        <d v="2025-05-26T00:00:00Z"/>
        <d v="2025-09-18T00:00:00Z"/>
        <s v="01/08/2026"/>
        <d v="2025-06-09T00:00:00Z"/>
        <s v="04/15/2026"/>
        <d v="2025-07-24T00:00:00Z"/>
        <s v="01/15/2026"/>
        <d v="2025-07-03T00:00:00Z"/>
        <d v="2025-06-25T00:00:00Z"/>
        <d v="2025-08-28T00:00:00Z"/>
        <d v="2025-08-07T00:00:00Z"/>
        <d v="2025-07-17T00:00:00Z"/>
        <d v="2025-07-10T00:00:00Z"/>
        <d v="2025-07-31T00:00:00Z"/>
        <s v="12/18/2025"/>
        <d v="2025-07-14T00:00:00Z"/>
        <d v="2025-12-02T00:00:00Z"/>
        <s v="11/27/2025"/>
        <s v="10/16/2025"/>
        <s v="04/20/2026"/>
        <s v="05/01/2026"/>
        <d v="2025-09-10T00:00:00Z"/>
        <s v="11/13/2025"/>
        <s v="05/25/2026"/>
        <d v="2025-08-15T00:00:00Z"/>
        <d v="2025-09-15T00:00:00Z"/>
        <d v="2025-09-12T00:00:00Z"/>
        <s v="01/12/2026"/>
        <s v="12/02/2025"/>
        <s v="10/23/2025"/>
        <s v="10/15/2025"/>
        <d v="2025-09-22T00:00:00Z"/>
        <d v="2026-01-05T00:00:00Z"/>
        <s v="11/10/2025"/>
        <s v="02/17/2026"/>
        <s v="04/16/2026"/>
        <s v="11/19/2025"/>
        <s v="01/22/2026"/>
        <s v="12/03/2025"/>
        <s v="10/28/2025"/>
        <s v="04/02/2026"/>
        <s v="01/13/2026"/>
        <s v="12/11/2025"/>
        <s v="12/04/2025"/>
        <s v="12/23/2025"/>
        <s v="02/26/2026"/>
        <s v="02/12/2026"/>
        <s v="05/15/2026"/>
        <s v="02/05/2026"/>
        <s v="12/26/2025"/>
        <s v="02/19/2026"/>
        <s v="04/09/2026"/>
        <s v="04/07/2026"/>
        <s v="03/19/2026"/>
        <d v="2026-01-21T00:00:00Z"/>
        <d v="2026-02-13T00:00:00Z"/>
        <s v="03/26/2026"/>
      </sharedItems>
    </cacheField>
    <cacheField name="AM" numFmtId="0">
      <sharedItems>
        <s v="Mike"/>
        <s v="Adam"/>
        <s v="James"/>
        <s v="Chris"/>
        <s v="Drew"/>
        <s v="Cale"/>
        <s v="Will"/>
        <s v="Brett"/>
        <s v="Geoff"/>
      </sharedItems>
    </cacheField>
    <cacheField name="Invoiced Total $3,306,820.45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Amount Paid $3,648,737.33" numFmtId="166">
      <sharedItems containsString="0" containsBlank="1" containsNumber="1">
        <n v="1770.0"/>
        <n v="0.0"/>
        <n v="47078.44"/>
        <n v="15873.24"/>
        <n v="48613.67"/>
        <n v="179061.59999999998"/>
        <n v="792.31"/>
        <n v="1908.0"/>
        <n v="43510.79"/>
        <n v="14304.4"/>
        <n v="200.0"/>
        <n v="1791.57"/>
        <n v="1750.0"/>
        <n v="4238.0"/>
        <n v="16962.79"/>
        <n v="25747.27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6155.69"/>
        <n v="19220.17"/>
        <n v="8079.87"/>
        <n v="6349.21"/>
        <n v="25931.81"/>
        <n v="10679.49"/>
        <n v="11800.9"/>
        <n v="14509.04"/>
        <n v="51092.47"/>
        <n v="58153.75"/>
        <n v="18712.23"/>
        <n v="1226.11"/>
        <n v="940.0"/>
        <n v="175.0"/>
        <n v="10767.27"/>
        <n v="10060.52"/>
        <n v="15711.62"/>
        <n v="6183.98"/>
        <n v="19558.36"/>
        <n v="22448.9"/>
        <n v="14269.74"/>
        <n v="11319.33"/>
        <n v="161246.16"/>
        <n v="74205.84"/>
        <n v="9216.93"/>
        <n v="1987.19"/>
        <n v="12273.12"/>
        <n v="1224.0"/>
        <n v="101456.48"/>
        <n v="24966.25"/>
        <n v="14525.49"/>
        <n v="2680.0"/>
        <n v="15892.18"/>
        <n v="23608.82"/>
        <n v="40339.69"/>
        <n v="2567.11"/>
        <n v="826.92"/>
        <n v="4029.31"/>
        <n v="16064.68"/>
        <n v="7510.2"/>
        <n v="1450.2"/>
        <n v="1551.96"/>
        <n v="11544.97"/>
        <n v="66990.88"/>
        <n v="21734.51"/>
        <n v="94483.35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9.0"/>
        <n v="878.98"/>
        <n v="27478.47"/>
        <n v="4339.99"/>
        <n v="1520.22"/>
        <n v="20553.0"/>
        <n v="2383.16"/>
        <n v="8601.19"/>
        <n v="1300.0"/>
        <n v="3133.33"/>
        <n v="22403.09"/>
        <n v="2770.6"/>
        <n v="52596.08"/>
        <n v="7618.01"/>
        <n v="28626.11"/>
        <n v="19140.46"/>
        <n v="1259.78"/>
        <n v="13374.6"/>
        <n v="47914.75"/>
        <n v="11435.0"/>
        <n v="33341.49"/>
        <n v="7000.0"/>
        <n v="166535.51"/>
        <n v="21785.480000000003"/>
        <n v="8940.03"/>
        <n v="1495.0"/>
        <n v="1511.86"/>
        <n v="500.0"/>
        <n v="24872.0"/>
        <n v="2805.16"/>
        <n v="1376.25"/>
        <n v="12205.97"/>
        <n v="16174.15"/>
        <n v="5839.2"/>
        <n v="2069.23"/>
        <n v="18193.73"/>
        <n v="8461.78"/>
        <n v="22846.48"/>
        <n v="35655.979999999996"/>
        <n v="17031.04"/>
        <n v="4640.2"/>
        <n v="17630.34"/>
        <n v="3201.0"/>
        <n v="756.91"/>
        <n v="9127.34"/>
        <n v="14687.83"/>
        <n v="10914.92"/>
        <n v="606.42"/>
        <n v="2230.0"/>
        <n v="19926.2"/>
        <n v="24437.93"/>
        <n v="15929.83"/>
        <n v="6145.74"/>
        <n v="2042.0"/>
        <n v="6018.42"/>
        <n v="69446.17"/>
        <n v="10803.11"/>
        <n v="141054.19"/>
        <n v="4095.38"/>
        <n v="30714.63"/>
        <n v="24438.28"/>
        <n v="15541.94"/>
        <n v="9476.93"/>
        <n v="11450.0"/>
        <n v="22401.57"/>
        <n v="735.86"/>
        <n v="13640.16"/>
        <n v="1446.78"/>
        <n v="2819.92"/>
        <n v="2840.94"/>
        <n v="15129.42"/>
        <n v="26765.07"/>
        <n v="9909.77"/>
        <n v="7958.96"/>
        <n v="39629.740000000005"/>
        <n v="29075.0"/>
        <n v="6073.6"/>
        <n v="2459.96"/>
        <n v="39196.56"/>
        <n v="780.0"/>
        <n v="48152.92"/>
        <n v="1936.89"/>
        <n v="8560.68"/>
        <n v="4982.85"/>
        <n v="3241.88"/>
        <n v="545.4"/>
        <n v="5540.0"/>
        <n v="18206.03"/>
        <n v="2520.0"/>
        <n v="7182.41"/>
        <n v="5766.66"/>
        <n v="1497.64"/>
        <n v="28490.54"/>
        <n v="10000.0"/>
        <n v="3297.5"/>
        <n v="2342.3"/>
        <n v="10778.49"/>
        <n v="24661.84"/>
        <n v="10977.7"/>
        <n v="4034.1"/>
        <n v="1667.2"/>
        <n v="5749.05"/>
        <n v="1102.09"/>
        <n v="9663.82"/>
        <n v="1145.0"/>
        <n v="310.0"/>
        <n v="240.0"/>
        <n v="2039.85"/>
        <n v="16705.36"/>
        <n v="20233.54"/>
        <n v="9761.64"/>
      </sharedItems>
    </cacheField>
    <cacheField name="Change Orders $233,887.95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Cost $1,901,675.62" numFmtId="166">
      <sharedItems containsString="0" containsBlank="1" containsNumber="1">
        <n v="607.08"/>
        <n v="0.0"/>
        <n v="38797.66"/>
        <n v="6866.21"/>
        <n v="18394.18"/>
        <n v="133092.79"/>
        <n v="313.48"/>
        <n v="840.0"/>
        <n v="35097.53"/>
        <n v="8375.22"/>
        <n v="0.01"/>
        <n v="570.71"/>
        <n v="875.0"/>
        <n v="2581.52"/>
        <n v="9424.33"/>
        <n v="11388.53"/>
        <n v="333.83"/>
        <n v="14724.54"/>
        <n v="10397.62"/>
        <n v="11703.43"/>
        <n v="1358.87"/>
        <n v="5640.54"/>
        <n v="6819.98"/>
        <n v="779.57"/>
        <n v="6580.49"/>
        <n v="469.65"/>
        <n v="16743.67"/>
        <n v="17372.87"/>
        <n v="1006.07"/>
        <n v="975.0"/>
        <n v="357.59"/>
        <n v="9718.69"/>
        <n v="820.25"/>
        <n v="200.0"/>
        <n v="1300.0"/>
        <n v="825.0"/>
        <n v="2615.04"/>
        <n v="2525.85"/>
        <n v="8102.12"/>
        <n v="8144.01"/>
        <m/>
        <n v="1000.0"/>
        <n v="14667.37"/>
        <n v="2799.17"/>
        <n v="300.0"/>
        <n v="5149.1"/>
        <n v="11973.64"/>
        <n v="5109.88"/>
        <n v="3886.63"/>
        <n v="16936.61"/>
        <n v="6329.02"/>
        <n v="6871.35"/>
        <n v="8819.86"/>
        <n v="48435.26"/>
        <n v="18539.22"/>
        <n v="11724.74"/>
        <n v="818.75"/>
        <n v="375.0"/>
        <n v="175.0"/>
        <n v="6535.58"/>
        <n v="4376.48"/>
        <n v="8075.9"/>
        <n v="3014.59"/>
        <n v="11658.12"/>
        <n v="11476.22"/>
        <n v="8938.93"/>
        <n v="7320.48"/>
        <n v="60012.3"/>
        <n v="28627.28"/>
        <n v="5463.23"/>
        <n v="827.88"/>
        <n v="8457.71"/>
        <n v="555.65"/>
        <n v="39864.25"/>
        <n v="15271.38"/>
        <n v="8991.64"/>
        <n v="1360.0"/>
        <n v="9482.21"/>
        <n v="13442.81"/>
        <n v="25098.68"/>
        <n v="1084.93"/>
        <n v="723.24"/>
        <n v="9856.95"/>
        <n v="5846.9"/>
        <n v="490.17"/>
        <n v="556.0"/>
        <n v="5313.68"/>
        <n v="12954.74"/>
        <n v="40849.18"/>
        <n v="370.85"/>
        <n v="310.02"/>
        <n v="12245.58"/>
        <n v="5293.43"/>
        <n v="1561.25"/>
        <n v="972.11"/>
        <n v="4657.28"/>
        <n v="36521.33"/>
        <n v="3188.63"/>
        <n v="2975.62"/>
        <n v="22360.12"/>
        <n v="15517.8"/>
        <n v="270.0"/>
        <n v="260.0"/>
        <n v="10146.07"/>
        <n v="1645.74"/>
        <n v="7762.01"/>
        <n v="47289.92"/>
        <n v="14896.88"/>
        <n v="2937.06"/>
        <n v="800.0"/>
        <n v="12209.75"/>
        <n v="1243.08"/>
        <n v="5167.2"/>
        <n v="650.0"/>
        <n v="1437.8"/>
        <n v="13380.52"/>
        <n v="2338.37"/>
        <n v="19239.77"/>
        <n v="4583.24"/>
        <n v="14634.07"/>
        <n v="13230.47"/>
        <n v="7862.13"/>
        <n v="31082.06"/>
        <n v="7000.0"/>
        <n v="4791.7"/>
        <n v="6999.4"/>
        <n v="6190.83"/>
        <n v="660.8"/>
        <n v="250.0"/>
        <n v="14547.69"/>
        <n v="811.02"/>
        <n v="592.25"/>
        <n v="7870.5"/>
        <n v="6572.52"/>
        <n v="3949.95"/>
        <n v="877.68"/>
        <n v="15479.41"/>
        <n v="5063.18"/>
        <n v="14270.56"/>
        <n v="18602.29"/>
        <n v="9260.76"/>
        <n v="2240.0"/>
        <n v="11202.97"/>
        <n v="910.0"/>
        <n v="605.53"/>
        <n v="5468.89"/>
        <n v="7981.61"/>
        <n v="6557.78"/>
        <n v="249.45"/>
        <n v="1749.41"/>
        <n v="14681.61"/>
        <n v="14585.79"/>
        <n v="9650.48"/>
        <n v="4321.68"/>
        <n v="520.93"/>
        <n v="3234.43"/>
        <n v="44010.65"/>
        <n v="6496.76"/>
        <n v="87832.53"/>
        <n v="2548.2"/>
        <n v="16860.76"/>
        <n v="8538.38"/>
        <n v="6160.74"/>
        <n v="8155.79"/>
        <n v="11413.68"/>
        <n v="9039.43"/>
        <n v="661.01"/>
        <n v="881.08"/>
        <n v="1769.89"/>
        <n v="8841.6"/>
        <n v="6210.3"/>
        <n v="3582.0"/>
        <n v="24262.54"/>
        <n v="17240.4"/>
        <n v="4203.7"/>
        <n v="1525.43"/>
        <n v="25079.12"/>
        <n v="256.01"/>
        <n v="30699.18"/>
        <n v="660.44"/>
        <n v="4304.13"/>
        <n v="2042.46"/>
        <n v="2050.0"/>
        <n v="11915.97"/>
        <n v="600.0"/>
        <n v="3459.99"/>
        <n v="881.69"/>
        <n v="19066.11"/>
        <n v="6289.45"/>
        <n v="1534.11"/>
        <n v="1329.1"/>
        <n v="5632.03"/>
        <n v="14350.25"/>
        <n v="7145.08"/>
        <n v="1973.88"/>
        <n v="927.13"/>
        <n v="2799.11"/>
        <n v="400.0"/>
        <n v="4496.0"/>
        <n v="5513.18"/>
        <n v="629.62"/>
        <n v="1031.77"/>
        <n v="10279.88"/>
        <n v="14334.46"/>
        <n v="7592.68"/>
      </sharedItems>
    </cacheField>
    <cacheField name="GP $1,277,104.64">
      <sharedItems containsBlank="1" containsMixedTypes="1" containsNumber="1">
        <n v="1162.92"/>
        <n v="0.0"/>
        <n v="8280.779999999999"/>
        <n v="9007.029999999999"/>
        <n v="30219.489999999998"/>
        <n v="45968.80999999997"/>
        <n v="478.8299999999999"/>
        <n v="1068.0"/>
        <n v="8413.260000000002"/>
        <n v="5929.18"/>
        <n v="199.99"/>
        <n v="1220.86"/>
        <n v="875.0"/>
        <n v="1656.48"/>
        <n v="7538.460000000001"/>
        <n v="14358.74"/>
        <n v="706.1500000000001"/>
        <n v="20106.129999999997"/>
        <n v="8200.6"/>
        <n v="10008.68"/>
        <n v="355.4200000000001"/>
        <n v="7268.910000000001"/>
        <n v="4554.91"/>
        <n v="1554.6799999999998"/>
        <n v="7093.26"/>
        <n v="748.6"/>
        <n v="11222.210000000003"/>
        <n v="19519.2"/>
        <n v="132.2299999999999"/>
        <n v="1194.35"/>
        <n v="225.10000000000008"/>
        <n v="10914.929999999998"/>
        <n v="477.75"/>
        <n v="260.0"/>
        <n v="1244.0"/>
        <n v="815.0"/>
        <n v="1323.15"/>
        <n v="2472.2500000000005"/>
        <n v="4023.46"/>
        <n v="4784.280000000001"/>
        <n v="1100.0"/>
        <n v="399.99"/>
        <n v="11540.199999999999"/>
        <n v="1352.1800000000003"/>
        <n v="340.0"/>
        <n v="1006.5899999999992"/>
        <n v="7246.529999999999"/>
        <n v="2969.99"/>
        <n v="2462.58"/>
        <n v="8995.2"/>
        <n v="4350.469999999999"/>
        <n v="4929.549999999999"/>
        <n v="5689.18"/>
        <s v=""/>
        <n v="39614.53"/>
        <n v="407.3599999999999"/>
        <n v="565.0"/>
        <n v="4231.6900000000005"/>
        <n v="5684.040000000001"/>
        <n v="7635.720000000001"/>
        <n v="3169.3899999999994"/>
        <n v="7900.24"/>
        <n v="10972.680000000002"/>
        <n v="5330.8099999999995"/>
        <n v="3998.8500000000004"/>
        <n v="101233.86"/>
        <n v="3753.7000000000007"/>
        <n v="1159.31"/>
        <n v="3815.4100000000017"/>
        <n v="668.35"/>
        <n v="61592.229999999996"/>
        <n v="9694.87"/>
        <n v="5533.85"/>
        <n v="1320.0"/>
        <n v="6409.970000000001"/>
        <n v="10166.01"/>
        <n v="15241.010000000002"/>
        <n v="1482.18"/>
        <n v="3306.0699999999997"/>
        <n v="6207.73"/>
        <n v="960.03"/>
        <n v="995.96"/>
        <n v="6231.289999999999"/>
        <n v="8779.769999999999"/>
        <n v="53634.170000000006"/>
        <n v="491.93999999999994"/>
        <n v="965.5699999999999"/>
        <n v="8550.400000000003"/>
        <n v="4928.049999999999"/>
        <n v="264.71000000000004"/>
        <n v="2538.91"/>
        <n v="6756.250000000001"/>
        <n v="3569.5299999999997"/>
        <n v="3247.92"/>
        <n v="16593.000000000004"/>
        <n v="9701.470000000001"/>
        <n v="290.0"/>
        <n v="140.0"/>
        <n v="4969.139999999999"/>
        <n v="1040.82"/>
        <n v="5633.16"/>
        <n v="23369.08"/>
        <n v="878.98"/>
        <n v="12581.590000000002"/>
        <n v="1402.9299999999998"/>
        <n v="720.22"/>
        <n v="8343.25"/>
        <n v="1140.08"/>
        <n v="3433.9900000000007"/>
        <n v="650.0"/>
        <n v="1695.53"/>
        <n v="9022.57"/>
        <n v="432.23"/>
        <n v="33356.31"/>
        <n v="3034.7700000000004"/>
        <n v="13992.04"/>
        <m/>
        <n v="1259.78"/>
        <n v="5512.47"/>
        <n v="16832.69"/>
        <n v="4435.0"/>
        <n v="2208.3"/>
        <n v="14786.080000000004"/>
        <n v="2749.2000000000007"/>
        <n v="851.06"/>
        <n v="250.0"/>
        <n v="10324.31"/>
        <n v="1994.1399999999999"/>
        <n v="784.0"/>
        <n v="4335.469999999999"/>
        <n v="9601.63"/>
        <n v="1889.25"/>
        <n v="1191.5500000000002"/>
        <n v="2714.3199999999997"/>
        <n v="3398.6000000000004"/>
        <n v="8575.92"/>
        <n v="17053.689999999995"/>
        <n v="7770.280000000001"/>
        <n v="2400.2"/>
        <n v="6427.370000000001"/>
        <n v="2291.0"/>
        <n v="151.38"/>
        <n v="3658.45"/>
        <n v="6706.22"/>
        <n v="4357.14"/>
        <n v="356.96999999999997"/>
        <n v="480.5899999999999"/>
        <n v="5244.59"/>
        <n v="9852.14"/>
        <n v="6279.35"/>
        <n v="1824.0599999999995"/>
        <n v="1521.0700000000002"/>
        <n v="2783.9900000000002"/>
        <n v="25435.519999999997"/>
        <n v="4306.35"/>
        <n v="1547.1800000000003"/>
        <n v="13853.870000000003"/>
        <n v="7003.560000000001"/>
        <n v="3316.1900000000005"/>
        <n v="3294.21"/>
        <n v="10987.89"/>
        <n v="735.86"/>
        <n v="4600.73"/>
        <n v="785.77"/>
        <n v="1938.8400000000001"/>
        <n v="1071.05"/>
        <n v="6287.82"/>
        <n v="3699.4700000000003"/>
        <n v="4376.96"/>
        <n v="15367.200000000004"/>
        <n v="11834.599999999999"/>
        <n v="1869.9000000000005"/>
        <n v="934.53"/>
        <n v="523.99"/>
        <n v="17453.739999999998"/>
        <n v="1276.45"/>
        <n v="4256.55"/>
        <n v="2940.3900000000003"/>
        <n v="3241.88"/>
        <n v="345.4"/>
        <n v="3490.0"/>
        <n v="6290.0599999999995"/>
        <n v="1920.0"/>
        <n v="2306.67"/>
        <n v="615.95"/>
        <n v="3710.55"/>
        <n v="1763.39"/>
        <n v="1013.2000000000003"/>
        <n v="5146.46"/>
        <n v="10311.59"/>
        <n v="3832.620000000001"/>
        <n v="2060.22"/>
        <n v="740.07"/>
        <n v="2949.94"/>
        <n v="702.0899999999999"/>
        <n v="4150.639999999999"/>
        <n v="515.38"/>
        <n v="310.0"/>
        <n v="239.99"/>
        <n v="1008.0799999999999"/>
        <n v="6425.480000000001"/>
        <n v="5899.080000000002"/>
        <n v="2168.959999999999"/>
      </sharedItems>
    </cacheField>
    <cacheField name="GP 47.68%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Retail 46.69%">
      <sharedItems containsBlank="1" containsMixedTypes="1" containsNumber="1">
        <n v="0.6570169491525424"/>
        <s v=""/>
        <n v="0.17589325389711297"/>
        <n v="0.5674348778195252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6790034423738919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11616445576737232"/>
        <n v="0.5505566183418996"/>
        <n v="0.3863117609706706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32572054873715783"/>
        <n v="0.53125"/>
        <n v="0.16352187975677776"/>
        <n v="0.37702736240106094"/>
        <n v="0.36757893381947976"/>
        <n v="0.387856126982727"/>
        <n v="0.3468789876217665"/>
        <n v="0.41772661407180806"/>
        <n v="0.3921127793430854"/>
        <n v="0.3322377274469664"/>
        <n v="0.601063829787234"/>
        <n v="0.0"/>
        <n v="0.393"/>
        <n v="0.5649847125198301"/>
        <n v="0.40393161798842026"/>
        <n v="0.48878475114593595"/>
        <n v="0.3735744309286644"/>
        <n v="0.4072614200172943"/>
        <n v="0.5833916233475409"/>
        <n v="0.3108753112492994"/>
        <n v="0.5460375816993465"/>
        <n v="0.3883190306914335"/>
        <n v="0.38097509963519305"/>
        <n v="0.4925373134328358"/>
        <n v="0.4033411401079022"/>
        <n v="0.43060220714122943"/>
        <n v="0.3778167358251886"/>
        <n v="0.5773729992092275"/>
        <n v="0.8205052477967691"/>
        <n v="0.3864210180345951"/>
        <n v="0.6619983450558543"/>
        <n v="0.641743343900616"/>
        <n v="0.5397406836050678"/>
        <n v="0.4039552766545001"/>
        <n v="0.5701735068788465"/>
        <n v="0.7569595246121402"/>
        <n v="0.41115638695555595"/>
        <n v="0.4821268544281258"/>
        <n v="0.14497031698394272"/>
        <n v="0.7231260431441575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1.0"/>
        <n v="0.45787083487544983"/>
        <n v="0.3232565051993207"/>
        <n v="0.4737603767875702"/>
        <n v="0.40593830584342916"/>
        <n v="0.4783900367579181"/>
        <n v="0.5411271714118845"/>
        <n v="0.4027377473375324"/>
        <n v="0.15600591929545948"/>
        <n v="0.3983678152168349"/>
        <n v="0.4887859370344067"/>
        <m/>
        <n v="0.4121596159885155"/>
        <n v="0.3513049739380879"/>
        <n v="0.38784433756012243"/>
        <n v="0.3075157465914545"/>
        <n v="0.5629224928234096"/>
        <n v="0.41509770022515274"/>
        <n v="0.5696639418710263"/>
        <n v="0.35519258199061604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71055"/>
        <n v="0.5347657316148597"/>
        <n v="0.43256628100584904"/>
        <n v="0.4774750452057756"/>
        <n v="0.418119248198836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surance 55.02%">
      <sharedItems containsBlank="1" containsMixedTypes="1" containsNumber="1">
        <s v=""/>
        <n v="0.6216253576411738"/>
        <n v="0.4444115620130887"/>
        <n v="0.5576800957926802"/>
        <n v="0.5772536101085624"/>
        <n v="0.40128220531590647"/>
        <n v="0.5290893137739358"/>
        <n v="0.5289876424980202"/>
        <n v="0.44033842130346307"/>
        <n v="0.40736683118763156"/>
        <n v="0.6812033617780453"/>
        <n v="0.4569473604740619"/>
        <n v="0.48599189644352403"/>
        <n v="0.5125162112425977"/>
        <n v="0.35327620981100477"/>
        <n v="0.6278218346408994"/>
        <n v="0.6070802968918299"/>
        <n v="1.0"/>
        <n v="0.597165018416219"/>
        <n v="0.5676573703197442"/>
        <n v="0.5919509564525611"/>
        <m/>
        <n v="0.39924591829735195"/>
        <n v="0.6341976436266733"/>
        <n v="0.3154714285714286"/>
        <n v="0.6787126104175809"/>
        <n v="0.710882801694021"/>
        <n v="0.5936404695146267"/>
        <n v="0.6875514198984368"/>
        <n v="0.3445941532883198"/>
        <n v="0.3491277772210937"/>
      </sharedItems>
    </cacheField>
    <cacheField name="Billed" numFmtId="0">
      <sharedItems>
        <b v="1"/>
        <b v="0"/>
      </sharedItems>
    </cacheField>
    <cacheField name="Paid in Full" numFmtId="0">
      <sharedItems>
        <b v="1"/>
        <b v="0"/>
      </sharedItems>
    </cacheField>
    <cacheField name="Comm Owed" numFmtId="0">
      <sharedItems>
        <b v="1"/>
        <b v="0"/>
      </sharedItems>
    </cacheField>
    <cacheField name="Status" numFmtId="0">
      <sharedItems>
        <s v="In Billing"/>
        <s v="Pending Insurance Approval "/>
        <s v="Job Scheduled"/>
        <s v="Pending Gutters"/>
        <s v="Materials Ordered"/>
        <s v="Project On Hold"/>
        <s v="Job Review"/>
        <s v="Approved"/>
        <s v="Pending Inspection"/>
      </sharedItems>
    </cacheField>
    <cacheField name="Updated this week" numFmtId="0">
      <sharedItems containsBlank="1">
        <b v="1"/>
        <b v="0"/>
        <m/>
      </sharedItems>
    </cacheField>
    <cacheField name="GP">
      <sharedItems containsMixedTypes="1" containsNumber="1">
        <n v="0.6570169491525424"/>
        <s v=""/>
        <n v="0.17589325389711297"/>
        <n v="0.5674348778195252"/>
        <n v="0.6216253576411738"/>
        <n v="0.2567206480898192"/>
        <n v="0.6043467834559705"/>
        <n v="0.559748427672956"/>
        <n v="0.19336031361416334"/>
        <n v="0.4145004334330696"/>
        <n v="0.99995"/>
        <n v="0.6814469990008762"/>
        <n v="0.5"/>
        <n v="0.39086361491269467"/>
        <n v="0.4444115620130887"/>
        <n v="0.5576800957926802"/>
        <n v="0.6790034423738919"/>
        <n v="0.5772536101085624"/>
        <n v="0.4409346700920841"/>
        <n v="0.460972240837026"/>
        <n v="0.20732781501379585"/>
        <n v="0.5630689146323042"/>
        <n v="0.4004355206951452"/>
        <n v="0.6660297740173503"/>
        <n v="0.5187501599780602"/>
        <n v="0.6144879950749026"/>
        <n v="0.40128220531590647"/>
        <n v="0.5290893137739358"/>
        <n v="0.11616445576737232"/>
        <n v="0.5505566183418996"/>
        <n v="0.3863117609706706"/>
        <n v="0.5289876424980202"/>
        <n v="0.3680662557781202"/>
        <n v="0.5652173913043478"/>
        <n v="0.4889937106918239"/>
        <n v="0.4969512195121951"/>
        <n v="0.3359792188797392"/>
        <n v="0.49463796242572183"/>
        <n v="0.33181588014758884"/>
        <n v="0.370062862141861"/>
        <n v="0.5238095238095238"/>
        <n v="0.9999750000000001"/>
        <n v="0.44033842130346307"/>
        <n v="0.32572054873715783"/>
        <n v="0.53125"/>
        <n v="0.16352187975677776"/>
        <n v="0.37702736240106094"/>
        <n v="0.36757893381947976"/>
        <n v="0.387856126982727"/>
        <n v="0.3468789876217665"/>
        <n v="0.40736683118763156"/>
        <n v="0.41772661407180806"/>
        <n v="0.3921127793430854"/>
        <n v="0.6812033617780453"/>
        <n v="0.4569473604740619"/>
        <n v="0.3322"/>
        <n v="0.601063829787234"/>
        <n v="0.0"/>
        <n v="0.39301419951389727"/>
        <n v="0.5649847125198301"/>
        <n v="0.48599189644352403"/>
        <n v="0.5125162112425977"/>
        <n v="0.40393161798842026"/>
        <n v="0.48878475114593595"/>
        <n v="0.3735744309286644"/>
        <n v="0.35327620981100477"/>
        <n v="0.6278218346408994"/>
        <n v="0.4072614200172943"/>
        <n v="0.5833916233475409"/>
        <n v="0.3108753112492994"/>
        <n v="0.5460375816993465"/>
        <n v="0.6070802968918299"/>
        <n v="0.3883190306914335"/>
        <n v="0.38097509963519305"/>
        <n v="0.4925373134328358"/>
        <n v="0.4033411401079022"/>
        <n v="0.43060220714122943"/>
        <n v="0.3778167358251886"/>
        <n v="0.5773729992092275"/>
        <n v="1.0"/>
        <n v="0.8205052477967691"/>
        <n v="0.3864210180345951"/>
        <n v="0.597165018416219"/>
        <n v="0.6619983450558543"/>
        <n v="0.641743343900616"/>
        <n v="0.5397406836050678"/>
        <n v="0.4039552766545001"/>
        <n v="0.5676573703197442"/>
        <n v="0.5701735068788465"/>
        <n v="0.7569595246121402"/>
        <n v="0.41115638695555595"/>
        <n v="0.4821268544281258"/>
        <n v="0.14497031698394272"/>
        <n v="0.7231260431441575"/>
        <n v="0.5919509564525611"/>
        <n v="0.23586144069605203"/>
        <n v="0.5281807474223753"/>
        <n v="0.5218766168450754"/>
        <n v="0.4259735805501588"/>
        <n v="0.3846848064991572"/>
        <n v="0.5178571428571429"/>
        <n v="0.35"/>
        <n v="0.32875097335730036"/>
        <n v="0.38741736644631053"/>
        <n v="0.42053665612306523"/>
        <n v="0.3307304094312119"/>
        <n v="0.45787083487544983"/>
        <n v="0.3232565051993207"/>
        <n v="0.4737603767875702"/>
        <n v="0.40593830584342916"/>
        <n v="0.4783900367579181"/>
        <n v="0.39924591829735195"/>
        <n v="0.5411271714118845"/>
        <n v="0.4027377473375324"/>
        <n v="0.15600591929545948"/>
        <n v="0.6341976436266733"/>
        <n v="0.3983678152168349"/>
        <n v="0.4887859370344067"/>
        <n v="0.3087694862087954"/>
        <n v="0.4121596159885155"/>
        <n v="0.3513049739380879"/>
        <n v="0.38784433756012243"/>
        <n v="0.3154714285714286"/>
        <n v="0.6787126104175809"/>
        <n v="0.3075157465914545"/>
        <n v="0.5629224928234096"/>
        <n v="0.41509770022515274"/>
        <n v="0.710882801694021"/>
        <n v="0.5696639418710263"/>
        <n v="0.35519258199061604"/>
        <n v="0.5936404695146267"/>
        <n v="0.323546033703247"/>
        <n v="0.5758422215026846"/>
        <n v="0.1491898582643581"/>
        <n v="0.4016412622403324"/>
        <n v="0.37537161085646453"/>
        <n v="0.47828414756795345"/>
        <n v="0.45624224944571795"/>
        <n v="0.5172621869746994"/>
        <n v="0.36456302033880233"/>
        <n v="0.7157138394251796"/>
        <n v="0.19999735767792737"/>
        <n v="0.40082324094424004"/>
        <n v="0.45658344357199127"/>
        <n v="0.3991911988360886"/>
        <n v="0.5886514297021866"/>
        <n v="0.2155112107623318"/>
        <n v="0.2632007106221959"/>
        <n v="0.4031495302589049"/>
        <n v="0.39418813634546007"/>
        <n v="0.2968007107362172"/>
        <n v="0.7448922624877572"/>
        <n v="0.4625782182034488"/>
        <n v="0.366262387112205"/>
        <n v="0.3986213229338589"/>
        <n v="0.3787295664996978"/>
        <n v="0.3777866766942262"/>
        <n v="0.4510511765891369"/>
        <n v="0.4506232812634717"/>
        <n v="0.3499223904787732"/>
        <n v="0.28770393013100437"/>
        <n v="0.49049642502735297"/>
        <n v="0.337292964305404"/>
        <n v="0.5431164378827465"/>
        <n v="0.6875514198984368"/>
        <n v="0.37700549818017975"/>
        <n v="0.41560218435339885"/>
        <n v="0.37331542508050136"/>
        <n v="0.5499411983475228"/>
        <n v="0.3877693873338559"/>
        <n v="0.4070369733447979"/>
        <n v="0.3078734193888304"/>
        <n v="0.37989642108001753"/>
        <n v="0.3641749715985654"/>
        <n v="0.6717820512820513"/>
        <n v="0.3624648307932312"/>
        <n v="0.6590203883545271"/>
        <n v="0.4972210151530019"/>
        <n v="0.5901020500316084"/>
        <n v="0.6332966629996333"/>
        <n v="0.6299638989169675"/>
        <n v="0.3454932239483292"/>
        <n v="0.7619047619047619"/>
        <n v="0.4000010404636306"/>
        <n v="0.411280414518843"/>
        <n v="0.3445941532883198"/>
        <n v="0.371055"/>
        <n v="0.5347657316148597"/>
        <n v="0.43256628100584904"/>
        <n v="0.4774750452057756"/>
        <n v="0.4181192481988367"/>
        <n v="0.3491277772210937"/>
        <n v="0.5107012716591061"/>
        <n v="0.4438999520153551"/>
        <n v="0.5131178194658248"/>
        <n v="0.6370532352167245"/>
        <n v="0.4295030329621205"/>
        <n v="0.4501135371179039"/>
        <n v="0.9999583333333334"/>
        <n v="0.4941932004804275"/>
        <n v="0.38463582945832964"/>
        <n v="0.29154957560565287"/>
        <n v="0.2221921726267307"/>
      </sharedItems>
    </cacheField>
    <cacheField name="Invoiced" numFmtId="166">
      <sharedItems containsString="0" containsBlank="1" containsNumber="1">
        <n v="1770.0"/>
        <n v="0.0"/>
        <n v="47078.44"/>
        <n v="15873.24"/>
        <n v="36000.0"/>
        <n v="124535.04"/>
        <n v="792.31"/>
        <n v="1908.0"/>
        <n v="53510.79"/>
        <n v="14304.4"/>
        <n v="200.0"/>
        <n v="1791.57"/>
        <n v="1750.0"/>
        <n v="4238.0"/>
        <n v="16962.79"/>
        <n v="24640.83"/>
        <n v="1039.98"/>
        <n v="34830.67"/>
        <n v="18598.22"/>
        <n v="21712.11"/>
        <n v="1714.29"/>
        <n v="12909.45"/>
        <n v="11374.89"/>
        <n v="2334.25"/>
        <n v="13673.75"/>
        <n v="1218.25"/>
        <n v="27965.88"/>
        <n v="36892.07"/>
        <n v="1138.3"/>
        <n v="2169.35"/>
        <n v="582.69"/>
        <n v="20633.62"/>
        <n v="1298.0"/>
        <n v="460.0"/>
        <n v="2544.0"/>
        <n v="1640.0"/>
        <n v="3938.19"/>
        <n v="4998.1"/>
        <n v="12125.58"/>
        <n v="12928.29"/>
        <m/>
        <n v="2100.0"/>
        <n v="400.0"/>
        <n v="26207.57"/>
        <n v="4151.35"/>
        <n v="640.0"/>
        <n v="175.0"/>
        <n v="19220.17"/>
        <n v="8079.87"/>
        <n v="6349.21"/>
        <n v="25931.81"/>
        <n v="10679.49"/>
        <n v="11800.9"/>
        <n v="14509.04"/>
        <n v="51092.47"/>
        <n v="46244.27"/>
        <n v="19516.94"/>
        <n v="1226.11"/>
        <n v="940.0"/>
        <n v="10767.27"/>
        <n v="10060.52"/>
        <n v="11109.02"/>
        <n v="6183.98"/>
        <n v="19558.36"/>
        <n v="22448.9"/>
        <n v="14269.74"/>
        <n v="11319.33"/>
        <n v="130000.0"/>
        <n v="20810.96"/>
        <n v="9216.93"/>
        <n v="1987.19"/>
        <n v="12273.12"/>
        <n v="1224.0"/>
        <n v="100030.28"/>
        <n v="24966.25"/>
        <n v="14525.49"/>
        <n v="2680.0"/>
        <n v="15892.18"/>
        <n v="23608.82"/>
        <n v="40439.69"/>
        <n v="2567.11"/>
        <n v="826.92"/>
        <n v="4029.31"/>
        <n v="16064.68"/>
        <n v="7510.2"/>
        <n v="1450.2"/>
        <n v="1551.96"/>
        <n v="11544.97"/>
        <n v="66990.88"/>
        <n v="21734.51"/>
        <n v="82334.51"/>
        <n v="862.79"/>
        <n v="1275.59"/>
        <n v="20795.980000000003"/>
        <n v="10221.48"/>
        <n v="1825.96"/>
        <n v="3511.02"/>
        <n v="11413.53"/>
        <n v="43838.76"/>
        <n v="6758.16"/>
        <n v="6223.54"/>
        <n v="38953.12"/>
        <n v="25219.27"/>
        <n v="560.0"/>
        <n v="15115.21"/>
        <n v="2686.56"/>
        <n v="13395.17"/>
        <n v="70652.26"/>
        <n v="878.98"/>
        <n v="27478.47"/>
        <n v="4339.99"/>
        <n v="1520.22"/>
        <n v="20553.0"/>
        <n v="2383.61"/>
        <n v="8390.25"/>
        <n v="650.0"/>
        <n v="3133.33"/>
        <n v="14391.95"/>
        <n v="2770.6"/>
        <n v="52596.08"/>
        <n v="7618.01"/>
        <n v="28626.11"/>
        <n v="19140.46"/>
        <n v="1259.78"/>
        <n v="13374.6"/>
        <n v="47914.75"/>
        <n v="11435.0"/>
        <n v="25450.89"/>
        <n v="8277.77"/>
        <n v="89378.51"/>
        <n v="13031.37"/>
        <n v="8940.03"/>
        <n v="1495.0"/>
        <n v="1511.86"/>
        <n v="500.0"/>
        <n v="24872.4"/>
        <n v="2805.16"/>
        <n v="1376.25"/>
        <n v="12205.97"/>
        <n v="11084.13"/>
        <n v="5839.2"/>
        <n v="2069.23"/>
        <n v="18193.73"/>
        <n v="8461.78"/>
        <n v="18615.71"/>
        <n v="34358.28"/>
        <n v="17031.04"/>
        <n v="4640.2"/>
        <n v="17630.34"/>
        <n v="3201.0"/>
        <n v="756.91"/>
        <n v="9127.34"/>
        <n v="14687.63"/>
        <n v="10914.92"/>
        <n v="606.42"/>
        <n v="2230.0"/>
        <n v="19926.2"/>
        <n v="24437.93"/>
        <n v="15929.83"/>
        <n v="6145.74"/>
        <n v="2042.0"/>
        <n v="6018.42"/>
        <n v="27355.69"/>
        <n v="10803.11"/>
        <n v="141054.19"/>
        <n v="4095.38"/>
        <n v="29206.59"/>
        <n v="13149.69"/>
        <n v="15541.94"/>
        <n v="9476.93"/>
        <n v="11449.63"/>
        <n v="22401.57"/>
        <n v="735.86"/>
        <n v="23223.31"/>
        <n v="13640.16"/>
        <n v="1296.78"/>
        <n v="2169.92"/>
        <n v="2840.94"/>
        <n v="15129.42"/>
        <n v="26765.07"/>
        <n v="9909.77"/>
        <n v="7958.96"/>
        <n v="17875.47"/>
        <n v="29075.0"/>
        <n v="6073.6"/>
        <n v="2459.96"/>
        <n v="39196.56"/>
        <n v="780.0"/>
        <n v="48252.92"/>
        <n v="1936.89"/>
        <n v="8565.68"/>
        <n v="4982.85"/>
        <n v="3241.88"/>
        <n v="545.4"/>
        <n v="5540.0"/>
        <n v="18206.03"/>
        <n v="2520.0"/>
        <n v="7182.41"/>
        <n v="5766.66"/>
        <n v="1497.64"/>
        <n v="28590.54"/>
        <n v="12068.21"/>
        <n v="3297.5"/>
        <n v="2342.3"/>
        <n v="10778.49"/>
        <n v="24761.84"/>
        <n v="10977.7"/>
        <n v="4034.1"/>
        <n v="1667.2"/>
        <n v="5749.05"/>
        <n v="1102.09"/>
        <n v="9663.82"/>
        <n v="1144.76"/>
        <n v="310.0"/>
        <n v="240.0"/>
        <n v="2039.85"/>
        <n v="16705.36"/>
        <n v="20233.54"/>
        <n v="9761.64"/>
      </sharedItems>
    </cacheField>
    <cacheField name="Contract" numFmtId="166">
      <sharedItems containsSemiMixedTypes="0" containsString="0" containsNumber="1">
        <n v="1770.0"/>
        <n v="0.0"/>
        <n v="45266.0"/>
        <n v="15873.24"/>
        <n v="26697.13"/>
        <n v="169424.05"/>
        <n v="792.31"/>
        <n v="1908.0"/>
        <n v="43510.79"/>
        <n v="14404.4"/>
        <n v="200.0"/>
        <n v="1791.57"/>
        <n v="1750.0"/>
        <n v="4388.0"/>
        <n v="12984.79"/>
        <n v="20546.52"/>
        <n v="1039.98"/>
        <n v="48190.26"/>
        <n v="16673.22"/>
        <n v="18577.11"/>
        <n v="1714.29"/>
        <n v="12309.45"/>
        <n v="10824.89"/>
        <n v="2334.25"/>
        <n v="12289.16"/>
        <n v="1218.25"/>
        <n v="27690.88"/>
        <n v="31456.65"/>
        <n v="1138.3"/>
        <n v="2169.35"/>
        <n v="582.69"/>
        <n v="11551.4499999999"/>
        <n v="1298.0"/>
        <n v="459.89"/>
        <n v="2544.0"/>
        <n v="1640.0"/>
        <n v="3788.19"/>
        <n v="4998.1"/>
        <n v="12125.58"/>
        <n v="12928.29"/>
        <n v="2100.0"/>
        <n v="400.0"/>
        <n v="26207.57"/>
        <n v="4096.35"/>
        <n v="640.0"/>
        <n v="11392.42"/>
        <n v="19220.17"/>
        <n v="7299.87"/>
        <n v="6349.21"/>
        <n v="25931.81"/>
        <n v="7395.46"/>
        <n v="11800.9"/>
        <n v="14509.04"/>
        <n v="58303.9799999999"/>
        <n v="56343.02"/>
        <n v="21590.43"/>
        <n v="1829.95"/>
        <n v="940.0"/>
        <n v="175.0"/>
        <n v="10657.27"/>
        <n v="10060.52"/>
        <n v="12550.85"/>
        <n v="4427.24"/>
        <n v="15148.55"/>
        <n v="13858.2899999999"/>
        <n v="11209.33"/>
        <n v="127206.86"/>
        <n v="22774.8"/>
        <n v="9641.93"/>
        <n v="1987.19"/>
        <n v="11843.8"/>
        <n v="1224.0"/>
        <n v="100030.28"/>
        <n v="23722.25"/>
        <n v="13030.3"/>
        <n v="2680.0"/>
        <n v="14422.18"/>
        <n v="23168.82"/>
        <n v="34900.0"/>
        <n v="2567.11"/>
        <n v="3620.29"/>
        <n v="4029.31"/>
        <n v="15954.68"/>
        <n v="14514.380000000001"/>
        <n v="1450.2"/>
        <n v="1551.96"/>
        <n v="11544.97"/>
        <n v="81583.8499999999"/>
        <n v="19549.51"/>
        <n v="45878.52"/>
        <n v="862.79"/>
        <n v="1275.59"/>
        <n v="21691.79"/>
        <n v="10001.48"/>
        <n v="1825.96"/>
        <n v="3511.02"/>
        <n v="7368.76"/>
        <n v="47794.119999999995"/>
        <n v="5857.35"/>
        <n v="6223.54"/>
        <n v="36638.57"/>
        <n v="24911.68"/>
        <n v="560.0"/>
        <n v="15115.21"/>
        <n v="21242.28"/>
        <n v="2686.56"/>
        <n v="13395.17"/>
        <n v="69607.26"/>
        <n v="878.98"/>
        <n v="27940.01"/>
        <n v="4339.99"/>
        <n v="1520.22"/>
        <n v="19555.76"/>
        <n v="2123.61"/>
        <n v="8390.25"/>
        <n v="650.0"/>
        <n v="3515.26"/>
        <n v="3133.33"/>
        <n v="22611.09"/>
        <n v="2770.6"/>
        <n v="34536.52"/>
        <n v="5693.01"/>
        <n v="28423.05"/>
        <n v="19140.46"/>
        <n v="1259.78"/>
        <n v="13209.6"/>
        <n v="48090.32"/>
        <n v="11685.0"/>
        <n v="6921.11"/>
        <n v="40952.52"/>
        <n v="8277.77"/>
        <n v="362462.87"/>
        <n v="15245.66"/>
        <n v="8366.55"/>
        <n v="1511.86"/>
        <n v="500.0"/>
        <n v="24707.4"/>
        <n v="13738.58"/>
        <n v="1376.25"/>
        <n v="11765.97"/>
        <n v="9530.58"/>
        <n v="5344.2"/>
        <n v="2069.23"/>
        <n v="18193.73"/>
        <n v="8461.78"/>
        <n v="20581.48"/>
        <n v="30898.05"/>
        <n v="16931.23"/>
        <n v="4640.0"/>
        <n v="17630.3399999999"/>
        <n v="3201.0"/>
        <n v="756.91"/>
        <n v="9127.34"/>
        <n v="14412.63"/>
        <n v="9630.92"/>
        <n v="606.42"/>
        <n v="2980.0"/>
        <n v="19761.2"/>
        <n v="24437.93"/>
        <n v="15929.83"/>
        <n v="6145.74"/>
        <n v="2042.0"/>
        <n v="6018.42"/>
        <n v="50631.85"/>
        <n v="10803.11"/>
        <n v="141375.68"/>
        <n v="4095.38"/>
        <n v="29206.59"/>
        <n v="16216.45"/>
        <n v="15486.94"/>
        <n v="9476.93"/>
        <n v="10999.63"/>
        <n v="20025.57"/>
        <n v="735.86"/>
        <n v="21335.95"/>
        <n v="13640.16"/>
        <n v="1296.78"/>
        <n v="2169.92"/>
        <n v="1200.0"/>
        <n v="15129.42"/>
        <n v="34019.71"/>
        <n v="9909.77"/>
        <n v="7776.87"/>
        <n v="38576.07"/>
        <n v="27975.0"/>
        <n v="6073.6"/>
        <n v="2459.96"/>
        <n v="39443.43"/>
        <n v="780.0"/>
        <n v="49280.61"/>
        <n v="1936.89"/>
        <n v="8565.68"/>
        <n v="4927.85"/>
        <n v="3186.88"/>
        <n v="545.4"/>
        <n v="5540.0"/>
        <n v="18206.03"/>
        <n v="2520.0"/>
        <n v="10293.08"/>
        <n v="5766.66"/>
        <n v="1222.64"/>
        <n v="29090.54"/>
        <n v="10118.21"/>
        <n v="3297.5"/>
        <n v="2342.3"/>
        <n v="10778.49"/>
        <n v="23742.61"/>
        <n v="10977.7"/>
        <n v="3518.79"/>
        <n v="1467.58"/>
        <n v="5749.05"/>
        <n v="1102.09"/>
        <n v="3300.0"/>
        <n v="7534.47"/>
        <n v="9159.35"/>
        <n v="25990.35"/>
        <n v="1144.76"/>
        <n v="310.0"/>
        <n v="240.0"/>
        <n v="1984.85"/>
        <n v="16542.52"/>
        <n v="22652.96"/>
        <n v="9761.64"/>
      </sharedItems>
    </cacheField>
    <cacheField name="Change Orders">
      <sharedItems containsBlank="1" containsMixedTypes="1" containsNumber="1">
        <n v="0.0"/>
        <n v="1812.4400000000023"/>
        <n v="21916.539999999997"/>
        <n v="9637.549999999988"/>
        <n v="-100.0"/>
        <n v="-150.0"/>
        <n v="3978.0"/>
        <n v="5200.75"/>
        <n v="-13359.590000000004"/>
        <n v="1925.0"/>
        <n v="3135.0"/>
        <n v="600.0"/>
        <n v="550.0"/>
        <n v="1384.5900000000001"/>
        <n v="275.0"/>
        <n v="5435.419999999998"/>
        <n v="9082.170000000098"/>
        <n v="0.11000000000001364"/>
        <n v="150.0"/>
        <n v="55.0"/>
        <n v="-5236.7300000000005"/>
        <n v="780.0"/>
        <n v="3284.0299999999997"/>
        <s v=""/>
        <n v="1810.7300000000032"/>
        <n v="-603.8400000000001"/>
        <n v="110.0"/>
        <n v="3160.7700000000004"/>
        <n v="1756.7399999999998"/>
        <n v="4409.810000000001"/>
        <n v="7300.350000000002"/>
        <n v="411.45000000009895"/>
        <n v="34039.3"/>
        <n v="-425.0"/>
        <n v="429.3200000000015"/>
        <n v="1426.199999999997"/>
        <n v="1244.0"/>
        <n v="1495.1900000000005"/>
        <n v="1470.0"/>
        <n v="440.0"/>
        <n v="5439.690000000002"/>
        <n v="2185.0"/>
        <n v="48604.83000000001"/>
        <n v="-895.8099999999977"/>
        <n v="220.0"/>
        <n v="4044.7700000000004"/>
        <n v="900.8099999999995"/>
        <n v="2314.550000000003"/>
        <n v="307.59000000000015"/>
        <n v="1051.7400000000052"/>
        <n v="-461.53999999999724"/>
        <n v="997.2400000000016"/>
        <n v="259.5499999999997"/>
        <n v="210.9400000000005"/>
        <n v="650.0"/>
        <n v="-208.0"/>
        <n v="18059.560000000005"/>
        <n v="203.0600000000013"/>
        <m/>
        <n v="165.0"/>
        <n v="-175.5699999999997"/>
        <n v="-250.0"/>
        <n v="-1277.7700000000004"/>
        <n v="6539.820000000003"/>
        <n v="573.4800000000014"/>
        <n v="1495.0"/>
        <n v="164.59999999999854"/>
        <n v="-10933.42"/>
        <n v="6643.57"/>
        <n v="495.0"/>
        <n v="2265.0"/>
        <n v="4757.929999999997"/>
        <n v="99.81000000000131"/>
        <n v="0.1999999999998181"/>
        <n v="1.0186340659856796E-10"/>
        <n v="275.2000000000007"/>
        <n v="1284.0"/>
        <n v="-750.0"/>
        <n v="18814.32"/>
        <n v="1508.0400000000009"/>
        <n v="450.3700000000008"/>
        <n v="2376.0"/>
        <n v="1640.94"/>
        <n v="182.09000000000015"/>
        <n v="1053.6700000000055"/>
        <n v="1100.0"/>
        <n v="-1127.6900000000023"/>
        <n v="-5.0"/>
        <n v="-118.20999999999913"/>
        <n v="919.2299999999996"/>
        <n v="515.31"/>
        <n v="199.62000000000012"/>
        <n v="504.46999999999935"/>
        <n v="0.2400000000000091"/>
        <n v="162.84000000000015"/>
        <n v="-2419.4199999999983"/>
      </sharedItems>
    </cacheField>
    <cacheField name="Total Commission 5%" formula=" (Contract + 'Change Orders') * 0.04" databaseField="0"/>
    <cacheField name="Total Commission 0.5%" formula=" (Contract + 'Change Orders') * 0.005" databaseField="0"/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237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  <n v="2.0245056E7"/>
        <n v="2.0245057E7"/>
        <n v="2.0245058E7"/>
        <n v="2.0245059E7"/>
        <n v="2.024506E7"/>
        <n v="2.0245061E7"/>
        <n v="2.0245062E7"/>
        <n v="2.0245063E7"/>
        <n v="2.0245064E7"/>
        <n v="2.0245065E7"/>
        <n v="2.0245066E7"/>
        <n v="2.0245067E7"/>
        <n v="2.0245068E7"/>
        <n v="2.0245069E7"/>
        <n v="2.024507E7"/>
        <n v="2.0245071E7"/>
        <n v="2.0245072E7"/>
        <n v="2.0245073E7"/>
        <n v="2.0245074E7"/>
        <n v="2.0245075E7"/>
        <n v="2.0245076E7"/>
        <n v="2.0245077E7"/>
        <n v="2.0245078E7"/>
        <n v="2.0245079E7"/>
        <n v="2.024508E7"/>
        <n v="2.0245081E7"/>
        <n v="2.0245082E7"/>
        <n v="2.0245083E7"/>
        <n v="2.0245084E7"/>
        <n v="2.0245085E7"/>
        <n v="2.0245086E7"/>
        <n v="2.0245087E7"/>
        <n v="2.0245088E7"/>
        <n v="2.0245089E7"/>
        <n v="2.0245091E7"/>
        <n v="2.024509E7"/>
        <n v="2.0245092E7"/>
        <n v="2.0245093E7"/>
        <n v="2.0245094E7"/>
        <n v="2.0245095E7"/>
        <n v="2.0245096E7"/>
        <n v="2.0245097E7"/>
        <n v="2.0245098E7"/>
        <n v="2.0245099E7"/>
        <n v="2.02451E7"/>
        <n v="2.0245101E7"/>
        <n v="2.0245102E7"/>
        <n v="2.0245103E7"/>
        <n v="2.0245104E7"/>
        <n v="2.0245105E7"/>
        <n v="2.0245106E7"/>
        <n v="2.0245107E7"/>
        <n v="2.0245108E7"/>
        <n v="2.0245109E7"/>
        <n v="2.024511E7"/>
        <n v="2.0245111E7"/>
        <n v="2.0245112E7"/>
        <n v="2.0245113E7"/>
        <n v="2.0245114E7"/>
        <n v="2.0245115E7"/>
        <n v="2.0245116E7"/>
        <n v="2.0245117E7"/>
        <n v="2.0245118E7"/>
        <n v="2.0245119E7"/>
        <n v="2.024512E7"/>
        <n v="2.0245121E7"/>
        <n v="2.0245122E7"/>
        <n v="2.0245123E7"/>
        <n v="2.0245124E7"/>
        <n v="2.0245125E7"/>
        <n v="2.0245126E7"/>
        <n v="2.0245127E7"/>
        <n v="2.0245128E7"/>
        <n v="2.0245129E7"/>
        <n v="2.024513E7"/>
        <n v="2.0245131E7"/>
        <n v="2.0245132E7"/>
        <n v="2.0245133E7"/>
        <n v="2.0245134E7"/>
        <n v="2.0245135E7"/>
        <n v="2.0245136E7"/>
        <n v="2.0245137E7"/>
        <n v="2.0245138E7"/>
        <n v="2.0245139E7"/>
        <n v="2.024514E7"/>
        <n v="2.0245141E7"/>
        <n v="2.0245142E7"/>
        <n v="2.0245143E7"/>
        <n v="2.0245144E7"/>
        <n v="2.0245145E7"/>
        <n v="2.0245146E7"/>
        <n v="2.0245147E7"/>
        <n v="2.0245148E7"/>
        <n v="2.0245149E7"/>
        <n v="2.024515E7"/>
        <n v="2.0245151E7"/>
        <n v="2.0245152E7"/>
        <n v="2.0245153E7"/>
        <n v="2.0245154E7"/>
        <n v="2.0245155E7"/>
        <n v="2.0245156E7"/>
        <n v="2.0245157E7"/>
        <n v="2.0245158E7"/>
        <n v="2.0245159E7"/>
        <n v="2.024516E7"/>
        <n v="2.0245161E7"/>
        <n v="2.0245162E7"/>
        <n v="2.0245163E7"/>
        <n v="2.0245164E7"/>
        <n v="2.0245165E7"/>
        <n v="2.0245166E7"/>
        <n v="2.0245167E7"/>
        <n v="2.0245168E7"/>
        <n v="2.0245169E7"/>
        <n v="2.024517E7"/>
        <n v="2.0245171E7"/>
        <n v="2.0245172E7"/>
        <n v="2.0245173E7"/>
        <n v="2.0245174E7"/>
        <n v="2.0245175E7"/>
        <n v="2.0245176E7"/>
        <n v="2.0245177E7"/>
        <n v="2.0245178E7"/>
        <n v="2.0245179E7"/>
        <n v="2.024518E7"/>
        <n v="2.0245181E7"/>
        <n v="2.0245182E7"/>
        <n v="2.0245183E7"/>
        <n v="2.0245184E7"/>
        <n v="2.0245185E7"/>
        <n v="2.0245186E7"/>
        <n v="2.0245187E7"/>
        <n v="2.0245188E7"/>
        <n v="2.0245189E7"/>
        <n v="2.024519E7"/>
        <n v="2.0245191E7"/>
        <n v="2.0245192E7"/>
        <n v="2.0245193E7"/>
        <n v="2.0245194E7"/>
        <n v="2.0245195E7"/>
        <n v="2.0245196E7"/>
        <n v="2.0245197E7"/>
        <n v="2.0245198E7"/>
        <n v="2.0245199E7"/>
        <n v="2.02452E7"/>
        <n v="2.0245201E7"/>
        <n v="2.0245202E7"/>
        <n v="2.0245203E7"/>
        <n v="2.0245204E7"/>
        <n v="2.0245205E7"/>
        <n v="2.0245206E7"/>
        <n v="2.0245207E7"/>
        <n v="2.0245208E7"/>
        <n v="2.0245209E7"/>
        <n v="2.024521E7"/>
        <n v="2.0245211E7"/>
        <n v="2.0245212E7"/>
        <n v="2.0245213E7"/>
        <n v="2.0245214E7"/>
        <n v="2.0245215E7"/>
        <n v="2.0245216E7"/>
        <n v="2.0245217E7"/>
        <n v="2.0245218E7"/>
        <n v="2.0245219E7"/>
        <n v="2.024522E7"/>
        <n v="2.0245221E7"/>
        <n v="2.0245222E7"/>
        <n v="2.0245223E7"/>
        <n v="2.0245224E7"/>
        <n v="2.0245225E7"/>
        <n v="2.0245226E7"/>
        <n v="2.0245227E7"/>
        <n v="2.0245228E7"/>
        <n v="2.0245229E7"/>
        <n v="2.024523E7"/>
        <n v="2.0245231E7"/>
        <n v="2.0245232E7"/>
        <n v="2.0245233E7"/>
        <n v="2.0245234E7"/>
        <n v="2.0245235E7"/>
        <n v="2.0245236E7"/>
      </sharedItems>
    </cacheField>
    <cacheField name="Name" numFmtId="0">
      <sharedItems containsBlank="1"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  <s v="Piqua Apostolic Temple"/>
        <s v="INS - Randy King"/>
        <s v="Eddie Richards"/>
        <s v="Dave Linnenkohl "/>
        <s v="INS - Philip Kleman"/>
        <s v="Lima - Mary Woodley"/>
        <s v="Lima - Janet Davis"/>
        <s v="Jessica Hogan"/>
        <s v="CHIP - Kevin Fernandez"/>
        <s v="INS - Brad Lucia"/>
        <s v="INS - Dwight Johnson"/>
        <s v="Sara Gudorf - tarp"/>
        <s v="Warehouse Wall"/>
        <s v="Lisa and Keith Bowman"/>
        <s v="INS - Tim Chrisman"/>
        <s v="INS - Hershel Wright"/>
        <s v="INS - Harry Sharp"/>
        <s v="Dave Barker "/>
        <s v="INS- Crystal Ganger"/>
        <s v="INS-Jon Mann"/>
        <s v="INS-John Gose"/>
        <s v="INS - Michelle &amp; Travis Elsass"/>
        <s v="Ins - Wes Beard"/>
        <s v="Mdaga and Florence Walusimbi"/>
        <s v="Swafford - Walusimbi gutters"/>
        <s v="INS - Doug Hurley"/>
        <s v="Ray Marker"/>
        <s v="Chris Falkowski"/>
        <s v="Tracy Johnson"/>
        <s v=" Jordan Knepper"/>
        <s v="INS - Jon Edwards"/>
        <s v="INS- Jill Goslee"/>
        <s v="Candy Deitering- Siding"/>
        <s v="Steve and Robin Bliss"/>
        <s v="OCW-Dusty Beam - OC Warranty Roof"/>
        <s v="Rebecca and Derek"/>
        <s v="INS - Steve &amp; Lisa Headley - Roof, Gutters, Fence"/>
        <s v="INS - Gloria Boomershine"/>
        <s v="INS - Carlee Marshall"/>
        <s v="INS - Goldie White"/>
        <s v="INS - Maria Keller"/>
        <s v="Amy Mote - Roof"/>
        <s v="INS - Barbara Marker - Tarp"/>
        <s v="INS Phil Goltzene - Tarp"/>
        <s v="INS- Dave Trimble - Roof"/>
        <s v="INS - Janis Fitzgerald - Tarp"/>
        <s v="INS - Carla Craft - Gable Siding"/>
        <s v="INS - State Farm Agent office"/>
        <s v="Chris Falkowski - Gutters/Downs"/>
        <s v="Alex Boussetta- Soffit Install"/>
        <s v="INS- Ester Meyer- Roof"/>
        <s v="Todd Baker - Gutters"/>
        <s v="Greg Buthker - Siding"/>
        <s v="INS - Ann Fields"/>
        <s v="INS - John Hess - TARP"/>
        <s v="Mari Beth - Front Porch"/>
        <s v="Dennis Riley - Dream Center Bell tower"/>
        <s v="INS - Bud Gootee - Roof"/>
        <s v="INS - Sara &amp; David Roof"/>
        <s v="David Stormer - Gutter"/>
        <s v="Teresa Vititoe - Roof"/>
        <s v="Buck Creek Nature Center - Arcon"/>
        <s v="Buck Creek Siding - Arcon: Marcus Horner"/>
        <s v="INS - Bill Henry - Roof"/>
        <s v="Jason May- Roof and More"/>
        <s v="INS- Bob &amp; Debbie Guthrie"/>
        <s v="INS - Bethany Bell - Roof, Siding and More"/>
        <s v="INS - Peggy Steinmetz - Storm"/>
        <s v="Denise Harrison - Gutters"/>
        <s v="INS - John Edwards - Roof and More"/>
        <s v="INS - Justin Lester - Roof, storm damage"/>
        <s v="Dan and Chris Barton-Roof"/>
        <s v="Steve Ryan- Roof Replacement"/>
        <s v="Headley- Gutter Guard"/>
        <s v="INS - Molly Fennell - Garage Roof and Gutters"/>
        <s v="Crystal Hastings- Siding"/>
        <s v="Emily Hansen-Palmus- Roof and Gutters"/>
        <s v="Brent Luckenbill- Hail Damage"/>
        <s v="Elevated Roofing - 222 West National Office Roof Replacement"/>
        <s v="Swafford - John Link"/>
        <s v="Roxanne Stockslager - Roof Replacement"/>
        <s v="INS - Jason Adams - siding damage from fire"/>
        <s v="INS - Tom &amp; Stephanie Harris - Roof Replacement - Storm"/>
        <s v="Candy Deitering - Back Patio Windows and Doors"/>
        <s v="David Dean- Hardie"/>
        <s v="Joy Wharton- Roof Replacement"/>
        <s v="Betty and Marvin - Property Roof inspection"/>
        <s v="Joe Fiorita - Roof Repair"/>
        <s v="Swafford - Joe Mueller - Attic roof vents"/>
        <s v="Mary Dye - Ceiling Drywall"/>
        <s v="Alex Dale - Roof Ridge leak"/>
        <s v="Kimberleigh Cooper - Chimney Flashing"/>
        <s v="Emilee Rhoton- Roof Inspection"/>
        <s v="INS - Jeremy Faulkner - Siding"/>
        <s v="Faulkner - Roof Repair"/>
        <s v="INS - Brad Lucia - Siding"/>
        <s v="INS - Peggy Hicks (Ruth Davis) - Roof/Siding multi structures"/>
        <s v="INS - Nicole Mcfadden-Roof"/>
        <s v="INS - Michael Phillips-Roof Inspection"/>
        <s v="Rick Baker - Mason Work"/>
        <s v="Bob Beers - Gutters"/>
        <s v="Jerry Collins - Garage Roof"/>
        <s v="Dwight Johnson - Siding and Gutters"/>
        <s v="INS - Dwight Johnson-Left Elevatioin Siding"/>
        <s v="INS - Andrew &amp; Lynn Evans - Roof Repair"/>
        <s v="INS - Hershel Wright - 312 West St - Roof/Siding"/>
        <s v="Linda Breidenbach - Roof inspection"/>
        <s v="INS - Ron &amp; Shirley Holsopple - Exterior: Ron and Shirley Holsopple"/>
        <s v="INS - Tom Myers"/>
        <s v="Susan Whorton - Gable Warranty and Staining"/>
        <s v="Gerri Smith - Roof"/>
        <s v="Ben Warner Rental - Roof"/>
        <s v="Nathan Dahlinghaus - Fascia repair"/>
        <s v="Leah Cowley Lasoste - water test"/>
        <s v="INS - Misty Murphy - Roof/Front Porch Awning/Gutters and Guards"/>
        <s v="INS - Kim Claudy - Roofing Inspection"/>
        <s v="Anne Duffy - Hardie Siding"/>
        <s v="Stubbs Park - Amphitheater Roof"/>
        <s v="INS - Hershel Wright - Roof, Siding, Gutters, Window"/>
        <s v="INS - Jamie and Dennis Hunt - Roof"/>
        <s v="Geraldine Smith - Garage Roof"/>
        <s v="Cayla Kiger (Maymont Homes) Roof Repair"/>
        <s v="INS - JR - Roof and Interior"/>
        <s v="Jeff Hall - Roof Replacement"/>
        <s v="Shawn Miller - Hardie Shake Siding"/>
        <s v="Rob Venable - Roof"/>
        <s v="Turnstone Financial - Roof Replacement"/>
        <m/>
        <s v="INS - Kevin Tighe Roof Replacement"/>
        <s v="Chip - Larry and Helen McGlone - Fascia/Soffit, Dripedge/Gutter and Downs"/>
        <s v="Peggy Lentz-Gutters, fascia repair and painting"/>
        <s v="Tom Sylvester- Front Window Flashing"/>
        <s v="Raye Glaze- Glorious Light Repairs"/>
        <s v="Tom and Stephanie Harris- Exterior Upgrades"/>
        <s v="Chris Falkowski-Bathroom Vents Estimate"/>
        <s v="Donald Brown- Fascia Repair"/>
        <s v="Chris Miguel- Roof Replacement"/>
        <s v="O'Dougherty Gutters and Home Repairs"/>
        <s v="Brooke Fornes- Roof Inspection"/>
        <s v="Dan and Chris Barton- EPDM"/>
        <s v="Steve Andersen- Roof Repair"/>
        <s v="Janice Motz- Leaf Relief"/>
        <s v="Jackson Mcmahan- Gutter Estimate"/>
        <s v="Katherine Galbreath- Awning Roof Replacement"/>
        <s v="Duncan Hoskins- Fascia Replacement"/>
        <s v="Eric and Stacy Seibert- Roof"/>
        <s v="Tammie Gibble- Front Porch Repair"/>
        <s v="Wlusimbi Gutter Repair"/>
        <s v="Trimbach Roof"/>
        <s v="Betsy Knife- Siding Repair"/>
        <s v="Brandon Kirby- Fascia Repair"/>
        <s v="INS - Dorian Eldridge- Siding/Fascia/Gutters Replacement"/>
        <s v="Joe Fiorita- Chimney Reflash"/>
        <s v="Gary Hartzell- Siding Replacement"/>
        <s v="Steve Alexander- Roof/Fascia repair"/>
        <s v="Rob Williamson- Shingle Repair"/>
        <s v="Kathy Brown- Hail Damage"/>
        <s v="Mike Bellus Skylight"/>
        <s v="Jeff Burks- Roof"/>
        <s v="Emma Allen- Cedar Siding Repairs"/>
        <s v="Oceana Massonneau- Front Elevation Siding Repair"/>
        <s v="INS- Randy Marriot"/>
        <s v="Dan Moorhead- Chimney Flashing/ Roof Repair"/>
        <s v="Tom Mooney- Roof Repair"/>
        <s v="Ryan Logan- Roof Estimate"/>
        <s v="Zack James- Vinyl Estimate"/>
        <s v="Dave Liette"/>
        <s v="Doug Davidson- Power Fan Replacement"/>
        <s v="Greg Arndt- Soffit and Fascia Repairs"/>
        <s v="Doug Gregory- Carpentry Work"/>
        <s v="Chris Miguel 719 Grafton Ave"/>
        <s v="Clock Tower Project"/>
        <s v="Mina Shafiei- Roof Repair"/>
        <s v="Lin- Metal Roof"/>
        <s v="Mary Sacksteder- Low slope roof replacement"/>
        <s v="Eric Holbrook- Roof Replacement"/>
        <s v="Jack Walker- Siding Repair"/>
        <s v="Evan Huelsman- .042 Vinyl Siding Quote"/>
        <s v="Kevin Taylor- Fascia Repair Estimate"/>
        <s v="Bryan Fine- Flashing Repair Estimate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  <d v="2024-04-01T11:22:06Z"/>
        <d v="2024-04-04T08:32:47Z"/>
        <d v="2024-04-04T08:35:16Z"/>
        <d v="2024-04-04T13:18:55Z"/>
        <d v="2024-04-05T08:15:49Z"/>
        <d v="2024-04-05T08:17:17Z"/>
        <d v="2024-04-05T08:18:09Z"/>
        <d v="2024-04-09T11:53:43Z"/>
        <d v="2024-04-09T11:56:08Z"/>
        <d v="2024-04-11T14:25:24Z"/>
        <d v="2024-04-11T14:26:01Z"/>
        <d v="2024-04-11T15:07:58Z"/>
        <d v="2024-04-15T13:19:20Z"/>
        <d v="2024-04-15T13:19:59Z"/>
        <d v="2024-04-19T11:50:59Z"/>
        <d v="2024-04-23T08:47:26Z"/>
        <d v="2024-04-23T08:48:49Z"/>
        <d v="2024-04-23T08:52:50Z"/>
        <d v="2024-04-25T09:10:03Z"/>
        <d v="2024-04-25T18:30:34Z"/>
        <d v="2024-04-25T18:31:31Z"/>
        <d v="2024-04-25T18:32:44Z"/>
        <d v="2024-04-26T10:56:20Z"/>
        <d v="2024-04-28T00:00:00Z"/>
        <d v="2024-05-01T14:36:41Z"/>
        <d v="2024-04-27T00:00:00Z"/>
        <d v="2024-05-02T12:55:05Z"/>
        <d v="2024-05-03T13:19:16Z"/>
        <d v="2024-05-10T11:09:44Z"/>
        <d v="2024-05-13T07:17:01Z"/>
        <d v="2024-05-14T12:02:46Z"/>
        <d v="2024-05-15T08:41:39Z"/>
        <d v="2024-05-17T11:33:21Z"/>
        <d v="2024-05-24T00:00:00Z"/>
        <d v="2024-05-28T12:41:35Z"/>
        <d v="2024-05-29T10:44:50Z"/>
        <d v="2024-05-29T14:09:48Z"/>
        <d v="2024-05-29T14:42:19Z"/>
        <d v="2024-05-30T11:33:09Z"/>
        <d v="2024-05-31T13:59:33Z"/>
        <d v="2024-06-03T12:01:16Z"/>
        <d v="2024-06-03T14:24:24Z"/>
        <d v="2024-06-03T14:25:38Z"/>
        <d v="2024-06-03T14:26:23Z"/>
        <d v="2024-06-03T15:17:38Z"/>
        <d v="2024-06-03T15:22:07Z"/>
        <d v="2024-06-03T17:00:46Z"/>
        <d v="2024-06-05T08:33:43Z"/>
        <d v="2024-06-05T10:26:25Z"/>
        <d v="2024-06-05T10:28:48Z"/>
        <d v="2024-06-05T14:03:59Z"/>
        <d v="2024-06-05T14:55:10Z"/>
        <d v="2024-06-06T08:24:22Z"/>
        <d v="2024-06-06T08:25:24Z"/>
        <d v="2024-06-10T10:24:09Z"/>
        <d v="2024-06-12T08:16:58Z"/>
        <d v="2024-06-12T08:34:45Z"/>
        <d v="2024-06-17T08:29:36Z"/>
        <d v="2024-06-17T08:37:24Z"/>
        <d v="2024-06-17T13:53:13Z"/>
        <d v="2024-06-19T08:49:02Z"/>
        <d v="2024-06-19T08:51:34Z"/>
        <d v="2024-06-20T09:26:10Z"/>
        <d v="2024-06-21T08:58:42Z"/>
        <d v="2024-06-21T09:12:58Z"/>
        <d v="2024-06-21T12:45:10Z"/>
        <d v="2024-06-24T11:39:13Z"/>
        <d v="2024-06-25T10:09:59Z"/>
        <d v="2024-06-25T17:17:02Z"/>
        <d v="2024-06-26T13:07:47Z"/>
        <d v="2024-06-27T08:46:50Z"/>
        <d v="2024-06-28T13:43:32Z"/>
        <d v="2024-06-28T13:51:30Z"/>
        <d v="2024-06-29T00:00:00Z"/>
        <d v="2024-07-02T13:19:21Z"/>
        <d v="2024-07-02T13:26:50Z"/>
        <d v="2024-07-02T13:28:45Z"/>
        <d v="2024-07-08T08:49:48Z"/>
        <d v="2024-07-10T10:34:00Z"/>
        <d v="2024-07-11T09:58:07Z"/>
        <d v="2024-07-16T08:46:34Z"/>
        <d v="2024-07-16T08:48:19Z"/>
        <d v="2024-07-16T15:57:07Z"/>
        <d v="2024-07-17T09:55:23Z"/>
        <d v="2024-07-17T13:09:46Z"/>
        <d v="2024-07-17T15:57:44Z"/>
        <d v="2024-07-17T15:59:53Z"/>
        <d v="2024-07-19T17:33:06Z"/>
        <d v="2024-07-22T10:47:22Z"/>
        <d v="2024-07-22T10:48:53Z"/>
        <d v="2024-07-22T10:49:45Z"/>
        <d v="2024-07-22T11:33:45Z"/>
        <d v="2024-07-24T12:17:30Z"/>
        <d v="2024-07-24T12:21:55Z"/>
        <d v="2024-07-25T12:34:20Z"/>
        <d v="2024-07-25T14:44:46Z"/>
        <d v="2024-07-26T14:13:24Z"/>
        <d v="2024-07-26T15:39:43Z"/>
        <d v="2024-07-29T08:24:47Z"/>
        <d v="2024-07-30T11:54:36Z"/>
        <d v="2024-07-30T11:55:19Z"/>
        <d v="2024-07-30T11:56:03Z"/>
        <d v="2024-07-30T11:56:58Z"/>
        <d v="2024-07-30T11:57:44Z"/>
        <d v="2024-07-30T16:28:32Z"/>
        <d v="2024-07-31T14:08:18Z"/>
        <d v="2024-08-07T13:16:07Z"/>
        <d v="2024-09-15T00:00:00Z"/>
        <d v="2024-07-31T08:31:12Z"/>
        <d v="2024-07-31T08:31:58Z"/>
        <d v="2024-08-07T13:16:07Z"/>
        <d v="2024-08-13T09:28:54Z"/>
        <d v="2024-08-13T09:30:30Z"/>
        <d v="2024-08-13T15:29:51Z"/>
        <d v="2024-08-14T12:25:51Z"/>
        <d v="2024-08-14T12:27:02Z"/>
        <d v="2024-08-15T14:23:22Z"/>
        <d v="2024-08-15T16:40:45Z"/>
        <d v="2024-08-20T10:26:04Z"/>
        <d v="2024-08-20T10:27:30Z"/>
        <d v="2024-08-20T10:28:02Z"/>
        <d v="2024-08-26T12:57:47Z"/>
        <d v="2024-08-27T11:19:09Z"/>
        <d v="2024-08-27T12:56:09Z"/>
        <d v="2024-08-27T16:26:42Z"/>
        <d v="2024-08-28T16:14:25Z"/>
        <d v="2024-09-06T16:54:52Z"/>
        <d v="2024-09-06T16:56:01Z"/>
        <d v="2024-09-13T15:28:23Z"/>
        <d v="2024-09-13T15:55:04Z"/>
        <d v="2024-09-18T15:15:22Z"/>
        <d v="2024-09-20T09:51:56Z"/>
        <d v="2024-09-20T13:59:44Z"/>
        <d v="2024-09-23T08:27:46Z"/>
        <d v="2024-10-03T14:55:15Z"/>
        <d v="2024-10-03T14:57:48Z"/>
        <d v="2024-10-03T14:59:02Z"/>
        <d v="2024-10-07T09:51:53Z"/>
        <d v="2024-10-07T09:52:53Z"/>
        <d v="2024-10-07T09:54:35Z"/>
        <d v="2024-10-07T10:07:11Z"/>
        <d v="2024-10-11T15:32:22Z"/>
        <d v="2024-10-11T15:49:23Z"/>
        <d v="2024-10-11T15:51:23Z"/>
        <d v="2024-10-15T08:37:57Z"/>
        <d v="2024-10-15T08:39:57Z"/>
        <d v="2024-10-15T08:45:00Z"/>
        <d v="2024-10-17T08:37:14Z"/>
        <d v="2024-10-17T09:07:54Z"/>
        <d v="2024-10-17T09:09:33Z"/>
        <d v="2024-10-22T09:31:31Z"/>
        <d v="2024-10-23T08:21:10Z"/>
        <d v="2024-10-25T15:03:59Z"/>
        <d v="2024-10-30T08:13:20Z"/>
        <d v="2024-11-11T11:34:47Z"/>
        <d v="2024-11-11T11:35:57Z"/>
        <d v="2024-11-11T11:37:22Z"/>
        <d v="2024-11-11T11:38:26Z"/>
        <d v="2024-11-11T11:39:50Z"/>
        <d v="2024-11-18T13:20:09Z"/>
        <d v="2024-11-18T13:49:04Z"/>
        <d v="2024-11-18T15:48:52Z"/>
        <d v="2024-11-18T15:52:01Z"/>
        <d v="2024-11-22T08:47:01Z"/>
        <d v="2024-11-22T08:48:29Z"/>
        <d v="2024-12-02T10:20:39Z"/>
        <d v="2024-12-09T13:56:32Z"/>
        <d v="2024-12-09T15:50:00Z"/>
        <d v="2024-12-10T16:49:29Z"/>
        <d v="2024-12-16T10:05:52Z"/>
        <d v="2024-12-16T10:37:08Z"/>
        <d v="2024-12-16T10:41:16Z"/>
        <d v="2024-12-16T15:02:04Z"/>
        <d v="2024-12-17T11:20:42Z"/>
        <d v="2024-12-18T12:36:48Z"/>
        <d v="2024-12-20T15:45:27Z"/>
        <d v="2024-12-31T09:04:58Z"/>
        <d v="2024-12-31T09:08:39Z"/>
        <d v="2024-12-31T10:33:02Z"/>
        <d v="2025-01-02T10:02:44Z"/>
      </sharedItems>
    </cacheField>
    <cacheField name="Contract Amt $3,753,275.17" numFmtId="166">
      <sharedItems containsString="0" containsBlank="1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  <n v="31861.76"/>
        <n v="376.0"/>
        <n v="7759.91"/>
        <n v="18066.29"/>
        <n v="27692.27"/>
        <n v="4266.6"/>
        <n v="4282.5"/>
        <n v="15245.93"/>
        <n v="22569.82"/>
        <n v="12769.82"/>
        <n v="20511.3"/>
        <n v="200.0"/>
        <n v="750.0"/>
        <n v="17752.72"/>
        <n v="11952.54"/>
        <n v="32826.57"/>
        <n v="75317.86"/>
        <n v="1370.3"/>
        <n v="70325.69"/>
        <n v="28103.29"/>
        <n v="9184.54"/>
        <n v="59463.29"/>
        <n v="24188.59"/>
        <n v="36505.0"/>
        <n v="7484.0"/>
        <n v="68909.13"/>
        <n v="97441.45"/>
        <n v="30169.18"/>
        <n v="2190.27"/>
        <n v="38579.29"/>
        <n v="20246.6"/>
        <n v="13846.91"/>
        <n v="11830.5"/>
        <n v="3620.1"/>
        <n v="13218.48"/>
        <n v="651.0"/>
        <n v="13912.52"/>
        <n v="25741.81"/>
        <n v="12451.56"/>
        <n v="12800.0"/>
        <n v="14347.63"/>
        <n v="11747.6"/>
        <n v="1750.0"/>
        <n v="17201.21"/>
        <n v="697.0"/>
        <n v="2731.63"/>
        <n v="30143.51"/>
        <n v="1558.0"/>
        <n v="1155.53"/>
        <n v="10538.97"/>
        <n v="1540.0"/>
        <n v="33512.61"/>
        <n v="2813.0"/>
        <n v="10000.0"/>
        <n v="18392.96"/>
        <n v="23858.31"/>
        <n v="2646.04"/>
        <n v="13877.26"/>
        <n v="117354.87"/>
        <n v="90115.71"/>
        <n v="7742.74"/>
        <n v="84427.56"/>
        <n v="19691.38"/>
        <n v="48756.44"/>
        <n v="32636.64"/>
        <n v="2106.0"/>
        <n v="150000.0"/>
        <n v="21177.97"/>
        <n v="50994.47"/>
        <n v="9382.89"/>
        <n v="1854.0"/>
        <n v="10794.29"/>
        <n v="1289.13"/>
        <n v="22801.62"/>
        <n v="42299.55"/>
        <n v="0.01"/>
        <n v="73590.55"/>
        <n v="11449.89"/>
        <n v="18157.41"/>
        <n v="56856.47"/>
        <n v="18052.91"/>
        <n v="7508.87"/>
        <n v="12136.31"/>
        <n v="14501.83"/>
        <n v="555.08"/>
        <n v="3277.0"/>
        <n v="13232.75"/>
        <n v="13222.29"/>
        <n v="824.25"/>
        <n v="6802.38"/>
        <n v="18120.84"/>
        <n v="1275.0"/>
        <n v="20634.67"/>
        <n v="5728.63"/>
        <n v="8203.44"/>
        <n v="2565.0"/>
        <n v="11880.0"/>
        <n v="2348.0"/>
        <n v="5213.29"/>
        <n v="3344.25"/>
        <n v="3332.77"/>
        <n v="749.5"/>
        <n v="18432.97"/>
        <n v="11968.65"/>
        <n v="12369.97"/>
        <n v="32176.48"/>
        <n v="684.0"/>
        <n v="14076.48"/>
        <n v="10386.37"/>
        <n v="2961.24"/>
        <n v="500.0"/>
        <n v="810.0"/>
        <n v="11224.97"/>
        <n v="47380.95"/>
        <n v="83246.11"/>
        <n v="41351.33"/>
        <n v="15848.48"/>
        <n v="3903.8"/>
        <n v="1576.42"/>
        <n v="22173.12"/>
        <n v="12114.05"/>
        <n v="4950.0"/>
        <n v="8000.49"/>
        <n v="42564.0"/>
        <m/>
        <n v="17164.34"/>
        <n v="7214.0"/>
        <n v="6368.0"/>
        <n v="503.25"/>
        <n v="1562.0"/>
        <n v="36734.3"/>
        <n v="998.72"/>
        <n v="6966.84"/>
        <n v="10076.0"/>
        <n v="250.0"/>
        <n v="2252.87"/>
        <n v="400.0"/>
        <n v="1936.0"/>
        <n v="1780.0"/>
        <n v="5475.57"/>
        <n v="858.4"/>
        <n v="36744.42"/>
        <n v="375.0"/>
        <n v="30805.0"/>
        <n v="3442.73"/>
        <n v="650.0"/>
        <n v="30980.36"/>
        <n v="1149.66"/>
        <n v="21692.14"/>
        <n v="1858.71"/>
        <n v="36612.74"/>
        <n v="1992.0"/>
        <n v="21588.47"/>
        <n v="3191.75"/>
        <n v="16262.04"/>
        <n v="4507.5"/>
        <n v="755.0"/>
        <n v="10838.34"/>
        <n v="6607.77"/>
        <n v="706.25"/>
        <n v="872.67"/>
        <n v="1086.75"/>
        <n v="15579.55"/>
        <n v="19769.56"/>
        <n v="3987.5"/>
        <n v="707.37"/>
        <n v="7643.85"/>
        <n v="5902.38"/>
        <n v="12552.93"/>
        <n v="28463.93"/>
        <n v="580.0"/>
        <n v="1102.6"/>
      </sharedItems>
    </cacheField>
    <cacheField name="Projected Start Date">
      <sharedItems containsDate="1" containsBlank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  <d v="2024-04-23T00:00:00Z"/>
        <d v="2024-04-04T00:00:00Z"/>
        <d v="2024-04-19T00:00:00Z"/>
        <d v="2024-05-13T00:00:00Z"/>
        <d v="2024-04-13T00:00:00Z"/>
        <d v="2024-04-29T00:00:00Z"/>
        <d v="2024-04-15T00:00:00Z"/>
        <d v="2024-06-12T00:00:00Z"/>
        <d v="2024-09-02T00:00:00Z"/>
        <d v="2024-04-11T00:00:00Z"/>
        <d v="2024-04-30T00:00:00Z"/>
        <d v="2024-04-25T00:00:00Z"/>
        <d v="2024-05-15T00:00:00Z"/>
        <d v="2024-06-01T00:00:00Z"/>
        <d v="2024-05-03T00:00:00Z"/>
        <d v="2024-05-02T00:00:00Z"/>
        <d v="2024-06-10T00:00:00Z"/>
        <d v="2024-05-08T00:00:00Z"/>
        <d v="2024-05-16T00:00:00Z"/>
        <d v="2024-05-17T00:00:00Z"/>
        <d v="2024-06-20T00:00:00Z"/>
        <d v="2024-10-09T00:00:00Z"/>
        <d v="2024-05-21T00:00:00Z"/>
        <d v="2024-06-03T00:00:00Z"/>
        <d v="2024-05-29T00:00:00Z"/>
        <d v="2024-06-04T00:00:00Z"/>
        <d v="2024-07-02T00:00:00Z"/>
        <d v="2024-04-21T00:00:00Z"/>
        <d v="2024-06-07T00:00:00Z"/>
        <d v="2024-06-05T00:00:00Z"/>
        <d v="2024-06-13T00:00:00Z"/>
        <d v="2024-06-11T00:00:00Z"/>
        <d v="2024-08-21T00:00:00Z"/>
        <d v="2024-06-27T00:00:00Z"/>
        <d v="2024-08-05T00:00:00Z"/>
        <d v="2024-06-19T00:00:00Z"/>
        <d v="2024-06-21T00:00:00Z"/>
        <m/>
        <d v="2024-08-19T00:00:00Z"/>
        <d v="2024-06-25T00:00:00Z"/>
        <d v="2024-07-08T00:00:00Z"/>
        <d v="2024-08-01T00:00:00Z"/>
        <d v="2024-07-01T00:00:00Z"/>
        <d v="2024-08-15T00:00:00Z"/>
        <d v="2024-08-16T00:00:00Z"/>
        <d v="2024-07-15T00:00:00Z"/>
        <d v="2024-07-29T00:00:00Z"/>
        <d v="2024-07-05T00:00:00Z"/>
        <d v="2024-07-22T00:00:00Z"/>
        <d v="2024-07-19T00:00:00Z"/>
        <d v="2024-08-13T00:00:00Z"/>
        <d v="2024-09-10T00:00:00Z"/>
        <d v="2024-07-26T00:00:00Z"/>
        <d v="2024-08-14T00:00:00Z"/>
        <d v="2024-09-09T00:00:00Z"/>
        <d v="2024-08-28T00:00:00Z"/>
        <d v="2024-08-08T00:00:00Z"/>
        <d v="2024-08-22T00:00:00Z"/>
        <d v="2024-08-20T00:00:00Z"/>
        <d v="2024-08-11T00:00:00Z"/>
        <d v="2024-09-24T00:00:00Z"/>
        <d v="2024-11-27T00:00:00Z"/>
        <d v="2024-08-26T00:00:00Z"/>
        <d v="2024-09-04T00:00:00Z"/>
        <d v="2024-09-16T00:00:00Z"/>
        <d v="2024-10-22T00:00:00Z"/>
        <d v="2024-09-03T00:00:00Z"/>
        <d v="2024-08-27T00:00:00Z"/>
        <d v="2024-09-06T00:00:00Z"/>
        <d v="2024-09-18T00:00:00Z"/>
        <d v="2024-09-11T00:00:00Z"/>
        <d v="2024-10-08T00:00:00Z"/>
        <d v="2024-09-23T00:00:00Z"/>
        <d v="2024-10-10T00:00:00Z"/>
        <d v="2024-11-13T00:00:00Z"/>
        <d v="2024-10-15T00:00:00Z"/>
        <d v="2024-10-21T00:00:00Z"/>
        <d v="2024-11-15T00:00:00Z"/>
        <d v="2024-12-09T00:00:00Z"/>
        <d v="2024-11-05T00:00:00Z"/>
        <d v="2024-10-30T00:00:00Z"/>
        <d v="2024-11-20T00:00:00Z"/>
        <d v="2024-11-11T00:00:00Z"/>
        <d v="2024-11-07T00:00:00Z"/>
        <d v="2024-11-12T00:00:00Z"/>
        <d v="2024-11-08T00:00:00Z"/>
        <d v="2024-12-02T00:00:00Z"/>
        <d v="2024-11-18T00:00:00Z"/>
        <d v="2025-07-16T00:00:00Z"/>
        <d v="2024-11-19T00:00:00Z"/>
        <d v="2024-12-03T00:00:00Z"/>
        <d v="2024-12-04T00:00:00Z"/>
        <d v="2024-11-25T00:00:00Z"/>
        <d v="2025-03-25T00:00:00Z"/>
        <d v="2025-01-06T00:00:00Z"/>
        <d v="2024-12-17T00:00:00Z"/>
        <d v="2025-01-16T00:00:00Z"/>
        <d v="2025-01-31T00:00:00Z"/>
        <d v="2025-01-03T00:00:00Z"/>
        <d v="2025-01-14T00:00:00Z"/>
        <d v="2025-01-02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  <d v="2024-04-25T00:00:00Z"/>
        <d v="2024-04-04T00:00:00Z"/>
        <d v="2024-05-01T00:00:00Z"/>
        <d v="2024-06-03T00:00:00Z"/>
        <d v="2024-04-15T00:00:00Z"/>
        <d v="2024-04-24T00:00:00Z"/>
        <d v="2024-09-24T00:00:00Z"/>
        <d v="2024-04-11T00:00:00Z"/>
        <d v="2024-05-28T00:00:00Z"/>
        <d v="2024-06-04T00:00:00Z"/>
        <d v="2024-06-05T00:00:00Z"/>
        <d v="2024-06-14T00:00:00Z"/>
        <d v="2024-08-01T00:00:00Z"/>
        <d v="2024-05-15T00:00:00Z"/>
        <d v="2024-05-18T00:00:00Z"/>
        <d v="2024-05-17T00:00:00Z"/>
        <d v="2024-11-13T00:00:00Z"/>
        <d v="2024-06-26T00:00:00Z"/>
        <d v="2024-06-27T00:00:00Z"/>
        <d v="2024-05-29T00:00:00Z"/>
        <d v="2024-06-07T00:00:00Z"/>
        <d v="2024-07-17T00:00:00Z"/>
        <d v="2024-07-11T00:00:00Z"/>
        <d v="2024-04-21T00:00:00Z"/>
        <d v="2024-06-10T00:00:00Z"/>
        <d v="2024-06-17T00:00:00Z"/>
        <d v="2024-06-24T00:00:00Z"/>
        <d v="2024-06-13T00:00:00Z"/>
        <d v="2024-06-11T00:00:00Z"/>
        <d v="2024-08-22T00:00:00Z"/>
        <d v="2024-07-02T00:00:00Z"/>
        <d v="2024-08-13T00:00:00Z"/>
        <d v="2024-06-19T00:00:00Z"/>
        <d v="2024-06-25T00:00:00Z"/>
        <d v="2024-06-21T00:00:00Z"/>
        <d v="2024-08-20T00:00:00Z"/>
        <d v="2024-11-19T00:00:00Z"/>
        <d v="2024-09-18T00:00:00Z"/>
        <d v="2024-08-15T00:00:00Z"/>
        <d v="2024-07-01T00:00:00Z"/>
        <d v="2024-07-19T00:00:00Z"/>
        <d v="2024-09-19T00:00:00Z"/>
        <d v="2024-07-05T00:00:00Z"/>
        <d v="2024-09-25T00:00:00Z"/>
        <d v="2024-07-31T00:00:00Z"/>
        <d v="2024-07-26T00:00:00Z"/>
        <d v="2024-08-14T00:00:00Z"/>
        <d v="2024-10-02T00:00:00Z"/>
        <d v="2024-08-05T00:00:00Z"/>
        <d v="2024-09-11T00:00:00Z"/>
        <d v="2024-08-30T00:00:00Z"/>
        <d v="2024-08-10T00:00:00Z"/>
        <d v="2024-08-08T00:00:00Z"/>
        <d v="2024-08-23T00:00:00Z"/>
        <d v="2024-12-02T00:00:00Z"/>
        <d v="2024-08-28T00:00:00Z"/>
        <d v="2024-09-04T00:00:00Z"/>
        <d v="2024-09-10T00:00:00Z"/>
        <d v="2024-09-30T00:00:00Z"/>
        <d v="2024-09-16T00:00:00Z"/>
        <d v="2024-10-30T00:00:00Z"/>
        <d v="2024-08-29T00:00:00Z"/>
        <d v="2024-10-22T00:00:00Z"/>
        <d v="2024-09-23T00:00:00Z"/>
        <d v="2024-11-12T00:00:00Z"/>
        <d v="2024-10-10T00:00:00Z"/>
        <d v="2024-11-06T00:00:00Z"/>
        <d v="2024-10-17T00:00:00Z"/>
        <d v="2024-10-16T00:00:00Z"/>
        <d v="2024-10-15T00:00:00Z"/>
        <d v="2024-12-12T00:00:00Z"/>
        <d v="2024-11-05T00:00:00Z"/>
        <d v="2024-11-18T00:00:00Z"/>
        <d v="2024-11-20T00:00:00Z"/>
        <d v="2024-12-03T00:00:00Z"/>
        <d v="2024-11-08T00:00:00Z"/>
        <d v="2024-12-20T00:00:00Z"/>
        <d v="2025-07-16T00:00:00Z"/>
        <d v="2024-12-13T00:00:00Z"/>
        <d v="2024-12-18T00:00:00Z"/>
        <d v="2024-11-25T00:00:00Z"/>
        <d v="2025-03-25T00:00:00Z"/>
        <d v="2025-02-03T00:00:00Z"/>
        <d v="2025-01-21T00:00:00Z"/>
        <d v="2025-02-06T00:00:00Z"/>
        <d v="2025-01-03T00:00:00Z"/>
        <d v="2025-01-14T00:00:00Z"/>
        <d v="2025-01-02T00:00:00Z"/>
      </sharedItems>
    </cacheField>
    <cacheField name="AM" numFmtId="0">
      <sharedItems>
        <s v="Adam"/>
        <s v="Will"/>
        <s v="Mike"/>
        <s v="Brian"/>
        <s v="Chris"/>
        <s v="Brett"/>
        <s v="Jared"/>
        <s v="Cale"/>
        <s v="James"/>
      </sharedItems>
    </cacheField>
    <cacheField name="Invoiced Total $3,497,897.97" numFmtId="166">
      <sharedItems containsString="0" containsBlank="1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  <n v="31971.76"/>
        <n v="389.16"/>
        <n v="18726.29"/>
        <n v="7924.91"/>
        <n v="31024.64"/>
        <n v="4267.0"/>
        <n v="4282.5"/>
        <n v="15960.93"/>
        <n v="23349.82"/>
        <n v="33964.5"/>
        <n v="23625.99"/>
        <n v="750.0"/>
        <n v="18412.72"/>
        <n v="9044.13"/>
        <n v="33539.95"/>
        <n v="24864.0"/>
        <n v="1370.3"/>
        <n v="63676.39"/>
        <n v="32419.51"/>
        <n v="11344.93"/>
        <n v="77003.81"/>
        <n v="15858.59"/>
        <n v="40055.0"/>
        <n v="7484.0"/>
        <n v="80309.0"/>
        <n v="84984.08"/>
        <n v="29619.18"/>
        <n v="2190.27"/>
        <n v="48993.56"/>
        <n v="20246.6"/>
        <n v="16070.15"/>
        <n v="11830.5"/>
        <n v="3620.1"/>
        <n v="13218.48"/>
        <n v="21308.78"/>
        <n v="21837.08"/>
        <n v="17925.61"/>
        <n v="17675.17"/>
        <n v="42645.45"/>
        <n v="11867.6"/>
        <n v="1750.0"/>
        <n v="25220.9"/>
        <n v="697.0"/>
        <n v="2731.63"/>
        <n v="33381.67"/>
        <n v="1964.0"/>
        <n v="1155.53"/>
        <n v="10847.57"/>
        <n v="1540.0"/>
        <n v="34877.63"/>
        <n v="2813.0"/>
        <n v="12040.49"/>
        <n v="18392.96"/>
        <n v="24038.31"/>
        <n v="3136.54"/>
        <n v="16957.26"/>
        <n v="0.0"/>
        <n v="8540.99"/>
        <n v="91914.42"/>
        <n v="15180.25"/>
        <n v="51402.6"/>
        <n v="20000.0"/>
        <n v="2106.0"/>
        <n v="97397.46"/>
        <n v="27888.15"/>
        <n v="64221.18"/>
        <n v="9382.89"/>
        <n v="1854.0"/>
        <n v="10976.31"/>
        <n v="1289.13"/>
        <n v="25881.62"/>
        <n v="45278.96"/>
        <n v="52021.44"/>
        <n v="12274.89"/>
        <n v="18157.41"/>
        <n v="28135.1"/>
        <n v="17952.91"/>
        <n v="9158.87"/>
        <n v="12521.31"/>
        <n v="14501.83"/>
        <n v="555.08"/>
        <n v="3277.0"/>
        <n v="13232.75"/>
        <n v="13387.29"/>
        <n v="824.25"/>
        <n v="6850.38"/>
        <n v="20154.49"/>
        <n v="1275.0"/>
        <m/>
        <n v="9152.55"/>
        <n v="2565.0"/>
        <n v="13200.0"/>
        <n v="2348.0"/>
        <n v="5213.29"/>
        <n v="3344.25"/>
        <n v="4089.27"/>
        <n v="749.5"/>
        <n v="13343.65"/>
        <n v="10888.36"/>
        <n v="684.0"/>
        <n v="14076.48"/>
        <n v="10936.37"/>
        <n v="2961.24"/>
        <n v="250.0"/>
        <n v="810.0"/>
        <n v="18533.25"/>
        <n v="35970.54"/>
        <n v="83246.11"/>
        <n v="42210.09"/>
        <n v="19487.84"/>
        <n v="5278.8"/>
        <n v="1976.42"/>
        <n v="23018.51"/>
        <n v="12294.05"/>
        <n v="4950.0"/>
        <n v="10090.49"/>
        <n v="42756.0"/>
        <n v="13416.91"/>
        <n v="7214.0"/>
        <n v="6368.0"/>
        <n v="503.25"/>
        <n v="7863.12"/>
        <n v="31291.51"/>
        <n v="998.72"/>
        <n v="8241.84"/>
        <n v="2252.87"/>
        <n v="400.0"/>
        <n v="1936.0"/>
        <n v="1780.0"/>
        <n v="5475.57"/>
        <n v="858.4"/>
        <n v="38402.42"/>
        <n v="375.0"/>
        <n v="30805.7"/>
        <n v="3442.73"/>
        <n v="650.0"/>
        <n v="21447.56"/>
        <n v="1149.66"/>
        <n v="21692.14"/>
        <n v="1858.71"/>
        <n v="16554.94"/>
        <n v="1992.0"/>
        <n v="21588.47"/>
        <n v="3295.75"/>
        <n v="4562.5"/>
        <n v="755.0"/>
        <n v="11558.34"/>
        <n v="6607.77"/>
        <n v="706.25"/>
        <n v="872.67"/>
        <n v="1086.75"/>
        <n v="20869.56"/>
        <n v="5985.5"/>
        <n v="707.37"/>
        <n v="7643.85"/>
        <n v="6877.38"/>
        <n v="8008.64"/>
        <n v="580.0"/>
        <n v="1102.6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  <n v="110.0"/>
        <n v="13.160000000000025"/>
        <n v="10966.380000000001"/>
        <n v="3332.369999999999"/>
        <n v="0.3999999999996362"/>
        <n v="715.0"/>
        <n v="780.0"/>
        <n v="21194.68"/>
        <n v="3114.6900000000023"/>
        <n v="660.0"/>
        <n v="713.3799999999974"/>
        <n v="4316.2199999999975"/>
        <n v="2160.3899999999994"/>
        <n v="17540.519999999997"/>
        <n v="3550.0"/>
        <n v="11399.869999999995"/>
        <n v="-12457.369999999995"/>
        <n v="10414.269999999997"/>
        <n v="2223.24"/>
        <n v="12567.48"/>
        <n v="7396.259999999998"/>
        <n v="5474.050000000001"/>
        <n v="4875.169999999998"/>
        <n v="28297.82"/>
        <n v="8019.690000000002"/>
        <n v="3238.16"/>
        <n v="406.0"/>
        <n v="308.60000000000036"/>
        <n v="1365.0199999999968"/>
        <n v="2040.4899999999998"/>
        <n v="180.0"/>
        <n v="490.5"/>
        <n v="3079.999999999998"/>
        <n v="798.25"/>
        <n v="7486.860000000001"/>
        <n v="2646.159999999996"/>
        <n v="6710.18"/>
        <n v="13226.71"/>
        <n v="182.01999999999862"/>
        <n v="3080.0"/>
        <n v="2979.409999999996"/>
        <n v="825.0"/>
        <n v="1650.000000000001"/>
        <n v="385.0"/>
        <n v="165.0"/>
        <n v="48.0"/>
        <n v="2033.6500000000015"/>
        <n v="949.1099999999988"/>
        <n v="1320.0"/>
        <n v="756.5"/>
        <n v="1375.0"/>
        <n v="550.0"/>
        <n v="7308.280000000001"/>
        <n v="-11410.409999999996"/>
        <n v="858.7599999999948"/>
        <n v="3639.3600000000006"/>
        <n v="400.0"/>
        <n v="845.3899999999994"/>
        <n v="2090.0"/>
        <n v="192.0"/>
        <n v="6301.12"/>
        <n v="1275.0"/>
        <n v="1658.0"/>
        <n v="0.7000000000007276"/>
        <n v="104.0"/>
        <n v="720.0"/>
        <n v="1100.0"/>
        <n v="1998.0"/>
        <n v="975.0"/>
      </sharedItems>
    </cacheField>
    <cacheField name="Actual Cost" numFmtId="166">
      <sharedItems containsString="0" containsBlank="1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  <n v="23903.34"/>
        <n v="11199.56"/>
        <n v="4980.57"/>
        <n v="17665.45"/>
        <n v="1712.21"/>
        <n v="1392.44"/>
        <n v="10557.13"/>
        <n v="13698.98"/>
        <n v="21950.62"/>
        <n v="16158.44"/>
        <n v="12320.94"/>
        <n v="6116.45"/>
        <n v="16007.15"/>
        <n v="4683.79"/>
        <n v="517.16"/>
        <n v="4330.95"/>
        <n v="16635.65"/>
        <n v="6177.0"/>
        <n v="29831.06"/>
        <n v="12184.18"/>
        <n v="21555.12"/>
        <n v="5670.0"/>
        <n v="33863.51"/>
        <n v="45142.3"/>
        <n v="9552.44"/>
        <n v="1068.69"/>
        <n v="21885.77"/>
        <n v="9900.0"/>
        <n v="7877.23"/>
        <n v="8743.99"/>
        <n v="1190.63"/>
        <n v="3240.0"/>
        <n v="12202.84"/>
        <n v="11094.8"/>
        <n v="9781.49"/>
        <n v="10047.31"/>
        <n v="21085.21"/>
        <n v="7237.39"/>
        <n v="13030.19"/>
        <n v="1480.6"/>
        <n v="16785.45"/>
        <n v="1045.0"/>
        <n v="947.18"/>
        <n v="6710.53"/>
        <n v="800.0"/>
        <n v="18725.18"/>
        <n v="1066.89"/>
        <n v="7621.51"/>
        <n v="10245.69"/>
        <n v="14379.76"/>
        <n v="2032.0"/>
        <n v="10957.31"/>
        <n v="4391.46"/>
        <n v="70309.14"/>
        <n v="13263.83"/>
        <n v="20126.05"/>
        <n v="3257.2"/>
        <n v="1055.0"/>
        <n v="71130.59"/>
        <n v="14911.74"/>
        <n v="24019.73"/>
        <n v="6064.18"/>
        <n v="900.0"/>
        <n v="5348.0"/>
        <n v="603.7"/>
        <n v="14758.75"/>
        <n v="18299.32"/>
        <n v="1175.99"/>
        <n v="23437.78"/>
        <n v="7886.95"/>
        <n v="9200.63"/>
        <m/>
        <n v="8655.84"/>
        <n v="3722.56"/>
        <n v="7870.74"/>
        <n v="8192.45"/>
        <n v="269.61"/>
        <n v="1638.36"/>
        <n v="8562.0"/>
        <n v="8635.81"/>
        <n v="438.11"/>
        <n v="4451.55"/>
        <n v="13704.9"/>
        <n v="676.99"/>
        <n v="5181.48"/>
        <n v="1550.0"/>
        <n v="8447.49"/>
        <n v="1150.0"/>
        <n v="3268.28"/>
        <n v="388.11"/>
        <n v="8459.11"/>
        <n v="1118.58"/>
        <n v="7962.0"/>
        <n v="6577.12"/>
        <n v="1010.21"/>
        <n v="385.96"/>
        <n v="8690.45"/>
        <n v="21117.71"/>
        <n v="24628.73"/>
        <n v="18670.07"/>
        <n v="9928.28"/>
        <n v="3613.8"/>
        <n v="639.96"/>
        <n v="10788.63"/>
        <n v="7611.8"/>
        <n v="3000.0"/>
        <n v="6508.19"/>
        <n v="17835.28"/>
        <n v="11132.74"/>
        <n v="2805.74"/>
        <n v="3155.0"/>
        <n v="242.94"/>
        <n v="2893.26"/>
        <n v="227.54"/>
        <n v="211.81"/>
        <n v="5256.33"/>
        <n v="1887.95"/>
        <n v="810.0"/>
        <n v="3981.344"/>
        <n v="328.55"/>
        <n v="23364.55"/>
        <n v="175.0"/>
        <n v="19563.51"/>
        <n v="1344.82"/>
        <n v="450.0"/>
        <n v="13967.92"/>
        <n v="700.86"/>
        <n v="215.77"/>
        <n v="1177.18"/>
        <n v="13401.52"/>
        <n v="1240.8"/>
        <n v="215.69"/>
        <n v="1349.47"/>
        <n v="6458.94"/>
        <n v="4619.2"/>
        <n v="459.6"/>
        <n v="525.0"/>
        <n v="11458.96"/>
        <n v="4050.0"/>
        <n v="331.47"/>
        <n v="2352.7"/>
        <n v="4561.65"/>
        <n v="8008.64"/>
        <n v="150.0"/>
        <n v="158.15"/>
        <n v="514.77"/>
      </sharedItems>
    </cacheField>
    <cacheField name="$2,240,491.52" numFmtId="166">
      <sharedItems containsString="0" containsBlank="1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  <n v="8068.419999999998"/>
        <n v="389.16"/>
        <n v="7526.730000000001"/>
        <n v="13085.720000000001"/>
        <n v="13359.189999999999"/>
        <n v="2554.79"/>
        <n v="2890.06"/>
        <n v="5403.800000000001"/>
        <n v="9650.84"/>
        <n v="12013.880000000001"/>
        <n v="7467.550000000001"/>
        <n v="750.0"/>
        <n v="6091.780000000001"/>
        <n v="5836.090000000001"/>
        <n v="17532.799999999996"/>
        <n v="70634.07"/>
        <n v="853.14"/>
        <n v="65994.74"/>
        <n v="15783.859999999997"/>
        <n v="5167.93"/>
        <n v="47172.75"/>
        <n v="12004.41"/>
        <n v="18499.88"/>
        <n v="1814.0"/>
        <n v="46445.49"/>
        <n v="39841.78"/>
        <n v="20616.739999999998"/>
        <n v="1121.58"/>
        <n v="27107.789999999997"/>
        <n v="10346.599999999999"/>
        <n v="8192.92"/>
        <n v="3086.51"/>
        <n v="2429.47"/>
        <n v="9978.48"/>
        <n v="13218.48"/>
        <n v="9105.939999999999"/>
        <n v="14647.010000000002"/>
        <n v="8144.120000000001"/>
        <n v="7627.859999999999"/>
        <n v="21560.239999999998"/>
        <n v="4630.21"/>
        <n v="1750.0"/>
        <n v="12190.710000000001"/>
        <n v="697.0"/>
        <n v="1251.0300000000002"/>
        <n v="16596.219999999998"/>
        <n v="919.0"/>
        <n v="208.35000000000002"/>
        <n v="4137.04"/>
        <n v="740.0"/>
        <n v="16152.449999999997"/>
        <n v="1746.11"/>
        <n v="4418.98"/>
        <n v="8147.269999999999"/>
        <n v="9658.550000000001"/>
        <n v="1104.54"/>
        <n v="5999.949999999999"/>
        <n v="117354.87"/>
        <n v="90115.71"/>
        <n v="4149.53"/>
        <n v="21605.28"/>
        <n v="6427.550000000001"/>
        <n v="31276.55"/>
        <n v="29379.44"/>
        <n v="1051.0"/>
        <n v="78869.41"/>
        <n v="12976.410000000002"/>
        <n v="40201.45"/>
        <n v="3318.709999999999"/>
        <n v="954.0"/>
        <n v="5628.3099999999995"/>
        <n v="685.4300000000001"/>
        <n v="11122.869999999999"/>
        <n v="26979.64"/>
        <n v="-1175.98"/>
        <n v="50152.770000000004"/>
        <n v="4387.94"/>
        <n v="8956.78"/>
        <n v="56856.47"/>
        <n v="9397.07"/>
        <n v="5436.310000000001"/>
        <n v="4650.57"/>
        <n v="6309.379999999999"/>
        <n v="285.47"/>
        <n v="1638.64"/>
        <n v="4670.75"/>
        <n v="4751.480000000001"/>
        <n v="386.14"/>
        <n v="2398.83"/>
        <n v="6449.590000000002"/>
        <n v="598.01"/>
        <m/>
        <n v="5728.63"/>
        <n v="3971.0699999999997"/>
        <n v="1015.0"/>
        <n v="4752.51"/>
        <n v="1198.0"/>
        <n v="1945.0099999999998"/>
        <n v="3344.25"/>
        <n v="4089.27"/>
        <n v="361.39"/>
        <n v="18432.97"/>
        <n v="4884.539999999999"/>
        <n v="12369.97"/>
        <n v="32176.48"/>
        <n v="-434.5799999999999"/>
        <n v="6114.48"/>
        <n v="4359.250000000001"/>
        <n v="1951.0299999999997"/>
        <n v="500.0"/>
        <n v="424.04"/>
        <n v="9842.8"/>
        <n v="14852.830000000002"/>
        <n v="58617.380000000005"/>
        <n v="23540.019999999997"/>
        <n v="9559.56"/>
        <n v="1665.0"/>
        <n v="1336.46"/>
        <n v="12229.88"/>
        <n v="4682.249999999999"/>
        <n v="1950.0"/>
        <n v="3582.3"/>
        <n v="24920.72"/>
        <n v="6031.6"/>
        <n v="4408.26"/>
        <n v="3213.0"/>
        <n v="260.31"/>
        <n v="4969.86"/>
        <n v="36734.3"/>
        <n v="771.1800000000001"/>
        <n v="238.19"/>
        <n v="2985.51"/>
        <n v="10076.0"/>
        <n v="250.0"/>
        <n v="364.91999999999985"/>
        <n v="400.0"/>
        <n v="1126.0"/>
        <n v="880.0"/>
        <n v="1494.2259999999997"/>
        <n v="529.8499999999999"/>
        <n v="15037.869999999999"/>
        <n v="200.0"/>
        <n v="11242.190000000002"/>
        <n v="2097.91"/>
        <n v="30980.36"/>
        <n v="699.6600000000001"/>
        <n v="7724.219999999999"/>
        <n v="1157.85"/>
        <n v="234.23"/>
        <n v="36612.74"/>
        <n v="814.8199999999999"/>
        <n v="8186.950000000001"/>
        <n v="2054.95"/>
        <n v="234.31"/>
        <n v="16262.04"/>
        <n v="3213.0299999999997"/>
        <n v="555.0"/>
        <n v="5099.400000000001"/>
        <n v="1988.5700000000006"/>
        <n v="706.25"/>
        <n v="413.06999999999994"/>
        <n v="561.75"/>
        <n v="15579.55"/>
        <n v="9410.600000000002"/>
        <n v="1935.5"/>
        <n v="375.9"/>
        <n v="5291.150000000001"/>
        <n v="2315.7300000000005"/>
        <n v="4544.29"/>
        <n v="300.0"/>
        <n v="28463.93"/>
        <n v="421.85"/>
        <n v="587.8299999999999"/>
      </sharedItems>
    </cacheField>
    <cacheField name="GP % 54.48%">
      <sharedItems containsMixedTypes="1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  <n v="0.2523608334355068"/>
        <n v="0.40193385876220017"/>
        <n v="1.6512137046351316"/>
        <n v="0.4305993558668207"/>
        <n v="0.5987321303023201"/>
        <n v="0.6748534734384122"/>
        <n v="0.3385642315328744"/>
        <n v="0.41331539172464715"/>
        <n v="0.3537187357387861"/>
        <n v="0.3160735275008582"/>
        <n v="0.3308462845250457"/>
        <n v="0.6452903706603069"/>
        <n v="0.5227437727247655"/>
        <n v="2.840816843629344"/>
        <n v="0.6225935926439466"/>
        <n v="1.036408313976342"/>
        <n v="0.4868630031730892"/>
        <n v="0.45552771149755883"/>
        <n v="0.6126028049780914"/>
        <n v="0.7569657832127572"/>
        <n v="0.46186193983273"/>
        <n v="0.24238375200427578"/>
        <n v="0.5783348068087014"/>
        <n v="0.46881462975183114"/>
        <n v="0.6960604581220681"/>
        <n v="0.5120738539084222"/>
        <n v="0.5532929225800288"/>
        <n v="0.5110290122786048"/>
        <n v="0.5098222480810696"/>
        <n v="0.26089429863488445"/>
        <n v="0.6711057705588243"/>
        <n v="0.7548886104907675"/>
        <n v="0.42733277081090515"/>
        <n v="0.670740318760567"/>
        <n v="0.45432875087653923"/>
        <n v="0.43155794258273045"/>
        <n v="0.5055695273469971"/>
        <n v="0.39015554956351745"/>
        <n v="0.483357453540516"/>
        <n v="0.4579793017355938"/>
        <n v="0.4971656600763233"/>
        <n v="0.4679226069246436"/>
        <n v="0.1803068721712115"/>
        <n v="0.38137942414752796"/>
        <n v="0.4805194805194805"/>
        <n v="0.4631177634489499"/>
        <n v="0.6207287593316744"/>
        <n v="0.36700998049082717"/>
        <n v="0.4429558918194787"/>
        <n v="0.4017982129359344"/>
        <n v="0.3521523717217061"/>
        <n v="0.35382780001014313"/>
        <e v="#DIV/0!"/>
        <n v="0.4858371219261467"/>
        <n v="0.23505865564946174"/>
        <n v="0.42341529289702085"/>
        <n v="0.6084624124071545"/>
        <n v="1.468972"/>
        <n v="0.4990503323836657"/>
        <n v="0.809768653104506"/>
        <n v="0.46530192931406356"/>
        <n v="0.6259842936551461"/>
        <n v="0.35369806104515766"/>
        <n v="0.5145631067961165"/>
        <n v="0.5127688631243105"/>
        <n v="0.5316996734231614"/>
        <n v="0.42975942000539374"/>
        <n v="0.5958537916948623"/>
        <n v="-117598.0"/>
        <n v="0.9640788490284007"/>
        <n v="0.3574728571905736"/>
        <n v="0.4932851105967206"/>
        <n v="2.0208376725158255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3501747348322283"/>
        <n v="0.3200076012838827"/>
        <n v="0.46902745098039217"/>
        <n v="0.43387580510349577"/>
        <n v="0.39571150097465885"/>
        <n v="0.36003863636363637"/>
        <n v="0.510221465076661"/>
        <n v="0.3730868606964124"/>
        <n v="0.48217478318879253"/>
        <n v="0.3660572631926047"/>
        <n v="1.1360728337417203"/>
        <n v="-0.6353508771929823"/>
        <n v="0.43437563936438656"/>
        <n v="0.3986011811963202"/>
        <n v="0.6588557496184031"/>
        <n v="2.0"/>
        <n v="0.5235061728395062"/>
        <n v="0.5310887189240958"/>
        <n v="0.4129165144587766"/>
        <n v="0.7041455750905358"/>
        <n v="0.5576870364408131"/>
        <n v="0.4905397417055969"/>
        <n v="0.31541259377131164"/>
        <n v="0.6762024266097287"/>
        <n v="0.5313063269516576"/>
        <n v="0.3808549664268487"/>
        <n v="0.3939393939393939"/>
        <n v="0.3550174471210021"/>
        <n v="0.5828590139395641"/>
        <n v="0.44955209508001476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6172530288909598"/>
        <n v="0.39158651980786624"/>
        <n v="0.5333333333333333"/>
        <n v="0.36493863148703004"/>
        <n v="0.6093739561336498"/>
        <n v="0.6923076923076923"/>
        <n v="1.4444701401931035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Retail 53.15%">
      <sharedItems containsMixedTypes="1" containsNumber="1">
        <n v="0.35"/>
        <n v="0.8114159485109631"/>
        <n v="0.41028445116630796"/>
        <n v="0.5967741935483871"/>
        <s v="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10525151515151512"/>
        <n v="0.378208285498858"/>
        <n v="0.4524801445059208"/>
        <n v="0.49361384045496065"/>
        <n v="0.5220973390626366"/>
        <n v="0.5558375634517766"/>
        <n v="0.3423550454442854"/>
        <n v="0.2523608334355068"/>
        <n v="0.40193385876220017"/>
        <n v="1.6512137046351316"/>
        <n v="0.5987321303023201"/>
        <n v="0.6748534734384122"/>
        <n v="0.3385642315328744"/>
        <n v="0.41331539172464715"/>
        <n v="0.3308462845250457"/>
        <n v="0.6225935926439466"/>
        <n v="0.46186193983273"/>
        <n v="0.24238375200427578"/>
        <n v="0.46881462975183114"/>
        <n v="0.6960604581220681"/>
        <n v="0.5120738539084222"/>
        <n v="0.5532929225800288"/>
        <n v="0.26089429863488445"/>
        <n v="0.6711057705588243"/>
        <n v="0.7548886104907675"/>
        <n v="0.39015554956351745"/>
        <n v="0.4679226069246436"/>
        <n v="0.4805194805194805"/>
        <n v="0.4631177634489499"/>
        <n v="0.6207287593316744"/>
        <n v="0.36700998049082717"/>
        <n v="0.3521523717217061"/>
        <n v="0.35382780001014313"/>
        <n v="0.23505865564946174"/>
        <n v="0.4990503323836657"/>
        <n v="0.6259842936551461"/>
        <n v="0.35369806104515766"/>
        <n v="0.5145631067961165"/>
        <n v="0.5316996734231614"/>
        <n v="0.42975942000539374"/>
        <n v="0.5958537916948623"/>
        <n v="0.9640788490284007"/>
        <n v="0.3574728571905736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46902745098039217"/>
        <n v="0.36003863636363637"/>
        <n v="0.510221465076661"/>
        <n v="0.3661"/>
        <n v="-0.6353508771929823"/>
        <n v="0.43437563936438656"/>
        <n v="0.3986011811963202"/>
        <n v="0.6588557496184031"/>
        <n v="2.0"/>
        <n v="0.4129165144587766"/>
        <n v="0.7041455750905358"/>
        <n v="0.31541259377131164"/>
        <n v="0.6762024266097287"/>
        <n v="0.3808549664268487"/>
        <n v="0.3939393939393939"/>
        <n v="0.3550174471210021"/>
        <n v="0.5828590139395641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39158651980786624"/>
        <n v="0.5333333333333333"/>
        <n v="0.36493863148703004"/>
        <n v="0.6093739561336498"/>
        <n v="0.6923076923076923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Insurance 58.18%">
      <sharedItems containsBlank="1" containsMixedTypes="1" containsNumber="1">
        <s v=""/>
        <n v="0.6868637641289744"/>
        <n v="0.4518635850493135"/>
        <n v="0.4742738865773901"/>
        <n v="0.6601213545558124"/>
        <n v="0.9428553468823306"/>
        <n v="0.0"/>
        <n v="1.0"/>
        <n v="0.4305993558668207"/>
        <n v="0.3537187357387861"/>
        <n v="0.3160735275008582"/>
        <n v="0.6452903706603069"/>
        <n v="0.5227437727247655"/>
        <n v="2.840816843629344"/>
        <n v="1.036408313976342"/>
        <n v="0.4868630031730892"/>
        <n v="0.45552771149755883"/>
        <n v="0.6126028049780914"/>
        <n v="0.7569657832127572"/>
        <n v="0.5783348068087014"/>
        <n v="0.5110290122786048"/>
        <n v="0.5098222480810696"/>
        <n v="0.42733277081090515"/>
        <n v="0.670740318760567"/>
        <n v="0.45432875087653923"/>
        <n v="0.43155794258273045"/>
        <n v="0.5055695273469971"/>
        <n v="0.483357453540516"/>
        <n v="0.4579793017355938"/>
        <n v="0.4971656600763233"/>
        <n v="0.1803068721712115"/>
        <n v="0.38137942414752796"/>
        <n v="0.4429558918194787"/>
        <n v="0.4017982129359344"/>
        <n v="0.4858371219261467"/>
        <n v="0.42341529289702085"/>
        <n v="0.6084624124071545"/>
        <n v="1.468972"/>
        <n v="0.809768653104506"/>
        <n v="0.46530192931406356"/>
        <n v="0.5127688631243105"/>
        <n v="0.4932851105967206"/>
        <n v="2.0208376725158255"/>
        <m/>
        <n v="0.3501747348322283"/>
        <n v="0.3200076012838827"/>
        <n v="0.43387580510349577"/>
        <n v="0.39571150097465885"/>
        <n v="0.3730868606964124"/>
        <n v="0.48217478318879253"/>
        <n v="1.1360728337417203"/>
        <n v="0.5235061728395062"/>
        <n v="0.5310887189240958"/>
        <n v="0.5576870364408131"/>
        <n v="0.4905397417055969"/>
        <n v="0.5313063269516576"/>
        <n v="0.44955209508001476"/>
        <n v="0.6172530288909598"/>
        <n v="1.4444701401931035"/>
      </sharedItems>
    </cacheField>
    <cacheField name="Billed" numFmtId="0">
      <sharedItems>
        <b v="0"/>
        <b v="1"/>
      </sharedItems>
    </cacheField>
    <cacheField name="Status" numFmtId="0">
      <sharedItems containsBlank="1">
        <s v="In Progress"/>
        <s v="In Billing"/>
        <s v="Pending Gutters"/>
        <s v="Project Ready"/>
        <s v="Pending Insurance"/>
        <s v="Ops Planning"/>
        <s v="Construction &amp; Remodeling"/>
        <s v="Ready to Bill"/>
        <s v="Approved"/>
        <s v="Pending Sub Work"/>
        <s v="Scheduled"/>
        <m/>
      </sharedItems>
    </cacheField>
    <cacheField name="Updated this week" numFmtId="0">
      <sharedItems>
        <b v="1"/>
        <b v="0"/>
      </sharedItems>
    </cacheField>
    <cacheField name="Notes November 26th" numFmtId="0">
      <sharedItems containsBlank="1">
        <m/>
        <s v="need to bill for the 5% yet"/>
      </sharedItems>
    </cacheField>
    <cacheField name="Notes November 18" numFmtId="0">
      <sharedItems containsBlank="1">
        <s v="Adam to update invoice to include subs. to include todays hours."/>
        <m/>
        <s v="Everything has been billed Alberto to go out this week"/>
        <s v="Everything has been billed"/>
        <s v="Delayed until January"/>
        <s v="Adam to update"/>
        <s v="Chis to text agian. waiting on customer"/>
        <s v="Items left:  shed door repair, rake insulation, garage interior door, garage storm door, JB painting"/>
        <s v="Pending insurance"/>
        <s v="Still fighting insurance on things"/>
        <s v="Window to be done tomrrow all else is done"/>
        <s v="Chris to send invoice adam to update"/>
        <s v="Still fighting insurance"/>
        <s v="Insurace rec"/>
        <s v="Marsh is waiting on should be in by friday"/>
        <s v="Fence scheduled cale to update"/>
        <s v="Jobsite visit after thanksgiving"/>
        <s v="Cale to update he has finial invoice"/>
        <s v="Need to do storm door. will happen next week"/>
        <s v="Chris met with jack on friday. JB is working on painting Jack is getting some metal work done. can schedule steve"/>
        <s v="Chis to do insurance"/>
        <s v="100% done until their next leak. Concrete can be done whenever (winter with blankets)"/>
        <s v="Insurance Rec"/>
        <s v="Concrete issue, tongue and groove soffit needs done. Siding, soffit, fascia, gutters starting after thanksgiving"/>
        <s v="done adam to update"/>
        <s v="Fighting insurance for siding and small roof"/>
        <s v="Adam Update"/>
        <s v="Everything is done"/>
        <s v="Waiting on Patton aluminum awning scheduled for mid dec"/>
        <s v="Chris to send change order for other work. cale to reach out ot brandon on garage doors"/>
        <s v="will be done this week"/>
        <s v="Done and waiting on payment"/>
        <s v="Done pending Cale's gutter inspection"/>
        <s v="done needs to be closed out"/>
        <s v="Redoing metal piece. Waiting on Mansea metal"/>
        <s v="Not done. Need to do change order"/>
        <s v="Alberto to do T&amp;G and stain it"/>
        <s v="Needs to be scheduled"/>
        <s v="Done"/>
        <s v="Waiting on Patton may be this week"/>
        <s v="Steve to check gutters cale to go check this week"/>
        <s v="Mistake. This should not have been approved."/>
        <s v="should be done today"/>
        <s v="trim out skylights in house and swap out b vents"/>
        <s v="Cale to update bills"/>
        <s v="Cale needs to update sub contract"/>
        <s v="Siding done. Gutters needs to be scheduled."/>
        <s v="to be done this week"/>
        <s v="working on today"/>
        <s v="Roof is done can bill for roof. cale to check on inspection"/>
        <s v="Cale to schedule"/>
        <s v="Needs inspected"/>
      </sharedItems>
    </cacheField>
    <cacheField name="Notes November 7" numFmtId="0">
      <sharedItems containsBlank="1">
        <s v="Floor leveling and flooring done. Still need drywall touchups, painting touchups, quarter round baseboards, other finishes."/>
        <m/>
        <s v="Gutters &amp; downs were completed, Teddy to check gutters when he meets Alberto for some more repairs. Also determine if the shingle waviness is on Elevated or on the framers."/>
        <s v="Delayed until January"/>
        <s v="Job completed and they have paid in full."/>
        <s v="This job is done. Paid in full."/>
        <s v="Items left: Deck repairs, rail repair, shed door repair, rake insulation, garage interior door, garage storm door, JB painting"/>
        <s v="Chuck is staining trim and then we are finished until further insurance approval on everything."/>
        <s v="Paid in full"/>
        <s v="Still waiting on insurance rec"/>
        <s v="Still fighting insurance on things"/>
        <s v="Wants it done by thanksgiving. Possibly do it week of Nov. 11 or Nov. 18"/>
        <s v="Should be finished by Saturday."/>
        <s v="Insurance rec"/>
        <s v="Insurance rec. Billed final."/>
        <s v="Fence scheduled Nov. 11"/>
        <s v="Still fighting insurance"/>
        <s v="Insurace rec"/>
        <s v="Everything completed except for siding."/>
        <s v="Fence scheduled later in November"/>
        <s v="Finished. This job is not waiting on insurance. Done and paid"/>
        <s v="Done and paid."/>
        <s v="Done and paid"/>
        <s v="Brett to let us know about jobsite visit"/>
        <s v="Cale/Teddy finishing on Nov. 8."/>
        <s v="Fence scheduled week of Nov. 11"/>
        <s v="Need to schedule a site visit. Need to send pictures to JB to quote."/>
        <s v="Sending Zhong Li to fix metal. Waiting on insurance for everything else."/>
        <s v="100% done until their next leak. Concrete can be done whenever (winter with blankets)"/>
        <s v="Concrete issue, tongue and groove soffit needs done. Siding, soffit, fascia, gutters starting after thanksgiving"/>
        <s v="Scheduled for Nov. 11"/>
        <s v="Fighting insurance for siding and small roof"/>
        <s v="Siding starting Nov. 8. Gutters scheduled for Nov. 7."/>
        <s v="Waiting on Patton aluminum awning"/>
        <s v="Roof is done but fighting insurance for additional work"/>
        <s v="Scheduled for Monday or Tuesday"/>
        <s v="Alberto might have some repairs"/>
        <s v="Steve to look at leak above slider."/>
        <s v="Done and waiting on payment"/>
        <s v="Done pending Cale's gutter inspection"/>
        <s v="James to handle this"/>
        <s v="Redoing metal piece. Waiting on Mansea metal"/>
        <s v="Done"/>
        <s v="Alberto to do T&amp;G"/>
        <s v="Repairs needed (most likely week of nov. 11)"/>
        <s v="Needs to be scheduled"/>
        <s v="Tarped"/>
        <s v="Done and invoice"/>
        <s v="Waiting on Patton"/>
        <s v="Finished on Nov. 8, but need to figure out gutters"/>
        <s v="Mistake. This should not have been approved."/>
        <s v="Scheduled with Steve"/>
        <s v="Starts Monday"/>
        <s v="Being done today"/>
        <s v="Siding done. Gutters needs to be scheduled."/>
        <s v="Siding has been ordered."/>
        <s v="Cale to get Steve scheduled."/>
      </sharedItems>
    </cacheField>
    <cacheField name="Notes Week of 9/23" numFmtId="0">
      <sharedItems containsBlank="1">
        <s v="Doing the floor leveling on 26th. All the drywall and paint is done. "/>
        <m/>
        <s v="Adam to work on invoices"/>
        <s v="Call her in october"/>
        <s v="completely done"/>
        <s v="All done pending inspection. Adam to bill"/>
        <s v="Adam to bill"/>
        <s v="Chris is waiting for customer to call back"/>
        <s v="Chris just collected the last check on this one"/>
        <s v="Shed repairs and the rest is pending insurance, adjuster is working though the rec. waiting for approval"/>
        <s v="Pending insurance and doing the trim chris to send rec"/>
        <s v="Done ready to bill is there any insurance?"/>
        <s v="They are done final invocie sent"/>
        <s v="Chris is putting together a list for insurance"/>
        <s v="Insurance approved window ready to order"/>
        <s v="Starts next week"/>
        <s v="Chris to send insurance rec"/>
        <s v="Zhong lee needs to fix the door, fix siding at gutter"/>
        <s v="Done"/>
        <s v="Close this out"/>
        <s v="Finishing rec. need to do the fence"/>
        <s v="need to send rec"/>
        <s v="Fighting insurance on one item"/>
        <s v="Waiting on awning and siding per insurance"/>
        <s v="Gutters next week. fence to be sent for approval. awnings are at JB shop"/>
        <s v="Done no rec"/>
        <s v="Done we have the last check"/>
        <s v="we need to go look at gutter drain"/>
        <s v="install front deck redo the back deck gutters paint and some small siding repiars "/>
        <s v="Gutters are done waiting on insurance for gutter paint fence is scheduled. waiting on insurance on storm door"/>
        <s v="need to close out"/>
        <s v="waiting on insurance"/>
        <s v="waiting on insurance. "/>
        <s v="we need to get them an estimate "/>
        <s v="chris to call today"/>
        <s v="chris to do insurance"/>
        <s v="landscaping is done he likes it chris is working on insurance"/>
        <s v="Chris is waiting to hear back on block vs walls concrete is schedueld for first week of oct. can bill for fence"/>
        <s v="same as the other one"/>
        <s v="WIP"/>
        <s v="Need to install light blocks"/>
        <s v="pending gutters next week adam to do a bill"/>
        <s v="peggy is sending updated est from insurance"/>
        <s v="done chris to do rec"/>
        <s v="need to bill"/>
        <s v="Repair is done. fighting insurance can be billed"/>
        <s v="Roof is done need to do rec"/>
        <s v="chris to verify siding with insurance"/>
        <s v="started today"/>
        <s v="need to schedule"/>
        <s v="same as andrew and lynn need to bill for repair"/>
        <s v="done done done"/>
        <s v="adam needs to bill"/>
        <s v="waiting on window. "/>
        <s v="done done done need to bill "/>
        <s v="done chris do do rec"/>
        <s v="done need to do gutters"/>
        <s v="done need to do rec"/>
        <s v="waiting on gutters"/>
        <s v="pending gutters"/>
        <s v="we need to measure flashing to be made at metal max"/>
        <s v="same as other"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1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</sharedItems>
    </cacheField>
    <cacheField name="Name" numFmtId="0">
      <sharedItems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</sharedItems>
    </cacheField>
    <cacheField name="Contract Amt $3,753,275.17" numFmtId="166">
      <sharedItems containsSemiMixedTypes="0" containsString="0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</sharedItems>
    </cacheField>
    <cacheField name="Projected Start Date">
      <sharedItems containsDate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</sharedItems>
    </cacheField>
    <cacheField name="AM" numFmtId="0">
      <sharedItems>
        <s v="Adam"/>
        <s v="Will"/>
        <s v="Mike"/>
        <s v="Brian"/>
        <s v="Chris"/>
      </sharedItems>
    </cacheField>
    <cacheField name="Invoiced Total $3,497,897.97" numFmtId="166">
      <sharedItems containsSemiMixedTypes="0" containsString="0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</sharedItems>
    </cacheField>
    <cacheField name="Actual Cost" numFmtId="166">
      <sharedItems containsSemiMixedTypes="0" containsString="0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</sharedItems>
    </cacheField>
    <cacheField name="$2,240,491.52" numFmtId="166">
      <sharedItems containsSemiMixedTypes="0" containsString="0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</sharedItems>
    </cacheField>
    <cacheField name="GP % 54.48%" numFmtId="10">
      <sharedItems containsSemiMixedTypes="0" containsString="0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43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</sharedItems>
    </cacheField>
    <cacheField name="Name" numFmtId="0">
      <sharedItems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</sharedItems>
    </cacheField>
    <cacheField name="Contract Amt $3,753,275.17" numFmtId="166">
      <sharedItems containsSemiMixedTypes="0" containsString="0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</sharedItems>
    </cacheField>
    <cacheField name="Projected Start Date">
      <sharedItems containsDate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</sharedItems>
    </cacheField>
    <cacheField name="AM" numFmtId="0">
      <sharedItems>
        <s v="Adam"/>
        <s v="Will"/>
        <s v="Mike"/>
        <s v="Brian"/>
        <s v="Chris"/>
      </sharedItems>
    </cacheField>
    <cacheField name="Invoiced Total $3,497,897.97" numFmtId="166">
      <sharedItems containsSemiMixedTypes="0" containsString="0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</sharedItems>
    </cacheField>
    <cacheField name="Actual Cost" numFmtId="166">
      <sharedItems containsSemiMixedTypes="0" containsString="0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</sharedItems>
    </cacheField>
    <cacheField name="$2,240,491.52" numFmtId="166">
      <sharedItems containsSemiMixedTypes="0" containsString="0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</sharedItems>
    </cacheField>
    <cacheField name="GP % 54.48%" numFmtId="10">
      <sharedItems containsSemiMixedTypes="0" containsString="0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56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</sharedItems>
    </cacheField>
    <cacheField name="Name" numFmtId="0">
      <sharedItems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</sharedItems>
    </cacheField>
    <cacheField name="Contract Amt $3,753,275.17" numFmtId="166">
      <sharedItems containsSemiMixedTypes="0" containsString="0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</sharedItems>
    </cacheField>
    <cacheField name="Projected Start Date">
      <sharedItems containsDate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</sharedItems>
    </cacheField>
    <cacheField name="AM" numFmtId="0">
      <sharedItems>
        <s v="Adam"/>
        <s v="Will"/>
        <s v="Mike"/>
        <s v="Brian"/>
        <s v="Chris"/>
        <s v="Brett"/>
      </sharedItems>
    </cacheField>
    <cacheField name="Invoiced Total $3,497,897.97" numFmtId="166">
      <sharedItems containsSemiMixedTypes="0" containsString="0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</sharedItems>
    </cacheField>
    <cacheField name="Actual Cost" numFmtId="166">
      <sharedItems containsSemiMixedTypes="0" containsString="0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</sharedItems>
    </cacheField>
    <cacheField name="$2,240,491.52" numFmtId="166">
      <sharedItems containsSemiMixedTypes="0" containsString="0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</sharedItems>
    </cacheField>
    <cacheField name="GP % 54.48%" numFmtId="10">
      <sharedItems containsSemiMixedTypes="0" containsString="0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83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  <n v="2.0245056E7"/>
        <n v="2.0245057E7"/>
        <n v="2.0245058E7"/>
        <n v="2.0245059E7"/>
        <n v="2.024506E7"/>
        <n v="2.0245061E7"/>
        <n v="2.0245062E7"/>
        <n v="2.0245063E7"/>
        <n v="2.0245064E7"/>
        <n v="2.0245065E7"/>
        <n v="2.0245066E7"/>
        <n v="2.0245067E7"/>
        <n v="2.0245068E7"/>
        <n v="2.0245069E7"/>
        <n v="2.024507E7"/>
        <n v="2.0245071E7"/>
        <n v="2.0245072E7"/>
        <n v="2.0245073E7"/>
        <n v="2.0245074E7"/>
        <n v="2.0245075E7"/>
        <n v="2.0245076E7"/>
        <n v="2.0245077E7"/>
        <n v="2.0245078E7"/>
        <n v="2.0245079E7"/>
        <n v="2.024508E7"/>
        <n v="2.0245081E7"/>
        <n v="2.0245082E7"/>
      </sharedItems>
    </cacheField>
    <cacheField name="Name" numFmtId="0">
      <sharedItems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  <s v="Piqua Apostolic Temple"/>
        <s v="INS - Randy King"/>
        <s v="Eddie Richards"/>
        <s v="Dave Linnenkohl "/>
        <s v="INS - Philip Kleman"/>
        <s v="Lima - Mary Woodley"/>
        <s v="Lima - Janet Davis"/>
        <s v="Jessica Hogan"/>
        <s v="CHIP - Kevin Fernandez"/>
        <s v="INS - Brad Lucia"/>
        <s v="INS - Dwight Johnson"/>
        <s v="Sara Gudorf - tarp"/>
        <s v="Warehouse Wall"/>
        <s v="Lisa and Keith Bowman"/>
        <s v="INS - Tim Chrisman"/>
        <s v="INS - Hershel Wright"/>
        <s v="INS - Harry Sharp"/>
        <s v="Dave Barker "/>
        <s v="INS- Crystal Ganger"/>
        <s v="INS-Jon Mann"/>
        <s v="INS-John Gose"/>
        <s v="INS - Michelle &amp; Travis Elsass"/>
        <s v="Ins - Wes Beard"/>
        <s v="Mdaga and Florence Walusimbi"/>
        <s v="Swafford - Walusimbi gutters"/>
        <s v="INS - Doug Hurley"/>
        <s v="Ray Marker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  <d v="2024-04-01T11:22:06Z"/>
        <d v="2024-04-04T08:32:47Z"/>
        <d v="2024-04-04T08:35:16Z"/>
        <d v="2024-04-04T13:18:55Z"/>
        <d v="2024-04-05T08:15:49Z"/>
        <d v="2024-04-05T08:17:17Z"/>
        <d v="2024-04-05T08:18:09Z"/>
        <d v="2024-04-09T11:53:43Z"/>
        <d v="2024-04-09T11:56:08Z"/>
        <d v="2024-04-11T14:25:24Z"/>
        <d v="2024-04-11T14:26:01Z"/>
        <d v="2024-04-11T15:07:58Z"/>
        <d v="2024-04-15T13:19:20Z"/>
        <d v="2024-04-15T13:19:59Z"/>
        <d v="2024-04-19T11:50:59Z"/>
        <d v="2024-04-23T08:47:26Z"/>
        <d v="2024-04-23T08:48:49Z"/>
        <d v="2024-04-23T08:52:50Z"/>
        <d v="2024-04-25T09:10:03Z"/>
        <d v="2024-04-25T18:30:34Z"/>
        <d v="2024-04-25T18:31:31Z"/>
        <d v="2024-04-25T18:32:44Z"/>
        <d v="2024-04-26T10:56:20Z"/>
        <d v="2024-04-28T00:00:00Z"/>
        <d v="2024-05-01T14:36:41Z"/>
        <d v="2024-04-27T00:00:00Z"/>
      </sharedItems>
    </cacheField>
    <cacheField name="Contract Amt $3,753,275.17" numFmtId="166">
      <sharedItems containsSemiMixedTypes="0" containsString="0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  <n v="31861.76"/>
        <n v="376.0"/>
        <n v="7759.91"/>
        <n v="18066.29"/>
        <n v="27692.27"/>
        <n v="4266.6"/>
        <n v="4282.5"/>
        <n v="15245.93"/>
        <n v="22569.82"/>
        <n v="12769.82"/>
        <n v="20511.3"/>
        <n v="200.0"/>
        <n v="750.0"/>
        <n v="17752.72"/>
        <n v="11952.54"/>
        <n v="32826.57"/>
        <n v="75317.86"/>
        <n v="1370.3"/>
        <n v="70325.69"/>
        <n v="28103.29"/>
        <n v="9184.54"/>
        <n v="59463.29"/>
        <n v="24188.59"/>
        <n v="36505.0"/>
        <n v="7484.0"/>
        <n v="68909.13"/>
        <n v="97441.45"/>
      </sharedItems>
    </cacheField>
    <cacheField name="Projected Start Date">
      <sharedItems containsDate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  <d v="2024-04-23T00:00:00Z"/>
        <d v="2024-04-04T00:00:00Z"/>
        <d v="2024-04-19T00:00:00Z"/>
        <d v="2024-05-13T00:00:00Z"/>
        <d v="2024-04-13T00:00:00Z"/>
        <d v="2024-04-29T00:00:00Z"/>
        <d v="2024-04-15T00:00:00Z"/>
        <d v="2024-06-12T00:00:00Z"/>
        <d v="2024-09-02T00:00:00Z"/>
        <d v="2024-04-11T00:00:00Z"/>
        <d v="2024-04-30T00:00:00Z"/>
        <d v="2024-04-25T00:00:00Z"/>
        <d v="2024-05-15T00:00:00Z"/>
        <d v="2024-06-01T00:00:00Z"/>
        <d v="2024-05-03T00:00:00Z"/>
        <d v="2024-05-02T00:00:00Z"/>
        <d v="2024-06-10T00:00:00Z"/>
        <d v="2024-05-08T00:00:00Z"/>
        <d v="2024-05-16T00:00:00Z"/>
        <d v="2024-05-17T00:00:00Z"/>
        <d v="2024-06-20T00:00:00Z"/>
        <d v="2024-10-09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  <d v="2024-04-25T00:00:00Z"/>
        <d v="2024-04-04T00:00:00Z"/>
        <d v="2024-05-01T00:00:00Z"/>
        <d v="2024-06-03T00:00:00Z"/>
        <d v="2024-04-15T00:00:00Z"/>
        <d v="2024-04-24T00:00:00Z"/>
        <d v="2024-09-24T00:00:00Z"/>
        <d v="2024-04-11T00:00:00Z"/>
        <d v="2024-05-28T00:00:00Z"/>
        <d v="2024-06-04T00:00:00Z"/>
        <d v="2024-06-05T00:00:00Z"/>
        <d v="2024-06-14T00:00:00Z"/>
        <d v="2024-08-01T00:00:00Z"/>
        <d v="2024-05-15T00:00:00Z"/>
        <d v="2024-05-18T00:00:00Z"/>
        <d v="2024-05-17T00:00:00Z"/>
        <d v="2024-11-13T00:00:00Z"/>
      </sharedItems>
    </cacheField>
    <cacheField name="AM" numFmtId="0">
      <sharedItems>
        <s v="Adam"/>
        <s v="Will"/>
        <s v="Mike"/>
        <s v="Brian"/>
        <s v="Chris"/>
        <s v="Brett"/>
      </sharedItems>
    </cacheField>
    <cacheField name="Invoiced Total $3,497,897.97" numFmtId="166">
      <sharedItems containsSemiMixedTypes="0" containsString="0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  <n v="31971.76"/>
        <n v="389.16"/>
        <n v="18726.29"/>
        <n v="7924.91"/>
        <n v="31024.64"/>
        <n v="4267.0"/>
        <n v="4282.5"/>
        <n v="15960.93"/>
        <n v="23349.82"/>
        <n v="33964.5"/>
        <n v="23625.99"/>
        <n v="750.0"/>
        <n v="18412.72"/>
        <n v="9044.13"/>
        <n v="33539.95"/>
        <n v="24864.0"/>
        <n v="1370.3"/>
        <n v="63676.39"/>
        <n v="32419.51"/>
        <n v="11344.93"/>
        <n v="77003.81"/>
        <n v="15858.59"/>
        <n v="40055.0"/>
        <n v="7484.0"/>
        <n v="80309.0"/>
        <n v="84984.08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  <n v="110.0"/>
        <n v="13.160000000000025"/>
        <n v="10966.380000000001"/>
        <n v="3332.369999999999"/>
        <n v="0.3999999999996362"/>
        <n v="715.0"/>
        <n v="780.0"/>
        <n v="21194.68"/>
        <n v="3114.6900000000023"/>
        <n v="660.0"/>
        <n v="713.3799999999974"/>
        <n v="4316.2199999999975"/>
        <n v="2160.3899999999994"/>
        <n v="17540.519999999997"/>
        <n v="3550.0"/>
        <n v="11399.869999999995"/>
        <n v="-12457.369999999995"/>
      </sharedItems>
    </cacheField>
    <cacheField name="Actual Cost" numFmtId="166">
      <sharedItems containsSemiMixedTypes="0" containsString="0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  <n v="23903.34"/>
        <n v="11199.56"/>
        <n v="4980.57"/>
        <n v="17665.45"/>
        <n v="1712.21"/>
        <n v="1392.44"/>
        <n v="10557.13"/>
        <n v="13698.98"/>
        <n v="21950.62"/>
        <n v="16158.44"/>
        <n v="12320.94"/>
        <n v="6116.45"/>
        <n v="16007.15"/>
        <n v="4683.79"/>
        <n v="517.16"/>
        <n v="4330.95"/>
        <n v="16635.65"/>
        <n v="6177.0"/>
        <n v="29831.06"/>
        <n v="12184.18"/>
        <n v="21555.12"/>
        <n v="5670.0"/>
        <n v="33863.51"/>
        <n v="45142.3"/>
      </sharedItems>
    </cacheField>
    <cacheField name="$2,240,491.52" numFmtId="166">
      <sharedItems containsSemiMixedTypes="0" containsString="0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  <n v="8068.419999999998"/>
        <n v="389.16"/>
        <n v="7526.730000000001"/>
        <n v="13085.720000000001"/>
        <n v="13359.189999999999"/>
        <n v="2554.79"/>
        <n v="2890.06"/>
        <n v="5403.800000000001"/>
        <n v="9650.84"/>
        <n v="12013.880000000001"/>
        <n v="7467.550000000001"/>
        <n v="750.0"/>
        <n v="6091.780000000001"/>
        <n v="5836.090000000001"/>
        <n v="17532.799999999996"/>
        <n v="70634.07"/>
        <n v="853.14"/>
        <n v="65994.74"/>
        <n v="15783.859999999997"/>
        <n v="5167.93"/>
        <n v="47172.75"/>
        <n v="12004.41"/>
        <n v="18499.88"/>
        <n v="1814.0"/>
        <n v="46445.49"/>
        <n v="39841.78"/>
      </sharedItems>
    </cacheField>
    <cacheField name="GP % 54.48%" numFmtId="10">
      <sharedItems containsSemiMixedTypes="0" containsString="0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  <n v="0.2523608334355068"/>
        <n v="0.40193385876220017"/>
        <n v="1.6512137046351316"/>
        <n v="0.4305993558668207"/>
        <n v="0.5987321303023201"/>
        <n v="0.6748534734384122"/>
        <n v="0.3385642315328744"/>
        <n v="0.41331539172464715"/>
        <n v="0.3537187357387861"/>
        <n v="0.3160735275008582"/>
        <n v="0.3308462845250457"/>
        <n v="0.6452903706603069"/>
        <n v="0.5227437727247655"/>
        <n v="2.840816843629344"/>
        <n v="0.6225935926439466"/>
        <n v="1.036408313976342"/>
        <n v="0.4868630031730892"/>
        <n v="0.45552771149755883"/>
        <n v="0.6126028049780914"/>
        <n v="0.7569657832127572"/>
        <n v="0.46186193983273"/>
        <n v="0.24238375200427578"/>
        <n v="0.5783348068087014"/>
        <n v="0.46881462975183114"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7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  <n v="2.0245056E7"/>
        <n v="2.0245057E7"/>
        <n v="2.0245058E7"/>
        <n v="2.0245059E7"/>
        <n v="2.024506E7"/>
        <n v="2.0245061E7"/>
        <n v="2.0245062E7"/>
        <n v="2.0245063E7"/>
        <n v="2.0245064E7"/>
        <n v="2.0245065E7"/>
        <n v="2.0245066E7"/>
        <n v="2.0245067E7"/>
        <n v="2.0245068E7"/>
        <n v="2.0245069E7"/>
        <n v="2.024507E7"/>
        <n v="2.0245071E7"/>
        <n v="2.0245072E7"/>
        <n v="2.0245073E7"/>
        <n v="2.0245074E7"/>
        <n v="2.0245075E7"/>
        <n v="2.0245076E7"/>
        <n v="2.0245077E7"/>
        <n v="2.0245078E7"/>
        <n v="2.0245079E7"/>
        <n v="2.024508E7"/>
        <n v="2.0245081E7"/>
        <n v="2.0245082E7"/>
        <n v="2.0245083E7"/>
        <n v="2.0245084E7"/>
        <n v="2.0245085E7"/>
        <n v="2.0245086E7"/>
        <n v="2.0245087E7"/>
        <n v="2.0245088E7"/>
        <n v="2.0245089E7"/>
        <n v="2.0245091E7"/>
        <n v="2.024509E7"/>
        <n v="2.0245092E7"/>
        <n v="2.0245093E7"/>
        <n v="2.0245094E7"/>
        <n v="2.0245095E7"/>
        <n v="2.0245096E7"/>
      </sharedItems>
    </cacheField>
    <cacheField name="Name" numFmtId="0">
      <sharedItems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  <s v="Piqua Apostolic Temple"/>
        <s v="INS - Randy King"/>
        <s v="Eddie Richards"/>
        <s v="Dave Linnenkohl "/>
        <s v="INS - Philip Kleman"/>
        <s v="Lima - Mary Woodley"/>
        <s v="Lima - Janet Davis"/>
        <s v="Jessica Hogan"/>
        <s v="CHIP - Kevin Fernandez"/>
        <s v="INS - Brad Lucia"/>
        <s v="INS - Dwight Johnson"/>
        <s v="Sara Gudorf - tarp"/>
        <s v="Warehouse Wall"/>
        <s v="Lisa and Keith Bowman"/>
        <s v="INS - Tim Chrisman"/>
        <s v="INS - Hershel Wright"/>
        <s v="INS - Harry Sharp"/>
        <s v="Dave Barker "/>
        <s v="INS- Crystal Ganger"/>
        <s v="INS-Jon Mann"/>
        <s v="INS-John Gose"/>
        <s v="INS - Michelle &amp; Travis Elsass"/>
        <s v="Ins - Wes Beard"/>
        <s v="Mdaga and Florence Walusimbi"/>
        <s v="Swafford - Walusimbi gutters"/>
        <s v="INS - Doug Hurley"/>
        <s v="Ray Marker"/>
        <s v="Chris Falkowski"/>
        <s v="Tracy Johnson"/>
        <s v=" Jordan Knepper"/>
        <s v="INS - Jon Edwards"/>
        <s v="INS- Jill Goslee"/>
        <s v="Candy Deitering- Siding"/>
        <s v="Steve and Robin Bliss"/>
        <s v="OCW-Dusty Beam - OC Warranty Roof"/>
        <s v="Rebecca and Derek"/>
        <s v="INS - Steve &amp; Lisa Headley - Roof, Gutters, Fence"/>
        <s v="INS - Gloria Boomershine"/>
        <s v="INS - Carlee Marshall"/>
        <s v="INS - Goldie White"/>
        <s v="INS - Maria Keller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  <d v="2024-04-01T11:22:06Z"/>
        <d v="2024-04-04T08:32:47Z"/>
        <d v="2024-04-04T08:35:16Z"/>
        <d v="2024-04-04T13:18:55Z"/>
        <d v="2024-04-05T08:15:49Z"/>
        <d v="2024-04-05T08:17:17Z"/>
        <d v="2024-04-05T08:18:09Z"/>
        <d v="2024-04-09T11:53:43Z"/>
        <d v="2024-04-09T11:56:08Z"/>
        <d v="2024-04-11T14:25:24Z"/>
        <d v="2024-04-11T14:26:01Z"/>
        <d v="2024-04-11T15:07:58Z"/>
        <d v="2024-04-15T13:19:20Z"/>
        <d v="2024-04-15T13:19:59Z"/>
        <d v="2024-04-19T11:50:59Z"/>
        <d v="2024-04-23T08:47:26Z"/>
        <d v="2024-04-23T08:48:49Z"/>
        <d v="2024-04-23T08:52:50Z"/>
        <d v="2024-04-25T09:10:03Z"/>
        <d v="2024-04-25T18:30:34Z"/>
        <d v="2024-04-25T18:31:31Z"/>
        <d v="2024-04-25T18:32:44Z"/>
        <d v="2024-04-26T10:56:20Z"/>
        <d v="2024-04-28T00:00:00Z"/>
        <d v="2024-05-01T14:36:41Z"/>
        <d v="2024-04-27T00:00:00Z"/>
        <d v="2024-05-02T12:55:05Z"/>
        <d v="2024-05-03T13:19:16Z"/>
        <d v="2024-05-10T11:09:44Z"/>
        <d v="2024-05-13T07:17:01Z"/>
        <d v="2024-05-14T12:02:46Z"/>
        <d v="2024-05-15T08:41:39Z"/>
        <d v="2024-05-17T11:33:21Z"/>
        <d v="2024-05-24T00:00:00Z"/>
        <d v="2024-05-28T12:41:35Z"/>
        <d v="2024-05-29T10:44:50Z"/>
        <d v="2024-05-29T14:09:48Z"/>
        <d v="2024-05-29T14:42:19Z"/>
        <d v="2024-05-30T11:33:09Z"/>
        <d v="2024-05-31T13:59:33Z"/>
      </sharedItems>
    </cacheField>
    <cacheField name="Contract Amt $3,753,275.17" numFmtId="166">
      <sharedItems containsSemiMixedTypes="0" containsString="0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  <n v="31861.76"/>
        <n v="376.0"/>
        <n v="7759.91"/>
        <n v="18066.29"/>
        <n v="27692.27"/>
        <n v="4266.6"/>
        <n v="4282.5"/>
        <n v="15245.93"/>
        <n v="22569.82"/>
        <n v="12769.82"/>
        <n v="20511.3"/>
        <n v="200.0"/>
        <n v="750.0"/>
        <n v="17752.72"/>
        <n v="11952.54"/>
        <n v="32826.57"/>
        <n v="75317.86"/>
        <n v="1370.3"/>
        <n v="70325.69"/>
        <n v="28103.29"/>
        <n v="9184.54"/>
        <n v="59463.29"/>
        <n v="24188.59"/>
        <n v="36505.0"/>
        <n v="7484.0"/>
        <n v="68909.13"/>
        <n v="97441.45"/>
        <n v="30169.18"/>
        <n v="2190.27"/>
        <n v="38579.29"/>
        <n v="20246.6"/>
        <n v="13846.91"/>
        <n v="11830.5"/>
        <n v="3620.1"/>
        <n v="13218.48"/>
        <n v="651.0"/>
        <n v="13912.52"/>
        <n v="25741.81"/>
        <n v="12451.56"/>
        <n v="12800.0"/>
        <n v="14347.63"/>
      </sharedItems>
    </cacheField>
    <cacheField name="Projected Start Date">
      <sharedItems containsDate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  <d v="2024-04-23T00:00:00Z"/>
        <d v="2024-04-04T00:00:00Z"/>
        <d v="2024-04-19T00:00:00Z"/>
        <d v="2024-05-13T00:00:00Z"/>
        <d v="2024-04-13T00:00:00Z"/>
        <d v="2024-04-29T00:00:00Z"/>
        <d v="2024-04-15T00:00:00Z"/>
        <d v="2024-06-12T00:00:00Z"/>
        <d v="2024-09-02T00:00:00Z"/>
        <d v="2024-04-11T00:00:00Z"/>
        <d v="2024-04-30T00:00:00Z"/>
        <d v="2024-04-25T00:00:00Z"/>
        <d v="2024-05-15T00:00:00Z"/>
        <d v="2024-06-01T00:00:00Z"/>
        <d v="2024-05-03T00:00:00Z"/>
        <d v="2024-05-02T00:00:00Z"/>
        <d v="2024-06-10T00:00:00Z"/>
        <d v="2024-05-08T00:00:00Z"/>
        <d v="2024-05-16T00:00:00Z"/>
        <d v="2024-05-17T00:00:00Z"/>
        <d v="2024-06-20T00:00:00Z"/>
        <d v="2024-10-09T00:00:00Z"/>
        <d v="2024-05-21T00:00:00Z"/>
        <d v="2024-06-03T00:00:00Z"/>
        <d v="2024-05-29T00:00:00Z"/>
        <d v="2024-06-04T00:00:00Z"/>
        <d v="2024-07-02T00:00:00Z"/>
        <d v="2024-04-21T00:00:00Z"/>
        <d v="2024-06-07T00:00:00Z"/>
        <d v="2024-06-05T00:00:00Z"/>
        <d v="2024-06-13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  <d v="2024-04-25T00:00:00Z"/>
        <d v="2024-04-04T00:00:00Z"/>
        <d v="2024-05-01T00:00:00Z"/>
        <d v="2024-06-03T00:00:00Z"/>
        <d v="2024-04-15T00:00:00Z"/>
        <d v="2024-04-24T00:00:00Z"/>
        <d v="2024-09-24T00:00:00Z"/>
        <d v="2024-04-11T00:00:00Z"/>
        <d v="2024-05-28T00:00:00Z"/>
        <d v="2024-06-04T00:00:00Z"/>
        <d v="2024-06-05T00:00:00Z"/>
        <d v="2024-06-14T00:00:00Z"/>
        <d v="2024-08-01T00:00:00Z"/>
        <d v="2024-05-15T00:00:00Z"/>
        <d v="2024-05-18T00:00:00Z"/>
        <d v="2024-05-17T00:00:00Z"/>
        <d v="2024-11-13T00:00:00Z"/>
        <d v="2024-06-26T00:00:00Z"/>
        <d v="2024-06-27T00:00:00Z"/>
        <d v="2024-05-29T00:00:00Z"/>
        <d v="2024-06-07T00:00:00Z"/>
        <d v="2024-07-17T00:00:00Z"/>
        <d v="2024-07-11T00:00:00Z"/>
        <d v="2024-04-21T00:00:00Z"/>
        <d v="2024-06-10T00:00:00Z"/>
        <d v="2024-06-17T00:00:00Z"/>
      </sharedItems>
    </cacheField>
    <cacheField name="AM" numFmtId="0">
      <sharedItems>
        <s v="Adam"/>
        <s v="Will"/>
        <s v="Mike"/>
        <s v="Brian"/>
        <s v="Chris"/>
        <s v="Brett"/>
      </sharedItems>
    </cacheField>
    <cacheField name="Invoiced Total $3,497,897.97" numFmtId="166">
      <sharedItems containsSemiMixedTypes="0" containsString="0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  <n v="31971.76"/>
        <n v="389.16"/>
        <n v="18726.29"/>
        <n v="7924.91"/>
        <n v="31024.64"/>
        <n v="4267.0"/>
        <n v="4282.5"/>
        <n v="15960.93"/>
        <n v="23349.82"/>
        <n v="33964.5"/>
        <n v="23625.99"/>
        <n v="750.0"/>
        <n v="18412.72"/>
        <n v="9044.13"/>
        <n v="33539.95"/>
        <n v="24864.0"/>
        <n v="1370.3"/>
        <n v="63676.39"/>
        <n v="32419.51"/>
        <n v="11344.93"/>
        <n v="77003.81"/>
        <n v="15858.59"/>
        <n v="40055.0"/>
        <n v="7484.0"/>
        <n v="80309.0"/>
        <n v="84984.08"/>
        <n v="29619.18"/>
        <n v="2190.27"/>
        <n v="48993.56"/>
        <n v="20246.6"/>
        <n v="16070.15"/>
        <n v="11830.5"/>
        <n v="3620.1"/>
        <n v="13218.48"/>
        <n v="21308.78"/>
        <n v="21837.08"/>
        <n v="17925.61"/>
        <n v="17675.17"/>
        <n v="42645.45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  <n v="110.0"/>
        <n v="13.160000000000025"/>
        <n v="10966.380000000001"/>
        <n v="3332.369999999999"/>
        <n v="0.3999999999996362"/>
        <n v="715.0"/>
        <n v="780.0"/>
        <n v="21194.68"/>
        <n v="3114.6900000000023"/>
        <n v="660.0"/>
        <n v="713.3799999999974"/>
        <n v="4316.2199999999975"/>
        <n v="2160.3899999999994"/>
        <n v="17540.519999999997"/>
        <n v="3550.0"/>
        <n v="11399.869999999995"/>
        <n v="-12457.369999999995"/>
        <n v="10414.269999999997"/>
        <n v="2223.24"/>
        <n v="12567.48"/>
        <n v="7396.259999999998"/>
        <n v="5474.050000000001"/>
        <n v="4875.169999999998"/>
        <n v="28297.82"/>
      </sharedItems>
    </cacheField>
    <cacheField name="Actual Cost" numFmtId="166">
      <sharedItems containsSemiMixedTypes="0" containsString="0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  <n v="23903.34"/>
        <n v="11199.56"/>
        <n v="4980.57"/>
        <n v="17665.45"/>
        <n v="1712.21"/>
        <n v="1392.44"/>
        <n v="10557.13"/>
        <n v="13698.98"/>
        <n v="21950.62"/>
        <n v="16158.44"/>
        <n v="12320.94"/>
        <n v="6116.45"/>
        <n v="16007.15"/>
        <n v="4683.79"/>
        <n v="517.16"/>
        <n v="4330.95"/>
        <n v="16635.65"/>
        <n v="6177.0"/>
        <n v="29831.06"/>
        <n v="12184.18"/>
        <n v="21555.12"/>
        <n v="5670.0"/>
        <n v="33863.51"/>
        <n v="45142.3"/>
        <n v="9552.44"/>
        <n v="1068.69"/>
        <n v="21885.77"/>
        <n v="9900.0"/>
        <n v="7877.23"/>
        <n v="8743.99"/>
        <n v="1190.63"/>
        <n v="3240.0"/>
        <n v="12202.84"/>
        <n v="11094.8"/>
        <n v="9781.49"/>
        <n v="10047.31"/>
        <n v="21085.21"/>
      </sharedItems>
    </cacheField>
    <cacheField name="$2,240,491.52" numFmtId="166">
      <sharedItems containsSemiMixedTypes="0" containsString="0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  <n v="8068.419999999998"/>
        <n v="389.16"/>
        <n v="7526.730000000001"/>
        <n v="13085.720000000001"/>
        <n v="13359.189999999999"/>
        <n v="2554.79"/>
        <n v="2890.06"/>
        <n v="5403.800000000001"/>
        <n v="9650.84"/>
        <n v="12013.880000000001"/>
        <n v="7467.550000000001"/>
        <n v="750.0"/>
        <n v="6091.780000000001"/>
        <n v="5836.090000000001"/>
        <n v="17532.799999999996"/>
        <n v="70634.07"/>
        <n v="853.14"/>
        <n v="65994.74"/>
        <n v="15783.859999999997"/>
        <n v="5167.93"/>
        <n v="47172.75"/>
        <n v="12004.41"/>
        <n v="18499.88"/>
        <n v="1814.0"/>
        <n v="46445.49"/>
        <n v="39841.78"/>
        <n v="20616.739999999998"/>
        <n v="1121.58"/>
        <n v="27107.789999999997"/>
        <n v="10346.599999999999"/>
        <n v="8192.92"/>
        <n v="3086.51"/>
        <n v="2429.47"/>
        <n v="9978.48"/>
        <n v="13218.48"/>
        <n v="9105.939999999999"/>
        <n v="14647.010000000002"/>
        <n v="8144.120000000001"/>
        <n v="7627.859999999999"/>
        <n v="21560.239999999998"/>
      </sharedItems>
    </cacheField>
    <cacheField name="GP % 54.48%" numFmtId="10">
      <sharedItems containsSemiMixedTypes="0" containsString="0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  <n v="0.2523608334355068"/>
        <n v="0.40193385876220017"/>
        <n v="1.6512137046351316"/>
        <n v="0.4305993558668207"/>
        <n v="0.5987321303023201"/>
        <n v="0.6748534734384122"/>
        <n v="0.3385642315328744"/>
        <n v="0.41331539172464715"/>
        <n v="0.3537187357387861"/>
        <n v="0.3160735275008582"/>
        <n v="0.3308462845250457"/>
        <n v="0.6452903706603069"/>
        <n v="0.5227437727247655"/>
        <n v="2.840816843629344"/>
        <n v="0.6225935926439466"/>
        <n v="1.036408313976342"/>
        <n v="0.4868630031730892"/>
        <n v="0.45552771149755883"/>
        <n v="0.6126028049780914"/>
        <n v="0.7569657832127572"/>
        <n v="0.46186193983273"/>
        <n v="0.24238375200427578"/>
        <n v="0.5783348068087014"/>
        <n v="0.46881462975183114"/>
        <n v="0.6960604581220681"/>
        <n v="0.5120738539084222"/>
        <n v="0.5532929225800288"/>
        <n v="0.5110290122786048"/>
        <n v="0.5098222480810696"/>
        <n v="0.26089429863488445"/>
        <n v="0.6711057705588243"/>
        <n v="0.7548886104907675"/>
        <n v="0.42733277081090515"/>
        <n v="0.670740318760567"/>
        <n v="0.45432875087653923"/>
        <n v="0.43155794258273045"/>
        <n v="0.5055695273469971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37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  <n v="2.0245056E7"/>
        <n v="2.0245057E7"/>
        <n v="2.0245058E7"/>
        <n v="2.0245059E7"/>
        <n v="2.024506E7"/>
        <n v="2.0245061E7"/>
        <n v="2.0245062E7"/>
        <n v="2.0245063E7"/>
        <n v="2.0245064E7"/>
        <n v="2.0245065E7"/>
        <n v="2.0245066E7"/>
        <n v="2.0245067E7"/>
        <n v="2.0245068E7"/>
        <n v="2.0245069E7"/>
        <n v="2.024507E7"/>
        <n v="2.0245071E7"/>
        <n v="2.0245072E7"/>
        <n v="2.0245073E7"/>
        <n v="2.0245074E7"/>
        <n v="2.0245075E7"/>
        <n v="2.0245076E7"/>
        <n v="2.0245077E7"/>
        <n v="2.0245078E7"/>
        <n v="2.0245079E7"/>
        <n v="2.024508E7"/>
        <n v="2.0245081E7"/>
        <n v="2.0245082E7"/>
        <n v="2.0245083E7"/>
        <n v="2.0245084E7"/>
        <n v="2.0245085E7"/>
        <n v="2.0245086E7"/>
        <n v="2.0245087E7"/>
        <n v="2.0245088E7"/>
        <n v="2.0245089E7"/>
        <n v="2.0245091E7"/>
        <n v="2.024509E7"/>
        <n v="2.0245092E7"/>
        <n v="2.0245093E7"/>
        <n v="2.0245094E7"/>
        <n v="2.0245095E7"/>
        <n v="2.0245096E7"/>
        <n v="2.0245097E7"/>
        <n v="2.0245098E7"/>
        <n v="2.0245099E7"/>
        <n v="2.02451E7"/>
        <n v="2.0245101E7"/>
        <n v="2.0245102E7"/>
        <n v="2.0245103E7"/>
        <n v="2.0245104E7"/>
        <n v="2.0245105E7"/>
        <n v="2.0245106E7"/>
        <n v="2.0245107E7"/>
        <n v="2.0245108E7"/>
        <n v="2.0245109E7"/>
        <n v="2.024511E7"/>
        <n v="2.0245111E7"/>
        <n v="2.0245112E7"/>
        <n v="2.0245113E7"/>
        <n v="2.0245114E7"/>
        <n v="2.0245115E7"/>
        <n v="2.0245116E7"/>
        <n v="2.0245117E7"/>
        <n v="2.0245118E7"/>
        <n v="2.0245119E7"/>
        <n v="2.024512E7"/>
        <n v="2.0245121E7"/>
        <n v="2.0245122E7"/>
        <n v="2.0245123E7"/>
        <n v="2.0245124E7"/>
        <n v="2.0245125E7"/>
        <n v="2.0245126E7"/>
        <n v="2.0245127E7"/>
        <n v="2.0245128E7"/>
        <n v="2.0245129E7"/>
        <n v="2.024513E7"/>
        <n v="2.0245131E7"/>
        <n v="2.0245132E7"/>
        <n v="2.0245133E7"/>
        <n v="2.0245134E7"/>
        <n v="2.0245135E7"/>
        <n v="2.0245136E7"/>
        <n v="2.0245137E7"/>
        <n v="2.0245138E7"/>
        <n v="2.0245139E7"/>
        <n v="2.024514E7"/>
        <n v="2.0245141E7"/>
        <n v="2.0245142E7"/>
        <n v="2.0245143E7"/>
        <n v="2.0245144E7"/>
        <n v="2.0245145E7"/>
        <n v="2.0245146E7"/>
        <n v="2.0245147E7"/>
        <n v="2.0245148E7"/>
        <n v="2.0245149E7"/>
        <n v="2.024515E7"/>
        <n v="2.0245151E7"/>
        <n v="2.0245152E7"/>
        <n v="2.0245153E7"/>
        <n v="2.0245154E7"/>
        <n v="2.0245155E7"/>
        <n v="2.0245156E7"/>
        <n v="2.0245157E7"/>
        <n v="2.0245158E7"/>
        <n v="2.0245159E7"/>
        <n v="2.024516E7"/>
        <n v="2.0245161E7"/>
        <n v="2.0245162E7"/>
        <n v="2.0245163E7"/>
        <n v="2.0245164E7"/>
        <n v="2.0245165E7"/>
        <n v="2.0245166E7"/>
        <n v="2.0245167E7"/>
        <n v="2.0245168E7"/>
        <n v="2.0245169E7"/>
        <n v="2.024517E7"/>
        <n v="2.0245171E7"/>
        <n v="2.0245172E7"/>
        <n v="2.0245173E7"/>
        <n v="2.0245174E7"/>
        <n v="2.0245175E7"/>
        <n v="2.0245176E7"/>
        <n v="2.0245177E7"/>
        <n v="2.0245178E7"/>
        <n v="2.0245179E7"/>
        <n v="2.024518E7"/>
        <n v="2.0245181E7"/>
        <n v="2.0245182E7"/>
        <n v="2.0245183E7"/>
        <n v="2.0245184E7"/>
        <n v="2.0245185E7"/>
        <n v="2.0245186E7"/>
        <n v="2.0245187E7"/>
        <n v="2.0245188E7"/>
        <n v="2.0245189E7"/>
        <n v="2.024519E7"/>
        <n v="2.0245191E7"/>
        <n v="2.0245192E7"/>
        <n v="2.0245193E7"/>
        <n v="2.0245194E7"/>
        <n v="2.0245195E7"/>
        <n v="2.0245196E7"/>
        <n v="2.0245197E7"/>
        <n v="2.0245198E7"/>
        <n v="2.0245199E7"/>
        <n v="2.02452E7"/>
        <n v="2.0245201E7"/>
        <n v="2.0245202E7"/>
        <n v="2.0245203E7"/>
        <n v="2.0245204E7"/>
        <n v="2.0245205E7"/>
        <n v="2.0245206E7"/>
        <n v="2.0245207E7"/>
        <n v="2.0245208E7"/>
        <n v="2.0245209E7"/>
        <n v="2.024521E7"/>
        <n v="2.0245211E7"/>
        <n v="2.0245212E7"/>
        <n v="2.0245213E7"/>
        <n v="2.0245214E7"/>
        <n v="2.0245215E7"/>
        <n v="2.0245216E7"/>
        <n v="2.0245217E7"/>
        <n v="2.0245218E7"/>
        <n v="2.0245219E7"/>
        <n v="2.024522E7"/>
        <n v="2.0245221E7"/>
        <n v="2.0245222E7"/>
        <n v="2.0245223E7"/>
        <n v="2.0245224E7"/>
        <n v="2.0245225E7"/>
        <n v="2.0245226E7"/>
        <n v="2.0245227E7"/>
        <n v="2.0245228E7"/>
        <n v="2.0245229E7"/>
        <n v="2.024523E7"/>
        <n v="2.0245231E7"/>
        <n v="2.0245232E7"/>
        <n v="2.0245233E7"/>
        <n v="2.0245234E7"/>
        <n v="2.0245235E7"/>
        <n v="2.0245236E7"/>
      </sharedItems>
    </cacheField>
    <cacheField name="Name" numFmtId="0">
      <sharedItems containsBlank="1"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  <s v="Piqua Apostolic Temple"/>
        <s v="INS - Randy King"/>
        <s v="Eddie Richards"/>
        <s v="Dave Linnenkohl "/>
        <s v="INS - Philip Kleman"/>
        <s v="Lima - Mary Woodley"/>
        <s v="Lima - Janet Davis"/>
        <s v="Jessica Hogan"/>
        <s v="CHIP - Kevin Fernandez"/>
        <s v="INS - Brad Lucia"/>
        <s v="INS - Dwight Johnson"/>
        <s v="Sara Gudorf - tarp"/>
        <s v="Warehouse Wall"/>
        <s v="Lisa and Keith Bowman"/>
        <s v="INS - Tim Chrisman"/>
        <s v="INS - Hershel Wright"/>
        <s v="INS - Harry Sharp"/>
        <s v="Dave Barker "/>
        <s v="INS- Crystal Ganger"/>
        <s v="INS-Jon Mann"/>
        <s v="INS-John Gose"/>
        <s v="INS - Michelle &amp; Travis Elsass"/>
        <s v="Ins - Wes Beard"/>
        <s v="Mdaga and Florence Walusimbi"/>
        <s v="Swafford - Walusimbi gutters"/>
        <s v="INS - Doug Hurley"/>
        <s v="Ray Marker"/>
        <s v="Chris Falkowski"/>
        <s v="Tracy Johnson"/>
        <s v=" Jordan Knepper"/>
        <s v="INS - Jon Edwards"/>
        <s v="INS- Jill Goslee"/>
        <s v="Candy Deitering- Siding"/>
        <s v="Steve and Robin Bliss"/>
        <s v="OCW-Dusty Beam - OC Warranty Roof"/>
        <s v="Rebecca and Derek"/>
        <s v="INS - Steve &amp; Lisa Headley - Roof, Gutters, Fence"/>
        <s v="INS - Gloria Boomershine"/>
        <s v="INS - Carlee Marshall"/>
        <s v="INS - Goldie White"/>
        <s v="INS - Maria Keller"/>
        <s v="Amy Mote - Roof"/>
        <s v="INS - Barbara Marker - Tarp"/>
        <s v="INS Phil Goltzene - Tarp"/>
        <s v="INS- Dave Trimble - Roof"/>
        <s v="INS - Janis Fitzgerald - Tarp"/>
        <s v="INS - Carla Craft - Gable Siding"/>
        <s v="INS - State Farm Agent office"/>
        <s v="Chris Falkowski - Gutters/Downs"/>
        <s v="Alex Boussetta- Soffit Install"/>
        <s v="INS- Ester Meyer- Roof"/>
        <s v="Todd Baker - Gutters"/>
        <s v="Greg Buthker - Siding"/>
        <s v="INS - Ann Fields"/>
        <s v="INS - John Hess - TARP"/>
        <s v="Mari Beth - Front Porch"/>
        <s v="Dennis Riley - Dream Center Bell tower"/>
        <s v="INS - Bud Gootee - Roof"/>
        <s v="INS - Sara &amp; David Roof"/>
        <s v="David Stormer - Gutter"/>
        <s v="Teresa Vititoe - Roof"/>
        <s v="Buck Creek Nature Center - Arcon"/>
        <s v="Buck Creek Siding - Arcon: Marcus Horner"/>
        <s v="INS - Bill Henry - Roof"/>
        <s v="Jason May- Roof and More"/>
        <s v="INS- Bob &amp; Debbie Guthrie"/>
        <s v="INS - Bethany Bell - Roof, Siding and More"/>
        <s v="INS - Peggy Steinmetz - Storm"/>
        <s v="Denise Harrison - Gutters"/>
        <s v="INS - John Edwards - Roof and More"/>
        <s v="INS - Justin Lester - Roof, storm damage"/>
        <s v="Dan and Chris Barton-Roof"/>
        <s v="Steve Ryan- Roof Replacement"/>
        <s v="Headley- Gutter Guard"/>
        <s v="INS - Molly Fennell - Garage Roof and Gutters"/>
        <s v="Crystal Hastings- Siding"/>
        <s v="Emily Hansen-Palmus- Roof and Gutters"/>
        <s v="Brent Luckenbill- Hail Damage"/>
        <s v="Elevated Roofing - 222 West National Office Roof Replacement"/>
        <s v="Swafford - John Link"/>
        <s v="Roxanne Stockslager - Roof Replacement"/>
        <s v="INS - Jason Adams - siding damage from fire"/>
        <s v="INS - Tom &amp; Stephanie Harris - Roof Replacement - Storm"/>
        <s v="Candy Deitering - Back Patio Windows and Doors"/>
        <s v="David Dean- Hardie"/>
        <s v="Joy Wharton- Roof Replacement"/>
        <s v="Betty and Marvin - Property Roof inspection"/>
        <s v="Joe Fiorita - Roof Repair"/>
        <s v="Swafford - Joe Mueller - Attic roof vents"/>
        <s v="Mary Dye - Ceiling Drywall"/>
        <s v="Alex Dale - Roof Ridge leak"/>
        <s v="Kimberleigh Cooper - Chimney Flashing"/>
        <s v="Emilee Rhoton- Roof Inspection"/>
        <s v="INS - Jeremy Faulkner - Siding"/>
        <s v="Faulkner - Roof Repair"/>
        <s v="INS - Brad Lucia - Siding"/>
        <s v="INS - Peggy Hicks (Ruth Davis) - Roof/Siding multi structures"/>
        <s v="INS - Nicole Mcfadden-Roof"/>
        <s v="INS - Michael Phillips-Roof Inspection"/>
        <s v="Rick Baker - Mason Work"/>
        <s v="Bob Beers - Gutters"/>
        <s v="Jerry Collins - Garage Roof"/>
        <s v="Dwight Johnson - Siding and Gutters"/>
        <s v="INS - Dwight Johnson-Left Elevatioin Siding"/>
        <s v="INS - Andrew &amp; Lynn Evans - Roof Repair"/>
        <s v="INS - Hershel Wright - 312 West St - Roof/Siding"/>
        <s v="Linda Breidenbach - Roof inspection"/>
        <s v="INS - Ron &amp; Shirley Holsopple - Exterior: Ron and Shirley Holsopple"/>
        <s v="INS - Tom Myers"/>
        <s v="Susan Whorton - Gable Warranty and Staining"/>
        <s v="Gerri Smith - Roof"/>
        <s v="Ben Warner Rental - Roof"/>
        <s v="Nathan Dahlinghaus - Fascia repair"/>
        <s v="Leah Cowley Lasoste - water test"/>
        <s v="INS - Misty Murphy - Roof/Front Porch Awning/Gutters and Guards"/>
        <s v="INS - Kim Claudy - Roofing Inspection"/>
        <s v="Anne Duffy - Hardie Siding"/>
        <s v="Stubbs Park - Amphitheater Roof"/>
        <s v="INS - Hershel Wright - Roof, Siding, Gutters, Window"/>
        <s v="INS - Jamie and Dennis Hunt - Roof"/>
        <s v="Geraldine Smith - Garage Roof"/>
        <s v="Cayla Kiger (Maymont Homes) Roof Repair"/>
        <s v="INS - JR - Roof and Interior"/>
        <s v="Jeff Hall - Roof Replacement"/>
        <s v="Shawn Miller - Hardie Shake Siding"/>
        <s v="Rob Venable - Roof"/>
        <s v="Turnstone Financial - Roof Replacement"/>
        <m/>
        <s v="INS - Kevin Tighe Roof Replacement"/>
        <s v="Chip - Larry and Helen McGlone - Fascia/Soffit, Dripedge/Gutter and Downs"/>
        <s v="Peggy Lentz-Gutters, fascia repair and painting"/>
        <s v="Tom Sylvester- Front Window Flashing"/>
        <s v="Raye Glaze- Glorious Light Repairs"/>
        <s v="Tom and Stephanie Harris- Exterior Upgrades"/>
        <s v="Chris Falkowski-Bathroom Vents Estimate"/>
        <s v="Donald Brown- Fascia Repair"/>
        <s v="Chris Miguel- Roof Replacement"/>
        <s v="O'Dougherty Gutters and Home Repairs"/>
        <s v="Brooke Fornes- Roof Inspection"/>
        <s v="Dan and Chris Barton- EPDM"/>
        <s v="Steve Andersen- Roof Repair"/>
        <s v="Janice Motz- Leaf Relief"/>
        <s v="Jackson Mcmahan- Gutter Estimate"/>
        <s v="Katherine Galbreath- Awning Roof Replacement"/>
        <s v="Duncan Hoskins- Fascia Replacement"/>
        <s v="Eric and Stacy Seibert- Roof"/>
        <s v="Tammie Gibble- Front Porch Repair"/>
        <s v="Wlusimbi Gutter Repair"/>
        <s v="Trimbach Roof"/>
        <s v="Betsy Knife- Siding Repair"/>
        <s v="Brandon Kirby- Fascia Repair"/>
        <s v="INS - Dorian Eldridge- Siding/Fascia/Gutters Replacement"/>
        <s v="Joe Fiorita- Chimney Reflash"/>
        <s v="Gary Hartzell- Siding Replacement"/>
        <s v="Steve Alexander- Roof/Fascia repair"/>
        <s v="Rob Williamson- Shingle Repair"/>
        <s v="Kathy Brown- Hail Damage"/>
        <s v="Mike Bellus Skylight"/>
        <s v="Jeff Burks- Roof"/>
        <s v="Emma Allen- Cedar Siding Repairs"/>
        <s v="Oceana Massonneau- Front Elevation Siding Repair"/>
        <s v="INS- Randy Marriot"/>
        <s v="Dan Moorhead- Chimney Flashing/ Roof Repair"/>
        <s v="Tom Mooney- Roof Repair"/>
        <s v="Ryan Logan- Roof Estimate"/>
        <s v="Zack James- Vinyl Estimate"/>
        <s v="Dave Liette"/>
        <s v="Doug Davidson- Power Fan Replacement"/>
        <s v="Greg Arndt- Soffit and Fascia Repairs"/>
        <s v="Doug Gregory- Carpentry Work"/>
        <s v="Chris Miguel 719 Grafton Ave"/>
        <s v="Clock Tower Project"/>
        <s v="Mina Shafiei- Roof Repair"/>
        <s v="Lin- Metal Roof"/>
        <s v="Mary Sacksteder- Low slope roof replacement"/>
        <s v="Eric Holbrook- Roof Replacement"/>
        <s v="Jack Walker- Siding Repair"/>
        <s v="Evan Huelsman- .042 Vinyl Siding Quote"/>
        <s v="Kevin Taylor- Fascia Repair Estimate"/>
        <s v="Bryan Fine- Flashing Repair Estimate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  <d v="2024-04-01T11:22:06Z"/>
        <d v="2024-04-04T08:32:47Z"/>
        <d v="2024-04-04T08:35:16Z"/>
        <d v="2024-04-04T13:18:55Z"/>
        <d v="2024-04-05T08:15:49Z"/>
        <d v="2024-04-05T08:17:17Z"/>
        <d v="2024-04-05T08:18:09Z"/>
        <d v="2024-04-09T11:53:43Z"/>
        <d v="2024-04-09T11:56:08Z"/>
        <d v="2024-04-11T14:25:24Z"/>
        <d v="2024-04-11T14:26:01Z"/>
        <d v="2024-04-11T15:07:58Z"/>
        <d v="2024-04-15T13:19:20Z"/>
        <d v="2024-04-15T13:19:59Z"/>
        <d v="2024-04-19T11:50:59Z"/>
        <d v="2024-04-23T08:47:26Z"/>
        <d v="2024-04-23T08:48:49Z"/>
        <d v="2024-04-23T08:52:50Z"/>
        <d v="2024-04-25T09:10:03Z"/>
        <d v="2024-04-25T18:30:34Z"/>
        <d v="2024-04-25T18:31:31Z"/>
        <d v="2024-04-25T18:32:44Z"/>
        <d v="2024-04-26T10:56:20Z"/>
        <d v="2024-04-28T00:00:00Z"/>
        <d v="2024-05-01T14:36:41Z"/>
        <d v="2024-04-27T00:00:00Z"/>
        <d v="2024-05-02T12:55:05Z"/>
        <d v="2024-05-03T13:19:16Z"/>
        <d v="2024-05-10T11:09:44Z"/>
        <d v="2024-05-13T07:17:01Z"/>
        <d v="2024-05-14T12:02:46Z"/>
        <d v="2024-05-15T08:41:39Z"/>
        <d v="2024-05-17T11:33:21Z"/>
        <d v="2024-05-24T00:00:00Z"/>
        <d v="2024-05-28T12:41:35Z"/>
        <d v="2024-05-29T10:44:50Z"/>
        <d v="2024-05-29T14:09:48Z"/>
        <d v="2024-05-29T14:42:19Z"/>
        <d v="2024-05-30T11:33:09Z"/>
        <d v="2024-05-31T13:59:33Z"/>
        <d v="2024-06-03T12:01:16Z"/>
        <d v="2024-06-03T14:24:24Z"/>
        <d v="2024-06-03T14:25:38Z"/>
        <d v="2024-06-03T14:26:23Z"/>
        <d v="2024-06-03T15:17:38Z"/>
        <d v="2024-06-03T15:22:07Z"/>
        <d v="2024-06-03T17:00:46Z"/>
        <d v="2024-06-05T08:33:43Z"/>
        <d v="2024-06-05T10:26:25Z"/>
        <d v="2024-06-05T10:28:48Z"/>
        <d v="2024-06-05T14:03:59Z"/>
        <d v="2024-06-05T14:55:10Z"/>
        <d v="2024-06-06T08:24:22Z"/>
        <d v="2024-06-06T08:25:24Z"/>
        <d v="2024-06-10T10:24:09Z"/>
        <d v="2024-06-12T08:16:58Z"/>
        <d v="2024-06-12T08:34:45Z"/>
        <d v="2024-06-17T08:29:36Z"/>
        <d v="2024-06-17T08:37:24Z"/>
        <d v="2024-06-17T13:53:13Z"/>
        <d v="2024-06-19T08:49:02Z"/>
        <d v="2024-06-19T08:51:34Z"/>
        <d v="2024-06-20T09:26:10Z"/>
        <d v="2024-06-21T08:58:42Z"/>
        <d v="2024-06-21T09:12:58Z"/>
        <d v="2024-06-21T12:45:10Z"/>
        <d v="2024-06-24T11:39:13Z"/>
        <d v="2024-06-25T10:09:59Z"/>
        <d v="2024-06-25T17:17:02Z"/>
        <d v="2024-06-26T13:07:47Z"/>
        <d v="2024-06-27T08:46:50Z"/>
        <d v="2024-06-28T13:43:32Z"/>
        <d v="2024-06-28T13:51:30Z"/>
        <d v="2024-06-29T00:00:00Z"/>
        <d v="2024-07-02T13:19:21Z"/>
        <d v="2024-07-02T13:26:50Z"/>
        <d v="2024-07-02T13:28:45Z"/>
        <d v="2024-07-08T08:49:48Z"/>
        <d v="2024-07-10T10:34:00Z"/>
        <d v="2024-07-11T09:58:07Z"/>
        <d v="2024-07-16T08:46:34Z"/>
        <d v="2024-07-16T08:48:19Z"/>
        <d v="2024-07-16T15:57:07Z"/>
        <d v="2024-07-17T09:55:23Z"/>
        <d v="2024-07-17T13:09:46Z"/>
        <d v="2024-07-17T15:57:44Z"/>
        <d v="2024-07-17T15:59:53Z"/>
        <d v="2024-07-19T17:33:06Z"/>
        <d v="2024-07-22T10:47:22Z"/>
        <d v="2024-07-22T10:48:53Z"/>
        <d v="2024-07-22T10:49:45Z"/>
        <d v="2024-07-22T11:33:45Z"/>
        <d v="2024-07-24T12:17:30Z"/>
        <d v="2024-07-24T12:21:55Z"/>
        <d v="2024-07-25T12:34:20Z"/>
        <d v="2024-07-25T14:44:46Z"/>
        <d v="2024-07-26T14:13:24Z"/>
        <d v="2024-07-26T15:39:43Z"/>
        <d v="2024-07-29T08:24:47Z"/>
        <d v="2024-07-30T11:54:36Z"/>
        <d v="2024-07-30T11:55:19Z"/>
        <d v="2024-07-30T11:56:03Z"/>
        <d v="2024-07-30T11:56:58Z"/>
        <d v="2024-07-30T11:57:44Z"/>
        <d v="2024-07-30T16:28:32Z"/>
        <d v="2024-07-31T14:08:18Z"/>
        <d v="2024-08-07T13:16:07Z"/>
        <d v="2024-09-15T00:00:00Z"/>
        <d v="2024-07-31T08:31:12Z"/>
        <d v="2024-07-31T08:31:58Z"/>
        <d v="2024-08-07T13:16:07Z"/>
        <d v="2024-08-13T09:28:54Z"/>
        <d v="2024-08-13T09:30:30Z"/>
        <d v="2024-08-13T15:29:51Z"/>
        <d v="2024-08-14T12:25:51Z"/>
        <d v="2024-08-14T12:27:02Z"/>
        <d v="2024-08-15T14:23:22Z"/>
        <d v="2024-08-15T16:40:45Z"/>
        <d v="2024-08-20T10:26:04Z"/>
        <d v="2024-08-20T10:27:30Z"/>
        <d v="2024-08-20T10:28:02Z"/>
        <d v="2024-08-26T12:57:47Z"/>
        <d v="2024-08-27T11:19:09Z"/>
        <d v="2024-08-27T12:56:09Z"/>
        <d v="2024-08-27T16:26:42Z"/>
        <d v="2024-08-28T16:14:25Z"/>
        <d v="2024-09-06T16:54:52Z"/>
        <d v="2024-09-06T16:56:01Z"/>
        <d v="2024-09-13T15:28:23Z"/>
        <d v="2024-09-13T15:55:04Z"/>
        <d v="2024-09-18T15:15:22Z"/>
        <d v="2024-09-20T09:51:56Z"/>
        <d v="2024-09-20T13:59:44Z"/>
        <d v="2024-09-23T08:27:46Z"/>
        <d v="2024-10-03T14:55:15Z"/>
        <d v="2024-10-03T14:57:48Z"/>
        <d v="2024-10-03T14:59:02Z"/>
        <d v="2024-10-07T09:51:53Z"/>
        <d v="2024-10-07T09:52:53Z"/>
        <d v="2024-10-07T09:54:35Z"/>
        <d v="2024-10-07T10:07:11Z"/>
        <d v="2024-10-11T15:32:22Z"/>
        <d v="2024-10-11T15:49:23Z"/>
        <d v="2024-10-11T15:51:23Z"/>
        <d v="2024-10-15T08:37:57Z"/>
        <d v="2024-10-15T08:39:57Z"/>
        <d v="2024-10-15T08:45:00Z"/>
        <d v="2024-10-17T08:37:14Z"/>
        <d v="2024-10-17T09:07:54Z"/>
        <d v="2024-10-17T09:09:33Z"/>
        <d v="2024-10-22T09:31:31Z"/>
        <d v="2024-10-23T08:21:10Z"/>
        <d v="2024-10-25T15:03:59Z"/>
        <d v="2024-10-30T08:13:20Z"/>
        <d v="2024-11-11T11:34:47Z"/>
        <d v="2024-11-11T11:35:57Z"/>
        <d v="2024-11-11T11:37:22Z"/>
        <d v="2024-11-11T11:38:26Z"/>
        <d v="2024-11-11T11:39:50Z"/>
        <d v="2024-11-18T13:20:09Z"/>
        <d v="2024-11-18T13:49:04Z"/>
        <d v="2024-11-18T15:48:52Z"/>
        <d v="2024-11-18T15:52:01Z"/>
        <d v="2024-11-22T08:47:01Z"/>
        <d v="2024-11-22T08:48:29Z"/>
        <d v="2024-12-02T10:20:39Z"/>
        <d v="2024-12-09T13:56:32Z"/>
        <d v="2024-12-09T15:50:00Z"/>
        <d v="2024-12-10T16:49:29Z"/>
        <d v="2024-12-16T10:05:52Z"/>
        <d v="2024-12-16T10:37:08Z"/>
        <d v="2024-12-16T10:41:16Z"/>
        <d v="2024-12-16T15:02:04Z"/>
        <d v="2024-12-17T11:20:42Z"/>
        <d v="2024-12-18T12:36:48Z"/>
        <d v="2024-12-20T15:45:27Z"/>
        <d v="2024-12-31T09:04:58Z"/>
        <d v="2024-12-31T09:08:39Z"/>
        <d v="2024-12-31T10:33:02Z"/>
        <d v="2025-01-02T10:02:44Z"/>
      </sharedItems>
    </cacheField>
    <cacheField name="Contract Amt $3,753,275.17" numFmtId="166">
      <sharedItems containsString="0" containsBlank="1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  <n v="31861.76"/>
        <n v="376.0"/>
        <n v="7759.91"/>
        <n v="18066.29"/>
        <n v="27692.27"/>
        <n v="4266.6"/>
        <n v="4282.5"/>
        <n v="15245.93"/>
        <n v="22569.82"/>
        <n v="12769.82"/>
        <n v="20511.3"/>
        <n v="200.0"/>
        <n v="750.0"/>
        <n v="17752.72"/>
        <n v="11952.54"/>
        <n v="32826.57"/>
        <n v="75317.86"/>
        <n v="1370.3"/>
        <n v="70325.69"/>
        <n v="28103.29"/>
        <n v="9184.54"/>
        <n v="59463.29"/>
        <n v="24188.59"/>
        <n v="36505.0"/>
        <n v="7484.0"/>
        <n v="68909.13"/>
        <n v="97441.45"/>
        <n v="30169.18"/>
        <n v="2190.27"/>
        <n v="38579.29"/>
        <n v="20246.6"/>
        <n v="13846.91"/>
        <n v="11830.5"/>
        <n v="3620.1"/>
        <n v="13218.48"/>
        <n v="651.0"/>
        <n v="13912.52"/>
        <n v="25741.81"/>
        <n v="12451.56"/>
        <n v="12800.0"/>
        <n v="14347.63"/>
        <n v="11747.6"/>
        <n v="1750.0"/>
        <n v="17201.21"/>
        <n v="697.0"/>
        <n v="2731.63"/>
        <n v="30143.51"/>
        <n v="1558.0"/>
        <n v="1155.53"/>
        <n v="10538.97"/>
        <n v="1540.0"/>
        <n v="33512.61"/>
        <n v="2813.0"/>
        <n v="10000.0"/>
        <n v="18392.96"/>
        <n v="23858.31"/>
        <n v="2646.04"/>
        <n v="13877.26"/>
        <n v="117354.87"/>
        <n v="90115.71"/>
        <n v="7742.74"/>
        <n v="84427.56"/>
        <n v="19691.38"/>
        <n v="48756.44"/>
        <n v="32636.64"/>
        <n v="2106.0"/>
        <n v="150000.0"/>
        <n v="21177.97"/>
        <n v="50994.47"/>
        <n v="9382.89"/>
        <n v="1854.0"/>
        <n v="10794.29"/>
        <n v="1289.13"/>
        <n v="22801.62"/>
        <n v="42299.55"/>
        <n v="0.01"/>
        <n v="73590.55"/>
        <n v="11449.89"/>
        <n v="18157.41"/>
        <n v="56856.47"/>
        <n v="18052.91"/>
        <n v="7508.87"/>
        <n v="12136.31"/>
        <n v="14501.83"/>
        <n v="555.08"/>
        <n v="3277.0"/>
        <n v="13232.75"/>
        <n v="13222.29"/>
        <n v="824.25"/>
        <n v="6802.38"/>
        <n v="18120.84"/>
        <n v="1275.0"/>
        <n v="20634.67"/>
        <n v="5728.63"/>
        <n v="8203.44"/>
        <n v="2565.0"/>
        <n v="11880.0"/>
        <n v="2348.0"/>
        <n v="5213.29"/>
        <n v="3344.25"/>
        <n v="3332.77"/>
        <n v="749.5"/>
        <n v="18432.97"/>
        <n v="11968.65"/>
        <n v="12369.97"/>
        <n v="32176.48"/>
        <n v="684.0"/>
        <n v="14076.48"/>
        <n v="10386.37"/>
        <n v="2961.24"/>
        <n v="500.0"/>
        <n v="810.0"/>
        <n v="11224.97"/>
        <n v="47380.95"/>
        <n v="83246.11"/>
        <n v="41351.33"/>
        <n v="15848.48"/>
        <n v="3903.8"/>
        <n v="1576.42"/>
        <n v="22173.12"/>
        <n v="12114.05"/>
        <n v="4950.0"/>
        <n v="8000.49"/>
        <n v="42564.0"/>
        <m/>
        <n v="17164.34"/>
        <n v="7214.0"/>
        <n v="6368.0"/>
        <n v="503.25"/>
        <n v="1562.0"/>
        <n v="36734.3"/>
        <n v="998.72"/>
        <n v="6966.84"/>
        <n v="10076.0"/>
        <n v="250.0"/>
        <n v="2252.87"/>
        <n v="400.0"/>
        <n v="1936.0"/>
        <n v="1780.0"/>
        <n v="5475.57"/>
        <n v="858.4"/>
        <n v="36744.42"/>
        <n v="375.0"/>
        <n v="30805.0"/>
        <n v="3442.73"/>
        <n v="650.0"/>
        <n v="30980.36"/>
        <n v="1149.66"/>
        <n v="21692.14"/>
        <n v="1858.71"/>
        <n v="36612.74"/>
        <n v="1992.0"/>
        <n v="21588.47"/>
        <n v="3191.75"/>
        <n v="16262.04"/>
        <n v="4507.5"/>
        <n v="755.0"/>
        <n v="10838.34"/>
        <n v="6607.77"/>
        <n v="706.25"/>
        <n v="872.67"/>
        <n v="1086.75"/>
        <n v="15579.55"/>
        <n v="19769.56"/>
        <n v="3987.5"/>
        <n v="707.37"/>
        <n v="7643.85"/>
        <n v="5902.38"/>
        <n v="12552.93"/>
        <n v="28463.93"/>
        <n v="580.0"/>
        <n v="1102.6"/>
      </sharedItems>
    </cacheField>
    <cacheField name="Projected Start Date">
      <sharedItems containsDate="1" containsBlank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  <d v="2024-04-23T00:00:00Z"/>
        <d v="2024-04-04T00:00:00Z"/>
        <d v="2024-04-19T00:00:00Z"/>
        <d v="2024-05-13T00:00:00Z"/>
        <d v="2024-04-13T00:00:00Z"/>
        <d v="2024-04-29T00:00:00Z"/>
        <d v="2024-04-15T00:00:00Z"/>
        <d v="2024-06-12T00:00:00Z"/>
        <d v="2024-09-02T00:00:00Z"/>
        <d v="2024-04-11T00:00:00Z"/>
        <d v="2024-04-30T00:00:00Z"/>
        <d v="2024-04-25T00:00:00Z"/>
        <d v="2024-05-15T00:00:00Z"/>
        <d v="2024-06-01T00:00:00Z"/>
        <d v="2024-05-03T00:00:00Z"/>
        <d v="2024-05-02T00:00:00Z"/>
        <d v="2024-06-10T00:00:00Z"/>
        <d v="2024-05-08T00:00:00Z"/>
        <d v="2024-05-16T00:00:00Z"/>
        <d v="2024-05-17T00:00:00Z"/>
        <d v="2024-06-20T00:00:00Z"/>
        <d v="2024-10-09T00:00:00Z"/>
        <d v="2024-05-21T00:00:00Z"/>
        <d v="2024-06-03T00:00:00Z"/>
        <d v="2024-05-29T00:00:00Z"/>
        <d v="2024-06-04T00:00:00Z"/>
        <d v="2024-07-02T00:00:00Z"/>
        <d v="2024-04-21T00:00:00Z"/>
        <d v="2024-06-07T00:00:00Z"/>
        <d v="2024-06-05T00:00:00Z"/>
        <d v="2024-06-13T00:00:00Z"/>
        <d v="2024-06-11T00:00:00Z"/>
        <d v="2024-08-21T00:00:00Z"/>
        <d v="2024-06-27T00:00:00Z"/>
        <d v="2024-08-05T00:00:00Z"/>
        <d v="2024-06-19T00:00:00Z"/>
        <d v="2024-06-21T00:00:00Z"/>
        <m/>
        <d v="2024-08-19T00:00:00Z"/>
        <d v="2024-06-25T00:00:00Z"/>
        <d v="2024-07-08T00:00:00Z"/>
        <d v="2024-08-01T00:00:00Z"/>
        <d v="2024-07-01T00:00:00Z"/>
        <d v="2024-08-15T00:00:00Z"/>
        <d v="2024-08-16T00:00:00Z"/>
        <d v="2024-07-15T00:00:00Z"/>
        <d v="2024-07-29T00:00:00Z"/>
        <d v="2024-07-05T00:00:00Z"/>
        <d v="2024-07-22T00:00:00Z"/>
        <d v="2024-07-19T00:00:00Z"/>
        <d v="2024-08-13T00:00:00Z"/>
        <d v="2024-09-10T00:00:00Z"/>
        <d v="2024-07-26T00:00:00Z"/>
        <d v="2024-08-14T00:00:00Z"/>
        <d v="2024-09-09T00:00:00Z"/>
        <d v="2024-08-28T00:00:00Z"/>
        <d v="2024-08-08T00:00:00Z"/>
        <d v="2024-08-22T00:00:00Z"/>
        <d v="2024-08-20T00:00:00Z"/>
        <d v="2024-08-11T00:00:00Z"/>
        <d v="2024-09-24T00:00:00Z"/>
        <d v="2024-11-27T00:00:00Z"/>
        <d v="2024-08-26T00:00:00Z"/>
        <d v="2024-09-04T00:00:00Z"/>
        <d v="2024-09-16T00:00:00Z"/>
        <d v="2024-10-22T00:00:00Z"/>
        <d v="2024-09-03T00:00:00Z"/>
        <d v="2024-08-27T00:00:00Z"/>
        <d v="2024-09-06T00:00:00Z"/>
        <d v="2024-09-18T00:00:00Z"/>
        <d v="2024-09-11T00:00:00Z"/>
        <d v="2024-10-08T00:00:00Z"/>
        <d v="2024-09-23T00:00:00Z"/>
        <d v="2024-10-10T00:00:00Z"/>
        <d v="2024-11-13T00:00:00Z"/>
        <d v="2024-10-15T00:00:00Z"/>
        <d v="2024-10-21T00:00:00Z"/>
        <d v="2024-11-15T00:00:00Z"/>
        <d v="2024-12-09T00:00:00Z"/>
        <d v="2024-11-05T00:00:00Z"/>
        <d v="2024-10-30T00:00:00Z"/>
        <d v="2024-11-20T00:00:00Z"/>
        <d v="2024-11-11T00:00:00Z"/>
        <d v="2024-11-07T00:00:00Z"/>
        <d v="2024-11-12T00:00:00Z"/>
        <d v="2024-11-08T00:00:00Z"/>
        <d v="2024-12-02T00:00:00Z"/>
        <d v="2024-11-18T00:00:00Z"/>
        <d v="2025-07-16T00:00:00Z"/>
        <d v="2024-11-19T00:00:00Z"/>
        <d v="2024-12-03T00:00:00Z"/>
        <d v="2024-12-04T00:00:00Z"/>
        <d v="2024-11-25T00:00:00Z"/>
        <d v="2025-03-25T00:00:00Z"/>
        <d v="2025-01-06T00:00:00Z"/>
        <d v="2024-12-17T00:00:00Z"/>
        <d v="2025-01-16T00:00:00Z"/>
        <d v="2025-01-31T00:00:00Z"/>
        <d v="2025-01-03T00:00:00Z"/>
        <d v="2025-01-14T00:00:00Z"/>
        <d v="2025-01-02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  <d v="2024-04-25T00:00:00Z"/>
        <d v="2024-04-04T00:00:00Z"/>
        <d v="2024-05-01T00:00:00Z"/>
        <d v="2024-06-03T00:00:00Z"/>
        <d v="2024-04-15T00:00:00Z"/>
        <d v="2024-04-24T00:00:00Z"/>
        <d v="2024-09-24T00:00:00Z"/>
        <d v="2024-04-11T00:00:00Z"/>
        <d v="2024-05-28T00:00:00Z"/>
        <d v="2024-06-04T00:00:00Z"/>
        <d v="2024-06-05T00:00:00Z"/>
        <d v="2024-06-14T00:00:00Z"/>
        <d v="2024-08-01T00:00:00Z"/>
        <d v="2024-05-15T00:00:00Z"/>
        <d v="2024-05-18T00:00:00Z"/>
        <d v="2024-05-17T00:00:00Z"/>
        <d v="2024-11-13T00:00:00Z"/>
        <d v="2024-06-26T00:00:00Z"/>
        <d v="2024-06-27T00:00:00Z"/>
        <d v="2024-05-29T00:00:00Z"/>
        <d v="2024-06-07T00:00:00Z"/>
        <d v="2024-07-17T00:00:00Z"/>
        <d v="2024-07-11T00:00:00Z"/>
        <d v="2024-04-21T00:00:00Z"/>
        <d v="2024-06-10T00:00:00Z"/>
        <d v="2024-06-17T00:00:00Z"/>
        <d v="2024-06-24T00:00:00Z"/>
        <d v="2024-06-13T00:00:00Z"/>
        <d v="2024-06-11T00:00:00Z"/>
        <d v="2024-08-22T00:00:00Z"/>
        <d v="2024-07-02T00:00:00Z"/>
        <d v="2024-08-13T00:00:00Z"/>
        <d v="2024-06-19T00:00:00Z"/>
        <d v="2024-06-25T00:00:00Z"/>
        <d v="2024-06-21T00:00:00Z"/>
        <d v="2024-08-20T00:00:00Z"/>
        <d v="2024-11-19T00:00:00Z"/>
        <d v="2024-09-18T00:00:00Z"/>
        <d v="2024-08-15T00:00:00Z"/>
        <d v="2024-07-01T00:00:00Z"/>
        <d v="2024-07-19T00:00:00Z"/>
        <d v="2024-09-19T00:00:00Z"/>
        <d v="2024-07-05T00:00:00Z"/>
        <d v="2024-09-25T00:00:00Z"/>
        <d v="2024-07-31T00:00:00Z"/>
        <d v="2024-07-26T00:00:00Z"/>
        <d v="2024-08-14T00:00:00Z"/>
        <d v="2024-10-02T00:00:00Z"/>
        <d v="2024-08-05T00:00:00Z"/>
        <d v="2024-09-11T00:00:00Z"/>
        <d v="2024-08-30T00:00:00Z"/>
        <d v="2024-08-10T00:00:00Z"/>
        <d v="2024-08-08T00:00:00Z"/>
        <d v="2024-08-23T00:00:00Z"/>
        <d v="2024-12-02T00:00:00Z"/>
        <d v="2024-08-28T00:00:00Z"/>
        <d v="2024-09-04T00:00:00Z"/>
        <d v="2024-09-10T00:00:00Z"/>
        <d v="2024-09-30T00:00:00Z"/>
        <d v="2024-09-16T00:00:00Z"/>
        <d v="2024-10-30T00:00:00Z"/>
        <d v="2024-08-29T00:00:00Z"/>
        <d v="2024-10-22T00:00:00Z"/>
        <d v="2024-09-23T00:00:00Z"/>
        <d v="2024-11-12T00:00:00Z"/>
        <d v="2024-10-10T00:00:00Z"/>
        <d v="2024-11-06T00:00:00Z"/>
        <d v="2024-10-17T00:00:00Z"/>
        <d v="2024-10-16T00:00:00Z"/>
        <d v="2024-10-15T00:00:00Z"/>
        <d v="2024-12-12T00:00:00Z"/>
        <d v="2024-11-05T00:00:00Z"/>
        <d v="2024-11-18T00:00:00Z"/>
        <d v="2024-11-20T00:00:00Z"/>
        <d v="2024-12-03T00:00:00Z"/>
        <d v="2024-11-08T00:00:00Z"/>
        <d v="2024-12-20T00:00:00Z"/>
        <d v="2025-07-16T00:00:00Z"/>
        <d v="2024-12-13T00:00:00Z"/>
        <d v="2024-12-18T00:00:00Z"/>
        <d v="2024-11-25T00:00:00Z"/>
        <d v="2025-03-25T00:00:00Z"/>
        <d v="2025-02-03T00:00:00Z"/>
        <d v="2025-01-21T00:00:00Z"/>
        <d v="2025-02-06T00:00:00Z"/>
        <d v="2025-01-03T00:00:00Z"/>
        <d v="2025-01-14T00:00:00Z"/>
        <d v="2025-01-02T00:00:00Z"/>
      </sharedItems>
    </cacheField>
    <cacheField name="AM" numFmtId="0">
      <sharedItems>
        <s v="Adam"/>
        <s v="Will"/>
        <s v="Mike"/>
        <s v="Brian"/>
        <s v="Chris"/>
        <s v="Brett"/>
        <s v="Jared"/>
        <s v="Cale"/>
        <s v="James"/>
      </sharedItems>
    </cacheField>
    <cacheField name="Invoiced Total $3,497,897.97" numFmtId="166">
      <sharedItems containsString="0" containsBlank="1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  <n v="31971.76"/>
        <n v="389.16"/>
        <n v="18726.29"/>
        <n v="7924.91"/>
        <n v="31024.64"/>
        <n v="4267.0"/>
        <n v="4282.5"/>
        <n v="15960.93"/>
        <n v="23349.82"/>
        <n v="33964.5"/>
        <n v="23625.99"/>
        <n v="750.0"/>
        <n v="18412.72"/>
        <n v="9044.13"/>
        <n v="33539.95"/>
        <n v="24864.0"/>
        <n v="1370.3"/>
        <n v="63676.39"/>
        <n v="32419.51"/>
        <n v="11344.93"/>
        <n v="77003.81"/>
        <n v="15858.59"/>
        <n v="40055.0"/>
        <n v="7484.0"/>
        <n v="80309.0"/>
        <n v="84984.08"/>
        <n v="29619.18"/>
        <n v="2190.27"/>
        <n v="48993.56"/>
        <n v="20246.6"/>
        <n v="16070.15"/>
        <n v="11830.5"/>
        <n v="3620.1"/>
        <n v="13218.48"/>
        <n v="21308.78"/>
        <n v="21837.08"/>
        <n v="17925.61"/>
        <n v="17675.17"/>
        <n v="42645.45"/>
        <n v="11867.6"/>
        <n v="1750.0"/>
        <n v="25220.9"/>
        <n v="697.0"/>
        <n v="2731.63"/>
        <n v="33381.67"/>
        <n v="1964.0"/>
        <n v="1155.53"/>
        <n v="10847.57"/>
        <n v="1540.0"/>
        <n v="34877.63"/>
        <n v="2813.0"/>
        <n v="12040.49"/>
        <n v="18392.96"/>
        <n v="24038.31"/>
        <n v="3136.54"/>
        <n v="16957.26"/>
        <n v="0.0"/>
        <n v="8540.99"/>
        <n v="91914.42"/>
        <n v="15180.25"/>
        <n v="51402.6"/>
        <n v="20000.0"/>
        <n v="2106.0"/>
        <n v="97397.46"/>
        <n v="27888.15"/>
        <n v="64221.18"/>
        <n v="9382.89"/>
        <n v="1854.0"/>
        <n v="10976.31"/>
        <n v="1289.13"/>
        <n v="25881.62"/>
        <n v="45278.96"/>
        <n v="52021.44"/>
        <n v="12274.89"/>
        <n v="18157.41"/>
        <n v="28135.1"/>
        <n v="17952.91"/>
        <n v="9158.87"/>
        <n v="12521.31"/>
        <n v="14501.83"/>
        <n v="555.08"/>
        <n v="3277.0"/>
        <n v="13232.75"/>
        <n v="13387.29"/>
        <n v="824.25"/>
        <n v="6850.38"/>
        <n v="20154.49"/>
        <n v="1275.0"/>
        <m/>
        <n v="9152.55"/>
        <n v="2565.0"/>
        <n v="13200.0"/>
        <n v="2348.0"/>
        <n v="5213.29"/>
        <n v="3344.25"/>
        <n v="4089.27"/>
        <n v="749.5"/>
        <n v="13343.65"/>
        <n v="10888.36"/>
        <n v="684.0"/>
        <n v="14076.48"/>
        <n v="10936.37"/>
        <n v="2961.24"/>
        <n v="250.0"/>
        <n v="810.0"/>
        <n v="18533.25"/>
        <n v="35970.54"/>
        <n v="83246.11"/>
        <n v="42210.09"/>
        <n v="19487.84"/>
        <n v="5278.8"/>
        <n v="1976.42"/>
        <n v="23018.51"/>
        <n v="12294.05"/>
        <n v="4950.0"/>
        <n v="10090.49"/>
        <n v="42756.0"/>
        <n v="13416.91"/>
        <n v="7214.0"/>
        <n v="6368.0"/>
        <n v="503.25"/>
        <n v="7863.12"/>
        <n v="31291.51"/>
        <n v="998.72"/>
        <n v="8241.84"/>
        <n v="2252.87"/>
        <n v="400.0"/>
        <n v="1936.0"/>
        <n v="1780.0"/>
        <n v="5475.57"/>
        <n v="858.4"/>
        <n v="38402.42"/>
        <n v="375.0"/>
        <n v="30805.7"/>
        <n v="3442.73"/>
        <n v="650.0"/>
        <n v="21447.56"/>
        <n v="1149.66"/>
        <n v="21692.14"/>
        <n v="1858.71"/>
        <n v="16554.94"/>
        <n v="1992.0"/>
        <n v="21588.47"/>
        <n v="3295.75"/>
        <n v="4562.5"/>
        <n v="755.0"/>
        <n v="11558.34"/>
        <n v="6607.77"/>
        <n v="706.25"/>
        <n v="872.67"/>
        <n v="1086.75"/>
        <n v="20869.56"/>
        <n v="5985.5"/>
        <n v="707.37"/>
        <n v="7643.85"/>
        <n v="6877.38"/>
        <n v="8008.64"/>
        <n v="580.0"/>
        <n v="1102.6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  <n v="110.0"/>
        <n v="13.160000000000025"/>
        <n v="10966.380000000001"/>
        <n v="3332.369999999999"/>
        <n v="0.3999999999996362"/>
        <n v="715.0"/>
        <n v="780.0"/>
        <n v="21194.68"/>
        <n v="3114.6900000000023"/>
        <n v="660.0"/>
        <n v="713.3799999999974"/>
        <n v="4316.2199999999975"/>
        <n v="2160.3899999999994"/>
        <n v="17540.519999999997"/>
        <n v="3550.0"/>
        <n v="11399.869999999995"/>
        <n v="-12457.369999999995"/>
        <n v="10414.269999999997"/>
        <n v="2223.24"/>
        <n v="12567.48"/>
        <n v="7396.259999999998"/>
        <n v="5474.050000000001"/>
        <n v="4875.169999999998"/>
        <n v="28297.82"/>
        <n v="8019.690000000002"/>
        <n v="3238.16"/>
        <n v="406.0"/>
        <n v="308.60000000000036"/>
        <n v="1365.0199999999968"/>
        <n v="2040.4899999999998"/>
        <n v="180.0"/>
        <n v="490.5"/>
        <n v="3079.999999999998"/>
        <n v="798.25"/>
        <n v="7486.860000000001"/>
        <n v="2646.159999999996"/>
        <n v="6710.18"/>
        <n v="13226.71"/>
        <n v="182.01999999999862"/>
        <n v="3080.0"/>
        <n v="2979.409999999996"/>
        <n v="825.0"/>
        <n v="1650.000000000001"/>
        <n v="385.0"/>
        <n v="165.0"/>
        <n v="48.0"/>
        <n v="2033.6500000000015"/>
        <n v="949.1099999999988"/>
        <n v="1320.0"/>
        <n v="756.5"/>
        <n v="1375.0"/>
        <n v="550.0"/>
        <n v="7308.280000000001"/>
        <n v="-11410.409999999996"/>
        <n v="858.7599999999948"/>
        <n v="3639.3600000000006"/>
        <n v="400.0"/>
        <n v="845.3899999999994"/>
        <n v="2090.0"/>
        <n v="192.0"/>
        <n v="6301.12"/>
        <n v="1275.0"/>
        <n v="1658.0"/>
        <n v="0.7000000000007276"/>
        <n v="104.0"/>
        <n v="720.0"/>
        <n v="1100.0"/>
        <n v="1998.0"/>
        <n v="975.0"/>
      </sharedItems>
    </cacheField>
    <cacheField name="Actual Cost" numFmtId="166">
      <sharedItems containsString="0" containsBlank="1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  <n v="23903.34"/>
        <n v="11199.56"/>
        <n v="4980.57"/>
        <n v="17665.45"/>
        <n v="1712.21"/>
        <n v="1392.44"/>
        <n v="10557.13"/>
        <n v="13698.98"/>
        <n v="21950.62"/>
        <n v="16158.44"/>
        <n v="12320.94"/>
        <n v="6116.45"/>
        <n v="16007.15"/>
        <n v="4683.79"/>
        <n v="517.16"/>
        <n v="4330.95"/>
        <n v="16635.65"/>
        <n v="6177.0"/>
        <n v="29831.06"/>
        <n v="12184.18"/>
        <n v="21555.12"/>
        <n v="5670.0"/>
        <n v="33863.51"/>
        <n v="45142.3"/>
        <n v="9552.44"/>
        <n v="1068.69"/>
        <n v="21885.77"/>
        <n v="9900.0"/>
        <n v="7877.23"/>
        <n v="8743.99"/>
        <n v="1190.63"/>
        <n v="3240.0"/>
        <n v="12202.84"/>
        <n v="11094.8"/>
        <n v="9781.49"/>
        <n v="10047.31"/>
        <n v="21085.21"/>
        <n v="7237.39"/>
        <n v="13030.19"/>
        <n v="1480.6"/>
        <n v="16785.45"/>
        <n v="1045.0"/>
        <n v="947.18"/>
        <n v="6710.53"/>
        <n v="800.0"/>
        <n v="18725.18"/>
        <n v="1066.89"/>
        <n v="7621.51"/>
        <n v="10245.69"/>
        <n v="14379.76"/>
        <n v="2032.0"/>
        <n v="10957.31"/>
        <n v="4391.46"/>
        <n v="70309.14"/>
        <n v="13263.83"/>
        <n v="20126.05"/>
        <n v="3257.2"/>
        <n v="1055.0"/>
        <n v="71130.59"/>
        <n v="14911.74"/>
        <n v="24019.73"/>
        <n v="6064.18"/>
        <n v="900.0"/>
        <n v="5348.0"/>
        <n v="603.7"/>
        <n v="14758.75"/>
        <n v="18299.32"/>
        <n v="1175.99"/>
        <n v="23437.78"/>
        <n v="7886.95"/>
        <n v="9200.63"/>
        <m/>
        <n v="8655.84"/>
        <n v="3722.56"/>
        <n v="7870.74"/>
        <n v="8192.45"/>
        <n v="269.61"/>
        <n v="1638.36"/>
        <n v="8562.0"/>
        <n v="8635.81"/>
        <n v="438.11"/>
        <n v="4451.55"/>
        <n v="13704.9"/>
        <n v="676.99"/>
        <n v="5181.48"/>
        <n v="1550.0"/>
        <n v="8447.49"/>
        <n v="1150.0"/>
        <n v="3268.28"/>
        <n v="388.11"/>
        <n v="8459.11"/>
        <n v="1118.58"/>
        <n v="7962.0"/>
        <n v="6577.12"/>
        <n v="1010.21"/>
        <n v="385.96"/>
        <n v="8690.45"/>
        <n v="21117.71"/>
        <n v="24628.73"/>
        <n v="18670.07"/>
        <n v="9928.28"/>
        <n v="3613.8"/>
        <n v="639.96"/>
        <n v="10788.63"/>
        <n v="7611.8"/>
        <n v="3000.0"/>
        <n v="6508.19"/>
        <n v="17835.28"/>
        <n v="11132.74"/>
        <n v="2805.74"/>
        <n v="3155.0"/>
        <n v="242.94"/>
        <n v="2893.26"/>
        <n v="227.54"/>
        <n v="211.81"/>
        <n v="5256.33"/>
        <n v="1887.95"/>
        <n v="810.0"/>
        <n v="3981.344"/>
        <n v="328.55"/>
        <n v="23364.55"/>
        <n v="175.0"/>
        <n v="19563.51"/>
        <n v="1344.82"/>
        <n v="450.0"/>
        <n v="13967.92"/>
        <n v="700.86"/>
        <n v="215.77"/>
        <n v="1177.18"/>
        <n v="13401.52"/>
        <n v="1240.8"/>
        <n v="215.69"/>
        <n v="1349.47"/>
        <n v="6458.94"/>
        <n v="4619.2"/>
        <n v="459.6"/>
        <n v="525.0"/>
        <n v="11458.96"/>
        <n v="4050.0"/>
        <n v="331.47"/>
        <n v="2352.7"/>
        <n v="4561.65"/>
        <n v="8008.64"/>
        <n v="150.0"/>
        <n v="158.15"/>
        <n v="514.77"/>
      </sharedItems>
    </cacheField>
    <cacheField name="$2,240,491.52" numFmtId="166">
      <sharedItems containsString="0" containsBlank="1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  <n v="8068.419999999998"/>
        <n v="389.16"/>
        <n v="7526.730000000001"/>
        <n v="13085.720000000001"/>
        <n v="13359.189999999999"/>
        <n v="2554.79"/>
        <n v="2890.06"/>
        <n v="5403.800000000001"/>
        <n v="9650.84"/>
        <n v="12013.880000000001"/>
        <n v="7467.550000000001"/>
        <n v="750.0"/>
        <n v="6091.780000000001"/>
        <n v="5836.090000000001"/>
        <n v="17532.799999999996"/>
        <n v="70634.07"/>
        <n v="853.14"/>
        <n v="65994.74"/>
        <n v="15783.859999999997"/>
        <n v="5167.93"/>
        <n v="47172.75"/>
        <n v="12004.41"/>
        <n v="18499.88"/>
        <n v="1814.0"/>
        <n v="46445.49"/>
        <n v="39841.78"/>
        <n v="20616.739999999998"/>
        <n v="1121.58"/>
        <n v="27107.789999999997"/>
        <n v="10346.599999999999"/>
        <n v="8192.92"/>
        <n v="3086.51"/>
        <n v="2429.47"/>
        <n v="9978.48"/>
        <n v="13218.48"/>
        <n v="9105.939999999999"/>
        <n v="14647.010000000002"/>
        <n v="8144.120000000001"/>
        <n v="7627.859999999999"/>
        <n v="21560.239999999998"/>
        <n v="4630.21"/>
        <n v="1750.0"/>
        <n v="12190.710000000001"/>
        <n v="697.0"/>
        <n v="1251.0300000000002"/>
        <n v="16596.219999999998"/>
        <n v="919.0"/>
        <n v="208.35000000000002"/>
        <n v="4137.04"/>
        <n v="740.0"/>
        <n v="16152.449999999997"/>
        <n v="1746.11"/>
        <n v="4418.98"/>
        <n v="8147.269999999999"/>
        <n v="9658.550000000001"/>
        <n v="1104.54"/>
        <n v="5999.949999999999"/>
        <n v="117354.87"/>
        <n v="90115.71"/>
        <n v="4149.53"/>
        <n v="21605.28"/>
        <n v="6427.550000000001"/>
        <n v="31276.55"/>
        <n v="29379.44"/>
        <n v="1051.0"/>
        <n v="78869.41"/>
        <n v="12976.410000000002"/>
        <n v="40201.45"/>
        <n v="3318.709999999999"/>
        <n v="954.0"/>
        <n v="5628.3099999999995"/>
        <n v="685.4300000000001"/>
        <n v="11122.869999999999"/>
        <n v="26979.64"/>
        <n v="-1175.98"/>
        <n v="50152.770000000004"/>
        <n v="4387.94"/>
        <n v="8956.78"/>
        <n v="56856.47"/>
        <n v="9397.07"/>
        <n v="5436.310000000001"/>
        <n v="4650.57"/>
        <n v="6309.379999999999"/>
        <n v="285.47"/>
        <n v="1638.64"/>
        <n v="4670.75"/>
        <n v="4751.480000000001"/>
        <n v="386.14"/>
        <n v="2398.83"/>
        <n v="6449.590000000002"/>
        <n v="598.01"/>
        <m/>
        <n v="5728.63"/>
        <n v="3971.0699999999997"/>
        <n v="1015.0"/>
        <n v="4752.51"/>
        <n v="1198.0"/>
        <n v="1945.0099999999998"/>
        <n v="3344.25"/>
        <n v="4089.27"/>
        <n v="361.39"/>
        <n v="18432.97"/>
        <n v="4884.539999999999"/>
        <n v="12369.97"/>
        <n v="32176.48"/>
        <n v="-434.5799999999999"/>
        <n v="6114.48"/>
        <n v="4359.250000000001"/>
        <n v="1951.0299999999997"/>
        <n v="500.0"/>
        <n v="424.04"/>
        <n v="9842.8"/>
        <n v="14852.830000000002"/>
        <n v="58617.380000000005"/>
        <n v="23540.019999999997"/>
        <n v="9559.56"/>
        <n v="1665.0"/>
        <n v="1336.46"/>
        <n v="12229.88"/>
        <n v="4682.249999999999"/>
        <n v="1950.0"/>
        <n v="3582.3"/>
        <n v="24920.72"/>
        <n v="6031.6"/>
        <n v="4408.26"/>
        <n v="3213.0"/>
        <n v="260.31"/>
        <n v="4969.86"/>
        <n v="36734.3"/>
        <n v="771.1800000000001"/>
        <n v="238.19"/>
        <n v="2985.51"/>
        <n v="10076.0"/>
        <n v="250.0"/>
        <n v="364.91999999999985"/>
        <n v="400.0"/>
        <n v="1126.0"/>
        <n v="880.0"/>
        <n v="1494.2259999999997"/>
        <n v="529.8499999999999"/>
        <n v="15037.869999999999"/>
        <n v="200.0"/>
        <n v="11242.190000000002"/>
        <n v="2097.91"/>
        <n v="30980.36"/>
        <n v="699.6600000000001"/>
        <n v="7724.219999999999"/>
        <n v="1157.85"/>
        <n v="234.23"/>
        <n v="36612.74"/>
        <n v="814.8199999999999"/>
        <n v="8186.950000000001"/>
        <n v="2054.95"/>
        <n v="234.31"/>
        <n v="16262.04"/>
        <n v="3213.0299999999997"/>
        <n v="555.0"/>
        <n v="5099.400000000001"/>
        <n v="1988.5700000000006"/>
        <n v="706.25"/>
        <n v="413.06999999999994"/>
        <n v="561.75"/>
        <n v="15579.55"/>
        <n v="9410.600000000002"/>
        <n v="1935.5"/>
        <n v="375.9"/>
        <n v="5291.150000000001"/>
        <n v="2315.7300000000005"/>
        <n v="4544.29"/>
        <n v="300.0"/>
        <n v="28463.93"/>
        <n v="421.85"/>
        <n v="587.8299999999999"/>
      </sharedItems>
    </cacheField>
    <cacheField name="GP % 54.48%">
      <sharedItems containsMixedTypes="1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  <n v="0.2523608334355068"/>
        <n v="0.40193385876220017"/>
        <n v="1.6512137046351316"/>
        <n v="0.4305993558668207"/>
        <n v="0.5987321303023201"/>
        <n v="0.6748534734384122"/>
        <n v="0.3385642315328744"/>
        <n v="0.41331539172464715"/>
        <n v="0.3537187357387861"/>
        <n v="0.3160735275008582"/>
        <n v="0.3308462845250457"/>
        <n v="0.6452903706603069"/>
        <n v="0.5227437727247655"/>
        <n v="2.840816843629344"/>
        <n v="0.6225935926439466"/>
        <n v="1.036408313976342"/>
        <n v="0.4868630031730892"/>
        <n v="0.45552771149755883"/>
        <n v="0.6126028049780914"/>
        <n v="0.7569657832127572"/>
        <n v="0.46186193983273"/>
        <n v="0.24238375200427578"/>
        <n v="0.5783348068087014"/>
        <n v="0.46881462975183114"/>
        <n v="0.6960604581220681"/>
        <n v="0.5120738539084222"/>
        <n v="0.5532929225800288"/>
        <n v="0.5110290122786048"/>
        <n v="0.5098222480810696"/>
        <n v="0.26089429863488445"/>
        <n v="0.6711057705588243"/>
        <n v="0.7548886104907675"/>
        <n v="0.42733277081090515"/>
        <n v="0.670740318760567"/>
        <n v="0.45432875087653923"/>
        <n v="0.43155794258273045"/>
        <n v="0.5055695273469971"/>
        <n v="0.39015554956351745"/>
        <n v="0.483357453540516"/>
        <n v="0.4579793017355938"/>
        <n v="0.4971656600763233"/>
        <n v="0.4679226069246436"/>
        <n v="0.1803068721712115"/>
        <n v="0.38137942414752796"/>
        <n v="0.4805194805194805"/>
        <n v="0.4631177634489499"/>
        <n v="0.6207287593316744"/>
        <n v="0.36700998049082717"/>
        <n v="0.4429558918194787"/>
        <n v="0.4017982129359344"/>
        <n v="0.3521523717217061"/>
        <n v="0.35382780001014313"/>
        <e v="#DIV/0!"/>
        <n v="0.4858371219261467"/>
        <n v="0.23505865564946174"/>
        <n v="0.42341529289702085"/>
        <n v="0.6084624124071545"/>
        <n v="1.468972"/>
        <n v="0.4990503323836657"/>
        <n v="0.809768653104506"/>
        <n v="0.46530192931406356"/>
        <n v="0.6259842936551461"/>
        <n v="0.35369806104515766"/>
        <n v="0.5145631067961165"/>
        <n v="0.5127688631243105"/>
        <n v="0.5316996734231614"/>
        <n v="0.42975942000539374"/>
        <n v="0.5958537916948623"/>
        <n v="-117598.0"/>
        <n v="0.9640788490284007"/>
        <n v="0.3574728571905736"/>
        <n v="0.4932851105967206"/>
        <n v="2.0208376725158255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3501747348322283"/>
        <n v="0.3200076012838827"/>
        <n v="0.46902745098039217"/>
        <n v="0.43387580510349577"/>
        <n v="0.39571150097465885"/>
        <n v="0.36003863636363637"/>
        <n v="0.510221465076661"/>
        <n v="0.3730868606964124"/>
        <n v="0.48217478318879253"/>
        <n v="0.3660572631926047"/>
        <n v="1.1360728337417203"/>
        <n v="-0.6353508771929823"/>
        <n v="0.43437563936438656"/>
        <n v="0.3986011811963202"/>
        <n v="0.6588557496184031"/>
        <n v="2.0"/>
        <n v="0.5235061728395062"/>
        <n v="0.5310887189240958"/>
        <n v="0.4129165144587766"/>
        <n v="0.7041455750905358"/>
        <n v="0.5576870364408131"/>
        <n v="0.4905397417055969"/>
        <n v="0.31541259377131164"/>
        <n v="0.6762024266097287"/>
        <n v="0.5313063269516576"/>
        <n v="0.3808549664268487"/>
        <n v="0.3939393939393939"/>
        <n v="0.3550174471210021"/>
        <n v="0.5828590139395641"/>
        <n v="0.44955209508001476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6172530288909598"/>
        <n v="0.39158651980786624"/>
        <n v="0.5333333333333333"/>
        <n v="0.36493863148703004"/>
        <n v="0.6093739561336498"/>
        <n v="0.6923076923076923"/>
        <n v="1.4444701401931035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37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  <n v="2.0245056E7"/>
        <n v="2.0245057E7"/>
        <n v="2.0245058E7"/>
        <n v="2.0245059E7"/>
        <n v="2.024506E7"/>
        <n v="2.0245061E7"/>
        <n v="2.0245062E7"/>
        <n v="2.0245063E7"/>
        <n v="2.0245064E7"/>
        <n v="2.0245065E7"/>
        <n v="2.0245066E7"/>
        <n v="2.0245067E7"/>
        <n v="2.0245068E7"/>
        <n v="2.0245069E7"/>
        <n v="2.024507E7"/>
        <n v="2.0245071E7"/>
        <n v="2.0245072E7"/>
        <n v="2.0245073E7"/>
        <n v="2.0245074E7"/>
        <n v="2.0245075E7"/>
        <n v="2.0245076E7"/>
        <n v="2.0245077E7"/>
        <n v="2.0245078E7"/>
        <n v="2.0245079E7"/>
        <n v="2.024508E7"/>
        <n v="2.0245081E7"/>
        <n v="2.0245082E7"/>
        <n v="2.0245083E7"/>
        <n v="2.0245084E7"/>
        <n v="2.0245085E7"/>
        <n v="2.0245086E7"/>
        <n v="2.0245087E7"/>
        <n v="2.0245088E7"/>
        <n v="2.0245089E7"/>
        <n v="2.0245091E7"/>
        <n v="2.024509E7"/>
        <n v="2.0245092E7"/>
        <n v="2.0245093E7"/>
        <n v="2.0245094E7"/>
        <n v="2.0245095E7"/>
        <n v="2.0245096E7"/>
        <n v="2.0245097E7"/>
        <n v="2.0245098E7"/>
        <n v="2.0245099E7"/>
        <n v="2.02451E7"/>
        <n v="2.0245101E7"/>
        <n v="2.0245102E7"/>
        <n v="2.0245103E7"/>
        <n v="2.0245104E7"/>
        <n v="2.0245105E7"/>
        <n v="2.0245106E7"/>
        <n v="2.0245107E7"/>
        <n v="2.0245108E7"/>
        <n v="2.0245109E7"/>
        <n v="2.024511E7"/>
        <n v="2.0245111E7"/>
        <n v="2.0245112E7"/>
        <n v="2.0245113E7"/>
        <n v="2.0245114E7"/>
        <n v="2.0245115E7"/>
        <n v="2.0245116E7"/>
        <n v="2.0245117E7"/>
        <n v="2.0245118E7"/>
        <n v="2.0245119E7"/>
        <n v="2.024512E7"/>
        <n v="2.0245121E7"/>
        <n v="2.0245122E7"/>
        <n v="2.0245123E7"/>
        <n v="2.0245124E7"/>
        <n v="2.0245125E7"/>
        <n v="2.0245126E7"/>
        <n v="2.0245127E7"/>
        <n v="2.0245128E7"/>
        <n v="2.0245129E7"/>
        <n v="2.024513E7"/>
        <n v="2.0245131E7"/>
        <n v="2.0245132E7"/>
        <n v="2.0245133E7"/>
        <n v="2.0245134E7"/>
        <n v="2.0245135E7"/>
        <n v="2.0245136E7"/>
        <n v="2.0245137E7"/>
        <n v="2.0245138E7"/>
        <n v="2.0245139E7"/>
        <n v="2.024514E7"/>
        <n v="2.0245141E7"/>
        <n v="2.0245142E7"/>
        <n v="2.0245143E7"/>
        <n v="2.0245144E7"/>
        <n v="2.0245145E7"/>
        <n v="2.0245146E7"/>
        <n v="2.0245147E7"/>
        <n v="2.0245148E7"/>
        <n v="2.0245149E7"/>
        <n v="2.024515E7"/>
        <n v="2.0245151E7"/>
        <n v="2.0245152E7"/>
        <n v="2.0245153E7"/>
        <n v="2.0245154E7"/>
        <n v="2.0245155E7"/>
        <n v="2.0245156E7"/>
        <n v="2.0245157E7"/>
        <n v="2.0245158E7"/>
        <n v="2.0245159E7"/>
        <n v="2.024516E7"/>
        <n v="2.0245161E7"/>
        <n v="2.0245162E7"/>
        <n v="2.0245163E7"/>
        <n v="2.0245164E7"/>
        <n v="2.0245165E7"/>
        <n v="2.0245166E7"/>
        <n v="2.0245167E7"/>
        <n v="2.0245168E7"/>
        <n v="2.0245169E7"/>
        <n v="2.024517E7"/>
        <n v="2.0245171E7"/>
        <n v="2.0245172E7"/>
        <n v="2.0245173E7"/>
        <n v="2.0245174E7"/>
        <n v="2.0245175E7"/>
        <n v="2.0245176E7"/>
        <n v="2.0245177E7"/>
        <n v="2.0245178E7"/>
        <n v="2.0245179E7"/>
        <n v="2.024518E7"/>
        <n v="2.0245181E7"/>
        <n v="2.0245182E7"/>
        <n v="2.0245183E7"/>
        <n v="2.0245184E7"/>
        <n v="2.0245185E7"/>
        <n v="2.0245186E7"/>
        <n v="2.0245187E7"/>
        <n v="2.0245188E7"/>
        <n v="2.0245189E7"/>
        <n v="2.024519E7"/>
        <n v="2.0245191E7"/>
        <n v="2.0245192E7"/>
        <n v="2.0245193E7"/>
        <n v="2.0245194E7"/>
        <n v="2.0245195E7"/>
        <n v="2.0245196E7"/>
        <n v="2.0245197E7"/>
        <n v="2.0245198E7"/>
        <n v="2.0245199E7"/>
        <n v="2.02452E7"/>
        <n v="2.0245201E7"/>
        <n v="2.0245202E7"/>
        <n v="2.0245203E7"/>
        <n v="2.0245204E7"/>
        <n v="2.0245205E7"/>
        <n v="2.0245206E7"/>
        <n v="2.0245207E7"/>
        <n v="2.0245208E7"/>
        <n v="2.0245209E7"/>
        <n v="2.024521E7"/>
        <n v="2.0245211E7"/>
        <n v="2.0245212E7"/>
        <n v="2.0245213E7"/>
        <n v="2.0245214E7"/>
        <n v="2.0245215E7"/>
        <n v="2.0245216E7"/>
        <n v="2.0245217E7"/>
        <n v="2.0245218E7"/>
        <n v="2.0245219E7"/>
        <n v="2.024522E7"/>
        <n v="2.0245221E7"/>
        <n v="2.0245222E7"/>
        <n v="2.0245223E7"/>
        <n v="2.0245224E7"/>
        <n v="2.0245225E7"/>
        <n v="2.0245226E7"/>
        <n v="2.0245227E7"/>
        <n v="2.0245228E7"/>
        <n v="2.0245229E7"/>
        <n v="2.024523E7"/>
        <n v="2.0245231E7"/>
        <n v="2.0245232E7"/>
        <n v="2.0245233E7"/>
        <n v="2.0245234E7"/>
        <n v="2.0245235E7"/>
        <n v="2.0245236E7"/>
      </sharedItems>
    </cacheField>
    <cacheField name="Name" numFmtId="0">
      <sharedItems containsBlank="1"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  <s v="Piqua Apostolic Temple"/>
        <s v="INS - Randy King"/>
        <s v="Eddie Richards"/>
        <s v="Dave Linnenkohl "/>
        <s v="INS - Philip Kleman"/>
        <s v="Lima - Mary Woodley"/>
        <s v="Lima - Janet Davis"/>
        <s v="Jessica Hogan"/>
        <s v="CHIP - Kevin Fernandez"/>
        <s v="INS - Brad Lucia"/>
        <s v="INS - Dwight Johnson"/>
        <s v="Sara Gudorf - tarp"/>
        <s v="Warehouse Wall"/>
        <s v="Lisa and Keith Bowman"/>
        <s v="INS - Tim Chrisman"/>
        <s v="INS - Hershel Wright"/>
        <s v="INS - Harry Sharp"/>
        <s v="Dave Barker "/>
        <s v="INS- Crystal Ganger"/>
        <s v="INS-Jon Mann"/>
        <s v="INS-John Gose"/>
        <s v="INS - Michelle &amp; Travis Elsass"/>
        <s v="Ins - Wes Beard"/>
        <s v="Mdaga and Florence Walusimbi"/>
        <s v="Swafford - Walusimbi gutters"/>
        <s v="INS - Doug Hurley"/>
        <s v="Ray Marker"/>
        <s v="Chris Falkowski"/>
        <s v="Tracy Johnson"/>
        <s v=" Jordan Knepper"/>
        <s v="INS - Jon Edwards"/>
        <s v="INS- Jill Goslee"/>
        <s v="Candy Deitering- Siding"/>
        <s v="Steve and Robin Bliss"/>
        <s v="OCW-Dusty Beam - OC Warranty Roof"/>
        <s v="Rebecca and Derek"/>
        <s v="INS - Steve &amp; Lisa Headley - Roof, Gutters, Fence"/>
        <s v="INS - Gloria Boomershine"/>
        <s v="INS - Carlee Marshall"/>
        <s v="INS - Goldie White"/>
        <s v="INS - Maria Keller"/>
        <s v="Amy Mote - Roof"/>
        <s v="INS - Barbara Marker - Tarp"/>
        <s v="INS Phil Goltzene - Tarp"/>
        <s v="INS- Dave Trimble - Roof"/>
        <s v="INS - Janis Fitzgerald - Tarp"/>
        <s v="INS - Carla Craft - Gable Siding"/>
        <s v="INS - State Farm Agent office"/>
        <s v="Chris Falkowski - Gutters/Downs"/>
        <s v="Alex Boussetta- Soffit Install"/>
        <s v="INS- Ester Meyer- Roof"/>
        <s v="Todd Baker - Gutters"/>
        <s v="Greg Buthker - Siding"/>
        <s v="INS - Ann Fields"/>
        <s v="INS - John Hess - TARP"/>
        <s v="Mari Beth - Front Porch"/>
        <s v="Dennis Riley - Dream Center Bell tower"/>
        <s v="INS - Bud Gootee - Roof"/>
        <s v="INS - Sara &amp; David Roof"/>
        <s v="David Stormer - Gutter"/>
        <s v="Teresa Vititoe - Roof"/>
        <s v="Buck Creek Nature Center - Arcon"/>
        <s v="Buck Creek Siding - Arcon: Marcus Horner"/>
        <s v="INS - Bill Henry - Roof"/>
        <s v="Jason May- Roof and More"/>
        <s v="INS- Bob &amp; Debbie Guthrie"/>
        <s v="INS - Bethany Bell - Roof, Siding and More"/>
        <s v="INS - Peggy Steinmetz - Storm"/>
        <s v="Denise Harrison - Gutters"/>
        <s v="INS - John Edwards - Roof and More"/>
        <s v="INS - Justin Lester - Roof, storm damage"/>
        <s v="Dan and Chris Barton-Roof"/>
        <s v="Steve Ryan- Roof Replacement"/>
        <s v="Headley- Gutter Guard"/>
        <s v="INS - Molly Fennell - Garage Roof and Gutters"/>
        <s v="Crystal Hastings- Siding"/>
        <s v="Emily Hansen-Palmus- Roof and Gutters"/>
        <s v="Brent Luckenbill- Hail Damage"/>
        <s v="Elevated Roofing - 222 West National Office Roof Replacement"/>
        <s v="Swafford - John Link"/>
        <s v="Roxanne Stockslager - Roof Replacement"/>
        <s v="INS - Jason Adams - siding damage from fire"/>
        <s v="INS - Tom &amp; Stephanie Harris - Roof Replacement - Storm"/>
        <s v="Candy Deitering - Back Patio Windows and Doors"/>
        <s v="David Dean- Hardie"/>
        <s v="Joy Wharton- Roof Replacement"/>
        <s v="Betty and Marvin - Property Roof inspection"/>
        <s v="Joe Fiorita - Roof Repair"/>
        <s v="Swafford - Joe Mueller - Attic roof vents"/>
        <s v="Mary Dye - Ceiling Drywall"/>
        <s v="Alex Dale - Roof Ridge leak"/>
        <s v="Kimberleigh Cooper - Chimney Flashing"/>
        <s v="Emilee Rhoton- Roof Inspection"/>
        <s v="INS - Jeremy Faulkner - Siding"/>
        <s v="Faulkner - Roof Repair"/>
        <s v="INS - Brad Lucia - Siding"/>
        <s v="INS - Peggy Hicks (Ruth Davis) - Roof/Siding multi structures"/>
        <s v="INS - Nicole Mcfadden-Roof"/>
        <s v="INS - Michael Phillips-Roof Inspection"/>
        <s v="Rick Baker - Mason Work"/>
        <s v="Bob Beers - Gutters"/>
        <s v="Jerry Collins - Garage Roof"/>
        <s v="Dwight Johnson - Siding and Gutters"/>
        <s v="INS - Dwight Johnson-Left Elevatioin Siding"/>
        <s v="INS - Andrew &amp; Lynn Evans - Roof Repair"/>
        <s v="INS - Hershel Wright - 312 West St - Roof/Siding"/>
        <s v="Linda Breidenbach - Roof inspection"/>
        <s v="INS - Ron &amp; Shirley Holsopple - Exterior: Ron and Shirley Holsopple"/>
        <s v="INS - Tom Myers"/>
        <s v="Susan Whorton - Gable Warranty and Staining"/>
        <s v="Gerri Smith - Roof"/>
        <s v="Ben Warner Rental - Roof"/>
        <s v="Nathan Dahlinghaus - Fascia repair"/>
        <s v="Leah Cowley Lasoste - water test"/>
        <s v="INS - Misty Murphy - Roof/Front Porch Awning/Gutters and Guards"/>
        <s v="INS - Kim Claudy - Roofing Inspection"/>
        <s v="Anne Duffy - Hardie Siding"/>
        <s v="Stubbs Park - Amphitheater Roof"/>
        <s v="INS - Hershel Wright - Roof, Siding, Gutters, Window"/>
        <s v="INS - Jamie and Dennis Hunt - Roof"/>
        <s v="Geraldine Smith - Garage Roof"/>
        <s v="Cayla Kiger (Maymont Homes) Roof Repair"/>
        <s v="INS - JR - Roof and Interior"/>
        <s v="Jeff Hall - Roof Replacement"/>
        <s v="Shawn Miller - Hardie Shake Siding"/>
        <s v="Rob Venable - Roof"/>
        <s v="Turnstone Financial - Roof Replacement"/>
        <m/>
        <s v="INS - Kevin Tighe Roof Replacement"/>
        <s v="Chip - Larry and Helen McGlone - Fascia/Soffit, Dripedge/Gutter and Downs"/>
        <s v="Peggy Lentz-Gutters, fascia repair and painting"/>
        <s v="Tom Sylvester- Front Window Flashing"/>
        <s v="Raye Glaze- Glorious Light Repairs"/>
        <s v="Tom and Stephanie Harris- Exterior Upgrades"/>
        <s v="Chris Falkowski-Bathroom Vents Estimate"/>
        <s v="Donald Brown- Fascia Repair"/>
        <s v="Chris Miguel- Roof Replacement"/>
        <s v="O'Dougherty Gutters and Home Repairs"/>
        <s v="Brooke Fornes- Roof Inspection"/>
        <s v="Dan and Chris Barton- EPDM"/>
        <s v="Steve Andersen- Roof Repair"/>
        <s v="Janice Motz- Leaf Relief"/>
        <s v="Jackson Mcmahan- Gutter Estimate"/>
        <s v="Katherine Galbreath- Awning Roof Replacement"/>
        <s v="Duncan Hoskins- Fascia Replacement"/>
        <s v="Eric and Stacy Seibert- Roof"/>
        <s v="Tammie Gibble- Front Porch Repair"/>
        <s v="Wlusimbi Gutter Repair"/>
        <s v="Trimbach Roof"/>
        <s v="Betsy Knife- Siding Repair"/>
        <s v="Brandon Kirby- Fascia Repair"/>
        <s v="INS - Dorian Eldridge- Siding/Fascia/Gutters Replacement"/>
        <s v="Joe Fiorita- Chimney Reflash"/>
        <s v="Gary Hartzell- Siding Replacement"/>
        <s v="Steve Alexander- Roof/Fascia repair"/>
        <s v="Rob Williamson- Shingle Repair"/>
        <s v="Kathy Brown- Hail Damage"/>
        <s v="Mike Bellus Skylight"/>
        <s v="Jeff Burks- Roof"/>
        <s v="Emma Allen- Cedar Siding Repairs"/>
        <s v="Oceana Massonneau- Front Elevation Siding Repair"/>
        <s v="INS- Randy Marriot"/>
        <s v="Dan Moorhead- Chimney Flashing/ Roof Repair"/>
        <s v="Tom Mooney- Roof Repair"/>
        <s v="Ryan Logan- Roof Estimate"/>
        <s v="Zack James- Vinyl Estimate"/>
        <s v="Dave Liette"/>
        <s v="Doug Davidson- Power Fan Replacement"/>
        <s v="Greg Arndt- Soffit and Fascia Repairs"/>
        <s v="Doug Gregory- Carpentry Work"/>
        <s v="Chris Miguel 719 Grafton Ave"/>
        <s v="Clock Tower Project"/>
        <s v="Mina Shafiei- Roof Repair"/>
        <s v="Lin- Metal Roof"/>
        <s v="Mary Sacksteder- Low slope roof replacement"/>
        <s v="Eric Holbrook- Roof Replacement"/>
        <s v="Jack Walker- Siding Repair"/>
        <s v="Evan Huelsman- .042 Vinyl Siding Quote"/>
        <s v="Kevin Taylor- Fascia Repair Estimate"/>
        <s v="Bryan Fine- Flashing Repair Estimate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  <d v="2024-04-01T11:22:06Z"/>
        <d v="2024-04-04T08:32:47Z"/>
        <d v="2024-04-04T08:35:16Z"/>
        <d v="2024-04-04T13:18:55Z"/>
        <d v="2024-04-05T08:15:49Z"/>
        <d v="2024-04-05T08:17:17Z"/>
        <d v="2024-04-05T08:18:09Z"/>
        <d v="2024-04-09T11:53:43Z"/>
        <d v="2024-04-09T11:56:08Z"/>
        <d v="2024-04-11T14:25:24Z"/>
        <d v="2024-04-11T14:26:01Z"/>
        <d v="2024-04-11T15:07:58Z"/>
        <d v="2024-04-15T13:19:20Z"/>
        <d v="2024-04-15T13:19:59Z"/>
        <d v="2024-04-19T11:50:59Z"/>
        <d v="2024-04-23T08:47:26Z"/>
        <d v="2024-04-23T08:48:49Z"/>
        <d v="2024-04-23T08:52:50Z"/>
        <d v="2024-04-25T09:10:03Z"/>
        <d v="2024-04-25T18:30:34Z"/>
        <d v="2024-04-25T18:31:31Z"/>
        <d v="2024-04-25T18:32:44Z"/>
        <d v="2024-04-26T10:56:20Z"/>
        <d v="2024-04-28T00:00:00Z"/>
        <d v="2024-05-01T14:36:41Z"/>
        <d v="2024-04-27T00:00:00Z"/>
        <d v="2024-05-02T12:55:05Z"/>
        <d v="2024-05-03T13:19:16Z"/>
        <d v="2024-05-10T11:09:44Z"/>
        <d v="2024-05-13T07:17:01Z"/>
        <d v="2024-05-14T12:02:46Z"/>
        <d v="2024-05-15T08:41:39Z"/>
        <d v="2024-05-17T11:33:21Z"/>
        <d v="2024-05-24T00:00:00Z"/>
        <d v="2024-05-28T12:41:35Z"/>
        <d v="2024-05-29T10:44:50Z"/>
        <d v="2024-05-29T14:09:48Z"/>
        <d v="2024-05-29T14:42:19Z"/>
        <d v="2024-05-30T11:33:09Z"/>
        <d v="2024-05-31T13:59:33Z"/>
        <d v="2024-06-03T12:01:16Z"/>
        <d v="2024-06-03T14:24:24Z"/>
        <d v="2024-06-03T14:25:38Z"/>
        <d v="2024-06-03T14:26:23Z"/>
        <d v="2024-06-03T15:17:38Z"/>
        <d v="2024-06-03T15:22:07Z"/>
        <d v="2024-06-03T17:00:46Z"/>
        <d v="2024-06-05T08:33:43Z"/>
        <d v="2024-06-05T10:26:25Z"/>
        <d v="2024-06-05T10:28:48Z"/>
        <d v="2024-06-05T14:03:59Z"/>
        <d v="2024-06-05T14:55:10Z"/>
        <d v="2024-06-06T08:24:22Z"/>
        <d v="2024-06-06T08:25:24Z"/>
        <d v="2024-06-10T10:24:09Z"/>
        <d v="2024-06-12T08:16:58Z"/>
        <d v="2024-06-12T08:34:45Z"/>
        <d v="2024-06-17T08:29:36Z"/>
        <d v="2024-06-17T08:37:24Z"/>
        <d v="2024-06-17T13:53:13Z"/>
        <d v="2024-06-19T08:49:02Z"/>
        <d v="2024-06-19T08:51:34Z"/>
        <d v="2024-06-20T09:26:10Z"/>
        <d v="2024-06-21T08:58:42Z"/>
        <d v="2024-06-21T09:12:58Z"/>
        <d v="2024-06-21T12:45:10Z"/>
        <d v="2024-06-24T11:39:13Z"/>
        <d v="2024-06-25T10:09:59Z"/>
        <d v="2024-06-25T17:17:02Z"/>
        <d v="2024-06-26T13:07:47Z"/>
        <d v="2024-06-27T08:46:50Z"/>
        <d v="2024-06-28T13:43:32Z"/>
        <d v="2024-06-28T13:51:30Z"/>
        <d v="2024-06-29T00:00:00Z"/>
        <d v="2024-07-02T13:19:21Z"/>
        <d v="2024-07-02T13:26:50Z"/>
        <d v="2024-07-02T13:28:45Z"/>
        <d v="2024-07-08T08:49:48Z"/>
        <d v="2024-07-10T10:34:00Z"/>
        <d v="2024-07-11T09:58:07Z"/>
        <d v="2024-07-16T08:46:34Z"/>
        <d v="2024-07-16T08:48:19Z"/>
        <d v="2024-07-16T15:57:07Z"/>
        <d v="2024-07-17T09:55:23Z"/>
        <d v="2024-07-17T13:09:46Z"/>
        <d v="2024-07-17T15:57:44Z"/>
        <d v="2024-07-17T15:59:53Z"/>
        <d v="2024-07-19T17:33:06Z"/>
        <d v="2024-07-22T10:47:22Z"/>
        <d v="2024-07-22T10:48:53Z"/>
        <d v="2024-07-22T10:49:45Z"/>
        <d v="2024-07-22T11:33:45Z"/>
        <d v="2024-07-24T12:17:30Z"/>
        <d v="2024-07-24T12:21:55Z"/>
        <d v="2024-07-25T12:34:20Z"/>
        <d v="2024-07-25T14:44:46Z"/>
        <d v="2024-07-26T14:13:24Z"/>
        <d v="2024-07-26T15:39:43Z"/>
        <d v="2024-07-29T08:24:47Z"/>
        <d v="2024-07-30T11:54:36Z"/>
        <d v="2024-07-30T11:55:19Z"/>
        <d v="2024-07-30T11:56:03Z"/>
        <d v="2024-07-30T11:56:58Z"/>
        <d v="2024-07-30T11:57:44Z"/>
        <d v="2024-07-30T16:28:32Z"/>
        <d v="2024-07-31T14:08:18Z"/>
        <d v="2024-08-07T13:16:07Z"/>
        <d v="2024-09-15T00:00:00Z"/>
        <d v="2024-07-31T08:31:12Z"/>
        <d v="2024-07-31T08:31:58Z"/>
        <d v="2024-08-07T13:16:07Z"/>
        <d v="2024-08-13T09:28:54Z"/>
        <d v="2024-08-13T09:30:30Z"/>
        <d v="2024-08-13T15:29:51Z"/>
        <d v="2024-08-14T12:25:51Z"/>
        <d v="2024-08-14T12:27:02Z"/>
        <d v="2024-08-15T14:23:22Z"/>
        <d v="2024-08-15T16:40:45Z"/>
        <d v="2024-08-20T10:26:04Z"/>
        <d v="2024-08-20T10:27:30Z"/>
        <d v="2024-08-20T10:28:02Z"/>
        <d v="2024-08-26T12:57:47Z"/>
        <d v="2024-08-27T11:19:09Z"/>
        <d v="2024-08-27T12:56:09Z"/>
        <d v="2024-08-27T16:26:42Z"/>
        <d v="2024-08-28T16:14:25Z"/>
        <d v="2024-09-06T16:54:52Z"/>
        <d v="2024-09-06T16:56:01Z"/>
        <d v="2024-09-13T15:28:23Z"/>
        <d v="2024-09-13T15:55:04Z"/>
        <d v="2024-09-18T15:15:22Z"/>
        <d v="2024-09-20T09:51:56Z"/>
        <d v="2024-09-20T13:59:44Z"/>
        <d v="2024-09-23T08:27:46Z"/>
        <d v="2024-10-03T14:55:15Z"/>
        <d v="2024-10-03T14:57:48Z"/>
        <d v="2024-10-03T14:59:02Z"/>
        <d v="2024-10-07T09:51:53Z"/>
        <d v="2024-10-07T09:52:53Z"/>
        <d v="2024-10-07T09:54:35Z"/>
        <d v="2024-10-07T10:07:11Z"/>
        <d v="2024-10-11T15:32:22Z"/>
        <d v="2024-10-11T15:49:23Z"/>
        <d v="2024-10-11T15:51:23Z"/>
        <d v="2024-10-15T08:37:57Z"/>
        <d v="2024-10-15T08:39:57Z"/>
        <d v="2024-10-15T08:45:00Z"/>
        <d v="2024-10-17T08:37:14Z"/>
        <d v="2024-10-17T09:07:54Z"/>
        <d v="2024-10-17T09:09:33Z"/>
        <d v="2024-10-22T09:31:31Z"/>
        <d v="2024-10-23T08:21:10Z"/>
        <d v="2024-10-25T15:03:59Z"/>
        <d v="2024-10-30T08:13:20Z"/>
        <d v="2024-11-11T11:34:47Z"/>
        <d v="2024-11-11T11:35:57Z"/>
        <d v="2024-11-11T11:37:22Z"/>
        <d v="2024-11-11T11:38:26Z"/>
        <d v="2024-11-11T11:39:50Z"/>
        <d v="2024-11-18T13:20:09Z"/>
        <d v="2024-11-18T13:49:04Z"/>
        <d v="2024-11-18T15:48:52Z"/>
        <d v="2024-11-18T15:52:01Z"/>
        <d v="2024-11-22T08:47:01Z"/>
        <d v="2024-11-22T08:48:29Z"/>
        <d v="2024-12-02T10:20:39Z"/>
        <d v="2024-12-09T13:56:32Z"/>
        <d v="2024-12-09T15:50:00Z"/>
        <d v="2024-12-10T16:49:29Z"/>
        <d v="2024-12-16T10:05:52Z"/>
        <d v="2024-12-16T10:37:08Z"/>
        <d v="2024-12-16T10:41:16Z"/>
        <d v="2024-12-16T15:02:04Z"/>
        <d v="2024-12-17T11:20:42Z"/>
        <d v="2024-12-18T12:36:48Z"/>
        <d v="2024-12-20T15:45:27Z"/>
        <d v="2024-12-31T09:04:58Z"/>
        <d v="2024-12-31T09:08:39Z"/>
        <d v="2024-12-31T10:33:02Z"/>
        <d v="2025-01-02T10:02:44Z"/>
      </sharedItems>
    </cacheField>
    <cacheField name="Contract Amt $3,753,275.17" numFmtId="166">
      <sharedItems containsString="0" containsBlank="1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  <n v="31861.76"/>
        <n v="376.0"/>
        <n v="7759.91"/>
        <n v="18066.29"/>
        <n v="27692.27"/>
        <n v="4266.6"/>
        <n v="4282.5"/>
        <n v="15245.93"/>
        <n v="22569.82"/>
        <n v="12769.82"/>
        <n v="20511.3"/>
        <n v="200.0"/>
        <n v="750.0"/>
        <n v="17752.72"/>
        <n v="11952.54"/>
        <n v="32826.57"/>
        <n v="75317.86"/>
        <n v="1370.3"/>
        <n v="70325.69"/>
        <n v="28103.29"/>
        <n v="9184.54"/>
        <n v="59463.29"/>
        <n v="24188.59"/>
        <n v="36505.0"/>
        <n v="7484.0"/>
        <n v="68909.13"/>
        <n v="97441.45"/>
        <n v="30169.18"/>
        <n v="2190.27"/>
        <n v="38579.29"/>
        <n v="20246.6"/>
        <n v="13846.91"/>
        <n v="11830.5"/>
        <n v="3620.1"/>
        <n v="13218.48"/>
        <n v="651.0"/>
        <n v="13912.52"/>
        <n v="25741.81"/>
        <n v="12451.56"/>
        <n v="12800.0"/>
        <n v="14347.63"/>
        <n v="11747.6"/>
        <n v="1750.0"/>
        <n v="17201.21"/>
        <n v="697.0"/>
        <n v="2731.63"/>
        <n v="30143.51"/>
        <n v="1558.0"/>
        <n v="1155.53"/>
        <n v="10538.97"/>
        <n v="1540.0"/>
        <n v="33512.61"/>
        <n v="2813.0"/>
        <n v="10000.0"/>
        <n v="18392.96"/>
        <n v="23858.31"/>
        <n v="2646.04"/>
        <n v="13877.26"/>
        <n v="117354.87"/>
        <n v="90115.71"/>
        <n v="7742.74"/>
        <n v="84427.56"/>
        <n v="19691.38"/>
        <n v="48756.44"/>
        <n v="32636.64"/>
        <n v="2106.0"/>
        <n v="150000.0"/>
        <n v="21177.97"/>
        <n v="50994.47"/>
        <n v="9382.89"/>
        <n v="1854.0"/>
        <n v="10794.29"/>
        <n v="1289.13"/>
        <n v="22801.62"/>
        <n v="42299.55"/>
        <n v="0.01"/>
        <n v="73590.55"/>
        <n v="11449.89"/>
        <n v="18157.41"/>
        <n v="56856.47"/>
        <n v="18052.91"/>
        <n v="7508.87"/>
        <n v="12136.31"/>
        <n v="14501.83"/>
        <n v="555.08"/>
        <n v="3277.0"/>
        <n v="13232.75"/>
        <n v="13222.29"/>
        <n v="824.25"/>
        <n v="6802.38"/>
        <n v="18120.84"/>
        <n v="1275.0"/>
        <n v="20634.67"/>
        <n v="5728.63"/>
        <n v="8203.44"/>
        <n v="2565.0"/>
        <n v="11880.0"/>
        <n v="2348.0"/>
        <n v="5213.29"/>
        <n v="3344.25"/>
        <n v="3332.77"/>
        <n v="749.5"/>
        <n v="18432.97"/>
        <n v="11968.65"/>
        <n v="12369.97"/>
        <n v="32176.48"/>
        <n v="684.0"/>
        <n v="14076.48"/>
        <n v="10386.37"/>
        <n v="2961.24"/>
        <n v="500.0"/>
        <n v="810.0"/>
        <n v="11224.97"/>
        <n v="47380.95"/>
        <n v="83246.11"/>
        <n v="41351.33"/>
        <n v="15848.48"/>
        <n v="3903.8"/>
        <n v="1576.42"/>
        <n v="22173.12"/>
        <n v="12114.05"/>
        <n v="4950.0"/>
        <n v="8000.49"/>
        <n v="42564.0"/>
        <m/>
        <n v="17164.34"/>
        <n v="7214.0"/>
        <n v="6368.0"/>
        <n v="503.25"/>
        <n v="1562.0"/>
        <n v="36734.3"/>
        <n v="998.72"/>
        <n v="6966.84"/>
        <n v="10076.0"/>
        <n v="250.0"/>
        <n v="2252.87"/>
        <n v="400.0"/>
        <n v="1936.0"/>
        <n v="1780.0"/>
        <n v="5475.57"/>
        <n v="858.4"/>
        <n v="36744.42"/>
        <n v="375.0"/>
        <n v="30805.0"/>
        <n v="3442.73"/>
        <n v="650.0"/>
        <n v="30980.36"/>
        <n v="1149.66"/>
        <n v="21692.14"/>
        <n v="1858.71"/>
        <n v="36612.74"/>
        <n v="1992.0"/>
        <n v="21588.47"/>
        <n v="3191.75"/>
        <n v="16262.04"/>
        <n v="4507.5"/>
        <n v="755.0"/>
        <n v="10838.34"/>
        <n v="6607.77"/>
        <n v="706.25"/>
        <n v="872.67"/>
        <n v="1086.75"/>
        <n v="15579.55"/>
        <n v="19769.56"/>
        <n v="3987.5"/>
        <n v="707.37"/>
        <n v="7643.85"/>
        <n v="5902.38"/>
        <n v="12552.93"/>
        <n v="28463.93"/>
        <n v="580.0"/>
        <n v="1102.6"/>
      </sharedItems>
    </cacheField>
    <cacheField name="Projected Start Date">
      <sharedItems containsDate="1" containsBlank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  <d v="2024-04-23T00:00:00Z"/>
        <d v="2024-04-04T00:00:00Z"/>
        <d v="2024-04-19T00:00:00Z"/>
        <d v="2024-05-13T00:00:00Z"/>
        <d v="2024-04-13T00:00:00Z"/>
        <d v="2024-04-29T00:00:00Z"/>
        <d v="2024-04-15T00:00:00Z"/>
        <d v="2024-06-12T00:00:00Z"/>
        <d v="2024-09-02T00:00:00Z"/>
        <d v="2024-04-11T00:00:00Z"/>
        <d v="2024-04-30T00:00:00Z"/>
        <d v="2024-04-25T00:00:00Z"/>
        <d v="2024-05-15T00:00:00Z"/>
        <d v="2024-06-01T00:00:00Z"/>
        <d v="2024-05-03T00:00:00Z"/>
        <d v="2024-05-02T00:00:00Z"/>
        <d v="2024-06-10T00:00:00Z"/>
        <d v="2024-05-08T00:00:00Z"/>
        <d v="2024-05-16T00:00:00Z"/>
        <d v="2024-05-17T00:00:00Z"/>
        <d v="2024-06-20T00:00:00Z"/>
        <d v="2024-10-09T00:00:00Z"/>
        <d v="2024-05-21T00:00:00Z"/>
        <d v="2024-06-03T00:00:00Z"/>
        <d v="2024-05-29T00:00:00Z"/>
        <d v="2024-06-04T00:00:00Z"/>
        <d v="2024-07-02T00:00:00Z"/>
        <d v="2024-04-21T00:00:00Z"/>
        <d v="2024-06-07T00:00:00Z"/>
        <d v="2024-06-05T00:00:00Z"/>
        <d v="2024-06-13T00:00:00Z"/>
        <d v="2024-06-11T00:00:00Z"/>
        <d v="2024-08-21T00:00:00Z"/>
        <d v="2024-06-27T00:00:00Z"/>
        <d v="2024-08-05T00:00:00Z"/>
        <d v="2024-06-19T00:00:00Z"/>
        <d v="2024-06-21T00:00:00Z"/>
        <m/>
        <d v="2024-08-19T00:00:00Z"/>
        <d v="2024-06-25T00:00:00Z"/>
        <d v="2024-07-08T00:00:00Z"/>
        <d v="2024-08-01T00:00:00Z"/>
        <d v="2024-07-01T00:00:00Z"/>
        <d v="2024-08-15T00:00:00Z"/>
        <d v="2024-08-16T00:00:00Z"/>
        <d v="2024-07-15T00:00:00Z"/>
        <d v="2024-07-29T00:00:00Z"/>
        <d v="2024-07-05T00:00:00Z"/>
        <d v="2024-07-22T00:00:00Z"/>
        <d v="2024-07-19T00:00:00Z"/>
        <d v="2024-08-13T00:00:00Z"/>
        <d v="2024-09-10T00:00:00Z"/>
        <d v="2024-07-26T00:00:00Z"/>
        <d v="2024-08-14T00:00:00Z"/>
        <d v="2024-09-09T00:00:00Z"/>
        <d v="2024-08-28T00:00:00Z"/>
        <d v="2024-08-08T00:00:00Z"/>
        <d v="2024-08-22T00:00:00Z"/>
        <d v="2024-08-20T00:00:00Z"/>
        <d v="2024-08-11T00:00:00Z"/>
        <d v="2024-09-24T00:00:00Z"/>
        <d v="2024-11-27T00:00:00Z"/>
        <d v="2024-08-26T00:00:00Z"/>
        <d v="2024-09-04T00:00:00Z"/>
        <d v="2024-09-16T00:00:00Z"/>
        <d v="2024-10-22T00:00:00Z"/>
        <d v="2024-09-03T00:00:00Z"/>
        <d v="2024-08-27T00:00:00Z"/>
        <d v="2024-09-06T00:00:00Z"/>
        <d v="2024-09-18T00:00:00Z"/>
        <d v="2024-09-11T00:00:00Z"/>
        <d v="2024-10-08T00:00:00Z"/>
        <d v="2024-09-23T00:00:00Z"/>
        <d v="2024-10-10T00:00:00Z"/>
        <d v="2024-11-13T00:00:00Z"/>
        <d v="2024-10-15T00:00:00Z"/>
        <d v="2024-10-21T00:00:00Z"/>
        <d v="2024-11-15T00:00:00Z"/>
        <d v="2024-12-09T00:00:00Z"/>
        <d v="2024-11-05T00:00:00Z"/>
        <d v="2024-10-30T00:00:00Z"/>
        <d v="2024-11-20T00:00:00Z"/>
        <d v="2024-11-11T00:00:00Z"/>
        <d v="2024-11-07T00:00:00Z"/>
        <d v="2024-11-12T00:00:00Z"/>
        <d v="2024-11-08T00:00:00Z"/>
        <d v="2024-12-02T00:00:00Z"/>
        <d v="2024-11-18T00:00:00Z"/>
        <d v="2025-07-16T00:00:00Z"/>
        <d v="2024-11-19T00:00:00Z"/>
        <d v="2024-12-03T00:00:00Z"/>
        <d v="2024-12-04T00:00:00Z"/>
        <d v="2024-11-25T00:00:00Z"/>
        <d v="2025-03-25T00:00:00Z"/>
        <d v="2025-01-06T00:00:00Z"/>
        <d v="2024-12-17T00:00:00Z"/>
        <d v="2025-01-16T00:00:00Z"/>
        <d v="2025-01-31T00:00:00Z"/>
        <d v="2025-01-03T00:00:00Z"/>
        <d v="2025-01-14T00:00:00Z"/>
        <d v="2025-01-02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  <d v="2024-04-25T00:00:00Z"/>
        <d v="2024-04-04T00:00:00Z"/>
        <d v="2024-05-01T00:00:00Z"/>
        <d v="2024-06-03T00:00:00Z"/>
        <d v="2024-04-15T00:00:00Z"/>
        <d v="2024-04-24T00:00:00Z"/>
        <d v="2024-09-24T00:00:00Z"/>
        <d v="2024-04-11T00:00:00Z"/>
        <d v="2024-05-28T00:00:00Z"/>
        <d v="2024-06-04T00:00:00Z"/>
        <d v="2024-06-05T00:00:00Z"/>
        <d v="2024-06-14T00:00:00Z"/>
        <d v="2024-08-01T00:00:00Z"/>
        <d v="2024-05-15T00:00:00Z"/>
        <d v="2024-05-18T00:00:00Z"/>
        <d v="2024-05-17T00:00:00Z"/>
        <d v="2024-11-13T00:00:00Z"/>
        <d v="2024-06-26T00:00:00Z"/>
        <d v="2024-06-27T00:00:00Z"/>
        <d v="2024-05-29T00:00:00Z"/>
        <d v="2024-06-07T00:00:00Z"/>
        <d v="2024-07-17T00:00:00Z"/>
        <d v="2024-07-11T00:00:00Z"/>
        <d v="2024-04-21T00:00:00Z"/>
        <d v="2024-06-10T00:00:00Z"/>
        <d v="2024-06-17T00:00:00Z"/>
        <d v="2024-06-24T00:00:00Z"/>
        <d v="2024-06-13T00:00:00Z"/>
        <d v="2024-06-11T00:00:00Z"/>
        <d v="2024-08-22T00:00:00Z"/>
        <d v="2024-07-02T00:00:00Z"/>
        <d v="2024-08-13T00:00:00Z"/>
        <d v="2024-06-19T00:00:00Z"/>
        <d v="2024-06-25T00:00:00Z"/>
        <d v="2024-06-21T00:00:00Z"/>
        <d v="2024-08-20T00:00:00Z"/>
        <d v="2024-11-19T00:00:00Z"/>
        <d v="2024-09-18T00:00:00Z"/>
        <d v="2024-08-15T00:00:00Z"/>
        <d v="2024-07-01T00:00:00Z"/>
        <d v="2024-07-19T00:00:00Z"/>
        <d v="2024-09-19T00:00:00Z"/>
        <d v="2024-07-05T00:00:00Z"/>
        <d v="2024-09-25T00:00:00Z"/>
        <d v="2024-07-31T00:00:00Z"/>
        <d v="2024-07-26T00:00:00Z"/>
        <d v="2024-08-14T00:00:00Z"/>
        <d v="2024-10-02T00:00:00Z"/>
        <d v="2024-08-05T00:00:00Z"/>
        <d v="2024-09-11T00:00:00Z"/>
        <d v="2024-08-30T00:00:00Z"/>
        <d v="2024-08-10T00:00:00Z"/>
        <d v="2024-08-08T00:00:00Z"/>
        <d v="2024-08-23T00:00:00Z"/>
        <d v="2024-12-02T00:00:00Z"/>
        <d v="2024-08-28T00:00:00Z"/>
        <d v="2024-09-04T00:00:00Z"/>
        <d v="2024-09-10T00:00:00Z"/>
        <d v="2024-09-30T00:00:00Z"/>
        <d v="2024-09-16T00:00:00Z"/>
        <d v="2024-10-30T00:00:00Z"/>
        <d v="2024-08-29T00:00:00Z"/>
        <d v="2024-10-22T00:00:00Z"/>
        <d v="2024-09-23T00:00:00Z"/>
        <d v="2024-11-12T00:00:00Z"/>
        <d v="2024-10-10T00:00:00Z"/>
        <d v="2024-11-06T00:00:00Z"/>
        <d v="2024-10-17T00:00:00Z"/>
        <d v="2024-10-16T00:00:00Z"/>
        <d v="2024-10-15T00:00:00Z"/>
        <d v="2024-12-12T00:00:00Z"/>
        <d v="2024-11-05T00:00:00Z"/>
        <d v="2024-11-18T00:00:00Z"/>
        <d v="2024-11-20T00:00:00Z"/>
        <d v="2024-12-03T00:00:00Z"/>
        <d v="2024-11-08T00:00:00Z"/>
        <d v="2024-12-20T00:00:00Z"/>
        <d v="2025-07-16T00:00:00Z"/>
        <d v="2024-12-13T00:00:00Z"/>
        <d v="2024-12-18T00:00:00Z"/>
        <d v="2024-11-25T00:00:00Z"/>
        <d v="2025-03-25T00:00:00Z"/>
        <d v="2025-02-03T00:00:00Z"/>
        <d v="2025-01-21T00:00:00Z"/>
        <d v="2025-02-06T00:00:00Z"/>
        <d v="2025-01-03T00:00:00Z"/>
        <d v="2025-01-14T00:00:00Z"/>
        <d v="2025-01-02T00:00:00Z"/>
      </sharedItems>
    </cacheField>
    <cacheField name="AM" numFmtId="0">
      <sharedItems>
        <s v="Adam"/>
        <s v="Will"/>
        <s v="Mike"/>
        <s v="Brian"/>
        <s v="Chris"/>
        <s v="Brett"/>
        <s v="Jared"/>
        <s v="Cale"/>
        <s v="James"/>
      </sharedItems>
    </cacheField>
    <cacheField name="Invoiced Total $3,497,897.97" numFmtId="166">
      <sharedItems containsString="0" containsBlank="1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  <n v="31971.76"/>
        <n v="389.16"/>
        <n v="18726.29"/>
        <n v="7924.91"/>
        <n v="31024.64"/>
        <n v="4267.0"/>
        <n v="4282.5"/>
        <n v="15960.93"/>
        <n v="23349.82"/>
        <n v="33964.5"/>
        <n v="23625.99"/>
        <n v="750.0"/>
        <n v="18412.72"/>
        <n v="9044.13"/>
        <n v="33539.95"/>
        <n v="24864.0"/>
        <n v="1370.3"/>
        <n v="63676.39"/>
        <n v="32419.51"/>
        <n v="11344.93"/>
        <n v="77003.81"/>
        <n v="15858.59"/>
        <n v="40055.0"/>
        <n v="7484.0"/>
        <n v="80309.0"/>
        <n v="84984.08"/>
        <n v="29619.18"/>
        <n v="2190.27"/>
        <n v="48993.56"/>
        <n v="20246.6"/>
        <n v="16070.15"/>
        <n v="11830.5"/>
        <n v="3620.1"/>
        <n v="13218.48"/>
        <n v="21308.78"/>
        <n v="21837.08"/>
        <n v="17925.61"/>
        <n v="17675.17"/>
        <n v="42645.45"/>
        <n v="11867.6"/>
        <n v="1750.0"/>
        <n v="25220.9"/>
        <n v="697.0"/>
        <n v="2731.63"/>
        <n v="33381.67"/>
        <n v="1964.0"/>
        <n v="1155.53"/>
        <n v="10847.57"/>
        <n v="1540.0"/>
        <n v="34877.63"/>
        <n v="2813.0"/>
        <n v="12040.49"/>
        <n v="18392.96"/>
        <n v="24038.31"/>
        <n v="3136.54"/>
        <n v="16957.26"/>
        <n v="0.0"/>
        <n v="8540.99"/>
        <n v="91914.42"/>
        <n v="15180.25"/>
        <n v="51402.6"/>
        <n v="20000.0"/>
        <n v="2106.0"/>
        <n v="97397.46"/>
        <n v="27888.15"/>
        <n v="64221.18"/>
        <n v="9382.89"/>
        <n v="1854.0"/>
        <n v="10976.31"/>
        <n v="1289.13"/>
        <n v="25881.62"/>
        <n v="45278.96"/>
        <n v="52021.44"/>
        <n v="12274.89"/>
        <n v="18157.41"/>
        <n v="28135.1"/>
        <n v="17952.91"/>
        <n v="9158.87"/>
        <n v="12521.31"/>
        <n v="14501.83"/>
        <n v="555.08"/>
        <n v="3277.0"/>
        <n v="13232.75"/>
        <n v="13387.29"/>
        <n v="824.25"/>
        <n v="6850.38"/>
        <n v="20154.49"/>
        <n v="1275.0"/>
        <m/>
        <n v="9152.55"/>
        <n v="2565.0"/>
        <n v="13200.0"/>
        <n v="2348.0"/>
        <n v="5213.29"/>
        <n v="3344.25"/>
        <n v="4089.27"/>
        <n v="749.5"/>
        <n v="13343.65"/>
        <n v="10888.36"/>
        <n v="684.0"/>
        <n v="14076.48"/>
        <n v="10936.37"/>
        <n v="2961.24"/>
        <n v="250.0"/>
        <n v="810.0"/>
        <n v="18533.25"/>
        <n v="35970.54"/>
        <n v="83246.11"/>
        <n v="42210.09"/>
        <n v="19487.84"/>
        <n v="5278.8"/>
        <n v="1976.42"/>
        <n v="23018.51"/>
        <n v="12294.05"/>
        <n v="4950.0"/>
        <n v="10090.49"/>
        <n v="42756.0"/>
        <n v="13416.91"/>
        <n v="7214.0"/>
        <n v="6368.0"/>
        <n v="503.25"/>
        <n v="7863.12"/>
        <n v="31291.51"/>
        <n v="998.72"/>
        <n v="8241.84"/>
        <n v="2252.87"/>
        <n v="400.0"/>
        <n v="1936.0"/>
        <n v="1780.0"/>
        <n v="5475.57"/>
        <n v="858.4"/>
        <n v="38402.42"/>
        <n v="375.0"/>
        <n v="30805.7"/>
        <n v="3442.73"/>
        <n v="650.0"/>
        <n v="21447.56"/>
        <n v="1149.66"/>
        <n v="21692.14"/>
        <n v="1858.71"/>
        <n v="16554.94"/>
        <n v="1992.0"/>
        <n v="21588.47"/>
        <n v="3295.75"/>
        <n v="4562.5"/>
        <n v="755.0"/>
        <n v="11558.34"/>
        <n v="6607.77"/>
        <n v="706.25"/>
        <n v="872.67"/>
        <n v="1086.75"/>
        <n v="20869.56"/>
        <n v="5985.5"/>
        <n v="707.37"/>
        <n v="7643.85"/>
        <n v="6877.38"/>
        <n v="8008.64"/>
        <n v="580.0"/>
        <n v="1102.6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  <n v="110.0"/>
        <n v="13.160000000000025"/>
        <n v="10966.380000000001"/>
        <n v="3332.369999999999"/>
        <n v="0.3999999999996362"/>
        <n v="715.0"/>
        <n v="780.0"/>
        <n v="21194.68"/>
        <n v="3114.6900000000023"/>
        <n v="660.0"/>
        <n v="713.3799999999974"/>
        <n v="4316.2199999999975"/>
        <n v="2160.3899999999994"/>
        <n v="17540.519999999997"/>
        <n v="3550.0"/>
        <n v="11399.869999999995"/>
        <n v="-12457.369999999995"/>
        <n v="10414.269999999997"/>
        <n v="2223.24"/>
        <n v="12567.48"/>
        <n v="7396.259999999998"/>
        <n v="5474.050000000001"/>
        <n v="4875.169999999998"/>
        <n v="28297.82"/>
        <n v="8019.690000000002"/>
        <n v="3238.16"/>
        <n v="406.0"/>
        <n v="308.60000000000036"/>
        <n v="1365.0199999999968"/>
        <n v="2040.4899999999998"/>
        <n v="180.0"/>
        <n v="490.5"/>
        <n v="3079.999999999998"/>
        <n v="798.25"/>
        <n v="7486.860000000001"/>
        <n v="2646.159999999996"/>
        <n v="6710.18"/>
        <n v="13226.71"/>
        <n v="182.01999999999862"/>
        <n v="3080.0"/>
        <n v="2979.409999999996"/>
        <n v="825.0"/>
        <n v="1650.000000000001"/>
        <n v="385.0"/>
        <n v="165.0"/>
        <n v="48.0"/>
        <n v="2033.6500000000015"/>
        <n v="949.1099999999988"/>
        <n v="1320.0"/>
        <n v="756.5"/>
        <n v="1375.0"/>
        <n v="550.0"/>
        <n v="7308.280000000001"/>
        <n v="-11410.409999999996"/>
        <n v="858.7599999999948"/>
        <n v="3639.3600000000006"/>
        <n v="400.0"/>
        <n v="845.3899999999994"/>
        <n v="2090.0"/>
        <n v="192.0"/>
        <n v="6301.12"/>
        <n v="1275.0"/>
        <n v="1658.0"/>
        <n v="0.7000000000007276"/>
        <n v="104.0"/>
        <n v="720.0"/>
        <n v="1100.0"/>
        <n v="1998.0"/>
        <n v="975.0"/>
      </sharedItems>
    </cacheField>
    <cacheField name="Actual Cost" numFmtId="166">
      <sharedItems containsString="0" containsBlank="1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  <n v="23903.34"/>
        <n v="11199.56"/>
        <n v="4980.57"/>
        <n v="17665.45"/>
        <n v="1712.21"/>
        <n v="1392.44"/>
        <n v="10557.13"/>
        <n v="13698.98"/>
        <n v="21950.62"/>
        <n v="16158.44"/>
        <n v="12320.94"/>
        <n v="6116.45"/>
        <n v="16007.15"/>
        <n v="4683.79"/>
        <n v="517.16"/>
        <n v="4330.95"/>
        <n v="16635.65"/>
        <n v="6177.0"/>
        <n v="29831.06"/>
        <n v="12184.18"/>
        <n v="21555.12"/>
        <n v="5670.0"/>
        <n v="33863.51"/>
        <n v="45142.3"/>
        <n v="9552.44"/>
        <n v="1068.69"/>
        <n v="21885.77"/>
        <n v="9900.0"/>
        <n v="7877.23"/>
        <n v="8743.99"/>
        <n v="1190.63"/>
        <n v="3240.0"/>
        <n v="12202.84"/>
        <n v="11094.8"/>
        <n v="9781.49"/>
        <n v="10047.31"/>
        <n v="21085.21"/>
        <n v="7237.39"/>
        <n v="13030.19"/>
        <n v="1480.6"/>
        <n v="16785.45"/>
        <n v="1045.0"/>
        <n v="947.18"/>
        <n v="6710.53"/>
        <n v="800.0"/>
        <n v="18725.18"/>
        <n v="1066.89"/>
        <n v="7621.51"/>
        <n v="10245.69"/>
        <n v="14379.76"/>
        <n v="2032.0"/>
        <n v="10957.31"/>
        <n v="4391.46"/>
        <n v="70309.14"/>
        <n v="13263.83"/>
        <n v="20126.05"/>
        <n v="3257.2"/>
        <n v="1055.0"/>
        <n v="71130.59"/>
        <n v="14911.74"/>
        <n v="24019.73"/>
        <n v="6064.18"/>
        <n v="900.0"/>
        <n v="5348.0"/>
        <n v="603.7"/>
        <n v="14758.75"/>
        <n v="18299.32"/>
        <n v="1175.99"/>
        <n v="23437.78"/>
        <n v="7886.95"/>
        <n v="9200.63"/>
        <m/>
        <n v="8655.84"/>
        <n v="3722.56"/>
        <n v="7870.74"/>
        <n v="8192.45"/>
        <n v="269.61"/>
        <n v="1638.36"/>
        <n v="8562.0"/>
        <n v="8635.81"/>
        <n v="438.11"/>
        <n v="4451.55"/>
        <n v="13704.9"/>
        <n v="676.99"/>
        <n v="5181.48"/>
        <n v="1550.0"/>
        <n v="8447.49"/>
        <n v="1150.0"/>
        <n v="3268.28"/>
        <n v="388.11"/>
        <n v="8459.11"/>
        <n v="1118.58"/>
        <n v="7962.0"/>
        <n v="6577.12"/>
        <n v="1010.21"/>
        <n v="385.96"/>
        <n v="8690.45"/>
        <n v="21117.71"/>
        <n v="24628.73"/>
        <n v="18670.07"/>
        <n v="9928.28"/>
        <n v="3613.8"/>
        <n v="639.96"/>
        <n v="10788.63"/>
        <n v="7611.8"/>
        <n v="3000.0"/>
        <n v="6508.19"/>
        <n v="17835.28"/>
        <n v="11132.74"/>
        <n v="2805.74"/>
        <n v="3155.0"/>
        <n v="242.94"/>
        <n v="2893.26"/>
        <n v="227.54"/>
        <n v="211.81"/>
        <n v="5256.33"/>
        <n v="1887.95"/>
        <n v="810.0"/>
        <n v="3981.344"/>
        <n v="328.55"/>
        <n v="23364.55"/>
        <n v="175.0"/>
        <n v="19563.51"/>
        <n v="1344.82"/>
        <n v="450.0"/>
        <n v="13967.92"/>
        <n v="700.86"/>
        <n v="215.77"/>
        <n v="1177.18"/>
        <n v="13401.52"/>
        <n v="1240.8"/>
        <n v="215.69"/>
        <n v="1349.47"/>
        <n v="6458.94"/>
        <n v="4619.2"/>
        <n v="459.6"/>
        <n v="525.0"/>
        <n v="11458.96"/>
        <n v="4050.0"/>
        <n v="331.47"/>
        <n v="2352.7"/>
        <n v="4561.65"/>
        <n v="8008.64"/>
        <n v="150.0"/>
        <n v="158.15"/>
        <n v="514.77"/>
      </sharedItems>
    </cacheField>
    <cacheField name="$2,240,491.52" numFmtId="166">
      <sharedItems containsString="0" containsBlank="1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  <n v="8068.419999999998"/>
        <n v="389.16"/>
        <n v="7526.730000000001"/>
        <n v="13085.720000000001"/>
        <n v="13359.189999999999"/>
        <n v="2554.79"/>
        <n v="2890.06"/>
        <n v="5403.800000000001"/>
        <n v="9650.84"/>
        <n v="12013.880000000001"/>
        <n v="7467.550000000001"/>
        <n v="750.0"/>
        <n v="6091.780000000001"/>
        <n v="5836.090000000001"/>
        <n v="17532.799999999996"/>
        <n v="70634.07"/>
        <n v="853.14"/>
        <n v="65994.74"/>
        <n v="15783.859999999997"/>
        <n v="5167.93"/>
        <n v="47172.75"/>
        <n v="12004.41"/>
        <n v="18499.88"/>
        <n v="1814.0"/>
        <n v="46445.49"/>
        <n v="39841.78"/>
        <n v="20616.739999999998"/>
        <n v="1121.58"/>
        <n v="27107.789999999997"/>
        <n v="10346.599999999999"/>
        <n v="8192.92"/>
        <n v="3086.51"/>
        <n v="2429.47"/>
        <n v="9978.48"/>
        <n v="13218.48"/>
        <n v="9105.939999999999"/>
        <n v="14647.010000000002"/>
        <n v="8144.120000000001"/>
        <n v="7627.859999999999"/>
        <n v="21560.239999999998"/>
        <n v="4630.21"/>
        <n v="1750.0"/>
        <n v="12190.710000000001"/>
        <n v="697.0"/>
        <n v="1251.0300000000002"/>
        <n v="16596.219999999998"/>
        <n v="919.0"/>
        <n v="208.35000000000002"/>
        <n v="4137.04"/>
        <n v="740.0"/>
        <n v="16152.449999999997"/>
        <n v="1746.11"/>
        <n v="4418.98"/>
        <n v="8147.269999999999"/>
        <n v="9658.550000000001"/>
        <n v="1104.54"/>
        <n v="5999.949999999999"/>
        <n v="117354.87"/>
        <n v="90115.71"/>
        <n v="4149.53"/>
        <n v="21605.28"/>
        <n v="6427.550000000001"/>
        <n v="31276.55"/>
        <n v="29379.44"/>
        <n v="1051.0"/>
        <n v="78869.41"/>
        <n v="12976.410000000002"/>
        <n v="40201.45"/>
        <n v="3318.709999999999"/>
        <n v="954.0"/>
        <n v="5628.3099999999995"/>
        <n v="685.4300000000001"/>
        <n v="11122.869999999999"/>
        <n v="26979.64"/>
        <n v="-1175.98"/>
        <n v="50152.770000000004"/>
        <n v="4387.94"/>
        <n v="8956.78"/>
        <n v="56856.47"/>
        <n v="9397.07"/>
        <n v="5436.310000000001"/>
        <n v="4650.57"/>
        <n v="6309.379999999999"/>
        <n v="285.47"/>
        <n v="1638.64"/>
        <n v="4670.75"/>
        <n v="4751.480000000001"/>
        <n v="386.14"/>
        <n v="2398.83"/>
        <n v="6449.590000000002"/>
        <n v="598.01"/>
        <m/>
        <n v="5728.63"/>
        <n v="3971.0699999999997"/>
        <n v="1015.0"/>
        <n v="4752.51"/>
        <n v="1198.0"/>
        <n v="1945.0099999999998"/>
        <n v="3344.25"/>
        <n v="4089.27"/>
        <n v="361.39"/>
        <n v="18432.97"/>
        <n v="4884.539999999999"/>
        <n v="12369.97"/>
        <n v="32176.48"/>
        <n v="-434.5799999999999"/>
        <n v="6114.48"/>
        <n v="4359.250000000001"/>
        <n v="1951.0299999999997"/>
        <n v="500.0"/>
        <n v="424.04"/>
        <n v="9842.8"/>
        <n v="14852.830000000002"/>
        <n v="58617.380000000005"/>
        <n v="23540.019999999997"/>
        <n v="9559.56"/>
        <n v="1665.0"/>
        <n v="1336.46"/>
        <n v="12229.88"/>
        <n v="4682.249999999999"/>
        <n v="1950.0"/>
        <n v="3582.3"/>
        <n v="24920.72"/>
        <n v="6031.6"/>
        <n v="4408.26"/>
        <n v="3213.0"/>
        <n v="260.31"/>
        <n v="4969.86"/>
        <n v="36734.3"/>
        <n v="771.1800000000001"/>
        <n v="238.19"/>
        <n v="2985.51"/>
        <n v="10076.0"/>
        <n v="250.0"/>
        <n v="364.91999999999985"/>
        <n v="400.0"/>
        <n v="1126.0"/>
        <n v="880.0"/>
        <n v="1494.2259999999997"/>
        <n v="529.8499999999999"/>
        <n v="15037.869999999999"/>
        <n v="200.0"/>
        <n v="11242.190000000002"/>
        <n v="2097.91"/>
        <n v="30980.36"/>
        <n v="699.6600000000001"/>
        <n v="7724.219999999999"/>
        <n v="1157.85"/>
        <n v="234.23"/>
        <n v="36612.74"/>
        <n v="814.8199999999999"/>
        <n v="8186.950000000001"/>
        <n v="2054.95"/>
        <n v="234.31"/>
        <n v="16262.04"/>
        <n v="3213.0299999999997"/>
        <n v="555.0"/>
        <n v="5099.400000000001"/>
        <n v="1988.5700000000006"/>
        <n v="706.25"/>
        <n v="413.06999999999994"/>
        <n v="561.75"/>
        <n v="15579.55"/>
        <n v="9410.600000000002"/>
        <n v="1935.5"/>
        <n v="375.9"/>
        <n v="5291.150000000001"/>
        <n v="2315.7300000000005"/>
        <n v="4544.29"/>
        <n v="300.0"/>
        <n v="28463.93"/>
        <n v="421.85"/>
        <n v="587.8299999999999"/>
      </sharedItems>
    </cacheField>
    <cacheField name="GP % 54.48%">
      <sharedItems containsMixedTypes="1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  <n v="0.2523608334355068"/>
        <n v="0.40193385876220017"/>
        <n v="1.6512137046351316"/>
        <n v="0.4305993558668207"/>
        <n v="0.5987321303023201"/>
        <n v="0.6748534734384122"/>
        <n v="0.3385642315328744"/>
        <n v="0.41331539172464715"/>
        <n v="0.3537187357387861"/>
        <n v="0.3160735275008582"/>
        <n v="0.3308462845250457"/>
        <n v="0.6452903706603069"/>
        <n v="0.5227437727247655"/>
        <n v="2.840816843629344"/>
        <n v="0.6225935926439466"/>
        <n v="1.036408313976342"/>
        <n v="0.4868630031730892"/>
        <n v="0.45552771149755883"/>
        <n v="0.6126028049780914"/>
        <n v="0.7569657832127572"/>
        <n v="0.46186193983273"/>
        <n v="0.24238375200427578"/>
        <n v="0.5783348068087014"/>
        <n v="0.46881462975183114"/>
        <n v="0.6960604581220681"/>
        <n v="0.5120738539084222"/>
        <n v="0.5532929225800288"/>
        <n v="0.5110290122786048"/>
        <n v="0.5098222480810696"/>
        <n v="0.26089429863488445"/>
        <n v="0.6711057705588243"/>
        <n v="0.7548886104907675"/>
        <n v="0.42733277081090515"/>
        <n v="0.670740318760567"/>
        <n v="0.45432875087653923"/>
        <n v="0.43155794258273045"/>
        <n v="0.5055695273469971"/>
        <n v="0.39015554956351745"/>
        <n v="0.483357453540516"/>
        <n v="0.4579793017355938"/>
        <n v="0.4971656600763233"/>
        <n v="0.4679226069246436"/>
        <n v="0.1803068721712115"/>
        <n v="0.38137942414752796"/>
        <n v="0.4805194805194805"/>
        <n v="0.4631177634489499"/>
        <n v="0.6207287593316744"/>
        <n v="0.36700998049082717"/>
        <n v="0.4429558918194787"/>
        <n v="0.4017982129359344"/>
        <n v="0.3521523717217061"/>
        <n v="0.35382780001014313"/>
        <e v="#DIV/0!"/>
        <n v="0.4858371219261467"/>
        <n v="0.23505865564946174"/>
        <n v="0.42341529289702085"/>
        <n v="0.6084624124071545"/>
        <n v="1.468972"/>
        <n v="0.4990503323836657"/>
        <n v="0.809768653104506"/>
        <n v="0.46530192931406356"/>
        <n v="0.6259842936551461"/>
        <n v="0.35369806104515766"/>
        <n v="0.5145631067961165"/>
        <n v="0.5127688631243105"/>
        <n v="0.5316996734231614"/>
        <n v="0.42975942000539374"/>
        <n v="0.5958537916948623"/>
        <n v="-117598.0"/>
        <n v="0.9640788490284007"/>
        <n v="0.3574728571905736"/>
        <n v="0.4932851105967206"/>
        <n v="2.0208376725158255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3501747348322283"/>
        <n v="0.3200076012838827"/>
        <n v="0.46902745098039217"/>
        <n v="0.43387580510349577"/>
        <n v="0.39571150097465885"/>
        <n v="0.36003863636363637"/>
        <n v="0.510221465076661"/>
        <n v="0.3730868606964124"/>
        <n v="0.48217478318879253"/>
        <n v="0.3660572631926047"/>
        <n v="1.1360728337417203"/>
        <n v="-0.6353508771929823"/>
        <n v="0.43437563936438656"/>
        <n v="0.3986011811963202"/>
        <n v="0.6588557496184031"/>
        <n v="2.0"/>
        <n v="0.5235061728395062"/>
        <n v="0.5310887189240958"/>
        <n v="0.4129165144587766"/>
        <n v="0.7041455750905358"/>
        <n v="0.5576870364408131"/>
        <n v="0.4905397417055969"/>
        <n v="0.31541259377131164"/>
        <n v="0.6762024266097287"/>
        <n v="0.5313063269516576"/>
        <n v="0.3808549664268487"/>
        <n v="0.3939393939393939"/>
        <n v="0.3550174471210021"/>
        <n v="0.5828590139395641"/>
        <n v="0.44955209508001476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6172530288909598"/>
        <n v="0.39158651980786624"/>
        <n v="0.5333333333333333"/>
        <n v="0.36493863148703004"/>
        <n v="0.6093739561336498"/>
        <n v="0.6923076923076923"/>
        <n v="1.4444701401931035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Retail 53.15%">
      <sharedItems containsMixedTypes="1" containsNumber="1">
        <n v="0.35"/>
        <n v="0.8114159485109631"/>
        <n v="0.41028445116630796"/>
        <n v="0.5967741935483871"/>
        <s v="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10525151515151512"/>
        <n v="0.378208285498858"/>
        <n v="0.4524801445059208"/>
        <n v="0.49361384045496065"/>
        <n v="0.5220973390626366"/>
        <n v="0.5558375634517766"/>
        <n v="0.3423550454442854"/>
        <n v="0.2523608334355068"/>
        <n v="0.40193385876220017"/>
        <n v="1.6512137046351316"/>
        <n v="0.5987321303023201"/>
        <n v="0.6748534734384122"/>
        <n v="0.3385642315328744"/>
        <n v="0.41331539172464715"/>
        <n v="0.3308462845250457"/>
        <n v="0.6225935926439466"/>
        <n v="0.46186193983273"/>
        <n v="0.24238375200427578"/>
        <n v="0.46881462975183114"/>
        <n v="0.6960604581220681"/>
        <n v="0.5120738539084222"/>
        <n v="0.5532929225800288"/>
        <n v="0.26089429863488445"/>
        <n v="0.6711057705588243"/>
        <n v="0.7548886104907675"/>
        <n v="0.39015554956351745"/>
        <n v="0.4679226069246436"/>
        <n v="0.4805194805194805"/>
        <n v="0.4631177634489499"/>
        <n v="0.6207287593316744"/>
        <n v="0.36700998049082717"/>
        <n v="0.3521523717217061"/>
        <n v="0.35382780001014313"/>
        <n v="0.23505865564946174"/>
        <n v="0.4990503323836657"/>
        <n v="0.6259842936551461"/>
        <n v="0.35369806104515766"/>
        <n v="0.5145631067961165"/>
        <n v="0.5316996734231614"/>
        <n v="0.42975942000539374"/>
        <n v="0.5958537916948623"/>
        <n v="0.9640788490284007"/>
        <n v="0.3574728571905736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46902745098039217"/>
        <n v="0.36003863636363637"/>
        <n v="0.510221465076661"/>
        <n v="0.3661"/>
        <n v="-0.6353508771929823"/>
        <n v="0.43437563936438656"/>
        <n v="0.3986011811963202"/>
        <n v="0.6588557496184031"/>
        <n v="2.0"/>
        <n v="0.4129165144587766"/>
        <n v="0.7041455750905358"/>
        <n v="0.31541259377131164"/>
        <n v="0.6762024266097287"/>
        <n v="0.3808549664268487"/>
        <n v="0.3939393939393939"/>
        <n v="0.3550174471210021"/>
        <n v="0.5828590139395641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39158651980786624"/>
        <n v="0.5333333333333333"/>
        <n v="0.36493863148703004"/>
        <n v="0.6093739561336498"/>
        <n v="0.6923076923076923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Insurance 58.18%">
      <sharedItems containsBlank="1" containsMixedTypes="1" containsNumber="1">
        <s v=""/>
        <n v="0.6868637641289744"/>
        <n v="0.4518635850493135"/>
        <n v="0.4742738865773901"/>
        <n v="0.6601213545558124"/>
        <n v="0.9428553468823306"/>
        <n v="0.0"/>
        <n v="1.0"/>
        <n v="0.4305993558668207"/>
        <n v="0.3537187357387861"/>
        <n v="0.3160735275008582"/>
        <n v="0.6452903706603069"/>
        <n v="0.5227437727247655"/>
        <n v="2.840816843629344"/>
        <n v="1.036408313976342"/>
        <n v="0.4868630031730892"/>
        <n v="0.45552771149755883"/>
        <n v="0.6126028049780914"/>
        <n v="0.7569657832127572"/>
        <n v="0.5783348068087014"/>
        <n v="0.5110290122786048"/>
        <n v="0.5098222480810696"/>
        <n v="0.42733277081090515"/>
        <n v="0.670740318760567"/>
        <n v="0.45432875087653923"/>
        <n v="0.43155794258273045"/>
        <n v="0.5055695273469971"/>
        <n v="0.483357453540516"/>
        <n v="0.4579793017355938"/>
        <n v="0.4971656600763233"/>
        <n v="0.1803068721712115"/>
        <n v="0.38137942414752796"/>
        <n v="0.4429558918194787"/>
        <n v="0.4017982129359344"/>
        <n v="0.4858371219261467"/>
        <n v="0.42341529289702085"/>
        <n v="0.6084624124071545"/>
        <n v="1.468972"/>
        <n v="0.809768653104506"/>
        <n v="0.46530192931406356"/>
        <n v="0.5127688631243105"/>
        <n v="0.4932851105967206"/>
        <n v="2.0208376725158255"/>
        <m/>
        <n v="0.3501747348322283"/>
        <n v="0.3200076012838827"/>
        <n v="0.43387580510349577"/>
        <n v="0.39571150097465885"/>
        <n v="0.3730868606964124"/>
        <n v="0.48217478318879253"/>
        <n v="1.1360728337417203"/>
        <n v="0.5235061728395062"/>
        <n v="0.5310887189240958"/>
        <n v="0.5576870364408131"/>
        <n v="0.4905397417055969"/>
        <n v="0.5313063269516576"/>
        <n v="0.44955209508001476"/>
        <n v="0.6172530288909598"/>
        <n v="1.4444701401931035"/>
      </sharedItems>
    </cacheField>
    <cacheField name="Billed" numFmtId="0">
      <sharedItems>
        <b v="0"/>
        <b v="1"/>
      </sharedItems>
    </cacheField>
    <cacheField name="Status" numFmtId="0">
      <sharedItems containsBlank="1">
        <s v="In Progress"/>
        <s v="In Billing"/>
        <s v="Pending Gutters"/>
        <s v="Project Ready"/>
        <s v="Pending Insurance"/>
        <s v="Ops Planning"/>
        <s v="Construction &amp; Remodeling"/>
        <s v="Ready to Bill"/>
        <s v="Approved"/>
        <s v="Pending Sub Work"/>
        <s v="Scheduled"/>
        <m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237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  <n v="2.0245056E7"/>
        <n v="2.0245057E7"/>
        <n v="2.0245058E7"/>
        <n v="2.0245059E7"/>
        <n v="2.024506E7"/>
        <n v="2.0245061E7"/>
        <n v="2.0245062E7"/>
        <n v="2.0245063E7"/>
        <n v="2.0245064E7"/>
        <n v="2.0245065E7"/>
        <n v="2.0245066E7"/>
        <n v="2.0245067E7"/>
        <n v="2.0245068E7"/>
        <n v="2.0245069E7"/>
        <n v="2.024507E7"/>
        <n v="2.0245071E7"/>
        <n v="2.0245072E7"/>
        <n v="2.0245073E7"/>
        <n v="2.0245074E7"/>
        <n v="2.0245075E7"/>
        <n v="2.0245076E7"/>
        <n v="2.0245077E7"/>
        <n v="2.0245078E7"/>
        <n v="2.0245079E7"/>
        <n v="2.024508E7"/>
        <n v="2.0245081E7"/>
        <n v="2.0245082E7"/>
        <n v="2.0245083E7"/>
        <n v="2.0245084E7"/>
        <n v="2.0245085E7"/>
        <n v="2.0245086E7"/>
        <n v="2.0245087E7"/>
        <n v="2.0245088E7"/>
        <n v="2.0245089E7"/>
        <n v="2.0245091E7"/>
        <n v="2.024509E7"/>
        <n v="2.0245092E7"/>
        <n v="2.0245093E7"/>
        <n v="2.0245094E7"/>
        <n v="2.0245095E7"/>
        <n v="2.0245096E7"/>
        <n v="2.0245097E7"/>
        <n v="2.0245098E7"/>
        <n v="2.0245099E7"/>
        <n v="2.02451E7"/>
        <n v="2.0245101E7"/>
        <n v="2.0245102E7"/>
        <n v="2.0245103E7"/>
        <n v="2.0245104E7"/>
        <n v="2.0245105E7"/>
        <n v="2.0245106E7"/>
        <n v="2.0245107E7"/>
        <n v="2.0245108E7"/>
        <n v="2.0245109E7"/>
        <n v="2.024511E7"/>
        <n v="2.0245111E7"/>
        <n v="2.0245112E7"/>
        <n v="2.0245113E7"/>
        <n v="2.0245114E7"/>
        <n v="2.0245115E7"/>
        <n v="2.0245116E7"/>
        <n v="2.0245117E7"/>
        <n v="2.0245118E7"/>
        <n v="2.0245119E7"/>
        <n v="2.024512E7"/>
        <n v="2.0245121E7"/>
        <n v="2.0245122E7"/>
        <n v="2.0245123E7"/>
        <n v="2.0245124E7"/>
        <n v="2.0245125E7"/>
        <n v="2.0245126E7"/>
        <n v="2.0245127E7"/>
        <n v="2.0245128E7"/>
        <n v="2.0245129E7"/>
        <n v="2.024513E7"/>
        <n v="2.0245131E7"/>
        <n v="2.0245132E7"/>
        <n v="2.0245133E7"/>
        <n v="2.0245134E7"/>
        <n v="2.0245135E7"/>
        <n v="2.0245136E7"/>
        <n v="2.0245137E7"/>
        <n v="2.0245138E7"/>
        <n v="2.0245139E7"/>
        <n v="2.024514E7"/>
        <n v="2.0245141E7"/>
        <n v="2.0245142E7"/>
        <n v="2.0245143E7"/>
        <n v="2.0245144E7"/>
        <n v="2.0245145E7"/>
        <n v="2.0245146E7"/>
        <n v="2.0245147E7"/>
        <n v="2.0245148E7"/>
        <n v="2.0245149E7"/>
        <n v="2.024515E7"/>
        <n v="2.0245151E7"/>
        <n v="2.0245152E7"/>
        <n v="2.0245153E7"/>
        <n v="2.0245154E7"/>
        <n v="2.0245155E7"/>
        <n v="2.0245156E7"/>
        <n v="2.0245157E7"/>
        <n v="2.0245158E7"/>
        <n v="2.0245159E7"/>
        <n v="2.024516E7"/>
        <n v="2.0245161E7"/>
        <n v="2.0245162E7"/>
        <n v="2.0245163E7"/>
        <n v="2.0245164E7"/>
        <n v="2.0245165E7"/>
        <n v="2.0245166E7"/>
        <n v="2.0245167E7"/>
        <n v="2.0245168E7"/>
        <n v="2.0245169E7"/>
        <n v="2.024517E7"/>
        <n v="2.0245171E7"/>
        <n v="2.0245172E7"/>
        <n v="2.0245173E7"/>
        <n v="2.0245174E7"/>
        <n v="2.0245175E7"/>
        <n v="2.0245176E7"/>
        <n v="2.0245177E7"/>
        <n v="2.0245178E7"/>
        <n v="2.0245179E7"/>
        <n v="2.024518E7"/>
        <n v="2.0245181E7"/>
        <n v="2.0245182E7"/>
        <n v="2.0245183E7"/>
        <n v="2.0245184E7"/>
        <n v="2.0245185E7"/>
        <n v="2.0245186E7"/>
        <n v="2.0245187E7"/>
        <n v="2.0245188E7"/>
        <n v="2.0245189E7"/>
        <n v="2.024519E7"/>
        <n v="2.0245191E7"/>
        <n v="2.0245192E7"/>
        <n v="2.0245193E7"/>
        <n v="2.0245194E7"/>
        <n v="2.0245195E7"/>
        <n v="2.0245196E7"/>
        <n v="2.0245197E7"/>
        <n v="2.0245198E7"/>
        <n v="2.0245199E7"/>
        <n v="2.02452E7"/>
        <n v="2.0245201E7"/>
        <n v="2.0245202E7"/>
        <n v="2.0245203E7"/>
        <n v="2.0245204E7"/>
        <n v="2.0245205E7"/>
        <n v="2.0245206E7"/>
        <n v="2.0245207E7"/>
        <n v="2.0245208E7"/>
        <n v="2.0245209E7"/>
        <n v="2.024521E7"/>
        <n v="2.0245211E7"/>
        <n v="2.0245212E7"/>
        <n v="2.0245213E7"/>
        <n v="2.0245214E7"/>
        <n v="2.0245215E7"/>
        <n v="2.0245216E7"/>
        <n v="2.0245217E7"/>
        <n v="2.0245218E7"/>
        <n v="2.0245219E7"/>
        <n v="2.024522E7"/>
        <n v="2.0245221E7"/>
        <n v="2.0245222E7"/>
        <n v="2.0245223E7"/>
        <n v="2.0245224E7"/>
        <n v="2.0245225E7"/>
        <n v="2.0245226E7"/>
        <n v="2.0245227E7"/>
        <n v="2.0245228E7"/>
        <n v="2.0245229E7"/>
        <n v="2.024523E7"/>
        <n v="2.0245231E7"/>
        <n v="2.0245232E7"/>
        <n v="2.0245233E7"/>
        <n v="2.0245234E7"/>
        <n v="2.0245235E7"/>
        <n v="2.0245236E7"/>
      </sharedItems>
    </cacheField>
    <cacheField name="Name" numFmtId="0">
      <sharedItems containsBlank="1"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  <s v="Piqua Apostolic Temple"/>
        <s v="INS - Randy King"/>
        <s v="Eddie Richards"/>
        <s v="Dave Linnenkohl "/>
        <s v="INS - Philip Kleman"/>
        <s v="Lima - Mary Woodley"/>
        <s v="Lima - Janet Davis"/>
        <s v="Jessica Hogan"/>
        <s v="CHIP - Kevin Fernandez"/>
        <s v="INS - Brad Lucia"/>
        <s v="INS - Dwight Johnson"/>
        <s v="Sara Gudorf - tarp"/>
        <s v="Warehouse Wall"/>
        <s v="Lisa and Keith Bowman"/>
        <s v="INS - Tim Chrisman"/>
        <s v="INS - Hershel Wright"/>
        <s v="INS - Harry Sharp"/>
        <s v="Dave Barker "/>
        <s v="INS- Crystal Ganger"/>
        <s v="INS-Jon Mann"/>
        <s v="INS-John Gose"/>
        <s v="INS - Michelle &amp; Travis Elsass"/>
        <s v="Ins - Wes Beard"/>
        <s v="Mdaga and Florence Walusimbi"/>
        <s v="Swafford - Walusimbi gutters"/>
        <s v="INS - Doug Hurley"/>
        <s v="Ray Marker"/>
        <s v="Chris Falkowski"/>
        <s v="Tracy Johnson"/>
        <s v=" Jordan Knepper"/>
        <s v="INS - Jon Edwards"/>
        <s v="INS- Jill Goslee"/>
        <s v="Candy Deitering- Siding"/>
        <s v="Steve and Robin Bliss"/>
        <s v="OCW-Dusty Beam - OC Warranty Roof"/>
        <s v="Rebecca and Derek"/>
        <s v="INS - Steve &amp; Lisa Headley - Roof, Gutters, Fence"/>
        <s v="INS - Gloria Boomershine"/>
        <s v="INS - Carlee Marshall"/>
        <s v="INS - Goldie White"/>
        <s v="INS - Maria Keller"/>
        <s v="Amy Mote - Roof"/>
        <s v="INS - Barbara Marker - Tarp"/>
        <s v="INS Phil Goltzene - Tarp"/>
        <s v="INS- Dave Trimble - Roof"/>
        <s v="INS - Janis Fitzgerald - Tarp"/>
        <s v="INS - Carla Craft - Gable Siding"/>
        <s v="INS - State Farm Agent office"/>
        <s v="Chris Falkowski - Gutters/Downs"/>
        <s v="Alex Boussetta- Soffit Install"/>
        <s v="INS- Ester Meyer- Roof"/>
        <s v="Todd Baker - Gutters"/>
        <s v="Greg Buthker - Siding"/>
        <s v="INS - Ann Fields"/>
        <s v="INS - John Hess - TARP"/>
        <s v="Mari Beth - Front Porch"/>
        <s v="Dennis Riley - Dream Center Bell tower"/>
        <s v="INS - Bud Gootee - Roof"/>
        <s v="INS - Sara &amp; David Roof"/>
        <s v="David Stormer - Gutter"/>
        <s v="Teresa Vititoe - Roof"/>
        <s v="Buck Creek Nature Center - Arcon"/>
        <s v="Buck Creek Siding - Arcon: Marcus Horner"/>
        <s v="INS - Bill Henry - Roof"/>
        <s v="Jason May- Roof and More"/>
        <s v="INS- Bob &amp; Debbie Guthrie"/>
        <s v="INS - Bethany Bell - Roof, Siding and More"/>
        <s v="INS - Peggy Steinmetz - Storm"/>
        <s v="Denise Harrison - Gutters"/>
        <s v="INS - John Edwards - Roof and More"/>
        <s v="INS - Justin Lester - Roof, storm damage"/>
        <s v="Dan and Chris Barton-Roof"/>
        <s v="Steve Ryan- Roof Replacement"/>
        <s v="Headley- Gutter Guard"/>
        <s v="INS - Molly Fennell - Garage Roof and Gutters"/>
        <s v="Crystal Hastings- Siding"/>
        <s v="Emily Hansen-Palmus- Roof and Gutters"/>
        <s v="Brent Luckenbill- Hail Damage"/>
        <s v="Elevated Roofing - 222 West National Office Roof Replacement"/>
        <s v="Swafford - John Link"/>
        <s v="Roxanne Stockslager - Roof Replacement"/>
        <s v="INS - Jason Adams - siding damage from fire"/>
        <s v="INS - Tom &amp; Stephanie Harris - Roof Replacement - Storm"/>
        <s v="Candy Deitering - Back Patio Windows and Doors"/>
        <s v="David Dean- Hardie"/>
        <s v="Joy Wharton- Roof Replacement"/>
        <s v="Betty and Marvin - Property Roof inspection"/>
        <s v="Joe Fiorita - Roof Repair"/>
        <s v="Swafford - Joe Mueller - Attic roof vents"/>
        <s v="Mary Dye - Ceiling Drywall"/>
        <s v="Alex Dale - Roof Ridge leak"/>
        <s v="Kimberleigh Cooper - Chimney Flashing"/>
        <s v="Emilee Rhoton- Roof Inspection"/>
        <s v="INS - Jeremy Faulkner - Siding"/>
        <s v="Faulkner - Roof Repair"/>
        <s v="INS - Brad Lucia - Siding"/>
        <s v="INS - Peggy Hicks (Ruth Davis) - Roof/Siding multi structures"/>
        <s v="INS - Nicole Mcfadden-Roof"/>
        <s v="INS - Michael Phillips-Roof Inspection"/>
        <s v="Rick Baker - Mason Work"/>
        <s v="Bob Beers - Gutters"/>
        <s v="Jerry Collins - Garage Roof"/>
        <s v="Dwight Johnson - Siding and Gutters"/>
        <s v="INS - Dwight Johnson-Left Elevatioin Siding"/>
        <s v="INS - Andrew &amp; Lynn Evans - Roof Repair"/>
        <s v="INS - Hershel Wright - 312 West St - Roof/Siding"/>
        <s v="Linda Breidenbach - Roof inspection"/>
        <s v="INS - Ron &amp; Shirley Holsopple - Exterior: Ron and Shirley Holsopple"/>
        <s v="INS - Tom Myers"/>
        <s v="Susan Whorton - Gable Warranty and Staining"/>
        <s v="Gerri Smith - Roof"/>
        <s v="Ben Warner Rental - Roof"/>
        <s v="Nathan Dahlinghaus - Fascia repair"/>
        <s v="Leah Cowley Lasoste - water test"/>
        <s v="INS - Misty Murphy - Roof/Front Porch Awning/Gutters and Guards"/>
        <s v="INS - Kim Claudy - Roofing Inspection"/>
        <s v="Anne Duffy - Hardie Siding"/>
        <s v="Stubbs Park - Amphitheater Roof"/>
        <s v="INS - Hershel Wright - Roof, Siding, Gutters, Window"/>
        <s v="INS - Jamie and Dennis Hunt - Roof"/>
        <s v="Geraldine Smith - Garage Roof"/>
        <s v="Cayla Kiger (Maymont Homes) Roof Repair"/>
        <s v="INS - JR - Roof and Interior"/>
        <s v="Jeff Hall - Roof Replacement"/>
        <s v="Shawn Miller - Hardie Shake Siding"/>
        <s v="Rob Venable - Roof"/>
        <s v="Turnstone Financial - Roof Replacement"/>
        <m/>
        <s v="INS - Kevin Tighe Roof Replacement"/>
        <s v="Chip - Larry and Helen McGlone - Fascia/Soffit, Dripedge/Gutter and Downs"/>
        <s v="Peggy Lentz-Gutters, fascia repair and painting"/>
        <s v="Tom Sylvester- Front Window Flashing"/>
        <s v="Raye Glaze- Glorious Light Repairs"/>
        <s v="Tom and Stephanie Harris- Exterior Upgrades"/>
        <s v="Chris Falkowski-Bathroom Vents Estimate"/>
        <s v="Donald Brown- Fascia Repair"/>
        <s v="Chris Miguel- Roof Replacement"/>
        <s v="O'Dougherty Gutters and Home Repairs"/>
        <s v="Brooke Fornes- Roof Inspection"/>
        <s v="Dan and Chris Barton- EPDM"/>
        <s v="Steve Andersen- Roof Repair"/>
        <s v="Janice Motz- Leaf Relief"/>
        <s v="Jackson Mcmahan- Gutter Estimate"/>
        <s v="Katherine Galbreath- Awning Roof Replacement"/>
        <s v="Duncan Hoskins- Fascia Replacement"/>
        <s v="Eric and Stacy Seibert- Roof"/>
        <s v="Tammie Gibble- Front Porch Repair"/>
        <s v="Wlusimbi Gutter Repair"/>
        <s v="Trimbach Roof"/>
        <s v="Betsy Knife- Siding Repair"/>
        <s v="Brandon Kirby- Fascia Repair"/>
        <s v="INS - Dorian Eldridge- Siding/Fascia/Gutters Replacement"/>
        <s v="Joe Fiorita- Chimney Reflash"/>
        <s v="Gary Hartzell- Siding Replacement"/>
        <s v="Steve Alexander- Roof/Fascia repair"/>
        <s v="Rob Williamson- Shingle Repair"/>
        <s v="Kathy Brown- Hail Damage"/>
        <s v="Mike Bellus Skylight"/>
        <s v="Jeff Burks- Roof"/>
        <s v="Emma Allen- Cedar Siding Repairs"/>
        <s v="Oceana Massonneau- Front Elevation Siding Repair"/>
        <s v="INS- Randy Marriot"/>
        <s v="Dan Moorhead- Chimney Flashing/ Roof Repair"/>
        <s v="Tom Mooney- Roof Repair"/>
        <s v="Ryan Logan- Roof Estimate"/>
        <s v="Zack James- Vinyl Estimate"/>
        <s v="Dave Liette"/>
        <s v="Doug Davidson- Power Fan Replacement"/>
        <s v="Greg Arndt- Soffit and Fascia Repairs"/>
        <s v="Doug Gregory- Carpentry Work"/>
        <s v="Chris Miguel 719 Grafton Ave"/>
        <s v="Clock Tower Project"/>
        <s v="Mina Shafiei- Roof Repair"/>
        <s v="Lin- Metal Roof"/>
        <s v="Mary Sacksteder- Low slope roof replacement"/>
        <s v="Eric Holbrook- Roof Replacement"/>
        <s v="Jack Walker- Siding Repair"/>
        <s v="Evan Huelsman- .042 Vinyl Siding Quote"/>
        <s v="Kevin Taylor- Fascia Repair Estimate"/>
        <s v="Bryan Fine- Flashing Repair Estimate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  <d v="2024-04-01T11:22:06Z"/>
        <d v="2024-04-04T08:32:47Z"/>
        <d v="2024-04-04T08:35:16Z"/>
        <d v="2024-04-04T13:18:55Z"/>
        <d v="2024-04-05T08:15:49Z"/>
        <d v="2024-04-05T08:17:17Z"/>
        <d v="2024-04-05T08:18:09Z"/>
        <d v="2024-04-09T11:53:43Z"/>
        <d v="2024-04-09T11:56:08Z"/>
        <d v="2024-04-11T14:25:24Z"/>
        <d v="2024-04-11T14:26:01Z"/>
        <d v="2024-04-11T15:07:58Z"/>
        <d v="2024-04-15T13:19:20Z"/>
        <d v="2024-04-15T13:19:59Z"/>
        <d v="2024-04-19T11:50:59Z"/>
        <d v="2024-04-23T08:47:26Z"/>
        <d v="2024-04-23T08:48:49Z"/>
        <d v="2024-04-23T08:52:50Z"/>
        <d v="2024-04-25T09:10:03Z"/>
        <d v="2024-04-25T18:30:34Z"/>
        <d v="2024-04-25T18:31:31Z"/>
        <d v="2024-04-25T18:32:44Z"/>
        <d v="2024-04-26T10:56:20Z"/>
        <d v="2024-04-28T00:00:00Z"/>
        <d v="2024-05-01T14:36:41Z"/>
        <d v="2024-04-27T00:00:00Z"/>
        <d v="2024-05-02T12:55:05Z"/>
        <d v="2024-05-03T13:19:16Z"/>
        <d v="2024-05-10T11:09:44Z"/>
        <d v="2024-05-13T07:17:01Z"/>
        <d v="2024-05-14T12:02:46Z"/>
        <d v="2024-05-15T08:41:39Z"/>
        <d v="2024-05-17T11:33:21Z"/>
        <d v="2024-05-24T00:00:00Z"/>
        <d v="2024-05-28T12:41:35Z"/>
        <d v="2024-05-29T10:44:50Z"/>
        <d v="2024-05-29T14:09:48Z"/>
        <d v="2024-05-29T14:42:19Z"/>
        <d v="2024-05-30T11:33:09Z"/>
        <d v="2024-05-31T13:59:33Z"/>
        <d v="2024-06-03T12:01:16Z"/>
        <d v="2024-06-03T14:24:24Z"/>
        <d v="2024-06-03T14:25:38Z"/>
        <d v="2024-06-03T14:26:23Z"/>
        <d v="2024-06-03T15:17:38Z"/>
        <d v="2024-06-03T15:22:07Z"/>
        <d v="2024-06-03T17:00:46Z"/>
        <d v="2024-06-05T08:33:43Z"/>
        <d v="2024-06-05T10:26:25Z"/>
        <d v="2024-06-05T10:28:48Z"/>
        <d v="2024-06-05T14:03:59Z"/>
        <d v="2024-06-05T14:55:10Z"/>
        <d v="2024-06-06T08:24:22Z"/>
        <d v="2024-06-06T08:25:24Z"/>
        <d v="2024-06-10T10:24:09Z"/>
        <d v="2024-06-12T08:16:58Z"/>
        <d v="2024-06-12T08:34:45Z"/>
        <d v="2024-06-17T08:29:36Z"/>
        <d v="2024-06-17T08:37:24Z"/>
        <d v="2024-06-17T13:53:13Z"/>
        <d v="2024-06-19T08:49:02Z"/>
        <d v="2024-06-19T08:51:34Z"/>
        <d v="2024-06-20T09:26:10Z"/>
        <d v="2024-06-21T08:58:42Z"/>
        <d v="2024-06-21T09:12:58Z"/>
        <d v="2024-06-21T12:45:10Z"/>
        <d v="2024-06-24T11:39:13Z"/>
        <d v="2024-06-25T10:09:59Z"/>
        <d v="2024-06-25T17:17:02Z"/>
        <d v="2024-06-26T13:07:47Z"/>
        <d v="2024-06-27T08:46:50Z"/>
        <d v="2024-06-28T13:43:32Z"/>
        <d v="2024-06-28T13:51:30Z"/>
        <d v="2024-06-29T00:00:00Z"/>
        <d v="2024-07-02T13:19:21Z"/>
        <d v="2024-07-02T13:26:50Z"/>
        <d v="2024-07-02T13:28:45Z"/>
        <d v="2024-07-08T08:49:48Z"/>
        <d v="2024-07-10T10:34:00Z"/>
        <d v="2024-07-11T09:58:07Z"/>
        <d v="2024-07-16T08:46:34Z"/>
        <d v="2024-07-16T08:48:19Z"/>
        <d v="2024-07-16T15:57:07Z"/>
        <d v="2024-07-17T09:55:23Z"/>
        <d v="2024-07-17T13:09:46Z"/>
        <d v="2024-07-17T15:57:44Z"/>
        <d v="2024-07-17T15:59:53Z"/>
        <d v="2024-07-19T17:33:06Z"/>
        <d v="2024-07-22T10:47:22Z"/>
        <d v="2024-07-22T10:48:53Z"/>
        <d v="2024-07-22T10:49:45Z"/>
        <d v="2024-07-22T11:33:45Z"/>
        <d v="2024-07-24T12:17:30Z"/>
        <d v="2024-07-24T12:21:55Z"/>
        <d v="2024-07-25T12:34:20Z"/>
        <d v="2024-07-25T14:44:46Z"/>
        <d v="2024-07-26T14:13:24Z"/>
        <d v="2024-07-26T15:39:43Z"/>
        <d v="2024-07-29T08:24:47Z"/>
        <d v="2024-07-30T11:54:36Z"/>
        <d v="2024-07-30T11:55:19Z"/>
        <d v="2024-07-30T11:56:03Z"/>
        <d v="2024-07-30T11:56:58Z"/>
        <d v="2024-07-30T11:57:44Z"/>
        <d v="2024-07-30T16:28:32Z"/>
        <d v="2024-07-31T14:08:18Z"/>
        <d v="2024-08-07T13:16:07Z"/>
        <d v="2024-09-15T00:00:00Z"/>
        <d v="2024-07-31T08:31:12Z"/>
        <d v="2024-07-31T08:31:58Z"/>
        <d v="2024-08-07T13:16:07Z"/>
        <d v="2024-08-13T09:28:54Z"/>
        <d v="2024-08-13T09:30:30Z"/>
        <d v="2024-08-13T15:29:51Z"/>
        <d v="2024-08-14T12:25:51Z"/>
        <d v="2024-08-14T12:27:02Z"/>
        <d v="2024-08-15T14:23:22Z"/>
        <d v="2024-08-15T16:40:45Z"/>
        <d v="2024-08-20T10:26:04Z"/>
        <d v="2024-08-20T10:27:30Z"/>
        <d v="2024-08-20T10:28:02Z"/>
        <d v="2024-08-26T12:57:47Z"/>
        <d v="2024-08-27T11:19:09Z"/>
        <d v="2024-08-27T12:56:09Z"/>
        <d v="2024-08-27T16:26:42Z"/>
        <d v="2024-08-28T16:14:25Z"/>
        <d v="2024-09-06T16:54:52Z"/>
        <d v="2024-09-06T16:56:01Z"/>
        <d v="2024-09-13T15:28:23Z"/>
        <d v="2024-09-13T15:55:04Z"/>
        <d v="2024-09-18T15:15:22Z"/>
        <d v="2024-09-20T09:51:56Z"/>
        <d v="2024-09-20T13:59:44Z"/>
        <d v="2024-09-23T08:27:46Z"/>
        <d v="2024-10-03T14:55:15Z"/>
        <d v="2024-10-03T14:57:48Z"/>
        <d v="2024-10-03T14:59:02Z"/>
        <d v="2024-10-07T09:51:53Z"/>
        <d v="2024-10-07T09:52:53Z"/>
        <d v="2024-10-07T09:54:35Z"/>
        <d v="2024-10-07T10:07:11Z"/>
        <d v="2024-10-11T15:32:22Z"/>
        <d v="2024-10-11T15:49:23Z"/>
        <d v="2024-10-11T15:51:23Z"/>
        <d v="2024-10-15T08:37:57Z"/>
        <d v="2024-10-15T08:39:57Z"/>
        <d v="2024-10-15T08:45:00Z"/>
        <d v="2024-10-17T08:37:14Z"/>
        <d v="2024-10-17T09:07:54Z"/>
        <d v="2024-10-17T09:09:33Z"/>
        <d v="2024-10-22T09:31:31Z"/>
        <d v="2024-10-23T08:21:10Z"/>
        <d v="2024-10-25T15:03:59Z"/>
        <d v="2024-10-30T08:13:20Z"/>
        <d v="2024-11-11T11:34:47Z"/>
        <d v="2024-11-11T11:35:57Z"/>
        <d v="2024-11-11T11:37:22Z"/>
        <d v="2024-11-11T11:38:26Z"/>
        <d v="2024-11-11T11:39:50Z"/>
        <d v="2024-11-18T13:20:09Z"/>
        <d v="2024-11-18T13:49:04Z"/>
        <d v="2024-11-18T15:48:52Z"/>
        <d v="2024-11-18T15:52:01Z"/>
        <d v="2024-11-22T08:47:01Z"/>
        <d v="2024-11-22T08:48:29Z"/>
        <d v="2024-12-02T10:20:39Z"/>
        <d v="2024-12-09T13:56:32Z"/>
        <d v="2024-12-09T15:50:00Z"/>
        <d v="2024-12-10T16:49:29Z"/>
        <d v="2024-12-16T10:05:52Z"/>
        <d v="2024-12-16T10:37:08Z"/>
        <d v="2024-12-16T10:41:16Z"/>
        <d v="2024-12-16T15:02:04Z"/>
        <d v="2024-12-17T11:20:42Z"/>
        <d v="2024-12-18T12:36:48Z"/>
        <d v="2024-12-20T15:45:27Z"/>
        <d v="2024-12-31T09:04:58Z"/>
        <d v="2024-12-31T09:08:39Z"/>
        <d v="2024-12-31T10:33:02Z"/>
        <d v="2025-01-02T10:02:44Z"/>
      </sharedItems>
    </cacheField>
    <cacheField name="Contract Amt $3,753,275.17" numFmtId="166">
      <sharedItems containsString="0" containsBlank="1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  <n v="31861.76"/>
        <n v="376.0"/>
        <n v="7759.91"/>
        <n v="18066.29"/>
        <n v="27692.27"/>
        <n v="4266.6"/>
        <n v="4282.5"/>
        <n v="15245.93"/>
        <n v="22569.82"/>
        <n v="12769.82"/>
        <n v="20511.3"/>
        <n v="200.0"/>
        <n v="750.0"/>
        <n v="17752.72"/>
        <n v="11952.54"/>
        <n v="32826.57"/>
        <n v="75317.86"/>
        <n v="1370.3"/>
        <n v="70325.69"/>
        <n v="28103.29"/>
        <n v="9184.54"/>
        <n v="59463.29"/>
        <n v="24188.59"/>
        <n v="36505.0"/>
        <n v="7484.0"/>
        <n v="68909.13"/>
        <n v="97441.45"/>
        <n v="30169.18"/>
        <n v="2190.27"/>
        <n v="38579.29"/>
        <n v="20246.6"/>
        <n v="13846.91"/>
        <n v="11830.5"/>
        <n v="3620.1"/>
        <n v="13218.48"/>
        <n v="651.0"/>
        <n v="13912.52"/>
        <n v="25741.81"/>
        <n v="12451.56"/>
        <n v="12800.0"/>
        <n v="14347.63"/>
        <n v="11747.6"/>
        <n v="1750.0"/>
        <n v="17201.21"/>
        <n v="697.0"/>
        <n v="2731.63"/>
        <n v="30143.51"/>
        <n v="1558.0"/>
        <n v="1155.53"/>
        <n v="10538.97"/>
        <n v="1540.0"/>
        <n v="33512.61"/>
        <n v="2813.0"/>
        <n v="10000.0"/>
        <n v="18392.96"/>
        <n v="23858.31"/>
        <n v="2646.04"/>
        <n v="13877.26"/>
        <n v="117354.87"/>
        <n v="90115.71"/>
        <n v="7742.74"/>
        <n v="84427.56"/>
        <n v="19691.38"/>
        <n v="48756.44"/>
        <n v="32636.64"/>
        <n v="2106.0"/>
        <n v="150000.0"/>
        <n v="21177.97"/>
        <n v="50994.47"/>
        <n v="9382.89"/>
        <n v="1854.0"/>
        <n v="10794.29"/>
        <n v="1289.13"/>
        <n v="22801.62"/>
        <n v="42299.55"/>
        <n v="0.01"/>
        <n v="73590.55"/>
        <n v="11449.89"/>
        <n v="18157.41"/>
        <n v="56856.47"/>
        <n v="18052.91"/>
        <n v="7508.87"/>
        <n v="12136.31"/>
        <n v="14501.83"/>
        <n v="555.08"/>
        <n v="3277.0"/>
        <n v="13232.75"/>
        <n v="13222.29"/>
        <n v="824.25"/>
        <n v="6802.38"/>
        <n v="18120.84"/>
        <n v="1275.0"/>
        <n v="20634.67"/>
        <n v="5728.63"/>
        <n v="8203.44"/>
        <n v="2565.0"/>
        <n v="11880.0"/>
        <n v="2348.0"/>
        <n v="5213.29"/>
        <n v="3344.25"/>
        <n v="3332.77"/>
        <n v="749.5"/>
        <n v="18432.97"/>
        <n v="11968.65"/>
        <n v="12369.97"/>
        <n v="32176.48"/>
        <n v="684.0"/>
        <n v="14076.48"/>
        <n v="10386.37"/>
        <n v="2961.24"/>
        <n v="500.0"/>
        <n v="810.0"/>
        <n v="11224.97"/>
        <n v="47380.95"/>
        <n v="83246.11"/>
        <n v="41351.33"/>
        <n v="15848.48"/>
        <n v="3903.8"/>
        <n v="1576.42"/>
        <n v="22173.12"/>
        <n v="12114.05"/>
        <n v="4950.0"/>
        <n v="8000.49"/>
        <n v="42564.0"/>
        <m/>
        <n v="17164.34"/>
        <n v="7214.0"/>
        <n v="6368.0"/>
        <n v="503.25"/>
        <n v="1562.0"/>
        <n v="36734.3"/>
        <n v="998.72"/>
        <n v="6966.84"/>
        <n v="10076.0"/>
        <n v="250.0"/>
        <n v="2252.87"/>
        <n v="400.0"/>
        <n v="1936.0"/>
        <n v="1780.0"/>
        <n v="5475.57"/>
        <n v="858.4"/>
        <n v="36744.42"/>
        <n v="375.0"/>
        <n v="30805.0"/>
        <n v="3442.73"/>
        <n v="650.0"/>
        <n v="30980.36"/>
        <n v="1149.66"/>
        <n v="21692.14"/>
        <n v="1858.71"/>
        <n v="36612.74"/>
        <n v="1992.0"/>
        <n v="21588.47"/>
        <n v="3191.75"/>
        <n v="16262.04"/>
        <n v="4507.5"/>
        <n v="755.0"/>
        <n v="10838.34"/>
        <n v="6607.77"/>
        <n v="706.25"/>
        <n v="872.67"/>
        <n v="1086.75"/>
        <n v="15579.55"/>
        <n v="19769.56"/>
        <n v="3987.5"/>
        <n v="707.37"/>
        <n v="7643.85"/>
        <n v="5902.38"/>
        <n v="12552.93"/>
        <n v="28463.93"/>
        <n v="580.0"/>
        <n v="1102.6"/>
      </sharedItems>
    </cacheField>
    <cacheField name="Projected Start Date">
      <sharedItems containsDate="1" containsBlank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  <d v="2024-04-23T00:00:00Z"/>
        <d v="2024-04-04T00:00:00Z"/>
        <d v="2024-04-19T00:00:00Z"/>
        <d v="2024-05-13T00:00:00Z"/>
        <d v="2024-04-13T00:00:00Z"/>
        <d v="2024-04-29T00:00:00Z"/>
        <d v="2024-04-15T00:00:00Z"/>
        <d v="2024-06-12T00:00:00Z"/>
        <d v="2024-09-02T00:00:00Z"/>
        <d v="2024-04-11T00:00:00Z"/>
        <d v="2024-04-30T00:00:00Z"/>
        <d v="2024-04-25T00:00:00Z"/>
        <d v="2024-05-15T00:00:00Z"/>
        <d v="2024-06-01T00:00:00Z"/>
        <d v="2024-05-03T00:00:00Z"/>
        <d v="2024-05-02T00:00:00Z"/>
        <d v="2024-06-10T00:00:00Z"/>
        <d v="2024-05-08T00:00:00Z"/>
        <d v="2024-05-16T00:00:00Z"/>
        <d v="2024-05-17T00:00:00Z"/>
        <d v="2024-06-20T00:00:00Z"/>
        <d v="2024-10-09T00:00:00Z"/>
        <d v="2024-05-21T00:00:00Z"/>
        <d v="2024-06-03T00:00:00Z"/>
        <d v="2024-05-29T00:00:00Z"/>
        <d v="2024-06-04T00:00:00Z"/>
        <d v="2024-07-02T00:00:00Z"/>
        <d v="2024-04-21T00:00:00Z"/>
        <d v="2024-06-07T00:00:00Z"/>
        <d v="2024-06-05T00:00:00Z"/>
        <d v="2024-06-13T00:00:00Z"/>
        <d v="2024-06-11T00:00:00Z"/>
        <d v="2024-08-21T00:00:00Z"/>
        <d v="2024-06-27T00:00:00Z"/>
        <d v="2024-08-05T00:00:00Z"/>
        <d v="2024-06-19T00:00:00Z"/>
        <d v="2024-06-21T00:00:00Z"/>
        <m/>
        <d v="2024-08-19T00:00:00Z"/>
        <d v="2024-06-25T00:00:00Z"/>
        <d v="2024-07-08T00:00:00Z"/>
        <d v="2024-08-01T00:00:00Z"/>
        <d v="2024-07-01T00:00:00Z"/>
        <d v="2024-08-15T00:00:00Z"/>
        <d v="2024-08-16T00:00:00Z"/>
        <d v="2024-07-15T00:00:00Z"/>
        <d v="2024-07-29T00:00:00Z"/>
        <d v="2024-07-05T00:00:00Z"/>
        <d v="2024-07-22T00:00:00Z"/>
        <d v="2024-07-19T00:00:00Z"/>
        <d v="2024-08-13T00:00:00Z"/>
        <d v="2024-09-10T00:00:00Z"/>
        <d v="2024-07-26T00:00:00Z"/>
        <d v="2024-08-14T00:00:00Z"/>
        <d v="2024-09-09T00:00:00Z"/>
        <d v="2024-08-28T00:00:00Z"/>
        <d v="2024-08-08T00:00:00Z"/>
        <d v="2024-08-22T00:00:00Z"/>
        <d v="2024-08-20T00:00:00Z"/>
        <d v="2024-08-11T00:00:00Z"/>
        <d v="2024-09-24T00:00:00Z"/>
        <d v="2024-11-27T00:00:00Z"/>
        <d v="2024-08-26T00:00:00Z"/>
        <d v="2024-09-04T00:00:00Z"/>
        <d v="2024-09-16T00:00:00Z"/>
        <d v="2024-10-22T00:00:00Z"/>
        <d v="2024-09-03T00:00:00Z"/>
        <d v="2024-08-27T00:00:00Z"/>
        <d v="2024-09-06T00:00:00Z"/>
        <d v="2024-09-18T00:00:00Z"/>
        <d v="2024-09-11T00:00:00Z"/>
        <d v="2024-10-08T00:00:00Z"/>
        <d v="2024-09-23T00:00:00Z"/>
        <d v="2024-10-10T00:00:00Z"/>
        <d v="2024-11-13T00:00:00Z"/>
        <d v="2024-10-15T00:00:00Z"/>
        <d v="2024-10-21T00:00:00Z"/>
        <d v="2024-11-15T00:00:00Z"/>
        <d v="2024-12-09T00:00:00Z"/>
        <d v="2024-11-05T00:00:00Z"/>
        <d v="2024-10-30T00:00:00Z"/>
        <d v="2024-11-20T00:00:00Z"/>
        <d v="2024-11-11T00:00:00Z"/>
        <d v="2024-11-07T00:00:00Z"/>
        <d v="2024-11-12T00:00:00Z"/>
        <d v="2024-11-08T00:00:00Z"/>
        <d v="2024-12-02T00:00:00Z"/>
        <d v="2024-11-18T00:00:00Z"/>
        <d v="2025-07-16T00:00:00Z"/>
        <d v="2024-11-19T00:00:00Z"/>
        <d v="2024-12-03T00:00:00Z"/>
        <d v="2024-12-04T00:00:00Z"/>
        <d v="2024-11-25T00:00:00Z"/>
        <d v="2025-03-25T00:00:00Z"/>
        <d v="2025-01-06T00:00:00Z"/>
        <d v="2024-12-17T00:00:00Z"/>
        <d v="2025-01-16T00:00:00Z"/>
        <d v="2025-01-31T00:00:00Z"/>
        <d v="2025-01-03T00:00:00Z"/>
        <d v="2025-01-14T00:00:00Z"/>
        <d v="2025-01-02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  <d v="2024-04-25T00:00:00Z"/>
        <d v="2024-04-04T00:00:00Z"/>
        <d v="2024-05-01T00:00:00Z"/>
        <d v="2024-06-03T00:00:00Z"/>
        <d v="2024-04-15T00:00:00Z"/>
        <d v="2024-04-24T00:00:00Z"/>
        <d v="2024-09-24T00:00:00Z"/>
        <d v="2024-04-11T00:00:00Z"/>
        <d v="2024-05-28T00:00:00Z"/>
        <d v="2024-06-04T00:00:00Z"/>
        <d v="2024-06-05T00:00:00Z"/>
        <d v="2024-06-14T00:00:00Z"/>
        <d v="2024-08-01T00:00:00Z"/>
        <d v="2024-05-15T00:00:00Z"/>
        <d v="2024-05-18T00:00:00Z"/>
        <d v="2024-05-17T00:00:00Z"/>
        <d v="2024-11-13T00:00:00Z"/>
        <d v="2024-06-26T00:00:00Z"/>
        <d v="2024-06-27T00:00:00Z"/>
        <d v="2024-05-29T00:00:00Z"/>
        <d v="2024-06-07T00:00:00Z"/>
        <d v="2024-07-17T00:00:00Z"/>
        <d v="2024-07-11T00:00:00Z"/>
        <d v="2024-04-21T00:00:00Z"/>
        <d v="2024-06-10T00:00:00Z"/>
        <d v="2024-06-17T00:00:00Z"/>
        <d v="2024-06-24T00:00:00Z"/>
        <d v="2024-06-13T00:00:00Z"/>
        <d v="2024-06-11T00:00:00Z"/>
        <d v="2024-08-22T00:00:00Z"/>
        <d v="2024-07-02T00:00:00Z"/>
        <d v="2024-08-13T00:00:00Z"/>
        <d v="2024-06-19T00:00:00Z"/>
        <d v="2024-06-25T00:00:00Z"/>
        <d v="2024-06-21T00:00:00Z"/>
        <d v="2024-08-20T00:00:00Z"/>
        <d v="2024-11-19T00:00:00Z"/>
        <d v="2024-09-18T00:00:00Z"/>
        <d v="2024-08-15T00:00:00Z"/>
        <d v="2024-07-01T00:00:00Z"/>
        <d v="2024-07-19T00:00:00Z"/>
        <d v="2024-09-19T00:00:00Z"/>
        <d v="2024-07-05T00:00:00Z"/>
        <d v="2024-09-25T00:00:00Z"/>
        <d v="2024-07-31T00:00:00Z"/>
        <d v="2024-07-26T00:00:00Z"/>
        <d v="2024-08-14T00:00:00Z"/>
        <d v="2024-10-02T00:00:00Z"/>
        <d v="2024-08-05T00:00:00Z"/>
        <d v="2024-09-11T00:00:00Z"/>
        <d v="2024-08-30T00:00:00Z"/>
        <d v="2024-08-10T00:00:00Z"/>
        <d v="2024-08-08T00:00:00Z"/>
        <d v="2024-08-23T00:00:00Z"/>
        <d v="2024-12-02T00:00:00Z"/>
        <d v="2024-08-28T00:00:00Z"/>
        <d v="2024-09-04T00:00:00Z"/>
        <d v="2024-09-10T00:00:00Z"/>
        <d v="2024-09-30T00:00:00Z"/>
        <d v="2024-09-16T00:00:00Z"/>
        <d v="2024-10-30T00:00:00Z"/>
        <d v="2024-08-29T00:00:00Z"/>
        <d v="2024-10-22T00:00:00Z"/>
        <d v="2024-09-23T00:00:00Z"/>
        <d v="2024-11-12T00:00:00Z"/>
        <d v="2024-10-10T00:00:00Z"/>
        <d v="2024-11-06T00:00:00Z"/>
        <d v="2024-10-17T00:00:00Z"/>
        <d v="2024-10-16T00:00:00Z"/>
        <d v="2024-10-15T00:00:00Z"/>
        <d v="2024-12-12T00:00:00Z"/>
        <d v="2024-11-05T00:00:00Z"/>
        <d v="2024-11-18T00:00:00Z"/>
        <d v="2024-11-20T00:00:00Z"/>
        <d v="2024-12-03T00:00:00Z"/>
        <d v="2024-11-08T00:00:00Z"/>
        <d v="2024-12-20T00:00:00Z"/>
        <d v="2025-07-16T00:00:00Z"/>
        <d v="2024-12-13T00:00:00Z"/>
        <d v="2024-12-18T00:00:00Z"/>
        <d v="2024-11-25T00:00:00Z"/>
        <d v="2025-03-25T00:00:00Z"/>
        <d v="2025-02-03T00:00:00Z"/>
        <d v="2025-01-21T00:00:00Z"/>
        <d v="2025-02-06T00:00:00Z"/>
        <d v="2025-01-03T00:00:00Z"/>
        <d v="2025-01-14T00:00:00Z"/>
        <d v="2025-01-02T00:00:00Z"/>
      </sharedItems>
    </cacheField>
    <cacheField name="AM" numFmtId="0">
      <sharedItems>
        <s v="Adam"/>
        <s v="Will"/>
        <s v="Mike"/>
        <s v="Brian"/>
        <s v="Chris"/>
        <s v="Brett"/>
        <s v="Jared"/>
        <s v="Cale"/>
        <s v="James"/>
      </sharedItems>
    </cacheField>
    <cacheField name="Invoiced Total $3,497,897.97" numFmtId="166">
      <sharedItems containsString="0" containsBlank="1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  <n v="31971.76"/>
        <n v="389.16"/>
        <n v="18726.29"/>
        <n v="7924.91"/>
        <n v="31024.64"/>
        <n v="4267.0"/>
        <n v="4282.5"/>
        <n v="15960.93"/>
        <n v="23349.82"/>
        <n v="33964.5"/>
        <n v="23625.99"/>
        <n v="750.0"/>
        <n v="18412.72"/>
        <n v="9044.13"/>
        <n v="33539.95"/>
        <n v="24864.0"/>
        <n v="1370.3"/>
        <n v="63676.39"/>
        <n v="32419.51"/>
        <n v="11344.93"/>
        <n v="77003.81"/>
        <n v="15858.59"/>
        <n v="40055.0"/>
        <n v="7484.0"/>
        <n v="80309.0"/>
        <n v="84984.08"/>
        <n v="29619.18"/>
        <n v="2190.27"/>
        <n v="48993.56"/>
        <n v="20246.6"/>
        <n v="16070.15"/>
        <n v="11830.5"/>
        <n v="3620.1"/>
        <n v="13218.48"/>
        <n v="21308.78"/>
        <n v="21837.08"/>
        <n v="17925.61"/>
        <n v="17675.17"/>
        <n v="42645.45"/>
        <n v="11867.6"/>
        <n v="1750.0"/>
        <n v="25220.9"/>
        <n v="697.0"/>
        <n v="2731.63"/>
        <n v="33381.67"/>
        <n v="1964.0"/>
        <n v="1155.53"/>
        <n v="10847.57"/>
        <n v="1540.0"/>
        <n v="34877.63"/>
        <n v="2813.0"/>
        <n v="12040.49"/>
        <n v="18392.96"/>
        <n v="24038.31"/>
        <n v="3136.54"/>
        <n v="16957.26"/>
        <n v="0.0"/>
        <n v="8540.99"/>
        <n v="91914.42"/>
        <n v="15180.25"/>
        <n v="51402.6"/>
        <n v="20000.0"/>
        <n v="2106.0"/>
        <n v="97397.46"/>
        <n v="27888.15"/>
        <n v="64221.18"/>
        <n v="9382.89"/>
        <n v="1854.0"/>
        <n v="10976.31"/>
        <n v="1289.13"/>
        <n v="25881.62"/>
        <n v="45278.96"/>
        <n v="52021.44"/>
        <n v="12274.89"/>
        <n v="18157.41"/>
        <n v="28135.1"/>
        <n v="17952.91"/>
        <n v="9158.87"/>
        <n v="12521.31"/>
        <n v="14501.83"/>
        <n v="555.08"/>
        <n v="3277.0"/>
        <n v="13232.75"/>
        <n v="13387.29"/>
        <n v="824.25"/>
        <n v="6850.38"/>
        <n v="20154.49"/>
        <n v="1275.0"/>
        <m/>
        <n v="9152.55"/>
        <n v="2565.0"/>
        <n v="13200.0"/>
        <n v="2348.0"/>
        <n v="5213.29"/>
        <n v="3344.25"/>
        <n v="4089.27"/>
        <n v="749.5"/>
        <n v="13343.65"/>
        <n v="10888.36"/>
        <n v="684.0"/>
        <n v="14076.48"/>
        <n v="10936.37"/>
        <n v="2961.24"/>
        <n v="250.0"/>
        <n v="810.0"/>
        <n v="18533.25"/>
        <n v="35970.54"/>
        <n v="83246.11"/>
        <n v="42210.09"/>
        <n v="19487.84"/>
        <n v="5278.8"/>
        <n v="1976.42"/>
        <n v="23018.51"/>
        <n v="12294.05"/>
        <n v="4950.0"/>
        <n v="10090.49"/>
        <n v="42756.0"/>
        <n v="13416.91"/>
        <n v="7214.0"/>
        <n v="6368.0"/>
        <n v="503.25"/>
        <n v="7863.12"/>
        <n v="31291.51"/>
        <n v="998.72"/>
        <n v="8241.84"/>
        <n v="2252.87"/>
        <n v="400.0"/>
        <n v="1936.0"/>
        <n v="1780.0"/>
        <n v="5475.57"/>
        <n v="858.4"/>
        <n v="38402.42"/>
        <n v="375.0"/>
        <n v="30805.7"/>
        <n v="3442.73"/>
        <n v="650.0"/>
        <n v="21447.56"/>
        <n v="1149.66"/>
        <n v="21692.14"/>
        <n v="1858.71"/>
        <n v="16554.94"/>
        <n v="1992.0"/>
        <n v="21588.47"/>
        <n v="3295.75"/>
        <n v="4562.5"/>
        <n v="755.0"/>
        <n v="11558.34"/>
        <n v="6607.77"/>
        <n v="706.25"/>
        <n v="872.67"/>
        <n v="1086.75"/>
        <n v="20869.56"/>
        <n v="5985.5"/>
        <n v="707.37"/>
        <n v="7643.85"/>
        <n v="6877.38"/>
        <n v="8008.64"/>
        <n v="580.0"/>
        <n v="1102.6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  <n v="110.0"/>
        <n v="13.160000000000025"/>
        <n v="10966.380000000001"/>
        <n v="3332.369999999999"/>
        <n v="0.3999999999996362"/>
        <n v="715.0"/>
        <n v="780.0"/>
        <n v="21194.68"/>
        <n v="3114.6900000000023"/>
        <n v="660.0"/>
        <n v="713.3799999999974"/>
        <n v="4316.2199999999975"/>
        <n v="2160.3899999999994"/>
        <n v="17540.519999999997"/>
        <n v="3550.0"/>
        <n v="11399.869999999995"/>
        <n v="-12457.369999999995"/>
        <n v="10414.269999999997"/>
        <n v="2223.24"/>
        <n v="12567.48"/>
        <n v="7396.259999999998"/>
        <n v="5474.050000000001"/>
        <n v="4875.169999999998"/>
        <n v="28297.82"/>
        <n v="8019.690000000002"/>
        <n v="3238.16"/>
        <n v="406.0"/>
        <n v="308.60000000000036"/>
        <n v="1365.0199999999968"/>
        <n v="2040.4899999999998"/>
        <n v="180.0"/>
        <n v="490.5"/>
        <n v="3079.999999999998"/>
        <n v="798.25"/>
        <n v="7486.860000000001"/>
        <n v="2646.159999999996"/>
        <n v="6710.18"/>
        <n v="13226.71"/>
        <n v="182.01999999999862"/>
        <n v="3080.0"/>
        <n v="2979.409999999996"/>
        <n v="825.0"/>
        <n v="1650.000000000001"/>
        <n v="385.0"/>
        <n v="165.0"/>
        <n v="48.0"/>
        <n v="2033.6500000000015"/>
        <n v="949.1099999999988"/>
        <n v="1320.0"/>
        <n v="756.5"/>
        <n v="1375.0"/>
        <n v="550.0"/>
        <n v="7308.280000000001"/>
        <n v="-11410.409999999996"/>
        <n v="858.7599999999948"/>
        <n v="3639.3600000000006"/>
        <n v="400.0"/>
        <n v="845.3899999999994"/>
        <n v="2090.0"/>
        <n v="192.0"/>
        <n v="6301.12"/>
        <n v="1275.0"/>
        <n v="1658.0"/>
        <n v="0.7000000000007276"/>
        <n v="104.0"/>
        <n v="720.0"/>
        <n v="1100.0"/>
        <n v="1998.0"/>
        <n v="975.0"/>
      </sharedItems>
    </cacheField>
    <cacheField name="Actual Cost" numFmtId="166">
      <sharedItems containsString="0" containsBlank="1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  <n v="23903.34"/>
        <n v="11199.56"/>
        <n v="4980.57"/>
        <n v="17665.45"/>
        <n v="1712.21"/>
        <n v="1392.44"/>
        <n v="10557.13"/>
        <n v="13698.98"/>
        <n v="21950.62"/>
        <n v="16158.44"/>
        <n v="12320.94"/>
        <n v="6116.45"/>
        <n v="16007.15"/>
        <n v="4683.79"/>
        <n v="517.16"/>
        <n v="4330.95"/>
        <n v="16635.65"/>
        <n v="6177.0"/>
        <n v="29831.06"/>
        <n v="12184.18"/>
        <n v="21555.12"/>
        <n v="5670.0"/>
        <n v="33863.51"/>
        <n v="45142.3"/>
        <n v="9552.44"/>
        <n v="1068.69"/>
        <n v="21885.77"/>
        <n v="9900.0"/>
        <n v="7877.23"/>
        <n v="8743.99"/>
        <n v="1190.63"/>
        <n v="3240.0"/>
        <n v="12202.84"/>
        <n v="11094.8"/>
        <n v="9781.49"/>
        <n v="10047.31"/>
        <n v="21085.21"/>
        <n v="7237.39"/>
        <n v="13030.19"/>
        <n v="1480.6"/>
        <n v="16785.45"/>
        <n v="1045.0"/>
        <n v="947.18"/>
        <n v="6710.53"/>
        <n v="800.0"/>
        <n v="18725.18"/>
        <n v="1066.89"/>
        <n v="7621.51"/>
        <n v="10245.69"/>
        <n v="14379.76"/>
        <n v="2032.0"/>
        <n v="10957.31"/>
        <n v="4391.46"/>
        <n v="70309.14"/>
        <n v="13263.83"/>
        <n v="20126.05"/>
        <n v="3257.2"/>
        <n v="1055.0"/>
        <n v="71130.59"/>
        <n v="14911.74"/>
        <n v="24019.73"/>
        <n v="6064.18"/>
        <n v="900.0"/>
        <n v="5348.0"/>
        <n v="603.7"/>
        <n v="14758.75"/>
        <n v="18299.32"/>
        <n v="1175.99"/>
        <n v="23437.78"/>
        <n v="7886.95"/>
        <n v="9200.63"/>
        <m/>
        <n v="8655.84"/>
        <n v="3722.56"/>
        <n v="7870.74"/>
        <n v="8192.45"/>
        <n v="269.61"/>
        <n v="1638.36"/>
        <n v="8562.0"/>
        <n v="8635.81"/>
        <n v="438.11"/>
        <n v="4451.55"/>
        <n v="13704.9"/>
        <n v="676.99"/>
        <n v="5181.48"/>
        <n v="1550.0"/>
        <n v="8447.49"/>
        <n v="1150.0"/>
        <n v="3268.28"/>
        <n v="388.11"/>
        <n v="8459.11"/>
        <n v="1118.58"/>
        <n v="7962.0"/>
        <n v="6577.12"/>
        <n v="1010.21"/>
        <n v="385.96"/>
        <n v="8690.45"/>
        <n v="21117.71"/>
        <n v="24628.73"/>
        <n v="18670.07"/>
        <n v="9928.28"/>
        <n v="3613.8"/>
        <n v="639.96"/>
        <n v="10788.63"/>
        <n v="7611.8"/>
        <n v="3000.0"/>
        <n v="6508.19"/>
        <n v="17835.28"/>
        <n v="11132.74"/>
        <n v="2805.74"/>
        <n v="3155.0"/>
        <n v="242.94"/>
        <n v="2893.26"/>
        <n v="227.54"/>
        <n v="211.81"/>
        <n v="5256.33"/>
        <n v="1887.95"/>
        <n v="810.0"/>
        <n v="3981.344"/>
        <n v="328.55"/>
        <n v="23364.55"/>
        <n v="175.0"/>
        <n v="19563.51"/>
        <n v="1344.82"/>
        <n v="450.0"/>
        <n v="13967.92"/>
        <n v="700.86"/>
        <n v="215.77"/>
        <n v="1177.18"/>
        <n v="13401.52"/>
        <n v="1240.8"/>
        <n v="215.69"/>
        <n v="1349.47"/>
        <n v="6458.94"/>
        <n v="4619.2"/>
        <n v="459.6"/>
        <n v="525.0"/>
        <n v="11458.96"/>
        <n v="4050.0"/>
        <n v="331.47"/>
        <n v="2352.7"/>
        <n v="4561.65"/>
        <n v="8008.64"/>
        <n v="150.0"/>
        <n v="158.15"/>
        <n v="514.77"/>
      </sharedItems>
    </cacheField>
    <cacheField name="$2,240,491.52" numFmtId="166">
      <sharedItems containsString="0" containsBlank="1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  <n v="8068.419999999998"/>
        <n v="389.16"/>
        <n v="7526.730000000001"/>
        <n v="13085.720000000001"/>
        <n v="13359.189999999999"/>
        <n v="2554.79"/>
        <n v="2890.06"/>
        <n v="5403.800000000001"/>
        <n v="9650.84"/>
        <n v="12013.880000000001"/>
        <n v="7467.550000000001"/>
        <n v="750.0"/>
        <n v="6091.780000000001"/>
        <n v="5836.090000000001"/>
        <n v="17532.799999999996"/>
        <n v="70634.07"/>
        <n v="853.14"/>
        <n v="65994.74"/>
        <n v="15783.859999999997"/>
        <n v="5167.93"/>
        <n v="47172.75"/>
        <n v="12004.41"/>
        <n v="18499.88"/>
        <n v="1814.0"/>
        <n v="46445.49"/>
        <n v="39841.78"/>
        <n v="20616.739999999998"/>
        <n v="1121.58"/>
        <n v="27107.789999999997"/>
        <n v="10346.599999999999"/>
        <n v="8192.92"/>
        <n v="3086.51"/>
        <n v="2429.47"/>
        <n v="9978.48"/>
        <n v="13218.48"/>
        <n v="9105.939999999999"/>
        <n v="14647.010000000002"/>
        <n v="8144.120000000001"/>
        <n v="7627.859999999999"/>
        <n v="21560.239999999998"/>
        <n v="4630.21"/>
        <n v="1750.0"/>
        <n v="12190.710000000001"/>
        <n v="697.0"/>
        <n v="1251.0300000000002"/>
        <n v="16596.219999999998"/>
        <n v="919.0"/>
        <n v="208.35000000000002"/>
        <n v="4137.04"/>
        <n v="740.0"/>
        <n v="16152.449999999997"/>
        <n v="1746.11"/>
        <n v="4418.98"/>
        <n v="8147.269999999999"/>
        <n v="9658.550000000001"/>
        <n v="1104.54"/>
        <n v="5999.949999999999"/>
        <n v="117354.87"/>
        <n v="90115.71"/>
        <n v="4149.53"/>
        <n v="21605.28"/>
        <n v="6427.550000000001"/>
        <n v="31276.55"/>
        <n v="29379.44"/>
        <n v="1051.0"/>
        <n v="78869.41"/>
        <n v="12976.410000000002"/>
        <n v="40201.45"/>
        <n v="3318.709999999999"/>
        <n v="954.0"/>
        <n v="5628.3099999999995"/>
        <n v="685.4300000000001"/>
        <n v="11122.869999999999"/>
        <n v="26979.64"/>
        <n v="-1175.98"/>
        <n v="50152.770000000004"/>
        <n v="4387.94"/>
        <n v="8956.78"/>
        <n v="56856.47"/>
        <n v="9397.07"/>
        <n v="5436.310000000001"/>
        <n v="4650.57"/>
        <n v="6309.379999999999"/>
        <n v="285.47"/>
        <n v="1638.64"/>
        <n v="4670.75"/>
        <n v="4751.480000000001"/>
        <n v="386.14"/>
        <n v="2398.83"/>
        <n v="6449.590000000002"/>
        <n v="598.01"/>
        <m/>
        <n v="5728.63"/>
        <n v="3971.0699999999997"/>
        <n v="1015.0"/>
        <n v="4752.51"/>
        <n v="1198.0"/>
        <n v="1945.0099999999998"/>
        <n v="3344.25"/>
        <n v="4089.27"/>
        <n v="361.39"/>
        <n v="18432.97"/>
        <n v="4884.539999999999"/>
        <n v="12369.97"/>
        <n v="32176.48"/>
        <n v="-434.5799999999999"/>
        <n v="6114.48"/>
        <n v="4359.250000000001"/>
        <n v="1951.0299999999997"/>
        <n v="500.0"/>
        <n v="424.04"/>
        <n v="9842.8"/>
        <n v="14852.830000000002"/>
        <n v="58617.380000000005"/>
        <n v="23540.019999999997"/>
        <n v="9559.56"/>
        <n v="1665.0"/>
        <n v="1336.46"/>
        <n v="12229.88"/>
        <n v="4682.249999999999"/>
        <n v="1950.0"/>
        <n v="3582.3"/>
        <n v="24920.72"/>
        <n v="6031.6"/>
        <n v="4408.26"/>
        <n v="3213.0"/>
        <n v="260.31"/>
        <n v="4969.86"/>
        <n v="36734.3"/>
        <n v="771.1800000000001"/>
        <n v="238.19"/>
        <n v="2985.51"/>
        <n v="10076.0"/>
        <n v="250.0"/>
        <n v="364.91999999999985"/>
        <n v="400.0"/>
        <n v="1126.0"/>
        <n v="880.0"/>
        <n v="1494.2259999999997"/>
        <n v="529.8499999999999"/>
        <n v="15037.869999999999"/>
        <n v="200.0"/>
        <n v="11242.190000000002"/>
        <n v="2097.91"/>
        <n v="30980.36"/>
        <n v="699.6600000000001"/>
        <n v="7724.219999999999"/>
        <n v="1157.85"/>
        <n v="234.23"/>
        <n v="36612.74"/>
        <n v="814.8199999999999"/>
        <n v="8186.950000000001"/>
        <n v="2054.95"/>
        <n v="234.31"/>
        <n v="16262.04"/>
        <n v="3213.0299999999997"/>
        <n v="555.0"/>
        <n v="5099.400000000001"/>
        <n v="1988.5700000000006"/>
        <n v="706.25"/>
        <n v="413.06999999999994"/>
        <n v="561.75"/>
        <n v="15579.55"/>
        <n v="9410.600000000002"/>
        <n v="1935.5"/>
        <n v="375.9"/>
        <n v="5291.150000000001"/>
        <n v="2315.7300000000005"/>
        <n v="4544.29"/>
        <n v="300.0"/>
        <n v="28463.93"/>
        <n v="421.85"/>
        <n v="587.8299999999999"/>
      </sharedItems>
    </cacheField>
    <cacheField name="GP % 54.48%">
      <sharedItems containsMixedTypes="1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  <n v="0.2523608334355068"/>
        <n v="0.40193385876220017"/>
        <n v="1.6512137046351316"/>
        <n v="0.4305993558668207"/>
        <n v="0.5987321303023201"/>
        <n v="0.6748534734384122"/>
        <n v="0.3385642315328744"/>
        <n v="0.41331539172464715"/>
        <n v="0.3537187357387861"/>
        <n v="0.3160735275008582"/>
        <n v="0.3308462845250457"/>
        <n v="0.6452903706603069"/>
        <n v="0.5227437727247655"/>
        <n v="2.840816843629344"/>
        <n v="0.6225935926439466"/>
        <n v="1.036408313976342"/>
        <n v="0.4868630031730892"/>
        <n v="0.45552771149755883"/>
        <n v="0.6126028049780914"/>
        <n v="0.7569657832127572"/>
        <n v="0.46186193983273"/>
        <n v="0.24238375200427578"/>
        <n v="0.5783348068087014"/>
        <n v="0.46881462975183114"/>
        <n v="0.6960604581220681"/>
        <n v="0.5120738539084222"/>
        <n v="0.5532929225800288"/>
        <n v="0.5110290122786048"/>
        <n v="0.5098222480810696"/>
        <n v="0.26089429863488445"/>
        <n v="0.6711057705588243"/>
        <n v="0.7548886104907675"/>
        <n v="0.42733277081090515"/>
        <n v="0.670740318760567"/>
        <n v="0.45432875087653923"/>
        <n v="0.43155794258273045"/>
        <n v="0.5055695273469971"/>
        <n v="0.39015554956351745"/>
        <n v="0.483357453540516"/>
        <n v="0.4579793017355938"/>
        <n v="0.4971656600763233"/>
        <n v="0.4679226069246436"/>
        <n v="0.1803068721712115"/>
        <n v="0.38137942414752796"/>
        <n v="0.4805194805194805"/>
        <n v="0.4631177634489499"/>
        <n v="0.6207287593316744"/>
        <n v="0.36700998049082717"/>
        <n v="0.4429558918194787"/>
        <n v="0.4017982129359344"/>
        <n v="0.3521523717217061"/>
        <n v="0.35382780001014313"/>
        <e v="#DIV/0!"/>
        <n v="0.4858371219261467"/>
        <n v="0.23505865564946174"/>
        <n v="0.42341529289702085"/>
        <n v="0.6084624124071545"/>
        <n v="1.468972"/>
        <n v="0.4990503323836657"/>
        <n v="0.809768653104506"/>
        <n v="0.46530192931406356"/>
        <n v="0.6259842936551461"/>
        <n v="0.35369806104515766"/>
        <n v="0.5145631067961165"/>
        <n v="0.5127688631243105"/>
        <n v="0.5316996734231614"/>
        <n v="0.42975942000539374"/>
        <n v="0.5958537916948623"/>
        <n v="-117598.0"/>
        <n v="0.9640788490284007"/>
        <n v="0.3574728571905736"/>
        <n v="0.4932851105967206"/>
        <n v="2.0208376725158255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3501747348322283"/>
        <n v="0.3200076012838827"/>
        <n v="0.46902745098039217"/>
        <n v="0.43387580510349577"/>
        <n v="0.39571150097465885"/>
        <n v="0.36003863636363637"/>
        <n v="0.510221465076661"/>
        <n v="0.3730868606964124"/>
        <n v="0.48217478318879253"/>
        <n v="0.3660572631926047"/>
        <n v="1.1360728337417203"/>
        <n v="-0.6353508771929823"/>
        <n v="0.43437563936438656"/>
        <n v="0.3986011811963202"/>
        <n v="0.6588557496184031"/>
        <n v="2.0"/>
        <n v="0.5235061728395062"/>
        <n v="0.5310887189240958"/>
        <n v="0.4129165144587766"/>
        <n v="0.7041455750905358"/>
        <n v="0.5576870364408131"/>
        <n v="0.4905397417055969"/>
        <n v="0.31541259377131164"/>
        <n v="0.6762024266097287"/>
        <n v="0.5313063269516576"/>
        <n v="0.3808549664268487"/>
        <n v="0.3939393939393939"/>
        <n v="0.3550174471210021"/>
        <n v="0.5828590139395641"/>
        <n v="0.44955209508001476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6172530288909598"/>
        <n v="0.39158651980786624"/>
        <n v="0.5333333333333333"/>
        <n v="0.36493863148703004"/>
        <n v="0.6093739561336498"/>
        <n v="0.6923076923076923"/>
        <n v="1.4444701401931035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Retail 53.15%">
      <sharedItems containsMixedTypes="1" containsNumber="1">
        <n v="0.35"/>
        <n v="0.8114159485109631"/>
        <n v="0.41028445116630796"/>
        <n v="0.5967741935483871"/>
        <s v="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10525151515151512"/>
        <n v="0.378208285498858"/>
        <n v="0.4524801445059208"/>
        <n v="0.49361384045496065"/>
        <n v="0.5220973390626366"/>
        <n v="0.5558375634517766"/>
        <n v="0.3423550454442854"/>
        <n v="0.2523608334355068"/>
        <n v="0.40193385876220017"/>
        <n v="1.6512137046351316"/>
        <n v="0.5987321303023201"/>
        <n v="0.6748534734384122"/>
        <n v="0.3385642315328744"/>
        <n v="0.41331539172464715"/>
        <n v="0.3308462845250457"/>
        <n v="0.6225935926439466"/>
        <n v="0.46186193983273"/>
        <n v="0.24238375200427578"/>
        <n v="0.46881462975183114"/>
        <n v="0.6960604581220681"/>
        <n v="0.5120738539084222"/>
        <n v="0.5532929225800288"/>
        <n v="0.26089429863488445"/>
        <n v="0.6711057705588243"/>
        <n v="0.7548886104907675"/>
        <n v="0.39015554956351745"/>
        <n v="0.4679226069246436"/>
        <n v="0.4805194805194805"/>
        <n v="0.4631177634489499"/>
        <n v="0.6207287593316744"/>
        <n v="0.36700998049082717"/>
        <n v="0.3521523717217061"/>
        <n v="0.35382780001014313"/>
        <n v="0.23505865564946174"/>
        <n v="0.4990503323836657"/>
        <n v="0.6259842936551461"/>
        <n v="0.35369806104515766"/>
        <n v="0.5145631067961165"/>
        <n v="0.5316996734231614"/>
        <n v="0.42975942000539374"/>
        <n v="0.5958537916948623"/>
        <n v="0.9640788490284007"/>
        <n v="0.3574728571905736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46902745098039217"/>
        <n v="0.36003863636363637"/>
        <n v="0.510221465076661"/>
        <n v="0.3661"/>
        <n v="-0.6353508771929823"/>
        <n v="0.43437563936438656"/>
        <n v="0.3986011811963202"/>
        <n v="0.6588557496184031"/>
        <n v="2.0"/>
        <n v="0.4129165144587766"/>
        <n v="0.7041455750905358"/>
        <n v="0.31541259377131164"/>
        <n v="0.6762024266097287"/>
        <n v="0.3808549664268487"/>
        <n v="0.3939393939393939"/>
        <n v="0.3550174471210021"/>
        <n v="0.5828590139395641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39158651980786624"/>
        <n v="0.5333333333333333"/>
        <n v="0.36493863148703004"/>
        <n v="0.6093739561336498"/>
        <n v="0.6923076923076923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Insurance 58.18%">
      <sharedItems containsBlank="1" containsMixedTypes="1" containsNumber="1">
        <s v=""/>
        <n v="0.6868637641289744"/>
        <n v="0.4518635850493135"/>
        <n v="0.4742738865773901"/>
        <n v="0.6601213545558124"/>
        <n v="0.9428553468823306"/>
        <n v="0.0"/>
        <n v="1.0"/>
        <n v="0.4305993558668207"/>
        <n v="0.3537187357387861"/>
        <n v="0.3160735275008582"/>
        <n v="0.6452903706603069"/>
        <n v="0.5227437727247655"/>
        <n v="2.840816843629344"/>
        <n v="1.036408313976342"/>
        <n v="0.4868630031730892"/>
        <n v="0.45552771149755883"/>
        <n v="0.6126028049780914"/>
        <n v="0.7569657832127572"/>
        <n v="0.5783348068087014"/>
        <n v="0.5110290122786048"/>
        <n v="0.5098222480810696"/>
        <n v="0.42733277081090515"/>
        <n v="0.670740318760567"/>
        <n v="0.45432875087653923"/>
        <n v="0.43155794258273045"/>
        <n v="0.5055695273469971"/>
        <n v="0.483357453540516"/>
        <n v="0.4579793017355938"/>
        <n v="0.4971656600763233"/>
        <n v="0.1803068721712115"/>
        <n v="0.38137942414752796"/>
        <n v="0.4429558918194787"/>
        <n v="0.4017982129359344"/>
        <n v="0.4858371219261467"/>
        <n v="0.42341529289702085"/>
        <n v="0.6084624124071545"/>
        <n v="1.468972"/>
        <n v="0.809768653104506"/>
        <n v="0.46530192931406356"/>
        <n v="0.5127688631243105"/>
        <n v="0.4932851105967206"/>
        <n v="2.0208376725158255"/>
        <m/>
        <n v="0.3501747348322283"/>
        <n v="0.3200076012838827"/>
        <n v="0.43387580510349577"/>
        <n v="0.39571150097465885"/>
        <n v="0.3730868606964124"/>
        <n v="0.48217478318879253"/>
        <n v="1.1360728337417203"/>
        <n v="0.5235061728395062"/>
        <n v="0.5310887189240958"/>
        <n v="0.5576870364408131"/>
        <n v="0.4905397417055969"/>
        <n v="0.5313063269516576"/>
        <n v="0.44955209508001476"/>
        <n v="0.6172530288909598"/>
        <n v="1.4444701401931035"/>
      </sharedItems>
    </cacheField>
    <cacheField name="Billed" numFmtId="0">
      <sharedItems>
        <b v="0"/>
        <b v="1"/>
      </sharedItems>
    </cacheField>
    <cacheField name="Status" numFmtId="0">
      <sharedItems containsBlank="1">
        <s v="In Progress"/>
        <s v="In Billing"/>
        <s v="Pending Gutters"/>
        <s v="Project Ready"/>
        <s v="Pending Insurance"/>
        <s v="Ops Planning"/>
        <s v="Construction &amp; Remodeling"/>
        <s v="Ready to Bill"/>
        <s v="Approved"/>
        <s v="Pending Sub Work"/>
        <s v="Scheduled"/>
        <m/>
      </sharedItems>
    </cacheField>
    <cacheField name="Updated this week" numFmtId="0">
      <sharedItems>
        <b v="1"/>
        <b v="0"/>
      </sharedItems>
    </cacheField>
    <cacheField name="Notes November 26th" numFmtId="0">
      <sharedItems containsBlank="1">
        <m/>
        <s v="need to bill for the 5% yet"/>
      </sharedItems>
    </cacheField>
    <cacheField name="Notes November 18" numFmtId="0">
      <sharedItems containsBlank="1">
        <s v="Adam to update invoice to include subs. to include todays hours."/>
        <m/>
        <s v="Everything has been billed Alberto to go out this week"/>
        <s v="Everything has been billed"/>
        <s v="Delayed until January"/>
        <s v="Adam to update"/>
        <s v="Chis to text agian. waiting on customer"/>
        <s v="Items left:  shed door repair, rake insulation, garage interior door, garage storm door, JB painting"/>
        <s v="Pending insurance"/>
        <s v="Still fighting insurance on things"/>
        <s v="Window to be done tomrrow all else is done"/>
        <s v="Chris to send invoice adam to update"/>
        <s v="Still fighting insurance"/>
        <s v="Insurace rec"/>
        <s v="Marsh is waiting on should be in by friday"/>
        <s v="Fence scheduled cale to update"/>
        <s v="Jobsite visit after thanksgiving"/>
        <s v="Cale to update he has finial invoice"/>
        <s v="Need to do storm door. will happen next week"/>
        <s v="Chris met with jack on friday. JB is working on painting Jack is getting some metal work done. can schedule steve"/>
        <s v="Chis to do insurance"/>
        <s v="100% done until their next leak. Concrete can be done whenever (winter with blankets)"/>
        <s v="Insurance Rec"/>
        <s v="Concrete issue, tongue and groove soffit needs done. Siding, soffit, fascia, gutters starting after thanksgiving"/>
        <s v="done adam to update"/>
        <s v="Fighting insurance for siding and small roof"/>
        <s v="Adam Update"/>
        <s v="Everything is done"/>
        <s v="Waiting on Patton aluminum awning scheduled for mid dec"/>
        <s v="Chris to send change order for other work. cale to reach out ot brandon on garage doors"/>
        <s v="will be done this week"/>
        <s v="Done and waiting on payment"/>
        <s v="Done pending Cale's gutter inspection"/>
        <s v="done needs to be closed out"/>
        <s v="Redoing metal piece. Waiting on Mansea metal"/>
        <s v="Not done. Need to do change order"/>
        <s v="Alberto to do T&amp;G and stain it"/>
        <s v="Needs to be scheduled"/>
        <s v="Done"/>
        <s v="Waiting on Patton may be this week"/>
        <s v="Steve to check gutters cale to go check this week"/>
        <s v="Mistake. This should not have been approved."/>
        <s v="should be done today"/>
        <s v="trim out skylights in house and swap out b vents"/>
        <s v="Cale to update bills"/>
        <s v="Cale needs to update sub contract"/>
        <s v="Siding done. Gutters needs to be scheduled."/>
        <s v="to be done this week"/>
        <s v="working on today"/>
        <s v="Roof is done can bill for roof. cale to check on inspection"/>
        <s v="Cale to schedule"/>
        <s v="Needs inspected"/>
      </sharedItems>
    </cacheField>
    <cacheField name="Notes November 7" numFmtId="0">
      <sharedItems containsBlank="1">
        <s v="Floor leveling and flooring done. Still need drywall touchups, painting touchups, quarter round baseboards, other finishes."/>
        <m/>
        <s v="Gutters &amp; downs were completed, Teddy to check gutters when he meets Alberto for some more repairs. Also determine if the shingle waviness is on Elevated or on the framers."/>
        <s v="Delayed until January"/>
        <s v="Job completed and they have paid in full."/>
        <s v="This job is done. Paid in full."/>
        <s v="Items left: Deck repairs, rail repair, shed door repair, rake insulation, garage interior door, garage storm door, JB painting"/>
        <s v="Chuck is staining trim and then we are finished until further insurance approval on everything."/>
        <s v="Paid in full"/>
        <s v="Still waiting on insurance rec"/>
        <s v="Still fighting insurance on things"/>
        <s v="Wants it done by thanksgiving. Possibly do it week of Nov. 11 or Nov. 18"/>
        <s v="Should be finished by Saturday."/>
        <s v="Insurance rec"/>
        <s v="Insurance rec. Billed final."/>
        <s v="Fence scheduled Nov. 11"/>
        <s v="Still fighting insurance"/>
        <s v="Insurace rec"/>
        <s v="Everything completed except for siding."/>
        <s v="Fence scheduled later in November"/>
        <s v="Finished. This job is not waiting on insurance. Done and paid"/>
        <s v="Done and paid."/>
        <s v="Done and paid"/>
        <s v="Brett to let us know about jobsite visit"/>
        <s v="Cale/Teddy finishing on Nov. 8."/>
        <s v="Fence scheduled week of Nov. 11"/>
        <s v="Need to schedule a site visit. Need to send pictures to JB to quote."/>
        <s v="Sending Zhong Li to fix metal. Waiting on insurance for everything else."/>
        <s v="100% done until their next leak. Concrete can be done whenever (winter with blankets)"/>
        <s v="Concrete issue, tongue and groove soffit needs done. Siding, soffit, fascia, gutters starting after thanksgiving"/>
        <s v="Scheduled for Nov. 11"/>
        <s v="Fighting insurance for siding and small roof"/>
        <s v="Siding starting Nov. 8. Gutters scheduled for Nov. 7."/>
        <s v="Waiting on Patton aluminum awning"/>
        <s v="Roof is done but fighting insurance for additional work"/>
        <s v="Scheduled for Monday or Tuesday"/>
        <s v="Alberto might have some repairs"/>
        <s v="Steve to look at leak above slider."/>
        <s v="Done and waiting on payment"/>
        <s v="Done pending Cale's gutter inspection"/>
        <s v="James to handle this"/>
        <s v="Redoing metal piece. Waiting on Mansea metal"/>
        <s v="Done"/>
        <s v="Alberto to do T&amp;G"/>
        <s v="Repairs needed (most likely week of nov. 11)"/>
        <s v="Needs to be scheduled"/>
        <s v="Tarped"/>
        <s v="Done and invoice"/>
        <s v="Waiting on Patton"/>
        <s v="Finished on Nov. 8, but need to figure out gutters"/>
        <s v="Mistake. This should not have been approved."/>
        <s v="Scheduled with Steve"/>
        <s v="Starts Monday"/>
        <s v="Being done today"/>
        <s v="Siding done. Gutters needs to be scheduled."/>
        <s v="Siding has been ordered."/>
        <s v="Cale to get Steve scheduled."/>
      </sharedItems>
    </cacheField>
    <cacheField name="Notes Week of 9/23" numFmtId="0">
      <sharedItems containsBlank="1">
        <s v="Doing the floor leveling on 26th. All the drywall and paint is done. "/>
        <m/>
        <s v="Adam to work on invoices"/>
        <s v="Call her in october"/>
        <s v="completely done"/>
        <s v="All done pending inspection. Adam to bill"/>
        <s v="Adam to bill"/>
        <s v="Chris is waiting for customer to call back"/>
        <s v="Chris just collected the last check on this one"/>
        <s v="Shed repairs and the rest is pending insurance, adjuster is working though the rec. waiting for approval"/>
        <s v="Pending insurance and doing the trim chris to send rec"/>
        <s v="Done ready to bill is there any insurance?"/>
        <s v="They are done final invocie sent"/>
        <s v="Chris is putting together a list for insurance"/>
        <s v="Insurance approved window ready to order"/>
        <s v="Starts next week"/>
        <s v="Chris to send insurance rec"/>
        <s v="Zhong lee needs to fix the door, fix siding at gutter"/>
        <s v="Done"/>
        <s v="Close this out"/>
        <s v="Finishing rec. need to do the fence"/>
        <s v="need to send rec"/>
        <s v="Fighting insurance on one item"/>
        <s v="Waiting on awning and siding per insurance"/>
        <s v="Gutters next week. fence to be sent for approval. awnings are at JB shop"/>
        <s v="Done no rec"/>
        <s v="Done we have the last check"/>
        <s v="we need to go look at gutter drain"/>
        <s v="install front deck redo the back deck gutters paint and some small siding repiars "/>
        <s v="Gutters are done waiting on insurance for gutter paint fence is scheduled. waiting on insurance on storm door"/>
        <s v="need to close out"/>
        <s v="waiting on insurance"/>
        <s v="waiting on insurance. "/>
        <s v="we need to get them an estimate "/>
        <s v="chris to call today"/>
        <s v="chris to do insurance"/>
        <s v="landscaping is done he likes it chris is working on insurance"/>
        <s v="Chris is waiting to hear back on block vs walls concrete is schedueld for first week of oct. can bill for fence"/>
        <s v="same as the other one"/>
        <s v="WIP"/>
        <s v="Need to install light blocks"/>
        <s v="pending gutters next week adam to do a bill"/>
        <s v="peggy is sending updated est from insurance"/>
        <s v="done chris to do rec"/>
        <s v="need to bill"/>
        <s v="Repair is done. fighting insurance can be billed"/>
        <s v="Roof is done need to do rec"/>
        <s v="chris to verify siding with insurance"/>
        <s v="started today"/>
        <s v="need to schedule"/>
        <s v="same as andrew and lynn need to bill for repair"/>
        <s v="done done done"/>
        <s v="adam needs to bill"/>
        <s v="waiting on window. "/>
        <s v="done done done need to bill "/>
        <s v="done chris do do rec"/>
        <s v="done need to do gutters"/>
        <s v="done need to do rec"/>
        <s v="waiting on gutters"/>
        <s v="pending gutters"/>
        <s v="we need to measure flashing to be made at metal max"/>
        <s v="same as other"/>
      </sharedItems>
    </cacheField>
    <cacheField name="Notes Week of 9/16" numFmtId="0">
      <sharedItems containsBlank="1">
        <s v="Still working on drywall. Starting floor leveling and stair framing next. Gantt chart sent to Susan "/>
        <m/>
        <s v="Gutters are left"/>
        <s v="Gutters are left to do"/>
        <s v="Need to schedule shed fix. Pending insurance for the rest"/>
        <s v="Need to schedule trim"/>
        <s v="Pending insurance for window"/>
        <s v="Working on material list and pricing for sub"/>
        <s v="Brett working on submittals"/>
        <s v="Homer working on finishing back porch"/>
        <s v="Need to schedule gutters"/>
        <s v="Going out today to do shed and pipe boot"/>
        <s v="Siding and interior work in progress"/>
        <s v="Waiting on insurance approval for painting "/>
        <s v="Fence work starting tomorrow"/>
        <s v="Windows and doors done"/>
        <s v="In progress"/>
        <s v="Waiting on light blocks still"/>
        <s v="Framing complete. Siding starts tomorrow"/>
        <s v="Pending Gutters"/>
        <s v="Interior in progress"/>
        <s v="Done"/>
        <s v="Need to schedule"/>
        <s v="Material ordered"/>
        <s v="Should be done today. Need to inspect"/>
        <s v="Awaiting window to do siding. "/>
        <s v="Scheduled for tomorrow"/>
        <s v="Pending inspection"/>
        <s v="Scheduled for Friday"/>
      </sharedItems>
    </cacheField>
    <cacheField name="Notes week of 9/9" numFmtId="0">
      <sharedItems containsBlank="1">
        <s v="Drywall to be finished mid next week. Next step is floor leveling and stairs"/>
        <m/>
        <s v="Need to do the gutters. "/>
        <s v="We need to finish the snow gaurd. there are also at least 3 areas where the shingles are buckling Need to do the gutters"/>
        <s v="Reach out in October"/>
        <s v="Framing to begin Thursday or Friday. Roof next tuesday. Siding to follow"/>
        <s v="Gutters to be done today "/>
        <s v="Need to schedule the shed fix. Pending insurance for remaining work"/>
        <s v="Pending insurance for window "/>
        <s v="Chris to send Adam and I material list to check over. Need to send price to sub"/>
        <s v="Done. Ready to bill"/>
        <s v="Windows are in. Siding should be completed Friday "/>
        <s v="Need to schedule awnings"/>
        <s v="Brett working on submittals"/>
        <s v="Finshing up porch roof and starting on deck next week"/>
        <s v="Reached out to Potter for fence schedule date"/>
        <s v="Siding and roof scheduled Tuesday next week"/>
        <s v="Interior trim and doors starting Monday"/>
        <s v="Work to start late September"/>
        <s v="Install is tomorrow"/>
        <s v="Starting today"/>
        <s v="Waiting on light blocks still. Willoughby lost our order"/>
        <s v="Framing starts this week. Roof Tuesday and siding to follow"/>
        <s v="Need to schedule gutters and update finances"/>
        <s v="Pending interior work"/>
        <s v="Meeting with francisco tomorrow for a couple more repairs"/>
        <s v="Gutters to be done today"/>
        <s v="pending inspection"/>
        <s v="Need to schedule"/>
        <s v="Ready to bill"/>
        <s v="Adam to get everything upto date on this one"/>
        <s v="Roof done. Interior scheduld for Monday"/>
        <s v="Scheduled "/>
        <s v="Nothing is updated on this. it is not ready to bill. moved back to inspection passed 9/9"/>
        <s v="Scheduled for Monday "/>
      </sharedItems>
    </cacheField>
    <cacheField name="Notes week of 9/3" numFmtId="0">
      <sharedItems containsBlank="1">
        <s v="Flooring is in. Drywall is in progress"/>
        <m/>
        <s v="Snowguards are on site. Need to confirm that they have been installed"/>
        <s v="Reach out in October"/>
        <s v="Looking at starting framing late next week. Need to contact"/>
        <s v="Siding done, pending gutters"/>
        <s v="Still have shed, fence and deck repairs, gutters,roof and siding are done "/>
        <s v="Awaiting repairs"/>
        <s v="Awaiting insurance to approve window"/>
        <s v="Chris working on material"/>
        <s v="In progress. Should be done tomorrow"/>
        <s v="Awaiting price from Claudia. Material is in"/>
        <s v="Need to schedule"/>
        <s v="Brett working on submittals"/>
        <s v="Siding next week"/>
        <s v="Working on fence schedule"/>
        <s v="Need to schedule shed work and roof repair"/>
        <s v="Working on scheduling trim and doors. Siding arriving week of 16th"/>
        <s v="Gutters done. Working with insurance for painting"/>
        <s v="Finances updated. Ready to bill"/>
        <s v="Work to start late September"/>
        <s v="Material is in. Need price from Claudia"/>
        <s v="Looking at late next week"/>
        <s v="Waiting on light blocks"/>
        <s v="Looking at late next week to start framing"/>
        <s v="Monday start"/>
        <s v="Roof repair done need to schedule interior"/>
        <s v="Mike meeting with homeowner today. need to fix slider"/>
        <s v="Pending gutters"/>
        <s v="Done"/>
        <s v="Start Tuesday"/>
        <s v="Need to schedule and get price from Claudia "/>
        <s v="Need to update finances"/>
        <s v="Done. Need to update finances"/>
        <s v="Chris and Brian working on change order"/>
        <s v="In progress"/>
        <s v="Need to schedule siding and gutters"/>
        <s v="Need to inspect"/>
        <s v="Done. "/>
        <s v="Scheduled. Need to confirm with homeowner"/>
        <s v="Scheduled. Need to confirm colors and reach out to Level MB Monday"/>
      </sharedItems>
    </cacheField>
    <cacheField name="Notes week of 8/26" numFmtId="0">
      <sharedItems containsBlank="1">
        <s v="Flooring ordered. Pro source to call me with ETA"/>
        <m/>
        <s v="Waiting on snowguards to come in"/>
        <s v="Going out to do repairs this week"/>
        <s v="Met with Homer 8/26. Waiting on price then will schedule"/>
        <s v="Material pushed back. Looking at next week start"/>
        <s v="Window is in. Need to schedule install"/>
        <s v="Emailed insurance the supplements ok 8/18"/>
        <s v="Awaiting window approval from insurance"/>
        <s v="Chris to order material. Need to meet with another potential sub"/>
        <s v="Material supposed to be in this week. Looking at next week start"/>
        <s v="Awaiiting windows"/>
        <s v="Chimney cap install scheduled for 8/30"/>
        <s v="Cale Puckett to schedule the awnings work"/>
        <s v="Finances updated"/>
        <s v="Still need to find installer"/>
        <s v="Brett to work on submittals. Need installer. Possibly Alberto"/>
        <s v="Roof pushed to 8/29. Framing done. Need to finish cedar wraps. Also need to get price for wood siding and order railings"/>
        <s v="Waiting on Bethany for fence."/>
        <s v="Chimney Caps scheduled for Friday 8/30"/>
        <s v="Awaiting window to finish interior work. Need to send in siding order"/>
        <s v="Need to update finances"/>
        <s v="Gutters to be done 8/28. Holding off on painting Cale Puckett why are we holding on the painting?"/>
        <s v="Pending Insurance"/>
        <s v="Finances updated. Ready to bill"/>
        <s v="Fence and rest of work late September"/>
        <s v="Windows are in. Need to schedule"/>
        <s v="Done. Need to update finances"/>
        <s v="looking at possibly next week"/>
        <s v="in progress"/>
        <s v="Awaiting framing quote to schedule"/>
        <s v="Set for 9/9"/>
        <s v="Done need to update finances"/>
        <s v="Looking at next week"/>
        <s v="Should be done today"/>
        <s v="Set for 9/10"/>
        <s v="Set for 8/30"/>
        <s v="Need to schedule"/>
        <s v="Need to schedule. Looking at next week"/>
        <s v="Need to schedule. Looking at next week."/>
        <s v="Material list ready. Need to figure out plan for back porch"/>
        <s v="Looking at starting Monday or Tuesday"/>
        <s v="Scheduled for Tuesday 9/3"/>
      </sharedItems>
    </cacheField>
    <cacheField name="Notes week of 8/19" numFmtId="0">
      <sharedItems containsBlank="1">
        <s v="Met with cabinet rep. Drywall next week. Have a couple punchlist items before drywall"/>
        <m/>
        <s v="sent an invoice to Outdoor for the roof. Gutters are 3 to 4 weeks out."/>
        <s v="We were short on the shingles. Cale sent some out on 8/19. We were also short on ice gaurd. Adam to order."/>
        <s v="Done"/>
        <s v="Pushed to late October. Need to call beginnning of October"/>
        <s v="Waiting to hear back from insurance"/>
        <s v="Siding material list is good. Need to meet with framer"/>
        <s v="There are 3 jobs for this customer. 5158, 5159 and this one. all updates to be made to this one. scheduled for early september"/>
        <s v="todo is assigned to chris. due 8/23"/>
        <s v="IR todo is assigned to chris. due 8/30"/>
        <s v="Gutters are scheduled for 8/22"/>
        <s v="Window is in. Need to schedule Claudia. Gutters are done. Adam to update expences"/>
        <s v="Chris to start insurace sup. (todo sent)"/>
        <s v="Rec sent to insurance"/>
        <s v="Pending approval of window by insurance. Chris working on it"/>
        <s v="Met with Callejas roofing. Price was too high. He sent another contact that we need to meet. Chris to order material"/>
        <s v="Need to schedule window wraps and siding. Siding should be in this week"/>
        <s v="Awaiting windows. Set for 9/10"/>
        <s v="Awaiting new chimney cap"/>
        <s v="Ready to bill"/>
        <s v="Todo sent to cale to update the POs"/>
        <s v="Done ready to bill"/>
        <s v="Started Monday pouring base for posts. Framing began yesterday. To be completed tomorrow. Roof next Wednesday 8/28"/>
        <s v="Need to schedule fence"/>
        <s v="Teddy is working with her on a time to install boot"/>
        <s v="Chris ordered new chimney caps. Need to schedule"/>
        <s v="Drywall installed. Need to get a quote for trim and door install. Awaiting Chris approval to order siding"/>
        <s v="Trying to schedule garage door install. Everything else is done"/>
        <s v="Inspection passed. Need to repair coupla"/>
        <s v="Pending Gutters and fascia/soffit painting"/>
        <s v="Cale to update finances"/>
        <s v="Awaiting garage door install. Everything else is complete"/>
        <s v="Need to make a small repair when Zhong Li gets back"/>
        <s v="Fence install scheduled mid to late september"/>
        <s v="Window delivery estimatd to be 9/10"/>
        <s v="Done pending ispection"/>
        <s v="Tentatively scheduled for 2nd week of September"/>
        <s v="Done. Ready to bill"/>
        <s v="Billing done"/>
        <s v="Start date 8/26"/>
        <s v="Matrial list ready. need to meet framer and schedule roof and siding"/>
        <s v="Tarp is done"/>
        <s v="Scheduled for 9/9"/>
        <s v="Francisco is going back out for some repairs"/>
        <s v="Done pending inspection"/>
        <s v="Looking at possibly 8/29. Teddy to reach out"/>
        <s v="Need to set start date"/>
        <s v="Scheduled for 8/27. he pushed us back from last start date"/>
        <s v="Called main line to push back a week. Looking at 9/10. Left vm to confirm"/>
        <s v="Scheduled for 8/29"/>
        <s v="Invoiced"/>
      </sharedItems>
    </cacheField>
    <cacheField name="Notes week of 8/12" numFmtId="0">
      <sharedItems containsBlank="1">
        <s v="Going to remove trash this week. Awaiting drywall at this point"/>
        <m/>
        <s v="Roof and snowguards to be done this week"/>
        <s v="Snowguards to be done this week"/>
        <s v="Sent a to do to chris to see if this needs any rec work done"/>
        <s v="Pushed to late October. Need to call beginnning of October"/>
        <s v="Emailed insurance supplement request. I emailed Phil as well. on 7/31. created a to do for chris to follow up"/>
        <s v="Working on material order. To be submitted this week"/>
        <s v="Scheduled for the 20th"/>
        <s v="Chris is working to get the back siding covered. Last note was 7/29"/>
        <s v="Chris has a todo for IR"/>
        <s v="Zhong Li to finish the shed this week. Also awaiting gutters, Created an invoice for the siding"/>
        <s v="Awaiting window and IR. Need to schedule gutters. Adam to update expences"/>
        <s v="Cale needs to update the financials (sent todo) Chris to start insurace sup. (todo sent)"/>
        <s v="Updated the invoice and put in drafts. made a todo for chris to start insurance rec"/>
        <s v="Need to get the B-vent fixed, Chris to do IR"/>
        <s v="Awaiting insurance to approve window"/>
        <s v="Awaiting schedule. Need to see if we can find some half round gutters in copper penny"/>
        <s v="Done"/>
        <s v="Chris ordered material for siding"/>
        <s v="Chris to do IR"/>
        <s v="Awaiting window install to finish siding. Windows delivery time 9/10"/>
        <s v="Wrong chimney cap size ordered. Awaiting new one"/>
        <s v="Completed today. Pending inspection"/>
        <s v="Sent a todo to chris for the IR"/>
        <s v="What is the status of the siding and the fence?"/>
        <s v="sent chris a todo for the IR"/>
        <s v="Ready for gutters. Need to schedule"/>
        <s v="Inspection done today."/>
        <s v="Need to find subcontractor"/>
        <s v="Need to order siding"/>
        <s v="Scheduled for the 19th"/>
        <s v="Met with framer. Waiting on price and start date"/>
        <s v="Need to schedule fence"/>
        <s v="Need to reschedule to fix plumbing vent penetration"/>
        <s v="Awaiting chimney cap install. Need to schedule"/>
        <s v="Need to frame a closet before drywall. Drywall to start Thursday"/>
        <s v="Awaiting garage door install. It is on order"/>
        <s v="Awaiitng inspection and coupla repair. Need to find solution for concrete damage"/>
        <s v="Roof done today. Need to schedule gutters"/>
        <s v="Scheduled for the 16th"/>
        <s v="Will to confirm color of garage door. Awaiting gutters"/>
        <s v="Does not want us to finish. Ready to bill"/>
        <s v="This is done"/>
        <s v="In progress"/>
        <s v="Awaiting fence"/>
        <s v="Door and window delivery on 9/10"/>
        <s v="Starting Monday 8/19"/>
        <s v="JB scheduled 1st or 2nd week of September"/>
        <s v="Starting tomorrow 8/16"/>
        <s v="Looking at start date of 8/17"/>
        <s v="Need to meet with framer for quote"/>
        <s v="Tarp is done"/>
        <s v="Customer pushed to first week of September"/>
        <s v="Need to schedule "/>
        <s v="Done need to do final walkthrough"/>
        <s v="Need to schedule possibly next week"/>
        <s v="Pushed to september"/>
        <s v="pushed to last week of august"/>
        <s v="She wants work done in September"/>
        <s v="Need to schedule"/>
        <s v="Not approved"/>
        <s v="Scheduled for Aug 26th"/>
        <s v="Ned to schedule"/>
        <s v="Awaiting quote from alberto"/>
      </sharedItems>
    </cacheField>
    <cacheField name="Notes week of 7/29 and 8/5" numFmtId="0">
      <sharedItems containsBlank="1">
        <s v="We have the water heater ready to install. working wednesday - friday"/>
        <m/>
        <s v="Cale to check on today. he will update notes. then this can billed"/>
        <s v="Cale to reach out to alburto"/>
        <s v="This is to start on Monday"/>
        <s v="Adam Cale and Chris to meet out there this week."/>
        <s v="Cale to reach out"/>
        <s v="Waiting on some siding to fix butt joints"/>
        <s v="All can be scheduled"/>
        <s v="Cale to update this with the rest of the jobs that came though today"/>
        <s v="We have to repair a gutter appron seam. scheduled for the 5th"/>
        <s v="Pending subwork. waiting on gable vent"/>
        <s v="Cale to schedule garage door, Install interior trim"/>
        <s v="Done ready to bill"/>
        <s v="Needs reinspected. to happen this week"/>
        <s v="Going out on monday to replace B vent still pending the rest of the project"/>
        <s v="Everything is done except the window. cale to order tommrow "/>
        <s v="Cale to schedule"/>
        <s v="Done adam to update"/>
        <s v="We need to do some window wraps. chris is lookin for siding. is this insurance?"/>
        <s v="Waiting window install. cale to order tommrow. she called on 8/7 asking for astatus update."/>
        <s v="Chimney cap install is scheduled for 7/31"/>
        <s v="Scheduled for aug 12th"/>
        <s v="We need to do gutters and gutter gaurds"/>
        <s v="Waiting gutters. Customer pending"/>
        <s v="Corner post upgrade removed from contract. Need Beacon invoice then will be updated"/>
        <s v="Cusomer is installing a door 8/1"/>
        <s v="Cale to update and order material"/>
        <s v="To schedule"/>
        <s v="to do after cale gets back"/>
        <s v="Pending fence"/>
        <s v="Going out on monday to fix the boot"/>
        <s v="Pending insureace and caps"/>
        <s v="Victory ran electric. Still need panel upgrade. Need to schedule all aire"/>
        <s v="pending interior and garge door. interior is 8/2"/>
        <s v="to do next week"/>
        <s v="Mateial to come in the 5th schduled for the 14th"/>
        <s v="Done to be billed"/>
        <s v="scheduled for 7/31"/>
        <s v="we have to do the shed. pending insurance on the siding. shed to be done the week of 12th"/>
        <s v="Material ordered scheduled week of the 12"/>
        <s v="Fence is scheduled. cale to follow up"/>
        <s v="Cale to order widnows and doors"/>
        <s v="scheduled for the 19th"/>
        <s v="Pending inspection"/>
        <s v="Going on today"/>
        <s v="Done cale to update"/>
        <s v="scheduled for the 13th"/>
        <s v="Need to schedule"/>
        <s v="Aug 5th"/>
        <s v="scheduled 13th"/>
        <s v="5th"/>
        <s v="Not signed"/>
      </sharedItems>
    </cacheField>
    <cacheField name="Notes Week of 7/23" numFmtId="0">
      <sharedItems containsBlank="1">
        <m/>
        <s v="Where are we at with the Ice Gaurds?"/>
        <s v="We need to get this interior work done. Cale to call"/>
        <s v="Chris and Brian are working on this"/>
        <s v="Brian to update notes on this"/>
        <s v="Pending framing"/>
        <s v="Cale to look into fence"/>
        <s v="Cale to schedule the garage door guy out there to take a look"/>
        <s v="Adam to get electrician out there. cale to do the chim cap check "/>
        <s v="Adam to meet today to go over everything"/>
        <s v="Cale to schedule garage door roof and gutters to be billed"/>
        <s v="Cale to schedule "/>
        <s v="Ready to be in billing"/>
        <s v="Pending insurance"/>
        <s v="Ready for us to do the work. Any additional framing sent to insurance afterwards"/>
        <s v="Material is orderd. week of aug 5th"/>
        <s v="Pending gutters this week. roof can be billed"/>
        <s v="Cale to get materials together pending chris's approval"/>
        <s v="Started today"/>
        <s v="Pending inspection"/>
        <s v="Pending Chris's approval on the siding order"/>
        <s v="Cale to schedule fence"/>
        <s v="Cale to order windows and doors"/>
        <s v="Material has been ordered. week of 4th"/>
        <s v="Has not been scheduled"/>
        <s v="Needs to be done by 29th. waiting on material Cale to update notes"/>
        <s v="Needs to be done by 8/7"/>
        <s v="To be done on the 26th"/>
        <s v="We are only to tarp the siding on the left elevation"/>
      </sharedItems>
    </cacheField>
    <cacheField name="Notes Week of 7/15" numFmtId="0">
      <sharedItems containsBlank="1">
        <m/>
        <s v="Only thing left on this is windows after today"/>
        <s v="Need to contact about gauge of metal and potential start date"/>
        <s v="Inspection tomorrow"/>
        <s v="Roof is complete, pending siding and window wraps"/>
        <s v="Awaiting window and door install "/>
        <s v="Awaiting chimney cap"/>
        <s v="After August 12"/>
        <s v="Pending insurance on gutters"/>
        <s v="Pending electrical work and gutters"/>
        <s v="Waitiing for her to be ready for gutters"/>
        <s v="Need to go back and install wide outside corner posts"/>
        <s v="After Aug 1st"/>
        <s v="Should be done this week"/>
        <s v="Need to seal gutters"/>
        <s v="Need to order material"/>
        <s v="Need to schedule and find framing and deck sub"/>
        <s v="We are going to go out on monday and do the punch list items"/>
        <s v="There is a to do for chris to update this job"/>
        <s v="Done and billed"/>
        <s v="Pending roof and electrician "/>
        <s v="Pending gutters and garage door"/>
        <s v="Cale to call this week and give a start date"/>
        <s v="Done"/>
        <s v="Awaiting gutter approval from insurance."/>
        <s v="Pending insurance to do framing"/>
        <s v="Material to be in the week of Aug 5"/>
        <s v="Roof is done. Inspection today. Gutters next week"/>
        <s v="Tentatively week of 29"/>
        <s v="Start date of 7/22. Chris would like to meet Steve there when we do the gutters"/>
        <s v="Tomorrow depending on previous job "/>
      </sharedItems>
    </cacheField>
    <cacheField name="Notes Week of 7/8" numFmtId="0">
      <sharedItems containsBlank="1">
        <s v="Wrap up framing today. Need to finish electric and bathroom"/>
        <m/>
        <s v="Waiting on painting. to be done on the 11th. Zong Li has a few punch list items"/>
        <s v="Start on 7/9"/>
        <s v="Pending start date"/>
        <s v="Waiting on warranty docs. Cale to update bills"/>
        <s v="Waiting on her to be ready"/>
        <s v="Pending insurance rec"/>
        <s v="Waiting on customer"/>
        <s v="Chris to talk to steve and get a quote"/>
        <s v="Can we do Gutters on this? yes, but pending siding"/>
        <s v="Done"/>
        <s v="If material is in will start this week"/>
        <s v="start windows and siding on the 15th"/>
        <s v="Is the Rec done on this? Yes it is This can be closed"/>
        <s v="New cap is in, need to install. Also need to reroute downspout in house to do on the 10th"/>
        <s v="In Progress"/>
        <s v="Need to install 2 screen doors and maybe a window. to do on the 17th"/>
        <s v="need to schedule"/>
        <s v="Chris was going to reach out for the drywall and painting"/>
        <s v="Pending Inspection"/>
        <s v="85% billed waiting to do the addition. Ask WIll"/>
        <s v="Waiting on chin cap. Cale to follow up. Install on the 15th?"/>
        <s v="on hold per customer request Aug 12th"/>
        <s v="Pending insurance"/>
        <s v="Siding and fence schedule? Ask chris"/>
        <s v="Need to schedule Buds Electric to inspect line into house."/>
        <s v="Is this rec done?"/>
        <s v="Pending insurance rec. "/>
        <s v="Gutters are waiting on her. Cale to reach out"/>
        <s v="Insurance rec"/>
        <s v="Siding tentatively set for week of 7/15"/>
        <s v="To do the week of the 22nd"/>
        <s v="Done. need to go look at one of the stair railings Going out on the 9th"/>
        <s v="Starting on the 11th"/>
        <s v="Need to seal gutters. to do that this week"/>
        <s v="Cale to work on lining this up"/>
        <s v="Get an update from Brian"/>
        <s v="Walk thou and set start date on the 9th"/>
        <s v="Starting today"/>
        <s v="Roof is done Pending other items."/>
        <s v="Done today or the 9th"/>
        <s v="Awaiting framing"/>
        <s v="To be done on the 11th"/>
        <s v="Need to work on material list and schedule"/>
        <s v="To do this week. the 12th"/>
        <s v="Cale to schedule"/>
      </sharedItems>
    </cacheField>
    <cacheField name="Notes Week of 6/24" numFmtId="0">
      <sharedItems containsBlank="1">
        <s v="Will be out there this week to frame"/>
        <m/>
        <s v="Siding to be done this week"/>
        <s v="Pending start date"/>
        <s v="Pending inspection"/>
        <s v="she pushed back the interior work. do we have a schedule for the interior work? is the other items done?"/>
        <s v="Pending insurance rec"/>
        <s v="Waiting on customer"/>
        <s v="Chris to talk to steve and get a quote"/>
        <s v="Tim has not heard anything yet"/>
        <s v="Cale needs to update the POs"/>
        <s v="Looking at possibly the week of the 15th or 22"/>
        <s v="Tentatively looking at Jul 8"/>
        <s v="New cap is in, need to install. Also need to reroute downspout in house"/>
        <s v="In Progress"/>
        <s v="To start wed of this week"/>
        <s v="need to schedule"/>
        <s v="Pending possible drywall repair"/>
        <s v="Planning on doing it this week"/>
        <s v="85% billed waiting to do the addition"/>
        <s v="Waiting on chim cap"/>
        <s v="on hold per customer request Aug 12th"/>
        <s v="Pending insurance"/>
        <s v="Siding and fence schedule?"/>
        <s v="Roof is done. Need to schedule Buds Electric to inspect line into house"/>
        <s v="Is this rec done?"/>
        <s v="Pending insurance rec. "/>
        <s v="Gutters are waiting on her"/>
        <s v="Insurance rec"/>
        <s v="Siding tentatively set for week of 7/15"/>
        <s v="Done"/>
        <s v="Need to go back for small details "/>
        <s v="Middle of July"/>
        <s v="Done. need to go look at one of the stair railings"/>
        <s v="Awaiting quote from JB. Need to schedule"/>
        <s v="Need to seal gutters"/>
        <s v="Going on the 25th"/>
        <s v="July 8th-10th"/>
        <s v="Roof today 6/28"/>
        <s v="Awaiting framing"/>
        <s v="Need to work on material list and schedule"/>
        <s v="Looking at doing this Monday 7/1"/>
      </sharedItems>
    </cacheField>
    <cacheField name="Notes Week of 6/17" numFmtId="0">
      <sharedItems containsBlank="1">
        <s v="Back in town on the 19th. will resume work"/>
        <m/>
        <s v="Need to schedule Siding and painting"/>
        <s v="Delayed a week"/>
        <s v="Pending start date"/>
        <s v="Reinspect on Monday"/>
        <s v="she pushed back the interior work. railing wednesday Painting thursday "/>
        <s v="Ready to bill"/>
        <s v="Chris to update. He was supposed to take siding"/>
        <s v="Waiting on a quote from us"/>
        <s v="Ask Chris"/>
        <s v="Pending insurance billing"/>
        <s v="Waiting on metal colors. Chris to update"/>
        <s v="Need to update timeline. windows are pushed out to June 25th"/>
        <s v="Job is ready to bill and insurance rec"/>
        <s v="Cap in the morning. downspout in house"/>
        <s v="Start on 6/18"/>
        <s v="Material in on the 18th. need approval from doug on storm door. cale to update"/>
        <s v="need to schedule"/>
        <s v="Waiting on paint and power fans. need to schedule in the morning"/>
        <s v="shingle repair when its not hot"/>
        <s v="Need to get a contract in place"/>
        <s v="siding done besides the addition. we can bill for 85%"/>
        <s v="Paint on wednesday, cap is tbd"/>
        <s v="on hold per customer request"/>
        <s v="Need to go back for small details"/>
        <s v="Done"/>
        <s v="Done pending inspection on 20th\"/>
        <s v="Roof is done. Need to go back for small details"/>
        <s v="Gutters installed. JB to finish painting today Jun 21"/>
        <s v="Scheduled for Monday June 24"/>
        <s v="Need to go back for small details "/>
        <s v="Middle of July"/>
        <s v="Done pending inspection"/>
        <s v="Cale to schedule"/>
        <s v="Today. Jun 21"/>
      </sharedItems>
    </cacheField>
    <cacheField name="Notes Week of  6/10" numFmtId="0">
      <sharedItems containsBlank="1">
        <s v="She is out of town from the 9th to the 19th. We will resume when she gets back. Invoice created"/>
        <m/>
        <s v="Waiting to schedule"/>
        <s v="To start the week of the 17th"/>
        <s v="Pending the start date"/>
        <s v="Hope to be done today. Cale to schedule the inspection"/>
        <s v="Pending insurance billing"/>
        <s v="Interior work is middle of June, Cale to reach out. Chris to load work for railing"/>
        <s v="Gutters to be done the first of this week. Everything else is done."/>
        <s v="Talk to Mike about a status on this one"/>
        <s v="Insurance billing"/>
        <s v="Repaired today. Cale to talk to Brian about the call. We need to replace the gutter apron "/>
        <s v="Chris sent a request to insurance , waiting on siding and gutters"/>
        <s v=" pending insurance billing"/>
        <s v="Material is ordered. out 2 weeks roughly"/>
        <s v="Done"/>
        <s v="Waiting on windows. set to be in on 18th. That is 2 weeks out. Siding is ordered and will be in by then"/>
        <s v="Interior to be done June 10"/>
        <s v="Need to paint and install chimney cap and reroute downspout. scheduled June 13th"/>
        <s v="to start on 6/11"/>
        <s v="Waiting on insurance rec"/>
        <s v="There were a couple landscape lights broken. Chris to talk to him about bills"/>
        <s v="June 18th siding lead time"/>
        <s v="We need to start talking about a date to start this"/>
        <s v="Power fans today. paint on thursday. cale to call steve on gutters"/>
        <s v="Ready to bill"/>
        <s v="going out today to fix this roof"/>
        <s v="Waiting on insurance"/>
        <s v=" Waiting on insurance rec"/>
        <s v="siding done besides the addition. we can bill for 85%"/>
        <s v="to do today"/>
        <s v="on hold per customer request"/>
        <s v="Pending Inspection. will need to move to pending insurance "/>
        <s v="Cale to get updated"/>
        <s v="Roof is ready"/>
        <s v="Need to go back out and get material out of garage "/>
        <s v="on hold till June 17th"/>
        <s v="Roof on the 12th"/>
        <s v="starting today"/>
        <s v="Cale to schedule. Chris to make contact"/>
        <s v="gutters next week"/>
        <s v="Need to schedule"/>
        <s v="Can go this week. Cale to call the city"/>
        <s v="Cale to schedule."/>
        <s v="Going to be awhile because of siding guys"/>
      </sharedItems>
    </cacheField>
    <cacheField name="Notes Week of  6/3/24" numFmtId="0">
      <sharedItems containsBlank="1">
        <s v="Working on this week. She is out of town from the 9th to the 19th. We will resume when she gets back"/>
        <m/>
        <s v="Will to discuss change order with her"/>
        <s v="Pending the start date"/>
        <s v="Working on now. Going to try to finish this up this week"/>
        <s v="Interior work is middle of June"/>
        <s v="Cale needs to get this ready to bill, are the gutters and siding done? is the siding bill up to date?"/>
        <s v="Talk to Mike about a status on this one"/>
        <s v="Waiting on insurance"/>
        <s v="Cale to update on the water leak in the soffit"/>
        <s v="Chris sent a request to insurance , can we do the gutters?"/>
        <s v="Done need to inspect (Done). pending insurance"/>
        <s v="When are we doing the siding? Does this need to move back to material ordered?"/>
        <s v="Siding is done. Need to replace shingle"/>
        <s v="Waiting on windows. set to be in on 18th. That is 2 weeks out. Siding is ordered and will be in by then"/>
        <s v="Interior to be done June 10-11"/>
        <s v="Need to paint and install chimney cap and reroute downspout. When is this planned to happen?"/>
        <s v="Siding is in Wednesday and will be delivered Friday. "/>
        <s v="Waiting on insurance rec"/>
        <s v="Returns?"/>
        <s v="June 18th siding lead time"/>
        <s v="We need to start talking about a date to start this"/>
        <s v="Need to do gutters, touch up paint and replace power fans"/>
        <s v="Status updates on this"/>
        <s v="Finished today 6/3 need to inspect, POs and change orders need cleaned up"/>
        <s v="Cale get this one cleaned up. (Done) Waiting on insurance rec"/>
        <s v="Timeline update on this one"/>
        <s v="Need to make contact "/>
        <s v="on hold per customer request"/>
        <s v="Need to make contact"/>
        <s v="Need to update timeline"/>
        <s v="Chris to update"/>
        <s v="Doing this project on 6/4"/>
        <s v="Left VM awaiting response"/>
        <s v="Ask Brian why this is pending insurance and if we can schedule it."/>
        <s v="Brett to update the estimate."/>
      </sharedItems>
    </cacheField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W237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  <n v="2.0245056E7"/>
        <n v="2.0245057E7"/>
        <n v="2.0245058E7"/>
        <n v="2.0245059E7"/>
        <n v="2.024506E7"/>
        <n v="2.0245061E7"/>
        <n v="2.0245062E7"/>
        <n v="2.0245063E7"/>
        <n v="2.0245064E7"/>
        <n v="2.0245065E7"/>
        <n v="2.0245066E7"/>
        <n v="2.0245067E7"/>
        <n v="2.0245068E7"/>
        <n v="2.0245069E7"/>
        <n v="2.024507E7"/>
        <n v="2.0245071E7"/>
        <n v="2.0245072E7"/>
        <n v="2.0245073E7"/>
        <n v="2.0245074E7"/>
        <n v="2.0245075E7"/>
        <n v="2.0245076E7"/>
        <n v="2.0245077E7"/>
        <n v="2.0245078E7"/>
        <n v="2.0245079E7"/>
        <n v="2.024508E7"/>
        <n v="2.0245081E7"/>
        <n v="2.0245082E7"/>
        <n v="2.0245083E7"/>
        <n v="2.0245084E7"/>
        <n v="2.0245085E7"/>
        <n v="2.0245086E7"/>
        <n v="2.0245087E7"/>
        <n v="2.0245088E7"/>
        <n v="2.0245089E7"/>
        <n v="2.0245091E7"/>
        <n v="2.024509E7"/>
        <n v="2.0245092E7"/>
        <n v="2.0245093E7"/>
        <n v="2.0245094E7"/>
        <n v="2.0245095E7"/>
        <n v="2.0245096E7"/>
        <n v="2.0245097E7"/>
        <n v="2.0245098E7"/>
        <n v="2.0245099E7"/>
        <n v="2.02451E7"/>
        <n v="2.0245101E7"/>
        <n v="2.0245102E7"/>
        <n v="2.0245103E7"/>
        <n v="2.0245104E7"/>
        <n v="2.0245105E7"/>
        <n v="2.0245106E7"/>
        <n v="2.0245107E7"/>
        <n v="2.0245108E7"/>
        <n v="2.0245109E7"/>
        <n v="2.024511E7"/>
        <n v="2.0245111E7"/>
        <n v="2.0245112E7"/>
        <n v="2.0245113E7"/>
        <n v="2.0245114E7"/>
        <n v="2.0245115E7"/>
        <n v="2.0245116E7"/>
        <n v="2.0245117E7"/>
        <n v="2.0245118E7"/>
        <n v="2.0245119E7"/>
        <n v="2.024512E7"/>
        <n v="2.0245121E7"/>
        <n v="2.0245122E7"/>
        <n v="2.0245123E7"/>
        <n v="2.0245124E7"/>
        <n v="2.0245125E7"/>
        <n v="2.0245126E7"/>
        <n v="2.0245127E7"/>
        <n v="2.0245128E7"/>
        <n v="2.0245129E7"/>
        <n v="2.024513E7"/>
        <n v="2.0245131E7"/>
        <n v="2.0245132E7"/>
        <n v="2.0245133E7"/>
        <n v="2.0245134E7"/>
        <n v="2.0245135E7"/>
        <n v="2.0245136E7"/>
        <n v="2.0245137E7"/>
        <n v="2.0245138E7"/>
        <n v="2.0245139E7"/>
        <n v="2.024514E7"/>
        <n v="2.0245141E7"/>
        <n v="2.0245142E7"/>
        <n v="2.0245143E7"/>
        <n v="2.0245144E7"/>
        <n v="2.0245145E7"/>
        <n v="2.0245146E7"/>
        <n v="2.0245147E7"/>
        <n v="2.0245148E7"/>
        <n v="2.0245149E7"/>
        <n v="2.024515E7"/>
        <n v="2.0245151E7"/>
        <n v="2.0245152E7"/>
        <n v="2.0245153E7"/>
        <n v="2.0245154E7"/>
        <n v="2.0245155E7"/>
        <n v="2.0245156E7"/>
        <n v="2.0245157E7"/>
        <n v="2.0245158E7"/>
        <n v="2.0245159E7"/>
        <n v="2.024516E7"/>
        <n v="2.0245161E7"/>
        <n v="2.0245162E7"/>
        <n v="2.0245163E7"/>
        <n v="2.0245164E7"/>
        <n v="2.0245165E7"/>
        <n v="2.0245166E7"/>
        <n v="2.0245167E7"/>
        <n v="2.0245168E7"/>
        <n v="2.0245169E7"/>
        <n v="2.024517E7"/>
        <n v="2.0245171E7"/>
        <n v="2.0245172E7"/>
        <n v="2.0245173E7"/>
        <n v="2.0245174E7"/>
        <n v="2.0245175E7"/>
        <n v="2.0245176E7"/>
        <n v="2.0245177E7"/>
        <n v="2.0245178E7"/>
        <n v="2.0245179E7"/>
        <n v="2.024518E7"/>
        <n v="2.0245181E7"/>
        <n v="2.0245182E7"/>
        <n v="2.0245183E7"/>
        <n v="2.0245184E7"/>
        <n v="2.0245185E7"/>
        <n v="2.0245186E7"/>
        <n v="2.0245187E7"/>
        <n v="2.0245188E7"/>
        <n v="2.0245189E7"/>
        <n v="2.024519E7"/>
        <n v="2.0245191E7"/>
        <n v="2.0245192E7"/>
        <n v="2.0245193E7"/>
        <n v="2.0245194E7"/>
        <n v="2.0245195E7"/>
        <n v="2.0245196E7"/>
        <n v="2.0245197E7"/>
        <n v="2.0245198E7"/>
        <n v="2.0245199E7"/>
        <n v="2.02452E7"/>
        <n v="2.0245201E7"/>
        <n v="2.0245202E7"/>
        <n v="2.0245203E7"/>
        <n v="2.0245204E7"/>
        <n v="2.0245205E7"/>
        <n v="2.0245206E7"/>
        <n v="2.0245207E7"/>
        <n v="2.0245208E7"/>
        <n v="2.0245209E7"/>
        <n v="2.024521E7"/>
        <n v="2.0245211E7"/>
        <n v="2.0245212E7"/>
        <n v="2.0245213E7"/>
        <n v="2.0245214E7"/>
        <n v="2.0245215E7"/>
        <n v="2.0245216E7"/>
        <n v="2.0245217E7"/>
        <n v="2.0245218E7"/>
        <n v="2.0245219E7"/>
        <n v="2.024522E7"/>
        <n v="2.0245221E7"/>
        <n v="2.0245222E7"/>
        <n v="2.0245223E7"/>
        <n v="2.0245224E7"/>
        <n v="2.0245225E7"/>
        <n v="2.0245226E7"/>
        <n v="2.0245227E7"/>
        <n v="2.0245228E7"/>
        <n v="2.0245229E7"/>
        <n v="2.024523E7"/>
        <n v="2.0245231E7"/>
        <n v="2.0245232E7"/>
        <n v="2.0245233E7"/>
        <n v="2.0245234E7"/>
        <n v="2.0245235E7"/>
        <n v="2.0245236E7"/>
      </sharedItems>
    </cacheField>
    <cacheField name="Name" numFmtId="0">
      <sharedItems containsBlank="1"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  <s v="Piqua Apostolic Temple"/>
        <s v="INS - Randy King"/>
        <s v="Eddie Richards"/>
        <s v="Dave Linnenkohl "/>
        <s v="INS - Philip Kleman"/>
        <s v="Lima - Mary Woodley"/>
        <s v="Lima - Janet Davis"/>
        <s v="Jessica Hogan"/>
        <s v="CHIP - Kevin Fernandez"/>
        <s v="INS - Brad Lucia"/>
        <s v="INS - Dwight Johnson"/>
        <s v="Sara Gudorf - tarp"/>
        <s v="Warehouse Wall"/>
        <s v="Lisa and Keith Bowman"/>
        <s v="INS - Tim Chrisman"/>
        <s v="INS - Hershel Wright"/>
        <s v="INS - Harry Sharp"/>
        <s v="Dave Barker "/>
        <s v="INS- Crystal Ganger"/>
        <s v="INS-Jon Mann"/>
        <s v="INS-John Gose"/>
        <s v="INS - Michelle &amp; Travis Elsass"/>
        <s v="Ins - Wes Beard"/>
        <s v="Mdaga and Florence Walusimbi"/>
        <s v="Swafford - Walusimbi gutters"/>
        <s v="INS - Doug Hurley"/>
        <s v="Ray Marker"/>
        <s v="Chris Falkowski"/>
        <s v="Tracy Johnson"/>
        <s v=" Jordan Knepper"/>
        <s v="INS - Jon Edwards"/>
        <s v="INS- Jill Goslee"/>
        <s v="Candy Deitering- Siding"/>
        <s v="Steve and Robin Bliss"/>
        <s v="OCW-Dusty Beam - OC Warranty Roof"/>
        <s v="Rebecca and Derek"/>
        <s v="INS - Steve &amp; Lisa Headley - Roof, Gutters, Fence"/>
        <s v="INS - Gloria Boomershine"/>
        <s v="INS - Carlee Marshall"/>
        <s v="INS - Goldie White"/>
        <s v="INS - Maria Keller"/>
        <s v="Amy Mote - Roof"/>
        <s v="INS - Barbara Marker - Tarp"/>
        <s v="INS Phil Goltzene - Tarp"/>
        <s v="INS- Dave Trimble - Roof"/>
        <s v="INS - Janis Fitzgerald - Tarp"/>
        <s v="INS - Carla Craft - Gable Siding"/>
        <s v="INS - State Farm Agent office"/>
        <s v="Chris Falkowski - Gutters/Downs"/>
        <s v="Alex Boussetta- Soffit Install"/>
        <s v="INS- Ester Meyer- Roof"/>
        <s v="Todd Baker - Gutters"/>
        <s v="Greg Buthker - Siding"/>
        <s v="INS - Ann Fields"/>
        <s v="INS - John Hess - TARP"/>
        <s v="Mari Beth - Front Porch"/>
        <s v="Dennis Riley - Dream Center Bell tower"/>
        <s v="INS - Bud Gootee - Roof"/>
        <s v="INS - Sara &amp; David Roof"/>
        <s v="David Stormer - Gutter"/>
        <s v="Teresa Vititoe - Roof"/>
        <s v="Buck Creek Nature Center - Arcon"/>
        <s v="Buck Creek Siding - Arcon: Marcus Horner"/>
        <s v="INS - Bill Henry - Roof"/>
        <s v="Jason May- Roof and More"/>
        <s v="INS- Bob &amp; Debbie Guthrie"/>
        <s v="INS - Bethany Bell - Roof, Siding and More"/>
        <s v="INS - Peggy Steinmetz - Storm"/>
        <s v="Denise Harrison - Gutters"/>
        <s v="INS - John Edwards - Roof and More"/>
        <s v="INS - Justin Lester - Roof, storm damage"/>
        <s v="Dan and Chris Barton-Roof"/>
        <s v="Steve Ryan- Roof Replacement"/>
        <s v="Headley- Gutter Guard"/>
        <s v="INS - Molly Fennell - Garage Roof and Gutters"/>
        <s v="Crystal Hastings- Siding"/>
        <s v="Emily Hansen-Palmus- Roof and Gutters"/>
        <s v="Brent Luckenbill- Hail Damage"/>
        <s v="Elevated Roofing - 222 West National Office Roof Replacement"/>
        <s v="Swafford - John Link"/>
        <s v="Roxanne Stockslager - Roof Replacement"/>
        <s v="INS - Jason Adams - siding damage from fire"/>
        <s v="INS - Tom &amp; Stephanie Harris - Roof Replacement - Storm"/>
        <s v="Candy Deitering - Back Patio Windows and Doors"/>
        <s v="David Dean- Hardie"/>
        <s v="Joy Wharton- Roof Replacement"/>
        <s v="Betty and Marvin - Property Roof inspection"/>
        <s v="Joe Fiorita - Roof Repair"/>
        <s v="Swafford - Joe Mueller - Attic roof vents"/>
        <s v="Mary Dye - Ceiling Drywall"/>
        <s v="Alex Dale - Roof Ridge leak"/>
        <s v="Kimberleigh Cooper - Chimney Flashing"/>
        <s v="Emilee Rhoton- Roof Inspection"/>
        <s v="INS - Jeremy Faulkner - Siding"/>
        <s v="Faulkner - Roof Repair"/>
        <s v="INS - Brad Lucia - Siding"/>
        <s v="INS - Peggy Hicks (Ruth Davis) - Roof/Siding multi structures"/>
        <s v="INS - Nicole Mcfadden-Roof"/>
        <s v="INS - Michael Phillips-Roof Inspection"/>
        <s v="Rick Baker - Mason Work"/>
        <s v="Bob Beers - Gutters"/>
        <s v="Jerry Collins - Garage Roof"/>
        <s v="Dwight Johnson - Siding and Gutters"/>
        <s v="INS - Dwight Johnson-Left Elevatioin Siding"/>
        <s v="INS - Andrew &amp; Lynn Evans - Roof Repair"/>
        <s v="INS - Hershel Wright - 312 West St - Roof/Siding"/>
        <s v="Linda Breidenbach - Roof inspection"/>
        <s v="INS - Ron &amp; Shirley Holsopple - Exterior: Ron and Shirley Holsopple"/>
        <s v="INS - Tom Myers"/>
        <s v="Susan Whorton - Gable Warranty and Staining"/>
        <s v="Gerri Smith - Roof"/>
        <s v="Ben Warner Rental - Roof"/>
        <s v="Nathan Dahlinghaus - Fascia repair"/>
        <s v="Leah Cowley Lasoste - water test"/>
        <s v="INS - Misty Murphy - Roof/Front Porch Awning/Gutters and Guards"/>
        <s v="INS - Kim Claudy - Roofing Inspection"/>
        <s v="Anne Duffy - Hardie Siding"/>
        <s v="Stubbs Park - Amphitheater Roof"/>
        <s v="INS - Hershel Wright - Roof, Siding, Gutters, Window"/>
        <s v="INS - Jamie and Dennis Hunt - Roof"/>
        <s v="Geraldine Smith - Garage Roof"/>
        <s v="Cayla Kiger (Maymont Homes) Roof Repair"/>
        <s v="INS - JR - Roof and Interior"/>
        <s v="Jeff Hall - Roof Replacement"/>
        <s v="Shawn Miller - Hardie Shake Siding"/>
        <s v="Rob Venable - Roof"/>
        <s v="Turnstone Financial - Roof Replacement"/>
        <m/>
        <s v="INS - Kevin Tighe Roof Replacement"/>
        <s v="Chip - Larry and Helen McGlone - Fascia/Soffit, Dripedge/Gutter and Downs"/>
        <s v="Peggy Lentz-Gutters, fascia repair and painting"/>
        <s v="Tom Sylvester- Front Window Flashing"/>
        <s v="Raye Glaze- Glorious Light Repairs"/>
        <s v="Tom and Stephanie Harris- Exterior Upgrades"/>
        <s v="Chris Falkowski-Bathroom Vents Estimate"/>
        <s v="Donald Brown- Fascia Repair"/>
        <s v="Chris Miguel- Roof Replacement"/>
        <s v="O'Dougherty Gutters and Home Repairs"/>
        <s v="Brooke Fornes- Roof Inspection"/>
        <s v="Dan and Chris Barton- EPDM"/>
        <s v="Steve Andersen- Roof Repair"/>
        <s v="Janice Motz- Leaf Relief"/>
        <s v="Jackson Mcmahan- Gutter Estimate"/>
        <s v="Katherine Galbreath- Awning Roof Replacement"/>
        <s v="Duncan Hoskins- Fascia Replacement"/>
        <s v="Eric and Stacy Seibert- Roof"/>
        <s v="Tammie Gibble- Front Porch Repair"/>
        <s v="Wlusimbi Gutter Repair"/>
        <s v="Trimbach Roof"/>
        <s v="Betsy Knife- Siding Repair"/>
        <s v="Brandon Kirby- Fascia Repair"/>
        <s v="INS - Dorian Eldridge- Siding/Fascia/Gutters Replacement"/>
        <s v="Joe Fiorita- Chimney Reflash"/>
        <s v="Gary Hartzell- Siding Replacement"/>
        <s v="Steve Alexander- Roof/Fascia repair"/>
        <s v="Rob Williamson- Shingle Repair"/>
        <s v="Kathy Brown- Hail Damage"/>
        <s v="Mike Bellus Skylight"/>
        <s v="Jeff Burks- Roof"/>
        <s v="Emma Allen- Cedar Siding Repairs"/>
        <s v="Oceana Massonneau- Front Elevation Siding Repair"/>
        <s v="INS- Randy Marriot"/>
        <s v="Dan Moorhead- Chimney Flashing/ Roof Repair"/>
        <s v="Tom Mooney- Roof Repair"/>
        <s v="Ryan Logan- Roof Estimate"/>
        <s v="Zack James- Vinyl Estimate"/>
        <s v="Dave Liette"/>
        <s v="Doug Davidson- Power Fan Replacement"/>
        <s v="Greg Arndt- Soffit and Fascia Repairs"/>
        <s v="Doug Gregory- Carpentry Work"/>
        <s v="Chris Miguel 719 Grafton Ave"/>
        <s v="Clock Tower Project"/>
        <s v="Mina Shafiei- Roof Repair"/>
        <s v="Lin- Metal Roof"/>
        <s v="Mary Sacksteder- Low slope roof replacement"/>
        <s v="Eric Holbrook- Roof Replacement"/>
        <s v="Jack Walker- Siding Repair"/>
        <s v="Evan Huelsman- .042 Vinyl Siding Quote"/>
        <s v="Kevin Taylor- Fascia Repair Estimate"/>
        <s v="Bryan Fine- Flashing Repair Estimate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  <d v="2024-04-01T11:22:06Z"/>
        <d v="2024-04-04T08:32:47Z"/>
        <d v="2024-04-04T08:35:16Z"/>
        <d v="2024-04-04T13:18:55Z"/>
        <d v="2024-04-05T08:15:49Z"/>
        <d v="2024-04-05T08:17:17Z"/>
        <d v="2024-04-05T08:18:09Z"/>
        <d v="2024-04-09T11:53:43Z"/>
        <d v="2024-04-09T11:56:08Z"/>
        <d v="2024-04-11T14:25:24Z"/>
        <d v="2024-04-11T14:26:01Z"/>
        <d v="2024-04-11T15:07:58Z"/>
        <d v="2024-04-15T13:19:20Z"/>
        <d v="2024-04-15T13:19:59Z"/>
        <d v="2024-04-19T11:50:59Z"/>
        <d v="2024-04-23T08:47:26Z"/>
        <d v="2024-04-23T08:48:49Z"/>
        <d v="2024-04-23T08:52:50Z"/>
        <d v="2024-04-25T09:10:03Z"/>
        <d v="2024-04-25T18:30:34Z"/>
        <d v="2024-04-25T18:31:31Z"/>
        <d v="2024-04-25T18:32:44Z"/>
        <d v="2024-04-26T10:56:20Z"/>
        <d v="2024-04-28T00:00:00Z"/>
        <d v="2024-05-01T14:36:41Z"/>
        <d v="2024-04-27T00:00:00Z"/>
        <d v="2024-05-02T12:55:05Z"/>
        <d v="2024-05-03T13:19:16Z"/>
        <d v="2024-05-10T11:09:44Z"/>
        <d v="2024-05-13T07:17:01Z"/>
        <d v="2024-05-14T12:02:46Z"/>
        <d v="2024-05-15T08:41:39Z"/>
        <d v="2024-05-17T11:33:21Z"/>
        <d v="2024-05-24T00:00:00Z"/>
        <d v="2024-05-28T12:41:35Z"/>
        <d v="2024-05-29T10:44:50Z"/>
        <d v="2024-05-29T14:09:48Z"/>
        <d v="2024-05-29T14:42:19Z"/>
        <d v="2024-05-30T11:33:09Z"/>
        <d v="2024-05-31T13:59:33Z"/>
        <d v="2024-06-03T12:01:16Z"/>
        <d v="2024-06-03T14:24:24Z"/>
        <d v="2024-06-03T14:25:38Z"/>
        <d v="2024-06-03T14:26:23Z"/>
        <d v="2024-06-03T15:17:38Z"/>
        <d v="2024-06-03T15:22:07Z"/>
        <d v="2024-06-03T17:00:46Z"/>
        <d v="2024-06-05T08:33:43Z"/>
        <d v="2024-06-05T10:26:25Z"/>
        <d v="2024-06-05T10:28:48Z"/>
        <d v="2024-06-05T14:03:59Z"/>
        <d v="2024-06-05T14:55:10Z"/>
        <d v="2024-06-06T08:24:22Z"/>
        <d v="2024-06-06T08:25:24Z"/>
        <d v="2024-06-10T10:24:09Z"/>
        <d v="2024-06-12T08:16:58Z"/>
        <d v="2024-06-12T08:34:45Z"/>
        <d v="2024-06-17T08:29:36Z"/>
        <d v="2024-06-17T08:37:24Z"/>
        <d v="2024-06-17T13:53:13Z"/>
        <d v="2024-06-19T08:49:02Z"/>
        <d v="2024-06-19T08:51:34Z"/>
        <d v="2024-06-20T09:26:10Z"/>
        <d v="2024-06-21T08:58:42Z"/>
        <d v="2024-06-21T09:12:58Z"/>
        <d v="2024-06-21T12:45:10Z"/>
        <d v="2024-06-24T11:39:13Z"/>
        <d v="2024-06-25T10:09:59Z"/>
        <d v="2024-06-25T17:17:02Z"/>
        <d v="2024-06-26T13:07:47Z"/>
        <d v="2024-06-27T08:46:50Z"/>
        <d v="2024-06-28T13:43:32Z"/>
        <d v="2024-06-28T13:51:30Z"/>
        <d v="2024-06-29T00:00:00Z"/>
        <d v="2024-07-02T13:19:21Z"/>
        <d v="2024-07-02T13:26:50Z"/>
        <d v="2024-07-02T13:28:45Z"/>
        <d v="2024-07-08T08:49:48Z"/>
        <d v="2024-07-10T10:34:00Z"/>
        <d v="2024-07-11T09:58:07Z"/>
        <d v="2024-07-16T08:46:34Z"/>
        <d v="2024-07-16T08:48:19Z"/>
        <d v="2024-07-16T15:57:07Z"/>
        <d v="2024-07-17T09:55:23Z"/>
        <d v="2024-07-17T13:09:46Z"/>
        <d v="2024-07-17T15:57:44Z"/>
        <d v="2024-07-17T15:59:53Z"/>
        <d v="2024-07-19T17:33:06Z"/>
        <d v="2024-07-22T10:47:22Z"/>
        <d v="2024-07-22T10:48:53Z"/>
        <d v="2024-07-22T10:49:45Z"/>
        <d v="2024-07-22T11:33:45Z"/>
        <d v="2024-07-24T12:17:30Z"/>
        <d v="2024-07-24T12:21:55Z"/>
        <d v="2024-07-25T12:34:20Z"/>
        <d v="2024-07-25T14:44:46Z"/>
        <d v="2024-07-26T14:13:24Z"/>
        <d v="2024-07-26T15:39:43Z"/>
        <d v="2024-07-29T08:24:47Z"/>
        <d v="2024-07-30T11:54:36Z"/>
        <d v="2024-07-30T11:55:19Z"/>
        <d v="2024-07-30T11:56:03Z"/>
        <d v="2024-07-30T11:56:58Z"/>
        <d v="2024-07-30T11:57:44Z"/>
        <d v="2024-07-30T16:28:32Z"/>
        <d v="2024-07-31T14:08:18Z"/>
        <d v="2024-08-07T13:16:07Z"/>
        <d v="2024-09-15T00:00:00Z"/>
        <d v="2024-07-31T08:31:12Z"/>
        <d v="2024-07-31T08:31:58Z"/>
        <d v="2024-08-07T13:16:07Z"/>
        <d v="2024-08-13T09:28:54Z"/>
        <d v="2024-08-13T09:30:30Z"/>
        <d v="2024-08-13T15:29:51Z"/>
        <d v="2024-08-14T12:25:51Z"/>
        <d v="2024-08-14T12:27:02Z"/>
        <d v="2024-08-15T14:23:22Z"/>
        <d v="2024-08-15T16:40:45Z"/>
        <d v="2024-08-20T10:26:04Z"/>
        <d v="2024-08-20T10:27:30Z"/>
        <d v="2024-08-20T10:28:02Z"/>
        <d v="2024-08-26T12:57:47Z"/>
        <d v="2024-08-27T11:19:09Z"/>
        <d v="2024-08-27T12:56:09Z"/>
        <d v="2024-08-27T16:26:42Z"/>
        <d v="2024-08-28T16:14:25Z"/>
        <d v="2024-09-06T16:54:52Z"/>
        <d v="2024-09-06T16:56:01Z"/>
        <d v="2024-09-13T15:28:23Z"/>
        <d v="2024-09-13T15:55:04Z"/>
        <d v="2024-09-18T15:15:22Z"/>
        <d v="2024-09-20T09:51:56Z"/>
        <d v="2024-09-20T13:59:44Z"/>
        <d v="2024-09-23T08:27:46Z"/>
        <d v="2024-10-03T14:55:15Z"/>
        <d v="2024-10-03T14:57:48Z"/>
        <d v="2024-10-03T14:59:02Z"/>
        <d v="2024-10-07T09:51:53Z"/>
        <d v="2024-10-07T09:52:53Z"/>
        <d v="2024-10-07T09:54:35Z"/>
        <d v="2024-10-07T10:07:11Z"/>
        <d v="2024-10-11T15:32:22Z"/>
        <d v="2024-10-11T15:49:23Z"/>
        <d v="2024-10-11T15:51:23Z"/>
        <d v="2024-10-15T08:37:57Z"/>
        <d v="2024-10-15T08:39:57Z"/>
        <d v="2024-10-15T08:45:00Z"/>
        <d v="2024-10-17T08:37:14Z"/>
        <d v="2024-10-17T09:07:54Z"/>
        <d v="2024-10-17T09:09:33Z"/>
        <d v="2024-10-22T09:31:31Z"/>
        <d v="2024-10-23T08:21:10Z"/>
        <d v="2024-10-25T15:03:59Z"/>
        <d v="2024-10-30T08:13:20Z"/>
        <d v="2024-11-11T11:34:47Z"/>
        <d v="2024-11-11T11:35:57Z"/>
        <d v="2024-11-11T11:37:22Z"/>
        <d v="2024-11-11T11:38:26Z"/>
        <d v="2024-11-11T11:39:50Z"/>
        <d v="2024-11-18T13:20:09Z"/>
        <d v="2024-11-18T13:49:04Z"/>
        <d v="2024-11-18T15:48:52Z"/>
        <d v="2024-11-18T15:52:01Z"/>
        <d v="2024-11-22T08:47:01Z"/>
        <d v="2024-11-22T08:48:29Z"/>
        <d v="2024-12-02T10:20:39Z"/>
        <d v="2024-12-09T13:56:32Z"/>
        <d v="2024-12-09T15:50:00Z"/>
        <d v="2024-12-10T16:49:29Z"/>
        <d v="2024-12-16T10:05:52Z"/>
        <d v="2024-12-16T10:37:08Z"/>
        <d v="2024-12-16T10:41:16Z"/>
        <d v="2024-12-16T15:02:04Z"/>
        <d v="2024-12-17T11:20:42Z"/>
        <d v="2024-12-18T12:36:48Z"/>
        <d v="2024-12-20T15:45:27Z"/>
        <d v="2024-12-31T09:04:58Z"/>
        <d v="2024-12-31T09:08:39Z"/>
        <d v="2024-12-31T10:33:02Z"/>
        <d v="2025-01-02T10:02:44Z"/>
      </sharedItems>
    </cacheField>
    <cacheField name="Contract Amt $3,753,275.17" numFmtId="166">
      <sharedItems containsString="0" containsBlank="1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  <n v="31861.76"/>
        <n v="376.0"/>
        <n v="7759.91"/>
        <n v="18066.29"/>
        <n v="27692.27"/>
        <n v="4266.6"/>
        <n v="4282.5"/>
        <n v="15245.93"/>
        <n v="22569.82"/>
        <n v="12769.82"/>
        <n v="20511.3"/>
        <n v="200.0"/>
        <n v="750.0"/>
        <n v="17752.72"/>
        <n v="11952.54"/>
        <n v="32826.57"/>
        <n v="75317.86"/>
        <n v="1370.3"/>
        <n v="70325.69"/>
        <n v="28103.29"/>
        <n v="9184.54"/>
        <n v="59463.29"/>
        <n v="24188.59"/>
        <n v="36505.0"/>
        <n v="7484.0"/>
        <n v="68909.13"/>
        <n v="97441.45"/>
        <n v="30169.18"/>
        <n v="2190.27"/>
        <n v="38579.29"/>
        <n v="20246.6"/>
        <n v="13846.91"/>
        <n v="11830.5"/>
        <n v="3620.1"/>
        <n v="13218.48"/>
        <n v="651.0"/>
        <n v="13912.52"/>
        <n v="25741.81"/>
        <n v="12451.56"/>
        <n v="12800.0"/>
        <n v="14347.63"/>
        <n v="11747.6"/>
        <n v="1750.0"/>
        <n v="17201.21"/>
        <n v="697.0"/>
        <n v="2731.63"/>
        <n v="30143.51"/>
        <n v="1558.0"/>
        <n v="1155.53"/>
        <n v="10538.97"/>
        <n v="1540.0"/>
        <n v="33512.61"/>
        <n v="2813.0"/>
        <n v="10000.0"/>
        <n v="18392.96"/>
        <n v="23858.31"/>
        <n v="2646.04"/>
        <n v="13877.26"/>
        <n v="117354.87"/>
        <n v="90115.71"/>
        <n v="7742.74"/>
        <n v="84427.56"/>
        <n v="19691.38"/>
        <n v="48756.44"/>
        <n v="32636.64"/>
        <n v="2106.0"/>
        <n v="150000.0"/>
        <n v="21177.97"/>
        <n v="50994.47"/>
        <n v="9382.89"/>
        <n v="1854.0"/>
        <n v="10794.29"/>
        <n v="1289.13"/>
        <n v="22801.62"/>
        <n v="42299.55"/>
        <n v="0.01"/>
        <n v="73590.55"/>
        <n v="11449.89"/>
        <n v="18157.41"/>
        <n v="56856.47"/>
        <n v="18052.91"/>
        <n v="7508.87"/>
        <n v="12136.31"/>
        <n v="14501.83"/>
        <n v="555.08"/>
        <n v="3277.0"/>
        <n v="13232.75"/>
        <n v="13222.29"/>
        <n v="824.25"/>
        <n v="6802.38"/>
        <n v="18120.84"/>
        <n v="1275.0"/>
        <n v="20634.67"/>
        <n v="5728.63"/>
        <n v="8203.44"/>
        <n v="2565.0"/>
        <n v="11880.0"/>
        <n v="2348.0"/>
        <n v="5213.29"/>
        <n v="3344.25"/>
        <n v="3332.77"/>
        <n v="749.5"/>
        <n v="18432.97"/>
        <n v="11968.65"/>
        <n v="12369.97"/>
        <n v="32176.48"/>
        <n v="684.0"/>
        <n v="14076.48"/>
        <n v="10386.37"/>
        <n v="2961.24"/>
        <n v="500.0"/>
        <n v="810.0"/>
        <n v="11224.97"/>
        <n v="47380.95"/>
        <n v="83246.11"/>
        <n v="41351.33"/>
        <n v="15848.48"/>
        <n v="3903.8"/>
        <n v="1576.42"/>
        <n v="22173.12"/>
        <n v="12114.05"/>
        <n v="4950.0"/>
        <n v="8000.49"/>
        <n v="42564.0"/>
        <m/>
        <n v="17164.34"/>
        <n v="7214.0"/>
        <n v="6368.0"/>
        <n v="503.25"/>
        <n v="1562.0"/>
        <n v="36734.3"/>
        <n v="998.72"/>
        <n v="6966.84"/>
        <n v="10076.0"/>
        <n v="250.0"/>
        <n v="2252.87"/>
        <n v="400.0"/>
        <n v="1936.0"/>
        <n v="1780.0"/>
        <n v="5475.57"/>
        <n v="858.4"/>
        <n v="36744.42"/>
        <n v="375.0"/>
        <n v="30805.0"/>
        <n v="3442.73"/>
        <n v="650.0"/>
        <n v="30980.36"/>
        <n v="1149.66"/>
        <n v="21692.14"/>
        <n v="1858.71"/>
        <n v="36612.74"/>
        <n v="1992.0"/>
        <n v="21588.47"/>
        <n v="3191.75"/>
        <n v="16262.04"/>
        <n v="4507.5"/>
        <n v="755.0"/>
        <n v="10838.34"/>
        <n v="6607.77"/>
        <n v="706.25"/>
        <n v="872.67"/>
        <n v="1086.75"/>
        <n v="15579.55"/>
        <n v="19769.56"/>
        <n v="3987.5"/>
        <n v="707.37"/>
        <n v="7643.85"/>
        <n v="5902.38"/>
        <n v="12552.93"/>
        <n v="28463.93"/>
        <n v="580.0"/>
        <n v="1102.6"/>
      </sharedItems>
    </cacheField>
    <cacheField name="Projected Start Date">
      <sharedItems containsDate="1" containsBlank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  <d v="2024-04-23T00:00:00Z"/>
        <d v="2024-04-04T00:00:00Z"/>
        <d v="2024-04-19T00:00:00Z"/>
        <d v="2024-05-13T00:00:00Z"/>
        <d v="2024-04-13T00:00:00Z"/>
        <d v="2024-04-29T00:00:00Z"/>
        <d v="2024-04-15T00:00:00Z"/>
        <d v="2024-06-12T00:00:00Z"/>
        <d v="2024-09-02T00:00:00Z"/>
        <d v="2024-04-11T00:00:00Z"/>
        <d v="2024-04-30T00:00:00Z"/>
        <d v="2024-04-25T00:00:00Z"/>
        <d v="2024-05-15T00:00:00Z"/>
        <d v="2024-06-01T00:00:00Z"/>
        <d v="2024-05-03T00:00:00Z"/>
        <d v="2024-05-02T00:00:00Z"/>
        <d v="2024-06-10T00:00:00Z"/>
        <d v="2024-05-08T00:00:00Z"/>
        <d v="2024-05-16T00:00:00Z"/>
        <d v="2024-05-17T00:00:00Z"/>
        <d v="2024-06-20T00:00:00Z"/>
        <d v="2024-10-09T00:00:00Z"/>
        <d v="2024-05-21T00:00:00Z"/>
        <d v="2024-06-03T00:00:00Z"/>
        <d v="2024-05-29T00:00:00Z"/>
        <d v="2024-06-04T00:00:00Z"/>
        <d v="2024-07-02T00:00:00Z"/>
        <d v="2024-04-21T00:00:00Z"/>
        <d v="2024-06-07T00:00:00Z"/>
        <d v="2024-06-05T00:00:00Z"/>
        <d v="2024-06-13T00:00:00Z"/>
        <d v="2024-06-11T00:00:00Z"/>
        <d v="2024-08-21T00:00:00Z"/>
        <d v="2024-06-27T00:00:00Z"/>
        <d v="2024-08-05T00:00:00Z"/>
        <d v="2024-06-19T00:00:00Z"/>
        <d v="2024-06-21T00:00:00Z"/>
        <m/>
        <d v="2024-08-19T00:00:00Z"/>
        <d v="2024-06-25T00:00:00Z"/>
        <d v="2024-07-08T00:00:00Z"/>
        <d v="2024-08-01T00:00:00Z"/>
        <d v="2024-07-01T00:00:00Z"/>
        <d v="2024-08-15T00:00:00Z"/>
        <d v="2024-08-16T00:00:00Z"/>
        <d v="2024-07-15T00:00:00Z"/>
        <d v="2024-07-29T00:00:00Z"/>
        <d v="2024-07-05T00:00:00Z"/>
        <d v="2024-07-22T00:00:00Z"/>
        <d v="2024-07-19T00:00:00Z"/>
        <d v="2024-08-13T00:00:00Z"/>
        <d v="2024-09-10T00:00:00Z"/>
        <d v="2024-07-26T00:00:00Z"/>
        <d v="2024-08-14T00:00:00Z"/>
        <d v="2024-09-09T00:00:00Z"/>
        <d v="2024-08-28T00:00:00Z"/>
        <d v="2024-08-08T00:00:00Z"/>
        <d v="2024-08-22T00:00:00Z"/>
        <d v="2024-08-20T00:00:00Z"/>
        <d v="2024-08-11T00:00:00Z"/>
        <d v="2024-09-24T00:00:00Z"/>
        <d v="2024-11-27T00:00:00Z"/>
        <d v="2024-08-26T00:00:00Z"/>
        <d v="2024-09-04T00:00:00Z"/>
        <d v="2024-09-16T00:00:00Z"/>
        <d v="2024-10-22T00:00:00Z"/>
        <d v="2024-09-03T00:00:00Z"/>
        <d v="2024-08-27T00:00:00Z"/>
        <d v="2024-09-06T00:00:00Z"/>
        <d v="2024-09-18T00:00:00Z"/>
        <d v="2024-09-11T00:00:00Z"/>
        <d v="2024-10-08T00:00:00Z"/>
        <d v="2024-09-23T00:00:00Z"/>
        <d v="2024-10-10T00:00:00Z"/>
        <d v="2024-11-13T00:00:00Z"/>
        <d v="2024-10-15T00:00:00Z"/>
        <d v="2024-10-21T00:00:00Z"/>
        <d v="2024-11-15T00:00:00Z"/>
        <d v="2024-12-09T00:00:00Z"/>
        <d v="2024-11-05T00:00:00Z"/>
        <d v="2024-10-30T00:00:00Z"/>
        <d v="2024-11-20T00:00:00Z"/>
        <d v="2024-11-11T00:00:00Z"/>
        <d v="2024-11-07T00:00:00Z"/>
        <d v="2024-11-12T00:00:00Z"/>
        <d v="2024-11-08T00:00:00Z"/>
        <d v="2024-12-02T00:00:00Z"/>
        <d v="2024-11-18T00:00:00Z"/>
        <d v="2025-07-16T00:00:00Z"/>
        <d v="2024-11-19T00:00:00Z"/>
        <d v="2024-12-03T00:00:00Z"/>
        <d v="2024-12-04T00:00:00Z"/>
        <d v="2024-11-25T00:00:00Z"/>
        <d v="2025-03-25T00:00:00Z"/>
        <d v="2025-01-06T00:00:00Z"/>
        <d v="2024-12-17T00:00:00Z"/>
        <d v="2025-01-16T00:00:00Z"/>
        <d v="2025-01-31T00:00:00Z"/>
        <d v="2025-01-03T00:00:00Z"/>
        <d v="2025-01-14T00:00:00Z"/>
        <d v="2025-01-02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  <d v="2024-04-25T00:00:00Z"/>
        <d v="2024-04-04T00:00:00Z"/>
        <d v="2024-05-01T00:00:00Z"/>
        <d v="2024-06-03T00:00:00Z"/>
        <d v="2024-04-15T00:00:00Z"/>
        <d v="2024-04-24T00:00:00Z"/>
        <d v="2024-09-24T00:00:00Z"/>
        <d v="2024-04-11T00:00:00Z"/>
        <d v="2024-05-28T00:00:00Z"/>
        <d v="2024-06-04T00:00:00Z"/>
        <d v="2024-06-05T00:00:00Z"/>
        <d v="2024-06-14T00:00:00Z"/>
        <d v="2024-08-01T00:00:00Z"/>
        <d v="2024-05-15T00:00:00Z"/>
        <d v="2024-05-18T00:00:00Z"/>
        <d v="2024-05-17T00:00:00Z"/>
        <d v="2024-11-13T00:00:00Z"/>
        <d v="2024-06-26T00:00:00Z"/>
        <d v="2024-06-27T00:00:00Z"/>
        <d v="2024-05-29T00:00:00Z"/>
        <d v="2024-06-07T00:00:00Z"/>
        <d v="2024-07-17T00:00:00Z"/>
        <d v="2024-07-11T00:00:00Z"/>
        <d v="2024-04-21T00:00:00Z"/>
        <d v="2024-06-10T00:00:00Z"/>
        <d v="2024-06-17T00:00:00Z"/>
        <d v="2024-06-24T00:00:00Z"/>
        <d v="2024-06-13T00:00:00Z"/>
        <d v="2024-06-11T00:00:00Z"/>
        <d v="2024-08-22T00:00:00Z"/>
        <d v="2024-07-02T00:00:00Z"/>
        <d v="2024-08-13T00:00:00Z"/>
        <d v="2024-06-19T00:00:00Z"/>
        <d v="2024-06-25T00:00:00Z"/>
        <d v="2024-06-21T00:00:00Z"/>
        <d v="2024-08-20T00:00:00Z"/>
        <d v="2024-11-19T00:00:00Z"/>
        <d v="2024-09-18T00:00:00Z"/>
        <d v="2024-08-15T00:00:00Z"/>
        <d v="2024-07-01T00:00:00Z"/>
        <d v="2024-07-19T00:00:00Z"/>
        <d v="2024-09-19T00:00:00Z"/>
        <d v="2024-07-05T00:00:00Z"/>
        <d v="2024-09-25T00:00:00Z"/>
        <d v="2024-07-31T00:00:00Z"/>
        <d v="2024-07-26T00:00:00Z"/>
        <d v="2024-08-14T00:00:00Z"/>
        <d v="2024-10-02T00:00:00Z"/>
        <d v="2024-08-05T00:00:00Z"/>
        <d v="2024-09-11T00:00:00Z"/>
        <d v="2024-08-30T00:00:00Z"/>
        <d v="2024-08-10T00:00:00Z"/>
        <d v="2024-08-08T00:00:00Z"/>
        <d v="2024-08-23T00:00:00Z"/>
        <d v="2024-12-02T00:00:00Z"/>
        <d v="2024-08-28T00:00:00Z"/>
        <d v="2024-09-04T00:00:00Z"/>
        <d v="2024-09-10T00:00:00Z"/>
        <d v="2024-09-30T00:00:00Z"/>
        <d v="2024-09-16T00:00:00Z"/>
        <d v="2024-10-30T00:00:00Z"/>
        <d v="2024-08-29T00:00:00Z"/>
        <d v="2024-10-22T00:00:00Z"/>
        <d v="2024-09-23T00:00:00Z"/>
        <d v="2024-11-12T00:00:00Z"/>
        <d v="2024-10-10T00:00:00Z"/>
        <d v="2024-11-06T00:00:00Z"/>
        <d v="2024-10-17T00:00:00Z"/>
        <d v="2024-10-16T00:00:00Z"/>
        <d v="2024-10-15T00:00:00Z"/>
        <d v="2024-12-12T00:00:00Z"/>
        <d v="2024-11-05T00:00:00Z"/>
        <d v="2024-11-18T00:00:00Z"/>
        <d v="2024-11-20T00:00:00Z"/>
        <d v="2024-12-03T00:00:00Z"/>
        <d v="2024-11-08T00:00:00Z"/>
        <d v="2024-12-20T00:00:00Z"/>
        <d v="2025-07-16T00:00:00Z"/>
        <d v="2024-12-13T00:00:00Z"/>
        <d v="2024-12-18T00:00:00Z"/>
        <d v="2024-11-25T00:00:00Z"/>
        <d v="2025-03-25T00:00:00Z"/>
        <d v="2025-02-03T00:00:00Z"/>
        <d v="2025-01-21T00:00:00Z"/>
        <d v="2025-02-06T00:00:00Z"/>
        <d v="2025-01-03T00:00:00Z"/>
        <d v="2025-01-14T00:00:00Z"/>
        <d v="2025-01-02T00:00:00Z"/>
      </sharedItems>
    </cacheField>
    <cacheField name="AM" numFmtId="0">
      <sharedItems>
        <s v="Adam"/>
        <s v="Will"/>
        <s v="Mike"/>
        <s v="Brian"/>
        <s v="Chris"/>
        <s v="Brett"/>
        <s v="Jared"/>
        <s v="Cale"/>
        <s v="James"/>
      </sharedItems>
    </cacheField>
    <cacheField name="Invoiced Total $3,497,897.97" numFmtId="166">
      <sharedItems containsString="0" containsBlank="1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  <n v="31971.76"/>
        <n v="389.16"/>
        <n v="18726.29"/>
        <n v="7924.91"/>
        <n v="31024.64"/>
        <n v="4267.0"/>
        <n v="4282.5"/>
        <n v="15960.93"/>
        <n v="23349.82"/>
        <n v="33964.5"/>
        <n v="23625.99"/>
        <n v="750.0"/>
        <n v="18412.72"/>
        <n v="9044.13"/>
        <n v="33539.95"/>
        <n v="24864.0"/>
        <n v="1370.3"/>
        <n v="63676.39"/>
        <n v="32419.51"/>
        <n v="11344.93"/>
        <n v="77003.81"/>
        <n v="15858.59"/>
        <n v="40055.0"/>
        <n v="7484.0"/>
        <n v="80309.0"/>
        <n v="84984.08"/>
        <n v="29619.18"/>
        <n v="2190.27"/>
        <n v="48993.56"/>
        <n v="20246.6"/>
        <n v="16070.15"/>
        <n v="11830.5"/>
        <n v="3620.1"/>
        <n v="13218.48"/>
        <n v="21308.78"/>
        <n v="21837.08"/>
        <n v="17925.61"/>
        <n v="17675.17"/>
        <n v="42645.45"/>
        <n v="11867.6"/>
        <n v="1750.0"/>
        <n v="25220.9"/>
        <n v="697.0"/>
        <n v="2731.63"/>
        <n v="33381.67"/>
        <n v="1964.0"/>
        <n v="1155.53"/>
        <n v="10847.57"/>
        <n v="1540.0"/>
        <n v="34877.63"/>
        <n v="2813.0"/>
        <n v="12040.49"/>
        <n v="18392.96"/>
        <n v="24038.31"/>
        <n v="3136.54"/>
        <n v="16957.26"/>
        <n v="0.0"/>
        <n v="8540.99"/>
        <n v="91914.42"/>
        <n v="15180.25"/>
        <n v="51402.6"/>
        <n v="20000.0"/>
        <n v="2106.0"/>
        <n v="97397.46"/>
        <n v="27888.15"/>
        <n v="64221.18"/>
        <n v="9382.89"/>
        <n v="1854.0"/>
        <n v="10976.31"/>
        <n v="1289.13"/>
        <n v="25881.62"/>
        <n v="45278.96"/>
        <n v="52021.44"/>
        <n v="12274.89"/>
        <n v="18157.41"/>
        <n v="28135.1"/>
        <n v="17952.91"/>
        <n v="9158.87"/>
        <n v="12521.31"/>
        <n v="14501.83"/>
        <n v="555.08"/>
        <n v="3277.0"/>
        <n v="13232.75"/>
        <n v="13387.29"/>
        <n v="824.25"/>
        <n v="6850.38"/>
        <n v="20154.49"/>
        <n v="1275.0"/>
        <m/>
        <n v="9152.55"/>
        <n v="2565.0"/>
        <n v="13200.0"/>
        <n v="2348.0"/>
        <n v="5213.29"/>
        <n v="3344.25"/>
        <n v="4089.27"/>
        <n v="749.5"/>
        <n v="13343.65"/>
        <n v="10888.36"/>
        <n v="684.0"/>
        <n v="14076.48"/>
        <n v="10936.37"/>
        <n v="2961.24"/>
        <n v="250.0"/>
        <n v="810.0"/>
        <n v="18533.25"/>
        <n v="35970.54"/>
        <n v="83246.11"/>
        <n v="42210.09"/>
        <n v="19487.84"/>
        <n v="5278.8"/>
        <n v="1976.42"/>
        <n v="23018.51"/>
        <n v="12294.05"/>
        <n v="4950.0"/>
        <n v="10090.49"/>
        <n v="42756.0"/>
        <n v="13416.91"/>
        <n v="7214.0"/>
        <n v="6368.0"/>
        <n v="503.25"/>
        <n v="7863.12"/>
        <n v="31291.51"/>
        <n v="998.72"/>
        <n v="8241.84"/>
        <n v="2252.87"/>
        <n v="400.0"/>
        <n v="1936.0"/>
        <n v="1780.0"/>
        <n v="5475.57"/>
        <n v="858.4"/>
        <n v="38402.42"/>
        <n v="375.0"/>
        <n v="30805.7"/>
        <n v="3442.73"/>
        <n v="650.0"/>
        <n v="21447.56"/>
        <n v="1149.66"/>
        <n v="21692.14"/>
        <n v="1858.71"/>
        <n v="16554.94"/>
        <n v="1992.0"/>
        <n v="21588.47"/>
        <n v="3295.75"/>
        <n v="4562.5"/>
        <n v="755.0"/>
        <n v="11558.34"/>
        <n v="6607.77"/>
        <n v="706.25"/>
        <n v="872.67"/>
        <n v="1086.75"/>
        <n v="20869.56"/>
        <n v="5985.5"/>
        <n v="707.37"/>
        <n v="7643.85"/>
        <n v="6877.38"/>
        <n v="8008.64"/>
        <n v="580.0"/>
        <n v="1102.6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  <n v="110.0"/>
        <n v="13.160000000000025"/>
        <n v="10966.380000000001"/>
        <n v="3332.369999999999"/>
        <n v="0.3999999999996362"/>
        <n v="715.0"/>
        <n v="780.0"/>
        <n v="21194.68"/>
        <n v="3114.6900000000023"/>
        <n v="660.0"/>
        <n v="713.3799999999974"/>
        <n v="4316.2199999999975"/>
        <n v="2160.3899999999994"/>
        <n v="17540.519999999997"/>
        <n v="3550.0"/>
        <n v="11399.869999999995"/>
        <n v="-12457.369999999995"/>
        <n v="10414.269999999997"/>
        <n v="2223.24"/>
        <n v="12567.48"/>
        <n v="7396.259999999998"/>
        <n v="5474.050000000001"/>
        <n v="4875.169999999998"/>
        <n v="28297.82"/>
        <n v="8019.690000000002"/>
        <n v="3238.16"/>
        <n v="406.0"/>
        <n v="308.60000000000036"/>
        <n v="1365.0199999999968"/>
        <n v="2040.4899999999998"/>
        <n v="180.0"/>
        <n v="490.5"/>
        <n v="3079.999999999998"/>
        <n v="798.25"/>
        <n v="7486.860000000001"/>
        <n v="2646.159999999996"/>
        <n v="6710.18"/>
        <n v="13226.71"/>
        <n v="182.01999999999862"/>
        <n v="3080.0"/>
        <n v="2979.409999999996"/>
        <n v="825.0"/>
        <n v="1650.000000000001"/>
        <n v="385.0"/>
        <n v="165.0"/>
        <n v="48.0"/>
        <n v="2033.6500000000015"/>
        <n v="949.1099999999988"/>
        <n v="1320.0"/>
        <n v="756.5"/>
        <n v="1375.0"/>
        <n v="550.0"/>
        <n v="7308.280000000001"/>
        <n v="-11410.409999999996"/>
        <n v="858.7599999999948"/>
        <n v="3639.3600000000006"/>
        <n v="400.0"/>
        <n v="845.3899999999994"/>
        <n v="2090.0"/>
        <n v="192.0"/>
        <n v="6301.12"/>
        <n v="1275.0"/>
        <n v="1658.0"/>
        <n v="0.7000000000007276"/>
        <n v="104.0"/>
        <n v="720.0"/>
        <n v="1100.0"/>
        <n v="1998.0"/>
        <n v="975.0"/>
      </sharedItems>
    </cacheField>
    <cacheField name="Actual Cost" numFmtId="166">
      <sharedItems containsString="0" containsBlank="1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  <n v="23903.34"/>
        <n v="11199.56"/>
        <n v="4980.57"/>
        <n v="17665.45"/>
        <n v="1712.21"/>
        <n v="1392.44"/>
        <n v="10557.13"/>
        <n v="13698.98"/>
        <n v="21950.62"/>
        <n v="16158.44"/>
        <n v="12320.94"/>
        <n v="6116.45"/>
        <n v="16007.15"/>
        <n v="4683.79"/>
        <n v="517.16"/>
        <n v="4330.95"/>
        <n v="16635.65"/>
        <n v="6177.0"/>
        <n v="29831.06"/>
        <n v="12184.18"/>
        <n v="21555.12"/>
        <n v="5670.0"/>
        <n v="33863.51"/>
        <n v="45142.3"/>
        <n v="9552.44"/>
        <n v="1068.69"/>
        <n v="21885.77"/>
        <n v="9900.0"/>
        <n v="7877.23"/>
        <n v="8743.99"/>
        <n v="1190.63"/>
        <n v="3240.0"/>
        <n v="12202.84"/>
        <n v="11094.8"/>
        <n v="9781.49"/>
        <n v="10047.31"/>
        <n v="21085.21"/>
        <n v="7237.39"/>
        <n v="13030.19"/>
        <n v="1480.6"/>
        <n v="16785.45"/>
        <n v="1045.0"/>
        <n v="947.18"/>
        <n v="6710.53"/>
        <n v="800.0"/>
        <n v="18725.18"/>
        <n v="1066.89"/>
        <n v="7621.51"/>
        <n v="10245.69"/>
        <n v="14379.76"/>
        <n v="2032.0"/>
        <n v="10957.31"/>
        <n v="4391.46"/>
        <n v="70309.14"/>
        <n v="13263.83"/>
        <n v="20126.05"/>
        <n v="3257.2"/>
        <n v="1055.0"/>
        <n v="71130.59"/>
        <n v="14911.74"/>
        <n v="24019.73"/>
        <n v="6064.18"/>
        <n v="900.0"/>
        <n v="5348.0"/>
        <n v="603.7"/>
        <n v="14758.75"/>
        <n v="18299.32"/>
        <n v="1175.99"/>
        <n v="23437.78"/>
        <n v="7886.95"/>
        <n v="9200.63"/>
        <m/>
        <n v="8655.84"/>
        <n v="3722.56"/>
        <n v="7870.74"/>
        <n v="8192.45"/>
        <n v="269.61"/>
        <n v="1638.36"/>
        <n v="8562.0"/>
        <n v="8635.81"/>
        <n v="438.11"/>
        <n v="4451.55"/>
        <n v="13704.9"/>
        <n v="676.99"/>
        <n v="5181.48"/>
        <n v="1550.0"/>
        <n v="8447.49"/>
        <n v="1150.0"/>
        <n v="3268.28"/>
        <n v="388.11"/>
        <n v="8459.11"/>
        <n v="1118.58"/>
        <n v="7962.0"/>
        <n v="6577.12"/>
        <n v="1010.21"/>
        <n v="385.96"/>
        <n v="8690.45"/>
        <n v="21117.71"/>
        <n v="24628.73"/>
        <n v="18670.07"/>
        <n v="9928.28"/>
        <n v="3613.8"/>
        <n v="639.96"/>
        <n v="10788.63"/>
        <n v="7611.8"/>
        <n v="3000.0"/>
        <n v="6508.19"/>
        <n v="17835.28"/>
        <n v="11132.74"/>
        <n v="2805.74"/>
        <n v="3155.0"/>
        <n v="242.94"/>
        <n v="2893.26"/>
        <n v="227.54"/>
        <n v="211.81"/>
        <n v="5256.33"/>
        <n v="1887.95"/>
        <n v="810.0"/>
        <n v="3981.344"/>
        <n v="328.55"/>
        <n v="23364.55"/>
        <n v="175.0"/>
        <n v="19563.51"/>
        <n v="1344.82"/>
        <n v="450.0"/>
        <n v="13967.92"/>
        <n v="700.86"/>
        <n v="215.77"/>
        <n v="1177.18"/>
        <n v="13401.52"/>
        <n v="1240.8"/>
        <n v="215.69"/>
        <n v="1349.47"/>
        <n v="6458.94"/>
        <n v="4619.2"/>
        <n v="459.6"/>
        <n v="525.0"/>
        <n v="11458.96"/>
        <n v="4050.0"/>
        <n v="331.47"/>
        <n v="2352.7"/>
        <n v="4561.65"/>
        <n v="8008.64"/>
        <n v="150.0"/>
        <n v="158.15"/>
        <n v="514.77"/>
      </sharedItems>
    </cacheField>
    <cacheField name="$2,240,491.52" numFmtId="166">
      <sharedItems containsString="0" containsBlank="1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  <n v="8068.419999999998"/>
        <n v="389.16"/>
        <n v="7526.730000000001"/>
        <n v="13085.720000000001"/>
        <n v="13359.189999999999"/>
        <n v="2554.79"/>
        <n v="2890.06"/>
        <n v="5403.800000000001"/>
        <n v="9650.84"/>
        <n v="12013.880000000001"/>
        <n v="7467.550000000001"/>
        <n v="750.0"/>
        <n v="6091.780000000001"/>
        <n v="5836.090000000001"/>
        <n v="17532.799999999996"/>
        <n v="70634.07"/>
        <n v="853.14"/>
        <n v="65994.74"/>
        <n v="15783.859999999997"/>
        <n v="5167.93"/>
        <n v="47172.75"/>
        <n v="12004.41"/>
        <n v="18499.88"/>
        <n v="1814.0"/>
        <n v="46445.49"/>
        <n v="39841.78"/>
        <n v="20616.739999999998"/>
        <n v="1121.58"/>
        <n v="27107.789999999997"/>
        <n v="10346.599999999999"/>
        <n v="8192.92"/>
        <n v="3086.51"/>
        <n v="2429.47"/>
        <n v="9978.48"/>
        <n v="13218.48"/>
        <n v="9105.939999999999"/>
        <n v="14647.010000000002"/>
        <n v="8144.120000000001"/>
        <n v="7627.859999999999"/>
        <n v="21560.239999999998"/>
        <n v="4630.21"/>
        <n v="1750.0"/>
        <n v="12190.710000000001"/>
        <n v="697.0"/>
        <n v="1251.0300000000002"/>
        <n v="16596.219999999998"/>
        <n v="919.0"/>
        <n v="208.35000000000002"/>
        <n v="4137.04"/>
        <n v="740.0"/>
        <n v="16152.449999999997"/>
        <n v="1746.11"/>
        <n v="4418.98"/>
        <n v="8147.269999999999"/>
        <n v="9658.550000000001"/>
        <n v="1104.54"/>
        <n v="5999.949999999999"/>
        <n v="117354.87"/>
        <n v="90115.71"/>
        <n v="4149.53"/>
        <n v="21605.28"/>
        <n v="6427.550000000001"/>
        <n v="31276.55"/>
        <n v="29379.44"/>
        <n v="1051.0"/>
        <n v="78869.41"/>
        <n v="12976.410000000002"/>
        <n v="40201.45"/>
        <n v="3318.709999999999"/>
        <n v="954.0"/>
        <n v="5628.3099999999995"/>
        <n v="685.4300000000001"/>
        <n v="11122.869999999999"/>
        <n v="26979.64"/>
        <n v="-1175.98"/>
        <n v="50152.770000000004"/>
        <n v="4387.94"/>
        <n v="8956.78"/>
        <n v="56856.47"/>
        <n v="9397.07"/>
        <n v="5436.310000000001"/>
        <n v="4650.57"/>
        <n v="6309.379999999999"/>
        <n v="285.47"/>
        <n v="1638.64"/>
        <n v="4670.75"/>
        <n v="4751.480000000001"/>
        <n v="386.14"/>
        <n v="2398.83"/>
        <n v="6449.590000000002"/>
        <n v="598.01"/>
        <m/>
        <n v="5728.63"/>
        <n v="3971.0699999999997"/>
        <n v="1015.0"/>
        <n v="4752.51"/>
        <n v="1198.0"/>
        <n v="1945.0099999999998"/>
        <n v="3344.25"/>
        <n v="4089.27"/>
        <n v="361.39"/>
        <n v="18432.97"/>
        <n v="4884.539999999999"/>
        <n v="12369.97"/>
        <n v="32176.48"/>
        <n v="-434.5799999999999"/>
        <n v="6114.48"/>
        <n v="4359.250000000001"/>
        <n v="1951.0299999999997"/>
        <n v="500.0"/>
        <n v="424.04"/>
        <n v="9842.8"/>
        <n v="14852.830000000002"/>
        <n v="58617.380000000005"/>
        <n v="23540.019999999997"/>
        <n v="9559.56"/>
        <n v="1665.0"/>
        <n v="1336.46"/>
        <n v="12229.88"/>
        <n v="4682.249999999999"/>
        <n v="1950.0"/>
        <n v="3582.3"/>
        <n v="24920.72"/>
        <n v="6031.6"/>
        <n v="4408.26"/>
        <n v="3213.0"/>
        <n v="260.31"/>
        <n v="4969.86"/>
        <n v="36734.3"/>
        <n v="771.1800000000001"/>
        <n v="238.19"/>
        <n v="2985.51"/>
        <n v="10076.0"/>
        <n v="250.0"/>
        <n v="364.91999999999985"/>
        <n v="400.0"/>
        <n v="1126.0"/>
        <n v="880.0"/>
        <n v="1494.2259999999997"/>
        <n v="529.8499999999999"/>
        <n v="15037.869999999999"/>
        <n v="200.0"/>
        <n v="11242.190000000002"/>
        <n v="2097.91"/>
        <n v="30980.36"/>
        <n v="699.6600000000001"/>
        <n v="7724.219999999999"/>
        <n v="1157.85"/>
        <n v="234.23"/>
        <n v="36612.74"/>
        <n v="814.8199999999999"/>
        <n v="8186.950000000001"/>
        <n v="2054.95"/>
        <n v="234.31"/>
        <n v="16262.04"/>
        <n v="3213.0299999999997"/>
        <n v="555.0"/>
        <n v="5099.400000000001"/>
        <n v="1988.5700000000006"/>
        <n v="706.25"/>
        <n v="413.06999999999994"/>
        <n v="561.75"/>
        <n v="15579.55"/>
        <n v="9410.600000000002"/>
        <n v="1935.5"/>
        <n v="375.9"/>
        <n v="5291.150000000001"/>
        <n v="2315.7300000000005"/>
        <n v="4544.29"/>
        <n v="300.0"/>
        <n v="28463.93"/>
        <n v="421.85"/>
        <n v="587.8299999999999"/>
      </sharedItems>
    </cacheField>
    <cacheField name="GP % 54.48%">
      <sharedItems containsMixedTypes="1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  <n v="0.2523608334355068"/>
        <n v="0.40193385876220017"/>
        <n v="1.6512137046351316"/>
        <n v="0.4305993558668207"/>
        <n v="0.5987321303023201"/>
        <n v="0.6748534734384122"/>
        <n v="0.3385642315328744"/>
        <n v="0.41331539172464715"/>
        <n v="0.3537187357387861"/>
        <n v="0.3160735275008582"/>
        <n v="0.3308462845250457"/>
        <n v="0.6452903706603069"/>
        <n v="0.5227437727247655"/>
        <n v="2.840816843629344"/>
        <n v="0.6225935926439466"/>
        <n v="1.036408313976342"/>
        <n v="0.4868630031730892"/>
        <n v="0.45552771149755883"/>
        <n v="0.6126028049780914"/>
        <n v="0.7569657832127572"/>
        <n v="0.46186193983273"/>
        <n v="0.24238375200427578"/>
        <n v="0.5783348068087014"/>
        <n v="0.46881462975183114"/>
        <n v="0.6960604581220681"/>
        <n v="0.5120738539084222"/>
        <n v="0.5532929225800288"/>
        <n v="0.5110290122786048"/>
        <n v="0.5098222480810696"/>
        <n v="0.26089429863488445"/>
        <n v="0.6711057705588243"/>
        <n v="0.7548886104907675"/>
        <n v="0.42733277081090515"/>
        <n v="0.670740318760567"/>
        <n v="0.45432875087653923"/>
        <n v="0.43155794258273045"/>
        <n v="0.5055695273469971"/>
        <n v="0.39015554956351745"/>
        <n v="0.483357453540516"/>
        <n v="0.4579793017355938"/>
        <n v="0.4971656600763233"/>
        <n v="0.4679226069246436"/>
        <n v="0.1803068721712115"/>
        <n v="0.38137942414752796"/>
        <n v="0.4805194805194805"/>
        <n v="0.4631177634489499"/>
        <n v="0.6207287593316744"/>
        <n v="0.36700998049082717"/>
        <n v="0.4429558918194787"/>
        <n v="0.4017982129359344"/>
        <n v="0.3521523717217061"/>
        <n v="0.35382780001014313"/>
        <e v="#DIV/0!"/>
        <n v="0.4858371219261467"/>
        <n v="0.23505865564946174"/>
        <n v="0.42341529289702085"/>
        <n v="0.6084624124071545"/>
        <n v="1.468972"/>
        <n v="0.4990503323836657"/>
        <n v="0.809768653104506"/>
        <n v="0.46530192931406356"/>
        <n v="0.6259842936551461"/>
        <n v="0.35369806104515766"/>
        <n v="0.5145631067961165"/>
        <n v="0.5127688631243105"/>
        <n v="0.5316996734231614"/>
        <n v="0.42975942000539374"/>
        <n v="0.5958537916948623"/>
        <n v="-117598.0"/>
        <n v="0.9640788490284007"/>
        <n v="0.3574728571905736"/>
        <n v="0.4932851105967206"/>
        <n v="2.0208376725158255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3501747348322283"/>
        <n v="0.3200076012838827"/>
        <n v="0.46902745098039217"/>
        <n v="0.43387580510349577"/>
        <n v="0.39571150097465885"/>
        <n v="0.36003863636363637"/>
        <n v="0.510221465076661"/>
        <n v="0.3730868606964124"/>
        <n v="0.48217478318879253"/>
        <n v="0.3660572631926047"/>
        <n v="1.1360728337417203"/>
        <n v="-0.6353508771929823"/>
        <n v="0.43437563936438656"/>
        <n v="0.3986011811963202"/>
        <n v="0.6588557496184031"/>
        <n v="2.0"/>
        <n v="0.5235061728395062"/>
        <n v="0.5310887189240958"/>
        <n v="0.4129165144587766"/>
        <n v="0.7041455750905358"/>
        <n v="0.5576870364408131"/>
        <n v="0.4905397417055969"/>
        <n v="0.31541259377131164"/>
        <n v="0.6762024266097287"/>
        <n v="0.5313063269516576"/>
        <n v="0.3808549664268487"/>
        <n v="0.3939393939393939"/>
        <n v="0.3550174471210021"/>
        <n v="0.5828590139395641"/>
        <n v="0.44955209508001476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6172530288909598"/>
        <n v="0.39158651980786624"/>
        <n v="0.5333333333333333"/>
        <n v="0.36493863148703004"/>
        <n v="0.6093739561336498"/>
        <n v="0.6923076923076923"/>
        <n v="1.4444701401931035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Retail 53.15%">
      <sharedItems containsMixedTypes="1" containsNumber="1">
        <n v="0.35"/>
        <n v="0.8114159485109631"/>
        <n v="0.41028445116630796"/>
        <n v="0.5967741935483871"/>
        <s v="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10525151515151512"/>
        <n v="0.378208285498858"/>
        <n v="0.4524801445059208"/>
        <n v="0.49361384045496065"/>
        <n v="0.5220973390626366"/>
        <n v="0.5558375634517766"/>
        <n v="0.3423550454442854"/>
        <n v="0.2523608334355068"/>
        <n v="0.40193385876220017"/>
        <n v="1.6512137046351316"/>
        <n v="0.5987321303023201"/>
        <n v="0.6748534734384122"/>
        <n v="0.3385642315328744"/>
        <n v="0.41331539172464715"/>
        <n v="0.3308462845250457"/>
        <n v="0.6225935926439466"/>
        <n v="0.46186193983273"/>
        <n v="0.24238375200427578"/>
        <n v="0.46881462975183114"/>
        <n v="0.6960604581220681"/>
        <n v="0.5120738539084222"/>
        <n v="0.5532929225800288"/>
        <n v="0.26089429863488445"/>
        <n v="0.6711057705588243"/>
        <n v="0.7548886104907675"/>
        <n v="0.39015554956351745"/>
        <n v="0.4679226069246436"/>
        <n v="0.4805194805194805"/>
        <n v="0.4631177634489499"/>
        <n v="0.6207287593316744"/>
        <n v="0.36700998049082717"/>
        <n v="0.3521523717217061"/>
        <n v="0.35382780001014313"/>
        <n v="0.23505865564946174"/>
        <n v="0.4990503323836657"/>
        <n v="0.6259842936551461"/>
        <n v="0.35369806104515766"/>
        <n v="0.5145631067961165"/>
        <n v="0.5316996734231614"/>
        <n v="0.42975942000539374"/>
        <n v="0.5958537916948623"/>
        <n v="0.9640788490284007"/>
        <n v="0.3574728571905736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46902745098039217"/>
        <n v="0.36003863636363637"/>
        <n v="0.510221465076661"/>
        <n v="0.3661"/>
        <n v="-0.6353508771929823"/>
        <n v="0.43437563936438656"/>
        <n v="0.3986011811963202"/>
        <n v="0.6588557496184031"/>
        <n v="2.0"/>
        <n v="0.4129165144587766"/>
        <n v="0.7041455750905358"/>
        <n v="0.31541259377131164"/>
        <n v="0.6762024266097287"/>
        <n v="0.3808549664268487"/>
        <n v="0.3939393939393939"/>
        <n v="0.3550174471210021"/>
        <n v="0.5828590139395641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39158651980786624"/>
        <n v="0.5333333333333333"/>
        <n v="0.36493863148703004"/>
        <n v="0.6093739561336498"/>
        <n v="0.6923076923076923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Insurance 58.18%">
      <sharedItems containsBlank="1" containsMixedTypes="1" containsNumber="1">
        <s v=""/>
        <n v="0.6868637641289744"/>
        <n v="0.4518635850493135"/>
        <n v="0.4742738865773901"/>
        <n v="0.6601213545558124"/>
        <n v="0.9428553468823306"/>
        <n v="0.0"/>
        <n v="1.0"/>
        <n v="0.4305993558668207"/>
        <n v="0.3537187357387861"/>
        <n v="0.3160735275008582"/>
        <n v="0.6452903706603069"/>
        <n v="0.5227437727247655"/>
        <n v="2.840816843629344"/>
        <n v="1.036408313976342"/>
        <n v="0.4868630031730892"/>
        <n v="0.45552771149755883"/>
        <n v="0.6126028049780914"/>
        <n v="0.7569657832127572"/>
        <n v="0.5783348068087014"/>
        <n v="0.5110290122786048"/>
        <n v="0.5098222480810696"/>
        <n v="0.42733277081090515"/>
        <n v="0.670740318760567"/>
        <n v="0.45432875087653923"/>
        <n v="0.43155794258273045"/>
        <n v="0.5055695273469971"/>
        <n v="0.483357453540516"/>
        <n v="0.4579793017355938"/>
        <n v="0.4971656600763233"/>
        <n v="0.1803068721712115"/>
        <n v="0.38137942414752796"/>
        <n v="0.4429558918194787"/>
        <n v="0.4017982129359344"/>
        <n v="0.4858371219261467"/>
        <n v="0.42341529289702085"/>
        <n v="0.6084624124071545"/>
        <n v="1.468972"/>
        <n v="0.809768653104506"/>
        <n v="0.46530192931406356"/>
        <n v="0.5127688631243105"/>
        <n v="0.4932851105967206"/>
        <n v="2.0208376725158255"/>
        <m/>
        <n v="0.3501747348322283"/>
        <n v="0.3200076012838827"/>
        <n v="0.43387580510349577"/>
        <n v="0.39571150097465885"/>
        <n v="0.3730868606964124"/>
        <n v="0.48217478318879253"/>
        <n v="1.1360728337417203"/>
        <n v="0.5235061728395062"/>
        <n v="0.5310887189240958"/>
        <n v="0.5576870364408131"/>
        <n v="0.4905397417055969"/>
        <n v="0.5313063269516576"/>
        <n v="0.44955209508001476"/>
        <n v="0.6172530288909598"/>
        <n v="1.4444701401931035"/>
      </sharedItems>
    </cacheField>
    <cacheField name="Billed" numFmtId="0">
      <sharedItems>
        <b v="0"/>
        <b v="1"/>
      </sharedItems>
    </cacheField>
    <cacheField name="Status" numFmtId="0">
      <sharedItems containsBlank="1">
        <s v="In Progress"/>
        <s v="In Billing"/>
        <s v="Pending Gutters"/>
        <s v="Project Ready"/>
        <s v="Pending Insurance"/>
        <s v="Ops Planning"/>
        <s v="Construction &amp; Remodeling"/>
        <s v="Ready to Bill"/>
        <s v="Approved"/>
        <s v="Pending Sub Work"/>
        <s v="Scheduled"/>
        <m/>
      </sharedItems>
    </cacheField>
    <cacheField name="Updated this week" numFmtId="0">
      <sharedItems>
        <b v="1"/>
        <b v="0"/>
      </sharedItems>
    </cacheField>
    <cacheField name="Notes November 26th" numFmtId="0">
      <sharedItems containsBlank="1">
        <m/>
        <s v="need to bill for the 5% yet"/>
      </sharedItems>
    </cacheField>
    <cacheField name="Notes November 18" numFmtId="0">
      <sharedItems containsBlank="1">
        <s v="Adam to update invoice to include subs. to include todays hours."/>
        <m/>
        <s v="Everything has been billed Alberto to go out this week"/>
        <s v="Everything has been billed"/>
        <s v="Delayed until January"/>
        <s v="Adam to update"/>
        <s v="Chis to text agian. waiting on customer"/>
        <s v="Items left:  shed door repair, rake insulation, garage interior door, garage storm door, JB painting"/>
        <s v="Pending insurance"/>
        <s v="Still fighting insurance on things"/>
        <s v="Window to be done tomrrow all else is done"/>
        <s v="Chris to send invoice adam to update"/>
        <s v="Still fighting insurance"/>
        <s v="Insurace rec"/>
        <s v="Marsh is waiting on should be in by friday"/>
        <s v="Fence scheduled cale to update"/>
        <s v="Jobsite visit after thanksgiving"/>
        <s v="Cale to update he has finial invoice"/>
        <s v="Need to do storm door. will happen next week"/>
        <s v="Chris met with jack on friday. JB is working on painting Jack is getting some metal work done. can schedule steve"/>
        <s v="Chis to do insurance"/>
        <s v="100% done until their next leak. Concrete can be done whenever (winter with blankets)"/>
        <s v="Insurance Rec"/>
        <s v="Concrete issue, tongue and groove soffit needs done. Siding, soffit, fascia, gutters starting after thanksgiving"/>
        <s v="done adam to update"/>
        <s v="Fighting insurance for siding and small roof"/>
        <s v="Adam Update"/>
        <s v="Everything is done"/>
        <s v="Waiting on Patton aluminum awning scheduled for mid dec"/>
        <s v="Chris to send change order for other work. cale to reach out ot brandon on garage doors"/>
        <s v="will be done this week"/>
        <s v="Done and waiting on payment"/>
        <s v="Done pending Cale's gutter inspection"/>
        <s v="done needs to be closed out"/>
        <s v="Redoing metal piece. Waiting on Mansea metal"/>
        <s v="Not done. Need to do change order"/>
        <s v="Alberto to do T&amp;G and stain it"/>
        <s v="Needs to be scheduled"/>
        <s v="Done"/>
        <s v="Waiting on Patton may be this week"/>
        <s v="Steve to check gutters cale to go check this week"/>
        <s v="Mistake. This should not have been approved."/>
        <s v="should be done today"/>
        <s v="trim out skylights in house and swap out b vents"/>
        <s v="Cale to update bills"/>
        <s v="Cale needs to update sub contract"/>
        <s v="Siding done. Gutters needs to be scheduled."/>
        <s v="to be done this week"/>
        <s v="working on today"/>
        <s v="Roof is done can bill for roof. cale to check on inspection"/>
        <s v="Cale to schedule"/>
        <s v="Needs inspected"/>
      </sharedItems>
    </cacheField>
    <cacheField name="Notes November 7" numFmtId="0">
      <sharedItems containsBlank="1">
        <s v="Floor leveling and flooring done. Still need drywall touchups, painting touchups, quarter round baseboards, other finishes."/>
        <m/>
        <s v="Gutters &amp; downs were completed, Teddy to check gutters when he meets Alberto for some more repairs. Also determine if the shingle waviness is on Elevated or on the framers."/>
        <s v="Delayed until January"/>
        <s v="Job completed and they have paid in full."/>
        <s v="This job is done. Paid in full."/>
        <s v="Items left: Deck repairs, rail repair, shed door repair, rake insulation, garage interior door, garage storm door, JB painting"/>
        <s v="Chuck is staining trim and then we are finished until further insurance approval on everything."/>
        <s v="Paid in full"/>
        <s v="Still waiting on insurance rec"/>
        <s v="Still fighting insurance on things"/>
        <s v="Wants it done by thanksgiving. Possibly do it week of Nov. 11 or Nov. 18"/>
        <s v="Should be finished by Saturday."/>
        <s v="Insurance rec"/>
        <s v="Insurance rec. Billed final."/>
        <s v="Fence scheduled Nov. 11"/>
        <s v="Still fighting insurance"/>
        <s v="Insurace rec"/>
        <s v="Everything completed except for siding."/>
        <s v="Fence scheduled later in November"/>
        <s v="Finished. This job is not waiting on insurance. Done and paid"/>
        <s v="Done and paid."/>
        <s v="Done and paid"/>
        <s v="Brett to let us know about jobsite visit"/>
        <s v="Cale/Teddy finishing on Nov. 8."/>
        <s v="Fence scheduled week of Nov. 11"/>
        <s v="Need to schedule a site visit. Need to send pictures to JB to quote."/>
        <s v="Sending Zhong Li to fix metal. Waiting on insurance for everything else."/>
        <s v="100% done until their next leak. Concrete can be done whenever (winter with blankets)"/>
        <s v="Concrete issue, tongue and groove soffit needs done. Siding, soffit, fascia, gutters starting after thanksgiving"/>
        <s v="Scheduled for Nov. 11"/>
        <s v="Fighting insurance for siding and small roof"/>
        <s v="Siding starting Nov. 8. Gutters scheduled for Nov. 7."/>
        <s v="Waiting on Patton aluminum awning"/>
        <s v="Roof is done but fighting insurance for additional work"/>
        <s v="Scheduled for Monday or Tuesday"/>
        <s v="Alberto might have some repairs"/>
        <s v="Steve to look at leak above slider."/>
        <s v="Done and waiting on payment"/>
        <s v="Done pending Cale's gutter inspection"/>
        <s v="James to handle this"/>
        <s v="Redoing metal piece. Waiting on Mansea metal"/>
        <s v="Done"/>
        <s v="Alberto to do T&amp;G"/>
        <s v="Repairs needed (most likely week of nov. 11)"/>
        <s v="Needs to be scheduled"/>
        <s v="Tarped"/>
        <s v="Done and invoice"/>
        <s v="Waiting on Patton"/>
        <s v="Finished on Nov. 8, but need to figure out gutters"/>
        <s v="Mistake. This should not have been approved."/>
        <s v="Scheduled with Steve"/>
        <s v="Starts Monday"/>
        <s v="Being done today"/>
        <s v="Siding done. Gutters needs to be scheduled."/>
        <s v="Siding has been ordered."/>
        <s v="Cale to get Steve scheduled."/>
      </sharedItems>
    </cacheField>
    <cacheField name="Notes Week of 9/23" numFmtId="0">
      <sharedItems containsBlank="1">
        <s v="Doing the floor leveling on 26th. All the drywall and paint is done. "/>
        <m/>
        <s v="Adam to work on invoices"/>
        <s v="Call her in october"/>
        <s v="completely done"/>
        <s v="All done pending inspection. Adam to bill"/>
        <s v="Adam to bill"/>
        <s v="Chris is waiting for customer to call back"/>
        <s v="Chris just collected the last check on this one"/>
        <s v="Shed repairs and the rest is pending insurance, adjuster is working though the rec. waiting for approval"/>
        <s v="Pending insurance and doing the trim chris to send rec"/>
        <s v="Done ready to bill is there any insurance?"/>
        <s v="They are done final invocie sent"/>
        <s v="Chris is putting together a list for insurance"/>
        <s v="Insurance approved window ready to order"/>
        <s v="Starts next week"/>
        <s v="Chris to send insurance rec"/>
        <s v="Zhong lee needs to fix the door, fix siding at gutter"/>
        <s v="Done"/>
        <s v="Close this out"/>
        <s v="Finishing rec. need to do the fence"/>
        <s v="need to send rec"/>
        <s v="Fighting insurance on one item"/>
        <s v="Waiting on awning and siding per insurance"/>
        <s v="Gutters next week. fence to be sent for approval. awnings are at JB shop"/>
        <s v="Done no rec"/>
        <s v="Done we have the last check"/>
        <s v="we need to go look at gutter drain"/>
        <s v="install front deck redo the back deck gutters paint and some small siding repiars "/>
        <s v="Gutters are done waiting on insurance for gutter paint fence is scheduled. waiting on insurance on storm door"/>
        <s v="need to close out"/>
        <s v="waiting on insurance"/>
        <s v="waiting on insurance. "/>
        <s v="we need to get them an estimate "/>
        <s v="chris to call today"/>
        <s v="chris to do insurance"/>
        <s v="landscaping is done he likes it chris is working on insurance"/>
        <s v="Chris is waiting to hear back on block vs walls concrete is schedueld for first week of oct. can bill for fence"/>
        <s v="same as the other one"/>
        <s v="WIP"/>
        <s v="Need to install light blocks"/>
        <s v="pending gutters next week adam to do a bill"/>
        <s v="peggy is sending updated est from insurance"/>
        <s v="done chris to do rec"/>
        <s v="need to bill"/>
        <s v="Repair is done. fighting insurance can be billed"/>
        <s v="Roof is done need to do rec"/>
        <s v="chris to verify siding with insurance"/>
        <s v="started today"/>
        <s v="need to schedule"/>
        <s v="same as andrew and lynn need to bill for repair"/>
        <s v="done done done"/>
        <s v="adam needs to bill"/>
        <s v="waiting on window. "/>
        <s v="done done done need to bill "/>
        <s v="done chris do do rec"/>
        <s v="done need to do gutters"/>
        <s v="done need to do rec"/>
        <s v="waiting on gutters"/>
        <s v="pending gutters"/>
        <s v="we need to measure flashing to be made at metal max"/>
        <s v="same as other"/>
      </sharedItems>
    </cacheField>
    <cacheField name="Notes Week of 9/16" numFmtId="0">
      <sharedItems containsBlank="1">
        <s v="Still working on drywall. Starting floor leveling and stair framing next. Gantt chart sent to Susan "/>
        <m/>
        <s v="Gutters are left"/>
        <s v="Gutters are left to do"/>
        <s v="Need to schedule shed fix. Pending insurance for the rest"/>
        <s v="Need to schedule trim"/>
        <s v="Pending insurance for window"/>
        <s v="Working on material list and pricing for sub"/>
        <s v="Brett working on submittals"/>
        <s v="Homer working on finishing back porch"/>
        <s v="Need to schedule gutters"/>
        <s v="Going out today to do shed and pipe boot"/>
        <s v="Siding and interior work in progress"/>
        <s v="Waiting on insurance approval for painting "/>
        <s v="Fence work starting tomorrow"/>
        <s v="Windows and doors done"/>
        <s v="In progress"/>
        <s v="Waiting on light blocks still"/>
        <s v="Framing complete. Siding starts tomorrow"/>
        <s v="Pending Gutters"/>
        <s v="Interior in progress"/>
        <s v="Done"/>
        <s v="Need to schedule"/>
        <s v="Material ordered"/>
        <s v="Should be done today. Need to inspect"/>
        <s v="Awaiting window to do siding. "/>
        <s v="Scheduled for tomorrow"/>
        <s v="Pending inspection"/>
        <s v="Scheduled for Friday"/>
      </sharedItems>
    </cacheField>
    <cacheField name="Notes week of 9/9" numFmtId="0">
      <sharedItems containsBlank="1">
        <s v="Drywall to be finished mid next week. Next step is floor leveling and stairs"/>
        <m/>
        <s v="Need to do the gutters. "/>
        <s v="We need to finish the snow gaurd. there are also at least 3 areas where the shingles are buckling Need to do the gutters"/>
        <s v="Reach out in October"/>
        <s v="Framing to begin Thursday or Friday. Roof next tuesday. Siding to follow"/>
        <s v="Gutters to be done today "/>
        <s v="Need to schedule the shed fix. Pending insurance for remaining work"/>
        <s v="Pending insurance for window "/>
        <s v="Chris to send Adam and I material list to check over. Need to send price to sub"/>
        <s v="Done. Ready to bill"/>
        <s v="Windows are in. Siding should be completed Friday "/>
        <s v="Need to schedule awnings"/>
        <s v="Brett working on submittals"/>
        <s v="Finshing up porch roof and starting on deck next week"/>
        <s v="Reached out to Potter for fence schedule date"/>
        <s v="Siding and roof scheduled Tuesday next week"/>
        <s v="Interior trim and doors starting Monday"/>
        <s v="Work to start late September"/>
        <s v="Install is tomorrow"/>
        <s v="Starting today"/>
        <s v="Waiting on light blocks still. Willoughby lost our order"/>
        <s v="Framing starts this week. Roof Tuesday and siding to follow"/>
        <s v="Need to schedule gutters and update finances"/>
        <s v="Pending interior work"/>
        <s v="Meeting with francisco tomorrow for a couple more repairs"/>
        <s v="Gutters to be done today"/>
        <s v="pending inspection"/>
        <s v="Need to schedule"/>
        <s v="Ready to bill"/>
        <s v="Adam to get everything upto date on this one"/>
        <s v="Roof done. Interior scheduld for Monday"/>
        <s v="Scheduled "/>
        <s v="Nothing is updated on this. it is not ready to bill. moved back to inspection passed 9/9"/>
        <s v="Scheduled for Monday "/>
      </sharedItems>
    </cacheField>
    <cacheField name="Notes week of 9/3" numFmtId="0">
      <sharedItems containsBlank="1">
        <s v="Flooring is in. Drywall is in progress"/>
        <m/>
        <s v="Snowguards are on site. Need to confirm that they have been installed"/>
        <s v="Reach out in October"/>
        <s v="Looking at starting framing late next week. Need to contact"/>
        <s v="Siding done, pending gutters"/>
        <s v="Still have shed, fence and deck repairs, gutters,roof and siding are done "/>
        <s v="Awaiting repairs"/>
        <s v="Awaiting insurance to approve window"/>
        <s v="Chris working on material"/>
        <s v="In progress. Should be done tomorrow"/>
        <s v="Awaiting price from Claudia. Material is in"/>
        <s v="Need to schedule"/>
        <s v="Brett working on submittals"/>
        <s v="Siding next week"/>
        <s v="Working on fence schedule"/>
        <s v="Need to schedule shed work and roof repair"/>
        <s v="Working on scheduling trim and doors. Siding arriving week of 16th"/>
        <s v="Gutters done. Working with insurance for painting"/>
        <s v="Finances updated. Ready to bill"/>
        <s v="Work to start late September"/>
        <s v="Material is in. Need price from Claudia"/>
        <s v="Looking at late next week"/>
        <s v="Waiting on light blocks"/>
        <s v="Looking at late next week to start framing"/>
        <s v="Monday start"/>
        <s v="Roof repair done need to schedule interior"/>
        <s v="Mike meeting with homeowner today. need to fix slider"/>
        <s v="Pending gutters"/>
        <s v="Done"/>
        <s v="Start Tuesday"/>
        <s v="Need to schedule and get price from Claudia "/>
        <s v="Need to update finances"/>
        <s v="Done. Need to update finances"/>
        <s v="Chris and Brian working on change order"/>
        <s v="In progress"/>
        <s v="Need to schedule siding and gutters"/>
        <s v="Need to inspect"/>
        <s v="Done. "/>
        <s v="Scheduled. Need to confirm with homeowner"/>
        <s v="Scheduled. Need to confirm colors and reach out to Level MB Monday"/>
      </sharedItems>
    </cacheField>
    <cacheField name="Notes week of 8/26" numFmtId="0">
      <sharedItems containsBlank="1">
        <s v="Flooring ordered. Pro source to call me with ETA"/>
        <m/>
        <s v="Waiting on snowguards to come in"/>
        <s v="Going out to do repairs this week"/>
        <s v="Met with Homer 8/26. Waiting on price then will schedule"/>
        <s v="Material pushed back. Looking at next week start"/>
        <s v="Window is in. Need to schedule install"/>
        <s v="Emailed insurance the supplements ok 8/18"/>
        <s v="Awaiting window approval from insurance"/>
        <s v="Chris to order material. Need to meet with another potential sub"/>
        <s v="Material supposed to be in this week. Looking at next week start"/>
        <s v="Awaiiting windows"/>
        <s v="Chimney cap install scheduled for 8/30"/>
        <s v="Cale Puckett to schedule the awnings work"/>
        <s v="Finances updated"/>
        <s v="Still need to find installer"/>
        <s v="Brett to work on submittals. Need installer. Possibly Alberto"/>
        <s v="Roof pushed to 8/29. Framing done. Need to finish cedar wraps. Also need to get price for wood siding and order railings"/>
        <s v="Waiting on Bethany for fence."/>
        <s v="Chimney Caps scheduled for Friday 8/30"/>
        <s v="Awaiting window to finish interior work. Need to send in siding order"/>
        <s v="Need to update finances"/>
        <s v="Gutters to be done 8/28. Holding off on painting Cale Puckett why are we holding on the painting?"/>
        <s v="Pending Insurance"/>
        <s v="Finances updated. Ready to bill"/>
        <s v="Fence and rest of work late September"/>
        <s v="Windows are in. Need to schedule"/>
        <s v="Done. Need to update finances"/>
        <s v="looking at possibly next week"/>
        <s v="in progress"/>
        <s v="Awaiting framing quote to schedule"/>
        <s v="Set for 9/9"/>
        <s v="Done need to update finances"/>
        <s v="Looking at next week"/>
        <s v="Should be done today"/>
        <s v="Set for 9/10"/>
        <s v="Set for 8/30"/>
        <s v="Need to schedule"/>
        <s v="Need to schedule. Looking at next week"/>
        <s v="Need to schedule. Looking at next week."/>
        <s v="Material list ready. Need to figure out plan for back porch"/>
        <s v="Looking at starting Monday or Tuesday"/>
        <s v="Scheduled for Tuesday 9/3"/>
      </sharedItems>
    </cacheField>
    <cacheField name="Notes week of 8/19" numFmtId="0">
      <sharedItems containsBlank="1">
        <s v="Met with cabinet rep. Drywall next week. Have a couple punchlist items before drywall"/>
        <m/>
        <s v="sent an invoice to Outdoor for the roof. Gutters are 3 to 4 weeks out."/>
        <s v="We were short on the shingles. Cale sent some out on 8/19. We were also short on ice gaurd. Adam to order."/>
        <s v="Done"/>
        <s v="Pushed to late October. Need to call beginnning of October"/>
        <s v="Waiting to hear back from insurance"/>
        <s v="Siding material list is good. Need to meet with framer"/>
        <s v="There are 3 jobs for this customer. 5158, 5159 and this one. all updates to be made to this one. scheduled for early september"/>
        <s v="todo is assigned to chris. due 8/23"/>
        <s v="IR todo is assigned to chris. due 8/30"/>
        <s v="Gutters are scheduled for 8/22"/>
        <s v="Window is in. Need to schedule Claudia. Gutters are done. Adam to update expences"/>
        <s v="Chris to start insurace sup. (todo sent)"/>
        <s v="Rec sent to insurance"/>
        <s v="Pending approval of window by insurance. Chris working on it"/>
        <s v="Met with Callejas roofing. Price was too high. He sent another contact that we need to meet. Chris to order material"/>
        <s v="Need to schedule window wraps and siding. Siding should be in this week"/>
        <s v="Awaiting windows. Set for 9/10"/>
        <s v="Awaiting new chimney cap"/>
        <s v="Ready to bill"/>
        <s v="Todo sent to cale to update the POs"/>
        <s v="Done ready to bill"/>
        <s v="Started Monday pouring base for posts. Framing began yesterday. To be completed tomorrow. Roof next Wednesday 8/28"/>
        <s v="Need to schedule fence"/>
        <s v="Teddy is working with her on a time to install boot"/>
        <s v="Chris ordered new chimney caps. Need to schedule"/>
        <s v="Drywall installed. Need to get a quote for trim and door install. Awaiting Chris approval to order siding"/>
        <s v="Trying to schedule garage door install. Everything else is done"/>
        <s v="Inspection passed. Need to repair coupla"/>
        <s v="Pending Gutters and fascia/soffit painting"/>
        <s v="Cale to update finances"/>
        <s v="Awaiting garage door install. Everything else is complete"/>
        <s v="Need to make a small repair when Zhong Li gets back"/>
        <s v="Fence install scheduled mid to late september"/>
        <s v="Window delivery estimatd to be 9/10"/>
        <s v="Done pending ispection"/>
        <s v="Tentatively scheduled for 2nd week of September"/>
        <s v="Done. Ready to bill"/>
        <s v="Billing done"/>
        <s v="Start date 8/26"/>
        <s v="Matrial list ready. need to meet framer and schedule roof and siding"/>
        <s v="Tarp is done"/>
        <s v="Scheduled for 9/9"/>
        <s v="Francisco is going back out for some repairs"/>
        <s v="Done pending inspection"/>
        <s v="Looking at possibly 8/29. Teddy to reach out"/>
        <s v="Need to set start date"/>
        <s v="Scheduled for 8/27. he pushed us back from last start date"/>
        <s v="Called main line to push back a week. Looking at 9/10. Left vm to confirm"/>
        <s v="Scheduled for 8/29"/>
        <s v="Invoiced"/>
      </sharedItems>
    </cacheField>
    <cacheField name="Notes week of 8/12" numFmtId="0">
      <sharedItems containsBlank="1">
        <s v="Going to remove trash this week. Awaiting drywall at this point"/>
        <m/>
        <s v="Roof and snowguards to be done this week"/>
        <s v="Snowguards to be done this week"/>
        <s v="Sent a to do to chris to see if this needs any rec work done"/>
        <s v="Pushed to late October. Need to call beginnning of October"/>
        <s v="Emailed insurance supplement request. I emailed Phil as well. on 7/31. created a to do for chris to follow up"/>
        <s v="Working on material order. To be submitted this week"/>
        <s v="Scheduled for the 20th"/>
        <s v="Chris is working to get the back siding covered. Last note was 7/29"/>
        <s v="Chris has a todo for IR"/>
        <s v="Zhong Li to finish the shed this week. Also awaiting gutters, Created an invoice for the siding"/>
        <s v="Awaiting window and IR. Need to schedule gutters. Adam to update expences"/>
        <s v="Cale needs to update the financials (sent todo) Chris to start insurace sup. (todo sent)"/>
        <s v="Updated the invoice and put in drafts. made a todo for chris to start insurance rec"/>
        <s v="Need to get the B-vent fixed, Chris to do IR"/>
        <s v="Awaiting insurance to approve window"/>
        <s v="Awaiting schedule. Need to see if we can find some half round gutters in copper penny"/>
        <s v="Done"/>
        <s v="Chris ordered material for siding"/>
        <s v="Chris to do IR"/>
        <s v="Awaiting window install to finish siding. Windows delivery time 9/10"/>
        <s v="Wrong chimney cap size ordered. Awaiting new one"/>
        <s v="Completed today. Pending inspection"/>
        <s v="Sent a todo to chris for the IR"/>
        <s v="What is the status of the siding and the fence?"/>
        <s v="sent chris a todo for the IR"/>
        <s v="Ready for gutters. Need to schedule"/>
        <s v="Inspection done today."/>
        <s v="Need to find subcontractor"/>
        <s v="Need to order siding"/>
        <s v="Scheduled for the 19th"/>
        <s v="Met with framer. Waiting on price and start date"/>
        <s v="Need to schedule fence"/>
        <s v="Need to reschedule to fix plumbing vent penetration"/>
        <s v="Awaiting chimney cap install. Need to schedule"/>
        <s v="Need to frame a closet before drywall. Drywall to start Thursday"/>
        <s v="Awaiting garage door install. It is on order"/>
        <s v="Awaiitng inspection and coupla repair. Need to find solution for concrete damage"/>
        <s v="Roof done today. Need to schedule gutters"/>
        <s v="Scheduled for the 16th"/>
        <s v="Will to confirm color of garage door. Awaiting gutters"/>
        <s v="Does not want us to finish. Ready to bill"/>
        <s v="This is done"/>
        <s v="In progress"/>
        <s v="Awaiting fence"/>
        <s v="Door and window delivery on 9/10"/>
        <s v="Starting Monday 8/19"/>
        <s v="JB scheduled 1st or 2nd week of September"/>
        <s v="Starting tomorrow 8/16"/>
        <s v="Looking at start date of 8/17"/>
        <s v="Need to meet with framer for quote"/>
        <s v="Tarp is done"/>
        <s v="Customer pushed to first week of September"/>
        <s v="Need to schedule "/>
        <s v="Done need to do final walkthrough"/>
        <s v="Need to schedule possibly next week"/>
        <s v="Pushed to september"/>
        <s v="pushed to last week of august"/>
        <s v="She wants work done in September"/>
        <s v="Need to schedule"/>
        <s v="Not approved"/>
        <s v="Scheduled for Aug 26th"/>
        <s v="Ned to schedule"/>
        <s v="Awaiting quote from alberto"/>
      </sharedItems>
    </cacheField>
    <cacheField name="Notes week of 7/29 and 8/5" numFmtId="0">
      <sharedItems containsBlank="1">
        <s v="We have the water heater ready to install. working wednesday - friday"/>
        <m/>
        <s v="Cale to check on today. he will update notes. then this can billed"/>
        <s v="Cale to reach out to alburto"/>
        <s v="This is to start on Monday"/>
        <s v="Adam Cale and Chris to meet out there this week."/>
        <s v="Cale to reach out"/>
        <s v="Waiting on some siding to fix butt joints"/>
        <s v="All can be scheduled"/>
        <s v="Cale to update this with the rest of the jobs that came though today"/>
        <s v="We have to repair a gutter appron seam. scheduled for the 5th"/>
        <s v="Pending subwork. waiting on gable vent"/>
        <s v="Cale to schedule garage door, Install interior trim"/>
        <s v="Done ready to bill"/>
        <s v="Needs reinspected. to happen this week"/>
        <s v="Going out on monday to replace B vent still pending the rest of the project"/>
        <s v="Everything is done except the window. cale to order tommrow "/>
        <s v="Cale to schedule"/>
        <s v="Done adam to update"/>
        <s v="We need to do some window wraps. chris is lookin for siding. is this insurance?"/>
        <s v="Waiting window install. cale to order tommrow. she called on 8/7 asking for astatus update."/>
        <s v="Chimney cap install is scheduled for 7/31"/>
        <s v="Scheduled for aug 12th"/>
        <s v="We need to do gutters and gutter gaurds"/>
        <s v="Waiting gutters. Customer pending"/>
        <s v="Corner post upgrade removed from contract. Need Beacon invoice then will be updated"/>
        <s v="Cusomer is installing a door 8/1"/>
        <s v="Cale to update and order material"/>
        <s v="To schedule"/>
        <s v="to do after cale gets back"/>
        <s v="Pending fence"/>
        <s v="Going out on monday to fix the boot"/>
        <s v="Pending insureace and caps"/>
        <s v="Victory ran electric. Still need panel upgrade. Need to schedule all aire"/>
        <s v="pending interior and garge door. interior is 8/2"/>
        <s v="to do next week"/>
        <s v="Mateial to come in the 5th schduled for the 14th"/>
        <s v="Done to be billed"/>
        <s v="scheduled for 7/31"/>
        <s v="we have to do the shed. pending insurance on the siding. shed to be done the week of 12th"/>
        <s v="Material ordered scheduled week of the 12"/>
        <s v="Fence is scheduled. cale to follow up"/>
        <s v="Cale to order widnows and doors"/>
        <s v="scheduled for the 19th"/>
        <s v="Pending inspection"/>
        <s v="Going on today"/>
        <s v="Done cale to update"/>
        <s v="scheduled for the 13th"/>
        <s v="Need to schedule"/>
        <s v="Aug 5th"/>
        <s v="scheduled 13th"/>
        <s v="5th"/>
        <s v="Not signed"/>
      </sharedItems>
    </cacheField>
    <cacheField name="Notes Week of 7/23" numFmtId="0">
      <sharedItems containsBlank="1">
        <m/>
        <s v="Where are we at with the Ice Gaurds?"/>
        <s v="We need to get this interior work done. Cale to call"/>
        <s v="Chris and Brian are working on this"/>
        <s v="Brian to update notes on this"/>
        <s v="Pending framing"/>
        <s v="Cale to look into fence"/>
        <s v="Cale to schedule the garage door guy out there to take a look"/>
        <s v="Adam to get electrician out there. cale to do the chim cap check "/>
        <s v="Adam to meet today to go over everything"/>
        <s v="Cale to schedule garage door roof and gutters to be billed"/>
        <s v="Cale to schedule "/>
        <s v="Ready to be in billing"/>
        <s v="Pending insurance"/>
        <s v="Ready for us to do the work. Any additional framing sent to insurance afterwards"/>
        <s v="Material is orderd. week of aug 5th"/>
        <s v="Pending gutters this week. roof can be billed"/>
        <s v="Cale to get materials together pending chris's approval"/>
        <s v="Started today"/>
        <s v="Pending inspection"/>
        <s v="Pending Chris's approval on the siding order"/>
        <s v="Cale to schedule fence"/>
        <s v="Cale to order windows and doors"/>
        <s v="Material has been ordered. week of 4th"/>
        <s v="Has not been scheduled"/>
        <s v="Needs to be done by 29th. waiting on material Cale to update notes"/>
        <s v="Needs to be done by 8/7"/>
        <s v="To be done on the 26th"/>
        <s v="We are only to tarp the siding on the left elevation"/>
      </sharedItems>
    </cacheField>
    <cacheField name="Notes Week of 7/15" numFmtId="0">
      <sharedItems containsBlank="1">
        <m/>
        <s v="Only thing left on this is windows after today"/>
        <s v="Need to contact about gauge of metal and potential start date"/>
        <s v="Inspection tomorrow"/>
        <s v="Roof is complete, pending siding and window wraps"/>
        <s v="Awaiting window and door install "/>
        <s v="Awaiting chimney cap"/>
        <s v="After August 12"/>
        <s v="Pending insurance on gutters"/>
        <s v="Pending electrical work and gutters"/>
        <s v="Waitiing for her to be ready for gutters"/>
        <s v="Need to go back and install wide outside corner posts"/>
        <s v="After Aug 1st"/>
        <s v="Should be done this week"/>
        <s v="Need to seal gutters"/>
        <s v="Need to order material"/>
        <s v="Need to schedule and find framing and deck sub"/>
        <s v="We are going to go out on monday and do the punch list items"/>
        <s v="There is a to do for chris to update this job"/>
        <s v="Done and billed"/>
        <s v="Pending roof and electrician "/>
        <s v="Pending gutters and garage door"/>
        <s v="Cale to call this week and give a start date"/>
        <s v="Done"/>
        <s v="Awaiting gutter approval from insurance."/>
        <s v="Pending insurance to do framing"/>
        <s v="Material to be in the week of Aug 5"/>
        <s v="Roof is done. Inspection today. Gutters next week"/>
        <s v="Tentatively week of 29"/>
        <s v="Start date of 7/22. Chris would like to meet Steve there when we do the gutters"/>
        <s v="Tomorrow depending on previous job "/>
      </sharedItems>
    </cacheField>
    <cacheField name="Notes Week of 7/8" numFmtId="0">
      <sharedItems containsBlank="1">
        <s v="Wrap up framing today. Need to finish electric and bathroom"/>
        <m/>
        <s v="Waiting on painting. to be done on the 11th. Zong Li has a few punch list items"/>
        <s v="Start on 7/9"/>
        <s v="Pending start date"/>
        <s v="Waiting on warranty docs. Cale to update bills"/>
        <s v="Waiting on her to be ready"/>
        <s v="Pending insurance rec"/>
        <s v="Waiting on customer"/>
        <s v="Chris to talk to steve and get a quote"/>
        <s v="Can we do Gutters on this? yes, but pending siding"/>
        <s v="Done"/>
        <s v="If material is in will start this week"/>
        <s v="start windows and siding on the 15th"/>
        <s v="Is the Rec done on this? Yes it is This can be closed"/>
        <s v="New cap is in, need to install. Also need to reroute downspout in house to do on the 10th"/>
        <s v="In Progress"/>
        <s v="Need to install 2 screen doors and maybe a window. to do on the 17th"/>
        <s v="need to schedule"/>
        <s v="Chris was going to reach out for the drywall and painting"/>
        <s v="Pending Inspection"/>
        <s v="85% billed waiting to do the addition. Ask WIll"/>
        <s v="Waiting on chin cap. Cale to follow up. Install on the 15th?"/>
        <s v="on hold per customer request Aug 12th"/>
        <s v="Pending insurance"/>
        <s v="Siding and fence schedule? Ask chris"/>
        <s v="Need to schedule Buds Electric to inspect line into house."/>
        <s v="Is this rec done?"/>
        <s v="Pending insurance rec. "/>
        <s v="Gutters are waiting on her. Cale to reach out"/>
        <s v="Insurance rec"/>
        <s v="Siding tentatively set for week of 7/15"/>
        <s v="To do the week of the 22nd"/>
        <s v="Done. need to go look at one of the stair railings Going out on the 9th"/>
        <s v="Starting on the 11th"/>
        <s v="Need to seal gutters. to do that this week"/>
        <s v="Cale to work on lining this up"/>
        <s v="Get an update from Brian"/>
        <s v="Walk thou and set start date on the 9th"/>
        <s v="Starting today"/>
        <s v="Roof is done Pending other items."/>
        <s v="Done today or the 9th"/>
        <s v="Awaiting framing"/>
        <s v="To be done on the 11th"/>
        <s v="Need to work on material list and schedule"/>
        <s v="To do this week. the 12th"/>
        <s v="Cale to schedule"/>
      </sharedItems>
    </cacheField>
    <cacheField name="Notes Week of 6/24" numFmtId="0">
      <sharedItems containsBlank="1">
        <s v="Will be out there this week to frame"/>
        <m/>
        <s v="Siding to be done this week"/>
        <s v="Pending start date"/>
        <s v="Pending inspection"/>
        <s v="she pushed back the interior work. do we have a schedule for the interior work? is the other items done?"/>
        <s v="Pending insurance rec"/>
        <s v="Waiting on customer"/>
        <s v="Chris to talk to steve and get a quote"/>
        <s v="Tim has not heard anything yet"/>
        <s v="Cale needs to update the POs"/>
        <s v="Looking at possibly the week of the 15th or 22"/>
        <s v="Tentatively looking at Jul 8"/>
        <s v="New cap is in, need to install. Also need to reroute downspout in house"/>
        <s v="In Progress"/>
        <s v="To start wed of this week"/>
        <s v="need to schedule"/>
        <s v="Pending possible drywall repair"/>
        <s v="Planning on doing it this week"/>
        <s v="85% billed waiting to do the addition"/>
        <s v="Waiting on chim cap"/>
        <s v="on hold per customer request Aug 12th"/>
        <s v="Pending insurance"/>
        <s v="Siding and fence schedule?"/>
        <s v="Roof is done. Need to schedule Buds Electric to inspect line into house"/>
        <s v="Is this rec done?"/>
        <s v="Pending insurance rec. "/>
        <s v="Gutters are waiting on her"/>
        <s v="Insurance rec"/>
        <s v="Siding tentatively set for week of 7/15"/>
        <s v="Done"/>
        <s v="Need to go back for small details "/>
        <s v="Middle of July"/>
        <s v="Done. need to go look at one of the stair railings"/>
        <s v="Awaiting quote from JB. Need to schedule"/>
        <s v="Need to seal gutters"/>
        <s v="Going on the 25th"/>
        <s v="July 8th-10th"/>
        <s v="Roof today 6/28"/>
        <s v="Awaiting framing"/>
        <s v="Need to work on material list and schedule"/>
        <s v="Looking at doing this Monday 7/1"/>
      </sharedItems>
    </cacheField>
    <cacheField name="Notes Week of 6/17" numFmtId="0">
      <sharedItems containsBlank="1">
        <s v="Back in town on the 19th. will resume work"/>
        <m/>
        <s v="Need to schedule Siding and painting"/>
        <s v="Delayed a week"/>
        <s v="Pending start date"/>
        <s v="Reinspect on Monday"/>
        <s v="she pushed back the interior work. railing wednesday Painting thursday "/>
        <s v="Ready to bill"/>
        <s v="Chris to update. He was supposed to take siding"/>
        <s v="Waiting on a quote from us"/>
        <s v="Ask Chris"/>
        <s v="Pending insurance billing"/>
        <s v="Waiting on metal colors. Chris to update"/>
        <s v="Need to update timeline. windows are pushed out to June 25th"/>
        <s v="Job is ready to bill and insurance rec"/>
        <s v="Cap in the morning. downspout in house"/>
        <s v="Start on 6/18"/>
        <s v="Material in on the 18th. need approval from doug on storm door. cale to update"/>
        <s v="need to schedule"/>
        <s v="Waiting on paint and power fans. need to schedule in the morning"/>
        <s v="shingle repair when its not hot"/>
        <s v="Need to get a contract in place"/>
        <s v="siding done besides the addition. we can bill for 85%"/>
        <s v="Paint on wednesday, cap is tbd"/>
        <s v="on hold per customer request"/>
        <s v="Need to go back for small details"/>
        <s v="Done"/>
        <s v="Done pending inspection on 20th\"/>
        <s v="Roof is done. Need to go back for small details"/>
        <s v="Gutters installed. JB to finish painting today Jun 21"/>
        <s v="Scheduled for Monday June 24"/>
        <s v="Need to go back for small details "/>
        <s v="Middle of July"/>
        <s v="Done pending inspection"/>
        <s v="Cale to schedule"/>
        <s v="Today. Jun 21"/>
      </sharedItems>
    </cacheField>
    <cacheField name="Notes Week of  6/10" numFmtId="0">
      <sharedItems containsBlank="1">
        <s v="She is out of town from the 9th to the 19th. We will resume when she gets back. Invoice created"/>
        <m/>
        <s v="Waiting to schedule"/>
        <s v="To start the week of the 17th"/>
        <s v="Pending the start date"/>
        <s v="Hope to be done today. Cale to schedule the inspection"/>
        <s v="Pending insurance billing"/>
        <s v="Interior work is middle of June, Cale to reach out. Chris to load work for railing"/>
        <s v="Gutters to be done the first of this week. Everything else is done."/>
        <s v="Talk to Mike about a status on this one"/>
        <s v="Insurance billing"/>
        <s v="Repaired today. Cale to talk to Brian about the call. We need to replace the gutter apron "/>
        <s v="Chris sent a request to insurance , waiting on siding and gutters"/>
        <s v=" pending insurance billing"/>
        <s v="Material is ordered. out 2 weeks roughly"/>
        <s v="Done"/>
        <s v="Waiting on windows. set to be in on 18th. That is 2 weeks out. Siding is ordered and will be in by then"/>
        <s v="Interior to be done June 10"/>
        <s v="Need to paint and install chimney cap and reroute downspout. scheduled June 13th"/>
        <s v="to start on 6/11"/>
        <s v="Waiting on insurance rec"/>
        <s v="There were a couple landscape lights broken. Chris to talk to him about bills"/>
        <s v="June 18th siding lead time"/>
        <s v="We need to start talking about a date to start this"/>
        <s v="Power fans today. paint on thursday. cale to call steve on gutters"/>
        <s v="Ready to bill"/>
        <s v="going out today to fix this roof"/>
        <s v="Waiting on insurance"/>
        <s v=" Waiting on insurance rec"/>
        <s v="siding done besides the addition. we can bill for 85%"/>
        <s v="to do today"/>
        <s v="on hold per customer request"/>
        <s v="Pending Inspection. will need to move to pending insurance "/>
        <s v="Cale to get updated"/>
        <s v="Roof is ready"/>
        <s v="Need to go back out and get material out of garage "/>
        <s v="on hold till June 17th"/>
        <s v="Roof on the 12th"/>
        <s v="starting today"/>
        <s v="Cale to schedule. Chris to make contact"/>
        <s v="gutters next week"/>
        <s v="Need to schedule"/>
        <s v="Can go this week. Cale to call the city"/>
        <s v="Cale to schedule."/>
        <s v="Going to be awhile because of siding guys"/>
      </sharedItems>
    </cacheField>
    <cacheField name="Notes Week of  6/3/24" numFmtId="0">
      <sharedItems containsBlank="1">
        <s v="Working on this week. She is out of town from the 9th to the 19th. We will resume when she gets back"/>
        <m/>
        <s v="Will to discuss change order with her"/>
        <s v="Pending the start date"/>
        <s v="Working on now. Going to try to finish this up this week"/>
        <s v="Interior work is middle of June"/>
        <s v="Cale needs to get this ready to bill, are the gutters and siding done? is the siding bill up to date?"/>
        <s v="Talk to Mike about a status on this one"/>
        <s v="Waiting on insurance"/>
        <s v="Cale to update on the water leak in the soffit"/>
        <s v="Chris sent a request to insurance , can we do the gutters?"/>
        <s v="Done need to inspect (Done). pending insurance"/>
        <s v="When are we doing the siding? Does this need to move back to material ordered?"/>
        <s v="Siding is done. Need to replace shingle"/>
        <s v="Waiting on windows. set to be in on 18th. That is 2 weeks out. Siding is ordered and will be in by then"/>
        <s v="Interior to be done June 10-11"/>
        <s v="Need to paint and install chimney cap and reroute downspout. When is this planned to happen?"/>
        <s v="Siding is in Wednesday and will be delivered Friday. "/>
        <s v="Waiting on insurance rec"/>
        <s v="Returns?"/>
        <s v="June 18th siding lead time"/>
        <s v="We need to start talking about a date to start this"/>
        <s v="Need to do gutters, touch up paint and replace power fans"/>
        <s v="Status updates on this"/>
        <s v="Finished today 6/3 need to inspect, POs and change orders need cleaned up"/>
        <s v="Cale get this one cleaned up. (Done) Waiting on insurance rec"/>
        <s v="Timeline update on this one"/>
        <s v="Need to make contact "/>
        <s v="on hold per customer request"/>
        <s v="Need to make contact"/>
        <s v="Need to update timeline"/>
        <s v="Chris to update"/>
        <s v="Doing this project on 6/4"/>
        <s v="Left VM awaiting response"/>
        <s v="Ask Brian why this is pending insurance and if we can schedule it."/>
        <s v="Brett to update the estimate.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</cacheFields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W811" sheet="2024"/>
  </cacheSource>
  <cacheFields>
    <cacheField name=" " numFmtId="0">
      <sharedItems containsString="0" containsBlank="1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  <n v="2.0245056E7"/>
        <n v="2.0245057E7"/>
        <n v="2.0245058E7"/>
        <n v="2.0245059E7"/>
        <n v="2.024506E7"/>
        <n v="2.0245061E7"/>
        <n v="2.0245062E7"/>
        <n v="2.0245063E7"/>
        <n v="2.0245064E7"/>
        <n v="2.0245065E7"/>
        <n v="2.0245066E7"/>
        <n v="2.0245067E7"/>
        <n v="2.0245068E7"/>
        <n v="2.0245069E7"/>
        <n v="2.024507E7"/>
        <n v="2.0245071E7"/>
        <n v="2.0245072E7"/>
        <n v="2.0245073E7"/>
        <n v="2.0245074E7"/>
        <n v="2.0245075E7"/>
        <n v="2.0245076E7"/>
        <n v="2.0245077E7"/>
        <n v="2.0245078E7"/>
        <n v="2.0245079E7"/>
        <n v="2.024508E7"/>
        <n v="2.0245081E7"/>
        <n v="2.0245082E7"/>
        <n v="2.0245083E7"/>
        <n v="2.0245084E7"/>
        <n v="2.0245085E7"/>
        <n v="2.0245086E7"/>
        <n v="2.0245087E7"/>
        <n v="2.0245088E7"/>
        <n v="2.0245089E7"/>
        <n v="2.0245091E7"/>
        <n v="2.024509E7"/>
        <n v="2.0245092E7"/>
        <n v="2.0245093E7"/>
        <n v="2.0245094E7"/>
        <n v="2.0245095E7"/>
        <n v="2.0245096E7"/>
        <n v="2.0245097E7"/>
        <n v="2.0245098E7"/>
        <n v="2.0245099E7"/>
        <n v="2.02451E7"/>
        <n v="2.0245101E7"/>
        <n v="2.0245102E7"/>
        <n v="2.0245103E7"/>
        <n v="2.0245104E7"/>
        <n v="2.0245105E7"/>
        <n v="2.0245106E7"/>
        <n v="2.0245107E7"/>
        <n v="2.0245108E7"/>
        <n v="2.0245109E7"/>
        <n v="2.024511E7"/>
        <n v="2.0245111E7"/>
        <n v="2.0245112E7"/>
        <n v="2.0245113E7"/>
        <n v="2.0245114E7"/>
        <n v="2.0245115E7"/>
        <n v="2.0245116E7"/>
        <n v="2.0245117E7"/>
        <n v="2.0245118E7"/>
        <n v="2.0245119E7"/>
        <n v="2.024512E7"/>
        <n v="2.0245121E7"/>
        <n v="2.0245122E7"/>
        <n v="2.0245123E7"/>
        <n v="2.0245124E7"/>
        <n v="2.0245125E7"/>
        <n v="2.0245126E7"/>
        <n v="2.0245127E7"/>
        <n v="2.0245128E7"/>
        <n v="2.0245129E7"/>
        <n v="2.024513E7"/>
        <n v="2.0245131E7"/>
        <n v="2.0245132E7"/>
        <n v="2.0245133E7"/>
        <n v="2.0245134E7"/>
        <n v="2.0245135E7"/>
        <n v="2.0245136E7"/>
        <n v="2.0245137E7"/>
        <n v="2.0245138E7"/>
        <n v="2.0245139E7"/>
        <n v="2.024514E7"/>
        <n v="2.0245141E7"/>
        <n v="2.0245142E7"/>
        <n v="2.0245143E7"/>
        <n v="2.0245144E7"/>
        <n v="2.0245145E7"/>
        <n v="2.0245146E7"/>
        <n v="2.0245147E7"/>
        <n v="2.0245148E7"/>
        <n v="2.0245149E7"/>
        <n v="2.024515E7"/>
        <n v="2.0245151E7"/>
        <n v="2.0245152E7"/>
        <n v="2.0245153E7"/>
        <n v="2.0245154E7"/>
        <n v="2.0245155E7"/>
        <n v="2.0245156E7"/>
        <n v="2.0245157E7"/>
        <n v="2.0245158E7"/>
        <n v="2.0245159E7"/>
        <n v="2.024516E7"/>
        <n v="2.0245161E7"/>
        <n v="2.0245162E7"/>
        <n v="2.0245163E7"/>
        <n v="2.0245164E7"/>
        <n v="2.0245165E7"/>
        <n v="2.0245166E7"/>
        <n v="2.0245167E7"/>
        <n v="2.0245168E7"/>
        <n v="2.0245169E7"/>
        <n v="2.024517E7"/>
        <n v="2.0245171E7"/>
        <n v="2.0245172E7"/>
        <n v="2.0245173E7"/>
        <n v="2.0245174E7"/>
        <n v="2.0245175E7"/>
        <n v="2.0245176E7"/>
        <n v="2.0245177E7"/>
        <n v="2.0245178E7"/>
        <n v="2.0245179E7"/>
        <n v="2.024518E7"/>
        <n v="2.0245181E7"/>
        <n v="2.0245182E7"/>
        <n v="2.0245183E7"/>
        <n v="2.0245184E7"/>
        <n v="2.0245185E7"/>
        <n v="2.0245186E7"/>
        <n v="2.0245187E7"/>
        <n v="2.0245188E7"/>
        <n v="2.0245189E7"/>
        <n v="2.024519E7"/>
        <n v="2.0245191E7"/>
        <n v="2.0245192E7"/>
        <n v="2.0245193E7"/>
        <n v="2.0245194E7"/>
        <n v="2.0245195E7"/>
        <n v="2.0245196E7"/>
        <n v="2.0245197E7"/>
        <n v="2.0245198E7"/>
        <n v="2.0245199E7"/>
        <n v="2.02452E7"/>
        <n v="2.0245201E7"/>
        <n v="2.0245202E7"/>
        <n v="2.0245203E7"/>
        <n v="2.0245204E7"/>
        <n v="2.0245205E7"/>
        <n v="2.0245206E7"/>
        <n v="2.0245207E7"/>
        <n v="2.0245208E7"/>
        <n v="2.0245209E7"/>
        <n v="2.024521E7"/>
        <n v="2.0245211E7"/>
        <n v="2.0245212E7"/>
        <n v="2.0245213E7"/>
        <n v="2.0245214E7"/>
        <n v="2.0245215E7"/>
        <n v="2.0245216E7"/>
        <n v="2.0245217E7"/>
        <n v="2.0245218E7"/>
        <n v="2.0245219E7"/>
        <n v="2.024522E7"/>
        <n v="2.0245221E7"/>
        <n v="2.0245222E7"/>
        <n v="2.0245223E7"/>
        <n v="2.0245224E7"/>
        <n v="2.0245225E7"/>
        <n v="2.0245226E7"/>
        <n v="2.0245227E7"/>
        <n v="2.0245228E7"/>
        <n v="2.0245229E7"/>
        <n v="2.024523E7"/>
        <n v="2.0245231E7"/>
        <n v="2.0245232E7"/>
        <n v="2.0245233E7"/>
        <n v="2.0245234E7"/>
        <n v="2.0245235E7"/>
        <n v="2.0245236E7"/>
        <m/>
      </sharedItems>
    </cacheField>
    <cacheField name="Name" numFmtId="0">
      <sharedItems containsBlank="1"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  <s v="Piqua Apostolic Temple"/>
        <s v="INS - Randy King"/>
        <s v="Eddie Richards"/>
        <s v="Dave Linnenkohl "/>
        <s v="INS - Philip Kleman"/>
        <s v="Lima - Mary Woodley"/>
        <s v="Lima - Janet Davis"/>
        <s v="Jessica Hogan"/>
        <s v="CHIP - Kevin Fernandez"/>
        <s v="INS - Brad Lucia"/>
        <s v="INS - Dwight Johnson"/>
        <s v="Sara Gudorf - tarp"/>
        <s v="Warehouse Wall"/>
        <s v="Lisa and Keith Bowman"/>
        <s v="INS - Tim Chrisman"/>
        <s v="INS - Hershel Wright"/>
        <s v="INS - Harry Sharp"/>
        <s v="Dave Barker "/>
        <s v="INS- Crystal Ganger"/>
        <s v="INS-Jon Mann"/>
        <s v="INS-John Gose"/>
        <s v="INS - Michelle &amp; Travis Elsass"/>
        <s v="Ins - Wes Beard"/>
        <s v="Mdaga and Florence Walusimbi"/>
        <s v="Swafford - Walusimbi gutters"/>
        <s v="INS - Doug Hurley"/>
        <s v="Ray Marker"/>
        <s v="Chris Falkowski"/>
        <s v="Tracy Johnson"/>
        <s v=" Jordan Knepper"/>
        <s v="INS - Jon Edwards"/>
        <s v="INS- Jill Goslee"/>
        <s v="Candy Deitering- Siding"/>
        <s v="Steve and Robin Bliss"/>
        <s v="OCW-Dusty Beam - OC Warranty Roof"/>
        <s v="Rebecca and Derek"/>
        <s v="INS - Steve &amp; Lisa Headley - Roof, Gutters, Fence"/>
        <s v="INS - Gloria Boomershine"/>
        <s v="INS - Carlee Marshall"/>
        <s v="INS - Goldie White"/>
        <s v="INS - Maria Keller"/>
        <s v="Amy Mote - Roof"/>
        <s v="INS - Barbara Marker - Tarp"/>
        <s v="INS Phil Goltzene - Tarp"/>
        <s v="INS- Dave Trimble - Roof"/>
        <s v="INS - Janis Fitzgerald - Tarp"/>
        <s v="INS - Carla Craft - Gable Siding"/>
        <s v="INS - State Farm Agent office"/>
        <s v="Chris Falkowski - Gutters/Downs"/>
        <s v="Alex Boussetta- Soffit Install"/>
        <s v="INS- Ester Meyer- Roof"/>
        <s v="Todd Baker - Gutters"/>
        <s v="Greg Buthker - Siding"/>
        <s v="INS - Ann Fields"/>
        <s v="INS - John Hess - TARP"/>
        <s v="Mari Beth - Front Porch"/>
        <s v="Dennis Riley - Dream Center Bell tower"/>
        <s v="INS - Bud Gootee - Roof"/>
        <s v="INS - Sara &amp; David Roof"/>
        <s v="David Stormer - Gutter"/>
        <s v="Teresa Vititoe - Roof"/>
        <s v="Buck Creek Nature Center - Arcon"/>
        <s v="Buck Creek Siding - Arcon: Marcus Horner"/>
        <s v="INS - Bill Henry - Roof"/>
        <s v="Jason May- Roof and More"/>
        <s v="INS- Bob &amp; Debbie Guthrie"/>
        <s v="INS - Bethany Bell - Roof, Siding and More"/>
        <s v="INS - Peggy Steinmetz - Storm"/>
        <s v="Denise Harrison - Gutters"/>
        <s v="INS - John Edwards - Roof and More"/>
        <s v="INS - Justin Lester - Roof, storm damage"/>
        <s v="Dan and Chris Barton-Roof"/>
        <s v="Steve Ryan- Roof Replacement"/>
        <s v="Headley- Gutter Guard"/>
        <s v="INS - Molly Fennell - Garage Roof and Gutters"/>
        <s v="Crystal Hastings- Siding"/>
        <s v="Emily Hansen-Palmus- Roof and Gutters"/>
        <s v="Brent Luckenbill- Hail Damage"/>
        <s v="Elevated Roofing - 222 West National Office Roof Replacement"/>
        <s v="Swafford - John Link"/>
        <s v="Roxanne Stockslager - Roof Replacement"/>
        <s v="INS - Jason Adams - siding damage from fire"/>
        <s v="INS - Tom &amp; Stephanie Harris - Roof Replacement - Storm"/>
        <s v="Candy Deitering - Back Patio Windows and Doors"/>
        <s v="David Dean- Hardie"/>
        <s v="Joy Wharton- Roof Replacement"/>
        <s v="Betty and Marvin - Property Roof inspection"/>
        <s v="Joe Fiorita - Roof Repair"/>
        <s v="Swafford - Joe Mueller - Attic roof vents"/>
        <s v="Mary Dye - Ceiling Drywall"/>
        <s v="Alex Dale - Roof Ridge leak"/>
        <s v="Kimberleigh Cooper - Chimney Flashing"/>
        <s v="Emilee Rhoton- Roof Inspection"/>
        <s v="INS - Jeremy Faulkner - Siding"/>
        <s v="Faulkner - Roof Repair"/>
        <s v="INS - Brad Lucia - Siding"/>
        <s v="INS - Peggy Hicks (Ruth Davis) - Roof/Siding multi structures"/>
        <s v="INS - Nicole Mcfadden-Roof"/>
        <s v="INS - Michael Phillips-Roof Inspection"/>
        <s v="Rick Baker - Mason Work"/>
        <s v="Bob Beers - Gutters"/>
        <s v="Jerry Collins - Garage Roof"/>
        <s v="Dwight Johnson - Siding and Gutters"/>
        <s v="INS - Dwight Johnson-Left Elevatioin Siding"/>
        <s v="INS - Andrew &amp; Lynn Evans - Roof Repair"/>
        <s v="INS - Hershel Wright - 312 West St - Roof/Siding"/>
        <s v="Linda Breidenbach - Roof inspection"/>
        <s v="INS - Ron &amp; Shirley Holsopple - Exterior: Ron and Shirley Holsopple"/>
        <s v="INS - Tom Myers"/>
        <s v="Susan Whorton - Gable Warranty and Staining"/>
        <s v="Gerri Smith - Roof"/>
        <s v="Ben Warner Rental - Roof"/>
        <s v="Nathan Dahlinghaus - Fascia repair"/>
        <s v="Leah Cowley Lasoste - water test"/>
        <s v="INS - Misty Murphy - Roof/Front Porch Awning/Gutters and Guards"/>
        <s v="INS - Kim Claudy - Roofing Inspection"/>
        <s v="Anne Duffy - Hardie Siding"/>
        <s v="Stubbs Park - Amphitheater Roof"/>
        <s v="INS - Hershel Wright - Roof, Siding, Gutters, Window"/>
        <s v="INS - Jamie and Dennis Hunt - Roof"/>
        <s v="Geraldine Smith - Garage Roof"/>
        <s v="Cayla Kiger (Maymont Homes) Roof Repair"/>
        <s v="INS - JR - Roof and Interior"/>
        <s v="Jeff Hall - Roof Replacement"/>
        <s v="Shawn Miller - Hardie Shake Siding"/>
        <s v="Rob Venable - Roof"/>
        <s v="Turnstone Financial - Roof Replacement"/>
        <m/>
        <s v="INS - Kevin Tighe Roof Replacement"/>
        <s v="Chip - Larry and Helen McGlone - Fascia/Soffit, Dripedge/Gutter and Downs"/>
        <s v="Peggy Lentz-Gutters, fascia repair and painting"/>
        <s v="Tom Sylvester- Front Window Flashing"/>
        <s v="Raye Glaze- Glorious Light Repairs"/>
        <s v="Tom and Stephanie Harris- Exterior Upgrades"/>
        <s v="Chris Falkowski-Bathroom Vents Estimate"/>
        <s v="Donald Brown- Fascia Repair"/>
        <s v="Chris Miguel- Roof Replacement"/>
        <s v="O'Dougherty Gutters and Home Repairs"/>
        <s v="Brooke Fornes- Roof Inspection"/>
        <s v="Dan and Chris Barton- EPDM"/>
        <s v="Steve Andersen- Roof Repair"/>
        <s v="Janice Motz- Leaf Relief"/>
        <s v="Jackson Mcmahan- Gutter Estimate"/>
        <s v="Katherine Galbreath- Awning Roof Replacement"/>
        <s v="Duncan Hoskins- Fascia Replacement"/>
        <s v="Eric and Stacy Seibert- Roof"/>
        <s v="Tammie Gibble- Front Porch Repair"/>
        <s v="Wlusimbi Gutter Repair"/>
        <s v="Trimbach Roof"/>
        <s v="Betsy Knife- Siding Repair"/>
        <s v="Brandon Kirby- Fascia Repair"/>
        <s v="INS - Dorian Eldridge- Siding/Fascia/Gutters Replacement"/>
        <s v="Joe Fiorita- Chimney Reflash"/>
        <s v="Gary Hartzell- Siding Replacement"/>
        <s v="Steve Alexander- Roof/Fascia repair"/>
        <s v="Rob Williamson- Shingle Repair"/>
        <s v="Kathy Brown- Hail Damage"/>
        <s v="Mike Bellus Skylight"/>
        <s v="Jeff Burks- Roof"/>
        <s v="Emma Allen- Cedar Siding Repairs"/>
        <s v="Oceana Massonneau- Front Elevation Siding Repair"/>
        <s v="INS- Randy Marriot"/>
        <s v="Dan Moorhead- Chimney Flashing/ Roof Repair"/>
        <s v="Tom Mooney- Roof Repair"/>
        <s v="Ryan Logan- Roof Estimate"/>
        <s v="Zack James- Vinyl Estimate"/>
        <s v="Dave Liette"/>
        <s v="Doug Davidson- Power Fan Replacement"/>
        <s v="Greg Arndt- Soffit and Fascia Repairs"/>
        <s v="Doug Gregory- Carpentry Work"/>
        <s v="Chris Miguel 719 Grafton Ave"/>
        <s v="Clock Tower Project"/>
        <s v="Mina Shafiei- Roof Repair"/>
        <s v="Lin- Metal Roof"/>
        <s v="Mary Sacksteder- Low slope roof replacement"/>
        <s v="Eric Holbrook- Roof Replacement"/>
        <s v="Jack Walker- Siding Repair"/>
        <s v="Evan Huelsman- .042 Vinyl Siding Quote"/>
        <s v="Kevin Taylor- Fascia Repair Estimate"/>
        <s v="Bryan Fine- Flashing Repair Estimate"/>
      </sharedItems>
    </cacheField>
    <cacheField name="Type" numFmtId="0">
      <sharedItems containsBlank="1">
        <s v="Construction"/>
        <s v="Roofing and Siding"/>
        <m/>
      </sharedItems>
    </cacheField>
    <cacheField name="Date" numFmtId="165">
      <sharedItems containsDate="1" containsString="0" containsBlank="1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  <d v="2024-04-01T11:22:06Z"/>
        <d v="2024-04-04T08:32:47Z"/>
        <d v="2024-04-04T08:35:16Z"/>
        <d v="2024-04-04T13:18:55Z"/>
        <d v="2024-04-05T08:15:49Z"/>
        <d v="2024-04-05T08:17:17Z"/>
        <d v="2024-04-05T08:18:09Z"/>
        <d v="2024-04-09T11:53:43Z"/>
        <d v="2024-04-09T11:56:08Z"/>
        <d v="2024-04-11T14:25:24Z"/>
        <d v="2024-04-11T14:26:01Z"/>
        <d v="2024-04-11T15:07:58Z"/>
        <d v="2024-04-15T13:19:20Z"/>
        <d v="2024-04-15T13:19:59Z"/>
        <d v="2024-04-19T11:50:59Z"/>
        <d v="2024-04-23T08:47:26Z"/>
        <d v="2024-04-23T08:48:49Z"/>
        <d v="2024-04-23T08:52:50Z"/>
        <d v="2024-04-25T09:10:03Z"/>
        <d v="2024-04-25T18:30:34Z"/>
        <d v="2024-04-25T18:31:31Z"/>
        <d v="2024-04-25T18:32:44Z"/>
        <d v="2024-04-26T10:56:20Z"/>
        <d v="2024-04-28T00:00:00Z"/>
        <d v="2024-05-01T14:36:41Z"/>
        <d v="2024-04-27T00:00:00Z"/>
        <d v="2024-05-02T12:55:05Z"/>
        <d v="2024-05-03T13:19:16Z"/>
        <d v="2024-05-10T11:09:44Z"/>
        <d v="2024-05-13T07:17:01Z"/>
        <d v="2024-05-14T12:02:46Z"/>
        <d v="2024-05-15T08:41:39Z"/>
        <d v="2024-05-17T11:33:21Z"/>
        <d v="2024-05-24T00:00:00Z"/>
        <d v="2024-05-28T12:41:35Z"/>
        <d v="2024-05-29T10:44:50Z"/>
        <d v="2024-05-29T14:09:48Z"/>
        <d v="2024-05-29T14:42:19Z"/>
        <d v="2024-05-30T11:33:09Z"/>
        <d v="2024-05-31T13:59:33Z"/>
        <d v="2024-06-03T12:01:16Z"/>
        <d v="2024-06-03T14:24:24Z"/>
        <d v="2024-06-03T14:25:38Z"/>
        <d v="2024-06-03T14:26:23Z"/>
        <d v="2024-06-03T15:17:38Z"/>
        <d v="2024-06-03T15:22:07Z"/>
        <d v="2024-06-03T17:00:46Z"/>
        <d v="2024-06-05T08:33:43Z"/>
        <d v="2024-06-05T10:26:25Z"/>
        <d v="2024-06-05T10:28:48Z"/>
        <d v="2024-06-05T14:03:59Z"/>
        <d v="2024-06-05T14:55:10Z"/>
        <d v="2024-06-06T08:24:22Z"/>
        <d v="2024-06-06T08:25:24Z"/>
        <d v="2024-06-10T10:24:09Z"/>
        <d v="2024-06-12T08:16:58Z"/>
        <d v="2024-06-12T08:34:45Z"/>
        <d v="2024-06-17T08:29:36Z"/>
        <d v="2024-06-17T08:37:24Z"/>
        <d v="2024-06-17T13:53:13Z"/>
        <d v="2024-06-19T08:49:02Z"/>
        <d v="2024-06-19T08:51:34Z"/>
        <d v="2024-06-20T09:26:10Z"/>
        <d v="2024-06-21T08:58:42Z"/>
        <d v="2024-06-21T09:12:58Z"/>
        <d v="2024-06-21T12:45:10Z"/>
        <d v="2024-06-24T11:39:13Z"/>
        <d v="2024-06-25T10:09:59Z"/>
        <d v="2024-06-25T17:17:02Z"/>
        <d v="2024-06-26T13:07:47Z"/>
        <d v="2024-06-27T08:46:50Z"/>
        <d v="2024-06-28T13:43:32Z"/>
        <d v="2024-06-28T13:51:30Z"/>
        <d v="2024-06-29T00:00:00Z"/>
        <d v="2024-07-02T13:19:21Z"/>
        <d v="2024-07-02T13:26:50Z"/>
        <d v="2024-07-02T13:28:45Z"/>
        <d v="2024-07-08T08:49:48Z"/>
        <d v="2024-07-10T10:34:00Z"/>
        <d v="2024-07-11T09:58:07Z"/>
        <d v="2024-07-16T08:46:34Z"/>
        <d v="2024-07-16T08:48:19Z"/>
        <d v="2024-07-16T15:57:07Z"/>
        <d v="2024-07-17T09:55:23Z"/>
        <d v="2024-07-17T13:09:46Z"/>
        <d v="2024-07-17T15:57:44Z"/>
        <d v="2024-07-17T15:59:53Z"/>
        <d v="2024-07-19T17:33:06Z"/>
        <d v="2024-07-22T10:47:22Z"/>
        <d v="2024-07-22T10:48:53Z"/>
        <d v="2024-07-22T10:49:45Z"/>
        <d v="2024-07-22T11:33:45Z"/>
        <d v="2024-07-24T12:17:30Z"/>
        <d v="2024-07-24T12:21:55Z"/>
        <d v="2024-07-25T12:34:20Z"/>
        <d v="2024-07-25T14:44:46Z"/>
        <d v="2024-07-26T14:13:24Z"/>
        <d v="2024-07-26T15:39:43Z"/>
        <d v="2024-07-29T08:24:47Z"/>
        <d v="2024-07-30T11:54:36Z"/>
        <d v="2024-07-30T11:55:19Z"/>
        <d v="2024-07-30T11:56:03Z"/>
        <d v="2024-07-30T11:56:58Z"/>
        <d v="2024-07-30T11:57:44Z"/>
        <d v="2024-07-30T16:28:32Z"/>
        <d v="2024-07-31T14:08:18Z"/>
        <d v="2024-08-07T13:16:07Z"/>
        <d v="2024-09-15T00:00:00Z"/>
        <d v="2024-07-31T08:31:12Z"/>
        <d v="2024-07-31T08:31:58Z"/>
        <d v="2024-08-07T13:16:07Z"/>
        <d v="2024-08-13T09:28:54Z"/>
        <d v="2024-08-13T09:30:30Z"/>
        <d v="2024-08-13T15:29:51Z"/>
        <d v="2024-08-14T12:25:51Z"/>
        <d v="2024-08-14T12:27:02Z"/>
        <d v="2024-08-15T14:23:22Z"/>
        <d v="2024-08-15T16:40:45Z"/>
        <d v="2024-08-20T10:26:04Z"/>
        <d v="2024-08-20T10:27:30Z"/>
        <d v="2024-08-20T10:28:02Z"/>
        <d v="2024-08-26T12:57:47Z"/>
        <d v="2024-08-27T11:19:09Z"/>
        <d v="2024-08-27T12:56:09Z"/>
        <d v="2024-08-27T16:26:42Z"/>
        <d v="2024-08-28T16:14:25Z"/>
        <d v="2024-09-06T16:54:52Z"/>
        <d v="2024-09-06T16:56:01Z"/>
        <d v="2024-09-13T15:28:23Z"/>
        <d v="2024-09-13T15:55:04Z"/>
        <d v="2024-09-18T15:15:22Z"/>
        <d v="2024-09-20T09:51:56Z"/>
        <d v="2024-09-20T13:59:44Z"/>
        <d v="2024-09-23T08:27:46Z"/>
        <d v="2024-10-03T14:55:15Z"/>
        <d v="2024-10-03T14:57:48Z"/>
        <d v="2024-10-03T14:59:02Z"/>
        <d v="2024-10-07T09:51:53Z"/>
        <d v="2024-10-07T09:52:53Z"/>
        <d v="2024-10-07T09:54:35Z"/>
        <d v="2024-10-07T10:07:11Z"/>
        <d v="2024-10-11T15:32:22Z"/>
        <d v="2024-10-11T15:49:23Z"/>
        <d v="2024-10-11T15:51:23Z"/>
        <d v="2024-10-15T08:37:57Z"/>
        <d v="2024-10-15T08:39:57Z"/>
        <d v="2024-10-15T08:45:00Z"/>
        <d v="2024-10-17T08:37:14Z"/>
        <d v="2024-10-17T09:07:54Z"/>
        <d v="2024-10-17T09:09:33Z"/>
        <d v="2024-10-22T09:31:31Z"/>
        <d v="2024-10-23T08:21:10Z"/>
        <d v="2024-10-25T15:03:59Z"/>
        <d v="2024-10-30T08:13:20Z"/>
        <d v="2024-11-11T11:34:47Z"/>
        <d v="2024-11-11T11:35:57Z"/>
        <d v="2024-11-11T11:37:22Z"/>
        <d v="2024-11-11T11:38:26Z"/>
        <d v="2024-11-11T11:39:50Z"/>
        <d v="2024-11-18T13:20:09Z"/>
        <d v="2024-11-18T13:49:04Z"/>
        <d v="2024-11-18T15:48:52Z"/>
        <d v="2024-11-18T15:52:01Z"/>
        <d v="2024-11-22T08:47:01Z"/>
        <d v="2024-11-22T08:48:29Z"/>
        <d v="2024-12-02T10:20:39Z"/>
        <d v="2024-12-09T13:56:32Z"/>
        <d v="2024-12-09T15:50:00Z"/>
        <d v="2024-12-10T16:49:29Z"/>
        <d v="2024-12-16T10:05:52Z"/>
        <d v="2024-12-16T10:37:08Z"/>
        <d v="2024-12-16T10:41:16Z"/>
        <d v="2024-12-16T15:02:04Z"/>
        <d v="2024-12-17T11:20:42Z"/>
        <d v="2024-12-18T12:36:48Z"/>
        <d v="2024-12-20T15:45:27Z"/>
        <d v="2024-12-31T09:04:58Z"/>
        <d v="2024-12-31T09:08:39Z"/>
        <d v="2024-12-31T10:33:02Z"/>
        <d v="2025-01-02T10:02:44Z"/>
        <m/>
      </sharedItems>
    </cacheField>
    <cacheField name="Contract Amt $3,753,275.17" numFmtId="166">
      <sharedItems containsString="0" containsBlank="1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  <n v="31861.76"/>
        <n v="376.0"/>
        <n v="7759.91"/>
        <n v="18066.29"/>
        <n v="27692.27"/>
        <n v="4266.6"/>
        <n v="4282.5"/>
        <n v="15245.93"/>
        <n v="22569.82"/>
        <n v="12769.82"/>
        <n v="20511.3"/>
        <n v="200.0"/>
        <n v="750.0"/>
        <n v="17752.72"/>
        <n v="11952.54"/>
        <n v="32826.57"/>
        <n v="75317.86"/>
        <n v="1370.3"/>
        <n v="70325.69"/>
        <n v="28103.29"/>
        <n v="9184.54"/>
        <n v="59463.29"/>
        <n v="24188.59"/>
        <n v="36505.0"/>
        <n v="7484.0"/>
        <n v="68909.13"/>
        <n v="97441.45"/>
        <n v="30169.18"/>
        <n v="2190.27"/>
        <n v="38579.29"/>
        <n v="20246.6"/>
        <n v="13846.91"/>
        <n v="11830.5"/>
        <n v="3620.1"/>
        <n v="13218.48"/>
        <n v="651.0"/>
        <n v="13912.52"/>
        <n v="25741.81"/>
        <n v="12451.56"/>
        <n v="12800.0"/>
        <n v="14347.63"/>
        <n v="11747.6"/>
        <n v="1750.0"/>
        <n v="17201.21"/>
        <n v="697.0"/>
        <n v="2731.63"/>
        <n v="30143.51"/>
        <n v="1558.0"/>
        <n v="1155.53"/>
        <n v="10538.97"/>
        <n v="1540.0"/>
        <n v="33512.61"/>
        <n v="2813.0"/>
        <n v="10000.0"/>
        <n v="18392.96"/>
        <n v="23858.31"/>
        <n v="2646.04"/>
        <n v="13877.26"/>
        <n v="117354.87"/>
        <n v="90115.71"/>
        <n v="7742.74"/>
        <n v="84427.56"/>
        <n v="19691.38"/>
        <n v="48756.44"/>
        <n v="32636.64"/>
        <n v="2106.0"/>
        <n v="150000.0"/>
        <n v="21177.97"/>
        <n v="50994.47"/>
        <n v="9382.89"/>
        <n v="1854.0"/>
        <n v="10794.29"/>
        <n v="1289.13"/>
        <n v="22801.62"/>
        <n v="42299.55"/>
        <n v="0.01"/>
        <n v="73590.55"/>
        <n v="11449.89"/>
        <n v="18157.41"/>
        <n v="56856.47"/>
        <n v="18052.91"/>
        <n v="7508.87"/>
        <n v="12136.31"/>
        <n v="14501.83"/>
        <n v="555.08"/>
        <n v="3277.0"/>
        <n v="13232.75"/>
        <n v="13222.29"/>
        <n v="824.25"/>
        <n v="6802.38"/>
        <n v="18120.84"/>
        <n v="1275.0"/>
        <n v="20634.67"/>
        <n v="5728.63"/>
        <n v="8203.44"/>
        <n v="2565.0"/>
        <n v="11880.0"/>
        <n v="2348.0"/>
        <n v="5213.29"/>
        <n v="3344.25"/>
        <n v="3332.77"/>
        <n v="749.5"/>
        <n v="18432.97"/>
        <n v="11968.65"/>
        <n v="12369.97"/>
        <n v="32176.48"/>
        <n v="684.0"/>
        <n v="14076.48"/>
        <n v="10386.37"/>
        <n v="2961.24"/>
        <n v="500.0"/>
        <n v="810.0"/>
        <n v="11224.97"/>
        <n v="47380.95"/>
        <n v="83246.11"/>
        <n v="41351.33"/>
        <n v="15848.48"/>
        <n v="3903.8"/>
        <n v="1576.42"/>
        <n v="22173.12"/>
        <n v="12114.05"/>
        <n v="4950.0"/>
        <n v="8000.49"/>
        <n v="42564.0"/>
        <m/>
        <n v="17164.34"/>
        <n v="7214.0"/>
        <n v="6368.0"/>
        <n v="503.25"/>
        <n v="1562.0"/>
        <n v="36734.3"/>
        <n v="998.72"/>
        <n v="6966.84"/>
        <n v="10076.0"/>
        <n v="250.0"/>
        <n v="2252.87"/>
        <n v="400.0"/>
        <n v="1936.0"/>
        <n v="1780.0"/>
        <n v="5475.57"/>
        <n v="858.4"/>
        <n v="36744.42"/>
        <n v="375.0"/>
        <n v="30805.0"/>
        <n v="3442.73"/>
        <n v="650.0"/>
        <n v="30980.36"/>
        <n v="1149.66"/>
        <n v="21692.14"/>
        <n v="1858.71"/>
        <n v="36612.74"/>
        <n v="1992.0"/>
        <n v="21588.47"/>
        <n v="3191.75"/>
        <n v="16262.04"/>
        <n v="4507.5"/>
        <n v="755.0"/>
        <n v="10838.34"/>
        <n v="6607.77"/>
        <n v="706.25"/>
        <n v="872.67"/>
        <n v="1086.75"/>
        <n v="15579.55"/>
        <n v="19769.56"/>
        <n v="3987.5"/>
        <n v="707.37"/>
        <n v="7643.85"/>
        <n v="5902.38"/>
        <n v="12552.93"/>
        <n v="28463.93"/>
        <n v="580.0"/>
        <n v="1102.6"/>
      </sharedItems>
    </cacheField>
    <cacheField name="Projected Start Date">
      <sharedItems containsDate="1" containsBlank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  <d v="2024-04-23T00:00:00Z"/>
        <d v="2024-04-04T00:00:00Z"/>
        <d v="2024-04-19T00:00:00Z"/>
        <d v="2024-05-13T00:00:00Z"/>
        <d v="2024-04-13T00:00:00Z"/>
        <d v="2024-04-29T00:00:00Z"/>
        <d v="2024-04-15T00:00:00Z"/>
        <d v="2024-06-12T00:00:00Z"/>
        <d v="2024-09-02T00:00:00Z"/>
        <d v="2024-04-11T00:00:00Z"/>
        <d v="2024-04-30T00:00:00Z"/>
        <d v="2024-04-25T00:00:00Z"/>
        <d v="2024-05-15T00:00:00Z"/>
        <d v="2024-06-01T00:00:00Z"/>
        <d v="2024-05-03T00:00:00Z"/>
        <d v="2024-05-02T00:00:00Z"/>
        <d v="2024-06-10T00:00:00Z"/>
        <d v="2024-05-08T00:00:00Z"/>
        <d v="2024-05-16T00:00:00Z"/>
        <d v="2024-05-17T00:00:00Z"/>
        <d v="2024-06-20T00:00:00Z"/>
        <d v="2024-10-09T00:00:00Z"/>
        <d v="2024-05-21T00:00:00Z"/>
        <d v="2024-06-03T00:00:00Z"/>
        <d v="2024-05-29T00:00:00Z"/>
        <d v="2024-06-04T00:00:00Z"/>
        <d v="2024-07-02T00:00:00Z"/>
        <d v="2024-04-21T00:00:00Z"/>
        <d v="2024-06-07T00:00:00Z"/>
        <d v="2024-06-05T00:00:00Z"/>
        <d v="2024-06-13T00:00:00Z"/>
        <d v="2024-06-11T00:00:00Z"/>
        <d v="2024-08-21T00:00:00Z"/>
        <d v="2024-06-27T00:00:00Z"/>
        <d v="2024-08-05T00:00:00Z"/>
        <d v="2024-06-19T00:00:00Z"/>
        <d v="2024-06-21T00:00:00Z"/>
        <m/>
        <d v="2024-08-19T00:00:00Z"/>
        <d v="2024-06-25T00:00:00Z"/>
        <d v="2024-07-08T00:00:00Z"/>
        <d v="2024-08-01T00:00:00Z"/>
        <d v="2024-07-01T00:00:00Z"/>
        <d v="2024-08-15T00:00:00Z"/>
        <d v="2024-08-16T00:00:00Z"/>
        <d v="2024-07-15T00:00:00Z"/>
        <d v="2024-07-29T00:00:00Z"/>
        <d v="2024-07-05T00:00:00Z"/>
        <d v="2024-07-22T00:00:00Z"/>
        <d v="2024-07-19T00:00:00Z"/>
        <d v="2024-08-13T00:00:00Z"/>
        <d v="2024-09-10T00:00:00Z"/>
        <d v="2024-07-26T00:00:00Z"/>
        <d v="2024-08-14T00:00:00Z"/>
        <d v="2024-09-09T00:00:00Z"/>
        <d v="2024-08-28T00:00:00Z"/>
        <d v="2024-08-08T00:00:00Z"/>
        <d v="2024-08-22T00:00:00Z"/>
        <d v="2024-08-20T00:00:00Z"/>
        <d v="2024-08-11T00:00:00Z"/>
        <d v="2024-09-24T00:00:00Z"/>
        <d v="2024-11-27T00:00:00Z"/>
        <d v="2024-08-26T00:00:00Z"/>
        <d v="2024-09-04T00:00:00Z"/>
        <d v="2024-09-16T00:00:00Z"/>
        <d v="2024-10-22T00:00:00Z"/>
        <d v="2024-09-03T00:00:00Z"/>
        <d v="2024-08-27T00:00:00Z"/>
        <d v="2024-09-06T00:00:00Z"/>
        <d v="2024-09-18T00:00:00Z"/>
        <d v="2024-09-11T00:00:00Z"/>
        <d v="2024-10-08T00:00:00Z"/>
        <d v="2024-09-23T00:00:00Z"/>
        <d v="2024-10-10T00:00:00Z"/>
        <d v="2024-11-13T00:00:00Z"/>
        <d v="2024-10-15T00:00:00Z"/>
        <d v="2024-10-21T00:00:00Z"/>
        <d v="2024-11-15T00:00:00Z"/>
        <d v="2024-12-09T00:00:00Z"/>
        <d v="2024-11-05T00:00:00Z"/>
        <d v="2024-10-30T00:00:00Z"/>
        <d v="2024-11-20T00:00:00Z"/>
        <d v="2024-11-11T00:00:00Z"/>
        <d v="2024-11-07T00:00:00Z"/>
        <d v="2024-11-12T00:00:00Z"/>
        <d v="2024-11-08T00:00:00Z"/>
        <d v="2024-12-02T00:00:00Z"/>
        <d v="2024-11-18T00:00:00Z"/>
        <d v="2025-07-16T00:00:00Z"/>
        <d v="2024-11-19T00:00:00Z"/>
        <d v="2024-12-03T00:00:00Z"/>
        <d v="2024-12-04T00:00:00Z"/>
        <d v="2024-11-25T00:00:00Z"/>
        <d v="2025-03-25T00:00:00Z"/>
        <d v="2025-01-06T00:00:00Z"/>
        <d v="2024-12-17T00:00:00Z"/>
        <d v="2025-01-16T00:00:00Z"/>
        <d v="2025-01-31T00:00:00Z"/>
        <d v="2025-01-03T00:00:00Z"/>
        <d v="2025-01-14T00:00:00Z"/>
        <d v="2025-01-02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  <d v="2024-04-25T00:00:00Z"/>
        <d v="2024-04-04T00:00:00Z"/>
        <d v="2024-05-01T00:00:00Z"/>
        <d v="2024-06-03T00:00:00Z"/>
        <d v="2024-04-15T00:00:00Z"/>
        <d v="2024-04-24T00:00:00Z"/>
        <d v="2024-09-24T00:00:00Z"/>
        <d v="2024-04-11T00:00:00Z"/>
        <d v="2024-05-28T00:00:00Z"/>
        <d v="2024-06-04T00:00:00Z"/>
        <d v="2024-06-05T00:00:00Z"/>
        <d v="2024-06-14T00:00:00Z"/>
        <d v="2024-08-01T00:00:00Z"/>
        <d v="2024-05-15T00:00:00Z"/>
        <d v="2024-05-18T00:00:00Z"/>
        <d v="2024-05-17T00:00:00Z"/>
        <d v="2024-11-13T00:00:00Z"/>
        <d v="2024-06-26T00:00:00Z"/>
        <d v="2024-06-27T00:00:00Z"/>
        <d v="2024-05-29T00:00:00Z"/>
        <d v="2024-06-07T00:00:00Z"/>
        <d v="2024-07-17T00:00:00Z"/>
        <d v="2024-07-11T00:00:00Z"/>
        <d v="2024-04-21T00:00:00Z"/>
        <d v="2024-06-10T00:00:00Z"/>
        <d v="2024-06-17T00:00:00Z"/>
        <d v="2024-06-24T00:00:00Z"/>
        <d v="2024-06-13T00:00:00Z"/>
        <d v="2024-06-11T00:00:00Z"/>
        <d v="2024-08-22T00:00:00Z"/>
        <d v="2024-07-02T00:00:00Z"/>
        <d v="2024-08-13T00:00:00Z"/>
        <d v="2024-06-19T00:00:00Z"/>
        <d v="2024-06-25T00:00:00Z"/>
        <d v="2024-06-21T00:00:00Z"/>
        <d v="2024-08-20T00:00:00Z"/>
        <d v="2024-11-19T00:00:00Z"/>
        <d v="2024-09-18T00:00:00Z"/>
        <d v="2024-08-15T00:00:00Z"/>
        <d v="2024-07-01T00:00:00Z"/>
        <d v="2024-07-19T00:00:00Z"/>
        <d v="2024-09-19T00:00:00Z"/>
        <d v="2024-07-05T00:00:00Z"/>
        <d v="2024-09-25T00:00:00Z"/>
        <d v="2024-07-31T00:00:00Z"/>
        <d v="2024-07-26T00:00:00Z"/>
        <d v="2024-08-14T00:00:00Z"/>
        <d v="2024-10-02T00:00:00Z"/>
        <d v="2024-08-05T00:00:00Z"/>
        <d v="2024-09-11T00:00:00Z"/>
        <d v="2024-08-30T00:00:00Z"/>
        <d v="2024-08-10T00:00:00Z"/>
        <d v="2024-08-08T00:00:00Z"/>
        <d v="2024-08-23T00:00:00Z"/>
        <d v="2024-12-02T00:00:00Z"/>
        <d v="2024-08-28T00:00:00Z"/>
        <d v="2024-09-04T00:00:00Z"/>
        <d v="2024-09-10T00:00:00Z"/>
        <d v="2024-09-30T00:00:00Z"/>
        <d v="2024-09-16T00:00:00Z"/>
        <d v="2024-10-30T00:00:00Z"/>
        <d v="2024-08-29T00:00:00Z"/>
        <d v="2024-10-22T00:00:00Z"/>
        <d v="2024-09-23T00:00:00Z"/>
        <d v="2024-11-12T00:00:00Z"/>
        <d v="2024-10-10T00:00:00Z"/>
        <d v="2024-11-06T00:00:00Z"/>
        <d v="2024-10-17T00:00:00Z"/>
        <d v="2024-10-16T00:00:00Z"/>
        <d v="2024-10-15T00:00:00Z"/>
        <d v="2024-12-12T00:00:00Z"/>
        <d v="2024-11-05T00:00:00Z"/>
        <d v="2024-11-18T00:00:00Z"/>
        <d v="2024-11-20T00:00:00Z"/>
        <d v="2024-12-03T00:00:00Z"/>
        <d v="2024-11-08T00:00:00Z"/>
        <d v="2024-12-20T00:00:00Z"/>
        <d v="2025-07-16T00:00:00Z"/>
        <d v="2024-12-13T00:00:00Z"/>
        <d v="2024-12-18T00:00:00Z"/>
        <d v="2024-11-25T00:00:00Z"/>
        <d v="2025-03-25T00:00:00Z"/>
        <d v="2025-02-03T00:00:00Z"/>
        <d v="2025-01-21T00:00:00Z"/>
        <d v="2025-02-06T00:00:00Z"/>
        <d v="2025-01-03T00:00:00Z"/>
        <d v="2025-01-14T00:00:00Z"/>
        <d v="2025-01-02T00:00:00Z"/>
      </sharedItems>
    </cacheField>
    <cacheField name="AM" numFmtId="0">
      <sharedItems containsBlank="1">
        <s v="Adam"/>
        <s v="Will"/>
        <s v="Mike"/>
        <s v="Brian"/>
        <s v="Chris"/>
        <s v="Brett"/>
        <s v="Jared"/>
        <s v="Cale"/>
        <s v="James"/>
        <m/>
      </sharedItems>
    </cacheField>
    <cacheField name="Invoiced Total $3,497,897.97" numFmtId="166">
      <sharedItems containsString="0" containsBlank="1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  <n v="31971.76"/>
        <n v="389.16"/>
        <n v="18726.29"/>
        <n v="7924.91"/>
        <n v="31024.64"/>
        <n v="4267.0"/>
        <n v="4282.5"/>
        <n v="15960.93"/>
        <n v="23349.82"/>
        <n v="33964.5"/>
        <n v="23625.99"/>
        <n v="750.0"/>
        <n v="18412.72"/>
        <n v="9044.13"/>
        <n v="33539.95"/>
        <n v="24864.0"/>
        <n v="1370.3"/>
        <n v="63676.39"/>
        <n v="32419.51"/>
        <n v="11344.93"/>
        <n v="77003.81"/>
        <n v="15858.59"/>
        <n v="40055.0"/>
        <n v="7484.0"/>
        <n v="80309.0"/>
        <n v="84984.08"/>
        <n v="29619.18"/>
        <n v="2190.27"/>
        <n v="48993.56"/>
        <n v="20246.6"/>
        <n v="16070.15"/>
        <n v="11830.5"/>
        <n v="3620.1"/>
        <n v="13218.48"/>
        <n v="21308.78"/>
        <n v="21837.08"/>
        <n v="17925.61"/>
        <n v="17675.17"/>
        <n v="42645.45"/>
        <n v="11867.6"/>
        <n v="1750.0"/>
        <n v="25220.9"/>
        <n v="697.0"/>
        <n v="2731.63"/>
        <n v="33381.67"/>
        <n v="1964.0"/>
        <n v="1155.53"/>
        <n v="10847.57"/>
        <n v="1540.0"/>
        <n v="34877.63"/>
        <n v="2813.0"/>
        <n v="12040.49"/>
        <n v="18392.96"/>
        <n v="24038.31"/>
        <n v="3136.54"/>
        <n v="16957.26"/>
        <n v="0.0"/>
        <n v="8540.99"/>
        <n v="91914.42"/>
        <n v="15180.25"/>
        <n v="51402.6"/>
        <n v="20000.0"/>
        <n v="2106.0"/>
        <n v="97397.46"/>
        <n v="27888.15"/>
        <n v="64221.18"/>
        <n v="9382.89"/>
        <n v="1854.0"/>
        <n v="10976.31"/>
        <n v="1289.13"/>
        <n v="25881.62"/>
        <n v="45278.96"/>
        <n v="52021.44"/>
        <n v="12274.89"/>
        <n v="18157.41"/>
        <n v="28135.1"/>
        <n v="17952.91"/>
        <n v="9158.87"/>
        <n v="12521.31"/>
        <n v="14501.83"/>
        <n v="555.08"/>
        <n v="3277.0"/>
        <n v="13232.75"/>
        <n v="13387.29"/>
        <n v="824.25"/>
        <n v="6850.38"/>
        <n v="20154.49"/>
        <n v="1275.0"/>
        <m/>
        <n v="9152.55"/>
        <n v="2565.0"/>
        <n v="13200.0"/>
        <n v="2348.0"/>
        <n v="5213.29"/>
        <n v="3344.25"/>
        <n v="4089.27"/>
        <n v="749.5"/>
        <n v="13343.65"/>
        <n v="10888.36"/>
        <n v="684.0"/>
        <n v="14076.48"/>
        <n v="10936.37"/>
        <n v="2961.24"/>
        <n v="250.0"/>
        <n v="810.0"/>
        <n v="18533.25"/>
        <n v="35970.54"/>
        <n v="83246.11"/>
        <n v="42210.09"/>
        <n v="19487.84"/>
        <n v="5278.8"/>
        <n v="1976.42"/>
        <n v="23018.51"/>
        <n v="12294.05"/>
        <n v="4950.0"/>
        <n v="10090.49"/>
        <n v="42756.0"/>
        <n v="13416.91"/>
        <n v="7214.0"/>
        <n v="6368.0"/>
        <n v="503.25"/>
        <n v="7863.12"/>
        <n v="31291.51"/>
        <n v="998.72"/>
        <n v="8241.84"/>
        <n v="2252.87"/>
        <n v="400.0"/>
        <n v="1936.0"/>
        <n v="1780.0"/>
        <n v="5475.57"/>
        <n v="858.4"/>
        <n v="38402.42"/>
        <n v="375.0"/>
        <n v="30805.7"/>
        <n v="3442.73"/>
        <n v="650.0"/>
        <n v="21447.56"/>
        <n v="1149.66"/>
        <n v="21692.14"/>
        <n v="1858.71"/>
        <n v="16554.94"/>
        <n v="1992.0"/>
        <n v="21588.47"/>
        <n v="3295.75"/>
        <n v="4562.5"/>
        <n v="755.0"/>
        <n v="11558.34"/>
        <n v="6607.77"/>
        <n v="706.25"/>
        <n v="872.67"/>
        <n v="1086.75"/>
        <n v="20869.56"/>
        <n v="5985.5"/>
        <n v="707.37"/>
        <n v="7643.85"/>
        <n v="6877.38"/>
        <n v="8008.64"/>
        <n v="580.0"/>
        <n v="1102.6"/>
      </sharedItems>
    </cacheField>
    <cacheField name="Change Orders $363,588.65" numFmtId="166">
      <sharedItems containsString="0" containsBlank="1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  <n v="110.0"/>
        <n v="13.160000000000025"/>
        <n v="10966.380000000001"/>
        <n v="3332.369999999999"/>
        <n v="0.3999999999996362"/>
        <n v="715.0"/>
        <n v="780.0"/>
        <n v="21194.68"/>
        <n v="3114.6900000000023"/>
        <n v="660.0"/>
        <n v="713.3799999999974"/>
        <n v="4316.2199999999975"/>
        <n v="2160.3899999999994"/>
        <n v="17540.519999999997"/>
        <n v="3550.0"/>
        <n v="11399.869999999995"/>
        <n v="-12457.369999999995"/>
        <n v="10414.269999999997"/>
        <n v="2223.24"/>
        <n v="12567.48"/>
        <n v="7396.259999999998"/>
        <n v="5474.050000000001"/>
        <n v="4875.169999999998"/>
        <n v="28297.82"/>
        <n v="8019.690000000002"/>
        <n v="3238.16"/>
        <n v="406.0"/>
        <n v="308.60000000000036"/>
        <n v="1365.0199999999968"/>
        <n v="2040.4899999999998"/>
        <n v="180.0"/>
        <n v="490.5"/>
        <n v="3079.999999999998"/>
        <n v="798.25"/>
        <n v="7486.860000000001"/>
        <n v="2646.159999999996"/>
        <n v="6710.18"/>
        <n v="13226.71"/>
        <n v="182.01999999999862"/>
        <n v="3080.0"/>
        <n v="2979.409999999996"/>
        <n v="825.0"/>
        <n v="1650.000000000001"/>
        <n v="385.0"/>
        <n v="165.0"/>
        <n v="48.0"/>
        <n v="2033.6500000000015"/>
        <n v="949.1099999999988"/>
        <n v="1320.0"/>
        <n v="756.5"/>
        <n v="1375.0"/>
        <n v="550.0"/>
        <n v="7308.280000000001"/>
        <n v="-11410.409999999996"/>
        <n v="858.7599999999948"/>
        <n v="3639.3600000000006"/>
        <n v="400.0"/>
        <n v="845.3899999999994"/>
        <n v="2090.0"/>
        <n v="192.0"/>
        <n v="6301.12"/>
        <n v="1275.0"/>
        <n v="1658.0"/>
        <n v="0.7000000000007276"/>
        <n v="104.0"/>
        <n v="720.0"/>
        <n v="1100.0"/>
        <n v="1998.0"/>
        <n v="975.0"/>
        <m/>
      </sharedItems>
    </cacheField>
    <cacheField name="Actual Cost" numFmtId="166">
      <sharedItems containsString="0" containsBlank="1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  <n v="23903.34"/>
        <n v="11199.56"/>
        <n v="4980.57"/>
        <n v="17665.45"/>
        <n v="1712.21"/>
        <n v="1392.44"/>
        <n v="10557.13"/>
        <n v="13698.98"/>
        <n v="21950.62"/>
        <n v="16158.44"/>
        <n v="12320.94"/>
        <n v="6116.45"/>
        <n v="16007.15"/>
        <n v="4683.79"/>
        <n v="517.16"/>
        <n v="4330.95"/>
        <n v="16635.65"/>
        <n v="6177.0"/>
        <n v="29831.06"/>
        <n v="12184.18"/>
        <n v="21555.12"/>
        <n v="5670.0"/>
        <n v="33863.51"/>
        <n v="45142.3"/>
        <n v="9552.44"/>
        <n v="1068.69"/>
        <n v="21885.77"/>
        <n v="9900.0"/>
        <n v="7877.23"/>
        <n v="8743.99"/>
        <n v="1190.63"/>
        <n v="3240.0"/>
        <n v="12202.84"/>
        <n v="11094.8"/>
        <n v="9781.49"/>
        <n v="10047.31"/>
        <n v="21085.21"/>
        <n v="7237.39"/>
        <n v="13030.19"/>
        <n v="1480.6"/>
        <n v="16785.45"/>
        <n v="1045.0"/>
        <n v="947.18"/>
        <n v="6710.53"/>
        <n v="800.0"/>
        <n v="18725.18"/>
        <n v="1066.89"/>
        <n v="7621.51"/>
        <n v="10245.69"/>
        <n v="14379.76"/>
        <n v="2032.0"/>
        <n v="10957.31"/>
        <n v="4391.46"/>
        <n v="70309.14"/>
        <n v="13263.83"/>
        <n v="20126.05"/>
        <n v="3257.2"/>
        <n v="1055.0"/>
        <n v="71130.59"/>
        <n v="14911.74"/>
        <n v="24019.73"/>
        <n v="6064.18"/>
        <n v="900.0"/>
        <n v="5348.0"/>
        <n v="603.7"/>
        <n v="14758.75"/>
        <n v="18299.32"/>
        <n v="1175.99"/>
        <n v="23437.78"/>
        <n v="7886.95"/>
        <n v="9200.63"/>
        <m/>
        <n v="8655.84"/>
        <n v="3722.56"/>
        <n v="7870.74"/>
        <n v="8192.45"/>
        <n v="269.61"/>
        <n v="1638.36"/>
        <n v="8562.0"/>
        <n v="8635.81"/>
        <n v="438.11"/>
        <n v="4451.55"/>
        <n v="13704.9"/>
        <n v="676.99"/>
        <n v="5181.48"/>
        <n v="1550.0"/>
        <n v="8447.49"/>
        <n v="1150.0"/>
        <n v="3268.28"/>
        <n v="388.11"/>
        <n v="8459.11"/>
        <n v="1118.58"/>
        <n v="7962.0"/>
        <n v="6577.12"/>
        <n v="1010.21"/>
        <n v="385.96"/>
        <n v="8690.45"/>
        <n v="21117.71"/>
        <n v="24628.73"/>
        <n v="18670.07"/>
        <n v="9928.28"/>
        <n v="3613.8"/>
        <n v="639.96"/>
        <n v="10788.63"/>
        <n v="7611.8"/>
        <n v="3000.0"/>
        <n v="6508.19"/>
        <n v="17835.28"/>
        <n v="11132.74"/>
        <n v="2805.74"/>
        <n v="3155.0"/>
        <n v="242.94"/>
        <n v="2893.26"/>
        <n v="227.54"/>
        <n v="211.81"/>
        <n v="5256.33"/>
        <n v="1887.95"/>
        <n v="810.0"/>
        <n v="3981.344"/>
        <n v="328.55"/>
        <n v="23364.55"/>
        <n v="175.0"/>
        <n v="19563.51"/>
        <n v="1344.82"/>
        <n v="450.0"/>
        <n v="13967.92"/>
        <n v="700.86"/>
        <n v="215.77"/>
        <n v="1177.18"/>
        <n v="13401.52"/>
        <n v="1240.8"/>
        <n v="215.69"/>
        <n v="1349.47"/>
        <n v="6458.94"/>
        <n v="4619.2"/>
        <n v="459.6"/>
        <n v="525.0"/>
        <n v="11458.96"/>
        <n v="4050.0"/>
        <n v="331.47"/>
        <n v="2352.7"/>
        <n v="4561.65"/>
        <n v="8008.64"/>
        <n v="150.0"/>
        <n v="158.15"/>
        <n v="514.77"/>
      </sharedItems>
    </cacheField>
    <cacheField name="$2,240,491.52" numFmtId="166">
      <sharedItems containsString="0" containsBlank="1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  <n v="8068.419999999998"/>
        <n v="389.16"/>
        <n v="7526.730000000001"/>
        <n v="13085.720000000001"/>
        <n v="13359.189999999999"/>
        <n v="2554.79"/>
        <n v="2890.06"/>
        <n v="5403.800000000001"/>
        <n v="9650.84"/>
        <n v="12013.880000000001"/>
        <n v="7467.550000000001"/>
        <n v="750.0"/>
        <n v="6091.780000000001"/>
        <n v="5836.090000000001"/>
        <n v="17532.799999999996"/>
        <n v="70634.07"/>
        <n v="853.14"/>
        <n v="65994.74"/>
        <n v="15783.859999999997"/>
        <n v="5167.93"/>
        <n v="47172.75"/>
        <n v="12004.41"/>
        <n v="18499.88"/>
        <n v="1814.0"/>
        <n v="46445.49"/>
        <n v="39841.78"/>
        <n v="20616.739999999998"/>
        <n v="1121.58"/>
        <n v="27107.789999999997"/>
        <n v="10346.599999999999"/>
        <n v="8192.92"/>
        <n v="3086.51"/>
        <n v="2429.47"/>
        <n v="9978.48"/>
        <n v="13218.48"/>
        <n v="9105.939999999999"/>
        <n v="14647.010000000002"/>
        <n v="8144.120000000001"/>
        <n v="7627.859999999999"/>
        <n v="21560.239999999998"/>
        <n v="4630.21"/>
        <n v="1750.0"/>
        <n v="12190.710000000001"/>
        <n v="697.0"/>
        <n v="1251.0300000000002"/>
        <n v="16596.219999999998"/>
        <n v="919.0"/>
        <n v="208.35000000000002"/>
        <n v="4137.04"/>
        <n v="740.0"/>
        <n v="16152.449999999997"/>
        <n v="1746.11"/>
        <n v="4418.98"/>
        <n v="8147.269999999999"/>
        <n v="9658.550000000001"/>
        <n v="1104.54"/>
        <n v="5999.949999999999"/>
        <n v="117354.87"/>
        <n v="90115.71"/>
        <n v="4149.53"/>
        <n v="21605.28"/>
        <n v="6427.550000000001"/>
        <n v="31276.55"/>
        <n v="29379.44"/>
        <n v="1051.0"/>
        <n v="78869.41"/>
        <n v="12976.410000000002"/>
        <n v="40201.45"/>
        <n v="3318.709999999999"/>
        <n v="954.0"/>
        <n v="5628.3099999999995"/>
        <n v="685.4300000000001"/>
        <n v="11122.869999999999"/>
        <n v="26979.64"/>
        <n v="-1175.98"/>
        <n v="50152.770000000004"/>
        <n v="4387.94"/>
        <n v="8956.78"/>
        <n v="56856.47"/>
        <n v="9397.07"/>
        <n v="5436.310000000001"/>
        <n v="4650.57"/>
        <n v="6309.379999999999"/>
        <n v="285.47"/>
        <n v="1638.64"/>
        <n v="4670.75"/>
        <n v="4751.480000000001"/>
        <n v="386.14"/>
        <n v="2398.83"/>
        <n v="6449.590000000002"/>
        <n v="598.01"/>
        <m/>
        <n v="5728.63"/>
        <n v="3971.0699999999997"/>
        <n v="1015.0"/>
        <n v="4752.51"/>
        <n v="1198.0"/>
        <n v="1945.0099999999998"/>
        <n v="3344.25"/>
        <n v="4089.27"/>
        <n v="361.39"/>
        <n v="18432.97"/>
        <n v="4884.539999999999"/>
        <n v="12369.97"/>
        <n v="32176.48"/>
        <n v="-434.5799999999999"/>
        <n v="6114.48"/>
        <n v="4359.250000000001"/>
        <n v="1951.0299999999997"/>
        <n v="500.0"/>
        <n v="424.04"/>
        <n v="9842.8"/>
        <n v="14852.830000000002"/>
        <n v="58617.380000000005"/>
        <n v="23540.019999999997"/>
        <n v="9559.56"/>
        <n v="1665.0"/>
        <n v="1336.46"/>
        <n v="12229.88"/>
        <n v="4682.249999999999"/>
        <n v="1950.0"/>
        <n v="3582.3"/>
        <n v="24920.72"/>
        <n v="6031.6"/>
        <n v="4408.26"/>
        <n v="3213.0"/>
        <n v="260.31"/>
        <n v="4969.86"/>
        <n v="36734.3"/>
        <n v="771.1800000000001"/>
        <n v="238.19"/>
        <n v="2985.51"/>
        <n v="10076.0"/>
        <n v="250.0"/>
        <n v="364.91999999999985"/>
        <n v="400.0"/>
        <n v="1126.0"/>
        <n v="880.0"/>
        <n v="1494.2259999999997"/>
        <n v="529.8499999999999"/>
        <n v="15037.869999999999"/>
        <n v="200.0"/>
        <n v="11242.190000000002"/>
        <n v="2097.91"/>
        <n v="30980.36"/>
        <n v="699.6600000000001"/>
        <n v="7724.219999999999"/>
        <n v="1157.85"/>
        <n v="234.23"/>
        <n v="36612.74"/>
        <n v="814.8199999999999"/>
        <n v="8186.950000000001"/>
        <n v="2054.95"/>
        <n v="234.31"/>
        <n v="16262.04"/>
        <n v="3213.0299999999997"/>
        <n v="555.0"/>
        <n v="5099.400000000001"/>
        <n v="1988.5700000000006"/>
        <n v="706.25"/>
        <n v="413.06999999999994"/>
        <n v="561.75"/>
        <n v="15579.55"/>
        <n v="9410.600000000002"/>
        <n v="1935.5"/>
        <n v="375.9"/>
        <n v="5291.150000000001"/>
        <n v="2315.7300000000005"/>
        <n v="4544.29"/>
        <n v="300.0"/>
        <n v="28463.93"/>
        <n v="421.85"/>
        <n v="587.8299999999999"/>
      </sharedItems>
    </cacheField>
    <cacheField name="GP % 54.48%">
      <sharedItems containsBlank="1" containsMixedTypes="1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  <n v="0.2523608334355068"/>
        <n v="0.40193385876220017"/>
        <n v="1.6512137046351316"/>
        <n v="0.4305993558668207"/>
        <n v="0.5987321303023201"/>
        <n v="0.6748534734384122"/>
        <n v="0.3385642315328744"/>
        <n v="0.41331539172464715"/>
        <n v="0.3537187357387861"/>
        <n v="0.3160735275008582"/>
        <n v="0.3308462845250457"/>
        <n v="0.6452903706603069"/>
        <n v="0.5227437727247655"/>
        <n v="2.840816843629344"/>
        <n v="0.6225935926439466"/>
        <n v="1.036408313976342"/>
        <n v="0.4868630031730892"/>
        <n v="0.45552771149755883"/>
        <n v="0.6126028049780914"/>
        <n v="0.7569657832127572"/>
        <n v="0.46186193983273"/>
        <n v="0.24238375200427578"/>
        <n v="0.5783348068087014"/>
        <n v="0.46881462975183114"/>
        <n v="0.6960604581220681"/>
        <n v="0.5120738539084222"/>
        <n v="0.5532929225800288"/>
        <n v="0.5110290122786048"/>
        <n v="0.5098222480810696"/>
        <n v="0.26089429863488445"/>
        <n v="0.6711057705588243"/>
        <n v="0.7548886104907675"/>
        <n v="0.42733277081090515"/>
        <n v="0.670740318760567"/>
        <n v="0.45432875087653923"/>
        <n v="0.43155794258273045"/>
        <n v="0.5055695273469971"/>
        <n v="0.39015554956351745"/>
        <n v="0.483357453540516"/>
        <n v="0.4579793017355938"/>
        <n v="0.4971656600763233"/>
        <n v="0.4679226069246436"/>
        <n v="0.1803068721712115"/>
        <n v="0.38137942414752796"/>
        <n v="0.4805194805194805"/>
        <n v="0.4631177634489499"/>
        <n v="0.6207287593316744"/>
        <n v="0.36700998049082717"/>
        <n v="0.4429558918194787"/>
        <n v="0.4017982129359344"/>
        <n v="0.3521523717217061"/>
        <n v="0.35382780001014313"/>
        <e v="#DIV/0!"/>
        <n v="0.4858371219261467"/>
        <n v="0.23505865564946174"/>
        <n v="0.42341529289702085"/>
        <n v="0.6084624124071545"/>
        <n v="1.468972"/>
        <n v="0.4990503323836657"/>
        <n v="0.809768653104506"/>
        <n v="0.46530192931406356"/>
        <n v="0.6259842936551461"/>
        <n v="0.35369806104515766"/>
        <n v="0.5145631067961165"/>
        <n v="0.5127688631243105"/>
        <n v="0.5316996734231614"/>
        <n v="0.42975942000539374"/>
        <n v="0.5958537916948623"/>
        <n v="-117598.0"/>
        <n v="0.9640788490284007"/>
        <n v="0.3574728571905736"/>
        <n v="0.4932851105967206"/>
        <n v="2.0208376725158255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3501747348322283"/>
        <n v="0.3200076012838827"/>
        <n v="0.46902745098039217"/>
        <n v="0.43387580510349577"/>
        <n v="0.39571150097465885"/>
        <n v="0.36003863636363637"/>
        <n v="0.510221465076661"/>
        <n v="0.3730868606964124"/>
        <n v="0.48217478318879253"/>
        <n v="0.3660572631926047"/>
        <n v="1.1360728337417203"/>
        <n v="-0.6353508771929823"/>
        <n v="0.43437563936438656"/>
        <n v="0.3986011811963202"/>
        <n v="0.6588557496184031"/>
        <n v="2.0"/>
        <n v="0.5235061728395062"/>
        <n v="0.5310887189240958"/>
        <n v="0.4129165144587766"/>
        <n v="0.7041455750905358"/>
        <n v="0.5576870364408131"/>
        <n v="0.4905397417055969"/>
        <n v="0.31541259377131164"/>
        <n v="0.6762024266097287"/>
        <n v="0.5313063269516576"/>
        <n v="0.3808549664268487"/>
        <n v="0.3939393939393939"/>
        <n v="0.3550174471210021"/>
        <n v="0.5828590139395641"/>
        <n v="0.44955209508001476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6172530288909598"/>
        <n v="0.39158651980786624"/>
        <n v="0.5333333333333333"/>
        <n v="0.36493863148703004"/>
        <n v="0.6093739561336498"/>
        <n v="0.6923076923076923"/>
        <n v="1.4444701401931035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  <m/>
      </sharedItems>
    </cacheField>
    <cacheField name="Retail 53.15%">
      <sharedItems containsBlank="1" containsMixedTypes="1" containsNumber="1">
        <n v="0.35"/>
        <n v="0.8114159485109631"/>
        <n v="0.41028445116630796"/>
        <n v="0.5967741935483871"/>
        <s v="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10525151515151512"/>
        <n v="0.378208285498858"/>
        <n v="0.4524801445059208"/>
        <n v="0.49361384045496065"/>
        <n v="0.5220973390626366"/>
        <n v="0.5558375634517766"/>
        <n v="0.3423550454442854"/>
        <n v="0.2523608334355068"/>
        <n v="0.40193385876220017"/>
        <n v="1.6512137046351316"/>
        <n v="0.5987321303023201"/>
        <n v="0.6748534734384122"/>
        <n v="0.3385642315328744"/>
        <n v="0.41331539172464715"/>
        <n v="0.3308462845250457"/>
        <n v="0.6225935926439466"/>
        <n v="0.46186193983273"/>
        <n v="0.24238375200427578"/>
        <n v="0.46881462975183114"/>
        <n v="0.6960604581220681"/>
        <n v="0.5120738539084222"/>
        <n v="0.5532929225800288"/>
        <n v="0.26089429863488445"/>
        <n v="0.6711057705588243"/>
        <n v="0.7548886104907675"/>
        <n v="0.39015554956351745"/>
        <n v="0.4679226069246436"/>
        <n v="0.4805194805194805"/>
        <n v="0.4631177634489499"/>
        <n v="0.6207287593316744"/>
        <n v="0.36700998049082717"/>
        <n v="0.3521523717217061"/>
        <n v="0.35382780001014313"/>
        <n v="0.23505865564946174"/>
        <n v="0.4990503323836657"/>
        <n v="0.6259842936551461"/>
        <n v="0.35369806104515766"/>
        <n v="0.5145631067961165"/>
        <n v="0.5316996734231614"/>
        <n v="0.42975942000539374"/>
        <n v="0.5958537916948623"/>
        <n v="0.9640788490284007"/>
        <n v="0.3574728571905736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46902745098039217"/>
        <n v="0.36003863636363637"/>
        <n v="0.510221465076661"/>
        <n v="0.3661"/>
        <n v="-0.6353508771929823"/>
        <n v="0.43437563936438656"/>
        <n v="0.3986011811963202"/>
        <n v="0.6588557496184031"/>
        <n v="2.0"/>
        <n v="0.4129165144587766"/>
        <n v="0.7041455750905358"/>
        <n v="0.31541259377131164"/>
        <n v="0.6762024266097287"/>
        <n v="0.3808549664268487"/>
        <n v="0.3939393939393939"/>
        <n v="0.3550174471210021"/>
        <n v="0.5828590139395641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39158651980786624"/>
        <n v="0.5333333333333333"/>
        <n v="0.36493863148703004"/>
        <n v="0.6093739561336498"/>
        <n v="0.6923076923076923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  <m/>
      </sharedItems>
    </cacheField>
    <cacheField name="Insurance 58.18%">
      <sharedItems containsBlank="1" containsMixedTypes="1" containsNumber="1">
        <s v=""/>
        <n v="0.6868637641289744"/>
        <n v="0.4518635850493135"/>
        <n v="0.4742738865773901"/>
        <n v="0.6601213545558124"/>
        <n v="0.9428553468823306"/>
        <n v="0.0"/>
        <n v="1.0"/>
        <n v="0.4305993558668207"/>
        <n v="0.3537187357387861"/>
        <n v="0.3160735275008582"/>
        <n v="0.6452903706603069"/>
        <n v="0.5227437727247655"/>
        <n v="2.840816843629344"/>
        <n v="1.036408313976342"/>
        <n v="0.4868630031730892"/>
        <n v="0.45552771149755883"/>
        <n v="0.6126028049780914"/>
        <n v="0.7569657832127572"/>
        <n v="0.5783348068087014"/>
        <n v="0.5110290122786048"/>
        <n v="0.5098222480810696"/>
        <n v="0.42733277081090515"/>
        <n v="0.670740318760567"/>
        <n v="0.45432875087653923"/>
        <n v="0.43155794258273045"/>
        <n v="0.5055695273469971"/>
        <n v="0.483357453540516"/>
        <n v="0.4579793017355938"/>
        <n v="0.4971656600763233"/>
        <n v="0.1803068721712115"/>
        <n v="0.38137942414752796"/>
        <n v="0.4429558918194787"/>
        <n v="0.4017982129359344"/>
        <n v="0.4858371219261467"/>
        <n v="0.42341529289702085"/>
        <n v="0.6084624124071545"/>
        <n v="1.468972"/>
        <n v="0.809768653104506"/>
        <n v="0.46530192931406356"/>
        <n v="0.5127688631243105"/>
        <n v="0.4932851105967206"/>
        <n v="2.0208376725158255"/>
        <m/>
        <n v="0.3501747348322283"/>
        <n v="0.3200076012838827"/>
        <n v="0.43387580510349577"/>
        <n v="0.39571150097465885"/>
        <n v="0.3730868606964124"/>
        <n v="0.48217478318879253"/>
        <n v="1.1360728337417203"/>
        <n v="0.5235061728395062"/>
        <n v="0.5310887189240958"/>
        <n v="0.5576870364408131"/>
        <n v="0.4905397417055969"/>
        <n v="0.5313063269516576"/>
        <n v="0.44955209508001476"/>
        <n v="0.6172530288909598"/>
        <n v="1.4444701401931035"/>
      </sharedItems>
    </cacheField>
    <cacheField name="Billed" numFmtId="0">
      <sharedItems containsBlank="1">
        <b v="0"/>
        <b v="1"/>
        <m/>
      </sharedItems>
    </cacheField>
    <cacheField name="Status" numFmtId="0">
      <sharedItems containsBlank="1">
        <s v="In Progress"/>
        <s v="In Billing"/>
        <s v="Pending Gutters"/>
        <s v="Project Ready"/>
        <s v="Pending Insurance"/>
        <s v="Ops Planning"/>
        <s v="Construction &amp; Remodeling"/>
        <s v="Ready to Bill"/>
        <s v="Approved"/>
        <s v="Pending Sub Work"/>
        <s v="Scheduled"/>
        <m/>
      </sharedItems>
    </cacheField>
    <cacheField name="Updated this week" numFmtId="0">
      <sharedItems containsBlank="1">
        <b v="1"/>
        <b v="0"/>
        <m/>
      </sharedItems>
    </cacheField>
    <cacheField name="Notes November 26th" numFmtId="0">
      <sharedItems containsBlank="1">
        <m/>
        <s v="need to bill for the 5% yet"/>
      </sharedItems>
    </cacheField>
    <cacheField name="Notes November 18" numFmtId="0">
      <sharedItems containsBlank="1">
        <s v="Adam to update invoice to include subs. to include todays hours."/>
        <m/>
        <s v="Everything has been billed Alberto to go out this week"/>
        <s v="Everything has been billed"/>
        <s v="Delayed until January"/>
        <s v="Adam to update"/>
        <s v="Chis to text agian. waiting on customer"/>
        <s v="Items left:  shed door repair, rake insulation, garage interior door, garage storm door, JB painting"/>
        <s v="Pending insurance"/>
        <s v="Still fighting insurance on things"/>
        <s v="Window to be done tomrrow all else is done"/>
        <s v="Chris to send invoice adam to update"/>
        <s v="Still fighting insurance"/>
        <s v="Insurace rec"/>
        <s v="Marsh is waiting on should be in by friday"/>
        <s v="Fence scheduled cale to update"/>
        <s v="Jobsite visit after thanksgiving"/>
        <s v="Cale to update he has finial invoice"/>
        <s v="Need to do storm door. will happen next week"/>
        <s v="Chris met with jack on friday. JB is working on painting Jack is getting some metal work done. can schedule steve"/>
        <s v="Chis to do insurance"/>
        <s v="100% done until their next leak. Concrete can be done whenever (winter with blankets)"/>
        <s v="Insurance Rec"/>
        <s v="Concrete issue, tongue and groove soffit needs done. Siding, soffit, fascia, gutters starting after thanksgiving"/>
        <s v="done adam to update"/>
        <s v="Fighting insurance for siding and small roof"/>
        <s v="Adam Update"/>
        <s v="Everything is done"/>
        <s v="Waiting on Patton aluminum awning scheduled for mid dec"/>
        <s v="Chris to send change order for other work. cale to reach out ot brandon on garage doors"/>
        <s v="will be done this week"/>
        <s v="Done and waiting on payment"/>
        <s v="Done pending Cale's gutter inspection"/>
        <s v="done needs to be closed out"/>
        <s v="Redoing metal piece. Waiting on Mansea metal"/>
        <s v="Not done. Need to do change order"/>
        <s v="Alberto to do T&amp;G and stain it"/>
        <s v="Needs to be scheduled"/>
        <s v="Done"/>
        <s v="Waiting on Patton may be this week"/>
        <s v="Steve to check gutters cale to go check this week"/>
        <s v="Mistake. This should not have been approved."/>
        <s v="should be done today"/>
        <s v="trim out skylights in house and swap out b vents"/>
        <s v="Cale to update bills"/>
        <s v="Cale needs to update sub contract"/>
        <s v="Siding done. Gutters needs to be scheduled."/>
        <s v="to be done this week"/>
        <s v="working on today"/>
        <s v="Roof is done can bill for roof. cale to check on inspection"/>
        <s v="Cale to schedule"/>
        <s v="Needs inspected"/>
      </sharedItems>
    </cacheField>
    <cacheField name="Notes November 7" numFmtId="0">
      <sharedItems containsBlank="1">
        <s v="Floor leveling and flooring done. Still need drywall touchups, painting touchups, quarter round baseboards, other finishes."/>
        <m/>
        <s v="Gutters &amp; downs were completed, Teddy to check gutters when he meets Alberto for some more repairs. Also determine if the shingle waviness is on Elevated or on the framers."/>
        <s v="Delayed until January"/>
        <s v="Job completed and they have paid in full."/>
        <s v="This job is done. Paid in full."/>
        <s v="Items left: Deck repairs, rail repair, shed door repair, rake insulation, garage interior door, garage storm door, JB painting"/>
        <s v="Chuck is staining trim and then we are finished until further insurance approval on everything."/>
        <s v="Paid in full"/>
        <s v="Still waiting on insurance rec"/>
        <s v="Still fighting insurance on things"/>
        <s v="Wants it done by thanksgiving. Possibly do it week of Nov. 11 or Nov. 18"/>
        <s v="Should be finished by Saturday."/>
        <s v="Insurance rec"/>
        <s v="Insurance rec. Billed final."/>
        <s v="Fence scheduled Nov. 11"/>
        <s v="Still fighting insurance"/>
        <s v="Insurace rec"/>
        <s v="Everything completed except for siding."/>
        <s v="Fence scheduled later in November"/>
        <s v="Finished. This job is not waiting on insurance. Done and paid"/>
        <s v="Done and paid."/>
        <s v="Done and paid"/>
        <s v="Brett to let us know about jobsite visit"/>
        <s v="Cale/Teddy finishing on Nov. 8."/>
        <s v="Fence scheduled week of Nov. 11"/>
        <s v="Need to schedule a site visit. Need to send pictures to JB to quote."/>
        <s v="Sending Zhong Li to fix metal. Waiting on insurance for everything else."/>
        <s v="100% done until their next leak. Concrete can be done whenever (winter with blankets)"/>
        <s v="Concrete issue, tongue and groove soffit needs done. Siding, soffit, fascia, gutters starting after thanksgiving"/>
        <s v="Scheduled for Nov. 11"/>
        <s v="Fighting insurance for siding and small roof"/>
        <s v="Siding starting Nov. 8. Gutters scheduled for Nov. 7."/>
        <s v="Waiting on Patton aluminum awning"/>
        <s v="Roof is done but fighting insurance for additional work"/>
        <s v="Scheduled for Monday or Tuesday"/>
        <s v="Alberto might have some repairs"/>
        <s v="Steve to look at leak above slider."/>
        <s v="Done and waiting on payment"/>
        <s v="Done pending Cale's gutter inspection"/>
        <s v="James to handle this"/>
        <s v="Redoing metal piece. Waiting on Mansea metal"/>
        <s v="Done"/>
        <s v="Alberto to do T&amp;G"/>
        <s v="Repairs needed (most likely week of nov. 11)"/>
        <s v="Needs to be scheduled"/>
        <s v="Tarped"/>
        <s v="Done and invoice"/>
        <s v="Waiting on Patton"/>
        <s v="Finished on Nov. 8, but need to figure out gutters"/>
        <s v="Mistake. This should not have been approved."/>
        <s v="Scheduled with Steve"/>
        <s v="Starts Monday"/>
        <s v="Being done today"/>
        <s v="Siding done. Gutters needs to be scheduled."/>
        <s v="Siding has been ordered."/>
        <s v="Cale to get Steve scheduled."/>
      </sharedItems>
    </cacheField>
    <cacheField name="Notes Week of 9/23" numFmtId="0">
      <sharedItems containsBlank="1">
        <s v="Doing the floor leveling on 26th. All the drywall and paint is done. "/>
        <m/>
        <s v="Adam to work on invoices"/>
        <s v="Call her in october"/>
        <s v="completely done"/>
        <s v="All done pending inspection. Adam to bill"/>
        <s v="Adam to bill"/>
        <s v="Chris is waiting for customer to call back"/>
        <s v="Chris just collected the last check on this one"/>
        <s v="Shed repairs and the rest is pending insurance, adjuster is working though the rec. waiting for approval"/>
        <s v="Pending insurance and doing the trim chris to send rec"/>
        <s v="Done ready to bill is there any insurance?"/>
        <s v="They are done final invocie sent"/>
        <s v="Chris is putting together a list for insurance"/>
        <s v="Insurance approved window ready to order"/>
        <s v="Starts next week"/>
        <s v="Chris to send insurance rec"/>
        <s v="Zhong lee needs to fix the door, fix siding at gutter"/>
        <s v="Done"/>
        <s v="Close this out"/>
        <s v="Finishing rec. need to do the fence"/>
        <s v="need to send rec"/>
        <s v="Fighting insurance on one item"/>
        <s v="Waiting on awning and siding per insurance"/>
        <s v="Gutters next week. fence to be sent for approval. awnings are at JB shop"/>
        <s v="Done no rec"/>
        <s v="Done we have the last check"/>
        <s v="we need to go look at gutter drain"/>
        <s v="install front deck redo the back deck gutters paint and some small siding repiars "/>
        <s v="Gutters are done waiting on insurance for gutter paint fence is scheduled. waiting on insurance on storm door"/>
        <s v="need to close out"/>
        <s v="waiting on insurance"/>
        <s v="waiting on insurance. "/>
        <s v="we need to get them an estimate "/>
        <s v="chris to call today"/>
        <s v="chris to do insurance"/>
        <s v="landscaping is done he likes it chris is working on insurance"/>
        <s v="Chris is waiting to hear back on block vs walls concrete is schedueld for first week of oct. can bill for fence"/>
        <s v="same as the other one"/>
        <s v="WIP"/>
        <s v="Need to install light blocks"/>
        <s v="pending gutters next week adam to do a bill"/>
        <s v="peggy is sending updated est from insurance"/>
        <s v="done chris to do rec"/>
        <s v="need to bill"/>
        <s v="Repair is done. fighting insurance can be billed"/>
        <s v="Roof is done need to do rec"/>
        <s v="chris to verify siding with insurance"/>
        <s v="started today"/>
        <s v="need to schedule"/>
        <s v="same as andrew and lynn need to bill for repair"/>
        <s v="done done done"/>
        <s v="adam needs to bill"/>
        <s v="waiting on window. "/>
        <s v="done done done need to bill "/>
        <s v="done chris do do rec"/>
        <s v="done need to do gutters"/>
        <s v="done need to do rec"/>
        <s v="waiting on gutters"/>
        <s v="pending gutters"/>
        <s v="we need to measure flashing to be made at metal max"/>
        <s v="same as other"/>
      </sharedItems>
    </cacheField>
    <cacheField name="Notes Week of 9/16" numFmtId="0">
      <sharedItems containsBlank="1">
        <s v="Still working on drywall. Starting floor leveling and stair framing next. Gantt chart sent to Susan "/>
        <m/>
        <s v="Gutters are left"/>
        <s v="Gutters are left to do"/>
        <s v="Need to schedule shed fix. Pending insurance for the rest"/>
        <s v="Need to schedule trim"/>
        <s v="Pending insurance for window"/>
        <s v="Working on material list and pricing for sub"/>
        <s v="Brett working on submittals"/>
        <s v="Homer working on finishing back porch"/>
        <s v="Need to schedule gutters"/>
        <s v="Going out today to do shed and pipe boot"/>
        <s v="Siding and interior work in progress"/>
        <s v="Waiting on insurance approval for painting "/>
        <s v="Fence work starting tomorrow"/>
        <s v="Windows and doors done"/>
        <s v="In progress"/>
        <s v="Waiting on light blocks still"/>
        <s v="Framing complete. Siding starts tomorrow"/>
        <s v="Pending Gutters"/>
        <s v="Interior in progress"/>
        <s v="Done"/>
        <s v="Need to schedule"/>
        <s v="Material ordered"/>
        <s v="Should be done today. Need to inspect"/>
        <s v="Awaiting window to do siding. "/>
        <s v="Scheduled for tomorrow"/>
        <s v="Pending inspection"/>
        <s v="Scheduled for Friday"/>
      </sharedItems>
    </cacheField>
    <cacheField name="Notes week of 9/9" numFmtId="0">
      <sharedItems containsBlank="1">
        <s v="Drywall to be finished mid next week. Next step is floor leveling and stairs"/>
        <m/>
        <s v="Need to do the gutters. "/>
        <s v="We need to finish the snow gaurd. there are also at least 3 areas where the shingles are buckling Need to do the gutters"/>
        <s v="Reach out in October"/>
        <s v="Framing to begin Thursday or Friday. Roof next tuesday. Siding to follow"/>
        <s v="Gutters to be done today "/>
        <s v="Need to schedule the shed fix. Pending insurance for remaining work"/>
        <s v="Pending insurance for window "/>
        <s v="Chris to send Adam and I material list to check over. Need to send price to sub"/>
        <s v="Done. Ready to bill"/>
        <s v="Windows are in. Siding should be completed Friday "/>
        <s v="Need to schedule awnings"/>
        <s v="Brett working on submittals"/>
        <s v="Finshing up porch roof and starting on deck next week"/>
        <s v="Reached out to Potter for fence schedule date"/>
        <s v="Siding and roof scheduled Tuesday next week"/>
        <s v="Interior trim and doors starting Monday"/>
        <s v="Work to start late September"/>
        <s v="Install is tomorrow"/>
        <s v="Starting today"/>
        <s v="Waiting on light blocks still. Willoughby lost our order"/>
        <s v="Framing starts this week. Roof Tuesday and siding to follow"/>
        <s v="Need to schedule gutters and update finances"/>
        <s v="Pending interior work"/>
        <s v="Meeting with francisco tomorrow for a couple more repairs"/>
        <s v="Gutters to be done today"/>
        <s v="pending inspection"/>
        <s v="Need to schedule"/>
        <s v="Ready to bill"/>
        <s v="Adam to get everything upto date on this one"/>
        <s v="Roof done. Interior scheduld for Monday"/>
        <s v="Scheduled "/>
        <s v="Nothing is updated on this. it is not ready to bill. moved back to inspection passed 9/9"/>
        <s v="Scheduled for Monday "/>
      </sharedItems>
    </cacheField>
    <cacheField name="Notes week of 9/3" numFmtId="0">
      <sharedItems containsBlank="1">
        <s v="Flooring is in. Drywall is in progress"/>
        <m/>
        <s v="Snowguards are on site. Need to confirm that they have been installed"/>
        <s v="Reach out in October"/>
        <s v="Looking at starting framing late next week. Need to contact"/>
        <s v="Siding done, pending gutters"/>
        <s v="Still have shed, fence and deck repairs, gutters,roof and siding are done "/>
        <s v="Awaiting repairs"/>
        <s v="Awaiting insurance to approve window"/>
        <s v="Chris working on material"/>
        <s v="In progress. Should be done tomorrow"/>
        <s v="Awaiting price from Claudia. Material is in"/>
        <s v="Need to schedule"/>
        <s v="Brett working on submittals"/>
        <s v="Siding next week"/>
        <s v="Working on fence schedule"/>
        <s v="Need to schedule shed work and roof repair"/>
        <s v="Working on scheduling trim and doors. Siding arriving week of 16th"/>
        <s v="Gutters done. Working with insurance for painting"/>
        <s v="Finances updated. Ready to bill"/>
        <s v="Work to start late September"/>
        <s v="Material is in. Need price from Claudia"/>
        <s v="Looking at late next week"/>
        <s v="Waiting on light blocks"/>
        <s v="Looking at late next week to start framing"/>
        <s v="Monday start"/>
        <s v="Roof repair done need to schedule interior"/>
        <s v="Mike meeting with homeowner today. need to fix slider"/>
        <s v="Pending gutters"/>
        <s v="Done"/>
        <s v="Start Tuesday"/>
        <s v="Need to schedule and get price from Claudia "/>
        <s v="Need to update finances"/>
        <s v="Done. Need to update finances"/>
        <s v="Chris and Brian working on change order"/>
        <s v="In progress"/>
        <s v="Need to schedule siding and gutters"/>
        <s v="Need to inspect"/>
        <s v="Done. "/>
        <s v="Scheduled. Need to confirm with homeowner"/>
        <s v="Scheduled. Need to confirm colors and reach out to Level MB Monday"/>
      </sharedItems>
    </cacheField>
    <cacheField name="Notes week of 8/26" numFmtId="0">
      <sharedItems containsBlank="1">
        <s v="Flooring ordered. Pro source to call me with ETA"/>
        <m/>
        <s v="Waiting on snowguards to come in"/>
        <s v="Going out to do repairs this week"/>
        <s v="Met with Homer 8/26. Waiting on price then will schedule"/>
        <s v="Material pushed back. Looking at next week start"/>
        <s v="Window is in. Need to schedule install"/>
        <s v="Emailed insurance the supplements ok 8/18"/>
        <s v="Awaiting window approval from insurance"/>
        <s v="Chris to order material. Need to meet with another potential sub"/>
        <s v="Material supposed to be in this week. Looking at next week start"/>
        <s v="Awaiiting windows"/>
        <s v="Chimney cap install scheduled for 8/30"/>
        <s v="Cale Puckett to schedule the awnings work"/>
        <s v="Finances updated"/>
        <s v="Still need to find installer"/>
        <s v="Brett to work on submittals. Need installer. Possibly Alberto"/>
        <s v="Roof pushed to 8/29. Framing done. Need to finish cedar wraps. Also need to get price for wood siding and order railings"/>
        <s v="Waiting on Bethany for fence."/>
        <s v="Chimney Caps scheduled for Friday 8/30"/>
        <s v="Awaiting window to finish interior work. Need to send in siding order"/>
        <s v="Need to update finances"/>
        <s v="Gutters to be done 8/28. Holding off on painting Cale Puckett why are we holding on the painting?"/>
        <s v="Pending Insurance"/>
        <s v="Finances updated. Ready to bill"/>
        <s v="Fence and rest of work late September"/>
        <s v="Windows are in. Need to schedule"/>
        <s v="Done. Need to update finances"/>
        <s v="looking at possibly next week"/>
        <s v="in progress"/>
        <s v="Awaiting framing quote to schedule"/>
        <s v="Set for 9/9"/>
        <s v="Done need to update finances"/>
        <s v="Looking at next week"/>
        <s v="Should be done today"/>
        <s v="Set for 9/10"/>
        <s v="Set for 8/30"/>
        <s v="Need to schedule"/>
        <s v="Need to schedule. Looking at next week"/>
        <s v="Need to schedule. Looking at next week."/>
        <s v="Material list ready. Need to figure out plan for back porch"/>
        <s v="Looking at starting Monday or Tuesday"/>
        <s v="Scheduled for Tuesday 9/3"/>
      </sharedItems>
    </cacheField>
    <cacheField name="Notes week of 8/19" numFmtId="0">
      <sharedItems containsBlank="1">
        <s v="Met with cabinet rep. Drywall next week. Have a couple punchlist items before drywall"/>
        <m/>
        <s v="sent an invoice to Outdoor for the roof. Gutters are 3 to 4 weeks out."/>
        <s v="We were short on the shingles. Cale sent some out on 8/19. We were also short on ice gaurd. Adam to order."/>
        <s v="Done"/>
        <s v="Pushed to late October. Need to call beginnning of October"/>
        <s v="Waiting to hear back from insurance"/>
        <s v="Siding material list is good. Need to meet with framer"/>
        <s v="There are 3 jobs for this customer. 5158, 5159 and this one. all updates to be made to this one. scheduled for early september"/>
        <s v="todo is assigned to chris. due 8/23"/>
        <s v="IR todo is assigned to chris. due 8/30"/>
        <s v="Gutters are scheduled for 8/22"/>
        <s v="Window is in. Need to schedule Claudia. Gutters are done. Adam to update expences"/>
        <s v="Chris to start insurace sup. (todo sent)"/>
        <s v="Rec sent to insurance"/>
        <s v="Pending approval of window by insurance. Chris working on it"/>
        <s v="Met with Callejas roofing. Price was too high. He sent another contact that we need to meet. Chris to order material"/>
        <s v="Need to schedule window wraps and siding. Siding should be in this week"/>
        <s v="Awaiting windows. Set for 9/10"/>
        <s v="Awaiting new chimney cap"/>
        <s v="Ready to bill"/>
        <s v="Todo sent to cale to update the POs"/>
        <s v="Done ready to bill"/>
        <s v="Started Monday pouring base for posts. Framing began yesterday. To be completed tomorrow. Roof next Wednesday 8/28"/>
        <s v="Need to schedule fence"/>
        <s v="Teddy is working with her on a time to install boot"/>
        <s v="Chris ordered new chimney caps. Need to schedule"/>
        <s v="Drywall installed. Need to get a quote for trim and door install. Awaiting Chris approval to order siding"/>
        <s v="Trying to schedule garage door install. Everything else is done"/>
        <s v="Inspection passed. Need to repair coupla"/>
        <s v="Pending Gutters and fascia/soffit painting"/>
        <s v="Cale to update finances"/>
        <s v="Awaiting garage door install. Everything else is complete"/>
        <s v="Need to make a small repair when Zhong Li gets back"/>
        <s v="Fence install scheduled mid to late september"/>
        <s v="Window delivery estimatd to be 9/10"/>
        <s v="Done pending ispection"/>
        <s v="Tentatively scheduled for 2nd week of September"/>
        <s v="Done. Ready to bill"/>
        <s v="Billing done"/>
        <s v="Start date 8/26"/>
        <s v="Matrial list ready. need to meet framer and schedule roof and siding"/>
        <s v="Tarp is done"/>
        <s v="Scheduled for 9/9"/>
        <s v="Francisco is going back out for some repairs"/>
        <s v="Done pending inspection"/>
        <s v="Looking at possibly 8/29. Teddy to reach out"/>
        <s v="Need to set start date"/>
        <s v="Scheduled for 8/27. he pushed us back from last start date"/>
        <s v="Called main line to push back a week. Looking at 9/10. Left vm to confirm"/>
        <s v="Scheduled for 8/29"/>
        <s v="Invoiced"/>
      </sharedItems>
    </cacheField>
    <cacheField name="Notes week of 8/12" numFmtId="0">
      <sharedItems containsBlank="1">
        <s v="Going to remove trash this week. Awaiting drywall at this point"/>
        <m/>
        <s v="Roof and snowguards to be done this week"/>
        <s v="Snowguards to be done this week"/>
        <s v="Sent a to do to chris to see if this needs any rec work done"/>
        <s v="Pushed to late October. Need to call beginnning of October"/>
        <s v="Emailed insurance supplement request. I emailed Phil as well. on 7/31. created a to do for chris to follow up"/>
        <s v="Working on material order. To be submitted this week"/>
        <s v="Scheduled for the 20th"/>
        <s v="Chris is working to get the back siding covered. Last note was 7/29"/>
        <s v="Chris has a todo for IR"/>
        <s v="Zhong Li to finish the shed this week. Also awaiting gutters, Created an invoice for the siding"/>
        <s v="Awaiting window and IR. Need to schedule gutters. Adam to update expences"/>
        <s v="Cale needs to update the financials (sent todo) Chris to start insurace sup. (todo sent)"/>
        <s v="Updated the invoice and put in drafts. made a todo for chris to start insurance rec"/>
        <s v="Need to get the B-vent fixed, Chris to do IR"/>
        <s v="Awaiting insurance to approve window"/>
        <s v="Awaiting schedule. Need to see if we can find some half round gutters in copper penny"/>
        <s v="Done"/>
        <s v="Chris ordered material for siding"/>
        <s v="Chris to do IR"/>
        <s v="Awaiting window install to finish siding. Windows delivery time 9/10"/>
        <s v="Wrong chimney cap size ordered. Awaiting new one"/>
        <s v="Completed today. Pending inspection"/>
        <s v="Sent a todo to chris for the IR"/>
        <s v="What is the status of the siding and the fence?"/>
        <s v="sent chris a todo for the IR"/>
        <s v="Ready for gutters. Need to schedule"/>
        <s v="Inspection done today."/>
        <s v="Need to find subcontractor"/>
        <s v="Need to order siding"/>
        <s v="Scheduled for the 19th"/>
        <s v="Met with framer. Waiting on price and start date"/>
        <s v="Need to schedule fence"/>
        <s v="Need to reschedule to fix plumbing vent penetration"/>
        <s v="Awaiting chimney cap install. Need to schedule"/>
        <s v="Need to frame a closet before drywall. Drywall to start Thursday"/>
        <s v="Awaiting garage door install. It is on order"/>
        <s v="Awaiitng inspection and coupla repair. Need to find solution for concrete damage"/>
        <s v="Roof done today. Need to schedule gutters"/>
        <s v="Scheduled for the 16th"/>
        <s v="Will to confirm color of garage door. Awaiting gutters"/>
        <s v="Does not want us to finish. Ready to bill"/>
        <s v="This is done"/>
        <s v="In progress"/>
        <s v="Awaiting fence"/>
        <s v="Door and window delivery on 9/10"/>
        <s v="Starting Monday 8/19"/>
        <s v="JB scheduled 1st or 2nd week of September"/>
        <s v="Starting tomorrow 8/16"/>
        <s v="Looking at start date of 8/17"/>
        <s v="Need to meet with framer for quote"/>
        <s v="Tarp is done"/>
        <s v="Customer pushed to first week of September"/>
        <s v="Need to schedule "/>
        <s v="Done need to do final walkthrough"/>
        <s v="Need to schedule possibly next week"/>
        <s v="Pushed to september"/>
        <s v="pushed to last week of august"/>
        <s v="She wants work done in September"/>
        <s v="Need to schedule"/>
        <s v="Not approved"/>
        <s v="Scheduled for Aug 26th"/>
        <s v="Ned to schedule"/>
        <s v="Awaiting quote from alberto"/>
      </sharedItems>
    </cacheField>
    <cacheField name="Notes week of 7/29 and 8/5" numFmtId="0">
      <sharedItems containsBlank="1">
        <s v="We have the water heater ready to install. working wednesday - friday"/>
        <m/>
        <s v="Cale to check on today. he will update notes. then this can billed"/>
        <s v="Cale to reach out to alburto"/>
        <s v="This is to start on Monday"/>
        <s v="Adam Cale and Chris to meet out there this week."/>
        <s v="Cale to reach out"/>
        <s v="Waiting on some siding to fix butt joints"/>
        <s v="All can be scheduled"/>
        <s v="Cale to update this with the rest of the jobs that came though today"/>
        <s v="We have to repair a gutter appron seam. scheduled for the 5th"/>
        <s v="Pending subwork. waiting on gable vent"/>
        <s v="Cale to schedule garage door, Install interior trim"/>
        <s v="Done ready to bill"/>
        <s v="Needs reinspected. to happen this week"/>
        <s v="Going out on monday to replace B vent still pending the rest of the project"/>
        <s v="Everything is done except the window. cale to order tommrow "/>
        <s v="Cale to schedule"/>
        <s v="Done adam to update"/>
        <s v="We need to do some window wraps. chris is lookin for siding. is this insurance?"/>
        <s v="Waiting window install. cale to order tommrow. she called on 8/7 asking for astatus update."/>
        <s v="Chimney cap install is scheduled for 7/31"/>
        <s v="Scheduled for aug 12th"/>
        <s v="We need to do gutters and gutter gaurds"/>
        <s v="Waiting gutters. Customer pending"/>
        <s v="Corner post upgrade removed from contract. Need Beacon invoice then will be updated"/>
        <s v="Cusomer is installing a door 8/1"/>
        <s v="Cale to update and order material"/>
        <s v="To schedule"/>
        <s v="to do after cale gets back"/>
        <s v="Pending fence"/>
        <s v="Going out on monday to fix the boot"/>
        <s v="Pending insureace and caps"/>
        <s v="Victory ran electric. Still need panel upgrade. Need to schedule all aire"/>
        <s v="pending interior and garge door. interior is 8/2"/>
        <s v="to do next week"/>
        <s v="Mateial to come in the 5th schduled for the 14th"/>
        <s v="Done to be billed"/>
        <s v="scheduled for 7/31"/>
        <s v="we have to do the shed. pending insurance on the siding. shed to be done the week of 12th"/>
        <s v="Material ordered scheduled week of the 12"/>
        <s v="Fence is scheduled. cale to follow up"/>
        <s v="Cale to order widnows and doors"/>
        <s v="scheduled for the 19th"/>
        <s v="Pending inspection"/>
        <s v="Going on today"/>
        <s v="Done cale to update"/>
        <s v="scheduled for the 13th"/>
        <s v="Need to schedule"/>
        <s v="Aug 5th"/>
        <s v="scheduled 13th"/>
        <s v="5th"/>
        <s v="Not signed"/>
      </sharedItems>
    </cacheField>
    <cacheField name="Notes Week of 7/23" numFmtId="0">
      <sharedItems containsBlank="1">
        <m/>
        <s v="Where are we at with the Ice Gaurds?"/>
        <s v="We need to get this interior work done. Cale to call"/>
        <s v="Chris and Brian are working on this"/>
        <s v="Brian to update notes on this"/>
        <s v="Pending framing"/>
        <s v="Cale to look into fence"/>
        <s v="Cale to schedule the garage door guy out there to take a look"/>
        <s v="Adam to get electrician out there. cale to do the chim cap check "/>
        <s v="Adam to meet today to go over everything"/>
        <s v="Cale to schedule garage door roof and gutters to be billed"/>
        <s v="Cale to schedule "/>
        <s v="Ready to be in billing"/>
        <s v="Pending insurance"/>
        <s v="Ready for us to do the work. Any additional framing sent to insurance afterwards"/>
        <s v="Material is orderd. week of aug 5th"/>
        <s v="Pending gutters this week. roof can be billed"/>
        <s v="Cale to get materials together pending chris's approval"/>
        <s v="Started today"/>
        <s v="Pending inspection"/>
        <s v="Pending Chris's approval on the siding order"/>
        <s v="Cale to schedule fence"/>
        <s v="Cale to order windows and doors"/>
        <s v="Material has been ordered. week of 4th"/>
        <s v="Has not been scheduled"/>
        <s v="Needs to be done by 29th. waiting on material Cale to update notes"/>
        <s v="Needs to be done by 8/7"/>
        <s v="To be done on the 26th"/>
        <s v="We are only to tarp the siding on the left elevation"/>
      </sharedItems>
    </cacheField>
    <cacheField name="Notes Week of 7/15" numFmtId="0">
      <sharedItems containsBlank="1">
        <m/>
        <s v="Only thing left on this is windows after today"/>
        <s v="Need to contact about gauge of metal and potential start date"/>
        <s v="Inspection tomorrow"/>
        <s v="Roof is complete, pending siding and window wraps"/>
        <s v="Awaiting window and door install "/>
        <s v="Awaiting chimney cap"/>
        <s v="After August 12"/>
        <s v="Pending insurance on gutters"/>
        <s v="Pending electrical work and gutters"/>
        <s v="Waitiing for her to be ready for gutters"/>
        <s v="Need to go back and install wide outside corner posts"/>
        <s v="After Aug 1st"/>
        <s v="Should be done this week"/>
        <s v="Need to seal gutters"/>
        <s v="Need to order material"/>
        <s v="Need to schedule and find framing and deck sub"/>
        <s v="We are going to go out on monday and do the punch list items"/>
        <s v="There is a to do for chris to update this job"/>
        <s v="Done and billed"/>
        <s v="Pending roof and electrician "/>
        <s v="Pending gutters and garage door"/>
        <s v="Cale to call this week and give a start date"/>
        <s v="Done"/>
        <s v="Awaiting gutter approval from insurance."/>
        <s v="Pending insurance to do framing"/>
        <s v="Material to be in the week of Aug 5"/>
        <s v="Roof is done. Inspection today. Gutters next week"/>
        <s v="Tentatively week of 29"/>
        <s v="Start date of 7/22. Chris would like to meet Steve there when we do the gutters"/>
        <s v="Tomorrow depending on previous job "/>
      </sharedItems>
    </cacheField>
    <cacheField name="Notes Week of 7/8" numFmtId="0">
      <sharedItems containsBlank="1">
        <s v="Wrap up framing today. Need to finish electric and bathroom"/>
        <m/>
        <s v="Waiting on painting. to be done on the 11th. Zong Li has a few punch list items"/>
        <s v="Start on 7/9"/>
        <s v="Pending start date"/>
        <s v="Waiting on warranty docs. Cale to update bills"/>
        <s v="Waiting on her to be ready"/>
        <s v="Pending insurance rec"/>
        <s v="Waiting on customer"/>
        <s v="Chris to talk to steve and get a quote"/>
        <s v="Can we do Gutters on this? yes, but pending siding"/>
        <s v="Done"/>
        <s v="If material is in will start this week"/>
        <s v="start windows and siding on the 15th"/>
        <s v="Is the Rec done on this? Yes it is This can be closed"/>
        <s v="New cap is in, need to install. Also need to reroute downspout in house to do on the 10th"/>
        <s v="In Progress"/>
        <s v="Need to install 2 screen doors and maybe a window. to do on the 17th"/>
        <s v="need to schedule"/>
        <s v="Chris was going to reach out for the drywall and painting"/>
        <s v="Pending Inspection"/>
        <s v="85% billed waiting to do the addition. Ask WIll"/>
        <s v="Waiting on chin cap. Cale to follow up. Install on the 15th?"/>
        <s v="on hold per customer request Aug 12th"/>
        <s v="Pending insurance"/>
        <s v="Siding and fence schedule? Ask chris"/>
        <s v="Need to schedule Buds Electric to inspect line into house."/>
        <s v="Is this rec done?"/>
        <s v="Pending insurance rec. "/>
        <s v="Gutters are waiting on her. Cale to reach out"/>
        <s v="Insurance rec"/>
        <s v="Siding tentatively set for week of 7/15"/>
        <s v="To do the week of the 22nd"/>
        <s v="Done. need to go look at one of the stair railings Going out on the 9th"/>
        <s v="Starting on the 11th"/>
        <s v="Need to seal gutters. to do that this week"/>
        <s v="Cale to work on lining this up"/>
        <s v="Get an update from Brian"/>
        <s v="Walk thou and set start date on the 9th"/>
        <s v="Starting today"/>
        <s v="Roof is done Pending other items."/>
        <s v="Done today or the 9th"/>
        <s v="Awaiting framing"/>
        <s v="To be done on the 11th"/>
        <s v="Need to work on material list and schedule"/>
        <s v="To do this week. the 12th"/>
        <s v="Cale to schedule"/>
      </sharedItems>
    </cacheField>
    <cacheField name="Notes Week of 6/24" numFmtId="0">
      <sharedItems containsBlank="1">
        <s v="Will be out there this week to frame"/>
        <m/>
        <s v="Siding to be done this week"/>
        <s v="Pending start date"/>
        <s v="Pending inspection"/>
        <s v="she pushed back the interior work. do we have a schedule for the interior work? is the other items done?"/>
        <s v="Pending insurance rec"/>
        <s v="Waiting on customer"/>
        <s v="Chris to talk to steve and get a quote"/>
        <s v="Tim has not heard anything yet"/>
        <s v="Cale needs to update the POs"/>
        <s v="Looking at possibly the week of the 15th or 22"/>
        <s v="Tentatively looking at Jul 8"/>
        <s v="New cap is in, need to install. Also need to reroute downspout in house"/>
        <s v="In Progress"/>
        <s v="To start wed of this week"/>
        <s v="need to schedule"/>
        <s v="Pending possible drywall repair"/>
        <s v="Planning on doing it this week"/>
        <s v="85% billed waiting to do the addition"/>
        <s v="Waiting on chim cap"/>
        <s v="on hold per customer request Aug 12th"/>
        <s v="Pending insurance"/>
        <s v="Siding and fence schedule?"/>
        <s v="Roof is done. Need to schedule Buds Electric to inspect line into house"/>
        <s v="Is this rec done?"/>
        <s v="Pending insurance rec. "/>
        <s v="Gutters are waiting on her"/>
        <s v="Insurance rec"/>
        <s v="Siding tentatively set for week of 7/15"/>
        <s v="Done"/>
        <s v="Need to go back for small details "/>
        <s v="Middle of July"/>
        <s v="Done. need to go look at one of the stair railings"/>
        <s v="Awaiting quote from JB. Need to schedule"/>
        <s v="Need to seal gutters"/>
        <s v="Going on the 25th"/>
        <s v="July 8th-10th"/>
        <s v="Roof today 6/28"/>
        <s v="Awaiting framing"/>
        <s v="Need to work on material list and schedule"/>
        <s v="Looking at doing this Monday 7/1"/>
      </sharedItems>
    </cacheField>
    <cacheField name="Notes Week of 6/17" numFmtId="0">
      <sharedItems containsBlank="1">
        <s v="Back in town on the 19th. will resume work"/>
        <m/>
        <s v="Need to schedule Siding and painting"/>
        <s v="Delayed a week"/>
        <s v="Pending start date"/>
        <s v="Reinspect on Monday"/>
        <s v="she pushed back the interior work. railing wednesday Painting thursday "/>
        <s v="Ready to bill"/>
        <s v="Chris to update. He was supposed to take siding"/>
        <s v="Waiting on a quote from us"/>
        <s v="Ask Chris"/>
        <s v="Pending insurance billing"/>
        <s v="Waiting on metal colors. Chris to update"/>
        <s v="Need to update timeline. windows are pushed out to June 25th"/>
        <s v="Job is ready to bill and insurance rec"/>
        <s v="Cap in the morning. downspout in house"/>
        <s v="Start on 6/18"/>
        <s v="Material in on the 18th. need approval from doug on storm door. cale to update"/>
        <s v="need to schedule"/>
        <s v="Waiting on paint and power fans. need to schedule in the morning"/>
        <s v="shingle repair when its not hot"/>
        <s v="Need to get a contract in place"/>
        <s v="siding done besides the addition. we can bill for 85%"/>
        <s v="Paint on wednesday, cap is tbd"/>
        <s v="on hold per customer request"/>
        <s v="Need to go back for small details"/>
        <s v="Done"/>
        <s v="Done pending inspection on 20th\"/>
        <s v="Roof is done. Need to go back for small details"/>
        <s v="Gutters installed. JB to finish painting today Jun 21"/>
        <s v="Scheduled for Monday June 24"/>
        <s v="Need to go back for small details "/>
        <s v="Middle of July"/>
        <s v="Done pending inspection"/>
        <s v="Cale to schedule"/>
        <s v="Today. Jun 21"/>
      </sharedItems>
    </cacheField>
    <cacheField name="Notes Week of  6/10" numFmtId="0">
      <sharedItems containsBlank="1">
        <s v="She is out of town from the 9th to the 19th. We will resume when she gets back. Invoice created"/>
        <m/>
        <s v="Waiting to schedule"/>
        <s v="To start the week of the 17th"/>
        <s v="Pending the start date"/>
        <s v="Hope to be done today. Cale to schedule the inspection"/>
        <s v="Pending insurance billing"/>
        <s v="Interior work is middle of June, Cale to reach out. Chris to load work for railing"/>
        <s v="Gutters to be done the first of this week. Everything else is done."/>
        <s v="Talk to Mike about a status on this one"/>
        <s v="Insurance billing"/>
        <s v="Repaired today. Cale to talk to Brian about the call. We need to replace the gutter apron "/>
        <s v="Chris sent a request to insurance , waiting on siding and gutters"/>
        <s v=" pending insurance billing"/>
        <s v="Material is ordered. out 2 weeks roughly"/>
        <s v="Done"/>
        <s v="Waiting on windows. set to be in on 18th. That is 2 weeks out. Siding is ordered and will be in by then"/>
        <s v="Interior to be done June 10"/>
        <s v="Need to paint and install chimney cap and reroute downspout. scheduled June 13th"/>
        <s v="to start on 6/11"/>
        <s v="Waiting on insurance rec"/>
        <s v="There were a couple landscape lights broken. Chris to talk to him about bills"/>
        <s v="June 18th siding lead time"/>
        <s v="We need to start talking about a date to start this"/>
        <s v="Power fans today. paint on thursday. cale to call steve on gutters"/>
        <s v="Ready to bill"/>
        <s v="going out today to fix this roof"/>
        <s v="Waiting on insurance"/>
        <s v=" Waiting on insurance rec"/>
        <s v="siding done besides the addition. we can bill for 85%"/>
        <s v="to do today"/>
        <s v="on hold per customer request"/>
        <s v="Pending Inspection. will need to move to pending insurance "/>
        <s v="Cale to get updated"/>
        <s v="Roof is ready"/>
        <s v="Need to go back out and get material out of garage "/>
        <s v="on hold till June 17th"/>
        <s v="Roof on the 12th"/>
        <s v="starting today"/>
        <s v="Cale to schedule. Chris to make contact"/>
        <s v="gutters next week"/>
        <s v="Need to schedule"/>
        <s v="Can go this week. Cale to call the city"/>
        <s v="Cale to schedule."/>
        <s v="Going to be awhile because of siding guys"/>
      </sharedItems>
    </cacheField>
    <cacheField name="Notes Week of  6/3/24" numFmtId="0">
      <sharedItems containsBlank="1">
        <s v="Working on this week. She is out of town from the 9th to the 19th. We will resume when she gets back"/>
        <m/>
        <s v="Will to discuss change order with her"/>
        <s v="Pending the start date"/>
        <s v="Working on now. Going to try to finish this up this week"/>
        <s v="Interior work is middle of June"/>
        <s v="Cale needs to get this ready to bill, are the gutters and siding done? is the siding bill up to date?"/>
        <s v="Talk to Mike about a status on this one"/>
        <s v="Waiting on insurance"/>
        <s v="Cale to update on the water leak in the soffit"/>
        <s v="Chris sent a request to insurance , can we do the gutters?"/>
        <s v="Done need to inspect (Done). pending insurance"/>
        <s v="When are we doing the siding? Does this need to move back to material ordered?"/>
        <s v="Siding is done. Need to replace shingle"/>
        <s v="Waiting on windows. set to be in on 18th. That is 2 weeks out. Siding is ordered and will be in by then"/>
        <s v="Interior to be done June 10-11"/>
        <s v="Need to paint and install chimney cap and reroute downspout. When is this planned to happen?"/>
        <s v="Siding is in Wednesday and will be delivered Friday. "/>
        <s v="Waiting on insurance rec"/>
        <s v="Returns?"/>
        <s v="June 18th siding lead time"/>
        <s v="We need to start talking about a date to start this"/>
        <s v="Need to do gutters, touch up paint and replace power fans"/>
        <s v="Status updates on this"/>
        <s v="Finished today 6/3 need to inspect, POs and change orders need cleaned up"/>
        <s v="Cale get this one cleaned up. (Done) Waiting on insurance rec"/>
        <s v="Timeline update on this one"/>
        <s v="Need to make contact "/>
        <s v="on hold per customer request"/>
        <s v="Need to make contact"/>
        <s v="Need to update timeline"/>
        <s v="Chris to update"/>
        <s v="Doing this project on 6/4"/>
        <s v="Left VM awaiting response"/>
        <s v="Ask Brian why this is pending insurance and if we can schedule it."/>
        <s v="Brett to update the estimate.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Total" formula=" 'Contract Amt $3,753,275.17' + 'Change Orders $363,588.65'" databaseField="0"/>
  </cacheFields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237" sheet="2024"/>
  </cacheSource>
  <cacheFields>
    <cacheField name=" " numFmtId="0">
      <sharedItems containsSemiMixedTypes="0" containsString="0" containsNumber="1" containsInteger="1">
        <n v="2.0245001E7"/>
        <n v="2.0245002E7"/>
        <n v="2.0245003E7"/>
        <n v="2.0245004E7"/>
        <n v="2.0245005E7"/>
        <n v="2.0245006E7"/>
        <n v="2.0245007E7"/>
        <n v="2.0245008E7"/>
        <n v="2.0245009E7"/>
        <n v="2.024501E7"/>
        <n v="2.0245011E7"/>
        <n v="2.0245012E7"/>
        <n v="2.0245013E7"/>
        <n v="2.0245014E7"/>
        <n v="2.0245015E7"/>
        <n v="2.0245016E7"/>
        <n v="2.0245017E7"/>
        <n v="2.0245018E7"/>
        <n v="2.0245019E7"/>
        <n v="2.024502E7"/>
        <n v="2.0245021E7"/>
        <n v="2.0245022E7"/>
        <n v="2.0245023E7"/>
        <n v="2.0245024E7"/>
        <n v="2.0245025E7"/>
        <n v="2.0245026E7"/>
        <n v="2.0245027E7"/>
        <n v="2.0245028E7"/>
        <n v="2.0245029E7"/>
        <n v="2.024503E7"/>
        <n v="2.0245031E7"/>
        <n v="2.0245032E7"/>
        <n v="2.0245033E7"/>
        <n v="2.0245034E7"/>
        <n v="2.0245035E7"/>
        <n v="2.0245036E7"/>
        <n v="2.0245037E7"/>
        <n v="2.0245038E7"/>
        <n v="2.0245039E7"/>
        <n v="2.024504E7"/>
        <n v="2.0245041E7"/>
        <n v="2.0245042E7"/>
        <n v="2.0245043E7"/>
        <n v="2.0245044E7"/>
        <n v="2.0245045E7"/>
        <n v="2.0245046E7"/>
        <n v="2.0245047E7"/>
        <n v="2.0245048E7"/>
        <n v="2.0245049E7"/>
        <n v="2.024505E7"/>
        <n v="2.0245051E7"/>
        <n v="2.0245052E7"/>
        <n v="2.0245053E7"/>
        <n v="2.0245054E7"/>
        <n v="2.0245055E7"/>
        <n v="2.0245056E7"/>
        <n v="2.0245057E7"/>
        <n v="2.0245058E7"/>
        <n v="2.0245059E7"/>
        <n v="2.024506E7"/>
        <n v="2.0245061E7"/>
        <n v="2.0245062E7"/>
        <n v="2.0245063E7"/>
        <n v="2.0245064E7"/>
        <n v="2.0245065E7"/>
        <n v="2.0245066E7"/>
        <n v="2.0245067E7"/>
        <n v="2.0245068E7"/>
        <n v="2.0245069E7"/>
        <n v="2.024507E7"/>
        <n v="2.0245071E7"/>
        <n v="2.0245072E7"/>
        <n v="2.0245073E7"/>
        <n v="2.0245074E7"/>
        <n v="2.0245075E7"/>
        <n v="2.0245076E7"/>
        <n v="2.0245077E7"/>
        <n v="2.0245078E7"/>
        <n v="2.0245079E7"/>
        <n v="2.024508E7"/>
        <n v="2.0245081E7"/>
        <n v="2.0245082E7"/>
        <n v="2.0245083E7"/>
        <n v="2.0245084E7"/>
        <n v="2.0245085E7"/>
        <n v="2.0245086E7"/>
        <n v="2.0245087E7"/>
        <n v="2.0245088E7"/>
        <n v="2.0245089E7"/>
        <n v="2.0245091E7"/>
        <n v="2.024509E7"/>
        <n v="2.0245092E7"/>
        <n v="2.0245093E7"/>
        <n v="2.0245094E7"/>
        <n v="2.0245095E7"/>
        <n v="2.0245096E7"/>
        <n v="2.0245097E7"/>
        <n v="2.0245098E7"/>
        <n v="2.0245099E7"/>
        <n v="2.02451E7"/>
        <n v="2.0245101E7"/>
        <n v="2.0245102E7"/>
        <n v="2.0245103E7"/>
        <n v="2.0245104E7"/>
        <n v="2.0245105E7"/>
        <n v="2.0245106E7"/>
        <n v="2.0245107E7"/>
        <n v="2.0245108E7"/>
        <n v="2.0245109E7"/>
        <n v="2.024511E7"/>
        <n v="2.0245111E7"/>
        <n v="2.0245112E7"/>
        <n v="2.0245113E7"/>
        <n v="2.0245114E7"/>
        <n v="2.0245115E7"/>
        <n v="2.0245116E7"/>
        <n v="2.0245117E7"/>
        <n v="2.0245118E7"/>
        <n v="2.0245119E7"/>
        <n v="2.024512E7"/>
        <n v="2.0245121E7"/>
        <n v="2.0245122E7"/>
        <n v="2.0245123E7"/>
        <n v="2.0245124E7"/>
        <n v="2.0245125E7"/>
        <n v="2.0245126E7"/>
        <n v="2.0245127E7"/>
        <n v="2.0245128E7"/>
        <n v="2.0245129E7"/>
        <n v="2.024513E7"/>
        <n v="2.0245131E7"/>
        <n v="2.0245132E7"/>
        <n v="2.0245133E7"/>
        <n v="2.0245134E7"/>
        <n v="2.0245135E7"/>
        <n v="2.0245136E7"/>
        <n v="2.0245137E7"/>
        <n v="2.0245138E7"/>
        <n v="2.0245139E7"/>
        <n v="2.024514E7"/>
        <n v="2.0245141E7"/>
        <n v="2.0245142E7"/>
        <n v="2.0245143E7"/>
        <n v="2.0245144E7"/>
        <n v="2.0245145E7"/>
        <n v="2.0245146E7"/>
        <n v="2.0245147E7"/>
        <n v="2.0245148E7"/>
        <n v="2.0245149E7"/>
        <n v="2.024515E7"/>
        <n v="2.0245151E7"/>
        <n v="2.0245152E7"/>
        <n v="2.0245153E7"/>
        <n v="2.0245154E7"/>
        <n v="2.0245155E7"/>
        <n v="2.0245156E7"/>
        <n v="2.0245157E7"/>
        <n v="2.0245158E7"/>
        <n v="2.0245159E7"/>
        <n v="2.024516E7"/>
        <n v="2.0245161E7"/>
        <n v="2.0245162E7"/>
        <n v="2.0245163E7"/>
        <n v="2.0245164E7"/>
        <n v="2.0245165E7"/>
        <n v="2.0245166E7"/>
        <n v="2.0245167E7"/>
        <n v="2.0245168E7"/>
        <n v="2.0245169E7"/>
        <n v="2.024517E7"/>
        <n v="2.0245171E7"/>
        <n v="2.0245172E7"/>
        <n v="2.0245173E7"/>
        <n v="2.0245174E7"/>
        <n v="2.0245175E7"/>
        <n v="2.0245176E7"/>
        <n v="2.0245177E7"/>
        <n v="2.0245178E7"/>
        <n v="2.0245179E7"/>
        <n v="2.024518E7"/>
        <n v="2.0245181E7"/>
        <n v="2.0245182E7"/>
        <n v="2.0245183E7"/>
        <n v="2.0245184E7"/>
        <n v="2.0245185E7"/>
        <n v="2.0245186E7"/>
        <n v="2.0245187E7"/>
        <n v="2.0245188E7"/>
        <n v="2.0245189E7"/>
        <n v="2.024519E7"/>
        <n v="2.0245191E7"/>
        <n v="2.0245192E7"/>
        <n v="2.0245193E7"/>
        <n v="2.0245194E7"/>
        <n v="2.0245195E7"/>
        <n v="2.0245196E7"/>
        <n v="2.0245197E7"/>
        <n v="2.0245198E7"/>
        <n v="2.0245199E7"/>
        <n v="2.02452E7"/>
        <n v="2.0245201E7"/>
        <n v="2.0245202E7"/>
        <n v="2.0245203E7"/>
        <n v="2.0245204E7"/>
        <n v="2.0245205E7"/>
        <n v="2.0245206E7"/>
        <n v="2.0245207E7"/>
        <n v="2.0245208E7"/>
        <n v="2.0245209E7"/>
        <n v="2.024521E7"/>
        <n v="2.0245211E7"/>
        <n v="2.0245212E7"/>
        <n v="2.0245213E7"/>
        <n v="2.0245214E7"/>
        <n v="2.0245215E7"/>
        <n v="2.0245216E7"/>
        <n v="2.0245217E7"/>
        <n v="2.0245218E7"/>
        <n v="2.0245219E7"/>
        <n v="2.024522E7"/>
        <n v="2.0245221E7"/>
        <n v="2.0245222E7"/>
        <n v="2.0245223E7"/>
        <n v="2.0245224E7"/>
        <n v="2.0245225E7"/>
        <n v="2.0245226E7"/>
        <n v="2.0245227E7"/>
        <n v="2.0245228E7"/>
        <n v="2.0245229E7"/>
        <n v="2.024523E7"/>
        <n v="2.0245231E7"/>
        <n v="2.0245232E7"/>
        <n v="2.0245233E7"/>
        <n v="2.0245234E7"/>
        <n v="2.0245235E7"/>
        <n v="2.0245236E7"/>
      </sharedItems>
    </cacheField>
    <cacheField name="Name" numFmtId="0">
      <sharedItems containsBlank="1">
        <s v="Susan Gayle"/>
        <s v="Eric Dye"/>
        <s v="Mike McCray"/>
        <s v="Bill Impson"/>
        <s v="INS - Rhonda Harris"/>
        <s v="Ester Meyers"/>
        <s v="Susan Perry"/>
        <s v="Lima - James Dunlap"/>
        <s v="Lima - Mariah Upshaw"/>
        <s v="Lima - Terry Mitchell"/>
        <s v="Lima - Beverly Bradford"/>
        <s v="Patrick Tehan"/>
        <s v="Lima - Nora Jackson"/>
        <s v="Lima - Geraldine Carlisle"/>
        <s v="Harley Looper"/>
        <s v="Chris Reaves"/>
        <s v="Brad Dailey"/>
        <s v="Outdoor Ent"/>
        <s v="Andrea Colbert"/>
        <s v="Lima - Diane Ricks"/>
        <s v="Lima - Crystal Pitts"/>
        <s v="Raymond Thimmes"/>
        <s v="Lima - Hattie Irons"/>
        <s v="Lima - Lena Robertson"/>
        <s v="Lima - Joyce Miller"/>
        <s v="Lima - Cordelia Dixon"/>
        <s v="Lima - Theresa Neff"/>
        <s v="Heather Snyder"/>
        <s v="Lima - William Towsey"/>
        <s v="Lima - Michael Neese"/>
        <s v="Lima - Queenie Lawrence"/>
        <s v="Chris Reaves "/>
        <s v="Heather Davey"/>
        <s v="Amir and Anna Nayeri"/>
        <s v="Patti Nicodemus"/>
        <s v="Steve Pedler "/>
        <s v="Lima - Vicki Klosterman"/>
        <s v="Lima - Sabrina Matthews"/>
        <s v="Ashley Ferguson"/>
        <s v="Steven Tremper"/>
        <s v="Danielle and Scott Denman"/>
        <s v="INS - Jeffrey Seifert"/>
        <s v="Vancon"/>
        <s v="Todd Silverthorn"/>
        <s v="INS - Nancy Prater"/>
        <s v="INS - Mari Beth Mulhern"/>
        <s v="ConTech"/>
        <s v="Philip Plummer"/>
        <s v="Andy Turner"/>
        <s v="INS - Crystal Ganger"/>
        <s v="Andy Turner - Gutters"/>
        <s v="Joel Williams(Jason Poling)"/>
        <s v="INS - Phil Goltzene "/>
        <s v="INS- Ed and Dianne Anderson"/>
        <s v="Piqua Apostolic Temple"/>
        <s v="INS - Randy King"/>
        <s v="Eddie Richards"/>
        <s v="Dave Linnenkohl "/>
        <s v="INS - Philip Kleman"/>
        <s v="Lima - Mary Woodley"/>
        <s v="Lima - Janet Davis"/>
        <s v="Jessica Hogan"/>
        <s v="CHIP - Kevin Fernandez"/>
        <s v="INS - Brad Lucia"/>
        <s v="INS - Dwight Johnson"/>
        <s v="Sara Gudorf - tarp"/>
        <s v="Warehouse Wall"/>
        <s v="Lisa and Keith Bowman"/>
        <s v="INS - Tim Chrisman"/>
        <s v="INS - Hershel Wright"/>
        <s v="INS - Harry Sharp"/>
        <s v="Dave Barker "/>
        <s v="INS- Crystal Ganger"/>
        <s v="INS-Jon Mann"/>
        <s v="INS-John Gose"/>
        <s v="INS - Michelle &amp; Travis Elsass"/>
        <s v="Ins - Wes Beard"/>
        <s v="Mdaga and Florence Walusimbi"/>
        <s v="Swafford - Walusimbi gutters"/>
        <s v="INS - Doug Hurley"/>
        <s v="Ray Marker"/>
        <s v="Chris Falkowski"/>
        <s v="Tracy Johnson"/>
        <s v=" Jordan Knepper"/>
        <s v="INS - Jon Edwards"/>
        <s v="INS- Jill Goslee"/>
        <s v="Candy Deitering- Siding"/>
        <s v="Steve and Robin Bliss"/>
        <s v="OCW-Dusty Beam - OC Warranty Roof"/>
        <s v="Rebecca and Derek"/>
        <s v="INS - Steve &amp; Lisa Headley - Roof, Gutters, Fence"/>
        <s v="INS - Gloria Boomershine"/>
        <s v="INS - Carlee Marshall"/>
        <s v="INS - Goldie White"/>
        <s v="INS - Maria Keller"/>
        <s v="Amy Mote - Roof"/>
        <s v="INS - Barbara Marker - Tarp"/>
        <s v="INS Phil Goltzene - Tarp"/>
        <s v="INS- Dave Trimble - Roof"/>
        <s v="INS - Janis Fitzgerald - Tarp"/>
        <s v="INS - Carla Craft - Gable Siding"/>
        <s v="INS - State Farm Agent office"/>
        <s v="Chris Falkowski - Gutters/Downs"/>
        <s v="Alex Boussetta- Soffit Install"/>
        <s v="INS- Ester Meyer- Roof"/>
        <s v="Todd Baker - Gutters"/>
        <s v="Greg Buthker - Siding"/>
        <s v="INS - Ann Fields"/>
        <s v="INS - John Hess - TARP"/>
        <s v="Mari Beth - Front Porch"/>
        <s v="Dennis Riley - Dream Center Bell tower"/>
        <s v="INS - Bud Gootee - Roof"/>
        <s v="INS - Sara &amp; David Roof"/>
        <s v="David Stormer - Gutter"/>
        <s v="Teresa Vititoe - Roof"/>
        <s v="Buck Creek Nature Center - Arcon"/>
        <s v="Buck Creek Siding - Arcon: Marcus Horner"/>
        <s v="INS - Bill Henry - Roof"/>
        <s v="Jason May- Roof and More"/>
        <s v="INS- Bob &amp; Debbie Guthrie"/>
        <s v="INS - Bethany Bell - Roof, Siding and More"/>
        <s v="INS - Peggy Steinmetz - Storm"/>
        <s v="Denise Harrison - Gutters"/>
        <s v="INS - John Edwards - Roof and More"/>
        <s v="INS - Justin Lester - Roof, storm damage"/>
        <s v="Dan and Chris Barton-Roof"/>
        <s v="Steve Ryan- Roof Replacement"/>
        <s v="Headley- Gutter Guard"/>
        <s v="INS - Molly Fennell - Garage Roof and Gutters"/>
        <s v="Crystal Hastings- Siding"/>
        <s v="Emily Hansen-Palmus- Roof and Gutters"/>
        <s v="Brent Luckenbill- Hail Damage"/>
        <s v="Elevated Roofing - 222 West National Office Roof Replacement"/>
        <s v="Swafford - John Link"/>
        <s v="Roxanne Stockslager - Roof Replacement"/>
        <s v="INS - Jason Adams - siding damage from fire"/>
        <s v="INS - Tom &amp; Stephanie Harris - Roof Replacement - Storm"/>
        <s v="Candy Deitering - Back Patio Windows and Doors"/>
        <s v="David Dean- Hardie"/>
        <s v="Joy Wharton- Roof Replacement"/>
        <s v="Betty and Marvin - Property Roof inspection"/>
        <s v="Joe Fiorita - Roof Repair"/>
        <s v="Swafford - Joe Mueller - Attic roof vents"/>
        <s v="Mary Dye - Ceiling Drywall"/>
        <s v="Alex Dale - Roof Ridge leak"/>
        <s v="Kimberleigh Cooper - Chimney Flashing"/>
        <s v="Emilee Rhoton- Roof Inspection"/>
        <s v="INS - Jeremy Faulkner - Siding"/>
        <s v="Faulkner - Roof Repair"/>
        <s v="INS - Brad Lucia - Siding"/>
        <s v="INS - Peggy Hicks (Ruth Davis) - Roof/Siding multi structures"/>
        <s v="INS - Nicole Mcfadden-Roof"/>
        <s v="INS - Michael Phillips-Roof Inspection"/>
        <s v="Rick Baker - Mason Work"/>
        <s v="Bob Beers - Gutters"/>
        <s v="Jerry Collins - Garage Roof"/>
        <s v="Dwight Johnson - Siding and Gutters"/>
        <s v="INS - Dwight Johnson-Left Elevatioin Siding"/>
        <s v="INS - Andrew &amp; Lynn Evans - Roof Repair"/>
        <s v="INS - Hershel Wright - 312 West St - Roof/Siding"/>
        <s v="Linda Breidenbach - Roof inspection"/>
        <s v="INS - Ron &amp; Shirley Holsopple - Exterior: Ron and Shirley Holsopple"/>
        <s v="INS - Tom Myers"/>
        <s v="Susan Whorton - Gable Warranty and Staining"/>
        <s v="Gerri Smith - Roof"/>
        <s v="Ben Warner Rental - Roof"/>
        <s v="Nathan Dahlinghaus - Fascia repair"/>
        <s v="Leah Cowley Lasoste - water test"/>
        <s v="INS - Misty Murphy - Roof/Front Porch Awning/Gutters and Guards"/>
        <s v="INS - Kim Claudy - Roofing Inspection"/>
        <s v="Anne Duffy - Hardie Siding"/>
        <s v="Stubbs Park - Amphitheater Roof"/>
        <s v="INS - Hershel Wright - Roof, Siding, Gutters, Window"/>
        <s v="INS - Jamie and Dennis Hunt - Roof"/>
        <s v="Geraldine Smith - Garage Roof"/>
        <s v="Cayla Kiger (Maymont Homes) Roof Repair"/>
        <s v="INS - JR - Roof and Interior"/>
        <s v="Jeff Hall - Roof Replacement"/>
        <s v="Shawn Miller - Hardie Shake Siding"/>
        <s v="Rob Venable - Roof"/>
        <s v="Turnstone Financial - Roof Replacement"/>
        <m/>
        <s v="INS - Kevin Tighe Roof Replacement"/>
        <s v="Chip - Larry and Helen McGlone - Fascia/Soffit, Dripedge/Gutter and Downs"/>
        <s v="Peggy Lentz-Gutters, fascia repair and painting"/>
        <s v="Tom Sylvester- Front Window Flashing"/>
        <s v="Raye Glaze- Glorious Light Repairs"/>
        <s v="Tom and Stephanie Harris- Exterior Upgrades"/>
        <s v="Chris Falkowski-Bathroom Vents Estimate"/>
        <s v="Donald Brown- Fascia Repair"/>
        <s v="Chris Miguel- Roof Replacement"/>
        <s v="O'Dougherty Gutters and Home Repairs"/>
        <s v="Brooke Fornes- Roof Inspection"/>
        <s v="Dan and Chris Barton- EPDM"/>
        <s v="Steve Andersen- Roof Repair"/>
        <s v="Janice Motz- Leaf Relief"/>
        <s v="Jackson Mcmahan- Gutter Estimate"/>
        <s v="Katherine Galbreath- Awning Roof Replacement"/>
        <s v="Duncan Hoskins- Fascia Replacement"/>
        <s v="Eric and Stacy Seibert- Roof"/>
        <s v="Tammie Gibble- Front Porch Repair"/>
        <s v="Wlusimbi Gutter Repair"/>
        <s v="Trimbach Roof"/>
        <s v="Betsy Knife- Siding Repair"/>
        <s v="Brandon Kirby- Fascia Repair"/>
        <s v="INS - Dorian Eldridge- Siding/Fascia/Gutters Replacement"/>
        <s v="Joe Fiorita- Chimney Reflash"/>
        <s v="Gary Hartzell- Siding Replacement"/>
        <s v="Steve Alexander- Roof/Fascia repair"/>
        <s v="Rob Williamson- Shingle Repair"/>
        <s v="Kathy Brown- Hail Damage"/>
        <s v="Mike Bellus Skylight"/>
        <s v="Jeff Burks- Roof"/>
        <s v="Emma Allen- Cedar Siding Repairs"/>
        <s v="Oceana Massonneau- Front Elevation Siding Repair"/>
        <s v="INS- Randy Marriot"/>
        <s v="Dan Moorhead- Chimney Flashing/ Roof Repair"/>
        <s v="Tom Mooney- Roof Repair"/>
        <s v="Ryan Logan- Roof Estimate"/>
        <s v="Zack James- Vinyl Estimate"/>
        <s v="Dave Liette"/>
        <s v="Doug Davidson- Power Fan Replacement"/>
        <s v="Greg Arndt- Soffit and Fascia Repairs"/>
        <s v="Doug Gregory- Carpentry Work"/>
        <s v="Chris Miguel 719 Grafton Ave"/>
        <s v="Clock Tower Project"/>
        <s v="Mina Shafiei- Roof Repair"/>
        <s v="Lin- Metal Roof"/>
        <s v="Mary Sacksteder- Low slope roof replacement"/>
        <s v="Eric Holbrook- Roof Replacement"/>
        <s v="Jack Walker- Siding Repair"/>
        <s v="Evan Huelsman- .042 Vinyl Siding Quote"/>
        <s v="Kevin Taylor- Fascia Repair Estimate"/>
        <s v="Bryan Fine- Flashing Repair Estimate"/>
      </sharedItems>
    </cacheField>
    <cacheField name="Type" numFmtId="0">
      <sharedItems>
        <s v="Construction"/>
        <s v="Roofing and Siding"/>
      </sharedItems>
    </cacheField>
    <cacheField name="Date" numFmtId="165">
      <sharedItems containsSemiMixedTypes="0" containsDate="1" containsString="0">
        <d v="2024-01-02T10:37:15Z"/>
        <d v="2024-01-02T16:26:31Z"/>
        <d v="2024-01-03T11:46:33Z"/>
        <d v="2024-01-08T10:27:25Z"/>
        <d v="2024-01-29T15:55:17Z"/>
        <d v="2024-01-17T10:53:13Z"/>
        <d v="2024-01-18T14:38:04Z"/>
        <d v="2024-01-24T00:00:00Z"/>
        <d v="2024-01-25T00:00:00Z"/>
        <d v="2024-01-26T00:00:00Z"/>
        <d v="2024-01-27T00:00:00Z"/>
        <d v="2024-01-25T14:19:12Z"/>
        <d v="2024-01-30T15:35:02Z"/>
        <d v="2024-01-30T15:35:32Z"/>
        <d v="2024-01-29T15:20:45Z"/>
        <d v="2024-01-30T11:14:11Z"/>
        <d v="2024-01-30T11:15:17Z"/>
        <d v="2024-01-30T11:27:51Z"/>
        <d v="2024-01-30T11:28:07Z"/>
        <d v="2024-01-31T09:17:36Z"/>
        <d v="2024-02-01T10:11:40Z"/>
        <d v="2024-02-06T00:41:33Z"/>
        <d v="2024-02-06T00:39:08Z"/>
        <d v="2024-02-06T09:42:51Z"/>
        <d v="2024-02-06T09:44:23Z"/>
        <d v="2024-02-08T14:21:11Z"/>
        <d v="2024-02-09T14:56:11Z"/>
        <d v="2024-02-14T09:10:59Z"/>
        <d v="2024-02-15T08:44:24Z"/>
        <d v="2024-02-15T16:31:59Z"/>
        <d v="2024-02-15T16:33:05Z"/>
        <d v="2024-02-19T09:56:34Z"/>
        <d v="2024-02-19T09:57:13Z"/>
        <d v="2024-02-19T11:02:10Z"/>
        <d v="2024-02-21T07:58:23Z"/>
        <d v="2024-02-21T07:59:18Z"/>
        <d v="2024-02-21T08:00:30Z"/>
        <d v="2024-02-22T14:28:05Z"/>
        <d v="2024-02-22T14:30:49Z"/>
        <d v="2024-02-28T09:10:08Z"/>
        <d v="2024-02-28T09:10:49Z"/>
        <d v="2024-02-28T09:14:33Z"/>
        <d v="2024-03-05T12:58:58Z"/>
        <d v="2024-03-07T14:07:42Z"/>
        <d v="2024-03-08T00:00:00Z"/>
        <d v="2024-03-11T08:36:30Z"/>
        <d v="2024-03-12T14:05:34Z"/>
        <d v="2024-03-19T09:01:01Z"/>
        <d v="2024-03-19T09:02:56Z"/>
        <d v="2024-03-19T09:03:41Z"/>
        <d v="2024-03-22T16:55:02Z"/>
        <d v="2024-03-26T10:58:37Z"/>
        <d v="2024-03-26T13:34:49Z"/>
        <d v="2024-03-28T10:18:39Z"/>
        <d v="2024-03-28T17:04:31Z"/>
        <d v="2024-04-01T11:22:06Z"/>
        <d v="2024-04-04T08:32:47Z"/>
        <d v="2024-04-04T08:35:16Z"/>
        <d v="2024-04-04T13:18:55Z"/>
        <d v="2024-04-05T08:15:49Z"/>
        <d v="2024-04-05T08:17:17Z"/>
        <d v="2024-04-05T08:18:09Z"/>
        <d v="2024-04-09T11:53:43Z"/>
        <d v="2024-04-09T11:56:08Z"/>
        <d v="2024-04-11T14:25:24Z"/>
        <d v="2024-04-11T14:26:01Z"/>
        <d v="2024-04-11T15:07:58Z"/>
        <d v="2024-04-15T13:19:20Z"/>
        <d v="2024-04-15T13:19:59Z"/>
        <d v="2024-04-19T11:50:59Z"/>
        <d v="2024-04-23T08:47:26Z"/>
        <d v="2024-04-23T08:48:49Z"/>
        <d v="2024-04-23T08:52:50Z"/>
        <d v="2024-04-25T09:10:03Z"/>
        <d v="2024-04-25T18:30:34Z"/>
        <d v="2024-04-25T18:31:31Z"/>
        <d v="2024-04-25T18:32:44Z"/>
        <d v="2024-04-26T10:56:20Z"/>
        <d v="2024-04-28T00:00:00Z"/>
        <d v="2024-05-01T14:36:41Z"/>
        <d v="2024-04-27T00:00:00Z"/>
        <d v="2024-05-02T12:55:05Z"/>
        <d v="2024-05-03T13:19:16Z"/>
        <d v="2024-05-10T11:09:44Z"/>
        <d v="2024-05-13T07:17:01Z"/>
        <d v="2024-05-14T12:02:46Z"/>
        <d v="2024-05-15T08:41:39Z"/>
        <d v="2024-05-17T11:33:21Z"/>
        <d v="2024-05-24T00:00:00Z"/>
        <d v="2024-05-28T12:41:35Z"/>
        <d v="2024-05-29T10:44:50Z"/>
        <d v="2024-05-29T14:09:48Z"/>
        <d v="2024-05-29T14:42:19Z"/>
        <d v="2024-05-30T11:33:09Z"/>
        <d v="2024-05-31T13:59:33Z"/>
        <d v="2024-06-03T12:01:16Z"/>
        <d v="2024-06-03T14:24:24Z"/>
        <d v="2024-06-03T14:25:38Z"/>
        <d v="2024-06-03T14:26:23Z"/>
        <d v="2024-06-03T15:17:38Z"/>
        <d v="2024-06-03T15:22:07Z"/>
        <d v="2024-06-03T17:00:46Z"/>
        <d v="2024-06-05T08:33:43Z"/>
        <d v="2024-06-05T10:26:25Z"/>
        <d v="2024-06-05T10:28:48Z"/>
        <d v="2024-06-05T14:03:59Z"/>
        <d v="2024-06-05T14:55:10Z"/>
        <d v="2024-06-06T08:24:22Z"/>
        <d v="2024-06-06T08:25:24Z"/>
        <d v="2024-06-10T10:24:09Z"/>
        <d v="2024-06-12T08:16:58Z"/>
        <d v="2024-06-12T08:34:45Z"/>
        <d v="2024-06-17T08:29:36Z"/>
        <d v="2024-06-17T08:37:24Z"/>
        <d v="2024-06-17T13:53:13Z"/>
        <d v="2024-06-19T08:49:02Z"/>
        <d v="2024-06-19T08:51:34Z"/>
        <d v="2024-06-20T09:26:10Z"/>
        <d v="2024-06-21T08:58:42Z"/>
        <d v="2024-06-21T09:12:58Z"/>
        <d v="2024-06-21T12:45:10Z"/>
        <d v="2024-06-24T11:39:13Z"/>
        <d v="2024-06-25T10:09:59Z"/>
        <d v="2024-06-25T17:17:02Z"/>
        <d v="2024-06-26T13:07:47Z"/>
        <d v="2024-06-27T08:46:50Z"/>
        <d v="2024-06-28T13:43:32Z"/>
        <d v="2024-06-28T13:51:30Z"/>
        <d v="2024-06-29T00:00:00Z"/>
        <d v="2024-07-02T13:19:21Z"/>
        <d v="2024-07-02T13:26:50Z"/>
        <d v="2024-07-02T13:28:45Z"/>
        <d v="2024-07-08T08:49:48Z"/>
        <d v="2024-07-10T10:34:00Z"/>
        <d v="2024-07-11T09:58:07Z"/>
        <d v="2024-07-16T08:46:34Z"/>
        <d v="2024-07-16T08:48:19Z"/>
        <d v="2024-07-16T15:57:07Z"/>
        <d v="2024-07-17T09:55:23Z"/>
        <d v="2024-07-17T13:09:46Z"/>
        <d v="2024-07-17T15:57:44Z"/>
        <d v="2024-07-17T15:59:53Z"/>
        <d v="2024-07-19T17:33:06Z"/>
        <d v="2024-07-22T10:47:22Z"/>
        <d v="2024-07-22T10:48:53Z"/>
        <d v="2024-07-22T10:49:45Z"/>
        <d v="2024-07-22T11:33:45Z"/>
        <d v="2024-07-24T12:17:30Z"/>
        <d v="2024-07-24T12:21:55Z"/>
        <d v="2024-07-25T12:34:20Z"/>
        <d v="2024-07-25T14:44:46Z"/>
        <d v="2024-07-26T14:13:24Z"/>
        <d v="2024-07-26T15:39:43Z"/>
        <d v="2024-07-29T08:24:47Z"/>
        <d v="2024-07-30T11:54:36Z"/>
        <d v="2024-07-30T11:55:19Z"/>
        <d v="2024-07-30T11:56:03Z"/>
        <d v="2024-07-30T11:56:58Z"/>
        <d v="2024-07-30T11:57:44Z"/>
        <d v="2024-07-30T16:28:32Z"/>
        <d v="2024-07-31T14:08:18Z"/>
        <d v="2024-08-07T13:16:07Z"/>
        <d v="2024-09-15T00:00:00Z"/>
        <d v="2024-07-31T08:31:12Z"/>
        <d v="2024-07-31T08:31:58Z"/>
        <d v="2024-08-07T13:16:07Z"/>
        <d v="2024-08-13T09:28:54Z"/>
        <d v="2024-08-13T09:30:30Z"/>
        <d v="2024-08-13T15:29:51Z"/>
        <d v="2024-08-14T12:25:51Z"/>
        <d v="2024-08-14T12:27:02Z"/>
        <d v="2024-08-15T14:23:22Z"/>
        <d v="2024-08-15T16:40:45Z"/>
        <d v="2024-08-20T10:26:04Z"/>
        <d v="2024-08-20T10:27:30Z"/>
        <d v="2024-08-20T10:28:02Z"/>
        <d v="2024-08-26T12:57:47Z"/>
        <d v="2024-08-27T11:19:09Z"/>
        <d v="2024-08-27T12:56:09Z"/>
        <d v="2024-08-27T16:26:42Z"/>
        <d v="2024-08-28T16:14:25Z"/>
        <d v="2024-09-06T16:54:52Z"/>
        <d v="2024-09-06T16:56:01Z"/>
        <d v="2024-09-13T15:28:23Z"/>
        <d v="2024-09-13T15:55:04Z"/>
        <d v="2024-09-18T15:15:22Z"/>
        <d v="2024-09-20T09:51:56Z"/>
        <d v="2024-09-20T13:59:44Z"/>
        <d v="2024-09-23T08:27:46Z"/>
        <d v="2024-10-03T14:55:15Z"/>
        <d v="2024-10-03T14:57:48Z"/>
        <d v="2024-10-03T14:59:02Z"/>
        <d v="2024-10-07T09:51:53Z"/>
        <d v="2024-10-07T09:52:53Z"/>
        <d v="2024-10-07T09:54:35Z"/>
        <d v="2024-10-07T10:07:11Z"/>
        <d v="2024-10-11T15:32:22Z"/>
        <d v="2024-10-11T15:49:23Z"/>
        <d v="2024-10-11T15:51:23Z"/>
        <d v="2024-10-15T08:37:57Z"/>
        <d v="2024-10-15T08:39:57Z"/>
        <d v="2024-10-15T08:45:00Z"/>
        <d v="2024-10-17T08:37:14Z"/>
        <d v="2024-10-17T09:07:54Z"/>
        <d v="2024-10-17T09:09:33Z"/>
        <d v="2024-10-22T09:31:31Z"/>
        <d v="2024-10-23T08:21:10Z"/>
        <d v="2024-10-25T15:03:59Z"/>
        <d v="2024-10-30T08:13:20Z"/>
        <d v="2024-11-11T11:34:47Z"/>
        <d v="2024-11-11T11:35:57Z"/>
        <d v="2024-11-11T11:37:22Z"/>
        <d v="2024-11-11T11:38:26Z"/>
        <d v="2024-11-11T11:39:50Z"/>
        <d v="2024-11-18T13:20:09Z"/>
        <d v="2024-11-18T13:49:04Z"/>
        <d v="2024-11-18T15:48:52Z"/>
        <d v="2024-11-18T15:52:01Z"/>
        <d v="2024-11-22T08:47:01Z"/>
        <d v="2024-11-22T08:48:29Z"/>
        <d v="2024-12-02T10:20:39Z"/>
        <d v="2024-12-09T13:56:32Z"/>
        <d v="2024-12-09T15:50:00Z"/>
        <d v="2024-12-10T16:49:29Z"/>
        <d v="2024-12-16T10:05:52Z"/>
        <d v="2024-12-16T10:37:08Z"/>
        <d v="2024-12-16T10:41:16Z"/>
        <d v="2024-12-16T15:02:04Z"/>
        <d v="2024-12-17T11:20:42Z"/>
        <d v="2024-12-18T12:36:48Z"/>
        <d v="2024-12-20T15:45:27Z"/>
        <d v="2024-12-31T09:04:58Z"/>
        <d v="2024-12-31T09:08:39Z"/>
        <d v="2024-12-31T10:33:02Z"/>
        <d v="2025-01-02T10:02:44Z"/>
      </sharedItems>
    </cacheField>
    <cacheField name="Contract Amt $3,753,275.17" numFmtId="166">
      <sharedItems containsString="0" containsBlank="1" containsNumber="1">
        <n v="0.0"/>
        <n v="733.36"/>
        <n v="9250.8"/>
        <n v="620.0"/>
        <n v="28064.92"/>
        <n v="23075.98"/>
        <n v="18394.75"/>
        <n v="13981.94"/>
        <n v="14355.82"/>
        <n v="10584.24"/>
        <n v="15157.32"/>
        <n v="11122.86"/>
        <n v="15860.37"/>
        <n v="1595.0"/>
        <n v="27089.25"/>
        <n v="11696.36"/>
        <n v="14975.06"/>
        <n v="16334.77"/>
        <n v="4849.2"/>
        <n v="9071.22"/>
        <n v="24098.73"/>
        <n v="9320.68"/>
        <n v="10957.55"/>
        <n v="10675.84"/>
        <n v="12272.76"/>
        <n v="13052.09"/>
        <n v="26045.8"/>
        <n v="1170.18"/>
        <n v="13579.88"/>
        <n v="18898.44"/>
        <n v="14275.4"/>
        <n v="12179.96"/>
        <n v="169615.17"/>
        <n v="450.0"/>
        <n v="2661.0"/>
        <n v="61901.67"/>
        <n v="6255.18"/>
        <n v="10640.1"/>
        <n v="876.3"/>
        <n v="504.59"/>
        <n v="6856.14"/>
        <n v="6600.0"/>
        <n v="10642.11"/>
        <n v="10221.66"/>
        <n v="14934.54"/>
        <n v="13733.27"/>
        <n v="6517.8"/>
        <n v="17862.89"/>
        <n v="1800.0"/>
        <n v="2758.0"/>
        <n v="6944.78"/>
        <n v="2125.0"/>
        <n v="2700.0"/>
        <n v="31861.76"/>
        <n v="376.0"/>
        <n v="7759.91"/>
        <n v="18066.29"/>
        <n v="27692.27"/>
        <n v="4266.6"/>
        <n v="4282.5"/>
        <n v="15245.93"/>
        <n v="22569.82"/>
        <n v="12769.82"/>
        <n v="20511.3"/>
        <n v="200.0"/>
        <n v="750.0"/>
        <n v="17752.72"/>
        <n v="11952.54"/>
        <n v="32826.57"/>
        <n v="75317.86"/>
        <n v="1370.3"/>
        <n v="70325.69"/>
        <n v="28103.29"/>
        <n v="9184.54"/>
        <n v="59463.29"/>
        <n v="24188.59"/>
        <n v="36505.0"/>
        <n v="7484.0"/>
        <n v="68909.13"/>
        <n v="97441.45"/>
        <n v="30169.18"/>
        <n v="2190.27"/>
        <n v="38579.29"/>
        <n v="20246.6"/>
        <n v="13846.91"/>
        <n v="11830.5"/>
        <n v="3620.1"/>
        <n v="13218.48"/>
        <n v="651.0"/>
        <n v="13912.52"/>
        <n v="25741.81"/>
        <n v="12451.56"/>
        <n v="12800.0"/>
        <n v="14347.63"/>
        <n v="11747.6"/>
        <n v="1750.0"/>
        <n v="17201.21"/>
        <n v="697.0"/>
        <n v="2731.63"/>
        <n v="30143.51"/>
        <n v="1558.0"/>
        <n v="1155.53"/>
        <n v="10538.97"/>
        <n v="1540.0"/>
        <n v="33512.61"/>
        <n v="2813.0"/>
        <n v="10000.0"/>
        <n v="18392.96"/>
        <n v="23858.31"/>
        <n v="2646.04"/>
        <n v="13877.26"/>
        <n v="117354.87"/>
        <n v="90115.71"/>
        <n v="7742.74"/>
        <n v="84427.56"/>
        <n v="19691.38"/>
        <n v="48756.44"/>
        <n v="32636.64"/>
        <n v="2106.0"/>
        <n v="150000.0"/>
        <n v="21177.97"/>
        <n v="50994.47"/>
        <n v="9382.89"/>
        <n v="1854.0"/>
        <n v="10794.29"/>
        <n v="1289.13"/>
        <n v="22801.62"/>
        <n v="42299.55"/>
        <n v="0.01"/>
        <n v="73590.55"/>
        <n v="11449.89"/>
        <n v="18157.41"/>
        <n v="56856.47"/>
        <n v="18052.91"/>
        <n v="7508.87"/>
        <n v="12136.31"/>
        <n v="14501.83"/>
        <n v="555.08"/>
        <n v="3277.0"/>
        <n v="13232.75"/>
        <n v="13222.29"/>
        <n v="824.25"/>
        <n v="6802.38"/>
        <n v="18120.84"/>
        <n v="1275.0"/>
        <n v="20634.67"/>
        <n v="5728.63"/>
        <n v="8203.44"/>
        <n v="2565.0"/>
        <n v="11880.0"/>
        <n v="2348.0"/>
        <n v="5213.29"/>
        <n v="3344.25"/>
        <n v="3332.77"/>
        <n v="749.5"/>
        <n v="18432.97"/>
        <n v="11968.65"/>
        <n v="12369.97"/>
        <n v="32176.48"/>
        <n v="684.0"/>
        <n v="14076.48"/>
        <n v="10386.37"/>
        <n v="2961.24"/>
        <n v="500.0"/>
        <n v="810.0"/>
        <n v="11224.97"/>
        <n v="47380.95"/>
        <n v="83246.11"/>
        <n v="41351.33"/>
        <n v="15848.48"/>
        <n v="3903.8"/>
        <n v="1576.42"/>
        <n v="22173.12"/>
        <n v="12114.05"/>
        <n v="4950.0"/>
        <n v="8000.49"/>
        <n v="42564.0"/>
        <m/>
        <n v="17164.34"/>
        <n v="7214.0"/>
        <n v="6368.0"/>
        <n v="503.25"/>
        <n v="1562.0"/>
        <n v="36734.3"/>
        <n v="998.72"/>
        <n v="6966.84"/>
        <n v="10076.0"/>
        <n v="250.0"/>
        <n v="2252.87"/>
        <n v="400.0"/>
        <n v="1936.0"/>
        <n v="1780.0"/>
        <n v="5475.57"/>
        <n v="858.4"/>
        <n v="36744.42"/>
        <n v="375.0"/>
        <n v="30805.0"/>
        <n v="3442.73"/>
        <n v="650.0"/>
        <n v="30980.36"/>
        <n v="1149.66"/>
        <n v="21692.14"/>
        <n v="1858.71"/>
        <n v="36612.74"/>
        <n v="1992.0"/>
        <n v="21588.47"/>
        <n v="3191.75"/>
        <n v="16262.04"/>
        <n v="4507.5"/>
        <n v="755.0"/>
        <n v="10838.34"/>
        <n v="6607.77"/>
        <n v="706.25"/>
        <n v="872.67"/>
        <n v="1086.75"/>
        <n v="15579.55"/>
        <n v="19769.56"/>
        <n v="3987.5"/>
        <n v="707.37"/>
        <n v="7643.85"/>
        <n v="5902.38"/>
        <n v="12552.93"/>
        <n v="28463.93"/>
        <n v="580.0"/>
        <n v="1102.6"/>
      </sharedItems>
    </cacheField>
    <cacheField name="Projected Start Date">
      <sharedItems containsDate="1" containsBlank="1" containsMixedTypes="1">
        <s v="TBD"/>
        <d v="2024-01-16T00:00:00Z"/>
        <d v="2024-01-31T00:00:00Z"/>
        <d v="2024-01-22T00:00:00Z"/>
        <d v="2024-03-04T00:00:00Z"/>
        <d v="2024-02-26T00:00:00Z"/>
        <d v="2024-02-08T00:00:00Z"/>
        <d v="2024-01-29T00:00:00Z"/>
        <d v="2024-01-26T00:00:00Z"/>
        <d v="2024-03-28T00:00:00Z"/>
        <d v="2024-01-30T00:00:00Z"/>
        <d v="2024-02-05T00:00:00Z"/>
        <d v="2024-03-20T00:00:00Z"/>
        <d v="2024-02-01T00:00:00Z"/>
        <d v="2024-06-17T00:00:00Z"/>
        <d v="2024-06-16T00:00:00Z"/>
        <d v="2024-02-09T00:00:00Z"/>
        <d v="2024-02-07T00:00:00Z"/>
        <d v="2024-03-25T00:00:00Z"/>
        <d v="2024-02-14T00:00:00Z"/>
        <d v="2024-02-13T00:00:00Z"/>
        <d v="2024-02-20T00:00:00Z"/>
        <d v="2024-02-21T00:00:00Z"/>
        <d v="2024-02-23T00:00:00Z"/>
        <d v="2024-05-06T00:00:00Z"/>
        <d v="2024-03-01T00:00:00Z"/>
        <d v="2024-03-07T00:00:00Z"/>
        <d v="2024-04-03T00:00:00Z"/>
        <d v="2024-03-05T00:00:00Z"/>
        <d v="2024-03-12T00:00:00Z"/>
        <d v="2024-05-01T00:00:00Z"/>
        <d v="2024-03-13T00:00:00Z"/>
        <d v="2024-03-21T00:00:00Z"/>
        <d v="2024-04-16T00:00:00Z"/>
        <d v="2024-04-10T00:00:00Z"/>
        <d v="2024-03-22T00:00:00Z"/>
        <d v="2024-03-27T00:00:00Z"/>
        <d v="2024-03-15T00:00:00Z"/>
        <d v="2024-04-23T00:00:00Z"/>
        <d v="2024-04-04T00:00:00Z"/>
        <d v="2024-04-19T00:00:00Z"/>
        <d v="2024-05-13T00:00:00Z"/>
        <d v="2024-04-13T00:00:00Z"/>
        <d v="2024-04-29T00:00:00Z"/>
        <d v="2024-04-15T00:00:00Z"/>
        <d v="2024-06-12T00:00:00Z"/>
        <d v="2024-09-02T00:00:00Z"/>
        <d v="2024-04-11T00:00:00Z"/>
        <d v="2024-04-30T00:00:00Z"/>
        <d v="2024-04-25T00:00:00Z"/>
        <d v="2024-05-15T00:00:00Z"/>
        <d v="2024-06-01T00:00:00Z"/>
        <d v="2024-05-03T00:00:00Z"/>
        <d v="2024-05-02T00:00:00Z"/>
        <d v="2024-06-10T00:00:00Z"/>
        <d v="2024-05-08T00:00:00Z"/>
        <d v="2024-05-16T00:00:00Z"/>
        <d v="2024-05-17T00:00:00Z"/>
        <d v="2024-06-20T00:00:00Z"/>
        <d v="2024-10-09T00:00:00Z"/>
        <d v="2024-05-21T00:00:00Z"/>
        <d v="2024-06-03T00:00:00Z"/>
        <d v="2024-05-29T00:00:00Z"/>
        <d v="2024-06-04T00:00:00Z"/>
        <d v="2024-07-02T00:00:00Z"/>
        <d v="2024-04-21T00:00:00Z"/>
        <d v="2024-06-07T00:00:00Z"/>
        <d v="2024-06-05T00:00:00Z"/>
        <d v="2024-06-13T00:00:00Z"/>
        <d v="2024-06-11T00:00:00Z"/>
        <d v="2024-08-21T00:00:00Z"/>
        <d v="2024-06-27T00:00:00Z"/>
        <d v="2024-08-05T00:00:00Z"/>
        <d v="2024-06-19T00:00:00Z"/>
        <d v="2024-06-21T00:00:00Z"/>
        <m/>
        <d v="2024-08-19T00:00:00Z"/>
        <d v="2024-06-25T00:00:00Z"/>
        <d v="2024-07-08T00:00:00Z"/>
        <d v="2024-08-01T00:00:00Z"/>
        <d v="2024-07-01T00:00:00Z"/>
        <d v="2024-08-15T00:00:00Z"/>
        <d v="2024-08-16T00:00:00Z"/>
        <d v="2024-07-15T00:00:00Z"/>
        <d v="2024-07-29T00:00:00Z"/>
        <d v="2024-07-05T00:00:00Z"/>
        <d v="2024-07-22T00:00:00Z"/>
        <d v="2024-07-19T00:00:00Z"/>
        <d v="2024-08-13T00:00:00Z"/>
        <d v="2024-09-10T00:00:00Z"/>
        <d v="2024-07-26T00:00:00Z"/>
        <d v="2024-08-14T00:00:00Z"/>
        <d v="2024-09-09T00:00:00Z"/>
        <d v="2024-08-28T00:00:00Z"/>
        <d v="2024-08-08T00:00:00Z"/>
        <d v="2024-08-22T00:00:00Z"/>
        <d v="2024-08-20T00:00:00Z"/>
        <d v="2024-08-11T00:00:00Z"/>
        <d v="2024-09-24T00:00:00Z"/>
        <d v="2024-11-27T00:00:00Z"/>
        <d v="2024-08-26T00:00:00Z"/>
        <d v="2024-09-04T00:00:00Z"/>
        <d v="2024-09-16T00:00:00Z"/>
        <d v="2024-10-22T00:00:00Z"/>
        <d v="2024-09-03T00:00:00Z"/>
        <d v="2024-08-27T00:00:00Z"/>
        <d v="2024-09-06T00:00:00Z"/>
        <d v="2024-09-18T00:00:00Z"/>
        <d v="2024-09-11T00:00:00Z"/>
        <d v="2024-10-08T00:00:00Z"/>
        <d v="2024-09-23T00:00:00Z"/>
        <d v="2024-10-10T00:00:00Z"/>
        <d v="2024-11-13T00:00:00Z"/>
        <d v="2024-10-15T00:00:00Z"/>
        <d v="2024-10-21T00:00:00Z"/>
        <d v="2024-11-15T00:00:00Z"/>
        <d v="2024-12-09T00:00:00Z"/>
        <d v="2024-11-05T00:00:00Z"/>
        <d v="2024-10-30T00:00:00Z"/>
        <d v="2024-11-20T00:00:00Z"/>
        <d v="2024-11-11T00:00:00Z"/>
        <d v="2024-11-07T00:00:00Z"/>
        <d v="2024-11-12T00:00:00Z"/>
        <d v="2024-11-08T00:00:00Z"/>
        <d v="2024-12-02T00:00:00Z"/>
        <d v="2024-11-18T00:00:00Z"/>
        <d v="2025-07-16T00:00:00Z"/>
        <d v="2024-11-19T00:00:00Z"/>
        <d v="2024-12-03T00:00:00Z"/>
        <d v="2024-12-04T00:00:00Z"/>
        <d v="2024-11-25T00:00:00Z"/>
        <d v="2025-03-25T00:00:00Z"/>
        <d v="2025-01-06T00:00:00Z"/>
        <d v="2024-12-17T00:00:00Z"/>
        <d v="2025-01-16T00:00:00Z"/>
        <d v="2025-01-31T00:00:00Z"/>
        <d v="2025-01-03T00:00:00Z"/>
        <d v="2025-01-14T00:00:00Z"/>
        <d v="2025-01-02T00:00:00Z"/>
      </sharedItems>
    </cacheField>
    <cacheField name="End Date">
      <sharedItems containsDate="1" containsBlank="1" containsMixedTypes="1">
        <m/>
        <d v="2024-01-23T00:00:00Z"/>
        <d v="2024-02-05T00:00:00Z"/>
        <d v="2024-04-16T00:00:00Z"/>
        <d v="2024-04-03T00:00:00Z"/>
        <d v="2024-03-11T00:00:00Z"/>
        <d v="2024-02-09T00:00:00Z"/>
        <d v="2024-02-07T00:00:00Z"/>
        <d v="2024-01-29T00:00:00Z"/>
        <d v="2024-01-26T00:00:00Z"/>
        <d v="2024-03-14T00:00:00Z"/>
        <d v="2024-01-31T00:00:00Z"/>
        <s v="2/31/24"/>
        <d v="2024-02-02T00:00:00Z"/>
        <d v="2024-11-14T00:00:00Z"/>
        <d v="2024-02-14T00:00:00Z"/>
        <d v="2024-03-28T00:00:00Z"/>
        <d v="2024-02-20T00:00:00Z"/>
        <d v="2024-03-01T00:00:00Z"/>
        <d v="2024-03-04T00:00:00Z"/>
        <d v="2024-02-26T00:00:00Z"/>
        <d v="2024-02-23T00:00:00Z"/>
        <d v="2023-04-09T00:00:00Z"/>
        <d v="2024-06-30T00:00:00Z"/>
        <d v="2024-03-07T00:00:00Z"/>
        <d v="2024-04-29T00:00:00Z"/>
        <d v="2024-03-05T00:00:00Z"/>
        <d v="2024-03-12T00:00:00Z"/>
        <d v="2024-05-02T00:00:00Z"/>
        <d v="2024-03-18T00:00:00Z"/>
        <d v="2024-03-20T00:00:00Z"/>
        <d v="2024-04-12T00:00:00Z"/>
        <d v="2024-03-21T00:00:00Z"/>
        <d v="2022-03-24T00:00:00Z"/>
        <d v="2024-03-29T00:00:00Z"/>
        <d v="2024-03-15T00:00:00Z"/>
        <d v="2024-04-25T00:00:00Z"/>
        <d v="2024-04-04T00:00:00Z"/>
        <d v="2024-05-01T00:00:00Z"/>
        <d v="2024-06-03T00:00:00Z"/>
        <d v="2024-04-15T00:00:00Z"/>
        <d v="2024-04-24T00:00:00Z"/>
        <d v="2024-09-24T00:00:00Z"/>
        <d v="2024-04-11T00:00:00Z"/>
        <d v="2024-05-28T00:00:00Z"/>
        <d v="2024-06-04T00:00:00Z"/>
        <d v="2024-06-05T00:00:00Z"/>
        <d v="2024-06-14T00:00:00Z"/>
        <d v="2024-08-01T00:00:00Z"/>
        <d v="2024-05-15T00:00:00Z"/>
        <d v="2024-05-18T00:00:00Z"/>
        <d v="2024-05-17T00:00:00Z"/>
        <d v="2024-11-13T00:00:00Z"/>
        <d v="2024-06-26T00:00:00Z"/>
        <d v="2024-06-27T00:00:00Z"/>
        <d v="2024-05-29T00:00:00Z"/>
        <d v="2024-06-07T00:00:00Z"/>
        <d v="2024-07-17T00:00:00Z"/>
        <d v="2024-07-11T00:00:00Z"/>
        <d v="2024-04-21T00:00:00Z"/>
        <d v="2024-06-10T00:00:00Z"/>
        <d v="2024-06-17T00:00:00Z"/>
        <d v="2024-06-24T00:00:00Z"/>
        <d v="2024-06-13T00:00:00Z"/>
        <d v="2024-06-11T00:00:00Z"/>
        <d v="2024-08-22T00:00:00Z"/>
        <d v="2024-07-02T00:00:00Z"/>
        <d v="2024-08-13T00:00:00Z"/>
        <d v="2024-06-19T00:00:00Z"/>
        <d v="2024-06-25T00:00:00Z"/>
        <d v="2024-06-21T00:00:00Z"/>
        <d v="2024-08-20T00:00:00Z"/>
        <d v="2024-11-19T00:00:00Z"/>
        <d v="2024-09-18T00:00:00Z"/>
        <d v="2024-08-15T00:00:00Z"/>
        <d v="2024-07-01T00:00:00Z"/>
        <d v="2024-07-19T00:00:00Z"/>
        <d v="2024-09-19T00:00:00Z"/>
        <d v="2024-07-05T00:00:00Z"/>
        <d v="2024-09-25T00:00:00Z"/>
        <d v="2024-07-31T00:00:00Z"/>
        <d v="2024-07-26T00:00:00Z"/>
        <d v="2024-08-14T00:00:00Z"/>
        <d v="2024-10-02T00:00:00Z"/>
        <d v="2024-08-05T00:00:00Z"/>
        <d v="2024-09-11T00:00:00Z"/>
        <d v="2024-08-30T00:00:00Z"/>
        <d v="2024-08-10T00:00:00Z"/>
        <d v="2024-08-08T00:00:00Z"/>
        <d v="2024-08-23T00:00:00Z"/>
        <d v="2024-12-02T00:00:00Z"/>
        <d v="2024-08-28T00:00:00Z"/>
        <d v="2024-09-04T00:00:00Z"/>
        <d v="2024-09-10T00:00:00Z"/>
        <d v="2024-09-30T00:00:00Z"/>
        <d v="2024-09-16T00:00:00Z"/>
        <d v="2024-10-30T00:00:00Z"/>
        <d v="2024-08-29T00:00:00Z"/>
        <d v="2024-10-22T00:00:00Z"/>
        <d v="2024-09-23T00:00:00Z"/>
        <d v="2024-11-12T00:00:00Z"/>
        <d v="2024-10-10T00:00:00Z"/>
        <d v="2024-11-06T00:00:00Z"/>
        <d v="2024-10-17T00:00:00Z"/>
        <d v="2024-10-16T00:00:00Z"/>
        <d v="2024-10-15T00:00:00Z"/>
        <d v="2024-12-12T00:00:00Z"/>
        <d v="2024-11-05T00:00:00Z"/>
        <d v="2024-11-18T00:00:00Z"/>
        <d v="2024-11-20T00:00:00Z"/>
        <d v="2024-12-03T00:00:00Z"/>
        <d v="2024-11-08T00:00:00Z"/>
        <d v="2024-12-20T00:00:00Z"/>
        <d v="2025-07-16T00:00:00Z"/>
        <d v="2024-12-13T00:00:00Z"/>
        <d v="2024-12-18T00:00:00Z"/>
        <d v="2024-11-25T00:00:00Z"/>
        <d v="2025-03-25T00:00:00Z"/>
        <d v="2025-02-03T00:00:00Z"/>
        <d v="2025-01-21T00:00:00Z"/>
        <d v="2025-02-06T00:00:00Z"/>
        <d v="2025-01-03T00:00:00Z"/>
        <d v="2025-01-14T00:00:00Z"/>
        <d v="2025-01-02T00:00:00Z"/>
      </sharedItems>
    </cacheField>
    <cacheField name="AM" numFmtId="0">
      <sharedItems>
        <s v="Adam"/>
        <s v="Will"/>
        <s v="Mike"/>
        <s v="Brian"/>
        <s v="Chris"/>
        <s v="Brett"/>
        <s v="Jared"/>
        <s v="Cale"/>
        <s v="James"/>
      </sharedItems>
    </cacheField>
    <cacheField name="Invoiced Total $3,497,897.97" numFmtId="166">
      <sharedItems containsString="0" containsBlank="1" containsNumber="1">
        <n v="62816.69"/>
        <n v="733.36"/>
        <n v="10314.6"/>
        <n v="620.0"/>
        <n v="17215.51"/>
        <n v="24642.98"/>
        <n v="18394.75"/>
        <n v="19574.52"/>
        <n v="16140.82"/>
        <n v="11349.24"/>
        <n v="15583.44"/>
        <n v="0.01"/>
        <n v="11122.86"/>
        <n v="20366.37"/>
        <n v="1595.0"/>
        <n v="28670.79"/>
        <n v="13347.74"/>
        <n v="15828.06"/>
        <n v="16454.77"/>
        <n v="6533.03"/>
        <n v="9241.22"/>
        <n v="28858.73"/>
        <n v="12015.68"/>
        <n v="10957.55"/>
        <n v="12520.84"/>
        <n v="12272.76"/>
        <n v="13052.09"/>
        <n v="33798.3"/>
        <n v="1170.18"/>
        <n v="13579.88"/>
        <n v="19637.64"/>
        <n v="16455.4"/>
        <n v="12179.96"/>
        <n v="187929.48"/>
        <n v="450.0"/>
        <n v="2930.18"/>
        <n v="61901.67"/>
        <n v="6255.18"/>
        <n v="11461.2"/>
        <n v="906.97"/>
        <n v="6856.14"/>
        <n v="6600.0"/>
        <n v="10862.11"/>
        <n v="10952.49"/>
        <n v="13156.49"/>
        <n v="14925.34"/>
        <n v="6929.83"/>
        <n v="16809.49"/>
        <n v="6999.78"/>
        <n v="2758.0"/>
        <n v="2700.0"/>
        <n v="31971.76"/>
        <n v="389.16"/>
        <n v="18726.29"/>
        <n v="7924.91"/>
        <n v="31024.64"/>
        <n v="4267.0"/>
        <n v="4282.5"/>
        <n v="15960.93"/>
        <n v="23349.82"/>
        <n v="33964.5"/>
        <n v="23625.99"/>
        <n v="750.0"/>
        <n v="18412.72"/>
        <n v="9044.13"/>
        <n v="33539.95"/>
        <n v="24864.0"/>
        <n v="1370.3"/>
        <n v="63676.39"/>
        <n v="32419.51"/>
        <n v="11344.93"/>
        <n v="77003.81"/>
        <n v="15858.59"/>
        <n v="40055.0"/>
        <n v="7484.0"/>
        <n v="80309.0"/>
        <n v="84984.08"/>
        <n v="29619.18"/>
        <n v="2190.27"/>
        <n v="48993.56"/>
        <n v="20246.6"/>
        <n v="16070.15"/>
        <n v="11830.5"/>
        <n v="3620.1"/>
        <n v="13218.48"/>
        <n v="21308.78"/>
        <n v="21837.08"/>
        <n v="17925.61"/>
        <n v="17675.17"/>
        <n v="42645.45"/>
        <n v="11867.6"/>
        <n v="1750.0"/>
        <n v="25220.9"/>
        <n v="697.0"/>
        <n v="2731.63"/>
        <n v="33381.67"/>
        <n v="1964.0"/>
        <n v="1155.53"/>
        <n v="10847.57"/>
        <n v="1540.0"/>
        <n v="34877.63"/>
        <n v="2813.0"/>
        <n v="12040.49"/>
        <n v="18392.96"/>
        <n v="24038.31"/>
        <n v="3136.54"/>
        <n v="16957.26"/>
        <n v="0.0"/>
        <n v="8540.99"/>
        <n v="91914.42"/>
        <n v="15180.25"/>
        <n v="51402.6"/>
        <n v="20000.0"/>
        <n v="2106.0"/>
        <n v="97397.46"/>
        <n v="27888.15"/>
        <n v="64221.18"/>
        <n v="9382.89"/>
        <n v="1854.0"/>
        <n v="10976.31"/>
        <n v="1289.13"/>
        <n v="25881.62"/>
        <n v="45278.96"/>
        <n v="52021.44"/>
        <n v="12274.89"/>
        <n v="18157.41"/>
        <n v="28135.1"/>
        <n v="17952.91"/>
        <n v="9158.87"/>
        <n v="12521.31"/>
        <n v="14501.83"/>
        <n v="555.08"/>
        <n v="3277.0"/>
        <n v="13232.75"/>
        <n v="13387.29"/>
        <n v="824.25"/>
        <n v="6850.38"/>
        <n v="20154.49"/>
        <n v="1275.0"/>
        <m/>
        <n v="9152.55"/>
        <n v="2565.0"/>
        <n v="13200.0"/>
        <n v="2348.0"/>
        <n v="5213.29"/>
        <n v="3344.25"/>
        <n v="4089.27"/>
        <n v="749.5"/>
        <n v="13343.65"/>
        <n v="10888.36"/>
        <n v="684.0"/>
        <n v="14076.48"/>
        <n v="10936.37"/>
        <n v="2961.24"/>
        <n v="250.0"/>
        <n v="810.0"/>
        <n v="18533.25"/>
        <n v="35970.54"/>
        <n v="83246.11"/>
        <n v="42210.09"/>
        <n v="19487.84"/>
        <n v="5278.8"/>
        <n v="1976.42"/>
        <n v="23018.51"/>
        <n v="12294.05"/>
        <n v="4950.0"/>
        <n v="10090.49"/>
        <n v="42756.0"/>
        <n v="13416.91"/>
        <n v="7214.0"/>
        <n v="6368.0"/>
        <n v="503.25"/>
        <n v="7863.12"/>
        <n v="31291.51"/>
        <n v="998.72"/>
        <n v="8241.84"/>
        <n v="2252.87"/>
        <n v="400.0"/>
        <n v="1936.0"/>
        <n v="1780.0"/>
        <n v="5475.57"/>
        <n v="858.4"/>
        <n v="38402.42"/>
        <n v="375.0"/>
        <n v="30805.7"/>
        <n v="3442.73"/>
        <n v="650.0"/>
        <n v="21447.56"/>
        <n v="1149.66"/>
        <n v="21692.14"/>
        <n v="1858.71"/>
        <n v="16554.94"/>
        <n v="1992.0"/>
        <n v="21588.47"/>
        <n v="3295.75"/>
        <n v="4562.5"/>
        <n v="755.0"/>
        <n v="11558.34"/>
        <n v="6607.77"/>
        <n v="706.25"/>
        <n v="872.67"/>
        <n v="1086.75"/>
        <n v="20869.56"/>
        <n v="5985.5"/>
        <n v="707.37"/>
        <n v="7643.85"/>
        <n v="6877.38"/>
        <n v="8008.64"/>
        <n v="580.0"/>
        <n v="1102.6"/>
      </sharedItems>
    </cacheField>
    <cacheField name="Change Orders $363,588.65" numFmtId="166">
      <sharedItems containsSemiMixedTypes="0" containsString="0" containsNumber="1">
        <n v="62816.69"/>
        <n v="0.0"/>
        <n v="1063.800000000001"/>
        <n v="1567.0"/>
        <n v="5592.58"/>
        <n v="1785.0"/>
        <n v="765.0"/>
        <n v="426.1200000000008"/>
        <n v="4505.999999999998"/>
        <n v="1581.5400000000009"/>
        <n v="1651.3799999999992"/>
        <n v="853.0"/>
        <n v="120.0"/>
        <n v="1683.83"/>
        <n v="170.0"/>
        <n v="4760.0"/>
        <n v="2695.0"/>
        <n v="1845.0"/>
        <n v="7752.500000000004"/>
        <n v="739.2000000000007"/>
        <n v="2180.000000000002"/>
        <n v="18314.309999999998"/>
        <n v="269.17999999999984"/>
        <n v="821.1000000000004"/>
        <n v="30.670000000000073"/>
        <n v="6351.55"/>
        <n v="220.0"/>
        <n v="730.8299999999999"/>
        <n v="1192.0699999999997"/>
        <n v="412.02999999999975"/>
        <n v="5199.78"/>
        <n v="55.0"/>
        <n v="110.0"/>
        <n v="13.160000000000025"/>
        <n v="10966.380000000001"/>
        <n v="3332.369999999999"/>
        <n v="0.3999999999996362"/>
        <n v="715.0"/>
        <n v="780.0"/>
        <n v="21194.68"/>
        <n v="3114.6900000000023"/>
        <n v="660.0"/>
        <n v="713.3799999999974"/>
        <n v="4316.2199999999975"/>
        <n v="2160.3899999999994"/>
        <n v="17540.519999999997"/>
        <n v="3550.0"/>
        <n v="11399.869999999995"/>
        <n v="-12457.369999999995"/>
        <n v="10414.269999999997"/>
        <n v="2223.24"/>
        <n v="12567.48"/>
        <n v="7396.259999999998"/>
        <n v="5474.050000000001"/>
        <n v="4875.169999999998"/>
        <n v="28297.82"/>
        <n v="8019.690000000002"/>
        <n v="3238.16"/>
        <n v="406.0"/>
        <n v="308.60000000000036"/>
        <n v="1365.0199999999968"/>
        <n v="2040.4899999999998"/>
        <n v="180.0"/>
        <n v="490.5"/>
        <n v="3079.999999999998"/>
        <n v="798.25"/>
        <n v="7486.860000000001"/>
        <n v="2646.159999999996"/>
        <n v="6710.18"/>
        <n v="13226.71"/>
        <n v="182.01999999999862"/>
        <n v="3080.0"/>
        <n v="2979.409999999996"/>
        <n v="825.0"/>
        <n v="1650.000000000001"/>
        <n v="385.0"/>
        <n v="165.0"/>
        <n v="48.0"/>
        <n v="2033.6500000000015"/>
        <n v="949.1099999999988"/>
        <n v="1320.0"/>
        <n v="756.5"/>
        <n v="1375.0"/>
        <n v="550.0"/>
        <n v="7308.280000000001"/>
        <n v="-11410.409999999996"/>
        <n v="858.7599999999948"/>
        <n v="3639.3600000000006"/>
        <n v="400.0"/>
        <n v="845.3899999999994"/>
        <n v="2090.0"/>
        <n v="192.0"/>
        <n v="6301.12"/>
        <n v="1275.0"/>
        <n v="1658.0"/>
        <n v="0.7000000000007276"/>
        <n v="104.0"/>
        <n v="720.0"/>
        <n v="1100.0"/>
        <n v="1998.0"/>
        <n v="975.0"/>
      </sharedItems>
    </cacheField>
    <cacheField name="Actual Cost" numFmtId="166">
      <sharedItems containsString="0" containsBlank="1" containsNumber="1">
        <n v="29870.58"/>
        <n v="138.3"/>
        <n v="6082.68"/>
        <n v="250.0"/>
        <n v="16240.21"/>
        <n v="15577.66"/>
        <n v="12108.71"/>
        <n v="10024.23"/>
        <n v="8244.88"/>
        <n v="6190.47"/>
        <n v="7953.06"/>
        <n v="435.0"/>
        <n v="4595.65"/>
        <n v="10669.94"/>
        <n v="647.33"/>
        <n v="18184.9"/>
        <n v="7941.41"/>
        <n v="9435.94"/>
        <n v="15229.73"/>
        <n v="3886.95"/>
        <n v="4785.69"/>
        <n v="14494.15"/>
        <n v="7480.74"/>
        <n v="5092.52"/>
        <n v="6303.6"/>
        <n v="6425.07"/>
        <n v="6866.53"/>
        <n v="13182.03"/>
        <n v="552.53"/>
        <n v="6374.91"/>
        <n v="9024.06"/>
        <n v="8207.63"/>
        <n v="6899.45"/>
        <n v="153677.25"/>
        <n v="0.0"/>
        <n v="1425.0"/>
        <n v="35951.39"/>
        <n v="1336.95"/>
        <n v="3899.11"/>
        <n v="364.92"/>
        <n v="200.0"/>
        <n v="190.47"/>
        <n v="3758.1"/>
        <n v="5905.34"/>
        <n v="6753.97"/>
        <n v="5758.01"/>
        <n v="6249.66"/>
        <n v="8171.92"/>
        <n v="3509.17"/>
        <n v="9086.7"/>
        <n v="400.0"/>
        <n v="1225.0"/>
        <n v="4603.37"/>
        <n v="1200.0"/>
        <n v="23903.34"/>
        <n v="11199.56"/>
        <n v="4980.57"/>
        <n v="17665.45"/>
        <n v="1712.21"/>
        <n v="1392.44"/>
        <n v="10557.13"/>
        <n v="13698.98"/>
        <n v="21950.62"/>
        <n v="16158.44"/>
        <n v="12320.94"/>
        <n v="6116.45"/>
        <n v="16007.15"/>
        <n v="4683.79"/>
        <n v="517.16"/>
        <n v="4330.95"/>
        <n v="16635.65"/>
        <n v="6177.0"/>
        <n v="29831.06"/>
        <n v="12184.18"/>
        <n v="21555.12"/>
        <n v="5670.0"/>
        <n v="33863.51"/>
        <n v="45142.3"/>
        <n v="9552.44"/>
        <n v="1068.69"/>
        <n v="21885.77"/>
        <n v="9900.0"/>
        <n v="7877.23"/>
        <n v="8743.99"/>
        <n v="1190.63"/>
        <n v="3240.0"/>
        <n v="12202.84"/>
        <n v="11094.8"/>
        <n v="9781.49"/>
        <n v="10047.31"/>
        <n v="21085.21"/>
        <n v="7237.39"/>
        <n v="13030.19"/>
        <n v="1480.6"/>
        <n v="16785.45"/>
        <n v="1045.0"/>
        <n v="947.18"/>
        <n v="6710.53"/>
        <n v="800.0"/>
        <n v="18725.18"/>
        <n v="1066.89"/>
        <n v="7621.51"/>
        <n v="10245.69"/>
        <n v="14379.76"/>
        <n v="2032.0"/>
        <n v="10957.31"/>
        <n v="4391.46"/>
        <n v="70309.14"/>
        <n v="13263.83"/>
        <n v="20126.05"/>
        <n v="3257.2"/>
        <n v="1055.0"/>
        <n v="71130.59"/>
        <n v="14911.74"/>
        <n v="24019.73"/>
        <n v="6064.18"/>
        <n v="900.0"/>
        <n v="5348.0"/>
        <n v="603.7"/>
        <n v="14758.75"/>
        <n v="18299.32"/>
        <n v="1175.99"/>
        <n v="23437.78"/>
        <n v="7886.95"/>
        <n v="9200.63"/>
        <m/>
        <n v="8655.84"/>
        <n v="3722.56"/>
        <n v="7870.74"/>
        <n v="8192.45"/>
        <n v="269.61"/>
        <n v="1638.36"/>
        <n v="8562.0"/>
        <n v="8635.81"/>
        <n v="438.11"/>
        <n v="4451.55"/>
        <n v="13704.9"/>
        <n v="676.99"/>
        <n v="5181.48"/>
        <n v="1550.0"/>
        <n v="8447.49"/>
        <n v="1150.0"/>
        <n v="3268.28"/>
        <n v="388.11"/>
        <n v="8459.11"/>
        <n v="1118.58"/>
        <n v="7962.0"/>
        <n v="6577.12"/>
        <n v="1010.21"/>
        <n v="385.96"/>
        <n v="8690.45"/>
        <n v="21117.71"/>
        <n v="24628.73"/>
        <n v="18670.07"/>
        <n v="9928.28"/>
        <n v="3613.8"/>
        <n v="639.96"/>
        <n v="10788.63"/>
        <n v="7611.8"/>
        <n v="3000.0"/>
        <n v="6508.19"/>
        <n v="17835.28"/>
        <n v="11132.74"/>
        <n v="2805.74"/>
        <n v="3155.0"/>
        <n v="242.94"/>
        <n v="2893.26"/>
        <n v="227.54"/>
        <n v="211.81"/>
        <n v="5256.33"/>
        <n v="1887.95"/>
        <n v="810.0"/>
        <n v="3981.344"/>
        <n v="328.55"/>
        <n v="23364.55"/>
        <n v="175.0"/>
        <n v="19563.51"/>
        <n v="1344.82"/>
        <n v="450.0"/>
        <n v="13967.92"/>
        <n v="700.86"/>
        <n v="215.77"/>
        <n v="1177.18"/>
        <n v="13401.52"/>
        <n v="1240.8"/>
        <n v="215.69"/>
        <n v="1349.47"/>
        <n v="6458.94"/>
        <n v="4619.2"/>
        <n v="459.6"/>
        <n v="525.0"/>
        <n v="11458.96"/>
        <n v="4050.0"/>
        <n v="331.47"/>
        <n v="2352.7"/>
        <n v="4561.65"/>
        <n v="8008.64"/>
        <n v="150.0"/>
        <n v="158.15"/>
        <n v="514.77"/>
      </sharedItems>
    </cacheField>
    <cacheField name="$2,240,491.52" numFmtId="166">
      <sharedItems containsString="0" containsBlank="1" containsNumber="1">
        <n v="0.0"/>
        <n v="595.06"/>
        <n v="4231.92"/>
        <n v="370.0"/>
        <n v="11824.71"/>
        <n v="9065.32"/>
        <n v="6286.040000000001"/>
        <n v="9550.29"/>
        <n v="7895.9400000000005"/>
        <n v="5158.7699999999995"/>
        <n v="7630.38"/>
        <n v="-435.0"/>
        <n v="6527.210000000001"/>
        <n v="9696.429999999998"/>
        <n v="947.67"/>
        <n v="10485.89"/>
        <n v="5406.33"/>
        <n v="6392.119999999999"/>
        <n v="1225.0400000000009"/>
        <n v="2646.08"/>
        <n v="4455.53"/>
        <n v="14364.58"/>
        <n v="4534.9400000000005"/>
        <n v="5865.029999999999"/>
        <n v="6217.24"/>
        <n v="5847.6900000000005"/>
        <n v="6185.56"/>
        <n v="20616.270000000004"/>
        <n v="617.6500000000001"/>
        <n v="7204.969999999999"/>
        <n v="10613.58"/>
        <n v="8247.770000000002"/>
        <n v="5280.509999999999"/>
        <n v="34252.23000000001"/>
        <n v="450.0"/>
        <n v="1505.1799999999998"/>
        <n v="25950.28"/>
        <n v="4918.2300000000005"/>
        <n v="7562.09"/>
        <n v="-364.92"/>
        <n v="706.97"/>
        <n v="6665.67"/>
        <n v="3098.0400000000004"/>
        <n v="694.6599999999999"/>
        <n v="4108.14"/>
        <n v="5194.48"/>
        <n v="8684.880000000001"/>
        <n v="6753.42"/>
        <n v="3420.66"/>
        <n v="8776.189999999999"/>
        <n v="6599.78"/>
        <n v="1533.0"/>
        <n v="2396.41"/>
        <n v="925.0"/>
        <n v="2700.0"/>
        <n v="8068.419999999998"/>
        <n v="389.16"/>
        <n v="7526.730000000001"/>
        <n v="13085.720000000001"/>
        <n v="13359.189999999999"/>
        <n v="2554.79"/>
        <n v="2890.06"/>
        <n v="5403.800000000001"/>
        <n v="9650.84"/>
        <n v="12013.880000000001"/>
        <n v="7467.550000000001"/>
        <n v="750.0"/>
        <n v="6091.780000000001"/>
        <n v="5836.090000000001"/>
        <n v="17532.799999999996"/>
        <n v="70634.07"/>
        <n v="853.14"/>
        <n v="65994.74"/>
        <n v="15783.859999999997"/>
        <n v="5167.93"/>
        <n v="47172.75"/>
        <n v="12004.41"/>
        <n v="18499.88"/>
        <n v="1814.0"/>
        <n v="46445.49"/>
        <n v="39841.78"/>
        <n v="20616.739999999998"/>
        <n v="1121.58"/>
        <n v="27107.789999999997"/>
        <n v="10346.599999999999"/>
        <n v="8192.92"/>
        <n v="3086.51"/>
        <n v="2429.47"/>
        <n v="9978.48"/>
        <n v="13218.48"/>
        <n v="9105.939999999999"/>
        <n v="14647.010000000002"/>
        <n v="8144.120000000001"/>
        <n v="7627.859999999999"/>
        <n v="21560.239999999998"/>
        <n v="4630.21"/>
        <n v="1750.0"/>
        <n v="12190.710000000001"/>
        <n v="697.0"/>
        <n v="1251.0300000000002"/>
        <n v="16596.219999999998"/>
        <n v="919.0"/>
        <n v="208.35000000000002"/>
        <n v="4137.04"/>
        <n v="740.0"/>
        <n v="16152.449999999997"/>
        <n v="1746.11"/>
        <n v="4418.98"/>
        <n v="8147.269999999999"/>
        <n v="9658.550000000001"/>
        <n v="1104.54"/>
        <n v="5999.949999999999"/>
        <n v="117354.87"/>
        <n v="90115.71"/>
        <n v="4149.53"/>
        <n v="21605.28"/>
        <n v="6427.550000000001"/>
        <n v="31276.55"/>
        <n v="29379.44"/>
        <n v="1051.0"/>
        <n v="78869.41"/>
        <n v="12976.410000000002"/>
        <n v="40201.45"/>
        <n v="3318.709999999999"/>
        <n v="954.0"/>
        <n v="5628.3099999999995"/>
        <n v="685.4300000000001"/>
        <n v="11122.869999999999"/>
        <n v="26979.64"/>
        <n v="-1175.98"/>
        <n v="50152.770000000004"/>
        <n v="4387.94"/>
        <n v="8956.78"/>
        <n v="56856.47"/>
        <n v="9397.07"/>
        <n v="5436.310000000001"/>
        <n v="4650.57"/>
        <n v="6309.379999999999"/>
        <n v="285.47"/>
        <n v="1638.64"/>
        <n v="4670.75"/>
        <n v="4751.480000000001"/>
        <n v="386.14"/>
        <n v="2398.83"/>
        <n v="6449.590000000002"/>
        <n v="598.01"/>
        <m/>
        <n v="5728.63"/>
        <n v="3971.0699999999997"/>
        <n v="1015.0"/>
        <n v="4752.51"/>
        <n v="1198.0"/>
        <n v="1945.0099999999998"/>
        <n v="3344.25"/>
        <n v="4089.27"/>
        <n v="361.39"/>
        <n v="18432.97"/>
        <n v="4884.539999999999"/>
        <n v="12369.97"/>
        <n v="32176.48"/>
        <n v="-434.5799999999999"/>
        <n v="6114.48"/>
        <n v="4359.250000000001"/>
        <n v="1951.0299999999997"/>
        <n v="500.0"/>
        <n v="424.04"/>
        <n v="9842.8"/>
        <n v="14852.830000000002"/>
        <n v="58617.380000000005"/>
        <n v="23540.019999999997"/>
        <n v="9559.56"/>
        <n v="1665.0"/>
        <n v="1336.46"/>
        <n v="12229.88"/>
        <n v="4682.249999999999"/>
        <n v="1950.0"/>
        <n v="3582.3"/>
        <n v="24920.72"/>
        <n v="6031.6"/>
        <n v="4408.26"/>
        <n v="3213.0"/>
        <n v="260.31"/>
        <n v="4969.86"/>
        <n v="36734.3"/>
        <n v="771.1800000000001"/>
        <n v="238.19"/>
        <n v="2985.51"/>
        <n v="10076.0"/>
        <n v="250.0"/>
        <n v="364.91999999999985"/>
        <n v="400.0"/>
        <n v="1126.0"/>
        <n v="880.0"/>
        <n v="1494.2259999999997"/>
        <n v="529.8499999999999"/>
        <n v="15037.869999999999"/>
        <n v="200.0"/>
        <n v="11242.190000000002"/>
        <n v="2097.91"/>
        <n v="30980.36"/>
        <n v="699.6600000000001"/>
        <n v="7724.219999999999"/>
        <n v="1157.85"/>
        <n v="234.23"/>
        <n v="36612.74"/>
        <n v="814.8199999999999"/>
        <n v="8186.950000000001"/>
        <n v="2054.95"/>
        <n v="234.31"/>
        <n v="16262.04"/>
        <n v="3213.0299999999997"/>
        <n v="555.0"/>
        <n v="5099.400000000001"/>
        <n v="1988.5700000000006"/>
        <n v="706.25"/>
        <n v="413.06999999999994"/>
        <n v="561.75"/>
        <n v="15579.55"/>
        <n v="9410.600000000002"/>
        <n v="1935.5"/>
        <n v="375.9"/>
        <n v="5291.150000000001"/>
        <n v="2315.7300000000005"/>
        <n v="4544.29"/>
        <n v="300.0"/>
        <n v="28463.93"/>
        <n v="421.85"/>
        <n v="587.8299999999999"/>
      </sharedItems>
    </cacheField>
    <cacheField name="GP % 54.48%">
      <sharedItems containsMixedTypes="1" containsNumber="1">
        <n v="0.35"/>
        <n v="0.8114159485109631"/>
        <n v="0.41028445116630796"/>
        <n v="0.5967741935483871"/>
        <n v="0.6868637641289744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4518635850493135"/>
        <n v="0.10525151515151512"/>
        <n v="0.378208285498858"/>
        <n v="0.4742738865773901"/>
        <n v="0.6601213545558124"/>
        <n v="0.4524801445059208"/>
        <n v="0.49361384045496065"/>
        <n v="0.5220973390626366"/>
        <n v="0.9428553468823306"/>
        <n v="0.5558375634517766"/>
        <n v="0.3423550454442854"/>
        <n v="0.2523608334355068"/>
        <n v="0.40193385876220017"/>
        <n v="1.6512137046351316"/>
        <n v="0.4305993558668207"/>
        <n v="0.5987321303023201"/>
        <n v="0.6748534734384122"/>
        <n v="0.3385642315328744"/>
        <n v="0.41331539172464715"/>
        <n v="0.3537187357387861"/>
        <n v="0.3160735275008582"/>
        <n v="0.3308462845250457"/>
        <n v="0.6452903706603069"/>
        <n v="0.5227437727247655"/>
        <n v="2.840816843629344"/>
        <n v="0.6225935926439466"/>
        <n v="1.036408313976342"/>
        <n v="0.4868630031730892"/>
        <n v="0.45552771149755883"/>
        <n v="0.6126028049780914"/>
        <n v="0.7569657832127572"/>
        <n v="0.46186193983273"/>
        <n v="0.24238375200427578"/>
        <n v="0.5783348068087014"/>
        <n v="0.46881462975183114"/>
        <n v="0.6960604581220681"/>
        <n v="0.5120738539084222"/>
        <n v="0.5532929225800288"/>
        <n v="0.5110290122786048"/>
        <n v="0.5098222480810696"/>
        <n v="0.26089429863488445"/>
        <n v="0.6711057705588243"/>
        <n v="0.7548886104907675"/>
        <n v="0.42733277081090515"/>
        <n v="0.670740318760567"/>
        <n v="0.45432875087653923"/>
        <n v="0.43155794258273045"/>
        <n v="0.5055695273469971"/>
        <n v="0.39015554956351745"/>
        <n v="0.483357453540516"/>
        <n v="0.4579793017355938"/>
        <n v="0.4971656600763233"/>
        <n v="0.4679226069246436"/>
        <n v="0.1803068721712115"/>
        <n v="0.38137942414752796"/>
        <n v="0.4805194805194805"/>
        <n v="0.4631177634489499"/>
        <n v="0.6207287593316744"/>
        <n v="0.36700998049082717"/>
        <n v="0.4429558918194787"/>
        <n v="0.4017982129359344"/>
        <n v="0.3521523717217061"/>
        <n v="0.35382780001014313"/>
        <e v="#DIV/0!"/>
        <n v="0.4858371219261467"/>
        <n v="0.23505865564946174"/>
        <n v="0.42341529289702085"/>
        <n v="0.6084624124071545"/>
        <n v="1.468972"/>
        <n v="0.4990503323836657"/>
        <n v="0.809768653104506"/>
        <n v="0.46530192931406356"/>
        <n v="0.6259842936551461"/>
        <n v="0.35369806104515766"/>
        <n v="0.5145631067961165"/>
        <n v="0.5127688631243105"/>
        <n v="0.5316996734231614"/>
        <n v="0.42975942000539374"/>
        <n v="0.5958537916948623"/>
        <n v="-117598.0"/>
        <n v="0.9640788490284007"/>
        <n v="0.3574728571905736"/>
        <n v="0.4932851105967206"/>
        <n v="2.0208376725158255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3501747348322283"/>
        <n v="0.3200076012838827"/>
        <n v="0.46902745098039217"/>
        <n v="0.43387580510349577"/>
        <n v="0.39571150097465885"/>
        <n v="0.36003863636363637"/>
        <n v="0.510221465076661"/>
        <n v="0.3730868606964124"/>
        <n v="0.48217478318879253"/>
        <n v="0.3660572631926047"/>
        <n v="1.1360728337417203"/>
        <n v="-0.6353508771929823"/>
        <n v="0.43437563936438656"/>
        <n v="0.3986011811963202"/>
        <n v="0.6588557496184031"/>
        <n v="2.0"/>
        <n v="0.5235061728395062"/>
        <n v="0.5310887189240958"/>
        <n v="0.4129165144587766"/>
        <n v="0.7041455750905358"/>
        <n v="0.5576870364408131"/>
        <n v="0.4905397417055969"/>
        <n v="0.31541259377131164"/>
        <n v="0.6762024266097287"/>
        <n v="0.5313063269516576"/>
        <n v="0.3808549664268487"/>
        <n v="0.3939393939393939"/>
        <n v="0.3550174471210021"/>
        <n v="0.5828590139395641"/>
        <n v="0.44955209508001476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6172530288909598"/>
        <n v="0.39158651980786624"/>
        <n v="0.5333333333333333"/>
        <n v="0.36493863148703004"/>
        <n v="0.6093739561336498"/>
        <n v="0.6923076923076923"/>
        <n v="1.4444701401931035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Retail 53.15%">
      <sharedItems containsMixedTypes="1" containsNumber="1">
        <n v="0.35"/>
        <n v="0.8114159485109631"/>
        <n v="0.41028445116630796"/>
        <n v="0.5967741935483871"/>
        <s v=""/>
        <n v="0.3678662239712892"/>
        <n v="0.3417301132116501"/>
        <n v="0.48789395602037755"/>
        <n v="0.48919075982508947"/>
        <n v="0.45454761728538645"/>
        <n v="0.4896467018835379"/>
        <n v="0.0"/>
        <n v="0.5868283876628854"/>
        <n v="0.47610006103198554"/>
        <n v="0.5941504702194357"/>
        <n v="0.3657342542706357"/>
        <n v="0.4050371074054484"/>
        <n v="0.4038473445261137"/>
        <n v="0.0744489287908613"/>
        <n v="0.40503104991099076"/>
        <n v="0.4821365577272265"/>
        <n v="0.49775509871709533"/>
        <n v="0.3774185064848598"/>
        <n v="0.5352501243434892"/>
        <n v="0.4965513495899636"/>
        <n v="0.47647717383864757"/>
        <n v="0.4739133732605276"/>
        <n v="0.6099794960101544"/>
        <n v="0.5278247790938146"/>
        <n v="0.5305621257330698"/>
        <n v="0.5404712582571022"/>
        <n v="0.501219660415426"/>
        <n v="0.43354083264641263"/>
        <n v="0.18226108006045677"/>
        <n v="1.0"/>
        <n v="0.5136817533393853"/>
        <n v="0.4192177690844205"/>
        <n v="0.7862651434491095"/>
        <n v="0.6597991484312288"/>
        <n v="0.77948553976427"/>
        <n v="0.972219062037823"/>
        <n v="0.10525151515151512"/>
        <n v="0.378208285498858"/>
        <n v="0.4524801445059208"/>
        <n v="0.49361384045496065"/>
        <n v="0.5220973390626366"/>
        <n v="0.5558375634517766"/>
        <n v="0.3423550454442854"/>
        <n v="0.2523608334355068"/>
        <n v="0.40193385876220017"/>
        <n v="1.6512137046351316"/>
        <n v="0.5987321303023201"/>
        <n v="0.6748534734384122"/>
        <n v="0.3385642315328744"/>
        <n v="0.41331539172464715"/>
        <n v="0.3308462845250457"/>
        <n v="0.6225935926439466"/>
        <n v="0.46186193983273"/>
        <n v="0.24238375200427578"/>
        <n v="0.46881462975183114"/>
        <n v="0.6960604581220681"/>
        <n v="0.5120738539084222"/>
        <n v="0.5532929225800288"/>
        <n v="0.26089429863488445"/>
        <n v="0.6711057705588243"/>
        <n v="0.7548886104907675"/>
        <n v="0.39015554956351745"/>
        <n v="0.4679226069246436"/>
        <n v="0.4805194805194805"/>
        <n v="0.4631177634489499"/>
        <n v="0.6207287593316744"/>
        <n v="0.36700998049082717"/>
        <n v="0.3521523717217061"/>
        <n v="0.35382780001014313"/>
        <n v="0.23505865564946174"/>
        <n v="0.4990503323836657"/>
        <n v="0.6259842936551461"/>
        <n v="0.35369806104515766"/>
        <n v="0.5145631067961165"/>
        <n v="0.5316996734231614"/>
        <n v="0.42975942000539374"/>
        <n v="0.5958537916948623"/>
        <n v="0.9640788490284007"/>
        <n v="0.3574728571905736"/>
        <n v="0.5234287923239185"/>
        <n v="0.5935568470782969"/>
        <n v="0.3714124161130105"/>
        <n v="0.43507474573898597"/>
        <n v="0.5142862290120344"/>
        <n v="0.500042722001831"/>
        <n v="0.35296895958889873"/>
        <n v="0.35492470843613616"/>
        <n v="0.4684743706399757"/>
        <n v="0.46902745098039217"/>
        <n v="0.36003863636363637"/>
        <n v="0.510221465076661"/>
        <n v="0.3661"/>
        <n v="-0.6353508771929823"/>
        <n v="0.43437563936438656"/>
        <n v="0.3986011811963202"/>
        <n v="0.6588557496184031"/>
        <n v="2.0"/>
        <n v="0.4129165144587766"/>
        <n v="0.7041455750905358"/>
        <n v="0.31541259377131164"/>
        <n v="0.6762024266097287"/>
        <n v="0.3808549664268487"/>
        <n v="0.3939393939393939"/>
        <n v="0.3550174471210021"/>
        <n v="0.5828590139395641"/>
        <n v="0.6110701413917383"/>
        <n v="0.5045540201005025"/>
        <n v="0.5172578241430701"/>
        <n v="0.632046821109178"/>
        <n v="1.173938234364529"/>
        <n v="0.7721683755206665"/>
        <n v="0.5293111111111111"/>
        <n v="0.362238286596197"/>
        <n v="0.16198005211130684"/>
        <n v="0.5816115702479339"/>
        <n v="0.4943820224719101"/>
        <n v="0.2728895804455061"/>
        <n v="0.39158651980786624"/>
        <n v="0.5333333333333333"/>
        <n v="0.36493863148703004"/>
        <n v="0.6093739561336498"/>
        <n v="0.6923076923076923"/>
        <n v="0.6085799279787067"/>
        <n v="0.35608381653446824"/>
        <n v="0.6229320335071097"/>
        <n v="0.520511111111111"/>
        <n v="2.21159001482337"/>
        <n v="0.40904618473895576"/>
        <n v="0.37922789340791635"/>
        <n v="0.6235151331259955"/>
        <n v="0.5206888888888889"/>
        <n v="0.7042257534246574"/>
        <n v="0.7350993377483444"/>
        <n v="0.4411879214489278"/>
        <n v="0.30094419145944856"/>
        <n v="0.4733404379662415"/>
        <n v="0.5169082125603864"/>
        <n v="0.4509246960645074"/>
        <n v="0.3233647982624676"/>
        <n v="0.5314050638279825"/>
        <n v="0.6922100773824709"/>
        <n v="0.33671688928051097"/>
        <n v="0.5674234326926919"/>
        <n v="0.6666666666666666"/>
        <n v="0.7273275862068966"/>
        <n v="0.5331307817884999"/>
      </sharedItems>
    </cacheField>
    <cacheField name="Insurance 58.18%">
      <sharedItems containsBlank="1" containsMixedTypes="1" containsNumber="1">
        <s v=""/>
        <n v="0.6868637641289744"/>
        <n v="0.4518635850493135"/>
        <n v="0.4742738865773901"/>
        <n v="0.6601213545558124"/>
        <n v="0.9428553468823306"/>
        <n v="0.0"/>
        <n v="1.0"/>
        <n v="0.4305993558668207"/>
        <n v="0.3537187357387861"/>
        <n v="0.3160735275008582"/>
        <n v="0.6452903706603069"/>
        <n v="0.5227437727247655"/>
        <n v="2.840816843629344"/>
        <n v="1.036408313976342"/>
        <n v="0.4868630031730892"/>
        <n v="0.45552771149755883"/>
        <n v="0.6126028049780914"/>
        <n v="0.7569657832127572"/>
        <n v="0.5783348068087014"/>
        <n v="0.5110290122786048"/>
        <n v="0.5098222480810696"/>
        <n v="0.42733277081090515"/>
        <n v="0.670740318760567"/>
        <n v="0.45432875087653923"/>
        <n v="0.43155794258273045"/>
        <n v="0.5055695273469971"/>
        <n v="0.483357453540516"/>
        <n v="0.4579793017355938"/>
        <n v="0.4971656600763233"/>
        <n v="0.1803068721712115"/>
        <n v="0.38137942414752796"/>
        <n v="0.4429558918194787"/>
        <n v="0.4017982129359344"/>
        <n v="0.4858371219261467"/>
        <n v="0.42341529289702085"/>
        <n v="0.6084624124071545"/>
        <n v="1.468972"/>
        <n v="0.809768653104506"/>
        <n v="0.46530192931406356"/>
        <n v="0.5127688631243105"/>
        <n v="0.4932851105967206"/>
        <n v="2.0208376725158255"/>
        <m/>
        <n v="0.3501747348322283"/>
        <n v="0.3200076012838827"/>
        <n v="0.43387580510349577"/>
        <n v="0.39571150097465885"/>
        <n v="0.3730868606964124"/>
        <n v="0.48217478318879253"/>
        <n v="1.1360728337417203"/>
        <n v="0.5235061728395062"/>
        <n v="0.5310887189240958"/>
        <n v="0.5576870364408131"/>
        <n v="0.4905397417055969"/>
        <n v="0.5313063269516576"/>
        <n v="0.44955209508001476"/>
        <n v="0.6172530288909598"/>
        <n v="1.4444701401931035"/>
      </sharedItems>
    </cacheField>
    <cacheField name="Billed" numFmtId="0">
      <sharedItems>
        <b v="0"/>
        <b v="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4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4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4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4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4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4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4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4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4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4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5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5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name="2026 Breakdown" cacheId="0" dataCaption="" createdVersion="6" compact="0" compactData="0">
  <location ref="A1:G13" firstHeaderRow="0" firstDataRow="3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Date" axis="axisRow" dataField="1" compact="0" numFmtId="165" outline="0" multipleItemSelectionAllowed="1" showAll="0" sortType="ascending">
      <items>
        <item x="53"/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ontract Amt $757,244.5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anuary" axis="axisRow" compact="0" outline="0" multipleItemSelectionAllowed="1" showAll="0" sortType="ascending">
      <items>
        <item x="6"/>
        <item x="3"/>
        <item x="1"/>
        <item x="4"/>
        <item x="0"/>
        <item x="2"/>
        <item x="5"/>
        <item t="default"/>
      </items>
    </pivotField>
    <pivotField name="Invoiced Total $253,885.3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mount Paid $177,028.6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hange Orders $3,881.1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$142,694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P $49,902.58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 66.54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tail 6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urance 55.70%" compact="0" outline="0" multipleItemSelectionAllowed="1" showAll="0">
      <items>
        <item x="0"/>
        <item x="1"/>
        <item x="2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dated this week" compact="0" outline="0" multipleItemSelectionAllowed="1" showAll="0">
      <items>
        <item x="0"/>
        <item t="default"/>
      </items>
    </pivotField>
  </pivotFields>
  <rowFields>
    <field x="7"/>
    <field x="3"/>
  </rowFields>
  <colFields>
    <field x="-2"/>
  </colFields>
  <dataFields>
    <dataField name="#" fld="3" subtotal="count" baseField="0"/>
    <dataField name="Contract Amt" fld="4" baseField="0"/>
    <dataField name="Change Orders" fld="10" baseField="0"/>
    <dataField name="GP" fld="12" baseField="0"/>
    <dataField name="GP %" fld="13" subtotal="average" baseField="0"/>
  </dataFields>
  <filters>
    <filter fld="3" type="captionBetween" evalOrder="-1" id="1" stringValue1="01/01/2026" stringValue2="01/31/2026">
      <autoFilter ref="A1">
        <filterColumn colId="0">
          <customFilters and="1">
            <customFilter operator="greaterThanOrEqual" val="01/01/2026"/>
            <customFilter operator="lessThanOrEqual" val="01/31/2026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2026 Breakdown 2" cacheId="0" dataCaption="" createdVersion="6" compact="0" compactData="0">
  <location ref="A15:G32" firstHeaderRow="0" firstDataRow="3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Date" axis="axisRow" dataField="1" compact="0" numFmtId="165" outline="0" multipleItemSelectionAllowed="1" showAll="0" sortType="ascending">
      <items>
        <item x="53"/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ontract Amt $757,244.5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ebuary" axis="axisRow" compact="0" outline="0" multipleItemSelectionAllowed="1" showAll="0" sortType="ascending">
      <items>
        <item x="6"/>
        <item x="3"/>
        <item x="1"/>
        <item x="4"/>
        <item x="0"/>
        <item x="2"/>
        <item x="5"/>
        <item t="default"/>
      </items>
    </pivotField>
    <pivotField name="Invoiced Total $253,885.3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mount Paid $177,028.6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hange Orders $3,881.1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$142,694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P $49,902.58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 66.54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tail 6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urance 55.70%" compact="0" outline="0" multipleItemSelectionAllowed="1" showAll="0">
      <items>
        <item x="0"/>
        <item x="1"/>
        <item x="2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dated this week" compact="0" outline="0" multipleItemSelectionAllowed="1" showAll="0">
      <items>
        <item x="0"/>
        <item t="default"/>
      </items>
    </pivotField>
  </pivotFields>
  <rowFields>
    <field x="7"/>
    <field x="3"/>
  </rowFields>
  <colFields>
    <field x="-2"/>
  </colFields>
  <dataFields>
    <dataField name="#" fld="3" subtotal="count" baseField="0"/>
    <dataField name="Contract Amt" fld="4" baseField="0"/>
    <dataField name="Change Orders" fld="10" baseField="0"/>
    <dataField name="GP" fld="12" baseField="0"/>
    <dataField name="GP %" fld="13" subtotal="average" baseField="0"/>
  </dataFields>
  <filters>
    <filter fld="3" type="captionBetween" evalOrder="-1" id="1" stringValue1="02/01/2026" stringValue2="02/28/2026">
      <autoFilter ref="A1">
        <filterColumn colId="0">
          <customFilters and="1">
            <customFilter operator="greaterThanOrEqual" val="02/01/2026"/>
            <customFilter operator="lessThanOrEqual" val="02/28/2026"/>
          </customFilters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2026 Breakdown 3" cacheId="0" dataCaption="" createdVersion="6" compact="0" compactData="0">
  <location ref="A34:G90" firstHeaderRow="0" firstDataRow="3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Date" axis="axisRow" dataField="1" compact="0" numFmtId="165" outline="0" multipleItemSelectionAllowed="1" showAll="0" sortType="ascending">
      <items>
        <item x="53"/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ontract Amt $757,244.5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rch" axis="axisRow" compact="0" outline="0" multipleItemSelectionAllowed="1" showAll="0" sortType="ascending">
      <items>
        <item x="6"/>
        <item x="3"/>
        <item x="1"/>
        <item x="4"/>
        <item x="0"/>
        <item x="2"/>
        <item x="5"/>
        <item t="default"/>
      </items>
    </pivotField>
    <pivotField name="Invoiced Total $253,885.3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mount Paid $177,028.6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hange Orders $3,881.1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$142,694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P $49,902.58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 66.54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tail 6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urance 55.70%" compact="0" outline="0" multipleItemSelectionAllowed="1" showAll="0">
      <items>
        <item x="0"/>
        <item x="1"/>
        <item x="2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dated this week" compact="0" outline="0" multipleItemSelectionAllowed="1" showAll="0">
      <items>
        <item x="0"/>
        <item t="default"/>
      </items>
    </pivotField>
  </pivotFields>
  <rowFields>
    <field x="7"/>
    <field x="3"/>
  </rowFields>
  <colFields>
    <field x="-2"/>
  </colFields>
  <dataFields>
    <dataField name="#" fld="3" subtotal="count" baseField="0"/>
    <dataField name="Contract Amt" fld="4" baseField="0"/>
    <dataField name="Change Orders" fld="10" baseField="0"/>
    <dataField name="GP" fld="12" baseField="0"/>
    <dataField name="GP %" fld="13" subtotal="average" baseField="0"/>
  </dataFields>
  <filters>
    <filter fld="3" type="captionBetween" evalOrder="-1" id="1" stringValue1="03/01/2026" stringValue2="03/31/2026">
      <autoFilter ref="A1">
        <filterColumn colId="0">
          <customFilters and="1">
            <customFilter operator="greaterThanOrEqual" val="03/01/2026"/>
            <customFilter operator="lessThanOrEqual" val="03/31/2026"/>
          </customFilters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2026 Breakdown 4" cacheId="0" dataCaption="" createdVersion="6" compact="0" compactData="0">
  <location ref="A92:G119" firstHeaderRow="0" firstDataRow="3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Date" axis="axisRow" dataField="1" compact="0" numFmtId="165" outline="0" multipleItemSelectionAllowed="1" showAll="0" sortType="ascending">
      <items>
        <item x="53"/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ontract Amt $757,244.5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pril" axis="axisRow" compact="0" outline="0" multipleItemSelectionAllowed="1" showAll="0" sortType="ascending">
      <items>
        <item x="6"/>
        <item x="3"/>
        <item x="1"/>
        <item x="4"/>
        <item x="0"/>
        <item x="2"/>
        <item x="5"/>
        <item t="default"/>
      </items>
    </pivotField>
    <pivotField name="Invoiced Total $253,885.3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mount Paid $177,028.6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hange Orders $3,881.1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$142,694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P $49,902.58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 66.54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tail 6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urance 55.70%" compact="0" outline="0" multipleItemSelectionAllowed="1" showAll="0">
      <items>
        <item x="0"/>
        <item x="1"/>
        <item x="2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dated this week" compact="0" outline="0" multipleItemSelectionAllowed="1" showAll="0">
      <items>
        <item x="0"/>
        <item t="default"/>
      </items>
    </pivotField>
  </pivotFields>
  <rowFields>
    <field x="7"/>
    <field x="3"/>
  </rowFields>
  <colFields>
    <field x="-2"/>
  </colFields>
  <dataFields>
    <dataField name="#" fld="3" subtotal="count" baseField="0"/>
    <dataField name="Contract Amt" fld="4" baseField="0"/>
    <dataField name="Change Orders" fld="10" baseField="0"/>
    <dataField name="GP" fld="12" baseField="0"/>
    <dataField name="GP %" fld="13" subtotal="average" baseField="0"/>
  </dataFields>
  <filters>
    <filter fld="3" type="captionBetween" evalOrder="-1" id="1" stringValue1="04/01/2026" stringValue2="04/30/2026">
      <autoFilter ref="A1">
        <filterColumn colId="0">
          <customFilters and="1">
            <customFilter operator="greaterThanOrEqual" val="04/01/2026"/>
            <customFilter operator="lessThanOrEqual" val="04/30/2026"/>
          </customFilters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2026 AM Totals" cacheId="1" dataCaption="" compact="0" compactData="0">
  <location ref="A1:I8" firstHeaderRow="0" firstDataRow="2" firstDataCol="0"/>
  <pivotFields>
    <pivotField name="Project # (2164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Job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ontract Amt $757,244.5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M" axis="axisRow" compact="0" outline="0" multipleItemSelectionAllowed="1" showAll="0" sortType="ascending">
      <items>
        <item x="6"/>
        <item x="3"/>
        <item x="1"/>
        <item x="4"/>
        <item x="0"/>
        <item x="2"/>
        <item x="5"/>
        <item t="default"/>
      </items>
    </pivotField>
    <pivotField name="Invoiced Total $253,885.3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mount Paid $177,028.6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hange Orders $3,881.1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$142,694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P $49,902.58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GP 66.54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tail 6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surance 55.70%" dataField="1" compact="0" outline="0" multipleItemSelectionAllowed="1" showAll="0">
      <items>
        <item x="0"/>
        <item x="1"/>
        <item x="2"/>
        <item x="3"/>
        <item t="default"/>
      </items>
    </pivotField>
    <pivotField name="Billed" compact="0" outline="0" multipleItemSelectionAllowed="1" showAll="0">
      <items>
        <item x="0"/>
        <item x="1"/>
        <item x="2"/>
        <item t="default"/>
      </items>
    </pivotField>
    <pivotField name="Paid in Full" compact="0" outline="0" multipleItemSelectionAllowed="1" showAll="0">
      <items>
        <item x="0"/>
        <item x="1"/>
        <item x="2"/>
        <item t="default"/>
      </items>
    </pivotField>
    <pivotField name="Comm Owed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dated this week" compact="0" outline="0" multipleItemSelectionAllowed="1" showAll="0">
      <items>
        <item x="0"/>
        <item x="1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voice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 of Last Payment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  <pivotField name=" 30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8"/>
  </rowFields>
  <colFields>
    <field x="-2"/>
  </colFields>
  <dataFields>
    <dataField name="# of Contracts" fld="1" subtotal="count" baseField="0"/>
    <dataField name="Contract Amt" fld="24" baseField="0"/>
    <dataField name="Change Orders" fld="25" baseField="0"/>
    <dataField name="SUM of Total" fld="59" baseField="0"/>
    <dataField name="GP" fld="13" baseField="0"/>
    <dataField name="AVERAGE of Retail 67.68%" fld="15" subtotal="average" baseField="0"/>
    <dataField name="AVERAGE of Insurance 55.70%" fld="16" subtotal="average" baseField="0"/>
    <dataField name="AVERAGE of GP 66.54%" fld="14" subtotal="average" baseField="0"/>
  </dataFields>
</pivotTableDefinition>
</file>

<file path=xl/pivotTables/pivotTable6.xml><?xml version="1.0" encoding="utf-8"?>
<pivotTableDefinition xmlns="http://schemas.openxmlformats.org/spreadsheetml/2006/main" name="2026 Brett" cacheId="2" dataCaption="" compact="0" compactData="0">
  <location ref="A3:I29" firstHeaderRow="0" firstDataRow="5" firstDataCol="0" rowPageCount="1" colPageCount="1"/>
  <pivotFields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 defaultSubtotal="0">
      <items>
        <item x="129"/>
        <item x="91"/>
        <item x="18"/>
        <item x="80"/>
        <item x="27"/>
        <item x="10"/>
        <item x="24"/>
        <item x="82"/>
        <item x="127"/>
        <item x="98"/>
        <item x="51"/>
        <item x="89"/>
        <item x="17"/>
        <item x="121"/>
        <item x="8"/>
        <item x="99"/>
        <item x="68"/>
        <item x="97"/>
        <item x="114"/>
        <item x="108"/>
        <item x="122"/>
        <item x="11"/>
        <item x="95"/>
        <item x="3"/>
        <item x="119"/>
        <item x="94"/>
        <item x="19"/>
        <item x="34"/>
        <item x="81"/>
        <item x="92"/>
        <item x="66"/>
        <item x="33"/>
        <item x="69"/>
        <item x="60"/>
        <item x="73"/>
        <item x="35"/>
        <item x="87"/>
        <item x="36"/>
        <item x="47"/>
        <item x="111"/>
        <item x="101"/>
        <item x="45"/>
        <item x="126"/>
        <item x="52"/>
        <item x="13"/>
        <item x="83"/>
        <item x="86"/>
        <item x="110"/>
        <item x="12"/>
        <item x="103"/>
        <item x="54"/>
        <item x="62"/>
        <item x="67"/>
        <item x="25"/>
        <item x="56"/>
        <item x="93"/>
        <item x="109"/>
        <item x="50"/>
        <item x="37"/>
        <item x="58"/>
        <item x="74"/>
        <item x="123"/>
        <item x="55"/>
        <item x="46"/>
        <item x="57"/>
        <item x="30"/>
        <item x="72"/>
        <item x="29"/>
        <item x="59"/>
        <item x="102"/>
        <item x="40"/>
        <item x="63"/>
        <item x="48"/>
        <item x="65"/>
        <item x="70"/>
        <item x="43"/>
        <item x="85"/>
        <item x="21"/>
        <item x="6"/>
        <item x="118"/>
        <item x="15"/>
        <item x="38"/>
        <item x="104"/>
        <item x="107"/>
        <item x="22"/>
        <item x="77"/>
        <item x="28"/>
        <item x="26"/>
        <item x="112"/>
        <item x="88"/>
        <item x="7"/>
        <item x="71"/>
        <item x="39"/>
        <item x="106"/>
        <item x="116"/>
        <item x="16"/>
        <item x="90"/>
        <item x="84"/>
        <item x="75"/>
        <item x="105"/>
        <item x="2"/>
        <item x="20"/>
        <item x="1"/>
        <item x="124"/>
        <item x="96"/>
        <item x="61"/>
        <item x="5"/>
        <item x="44"/>
        <item x="49"/>
        <item x="100"/>
        <item x="113"/>
        <item x="78"/>
        <item x="53"/>
        <item x="31"/>
        <item x="32"/>
        <item x="0"/>
        <item x="14"/>
        <item x="42"/>
        <item x="4"/>
        <item x="128"/>
        <item x="120"/>
        <item x="117"/>
        <item x="76"/>
        <item x="41"/>
        <item x="64"/>
        <item x="115"/>
        <item x="9"/>
        <item x="125"/>
        <item x="79"/>
        <item x="23"/>
      </items>
    </pivotField>
    <pivotField name="Type" compact="0" outline="0" multipleItemSelectionAllowed="1" showAll="0">
      <items>
        <item x="0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ontract Amt $757,244.5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M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t="default"/>
      </items>
    </pivotField>
    <pivotField name="Invoiced Total $253,885.3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mount Paid $177,028.6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hange Orders $3,881.1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$142,694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P $49,902.5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 %" axis="axisRow" compact="0" outline="0" multipleItemSelectionAllowed="1" showAll="0" sortType="ascending">
      <items>
        <item x="3"/>
        <item x="9"/>
        <item x="4"/>
        <item x="0"/>
        <item x="8"/>
        <item x="13"/>
        <item x="10"/>
        <item x="2"/>
        <item x="20"/>
        <item x="1"/>
        <item x="17"/>
        <item x="21"/>
        <item x="12"/>
        <item x="14"/>
        <item x="15"/>
        <item x="5"/>
        <item x="18"/>
        <item x="16"/>
        <item x="19"/>
        <item x="22"/>
        <item x="11"/>
        <item x="23"/>
        <item x="6"/>
        <item x="7"/>
        <item t="default"/>
      </items>
    </pivotField>
    <pivotField name="Retail 6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urance 55.70%" compact="0" outline="0" multipleItemSelectionAllowed="1" showAll="0">
      <items>
        <item x="0"/>
        <item x="1"/>
        <item x="2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0"/>
        <item x="1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dated this week" compact="0" outline="0" multipleItemSelectionAllowed="1" showAll="0">
      <items>
        <item x="0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 of Last Payment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  <field x="1"/>
    <field x="17"/>
    <field x="13"/>
  </rowFields>
  <colFields>
    <field x="-2"/>
  </colFields>
  <pageFields>
    <pageField fld="7"/>
  </pageFields>
  <dataFields>
    <dataField name="Contract" fld="23" baseField="0"/>
    <dataField name="Change Orders" fld="24" baseField="0"/>
    <dataField name="Invoiced" fld="22" baseField="0"/>
    <dataField name="Amount Paid" fld="26" baseField="0"/>
    <dataField name="SUM of Expected Commission" fld="28" baseField="0"/>
  </dataFields>
</pivotTableDefinition>
</file>

<file path=xl/pivotTables/pivotTable7.xml><?xml version="1.0" encoding="utf-8"?>
<pivotTableDefinition xmlns="http://schemas.openxmlformats.org/spreadsheetml/2006/main" name="2026 Drew" cacheId="2" dataCaption="" compact="0" compactData="0">
  <location ref="A3:I133" firstHeaderRow="0" firstDataRow="5" firstDataCol="0" rowPageCount="1" colPageCount="1"/>
  <pivotFields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 defaultSubtotal="0">
      <items>
        <item x="129"/>
        <item x="91"/>
        <item x="18"/>
        <item x="80"/>
        <item x="27"/>
        <item x="10"/>
        <item x="24"/>
        <item x="82"/>
        <item x="127"/>
        <item x="98"/>
        <item x="51"/>
        <item x="89"/>
        <item x="17"/>
        <item x="121"/>
        <item x="8"/>
        <item x="99"/>
        <item x="68"/>
        <item x="97"/>
        <item x="114"/>
        <item x="108"/>
        <item x="122"/>
        <item x="11"/>
        <item x="95"/>
        <item x="3"/>
        <item x="119"/>
        <item x="94"/>
        <item x="19"/>
        <item x="34"/>
        <item x="81"/>
        <item x="92"/>
        <item x="66"/>
        <item x="33"/>
        <item x="69"/>
        <item x="60"/>
        <item x="73"/>
        <item x="35"/>
        <item x="87"/>
        <item x="36"/>
        <item x="47"/>
        <item x="111"/>
        <item x="101"/>
        <item x="45"/>
        <item x="126"/>
        <item x="52"/>
        <item x="13"/>
        <item x="83"/>
        <item x="86"/>
        <item x="110"/>
        <item x="12"/>
        <item x="103"/>
        <item x="54"/>
        <item x="62"/>
        <item x="67"/>
        <item x="25"/>
        <item x="56"/>
        <item x="93"/>
        <item x="109"/>
        <item x="50"/>
        <item x="37"/>
        <item x="58"/>
        <item x="74"/>
        <item x="123"/>
        <item x="55"/>
        <item x="46"/>
        <item x="57"/>
        <item x="30"/>
        <item x="72"/>
        <item x="29"/>
        <item x="59"/>
        <item x="102"/>
        <item x="40"/>
        <item x="63"/>
        <item x="48"/>
        <item x="65"/>
        <item x="70"/>
        <item x="43"/>
        <item x="85"/>
        <item x="21"/>
        <item x="6"/>
        <item x="118"/>
        <item x="15"/>
        <item x="38"/>
        <item x="104"/>
        <item x="107"/>
        <item x="22"/>
        <item x="77"/>
        <item x="28"/>
        <item x="26"/>
        <item x="112"/>
        <item x="88"/>
        <item x="7"/>
        <item x="71"/>
        <item x="39"/>
        <item x="106"/>
        <item x="116"/>
        <item x="16"/>
        <item x="90"/>
        <item x="84"/>
        <item x="75"/>
        <item x="105"/>
        <item x="2"/>
        <item x="20"/>
        <item x="1"/>
        <item x="124"/>
        <item x="96"/>
        <item x="61"/>
        <item x="5"/>
        <item x="44"/>
        <item x="49"/>
        <item x="100"/>
        <item x="113"/>
        <item x="78"/>
        <item x="53"/>
        <item x="31"/>
        <item x="32"/>
        <item x="0"/>
        <item x="14"/>
        <item x="42"/>
        <item x="4"/>
        <item x="128"/>
        <item x="120"/>
        <item x="117"/>
        <item x="76"/>
        <item x="41"/>
        <item x="64"/>
        <item x="115"/>
        <item x="9"/>
        <item x="125"/>
        <item x="79"/>
        <item x="23"/>
      </items>
    </pivotField>
    <pivotField name="Type" compact="0" outline="0" multipleItemSelectionAllowed="1" showAll="0">
      <items>
        <item x="0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ontract Amt $757,244.5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M" axis="axis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d Total $253,885.3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mount Paid $177,028.6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hange Orders $3,881.1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$142,694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P $49,902.5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 %" axis="axisRow" compact="0" outline="0" multipleItemSelectionAllowed="1" showAll="0" sortType="ascending">
      <items>
        <item x="3"/>
        <item x="9"/>
        <item x="4"/>
        <item x="0"/>
        <item x="8"/>
        <item x="13"/>
        <item x="10"/>
        <item x="2"/>
        <item x="20"/>
        <item x="1"/>
        <item x="17"/>
        <item x="21"/>
        <item x="12"/>
        <item x="14"/>
        <item x="15"/>
        <item x="5"/>
        <item x="18"/>
        <item x="16"/>
        <item x="19"/>
        <item x="22"/>
        <item x="11"/>
        <item x="23"/>
        <item x="6"/>
        <item x="7"/>
        <item t="default"/>
      </items>
    </pivotField>
    <pivotField name="Retail 6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urance 55.70%" compact="0" outline="0" multipleItemSelectionAllowed="1" showAll="0">
      <items>
        <item x="0"/>
        <item x="1"/>
        <item x="2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0"/>
        <item x="1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dated this week" compact="0" outline="0" multipleItemSelectionAllowed="1" showAll="0">
      <items>
        <item x="0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 of Last Payment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  <field x="1"/>
    <field x="17"/>
    <field x="13"/>
  </rowFields>
  <colFields>
    <field x="-2"/>
  </colFields>
  <pageFields>
    <pageField fld="7"/>
  </pageFields>
  <dataFields>
    <dataField name="Contract" fld="23" baseField="0"/>
    <dataField name="Change Orders" fld="24" baseField="0"/>
    <dataField name="Invoiced" fld="22" baseField="0"/>
    <dataField name="Amount Paid" fld="26" baseField="0"/>
    <dataField name="SUM of expected commission2" fld="29" baseField="0"/>
  </dataFields>
</pivotTableDefinition>
</file>

<file path=xl/pivotTables/pivotTable8.xml><?xml version="1.0" encoding="utf-8"?>
<pivotTableDefinition xmlns="http://schemas.openxmlformats.org/spreadsheetml/2006/main" name="2026 James" cacheId="2" dataCaption="" compact="0" compactData="0">
  <location ref="A3:I62" firstHeaderRow="0" firstDataRow="5" firstDataCol="0" rowPageCount="1" colPageCount="1"/>
  <pivotFields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 defaultSubtotal="0">
      <items>
        <item x="129"/>
        <item x="91"/>
        <item x="18"/>
        <item x="80"/>
        <item x="27"/>
        <item x="10"/>
        <item x="24"/>
        <item x="82"/>
        <item x="127"/>
        <item x="98"/>
        <item x="51"/>
        <item x="89"/>
        <item x="17"/>
        <item x="121"/>
        <item x="8"/>
        <item x="99"/>
        <item x="68"/>
        <item x="97"/>
        <item x="114"/>
        <item x="108"/>
        <item x="122"/>
        <item x="11"/>
        <item x="95"/>
        <item x="3"/>
        <item x="119"/>
        <item x="94"/>
        <item x="19"/>
        <item x="34"/>
        <item x="81"/>
        <item x="92"/>
        <item x="66"/>
        <item x="33"/>
        <item x="69"/>
        <item x="60"/>
        <item x="73"/>
        <item x="35"/>
        <item x="87"/>
        <item x="36"/>
        <item x="47"/>
        <item x="111"/>
        <item x="101"/>
        <item x="45"/>
        <item x="126"/>
        <item x="52"/>
        <item x="13"/>
        <item x="83"/>
        <item x="86"/>
        <item x="110"/>
        <item x="12"/>
        <item x="103"/>
        <item x="54"/>
        <item x="62"/>
        <item x="67"/>
        <item x="25"/>
        <item x="56"/>
        <item x="93"/>
        <item x="109"/>
        <item x="50"/>
        <item x="37"/>
        <item x="58"/>
        <item x="74"/>
        <item x="123"/>
        <item x="55"/>
        <item x="46"/>
        <item x="57"/>
        <item x="30"/>
        <item x="72"/>
        <item x="29"/>
        <item x="59"/>
        <item x="102"/>
        <item x="40"/>
        <item x="63"/>
        <item x="48"/>
        <item x="65"/>
        <item x="70"/>
        <item x="43"/>
        <item x="85"/>
        <item x="21"/>
        <item x="6"/>
        <item x="118"/>
        <item x="15"/>
        <item x="38"/>
        <item x="104"/>
        <item x="107"/>
        <item x="22"/>
        <item x="77"/>
        <item x="28"/>
        <item x="26"/>
        <item x="112"/>
        <item x="88"/>
        <item x="7"/>
        <item x="71"/>
        <item x="39"/>
        <item x="106"/>
        <item x="116"/>
        <item x="16"/>
        <item x="90"/>
        <item x="84"/>
        <item x="75"/>
        <item x="105"/>
        <item x="2"/>
        <item x="20"/>
        <item x="1"/>
        <item x="124"/>
        <item x="96"/>
        <item x="61"/>
        <item x="5"/>
        <item x="44"/>
        <item x="49"/>
        <item x="100"/>
        <item x="113"/>
        <item x="78"/>
        <item x="53"/>
        <item x="31"/>
        <item x="32"/>
        <item x="0"/>
        <item x="14"/>
        <item x="42"/>
        <item x="4"/>
        <item x="128"/>
        <item x="120"/>
        <item x="117"/>
        <item x="76"/>
        <item x="41"/>
        <item x="64"/>
        <item x="115"/>
        <item x="9"/>
        <item x="125"/>
        <item x="79"/>
        <item x="23"/>
      </items>
    </pivotField>
    <pivotField name="Type" compact="0" outline="0" multipleItemSelectionAllowed="1" showAll="0">
      <items>
        <item x="0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ontract Amt $757,244.5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M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t="default"/>
      </items>
    </pivotField>
    <pivotField name="Invoiced Total $253,885.3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mount Paid $177,028.6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hange Orders $3,881.1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$142,694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P $49,902.5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 %" axis="axisRow" compact="0" outline="0" multipleItemSelectionAllowed="1" showAll="0" sortType="ascending">
      <items>
        <item x="3"/>
        <item x="9"/>
        <item x="4"/>
        <item x="0"/>
        <item x="8"/>
        <item x="13"/>
        <item x="10"/>
        <item x="2"/>
        <item x="20"/>
        <item x="1"/>
        <item x="17"/>
        <item x="21"/>
        <item x="12"/>
        <item x="14"/>
        <item x="15"/>
        <item x="5"/>
        <item x="18"/>
        <item x="16"/>
        <item x="19"/>
        <item x="22"/>
        <item x="11"/>
        <item x="23"/>
        <item x="6"/>
        <item x="7"/>
        <item t="default"/>
      </items>
    </pivotField>
    <pivotField name="Retail 6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urance 55.70%" compact="0" outline="0" multipleItemSelectionAllowed="1" showAll="0">
      <items>
        <item x="0"/>
        <item x="1"/>
        <item x="2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0"/>
        <item x="1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dated this week" compact="0" outline="0" multipleItemSelectionAllowed="1" showAll="0">
      <items>
        <item x="0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 of Last Payment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  <field x="1"/>
    <field x="17"/>
    <field x="13"/>
  </rowFields>
  <colFields>
    <field x="-2"/>
  </colFields>
  <pageFields>
    <pageField fld="7"/>
  </pageFields>
  <dataFields>
    <dataField name="Contract" fld="23" baseField="0"/>
    <dataField name="Change Orders" fld="24" baseField="0"/>
    <dataField name="Invoiced" fld="22" baseField="0"/>
    <dataField name="Amount Paid" fld="26" baseField="0"/>
    <dataField name="SUM of expected commission3" fld="30" baseField="0"/>
  </dataFields>
</pivotTableDefinition>
</file>

<file path=xl/pivotTables/pivotTable9.xml><?xml version="1.0" encoding="utf-8"?>
<pivotTableDefinition xmlns="http://schemas.openxmlformats.org/spreadsheetml/2006/main" name="2026 Mike" cacheId="2" dataCaption="" compact="0" compactData="0">
  <location ref="A3:I19" firstHeaderRow="0" firstDataRow="5" firstDataCol="0" rowPageCount="1" colPageCount="1"/>
  <pivotFields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 defaultSubtotal="0">
      <items>
        <item x="129"/>
        <item x="91"/>
        <item x="18"/>
        <item x="80"/>
        <item x="27"/>
        <item x="10"/>
        <item x="24"/>
        <item x="82"/>
        <item x="127"/>
        <item x="98"/>
        <item x="51"/>
        <item x="89"/>
        <item x="17"/>
        <item x="121"/>
        <item x="8"/>
        <item x="99"/>
        <item x="68"/>
        <item x="97"/>
        <item x="114"/>
        <item x="108"/>
        <item x="122"/>
        <item x="11"/>
        <item x="95"/>
        <item x="3"/>
        <item x="119"/>
        <item x="94"/>
        <item x="19"/>
        <item x="34"/>
        <item x="81"/>
        <item x="92"/>
        <item x="66"/>
        <item x="33"/>
        <item x="69"/>
        <item x="60"/>
        <item x="73"/>
        <item x="35"/>
        <item x="87"/>
        <item x="36"/>
        <item x="47"/>
        <item x="111"/>
        <item x="101"/>
        <item x="45"/>
        <item x="126"/>
        <item x="52"/>
        <item x="13"/>
        <item x="83"/>
        <item x="86"/>
        <item x="110"/>
        <item x="12"/>
        <item x="103"/>
        <item x="54"/>
        <item x="62"/>
        <item x="67"/>
        <item x="25"/>
        <item x="56"/>
        <item x="93"/>
        <item x="109"/>
        <item x="50"/>
        <item x="37"/>
        <item x="58"/>
        <item x="74"/>
        <item x="123"/>
        <item x="55"/>
        <item x="46"/>
        <item x="57"/>
        <item x="30"/>
        <item x="72"/>
        <item x="29"/>
        <item x="59"/>
        <item x="102"/>
        <item x="40"/>
        <item x="63"/>
        <item x="48"/>
        <item x="65"/>
        <item x="70"/>
        <item x="43"/>
        <item x="85"/>
        <item x="21"/>
        <item x="6"/>
        <item x="118"/>
        <item x="15"/>
        <item x="38"/>
        <item x="104"/>
        <item x="107"/>
        <item x="22"/>
        <item x="77"/>
        <item x="28"/>
        <item x="26"/>
        <item x="112"/>
        <item x="88"/>
        <item x="7"/>
        <item x="71"/>
        <item x="39"/>
        <item x="106"/>
        <item x="116"/>
        <item x="16"/>
        <item x="90"/>
        <item x="84"/>
        <item x="75"/>
        <item x="105"/>
        <item x="2"/>
        <item x="20"/>
        <item x="1"/>
        <item x="124"/>
        <item x="96"/>
        <item x="61"/>
        <item x="5"/>
        <item x="44"/>
        <item x="49"/>
        <item x="100"/>
        <item x="113"/>
        <item x="78"/>
        <item x="53"/>
        <item x="31"/>
        <item x="32"/>
        <item x="0"/>
        <item x="14"/>
        <item x="42"/>
        <item x="4"/>
        <item x="128"/>
        <item x="120"/>
        <item x="117"/>
        <item x="76"/>
        <item x="41"/>
        <item x="64"/>
        <item x="115"/>
        <item x="9"/>
        <item x="125"/>
        <item x="79"/>
        <item x="23"/>
      </items>
    </pivotField>
    <pivotField name="Type" compact="0" outline="0" multipleItemSelectionAllowed="1" showAll="0">
      <items>
        <item x="0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ontract Amt $757,244.5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M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t="default"/>
      </items>
    </pivotField>
    <pivotField name="Invoiced Total $253,885.3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mount Paid $177,028.6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hange Orders $3,881.1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$142,694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P $49,902.5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P %" axis="axisRow" compact="0" outline="0" multipleItemSelectionAllowed="1" showAll="0" sortType="ascending">
      <items>
        <item x="3"/>
        <item x="9"/>
        <item x="4"/>
        <item x="0"/>
        <item x="8"/>
        <item x="13"/>
        <item x="10"/>
        <item x="2"/>
        <item x="20"/>
        <item x="1"/>
        <item x="17"/>
        <item x="21"/>
        <item x="12"/>
        <item x="14"/>
        <item x="15"/>
        <item x="5"/>
        <item x="18"/>
        <item x="16"/>
        <item x="19"/>
        <item x="22"/>
        <item x="11"/>
        <item x="23"/>
        <item x="6"/>
        <item x="7"/>
        <item t="default"/>
      </items>
    </pivotField>
    <pivotField name="Retail 6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urance 55.70%" compact="0" outline="0" multipleItemSelectionAllowed="1" showAll="0">
      <items>
        <item x="0"/>
        <item x="1"/>
        <item x="2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0"/>
        <item x="1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dated this week" compact="0" outline="0" multipleItemSelectionAllowed="1" showAll="0">
      <items>
        <item x="0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 of Last Payment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  <field x="1"/>
    <field x="17"/>
    <field x="13"/>
  </rowFields>
  <colFields>
    <field x="-2"/>
  </colFields>
  <pageFields>
    <pageField fld="7"/>
  </pageFields>
  <dataFields>
    <dataField name="Contract" fld="23" baseField="0"/>
    <dataField name="Change Orders" fld="24" baseField="0"/>
    <dataField name="Invoiced" fld="22" baseField="0"/>
    <dataField name="Amount Paid" fld="26" baseField="0"/>
    <dataField name="SUM of Expected Commission" fld="28" baseField="0"/>
  </dataFields>
</pivotTableDefinition>
</file>

<file path=xl/pivotTables/pivotTable10.xml><?xml version="1.0" encoding="utf-8"?>
<pivotTableDefinition xmlns="http://schemas.openxmlformats.org/spreadsheetml/2006/main" name="2025 Breakdown" cacheId="3" dataCaption="" createdVersion="6" compact="0" compactData="0">
  <location ref="A1:H20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h="1" x="1"/>
        <item x="2"/>
        <item h="1" x="3"/>
        <item x="4"/>
        <item h="1" x="5"/>
        <item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60"/>
        <item h="1" x="59"/>
        <item h="1" x="61"/>
        <item h="1" x="62"/>
        <item h="1" x="63"/>
        <item h="1" x="64"/>
        <item h="1" x="65"/>
        <item h="1" x="67"/>
        <item h="1" x="68"/>
        <item h="1" x="69"/>
        <item h="1" x="70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4"/>
        <item h="1" x="85"/>
        <item h="1" x="86"/>
        <item h="1" x="87"/>
        <item h="1" x="88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3"/>
        <item h="1" x="104"/>
        <item h="1" x="106"/>
        <item h="1" x="107"/>
        <item h="1" x="108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6"/>
        <item h="1" x="127"/>
        <item h="1" x="128"/>
        <item h="1" x="129"/>
        <item h="1" x="66"/>
        <item h="1" x="71"/>
        <item h="1" x="83"/>
        <item h="1" x="89"/>
        <item h="1" x="102"/>
        <item h="1" x="105"/>
        <item h="1" x="109"/>
        <item h="1" x="125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January" axis="axisRow" compact="0" outline="0" multipleItemSelectionAllowed="1" showAll="0" sortType="ascending">
      <items>
        <item x="1"/>
        <item h="1" x="7"/>
        <item h="1" x="5"/>
        <item x="3"/>
        <item x="4"/>
        <item h="1" x="8"/>
        <item x="2"/>
        <item x="0"/>
        <item h="1"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#" fld="3" subtotal="count" baseField="0"/>
    <dataField name="Contract Amt" fld="4" baseField="0"/>
    <dataField name="GP" fld="12" baseField="0"/>
    <dataField name="GP %" fld="13" subtotal="average" baseField="0"/>
    <dataField name="SUM of Change Orders $233,887.95" fld="10" baseField="0"/>
  </dataFields>
  <filters>
    <filter fld="3" type="captionBetween" evalOrder="-1" id="1" stringValue1="01/01/2025" stringValue2="02/01/2025">
      <autoFilter ref="A1">
        <filterColumn colId="0">
          <customFilters and="1">
            <customFilter operator="greaterThanOrEqual" val="01/01/2025"/>
            <customFilter operator="lessThanOrEqual" val="02/01/2025"/>
          </customFilters>
        </filterColumn>
      </autoFilter>
    </filter>
  </filters>
</pivotTableDefinition>
</file>

<file path=xl/pivotTables/pivotTable11.xml><?xml version="1.0" encoding="utf-8"?>
<pivotTableDefinition xmlns="http://schemas.openxmlformats.org/spreadsheetml/2006/main" name="2025 Breakdown 2" cacheId="3" dataCaption="" createdVersion="6" compact="0" compactData="0">
  <location ref="A22:H37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February" axis="axisRow" compact="0" outline="0" multipleItemSelectionAllowed="1" showAll="0" sortType="ascending">
      <items>
        <item x="1"/>
        <item h="1" x="7"/>
        <item x="5"/>
        <item x="3"/>
        <item x="4"/>
        <item h="1" x="8"/>
        <item x="2"/>
        <item x="0"/>
        <item h="1"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#" fld="3" subtotal="count" baseField="0"/>
    <dataField name="Contract Amt" fld="4" baseField="0"/>
    <dataField name="GP" fld="12" baseField="0"/>
    <dataField name="GP %" fld="13" subtotal="average" baseField="0"/>
    <dataField name="SUM of Change Orders $233,887.95" fld="10" baseField="0"/>
  </dataFields>
  <filters>
    <filter fld="3" type="captionBetween" evalOrder="-1" id="1" stringValue1="02/01/2025" stringValue2="2/28/2025">
      <autoFilter ref="A1">
        <filterColumn colId="0">
          <customFilters and="1">
            <customFilter operator="greaterThanOrEqual" val="02/01/2025"/>
            <customFilter operator="lessThanOrEqual" val="2/28/2025"/>
          </customFilters>
        </filterColumn>
      </autoFilter>
    </filter>
  </filters>
</pivotTableDefinition>
</file>

<file path=xl/pivotTables/pivotTable12.xml><?xml version="1.0" encoding="utf-8"?>
<pivotTableDefinition xmlns="http://schemas.openxmlformats.org/spreadsheetml/2006/main" name="2025 Breakdown 3" cacheId="3" dataCaption="" createdVersion="6" compact="0" compactData="0">
  <location ref="A39:H73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arch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#" fld="3" subtotal="count" baseField="0"/>
    <dataField name="Contract Amt" fld="4" baseField="0"/>
    <dataField name="GP" fld="12" baseField="0"/>
    <dataField name="GP %" fld="13" subtotal="average" baseField="0"/>
    <dataField name="SUM of Change Orders $233,887.95" fld="10" baseField="0"/>
  </dataFields>
  <filters>
    <filter fld="3" type="captionBetween" evalOrder="-1" id="1" stringValue1="2/28/25" stringValue2="3/31/25">
      <autoFilter ref="A1">
        <filterColumn colId="0">
          <customFilters and="1">
            <customFilter operator="greaterThanOrEqual" val="2/28/25"/>
            <customFilter operator="lessThanOrEqual" val="3/31/25"/>
          </customFilters>
        </filterColumn>
      </autoFilter>
    </filter>
  </filters>
</pivotTableDefinition>
</file>

<file path=xl/pivotTables/pivotTable13.xml><?xml version="1.0" encoding="utf-8"?>
<pivotTableDefinition xmlns="http://schemas.openxmlformats.org/spreadsheetml/2006/main" name="2025 Breakdown 4" cacheId="3" dataCaption="" createdVersion="6" compact="0" compactData="0">
  <location ref="A75:H114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pril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COUNT of Date" fld="3" subtotal="countNums" baseField="0"/>
    <dataField name="SUM of Contract Amt $3,015,547.20" fld="4" baseField="0"/>
    <dataField name="SUM of GP $1,277,104.64" fld="12" baseField="0"/>
    <dataField name="AVERAGE of GP 47.68%" fld="13" subtotal="average" baseField="0"/>
    <dataField name="SUM of Change Orders $233,887.95" fld="10" baseField="0"/>
  </dataFields>
  <filters>
    <filter fld="3" type="captionBetween" evalOrder="-1" id="1" stringValue1="4/1/25" stringValue2="4/30/25">
      <autoFilter ref="A1">
        <filterColumn colId="0">
          <customFilters and="1">
            <customFilter operator="greaterThanOrEqual" val="4/1/25"/>
            <customFilter operator="lessThanOrEqual" val="4/30/25"/>
          </customFilters>
        </filterColumn>
      </autoFilter>
    </filter>
  </filters>
</pivotTableDefinition>
</file>

<file path=xl/pivotTables/pivotTable14.xml><?xml version="1.0" encoding="utf-8"?>
<pivotTableDefinition xmlns="http://schemas.openxmlformats.org/spreadsheetml/2006/main" name="2025 Breakdown 5" cacheId="3" dataCaption="" createdVersion="6" compact="0" compactData="0">
  <location ref="A116:H158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ay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COUNT of Date" fld="3" subtotal="countNums" baseField="0"/>
    <dataField name="SUM of Contract Amt $3,015,547.20" fld="4" baseField="0"/>
    <dataField name="SUM of GP $1,277,104.64" fld="12" baseField="0"/>
    <dataField name="AVERAGE of GP 47.68%" fld="13" subtotal="average" baseField="0"/>
    <dataField name="SUM of Change Orders $233,887.95" fld="10" baseField="0"/>
  </dataFields>
  <filters>
    <filter fld="3" type="captionBetween" evalOrder="-1" id="2" stringValue1="5/1/25" stringValue2="5/31/25">
      <autoFilter ref="A1">
        <filterColumn colId="0">
          <customFilters and="1">
            <customFilter operator="greaterThanOrEqual" val="5/1/25"/>
            <customFilter operator="lessThanOrEqual" val="5/31/25"/>
          </customFilters>
        </filterColumn>
      </autoFilter>
    </filter>
  </filters>
</pivotTableDefinition>
</file>

<file path=xl/pivotTables/pivotTable15.xml><?xml version="1.0" encoding="utf-8"?>
<pivotTableDefinition xmlns="http://schemas.openxmlformats.org/spreadsheetml/2006/main" name="2025 Breakdown 6" cacheId="3" dataCaption="" createdVersion="6" compact="0" compactData="0">
  <location ref="A160:H193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June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COUNT of Date" fld="3" subtotal="countNums" baseField="0"/>
    <dataField name="SUM of Contract Amt $3,015,547.20" fld="4" baseField="0"/>
    <dataField name="SUM of GP $1,277,104.64" fld="12" baseField="0"/>
    <dataField name="AVERAGE of GP 47.68%" fld="13" subtotal="average" baseField="0"/>
    <dataField name="SUM of Change Orders $233,887.95" fld="10" baseField="0"/>
  </dataFields>
  <filters>
    <filter fld="3" type="captionBetween" evalOrder="-1" id="1" stringValue1="6/1/25" stringValue2="6/30/25">
      <autoFilter ref="A1">
        <filterColumn colId="0">
          <customFilters and="1">
            <customFilter operator="greaterThanOrEqual" val="6/1/25"/>
            <customFilter operator="lessThanOrEqual" val="6/30/25"/>
          </customFilters>
        </filterColumn>
      </autoFilter>
    </filter>
  </filters>
</pivotTableDefinition>
</file>

<file path=xl/pivotTables/pivotTable16.xml><?xml version="1.0" encoding="utf-8"?>
<pivotTableDefinition xmlns="http://schemas.openxmlformats.org/spreadsheetml/2006/main" name="2025 Breakdown 7" cacheId="3" dataCaption="" createdVersion="6" compact="0" compactData="0">
  <location ref="A195:H228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July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COUNT of Date" fld="3" subtotal="countNums" baseField="0"/>
    <dataField name="SUM of Contract Amt $3,015,547.20" fld="4" baseField="0"/>
    <dataField name="SUM of GP $1,277,104.64" fld="12" baseField="0"/>
    <dataField name="AVERAGE of GP 47.68%" fld="13" subtotal="average" baseField="0"/>
    <dataField name="SUM of Change Orders $233,887.95" fld="10" baseField="0"/>
  </dataFields>
  <filters>
    <filter fld="3" type="captionBetween" evalOrder="-1" id="1" stringValue1="7/1/25" stringValue2="7/30/25">
      <autoFilter ref="A1">
        <filterColumn colId="0">
          <customFilters and="1">
            <customFilter operator="greaterThanOrEqual" val="7/1/25"/>
            <customFilter operator="lessThanOrEqual" val="7/30/25"/>
          </customFilters>
        </filterColumn>
      </autoFilter>
    </filter>
  </filters>
</pivotTableDefinition>
</file>

<file path=xl/pivotTables/pivotTable17.xml><?xml version="1.0" encoding="utf-8"?>
<pivotTableDefinition xmlns="http://schemas.openxmlformats.org/spreadsheetml/2006/main" name="2025 Breakdown 8" cacheId="3" dataCaption="" createdVersion="6" compact="0" compactData="0">
  <location ref="A230:H254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ug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COUNT of Date" fld="3" subtotal="countNums" baseField="0"/>
    <dataField name="SUM of Contract Amt $3,015,547.20" fld="4" baseField="0"/>
    <dataField name="SUM of GP $1,277,104.64" fld="12" baseField="0"/>
    <dataField name="AVERAGE of GP 47.68%" fld="13" subtotal="average" baseField="0"/>
    <dataField name="SUM of Change Orders $233,887.95" fld="10" baseField="0"/>
  </dataFields>
  <filters>
    <filter fld="3" type="captionBetween" evalOrder="-1" id="2" stringValue1="7/31/25" stringValue2="9/1/25">
      <autoFilter ref="A1">
        <filterColumn colId="0">
          <customFilters and="1">
            <customFilter operator="greaterThanOrEqual" val="7/31/25"/>
            <customFilter operator="lessThanOrEqual" val="9/1/25"/>
          </customFilters>
        </filterColumn>
      </autoFilter>
    </filter>
  </filters>
</pivotTableDefinition>
</file>

<file path=xl/pivotTables/pivotTable18.xml><?xml version="1.0" encoding="utf-8"?>
<pivotTableDefinition xmlns="http://schemas.openxmlformats.org/spreadsheetml/2006/main" name="2025 Breakdown 9" cacheId="3" dataCaption="" createdVersion="6" compact="0" compactData="0">
  <location ref="A256:H285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ep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COUNT of Date" fld="3" subtotal="countNums" baseField="0"/>
    <dataField name="SUM of Contract Amt $3,015,547.20" fld="4" baseField="0"/>
    <dataField name="SUM of GP $1,277,104.64" fld="12" baseField="0"/>
    <dataField name="AVERAGE of GP 47.68%" fld="13" subtotal="average" baseField="0"/>
    <dataField name="SUM of Change Orders $233,887.95" fld="10" baseField="0"/>
  </dataFields>
  <filters>
    <filter fld="3" type="captionBetween" evalOrder="-1" id="2" stringValue1="8/31/25" stringValue2="9/30/25">
      <autoFilter ref="A1">
        <filterColumn colId="0">
          <customFilters and="1">
            <customFilter operator="greaterThanOrEqual" val="8/31/25"/>
            <customFilter operator="lessThanOrEqual" val="9/30/25"/>
          </customFilters>
        </filterColumn>
      </autoFilter>
    </filter>
  </filters>
</pivotTableDefinition>
</file>

<file path=xl/pivotTables/pivotTable19.xml><?xml version="1.0" encoding="utf-8"?>
<pivotTableDefinition xmlns="http://schemas.openxmlformats.org/spreadsheetml/2006/main" name="2025 Breakdown 10" cacheId="3" dataCaption="" createdVersion="6" compact="0" compactData="0">
  <location ref="A287:H324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Oct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COUNT of Date" fld="3" subtotal="countNums" baseField="0"/>
    <dataField name="SUM of Contract Amt $3,015,547.20" fld="4" baseField="0"/>
    <dataField name="SUM of GP $1,277,104.64" fld="12" baseField="0"/>
    <dataField name="AVERAGE of GP 47.68%" fld="13" subtotal="average" baseField="0"/>
    <dataField name="SUM of Change Orders $233,887.95" fld="10" baseField="0"/>
  </dataFields>
  <filters>
    <filter fld="3" type="captionBetween" evalOrder="-1" id="2" stringValue1="10/1/25" stringValue2="10/31/25">
      <autoFilter ref="A1">
        <filterColumn colId="0">
          <customFilters and="1">
            <customFilter operator="greaterThanOrEqual" val="10/1/25"/>
            <customFilter operator="lessThanOrEqual" val="10/31/25"/>
          </customFilters>
        </filterColumn>
      </autoFilter>
    </filter>
  </filters>
</pivotTableDefinition>
</file>

<file path=xl/pivotTables/pivotTable20.xml><?xml version="1.0" encoding="utf-8"?>
<pivotTableDefinition xmlns="http://schemas.openxmlformats.org/spreadsheetml/2006/main" name="2025 Breakdown 11" cacheId="3" dataCaption="" createdVersion="6" compact="0" compactData="0">
  <location ref="A326:H349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Nov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COUNT of Date" fld="3" subtotal="countNums" baseField="0"/>
    <dataField name="SUM of Contract Amt $3,015,547.20" fld="4" baseField="0"/>
    <dataField name="SUM of GP $1,277,104.64" fld="12" baseField="0"/>
    <dataField name="AVERAGE of GP 47.68%" fld="13" subtotal="average" baseField="0"/>
    <dataField name="SUM of Change Orders $233,887.95" fld="10" baseField="0"/>
  </dataFields>
  <filters>
    <filter fld="3" type="captionBetween" evalOrder="-1" id="2" stringValue1="11/1/25" stringValue2="11/30/25">
      <autoFilter ref="A1">
        <filterColumn colId="0">
          <customFilters and="1">
            <customFilter operator="greaterThanOrEqual" val="11/1/25"/>
            <customFilter operator="lessThanOrEqual" val="11/30/25"/>
          </customFilters>
        </filterColumn>
      </autoFilter>
    </filter>
  </filters>
</pivotTableDefinition>
</file>

<file path=xl/pivotTables/pivotTable21.xml><?xml version="1.0" encoding="utf-8"?>
<pivotTableDefinition xmlns="http://schemas.openxmlformats.org/spreadsheetml/2006/main" name="2025 Breakdown 12" cacheId="3" dataCaption="" createdVersion="6" compact="0" compactData="0">
  <location ref="A351:H367" firstHeaderRow="0" firstDataRow="4" firstDataCol="0"/>
  <pivotFields>
    <pivotField name="Job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66"/>
        <item x="71"/>
        <item x="83"/>
        <item x="89"/>
        <item x="102"/>
        <item x="105"/>
        <item x="109"/>
        <item x="125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Oct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</rowFields>
  <colFields>
    <field x="-2"/>
  </colFields>
  <dataFields>
    <dataField name="COUNT of Date" fld="3" subtotal="countNums" baseField="0"/>
    <dataField name="SUM of Contract Amt $3,015,547.20" fld="4" baseField="0"/>
    <dataField name="SUM of GP $1,277,104.64" fld="12" baseField="0"/>
    <dataField name="AVERAGE of GP 47.68%" fld="13" subtotal="average" baseField="0"/>
    <dataField name="SUM of Change Orders $233,887.95" fld="10" baseField="0"/>
  </dataFields>
  <filters>
    <filter fld="3" type="captionBetween" evalOrder="-1" id="2" stringValue1="12-1-25" stringValue2="12/31/25">
      <autoFilter ref="A1">
        <filterColumn colId="0">
          <customFilters and="1">
            <customFilter operator="greaterThanOrEqual" val="12-1-25"/>
            <customFilter operator="lessThanOrEqual" val="12/31/25"/>
          </customFilters>
        </filterColumn>
      </autoFilter>
    </filter>
  </filters>
</pivotTableDefinition>
</file>

<file path=xl/pivotTables/pivotTable22.xml><?xml version="1.0" encoding="utf-8"?>
<pivotTableDefinition xmlns="http://schemas.openxmlformats.org/spreadsheetml/2006/main" name="2025 AM Totals" cacheId="4" dataCaption="" compact="0" compactData="0">
  <location ref="A1:H11" firstHeaderRow="0" firstDataRow="2" firstDataCol="0"/>
  <pivotFields>
    <pivotField name="Project #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Job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M" axis="axisRow" compact="0" outline="0" multipleItemSelectionAllowed="1" showAll="0" sortType="ascending">
      <items>
        <item x="1"/>
        <item x="7"/>
        <item x="5"/>
        <item x="3"/>
        <item x="4"/>
        <item x="8"/>
        <item x="2"/>
        <item x="0"/>
        <item x="6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compact="0" outline="0" multipleItemSelectionAllowed="1" showAll="0">
      <items>
        <item x="0"/>
        <item x="1"/>
        <item t="default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Invoice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Date of Last Pa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  <pivotField name=" 30" compact="0" outline="0" multipleItemSelectionAllowed="1" showAll="0">
      <items>
        <item x="0"/>
        <item t="default"/>
      </items>
    </pivotField>
    <pivotField name=" 31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8"/>
  </rowFields>
  <colFields>
    <field x="-2"/>
  </colFields>
  <dataFields>
    <dataField name="Signed Contracts" fld="1" subtotal="count" baseField="0"/>
    <dataField name="Contracts" fld="24" baseField="0"/>
    <dataField name="Change Orders" fld="25" baseField="0"/>
    <dataField name="SUM of Total" fld="60" baseField="0"/>
    <dataField name="GP" fld="13" baseField="0"/>
    <dataField name="Retail" fld="15" subtotal="average" baseField="0"/>
    <dataField name="Insurance" fld="16" subtotal="average" baseField="0"/>
  </dataFields>
</pivotTableDefinition>
</file>

<file path=xl/pivotTables/pivotTable23.xml><?xml version="1.0" encoding="utf-8"?>
<pivotTableDefinition xmlns="http://schemas.openxmlformats.org/spreadsheetml/2006/main" name="2025 Adam" cacheId="5" dataCaption="" compact="0" compactData="0">
  <location ref="A3:I12" firstHeaderRow="0" firstDataRow="5" firstDataCol="0" rowPageCount="1" colPageCount="1"/>
  <pivotFields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</pivotField>
    <pivotField name="Name" axis="axisRow" compact="0" outline="0" multipleItemSelectionAllowed="1" showAll="0" sortType="ascending" defaultSubtotal="0">
      <items>
        <item x="52"/>
        <item x="196"/>
        <item x="123"/>
        <item x="41"/>
        <item x="18"/>
        <item x="28"/>
        <item x="210"/>
        <item x="102"/>
        <item x="45"/>
        <item x="76"/>
        <item x="215"/>
        <item x="121"/>
        <item x="106"/>
        <item x="179"/>
        <item x="154"/>
        <item x="117"/>
        <item x="186"/>
        <item x="167"/>
        <item x="38"/>
        <item x="182"/>
        <item x="5"/>
        <item x="36"/>
        <item x="140"/>
        <item x="95"/>
        <item x="190"/>
        <item x="217"/>
        <item x="147"/>
        <item x="86"/>
        <item x="202"/>
        <item x="93"/>
        <item x="83"/>
        <item x="205"/>
        <item x="24"/>
        <item x="71"/>
        <item x="80"/>
        <item x="225"/>
        <item x="119"/>
        <item x="79"/>
        <item x="213"/>
        <item x="87"/>
        <item x="113"/>
        <item x="22"/>
        <item x="65"/>
        <item x="33"/>
        <item x="224"/>
        <item x="214"/>
        <item x="109"/>
        <item x="164"/>
        <item x="173"/>
        <item x="30"/>
        <item x="165"/>
        <item x="194"/>
        <item x="34"/>
        <item x="59"/>
        <item x="181"/>
        <item x="185"/>
        <item x="161"/>
        <item x="9"/>
        <item x="199"/>
        <item x="1"/>
        <item x="226"/>
        <item x="178"/>
        <item x="153"/>
        <item x="56"/>
        <item x="2"/>
        <item x="168"/>
        <item x="57"/>
        <item x="116"/>
        <item x="49"/>
        <item x="221"/>
        <item x="148"/>
        <item x="206"/>
        <item x="10"/>
        <item x="81"/>
        <item x="184"/>
        <item x="192"/>
        <item x="127"/>
        <item x="149"/>
        <item x="163"/>
        <item x="16"/>
        <item x="197"/>
        <item x="146"/>
        <item x="144"/>
        <item x="188"/>
        <item x="108"/>
        <item x="13"/>
        <item x="77"/>
        <item x="177"/>
        <item x="136"/>
        <item x="82"/>
        <item x="85"/>
        <item x="31"/>
        <item x="55"/>
        <item x="216"/>
        <item x="132"/>
        <item x="61"/>
        <item x="203"/>
        <item x="92"/>
        <item x="66"/>
        <item x="15"/>
        <item x="200"/>
        <item x="62"/>
        <item x="118"/>
        <item x="53"/>
        <item x="99"/>
        <item x="171"/>
        <item x="142"/>
        <item x="138"/>
        <item x="145"/>
        <item x="50"/>
        <item x="67"/>
        <item x="134"/>
        <item x="180"/>
        <item x="90"/>
        <item x="133"/>
        <item x="14"/>
        <item x="68"/>
        <item x="54"/>
        <item x="17"/>
        <item x="135"/>
        <item x="73"/>
        <item x="4"/>
        <item x="204"/>
        <item x="42"/>
        <item x="26"/>
        <item x="27"/>
        <item x="124"/>
        <item x="193"/>
        <item x="143"/>
        <item x="209"/>
        <item x="120"/>
        <item x="64"/>
        <item x="21"/>
        <item x="207"/>
        <item x="160"/>
        <item x="187"/>
        <item x="131"/>
        <item x="43"/>
        <item x="162"/>
        <item x="3"/>
        <item x="189"/>
        <item x="151"/>
        <item x="32"/>
        <item x="84"/>
        <item x="218"/>
        <item x="104"/>
        <item x="222"/>
        <item x="211"/>
        <item x="128"/>
        <item x="208"/>
        <item x="170"/>
        <item x="7"/>
        <item x="70"/>
        <item x="94"/>
        <item x="48"/>
        <item x="176"/>
        <item x="23"/>
        <item x="78"/>
        <item x="0"/>
        <item x="100"/>
        <item x="91"/>
        <item x="115"/>
        <item x="98"/>
        <item x="137"/>
        <item x="8"/>
        <item x="19"/>
        <item x="69"/>
        <item x="96"/>
        <item x="220"/>
        <item x="44"/>
        <item x="51"/>
        <item x="223"/>
        <item x="101"/>
        <item x="29"/>
        <item x="72"/>
        <item x="37"/>
        <item x="191"/>
        <item x="6"/>
        <item x="126"/>
        <item x="47"/>
        <item x="157"/>
        <item x="141"/>
        <item x="105"/>
        <item x="125"/>
        <item x="40"/>
        <item x="89"/>
        <item x="183"/>
        <item x="103"/>
        <item x="172"/>
        <item x="152"/>
        <item x="97"/>
        <item x="58"/>
        <item x="155"/>
        <item x="63"/>
        <item x="219"/>
        <item x="159"/>
        <item x="175"/>
        <item x="169"/>
        <item x="107"/>
        <item x="158"/>
        <item x="88"/>
        <item x="114"/>
        <item x="166"/>
        <item x="174"/>
        <item x="139"/>
        <item x="60"/>
        <item x="195"/>
        <item x="75"/>
        <item x="25"/>
        <item x="129"/>
        <item x="35"/>
        <item x="12"/>
        <item x="74"/>
        <item x="227"/>
        <item x="46"/>
        <item x="150"/>
        <item x="212"/>
        <item x="110"/>
        <item x="112"/>
        <item x="198"/>
        <item x="20"/>
        <item x="130"/>
        <item x="11"/>
        <item x="111"/>
        <item x="156"/>
        <item x="122"/>
        <item x="201"/>
        <item x="39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M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%" axis="axisRow" compact="0" outline="0" multipleItemSelectionAllowed="1" showAll="0" sortType="ascending">
      <items>
        <item x="57"/>
        <item x="28"/>
        <item x="92"/>
        <item x="133"/>
        <item x="114"/>
        <item x="45"/>
        <item x="2"/>
        <item x="8"/>
        <item x="141"/>
        <item x="20"/>
        <item x="146"/>
        <item x="202"/>
        <item x="95"/>
        <item x="5"/>
        <item x="147"/>
        <item x="160"/>
        <item x="201"/>
        <item x="150"/>
        <item x="124"/>
        <item x="171"/>
        <item x="118"/>
        <item x="69"/>
        <item x="122"/>
        <item x="107"/>
        <item x="131"/>
        <item x="43"/>
        <item x="102"/>
        <item x="105"/>
        <item x="38"/>
        <item x="55"/>
        <item x="36"/>
        <item x="162"/>
        <item x="185"/>
        <item x="181"/>
        <item x="49"/>
        <item x="191"/>
        <item x="159"/>
        <item x="101"/>
        <item x="120"/>
        <item x="65"/>
        <item x="129"/>
        <item x="175"/>
        <item x="173"/>
        <item x="139"/>
        <item x="153"/>
        <item x="47"/>
        <item x="32"/>
        <item x="39"/>
        <item x="186"/>
        <item x="167"/>
        <item x="64"/>
        <item x="135"/>
        <item x="165"/>
        <item x="46"/>
        <item x="156"/>
        <item x="77"/>
        <item x="155"/>
        <item x="172"/>
        <item x="73"/>
        <item x="200"/>
        <item x="99"/>
        <item x="30"/>
        <item x="81"/>
        <item x="103"/>
        <item x="169"/>
        <item x="121"/>
        <item x="48"/>
        <item x="72"/>
        <item x="13"/>
        <item x="52"/>
        <item x="58"/>
        <item x="149"/>
        <item x="116"/>
        <item x="154"/>
        <item x="144"/>
        <item x="111"/>
        <item x="183"/>
        <item x="22"/>
        <item x="142"/>
        <item x="26"/>
        <item x="134"/>
        <item x="113"/>
        <item x="148"/>
        <item x="75"/>
        <item x="62"/>
        <item x="86"/>
        <item x="109"/>
        <item x="170"/>
        <item x="67"/>
        <item x="50"/>
        <item x="90"/>
        <item x="184"/>
        <item x="119"/>
        <item x="9"/>
        <item x="126"/>
        <item x="166"/>
        <item x="51"/>
        <item x="190"/>
        <item x="104"/>
        <item x="98"/>
        <item x="196"/>
        <item x="76"/>
        <item x="188"/>
        <item x="42"/>
        <item x="18"/>
        <item x="193"/>
        <item x="14"/>
        <item x="197"/>
        <item x="158"/>
        <item x="157"/>
        <item x="137"/>
        <item x="143"/>
        <item x="54"/>
        <item x="106"/>
        <item x="19"/>
        <item x="152"/>
        <item x="108"/>
        <item x="189"/>
        <item x="136"/>
        <item x="110"/>
        <item x="91"/>
        <item x="60"/>
        <item x="63"/>
        <item x="117"/>
        <item x="34"/>
        <item x="161"/>
        <item x="74"/>
        <item x="199"/>
        <item x="37"/>
        <item x="35"/>
        <item x="177"/>
        <item x="12"/>
        <item x="192"/>
        <item x="61"/>
        <item x="194"/>
        <item x="138"/>
        <item x="100"/>
        <item x="24"/>
        <item x="97"/>
        <item x="40"/>
        <item x="96"/>
        <item x="31"/>
        <item x="27"/>
        <item x="44"/>
        <item x="187"/>
        <item x="85"/>
        <item x="112"/>
        <item x="163"/>
        <item x="70"/>
        <item x="168"/>
        <item x="29"/>
        <item x="15"/>
        <item x="7"/>
        <item x="125"/>
        <item x="21"/>
        <item x="59"/>
        <item x="33"/>
        <item x="3"/>
        <item x="87"/>
        <item x="128"/>
        <item x="88"/>
        <item x="132"/>
        <item x="17"/>
        <item x="78"/>
        <item x="68"/>
        <item x="145"/>
        <item x="178"/>
        <item x="94"/>
        <item x="130"/>
        <item x="82"/>
        <item x="56"/>
        <item x="6"/>
        <item x="71"/>
        <item x="25"/>
        <item x="4"/>
        <item x="66"/>
        <item x="180"/>
        <item x="179"/>
        <item x="115"/>
        <item x="195"/>
        <item x="84"/>
        <item x="0"/>
        <item x="176"/>
        <item x="83"/>
        <item x="23"/>
        <item x="174"/>
        <item x="123"/>
        <item x="16"/>
        <item x="53"/>
        <item x="11"/>
        <item x="164"/>
        <item x="127"/>
        <item x="140"/>
        <item x="93"/>
        <item x="151"/>
        <item x="89"/>
        <item x="182"/>
        <item x="80"/>
        <item x="10"/>
        <item x="198"/>
        <item x="41"/>
        <item x="79"/>
        <item x="1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1"/>
        <item x="0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Date of Last Pa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  <field x="1"/>
    <field x="17"/>
    <field x="13"/>
  </rowFields>
  <colFields>
    <field x="-2"/>
  </colFields>
  <pageFields>
    <pageField fld="7"/>
  </pageFields>
  <dataFields>
    <dataField name="Contract" fld="23" baseField="0"/>
    <dataField name="Change Orders" fld="24" baseField="0"/>
    <dataField name="Invoiced" fld="22" baseField="0"/>
    <dataField name="Amount Paid" fld="26" baseField="0"/>
    <dataField name="SUM of Expected Commission" fld="29" baseField="0"/>
  </dataFields>
</pivotTableDefinition>
</file>

<file path=xl/pivotTables/pivotTable24.xml><?xml version="1.0" encoding="utf-8"?>
<pivotTableDefinition xmlns="http://schemas.openxmlformats.org/spreadsheetml/2006/main" name="2025 Brett" cacheId="5" dataCaption="" compact="0" compactData="0">
  <location ref="A3:I52" firstHeaderRow="0" firstDataRow="5" firstDataCol="0" rowPageCount="1" colPageCount="1"/>
  <pivotFields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</pivotField>
    <pivotField name="Name" axis="axisRow" compact="0" outline="0" multipleItemSelectionAllowed="1" showAll="0" sortType="ascending" defaultSubtotal="0">
      <items>
        <item x="52"/>
        <item x="196"/>
        <item x="123"/>
        <item x="41"/>
        <item x="18"/>
        <item x="28"/>
        <item x="210"/>
        <item x="102"/>
        <item x="45"/>
        <item x="76"/>
        <item x="215"/>
        <item x="121"/>
        <item x="106"/>
        <item x="179"/>
        <item x="154"/>
        <item x="117"/>
        <item x="186"/>
        <item x="167"/>
        <item x="38"/>
        <item x="182"/>
        <item x="5"/>
        <item x="36"/>
        <item x="140"/>
        <item x="95"/>
        <item x="190"/>
        <item x="217"/>
        <item x="147"/>
        <item x="86"/>
        <item x="202"/>
        <item x="93"/>
        <item x="83"/>
        <item x="205"/>
        <item x="24"/>
        <item x="71"/>
        <item x="80"/>
        <item x="225"/>
        <item x="119"/>
        <item x="79"/>
        <item x="213"/>
        <item x="87"/>
        <item x="113"/>
        <item x="22"/>
        <item x="65"/>
        <item x="33"/>
        <item x="224"/>
        <item x="214"/>
        <item x="109"/>
        <item x="164"/>
        <item x="173"/>
        <item x="30"/>
        <item x="165"/>
        <item x="194"/>
        <item x="34"/>
        <item x="59"/>
        <item x="181"/>
        <item x="185"/>
        <item x="161"/>
        <item x="9"/>
        <item x="199"/>
        <item x="1"/>
        <item x="226"/>
        <item x="178"/>
        <item x="153"/>
        <item x="56"/>
        <item x="2"/>
        <item x="168"/>
        <item x="57"/>
        <item x="116"/>
        <item x="49"/>
        <item x="221"/>
        <item x="148"/>
        <item x="206"/>
        <item x="10"/>
        <item x="81"/>
        <item x="184"/>
        <item x="192"/>
        <item x="127"/>
        <item x="149"/>
        <item x="163"/>
        <item x="16"/>
        <item x="197"/>
        <item x="146"/>
        <item x="144"/>
        <item x="188"/>
        <item x="108"/>
        <item x="13"/>
        <item x="77"/>
        <item x="177"/>
        <item x="136"/>
        <item x="82"/>
        <item x="85"/>
        <item x="31"/>
        <item x="55"/>
        <item x="216"/>
        <item x="132"/>
        <item x="61"/>
        <item x="203"/>
        <item x="92"/>
        <item x="66"/>
        <item x="15"/>
        <item x="200"/>
        <item x="62"/>
        <item x="118"/>
        <item x="53"/>
        <item x="99"/>
        <item x="171"/>
        <item x="142"/>
        <item x="138"/>
        <item x="145"/>
        <item x="50"/>
        <item x="67"/>
        <item x="134"/>
        <item x="180"/>
        <item x="90"/>
        <item x="133"/>
        <item x="14"/>
        <item x="68"/>
        <item x="54"/>
        <item x="17"/>
        <item x="135"/>
        <item x="73"/>
        <item x="4"/>
        <item x="204"/>
        <item x="42"/>
        <item x="26"/>
        <item x="27"/>
        <item x="124"/>
        <item x="193"/>
        <item x="143"/>
        <item x="209"/>
        <item x="120"/>
        <item x="64"/>
        <item x="21"/>
        <item x="207"/>
        <item x="160"/>
        <item x="187"/>
        <item x="131"/>
        <item x="43"/>
        <item x="162"/>
        <item x="3"/>
        <item x="189"/>
        <item x="151"/>
        <item x="32"/>
        <item x="84"/>
        <item x="218"/>
        <item x="104"/>
        <item x="222"/>
        <item x="211"/>
        <item x="128"/>
        <item x="208"/>
        <item x="170"/>
        <item x="7"/>
        <item x="70"/>
        <item x="94"/>
        <item x="48"/>
        <item x="176"/>
        <item x="23"/>
        <item x="78"/>
        <item x="0"/>
        <item x="100"/>
        <item x="91"/>
        <item x="115"/>
        <item x="98"/>
        <item x="137"/>
        <item x="8"/>
        <item x="19"/>
        <item x="69"/>
        <item x="96"/>
        <item x="220"/>
        <item x="44"/>
        <item x="51"/>
        <item x="223"/>
        <item x="101"/>
        <item x="29"/>
        <item x="72"/>
        <item x="37"/>
        <item x="191"/>
        <item x="6"/>
        <item x="126"/>
        <item x="47"/>
        <item x="157"/>
        <item x="141"/>
        <item x="105"/>
        <item x="125"/>
        <item x="40"/>
        <item x="89"/>
        <item x="183"/>
        <item x="103"/>
        <item x="172"/>
        <item x="152"/>
        <item x="97"/>
        <item x="58"/>
        <item x="155"/>
        <item x="63"/>
        <item x="219"/>
        <item x="159"/>
        <item x="175"/>
        <item x="169"/>
        <item x="107"/>
        <item x="158"/>
        <item x="88"/>
        <item x="114"/>
        <item x="166"/>
        <item x="174"/>
        <item x="139"/>
        <item x="60"/>
        <item x="195"/>
        <item x="75"/>
        <item x="25"/>
        <item x="129"/>
        <item x="35"/>
        <item x="12"/>
        <item x="74"/>
        <item x="227"/>
        <item x="46"/>
        <item x="150"/>
        <item x="212"/>
        <item x="110"/>
        <item x="112"/>
        <item x="198"/>
        <item x="20"/>
        <item x="130"/>
        <item x="11"/>
        <item x="111"/>
        <item x="156"/>
        <item x="122"/>
        <item x="201"/>
        <item x="39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M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%" axis="axisRow" compact="0" outline="0" multipleItemSelectionAllowed="1" showAll="0" sortType="ascending">
      <items>
        <item x="57"/>
        <item x="28"/>
        <item x="92"/>
        <item x="133"/>
        <item x="114"/>
        <item x="45"/>
        <item x="2"/>
        <item x="8"/>
        <item x="141"/>
        <item x="20"/>
        <item x="146"/>
        <item x="202"/>
        <item x="95"/>
        <item x="5"/>
        <item x="147"/>
        <item x="160"/>
        <item x="201"/>
        <item x="150"/>
        <item x="124"/>
        <item x="171"/>
        <item x="118"/>
        <item x="69"/>
        <item x="122"/>
        <item x="107"/>
        <item x="131"/>
        <item x="43"/>
        <item x="102"/>
        <item x="105"/>
        <item x="38"/>
        <item x="55"/>
        <item x="36"/>
        <item x="162"/>
        <item x="185"/>
        <item x="181"/>
        <item x="49"/>
        <item x="191"/>
        <item x="159"/>
        <item x="101"/>
        <item x="120"/>
        <item x="65"/>
        <item x="129"/>
        <item x="175"/>
        <item x="173"/>
        <item x="139"/>
        <item x="153"/>
        <item x="47"/>
        <item x="32"/>
        <item x="39"/>
        <item x="186"/>
        <item x="167"/>
        <item x="64"/>
        <item x="135"/>
        <item x="165"/>
        <item x="46"/>
        <item x="156"/>
        <item x="77"/>
        <item x="155"/>
        <item x="172"/>
        <item x="73"/>
        <item x="200"/>
        <item x="99"/>
        <item x="30"/>
        <item x="81"/>
        <item x="103"/>
        <item x="169"/>
        <item x="121"/>
        <item x="48"/>
        <item x="72"/>
        <item x="13"/>
        <item x="52"/>
        <item x="58"/>
        <item x="149"/>
        <item x="116"/>
        <item x="154"/>
        <item x="144"/>
        <item x="111"/>
        <item x="183"/>
        <item x="22"/>
        <item x="142"/>
        <item x="26"/>
        <item x="134"/>
        <item x="113"/>
        <item x="148"/>
        <item x="75"/>
        <item x="62"/>
        <item x="86"/>
        <item x="109"/>
        <item x="170"/>
        <item x="67"/>
        <item x="50"/>
        <item x="90"/>
        <item x="184"/>
        <item x="119"/>
        <item x="9"/>
        <item x="126"/>
        <item x="166"/>
        <item x="51"/>
        <item x="190"/>
        <item x="104"/>
        <item x="98"/>
        <item x="196"/>
        <item x="76"/>
        <item x="188"/>
        <item x="42"/>
        <item x="18"/>
        <item x="193"/>
        <item x="14"/>
        <item x="197"/>
        <item x="158"/>
        <item x="157"/>
        <item x="137"/>
        <item x="143"/>
        <item x="54"/>
        <item x="106"/>
        <item x="19"/>
        <item x="152"/>
        <item x="108"/>
        <item x="189"/>
        <item x="136"/>
        <item x="110"/>
        <item x="91"/>
        <item x="60"/>
        <item x="63"/>
        <item x="117"/>
        <item x="34"/>
        <item x="161"/>
        <item x="74"/>
        <item x="199"/>
        <item x="37"/>
        <item x="35"/>
        <item x="177"/>
        <item x="12"/>
        <item x="192"/>
        <item x="61"/>
        <item x="194"/>
        <item x="138"/>
        <item x="100"/>
        <item x="24"/>
        <item x="97"/>
        <item x="40"/>
        <item x="96"/>
        <item x="31"/>
        <item x="27"/>
        <item x="44"/>
        <item x="187"/>
        <item x="85"/>
        <item x="112"/>
        <item x="163"/>
        <item x="70"/>
        <item x="168"/>
        <item x="29"/>
        <item x="15"/>
        <item x="7"/>
        <item x="125"/>
        <item x="21"/>
        <item x="59"/>
        <item x="33"/>
        <item x="3"/>
        <item x="87"/>
        <item x="128"/>
        <item x="88"/>
        <item x="132"/>
        <item x="17"/>
        <item x="78"/>
        <item x="68"/>
        <item x="145"/>
        <item x="178"/>
        <item x="94"/>
        <item x="130"/>
        <item x="82"/>
        <item x="56"/>
        <item x="6"/>
        <item x="71"/>
        <item x="25"/>
        <item x="4"/>
        <item x="66"/>
        <item x="180"/>
        <item x="179"/>
        <item x="115"/>
        <item x="195"/>
        <item x="84"/>
        <item x="0"/>
        <item x="176"/>
        <item x="83"/>
        <item x="23"/>
        <item x="174"/>
        <item x="123"/>
        <item x="16"/>
        <item x="53"/>
        <item x="11"/>
        <item x="164"/>
        <item x="127"/>
        <item x="140"/>
        <item x="93"/>
        <item x="151"/>
        <item x="89"/>
        <item x="182"/>
        <item x="80"/>
        <item x="10"/>
        <item x="198"/>
        <item x="41"/>
        <item x="79"/>
        <item x="1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1"/>
        <item x="0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Date of Last Pa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  <field x="1"/>
    <field x="17"/>
    <field x="13"/>
  </rowFields>
  <colFields>
    <field x="-2"/>
  </colFields>
  <pageFields>
    <pageField fld="7"/>
  </pageFields>
  <dataFields>
    <dataField name="Contract" fld="23" baseField="0"/>
    <dataField name="Change Orders" fld="24" baseField="0"/>
    <dataField name="Invoiced" fld="22" baseField="0"/>
    <dataField name="Amount Paid" fld="26" baseField="0"/>
    <dataField name="SUM of Expected Commission" fld="29" baseField="0"/>
  </dataFields>
</pivotTableDefinition>
</file>

<file path=xl/pivotTables/pivotTable25.xml><?xml version="1.0" encoding="utf-8"?>
<pivotTableDefinition xmlns="http://schemas.openxmlformats.org/spreadsheetml/2006/main" name="2025 Chris" cacheId="5" dataCaption="" compact="0" compactData="0">
  <location ref="A3:I21" firstHeaderRow="0" firstDataRow="5" firstDataCol="0" rowPageCount="1" colPageCount="1"/>
  <pivotFields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</pivotField>
    <pivotField name="Name" axis="axisRow" compact="0" outline="0" multipleItemSelectionAllowed="1" showAll="0" sortType="ascending" defaultSubtotal="0">
      <items>
        <item x="52"/>
        <item x="196"/>
        <item x="123"/>
        <item x="41"/>
        <item x="18"/>
        <item x="28"/>
        <item x="210"/>
        <item x="102"/>
        <item x="45"/>
        <item x="76"/>
        <item x="215"/>
        <item x="121"/>
        <item x="106"/>
        <item x="179"/>
        <item x="154"/>
        <item x="117"/>
        <item x="186"/>
        <item x="167"/>
        <item x="38"/>
        <item x="182"/>
        <item x="5"/>
        <item x="36"/>
        <item x="140"/>
        <item x="95"/>
        <item x="190"/>
        <item x="217"/>
        <item x="147"/>
        <item x="86"/>
        <item x="202"/>
        <item x="93"/>
        <item x="83"/>
        <item x="205"/>
        <item x="24"/>
        <item x="71"/>
        <item x="80"/>
        <item x="225"/>
        <item x="119"/>
        <item x="79"/>
        <item x="213"/>
        <item x="87"/>
        <item x="113"/>
        <item x="22"/>
        <item x="65"/>
        <item x="33"/>
        <item x="224"/>
        <item x="214"/>
        <item x="109"/>
        <item x="164"/>
        <item x="173"/>
        <item x="30"/>
        <item x="165"/>
        <item x="194"/>
        <item x="34"/>
        <item x="59"/>
        <item x="181"/>
        <item x="185"/>
        <item x="161"/>
        <item x="9"/>
        <item x="199"/>
        <item x="1"/>
        <item x="226"/>
        <item x="178"/>
        <item x="153"/>
        <item x="56"/>
        <item x="2"/>
        <item x="168"/>
        <item x="57"/>
        <item x="116"/>
        <item x="49"/>
        <item x="221"/>
        <item x="148"/>
        <item x="206"/>
        <item x="10"/>
        <item x="81"/>
        <item x="184"/>
        <item x="192"/>
        <item x="127"/>
        <item x="149"/>
        <item x="163"/>
        <item x="16"/>
        <item x="197"/>
        <item x="146"/>
        <item x="144"/>
        <item x="188"/>
        <item x="108"/>
        <item x="13"/>
        <item x="77"/>
        <item x="177"/>
        <item x="136"/>
        <item x="82"/>
        <item x="85"/>
        <item x="31"/>
        <item x="55"/>
        <item x="216"/>
        <item x="132"/>
        <item x="61"/>
        <item x="203"/>
        <item x="92"/>
        <item x="66"/>
        <item x="15"/>
        <item x="200"/>
        <item x="62"/>
        <item x="118"/>
        <item x="53"/>
        <item x="99"/>
        <item x="171"/>
        <item x="142"/>
        <item x="138"/>
        <item x="145"/>
        <item x="50"/>
        <item x="67"/>
        <item x="134"/>
        <item x="180"/>
        <item x="90"/>
        <item x="133"/>
        <item x="14"/>
        <item x="68"/>
        <item x="54"/>
        <item x="17"/>
        <item x="135"/>
        <item x="73"/>
        <item x="4"/>
        <item x="204"/>
        <item x="42"/>
        <item x="26"/>
        <item x="27"/>
        <item x="124"/>
        <item x="193"/>
        <item x="143"/>
        <item x="209"/>
        <item x="120"/>
        <item x="64"/>
        <item x="21"/>
        <item x="207"/>
        <item x="160"/>
        <item x="187"/>
        <item x="131"/>
        <item x="43"/>
        <item x="162"/>
        <item x="3"/>
        <item x="189"/>
        <item x="151"/>
        <item x="32"/>
        <item x="84"/>
        <item x="218"/>
        <item x="104"/>
        <item x="222"/>
        <item x="211"/>
        <item x="128"/>
        <item x="208"/>
        <item x="170"/>
        <item x="7"/>
        <item x="70"/>
        <item x="94"/>
        <item x="48"/>
        <item x="176"/>
        <item x="23"/>
        <item x="78"/>
        <item x="0"/>
        <item x="100"/>
        <item x="91"/>
        <item x="115"/>
        <item x="98"/>
        <item x="137"/>
        <item x="8"/>
        <item x="19"/>
        <item x="69"/>
        <item x="96"/>
        <item x="220"/>
        <item x="44"/>
        <item x="51"/>
        <item x="223"/>
        <item x="101"/>
        <item x="29"/>
        <item x="72"/>
        <item x="37"/>
        <item x="191"/>
        <item x="6"/>
        <item x="126"/>
        <item x="47"/>
        <item x="157"/>
        <item x="141"/>
        <item x="105"/>
        <item x="125"/>
        <item x="40"/>
        <item x="89"/>
        <item x="183"/>
        <item x="103"/>
        <item x="172"/>
        <item x="152"/>
        <item x="97"/>
        <item x="58"/>
        <item x="155"/>
        <item x="63"/>
        <item x="219"/>
        <item x="159"/>
        <item x="175"/>
        <item x="169"/>
        <item x="107"/>
        <item x="158"/>
        <item x="88"/>
        <item x="114"/>
        <item x="166"/>
        <item x="174"/>
        <item x="139"/>
        <item x="60"/>
        <item x="195"/>
        <item x="75"/>
        <item x="25"/>
        <item x="129"/>
        <item x="35"/>
        <item x="12"/>
        <item x="74"/>
        <item x="227"/>
        <item x="46"/>
        <item x="150"/>
        <item x="212"/>
        <item x="110"/>
        <item x="112"/>
        <item x="198"/>
        <item x="20"/>
        <item x="130"/>
        <item x="11"/>
        <item x="111"/>
        <item x="156"/>
        <item x="122"/>
        <item x="201"/>
        <item x="39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M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%" axis="axisRow" compact="0" outline="0" multipleItemSelectionAllowed="1" showAll="0" sortType="ascending">
      <items>
        <item x="57"/>
        <item x="28"/>
        <item x="92"/>
        <item x="133"/>
        <item x="114"/>
        <item x="45"/>
        <item x="2"/>
        <item x="8"/>
        <item x="141"/>
        <item x="20"/>
        <item x="146"/>
        <item x="202"/>
        <item x="95"/>
        <item x="5"/>
        <item x="147"/>
        <item x="160"/>
        <item x="201"/>
        <item x="150"/>
        <item x="124"/>
        <item x="171"/>
        <item x="118"/>
        <item x="69"/>
        <item x="122"/>
        <item x="107"/>
        <item x="131"/>
        <item x="43"/>
        <item x="102"/>
        <item x="105"/>
        <item x="38"/>
        <item x="55"/>
        <item x="36"/>
        <item x="162"/>
        <item x="185"/>
        <item x="181"/>
        <item x="49"/>
        <item x="191"/>
        <item x="159"/>
        <item x="101"/>
        <item x="120"/>
        <item x="65"/>
        <item x="129"/>
        <item x="175"/>
        <item x="173"/>
        <item x="139"/>
        <item x="153"/>
        <item x="47"/>
        <item x="32"/>
        <item x="39"/>
        <item x="186"/>
        <item x="167"/>
        <item x="64"/>
        <item x="135"/>
        <item x="165"/>
        <item x="46"/>
        <item x="156"/>
        <item x="77"/>
        <item x="155"/>
        <item x="172"/>
        <item x="73"/>
        <item x="200"/>
        <item x="99"/>
        <item x="30"/>
        <item x="81"/>
        <item x="103"/>
        <item x="169"/>
        <item x="121"/>
        <item x="48"/>
        <item x="72"/>
        <item x="13"/>
        <item x="52"/>
        <item x="58"/>
        <item x="149"/>
        <item x="116"/>
        <item x="154"/>
        <item x="144"/>
        <item x="111"/>
        <item x="183"/>
        <item x="22"/>
        <item x="142"/>
        <item x="26"/>
        <item x="134"/>
        <item x="113"/>
        <item x="148"/>
        <item x="75"/>
        <item x="62"/>
        <item x="86"/>
        <item x="109"/>
        <item x="170"/>
        <item x="67"/>
        <item x="50"/>
        <item x="90"/>
        <item x="184"/>
        <item x="119"/>
        <item x="9"/>
        <item x="126"/>
        <item x="166"/>
        <item x="51"/>
        <item x="190"/>
        <item x="104"/>
        <item x="98"/>
        <item x="196"/>
        <item x="76"/>
        <item x="188"/>
        <item x="42"/>
        <item x="18"/>
        <item x="193"/>
        <item x="14"/>
        <item x="197"/>
        <item x="158"/>
        <item x="157"/>
        <item x="137"/>
        <item x="143"/>
        <item x="54"/>
        <item x="106"/>
        <item x="19"/>
        <item x="152"/>
        <item x="108"/>
        <item x="189"/>
        <item x="136"/>
        <item x="110"/>
        <item x="91"/>
        <item x="60"/>
        <item x="63"/>
        <item x="117"/>
        <item x="34"/>
        <item x="161"/>
        <item x="74"/>
        <item x="199"/>
        <item x="37"/>
        <item x="35"/>
        <item x="177"/>
        <item x="12"/>
        <item x="192"/>
        <item x="61"/>
        <item x="194"/>
        <item x="138"/>
        <item x="100"/>
        <item x="24"/>
        <item x="97"/>
        <item x="40"/>
        <item x="96"/>
        <item x="31"/>
        <item x="27"/>
        <item x="44"/>
        <item x="187"/>
        <item x="85"/>
        <item x="112"/>
        <item x="163"/>
        <item x="70"/>
        <item x="168"/>
        <item x="29"/>
        <item x="15"/>
        <item x="7"/>
        <item x="125"/>
        <item x="21"/>
        <item x="59"/>
        <item x="33"/>
        <item x="3"/>
        <item x="87"/>
        <item x="128"/>
        <item x="88"/>
        <item x="132"/>
        <item x="17"/>
        <item x="78"/>
        <item x="68"/>
        <item x="145"/>
        <item x="178"/>
        <item x="94"/>
        <item x="130"/>
        <item x="82"/>
        <item x="56"/>
        <item x="6"/>
        <item x="71"/>
        <item x="25"/>
        <item x="4"/>
        <item x="66"/>
        <item x="180"/>
        <item x="179"/>
        <item x="115"/>
        <item x="195"/>
        <item x="84"/>
        <item x="0"/>
        <item x="176"/>
        <item x="83"/>
        <item x="23"/>
        <item x="174"/>
        <item x="123"/>
        <item x="16"/>
        <item x="53"/>
        <item x="11"/>
        <item x="164"/>
        <item x="127"/>
        <item x="140"/>
        <item x="93"/>
        <item x="151"/>
        <item x="89"/>
        <item x="182"/>
        <item x="80"/>
        <item x="10"/>
        <item x="198"/>
        <item x="41"/>
        <item x="79"/>
        <item x="1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1"/>
        <item x="0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Date of Last Pa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  <field x="1"/>
    <field x="17"/>
    <field x="13"/>
  </rowFields>
  <colFields>
    <field x="-2"/>
  </colFields>
  <pageFields>
    <pageField fld="7"/>
  </pageFields>
  <dataFields>
    <dataField name="Contract" fld="23" baseField="0"/>
    <dataField name="Change Orders" fld="24" baseField="0"/>
    <dataField name="Invoiced" fld="22" baseField="0"/>
    <dataField name="SUM of Amount Paid" fld="26" baseField="0"/>
    <dataField name="SUM of Total Commission 5%" fld="30" baseField="0"/>
  </dataFields>
</pivotTableDefinition>
</file>

<file path=xl/pivotTables/pivotTable26.xml><?xml version="1.0" encoding="utf-8"?>
<pivotTableDefinition xmlns="http://schemas.openxmlformats.org/spreadsheetml/2006/main" name="2025 Drew" cacheId="6" dataCaption="" compact="0" compactData="0">
  <location ref="A3:I95" firstHeaderRow="0" firstDataRow="5" firstDataCol="0" rowPageCount="1" colPageCount="1"/>
  <pivotFields>
    <pivotField name="Project #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</pivotField>
    <pivotField name="Name" axis="axisRow" compact="0" outline="0" multipleItemSelectionAllowed="1" showAll="0" sortType="ascending" defaultSubtotal="0">
      <items>
        <item x="52"/>
        <item x="196"/>
        <item x="123"/>
        <item x="41"/>
        <item x="18"/>
        <item x="28"/>
        <item x="210"/>
        <item x="102"/>
        <item x="45"/>
        <item x="76"/>
        <item x="215"/>
        <item x="121"/>
        <item x="106"/>
        <item x="179"/>
        <item x="154"/>
        <item x="117"/>
        <item x="186"/>
        <item x="167"/>
        <item x="38"/>
        <item x="182"/>
        <item x="5"/>
        <item x="36"/>
        <item x="140"/>
        <item x="95"/>
        <item x="190"/>
        <item x="217"/>
        <item x="147"/>
        <item x="86"/>
        <item x="202"/>
        <item x="93"/>
        <item x="83"/>
        <item x="205"/>
        <item x="24"/>
        <item x="71"/>
        <item x="80"/>
        <item x="225"/>
        <item x="119"/>
        <item x="79"/>
        <item x="213"/>
        <item x="87"/>
        <item x="113"/>
        <item x="22"/>
        <item x="65"/>
        <item x="33"/>
        <item x="224"/>
        <item x="214"/>
        <item x="109"/>
        <item x="164"/>
        <item x="173"/>
        <item x="30"/>
        <item x="165"/>
        <item x="194"/>
        <item x="34"/>
        <item x="59"/>
        <item x="181"/>
        <item x="185"/>
        <item x="161"/>
        <item x="9"/>
        <item x="199"/>
        <item x="1"/>
        <item x="226"/>
        <item x="178"/>
        <item x="153"/>
        <item x="56"/>
        <item x="2"/>
        <item x="168"/>
        <item x="57"/>
        <item x="116"/>
        <item x="49"/>
        <item x="221"/>
        <item x="148"/>
        <item x="206"/>
        <item x="10"/>
        <item x="81"/>
        <item x="184"/>
        <item x="192"/>
        <item x="127"/>
        <item x="149"/>
        <item x="163"/>
        <item x="16"/>
        <item x="197"/>
        <item x="146"/>
        <item x="144"/>
        <item x="188"/>
        <item x="108"/>
        <item x="13"/>
        <item x="77"/>
        <item x="177"/>
        <item x="136"/>
        <item x="82"/>
        <item x="85"/>
        <item x="31"/>
        <item x="55"/>
        <item x="216"/>
        <item x="132"/>
        <item x="61"/>
        <item x="203"/>
        <item x="92"/>
        <item x="66"/>
        <item x="15"/>
        <item x="200"/>
        <item x="62"/>
        <item x="118"/>
        <item x="53"/>
        <item x="99"/>
        <item x="171"/>
        <item x="142"/>
        <item x="138"/>
        <item x="145"/>
        <item x="50"/>
        <item x="67"/>
        <item x="134"/>
        <item x="180"/>
        <item x="90"/>
        <item x="133"/>
        <item x="14"/>
        <item x="68"/>
        <item x="54"/>
        <item x="17"/>
        <item x="135"/>
        <item x="73"/>
        <item x="4"/>
        <item x="204"/>
        <item x="42"/>
        <item x="26"/>
        <item x="27"/>
        <item x="124"/>
        <item x="193"/>
        <item x="143"/>
        <item x="209"/>
        <item x="120"/>
        <item x="64"/>
        <item x="21"/>
        <item x="207"/>
        <item x="160"/>
        <item x="187"/>
        <item x="131"/>
        <item x="43"/>
        <item x="162"/>
        <item x="3"/>
        <item x="189"/>
        <item x="151"/>
        <item x="32"/>
        <item x="84"/>
        <item x="218"/>
        <item x="104"/>
        <item x="222"/>
        <item x="211"/>
        <item x="128"/>
        <item x="208"/>
        <item x="170"/>
        <item x="7"/>
        <item x="70"/>
        <item x="94"/>
        <item x="48"/>
        <item x="176"/>
        <item x="23"/>
        <item x="78"/>
        <item x="0"/>
        <item x="100"/>
        <item x="91"/>
        <item x="115"/>
        <item x="98"/>
        <item x="137"/>
        <item x="8"/>
        <item x="19"/>
        <item x="69"/>
        <item x="96"/>
        <item x="220"/>
        <item x="44"/>
        <item x="51"/>
        <item x="223"/>
        <item x="101"/>
        <item x="29"/>
        <item x="72"/>
        <item x="37"/>
        <item x="191"/>
        <item x="6"/>
        <item x="126"/>
        <item x="47"/>
        <item x="157"/>
        <item x="141"/>
        <item x="105"/>
        <item x="125"/>
        <item x="40"/>
        <item x="89"/>
        <item x="183"/>
        <item x="103"/>
        <item x="172"/>
        <item x="152"/>
        <item x="97"/>
        <item x="58"/>
        <item x="155"/>
        <item x="63"/>
        <item x="219"/>
        <item x="159"/>
        <item x="175"/>
        <item x="169"/>
        <item x="107"/>
        <item x="158"/>
        <item x="88"/>
        <item x="114"/>
        <item x="166"/>
        <item x="174"/>
        <item x="139"/>
        <item x="60"/>
        <item x="195"/>
        <item x="75"/>
        <item x="25"/>
        <item x="129"/>
        <item x="35"/>
        <item x="12"/>
        <item x="74"/>
        <item x="227"/>
        <item x="46"/>
        <item x="150"/>
        <item x="212"/>
        <item x="110"/>
        <item x="112"/>
        <item x="198"/>
        <item x="20"/>
        <item x="130"/>
        <item x="11"/>
        <item x="111"/>
        <item x="156"/>
        <item x="122"/>
        <item x="201"/>
        <item x="39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1"/>
        <item x="0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GP" axis="axisRow" compact="0" outline="0" multipleItemSelectionAllowed="1" showAll="0" sortType="ascending">
      <items>
        <item x="57"/>
        <item x="28"/>
        <item x="92"/>
        <item x="133"/>
        <item x="114"/>
        <item x="45"/>
        <item x="2"/>
        <item x="8"/>
        <item x="141"/>
        <item x="20"/>
        <item x="146"/>
        <item x="202"/>
        <item x="95"/>
        <item x="5"/>
        <item x="147"/>
        <item x="160"/>
        <item x="201"/>
        <item x="150"/>
        <item x="124"/>
        <item x="171"/>
        <item x="118"/>
        <item x="69"/>
        <item x="122"/>
        <item x="107"/>
        <item x="131"/>
        <item x="43"/>
        <item x="102"/>
        <item x="105"/>
        <item x="38"/>
        <item x="55"/>
        <item x="36"/>
        <item x="162"/>
        <item x="185"/>
        <item x="181"/>
        <item x="49"/>
        <item x="191"/>
        <item x="159"/>
        <item x="101"/>
        <item x="120"/>
        <item x="65"/>
        <item x="129"/>
        <item x="175"/>
        <item x="173"/>
        <item x="139"/>
        <item x="153"/>
        <item x="47"/>
        <item x="32"/>
        <item x="39"/>
        <item x="186"/>
        <item x="167"/>
        <item x="64"/>
        <item x="135"/>
        <item x="165"/>
        <item x="46"/>
        <item x="156"/>
        <item x="77"/>
        <item x="155"/>
        <item x="172"/>
        <item x="73"/>
        <item x="200"/>
        <item x="99"/>
        <item x="30"/>
        <item x="81"/>
        <item x="103"/>
        <item x="169"/>
        <item x="121"/>
        <item x="48"/>
        <item x="72"/>
        <item x="13"/>
        <item x="52"/>
        <item x="58"/>
        <item x="149"/>
        <item x="116"/>
        <item x="154"/>
        <item x="144"/>
        <item x="111"/>
        <item x="183"/>
        <item x="22"/>
        <item x="142"/>
        <item x="26"/>
        <item x="134"/>
        <item x="113"/>
        <item x="148"/>
        <item x="75"/>
        <item x="62"/>
        <item x="86"/>
        <item x="109"/>
        <item x="170"/>
        <item x="67"/>
        <item x="50"/>
        <item x="90"/>
        <item x="184"/>
        <item x="119"/>
        <item x="9"/>
        <item x="126"/>
        <item x="166"/>
        <item x="51"/>
        <item x="190"/>
        <item x="104"/>
        <item x="98"/>
        <item x="196"/>
        <item x="76"/>
        <item x="188"/>
        <item x="42"/>
        <item x="18"/>
        <item x="193"/>
        <item x="14"/>
        <item x="197"/>
        <item x="158"/>
        <item x="157"/>
        <item x="137"/>
        <item x="143"/>
        <item x="54"/>
        <item x="106"/>
        <item x="19"/>
        <item x="152"/>
        <item x="108"/>
        <item x="189"/>
        <item x="136"/>
        <item x="110"/>
        <item x="91"/>
        <item x="60"/>
        <item x="63"/>
        <item x="117"/>
        <item x="34"/>
        <item x="161"/>
        <item x="74"/>
        <item x="199"/>
        <item x="37"/>
        <item x="35"/>
        <item x="177"/>
        <item x="12"/>
        <item x="192"/>
        <item x="61"/>
        <item x="194"/>
        <item x="138"/>
        <item x="100"/>
        <item x="24"/>
        <item x="97"/>
        <item x="40"/>
        <item x="96"/>
        <item x="31"/>
        <item x="27"/>
        <item x="44"/>
        <item x="187"/>
        <item x="85"/>
        <item x="112"/>
        <item x="163"/>
        <item x="70"/>
        <item x="168"/>
        <item x="29"/>
        <item x="15"/>
        <item x="7"/>
        <item x="125"/>
        <item x="21"/>
        <item x="59"/>
        <item x="33"/>
        <item x="3"/>
        <item x="87"/>
        <item x="128"/>
        <item x="88"/>
        <item x="132"/>
        <item x="17"/>
        <item x="78"/>
        <item x="68"/>
        <item x="145"/>
        <item x="178"/>
        <item x="94"/>
        <item x="130"/>
        <item x="82"/>
        <item x="56"/>
        <item x="6"/>
        <item x="71"/>
        <item x="25"/>
        <item x="4"/>
        <item x="66"/>
        <item x="180"/>
        <item x="179"/>
        <item x="115"/>
        <item x="195"/>
        <item x="84"/>
        <item x="0"/>
        <item x="176"/>
        <item x="83"/>
        <item x="23"/>
        <item x="174"/>
        <item x="123"/>
        <item x="16"/>
        <item x="53"/>
        <item x="11"/>
        <item x="164"/>
        <item x="127"/>
        <item x="140"/>
        <item x="93"/>
        <item x="151"/>
        <item x="89"/>
        <item x="182"/>
        <item x="80"/>
        <item x="10"/>
        <item x="198"/>
        <item x="41"/>
        <item x="79"/>
        <item x="1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Manager" axis="axisPage" compact="0" outline="0" multipleItemSelectionAllowed="1" showAll="0">
      <items>
        <item h="1"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Date of Last Pa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1"/>
    <field x="2"/>
    <field x="18"/>
    <field x="22"/>
  </rowFields>
  <colFields>
    <field x="-2"/>
  </colFields>
  <pageFields>
    <pageField fld="26"/>
  </pageFields>
  <dataFields>
    <dataField name="Contract" fld="24" baseField="0"/>
    <dataField name="Change Orders" fld="25" baseField="0"/>
    <dataField name="Invoiced" fld="23" baseField="0"/>
    <dataField name="SUM of Amount Paid" fld="27" baseField="0"/>
    <dataField name="SUM of Expected Commission" fld="30" baseField="0"/>
  </dataFields>
</pivotTableDefinition>
</file>

<file path=xl/pivotTables/pivotTable27.xml><?xml version="1.0" encoding="utf-8"?>
<pivotTableDefinition xmlns="http://schemas.openxmlformats.org/spreadsheetml/2006/main" name="2025 Geoff" cacheId="7" dataCaption="" compact="0" compactData="0">
  <location ref="A3:I33" firstHeaderRow="0" firstDataRow="5" firstDataCol="0" rowPageCount="1" colPageCount="1"/>
  <pivotFields>
    <pivotField name="Project #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</pivotField>
    <pivotField name="Name" axis="axisRow" compact="0" outline="0" multipleItemSelectionAllowed="1" showAll="0" sortType="ascending" defaultSubtotal="0">
      <items>
        <item x="52"/>
        <item x="196"/>
        <item x="123"/>
        <item x="41"/>
        <item x="18"/>
        <item x="28"/>
        <item x="210"/>
        <item x="102"/>
        <item x="45"/>
        <item x="76"/>
        <item x="215"/>
        <item x="121"/>
        <item x="106"/>
        <item x="179"/>
        <item x="154"/>
        <item x="117"/>
        <item x="186"/>
        <item x="167"/>
        <item x="38"/>
        <item x="182"/>
        <item x="5"/>
        <item x="36"/>
        <item x="140"/>
        <item x="95"/>
        <item x="190"/>
        <item x="217"/>
        <item x="147"/>
        <item x="86"/>
        <item x="202"/>
        <item x="93"/>
        <item x="83"/>
        <item x="205"/>
        <item x="24"/>
        <item x="71"/>
        <item x="80"/>
        <item x="225"/>
        <item x="119"/>
        <item x="79"/>
        <item x="213"/>
        <item x="87"/>
        <item x="113"/>
        <item x="22"/>
        <item x="65"/>
        <item x="33"/>
        <item x="224"/>
        <item x="214"/>
        <item x="109"/>
        <item x="164"/>
        <item x="173"/>
        <item x="30"/>
        <item x="165"/>
        <item x="194"/>
        <item x="34"/>
        <item x="59"/>
        <item x="181"/>
        <item x="185"/>
        <item x="161"/>
        <item x="9"/>
        <item x="199"/>
        <item x="1"/>
        <item x="226"/>
        <item x="178"/>
        <item x="153"/>
        <item x="56"/>
        <item x="2"/>
        <item x="168"/>
        <item x="57"/>
        <item x="116"/>
        <item x="49"/>
        <item x="221"/>
        <item x="148"/>
        <item x="206"/>
        <item x="10"/>
        <item x="81"/>
        <item x="184"/>
        <item x="192"/>
        <item x="127"/>
        <item x="149"/>
        <item x="163"/>
        <item x="16"/>
        <item x="197"/>
        <item x="146"/>
        <item x="144"/>
        <item x="188"/>
        <item x="108"/>
        <item x="13"/>
        <item x="77"/>
        <item x="177"/>
        <item x="136"/>
        <item x="82"/>
        <item x="85"/>
        <item x="31"/>
        <item x="55"/>
        <item x="216"/>
        <item x="132"/>
        <item x="61"/>
        <item x="203"/>
        <item x="92"/>
        <item x="66"/>
        <item x="15"/>
        <item x="200"/>
        <item x="62"/>
        <item x="118"/>
        <item x="53"/>
        <item x="99"/>
        <item x="171"/>
        <item x="142"/>
        <item x="138"/>
        <item x="145"/>
        <item x="50"/>
        <item x="67"/>
        <item x="134"/>
        <item x="180"/>
        <item x="90"/>
        <item x="133"/>
        <item x="14"/>
        <item x="68"/>
        <item x="54"/>
        <item x="17"/>
        <item x="135"/>
        <item x="73"/>
        <item x="4"/>
        <item x="204"/>
        <item x="42"/>
        <item x="26"/>
        <item x="27"/>
        <item x="124"/>
        <item x="193"/>
        <item x="143"/>
        <item x="209"/>
        <item x="120"/>
        <item x="64"/>
        <item x="21"/>
        <item x="207"/>
        <item x="160"/>
        <item x="187"/>
        <item x="131"/>
        <item x="43"/>
        <item x="162"/>
        <item x="3"/>
        <item x="189"/>
        <item x="151"/>
        <item x="32"/>
        <item x="84"/>
        <item x="218"/>
        <item x="104"/>
        <item x="222"/>
        <item x="211"/>
        <item x="128"/>
        <item x="208"/>
        <item x="170"/>
        <item x="7"/>
        <item x="70"/>
        <item x="94"/>
        <item x="48"/>
        <item x="176"/>
        <item x="23"/>
        <item x="78"/>
        <item x="0"/>
        <item x="100"/>
        <item x="91"/>
        <item x="115"/>
        <item x="98"/>
        <item x="137"/>
        <item x="8"/>
        <item x="19"/>
        <item x="69"/>
        <item x="96"/>
        <item x="220"/>
        <item x="44"/>
        <item x="51"/>
        <item x="223"/>
        <item x="101"/>
        <item x="29"/>
        <item x="72"/>
        <item x="37"/>
        <item x="191"/>
        <item x="6"/>
        <item x="126"/>
        <item x="47"/>
        <item x="157"/>
        <item x="141"/>
        <item x="105"/>
        <item x="125"/>
        <item x="40"/>
        <item x="89"/>
        <item x="183"/>
        <item x="103"/>
        <item x="172"/>
        <item x="152"/>
        <item x="97"/>
        <item x="58"/>
        <item x="155"/>
        <item x="63"/>
        <item x="219"/>
        <item x="159"/>
        <item x="175"/>
        <item x="169"/>
        <item x="107"/>
        <item x="158"/>
        <item x="88"/>
        <item x="114"/>
        <item x="166"/>
        <item x="174"/>
        <item x="139"/>
        <item x="60"/>
        <item x="195"/>
        <item x="75"/>
        <item x="25"/>
        <item x="129"/>
        <item x="35"/>
        <item x="12"/>
        <item x="74"/>
        <item x="227"/>
        <item x="46"/>
        <item x="150"/>
        <item x="212"/>
        <item x="110"/>
        <item x="112"/>
        <item x="198"/>
        <item x="20"/>
        <item x="130"/>
        <item x="11"/>
        <item x="111"/>
        <item x="156"/>
        <item x="122"/>
        <item x="201"/>
        <item x="39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M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1"/>
        <item x="0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GP" axis="axisRow" compact="0" outline="0" multipleItemSelectionAllowed="1" showAll="0" sortType="ascending">
      <items>
        <item x="57"/>
        <item x="28"/>
        <item x="92"/>
        <item x="133"/>
        <item x="114"/>
        <item x="45"/>
        <item x="2"/>
        <item x="8"/>
        <item x="141"/>
        <item x="20"/>
        <item x="146"/>
        <item x="202"/>
        <item x="95"/>
        <item x="5"/>
        <item x="147"/>
        <item x="160"/>
        <item x="201"/>
        <item x="150"/>
        <item x="124"/>
        <item x="171"/>
        <item x="118"/>
        <item x="69"/>
        <item x="122"/>
        <item x="107"/>
        <item x="131"/>
        <item x="43"/>
        <item x="102"/>
        <item x="105"/>
        <item x="38"/>
        <item x="55"/>
        <item x="36"/>
        <item x="162"/>
        <item x="185"/>
        <item x="181"/>
        <item x="49"/>
        <item x="191"/>
        <item x="159"/>
        <item x="101"/>
        <item x="120"/>
        <item x="65"/>
        <item x="129"/>
        <item x="175"/>
        <item x="173"/>
        <item x="139"/>
        <item x="153"/>
        <item x="47"/>
        <item x="32"/>
        <item x="39"/>
        <item x="186"/>
        <item x="167"/>
        <item x="64"/>
        <item x="135"/>
        <item x="165"/>
        <item x="46"/>
        <item x="156"/>
        <item x="77"/>
        <item x="155"/>
        <item x="172"/>
        <item x="73"/>
        <item x="200"/>
        <item x="99"/>
        <item x="30"/>
        <item x="81"/>
        <item x="103"/>
        <item x="169"/>
        <item x="121"/>
        <item x="48"/>
        <item x="72"/>
        <item x="13"/>
        <item x="52"/>
        <item x="58"/>
        <item x="149"/>
        <item x="116"/>
        <item x="154"/>
        <item x="144"/>
        <item x="111"/>
        <item x="183"/>
        <item x="22"/>
        <item x="142"/>
        <item x="26"/>
        <item x="134"/>
        <item x="113"/>
        <item x="148"/>
        <item x="75"/>
        <item x="62"/>
        <item x="86"/>
        <item x="109"/>
        <item x="170"/>
        <item x="67"/>
        <item x="50"/>
        <item x="90"/>
        <item x="184"/>
        <item x="119"/>
        <item x="9"/>
        <item x="126"/>
        <item x="166"/>
        <item x="51"/>
        <item x="190"/>
        <item x="104"/>
        <item x="98"/>
        <item x="196"/>
        <item x="76"/>
        <item x="188"/>
        <item x="42"/>
        <item x="18"/>
        <item x="193"/>
        <item x="14"/>
        <item x="197"/>
        <item x="158"/>
        <item x="157"/>
        <item x="137"/>
        <item x="143"/>
        <item x="54"/>
        <item x="106"/>
        <item x="19"/>
        <item x="152"/>
        <item x="108"/>
        <item x="189"/>
        <item x="136"/>
        <item x="110"/>
        <item x="91"/>
        <item x="60"/>
        <item x="63"/>
        <item x="117"/>
        <item x="34"/>
        <item x="161"/>
        <item x="74"/>
        <item x="199"/>
        <item x="37"/>
        <item x="35"/>
        <item x="177"/>
        <item x="12"/>
        <item x="192"/>
        <item x="61"/>
        <item x="194"/>
        <item x="138"/>
        <item x="100"/>
        <item x="24"/>
        <item x="97"/>
        <item x="40"/>
        <item x="96"/>
        <item x="31"/>
        <item x="27"/>
        <item x="44"/>
        <item x="187"/>
        <item x="85"/>
        <item x="112"/>
        <item x="163"/>
        <item x="70"/>
        <item x="168"/>
        <item x="29"/>
        <item x="15"/>
        <item x="7"/>
        <item x="125"/>
        <item x="21"/>
        <item x="59"/>
        <item x="33"/>
        <item x="3"/>
        <item x="87"/>
        <item x="128"/>
        <item x="88"/>
        <item x="132"/>
        <item x="17"/>
        <item x="78"/>
        <item x="68"/>
        <item x="145"/>
        <item x="178"/>
        <item x="94"/>
        <item x="130"/>
        <item x="82"/>
        <item x="56"/>
        <item x="6"/>
        <item x="71"/>
        <item x="25"/>
        <item x="4"/>
        <item x="66"/>
        <item x="180"/>
        <item x="179"/>
        <item x="115"/>
        <item x="195"/>
        <item x="84"/>
        <item x="0"/>
        <item x="176"/>
        <item x="83"/>
        <item x="23"/>
        <item x="174"/>
        <item x="123"/>
        <item x="16"/>
        <item x="53"/>
        <item x="11"/>
        <item x="164"/>
        <item x="127"/>
        <item x="140"/>
        <item x="93"/>
        <item x="151"/>
        <item x="89"/>
        <item x="182"/>
        <item x="80"/>
        <item x="10"/>
        <item x="198"/>
        <item x="41"/>
        <item x="79"/>
        <item x="1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"/>
    <field x="2"/>
    <field x="18"/>
    <field x="22"/>
  </rowFields>
  <colFields>
    <field x="-2"/>
  </colFields>
  <pageFields>
    <pageField fld="8"/>
  </pageFields>
  <dataFields>
    <dataField name="Contract" fld="24" baseField="0"/>
    <dataField name="Change Orders" fld="25" baseField="0"/>
    <dataField name="Invoiced" fld="23" baseField="0"/>
    <dataField name="Amount Paid" fld="27" baseField="0"/>
    <dataField name="SUM of Expected Commission" fld="28" baseField="0"/>
  </dataFields>
</pivotTableDefinition>
</file>

<file path=xl/pivotTables/pivotTable28.xml><?xml version="1.0" encoding="utf-8"?>
<pivotTableDefinition xmlns="http://schemas.openxmlformats.org/spreadsheetml/2006/main" name="2025 James" cacheId="6" dataCaption="" compact="0" compactData="0">
  <location ref="A3:I77" firstHeaderRow="0" firstDataRow="5" firstDataCol="0" rowPageCount="1" colPageCount="1"/>
  <pivotFields>
    <pivotField name="Project #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</pivotField>
    <pivotField name="Name" axis="axisRow" compact="0" outline="0" multipleItemSelectionAllowed="1" showAll="0" sortType="ascending" defaultSubtotal="0">
      <items>
        <item x="52"/>
        <item x="196"/>
        <item x="123"/>
        <item x="41"/>
        <item x="18"/>
        <item x="28"/>
        <item x="210"/>
        <item x="102"/>
        <item x="45"/>
        <item x="76"/>
        <item x="215"/>
        <item x="121"/>
        <item x="106"/>
        <item x="179"/>
        <item x="154"/>
        <item x="117"/>
        <item x="186"/>
        <item x="167"/>
        <item x="38"/>
        <item x="182"/>
        <item x="5"/>
        <item x="36"/>
        <item x="140"/>
        <item x="95"/>
        <item x="190"/>
        <item x="217"/>
        <item x="147"/>
        <item x="86"/>
        <item x="202"/>
        <item x="93"/>
        <item x="83"/>
        <item x="205"/>
        <item x="24"/>
        <item x="71"/>
        <item x="80"/>
        <item x="225"/>
        <item x="119"/>
        <item x="79"/>
        <item x="213"/>
        <item x="87"/>
        <item x="113"/>
        <item x="22"/>
        <item x="65"/>
        <item x="33"/>
        <item x="224"/>
        <item x="214"/>
        <item x="109"/>
        <item x="164"/>
        <item x="173"/>
        <item x="30"/>
        <item x="165"/>
        <item x="194"/>
        <item x="34"/>
        <item x="59"/>
        <item x="181"/>
        <item x="185"/>
        <item x="161"/>
        <item x="9"/>
        <item x="199"/>
        <item x="1"/>
        <item x="226"/>
        <item x="178"/>
        <item x="153"/>
        <item x="56"/>
        <item x="2"/>
        <item x="168"/>
        <item x="57"/>
        <item x="116"/>
        <item x="49"/>
        <item x="221"/>
        <item x="148"/>
        <item x="206"/>
        <item x="10"/>
        <item x="81"/>
        <item x="184"/>
        <item x="192"/>
        <item x="127"/>
        <item x="149"/>
        <item x="163"/>
        <item x="16"/>
        <item x="197"/>
        <item x="146"/>
        <item x="144"/>
        <item x="188"/>
        <item x="108"/>
        <item x="13"/>
        <item x="77"/>
        <item x="177"/>
        <item x="136"/>
        <item x="82"/>
        <item x="85"/>
        <item x="31"/>
        <item x="55"/>
        <item x="216"/>
        <item x="132"/>
        <item x="61"/>
        <item x="203"/>
        <item x="92"/>
        <item x="66"/>
        <item x="15"/>
        <item x="200"/>
        <item x="62"/>
        <item x="118"/>
        <item x="53"/>
        <item x="99"/>
        <item x="171"/>
        <item x="142"/>
        <item x="138"/>
        <item x="145"/>
        <item x="50"/>
        <item x="67"/>
        <item x="134"/>
        <item x="180"/>
        <item x="90"/>
        <item x="133"/>
        <item x="14"/>
        <item x="68"/>
        <item x="54"/>
        <item x="17"/>
        <item x="135"/>
        <item x="73"/>
        <item x="4"/>
        <item x="204"/>
        <item x="42"/>
        <item x="26"/>
        <item x="27"/>
        <item x="124"/>
        <item x="193"/>
        <item x="143"/>
        <item x="209"/>
        <item x="120"/>
        <item x="64"/>
        <item x="21"/>
        <item x="207"/>
        <item x="160"/>
        <item x="187"/>
        <item x="131"/>
        <item x="43"/>
        <item x="162"/>
        <item x="3"/>
        <item x="189"/>
        <item x="151"/>
        <item x="32"/>
        <item x="84"/>
        <item x="218"/>
        <item x="104"/>
        <item x="222"/>
        <item x="211"/>
        <item x="128"/>
        <item x="208"/>
        <item x="170"/>
        <item x="7"/>
        <item x="70"/>
        <item x="94"/>
        <item x="48"/>
        <item x="176"/>
        <item x="23"/>
        <item x="78"/>
        <item x="0"/>
        <item x="100"/>
        <item x="91"/>
        <item x="115"/>
        <item x="98"/>
        <item x="137"/>
        <item x="8"/>
        <item x="19"/>
        <item x="69"/>
        <item x="96"/>
        <item x="220"/>
        <item x="44"/>
        <item x="51"/>
        <item x="223"/>
        <item x="101"/>
        <item x="29"/>
        <item x="72"/>
        <item x="37"/>
        <item x="191"/>
        <item x="6"/>
        <item x="126"/>
        <item x="47"/>
        <item x="157"/>
        <item x="141"/>
        <item x="105"/>
        <item x="125"/>
        <item x="40"/>
        <item x="89"/>
        <item x="183"/>
        <item x="103"/>
        <item x="172"/>
        <item x="152"/>
        <item x="97"/>
        <item x="58"/>
        <item x="155"/>
        <item x="63"/>
        <item x="219"/>
        <item x="159"/>
        <item x="175"/>
        <item x="169"/>
        <item x="107"/>
        <item x="158"/>
        <item x="88"/>
        <item x="114"/>
        <item x="166"/>
        <item x="174"/>
        <item x="139"/>
        <item x="60"/>
        <item x="195"/>
        <item x="75"/>
        <item x="25"/>
        <item x="129"/>
        <item x="35"/>
        <item x="12"/>
        <item x="74"/>
        <item x="227"/>
        <item x="46"/>
        <item x="150"/>
        <item x="212"/>
        <item x="110"/>
        <item x="112"/>
        <item x="198"/>
        <item x="20"/>
        <item x="130"/>
        <item x="11"/>
        <item x="111"/>
        <item x="156"/>
        <item x="122"/>
        <item x="201"/>
        <item x="39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M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47.6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1"/>
        <item x="0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GP%" axis="axisRow" compact="0" outline="0" multipleItemSelectionAllowed="1" showAll="0" sortType="ascending">
      <items>
        <item x="57"/>
        <item x="28"/>
        <item x="92"/>
        <item x="133"/>
        <item x="114"/>
        <item x="45"/>
        <item x="2"/>
        <item x="8"/>
        <item x="141"/>
        <item x="20"/>
        <item x="146"/>
        <item x="202"/>
        <item x="95"/>
        <item x="5"/>
        <item x="147"/>
        <item x="160"/>
        <item x="201"/>
        <item x="150"/>
        <item x="124"/>
        <item x="171"/>
        <item x="118"/>
        <item x="69"/>
        <item x="122"/>
        <item x="107"/>
        <item x="131"/>
        <item x="43"/>
        <item x="102"/>
        <item x="105"/>
        <item x="38"/>
        <item x="55"/>
        <item x="36"/>
        <item x="162"/>
        <item x="185"/>
        <item x="181"/>
        <item x="49"/>
        <item x="191"/>
        <item x="159"/>
        <item x="101"/>
        <item x="120"/>
        <item x="65"/>
        <item x="129"/>
        <item x="175"/>
        <item x="173"/>
        <item x="139"/>
        <item x="153"/>
        <item x="47"/>
        <item x="32"/>
        <item x="39"/>
        <item x="186"/>
        <item x="167"/>
        <item x="64"/>
        <item x="135"/>
        <item x="165"/>
        <item x="46"/>
        <item x="156"/>
        <item x="77"/>
        <item x="155"/>
        <item x="172"/>
        <item x="73"/>
        <item x="200"/>
        <item x="99"/>
        <item x="30"/>
        <item x="81"/>
        <item x="103"/>
        <item x="169"/>
        <item x="121"/>
        <item x="48"/>
        <item x="72"/>
        <item x="13"/>
        <item x="52"/>
        <item x="58"/>
        <item x="149"/>
        <item x="116"/>
        <item x="154"/>
        <item x="144"/>
        <item x="111"/>
        <item x="183"/>
        <item x="22"/>
        <item x="142"/>
        <item x="26"/>
        <item x="134"/>
        <item x="113"/>
        <item x="148"/>
        <item x="75"/>
        <item x="62"/>
        <item x="86"/>
        <item x="109"/>
        <item x="170"/>
        <item x="67"/>
        <item x="50"/>
        <item x="90"/>
        <item x="184"/>
        <item x="119"/>
        <item x="9"/>
        <item x="126"/>
        <item x="166"/>
        <item x="51"/>
        <item x="190"/>
        <item x="104"/>
        <item x="98"/>
        <item x="196"/>
        <item x="76"/>
        <item x="188"/>
        <item x="42"/>
        <item x="18"/>
        <item x="193"/>
        <item x="14"/>
        <item x="197"/>
        <item x="158"/>
        <item x="157"/>
        <item x="137"/>
        <item x="143"/>
        <item x="54"/>
        <item x="106"/>
        <item x="19"/>
        <item x="152"/>
        <item x="108"/>
        <item x="189"/>
        <item x="136"/>
        <item x="110"/>
        <item x="91"/>
        <item x="60"/>
        <item x="63"/>
        <item x="117"/>
        <item x="34"/>
        <item x="161"/>
        <item x="74"/>
        <item x="199"/>
        <item x="37"/>
        <item x="35"/>
        <item x="177"/>
        <item x="12"/>
        <item x="192"/>
        <item x="61"/>
        <item x="194"/>
        <item x="138"/>
        <item x="100"/>
        <item x="24"/>
        <item x="97"/>
        <item x="40"/>
        <item x="96"/>
        <item x="31"/>
        <item x="27"/>
        <item x="44"/>
        <item x="187"/>
        <item x="85"/>
        <item x="112"/>
        <item x="163"/>
        <item x="70"/>
        <item x="168"/>
        <item x="29"/>
        <item x="15"/>
        <item x="7"/>
        <item x="125"/>
        <item x="21"/>
        <item x="59"/>
        <item x="33"/>
        <item x="3"/>
        <item x="87"/>
        <item x="128"/>
        <item x="88"/>
        <item x="132"/>
        <item x="17"/>
        <item x="78"/>
        <item x="68"/>
        <item x="145"/>
        <item x="178"/>
        <item x="94"/>
        <item x="130"/>
        <item x="82"/>
        <item x="56"/>
        <item x="6"/>
        <item x="71"/>
        <item x="25"/>
        <item x="4"/>
        <item x="66"/>
        <item x="180"/>
        <item x="179"/>
        <item x="115"/>
        <item x="195"/>
        <item x="84"/>
        <item x="0"/>
        <item x="176"/>
        <item x="83"/>
        <item x="23"/>
        <item x="174"/>
        <item x="123"/>
        <item x="16"/>
        <item x="53"/>
        <item x="11"/>
        <item x="164"/>
        <item x="127"/>
        <item x="140"/>
        <item x="93"/>
        <item x="151"/>
        <item x="89"/>
        <item x="182"/>
        <item x="80"/>
        <item x="10"/>
        <item x="198"/>
        <item x="41"/>
        <item x="79"/>
        <item x="1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Amount Pai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Date of Last Pa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1"/>
    <field x="2"/>
    <field x="18"/>
    <field x="22"/>
  </rowFields>
  <colFields>
    <field x="-2"/>
  </colFields>
  <pageFields>
    <pageField fld="8"/>
  </pageFields>
  <dataFields>
    <dataField name="Contract" fld="24" baseField="0"/>
    <dataField name="Change Orders" fld="25" baseField="0"/>
    <dataField name="Invoiced" fld="23" baseField="0"/>
    <dataField name="Amount Paid" fld="27" baseField="0"/>
    <dataField name="SUM of expected commission2" fld="31" baseField="0"/>
  </dataFields>
</pivotTableDefinition>
</file>

<file path=xl/pivotTables/pivotTable29.xml><?xml version="1.0" encoding="utf-8"?>
<pivotTableDefinition xmlns="http://schemas.openxmlformats.org/spreadsheetml/2006/main" name="2025 Mike" cacheId="8" dataCaption="" compact="0" compactData="0">
  <location ref="A3:H11" firstHeaderRow="0" firstDataRow="5" firstDataCol="0" rowPageCount="1" colPageCount="1"/>
  <pivotFields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</pivotField>
    <pivotField name="Name" axis="axisRow" compact="0" outline="0" multipleItemSelectionAllowed="1" showAll="0" sortType="ascending" defaultSubtotal="0">
      <items>
        <item x="52"/>
        <item x="196"/>
        <item x="123"/>
        <item x="41"/>
        <item x="18"/>
        <item x="28"/>
        <item x="210"/>
        <item x="102"/>
        <item x="45"/>
        <item x="76"/>
        <item x="215"/>
        <item x="121"/>
        <item x="106"/>
        <item x="179"/>
        <item x="154"/>
        <item x="117"/>
        <item x="186"/>
        <item x="167"/>
        <item x="38"/>
        <item x="182"/>
        <item x="5"/>
        <item x="36"/>
        <item x="140"/>
        <item x="95"/>
        <item x="190"/>
        <item x="217"/>
        <item x="147"/>
        <item x="86"/>
        <item x="202"/>
        <item x="93"/>
        <item x="83"/>
        <item x="205"/>
        <item x="24"/>
        <item x="71"/>
        <item x="80"/>
        <item x="225"/>
        <item x="119"/>
        <item x="79"/>
        <item x="213"/>
        <item x="87"/>
        <item x="113"/>
        <item x="22"/>
        <item x="65"/>
        <item x="33"/>
        <item x="224"/>
        <item x="214"/>
        <item x="109"/>
        <item x="164"/>
        <item x="173"/>
        <item x="30"/>
        <item x="165"/>
        <item x="194"/>
        <item x="34"/>
        <item x="59"/>
        <item x="181"/>
        <item x="185"/>
        <item x="161"/>
        <item x="9"/>
        <item x="199"/>
        <item x="1"/>
        <item x="226"/>
        <item x="178"/>
        <item x="153"/>
        <item x="56"/>
        <item x="2"/>
        <item x="168"/>
        <item x="57"/>
        <item x="116"/>
        <item x="49"/>
        <item x="221"/>
        <item x="148"/>
        <item x="206"/>
        <item x="10"/>
        <item x="81"/>
        <item x="184"/>
        <item x="192"/>
        <item x="127"/>
        <item x="149"/>
        <item x="163"/>
        <item x="16"/>
        <item x="197"/>
        <item x="146"/>
        <item x="144"/>
        <item x="188"/>
        <item x="108"/>
        <item x="13"/>
        <item x="77"/>
        <item x="177"/>
        <item x="136"/>
        <item x="82"/>
        <item x="85"/>
        <item x="31"/>
        <item x="55"/>
        <item x="216"/>
        <item x="132"/>
        <item x="61"/>
        <item x="203"/>
        <item x="92"/>
        <item x="66"/>
        <item x="15"/>
        <item x="200"/>
        <item x="62"/>
        <item x="118"/>
        <item x="53"/>
        <item x="99"/>
        <item x="171"/>
        <item x="142"/>
        <item x="138"/>
        <item x="145"/>
        <item x="50"/>
        <item x="67"/>
        <item x="134"/>
        <item x="180"/>
        <item x="90"/>
        <item x="133"/>
        <item x="14"/>
        <item x="68"/>
        <item x="54"/>
        <item x="17"/>
        <item x="135"/>
        <item x="73"/>
        <item x="4"/>
        <item x="204"/>
        <item x="42"/>
        <item x="26"/>
        <item x="27"/>
        <item x="124"/>
        <item x="193"/>
        <item x="143"/>
        <item x="209"/>
        <item x="120"/>
        <item x="64"/>
        <item x="21"/>
        <item x="207"/>
        <item x="160"/>
        <item x="187"/>
        <item x="131"/>
        <item x="43"/>
        <item x="162"/>
        <item x="3"/>
        <item x="189"/>
        <item x="151"/>
        <item x="32"/>
        <item x="84"/>
        <item x="218"/>
        <item x="104"/>
        <item x="222"/>
        <item x="211"/>
        <item x="128"/>
        <item x="208"/>
        <item x="170"/>
        <item x="7"/>
        <item x="70"/>
        <item x="94"/>
        <item x="48"/>
        <item x="176"/>
        <item x="23"/>
        <item x="78"/>
        <item x="0"/>
        <item x="100"/>
        <item x="91"/>
        <item x="115"/>
        <item x="98"/>
        <item x="137"/>
        <item x="8"/>
        <item x="19"/>
        <item x="69"/>
        <item x="96"/>
        <item x="220"/>
        <item x="44"/>
        <item x="51"/>
        <item x="223"/>
        <item x="101"/>
        <item x="29"/>
        <item x="72"/>
        <item x="37"/>
        <item x="191"/>
        <item x="6"/>
        <item x="126"/>
        <item x="47"/>
        <item x="157"/>
        <item x="141"/>
        <item x="105"/>
        <item x="125"/>
        <item x="40"/>
        <item x="89"/>
        <item x="183"/>
        <item x="103"/>
        <item x="172"/>
        <item x="152"/>
        <item x="97"/>
        <item x="58"/>
        <item x="155"/>
        <item x="63"/>
        <item x="219"/>
        <item x="159"/>
        <item x="175"/>
        <item x="169"/>
        <item x="107"/>
        <item x="158"/>
        <item x="88"/>
        <item x="114"/>
        <item x="166"/>
        <item x="174"/>
        <item x="139"/>
        <item x="60"/>
        <item x="195"/>
        <item x="75"/>
        <item x="25"/>
        <item x="129"/>
        <item x="35"/>
        <item x="12"/>
        <item x="74"/>
        <item x="227"/>
        <item x="46"/>
        <item x="150"/>
        <item x="212"/>
        <item x="110"/>
        <item x="112"/>
        <item x="198"/>
        <item x="20"/>
        <item x="130"/>
        <item x="11"/>
        <item x="111"/>
        <item x="156"/>
        <item x="122"/>
        <item x="201"/>
        <item x="39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M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%" axis="axisRow" compact="0" outline="0" multipleItemSelectionAllowed="1" showAll="0" sortType="ascending">
      <items>
        <item x="57"/>
        <item x="28"/>
        <item x="92"/>
        <item x="133"/>
        <item x="114"/>
        <item x="45"/>
        <item x="2"/>
        <item x="8"/>
        <item x="141"/>
        <item x="20"/>
        <item x="146"/>
        <item x="202"/>
        <item x="95"/>
        <item x="5"/>
        <item x="147"/>
        <item x="160"/>
        <item x="201"/>
        <item x="150"/>
        <item x="124"/>
        <item x="171"/>
        <item x="118"/>
        <item x="69"/>
        <item x="122"/>
        <item x="107"/>
        <item x="131"/>
        <item x="43"/>
        <item x="102"/>
        <item x="105"/>
        <item x="38"/>
        <item x="55"/>
        <item x="36"/>
        <item x="162"/>
        <item x="185"/>
        <item x="181"/>
        <item x="49"/>
        <item x="191"/>
        <item x="159"/>
        <item x="101"/>
        <item x="120"/>
        <item x="65"/>
        <item x="129"/>
        <item x="175"/>
        <item x="173"/>
        <item x="139"/>
        <item x="153"/>
        <item x="47"/>
        <item x="32"/>
        <item x="39"/>
        <item x="186"/>
        <item x="167"/>
        <item x="64"/>
        <item x="135"/>
        <item x="165"/>
        <item x="46"/>
        <item x="156"/>
        <item x="77"/>
        <item x="155"/>
        <item x="172"/>
        <item x="73"/>
        <item x="200"/>
        <item x="99"/>
        <item x="30"/>
        <item x="81"/>
        <item x="103"/>
        <item x="169"/>
        <item x="121"/>
        <item x="48"/>
        <item x="72"/>
        <item x="13"/>
        <item x="52"/>
        <item x="58"/>
        <item x="149"/>
        <item x="116"/>
        <item x="154"/>
        <item x="144"/>
        <item x="111"/>
        <item x="183"/>
        <item x="22"/>
        <item x="142"/>
        <item x="26"/>
        <item x="134"/>
        <item x="113"/>
        <item x="148"/>
        <item x="75"/>
        <item x="62"/>
        <item x="86"/>
        <item x="109"/>
        <item x="170"/>
        <item x="67"/>
        <item x="50"/>
        <item x="90"/>
        <item x="184"/>
        <item x="119"/>
        <item x="9"/>
        <item x="126"/>
        <item x="166"/>
        <item x="51"/>
        <item x="190"/>
        <item x="104"/>
        <item x="98"/>
        <item x="196"/>
        <item x="76"/>
        <item x="188"/>
        <item x="42"/>
        <item x="18"/>
        <item x="193"/>
        <item x="14"/>
        <item x="197"/>
        <item x="158"/>
        <item x="157"/>
        <item x="137"/>
        <item x="143"/>
        <item x="54"/>
        <item x="106"/>
        <item x="19"/>
        <item x="152"/>
        <item x="108"/>
        <item x="189"/>
        <item x="136"/>
        <item x="110"/>
        <item x="91"/>
        <item x="60"/>
        <item x="63"/>
        <item x="117"/>
        <item x="34"/>
        <item x="161"/>
        <item x="74"/>
        <item x="199"/>
        <item x="37"/>
        <item x="35"/>
        <item x="177"/>
        <item x="12"/>
        <item x="192"/>
        <item x="61"/>
        <item x="194"/>
        <item x="138"/>
        <item x="100"/>
        <item x="24"/>
        <item x="97"/>
        <item x="40"/>
        <item x="96"/>
        <item x="31"/>
        <item x="27"/>
        <item x="44"/>
        <item x="187"/>
        <item x="85"/>
        <item x="112"/>
        <item x="163"/>
        <item x="70"/>
        <item x="168"/>
        <item x="29"/>
        <item x="15"/>
        <item x="7"/>
        <item x="125"/>
        <item x="21"/>
        <item x="59"/>
        <item x="33"/>
        <item x="3"/>
        <item x="87"/>
        <item x="128"/>
        <item x="88"/>
        <item x="132"/>
        <item x="17"/>
        <item x="78"/>
        <item x="68"/>
        <item x="145"/>
        <item x="178"/>
        <item x="94"/>
        <item x="130"/>
        <item x="82"/>
        <item x="56"/>
        <item x="6"/>
        <item x="71"/>
        <item x="25"/>
        <item x="4"/>
        <item x="66"/>
        <item x="180"/>
        <item x="179"/>
        <item x="115"/>
        <item x="195"/>
        <item x="84"/>
        <item x="0"/>
        <item x="176"/>
        <item x="83"/>
        <item x="23"/>
        <item x="174"/>
        <item x="123"/>
        <item x="16"/>
        <item x="53"/>
        <item x="11"/>
        <item x="164"/>
        <item x="127"/>
        <item x="140"/>
        <item x="93"/>
        <item x="151"/>
        <item x="89"/>
        <item x="182"/>
        <item x="80"/>
        <item x="10"/>
        <item x="198"/>
        <item x="41"/>
        <item x="79"/>
        <item x="1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1"/>
        <item x="0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  <field x="1"/>
    <field x="17"/>
    <field x="13"/>
  </rowFields>
  <colFields>
    <field x="-2"/>
  </colFields>
  <pageFields>
    <pageField fld="7"/>
  </pageFields>
  <dataFields>
    <dataField name="Contract" fld="23" baseField="0"/>
    <dataField name="Change Orders" fld="24" baseField="0"/>
    <dataField name="Invoiced" fld="22" baseField="0"/>
    <dataField name="SUM of Total Commission 5%" fld="25" baseField="0"/>
  </dataFields>
</pivotTableDefinition>
</file>

<file path=xl/pivotTables/pivotTable30.xml><?xml version="1.0" encoding="utf-8"?>
<pivotTableDefinition xmlns="http://schemas.openxmlformats.org/spreadsheetml/2006/main" name="2025 Will" cacheId="8" dataCaption="" compact="0" compactData="0">
  <location ref="A3:H207" firstHeaderRow="0" firstDataRow="5" firstDataCol="0" rowPageCount="1" colPageCount="1"/>
  <pivotFields>
    <pivotField name="Job #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</pivotField>
    <pivotField name="Name" axis="axisRow" compact="0" outline="0" multipleItemSelectionAllowed="1" showAll="0" sortType="ascending" defaultSubtotal="0">
      <items>
        <item x="52"/>
        <item x="196"/>
        <item x="123"/>
        <item x="41"/>
        <item x="18"/>
        <item x="28"/>
        <item x="210"/>
        <item x="102"/>
        <item x="45"/>
        <item x="76"/>
        <item x="215"/>
        <item x="121"/>
        <item x="106"/>
        <item x="179"/>
        <item x="154"/>
        <item x="117"/>
        <item x="186"/>
        <item x="167"/>
        <item x="38"/>
        <item x="182"/>
        <item x="5"/>
        <item x="36"/>
        <item x="140"/>
        <item x="95"/>
        <item x="190"/>
        <item x="217"/>
        <item x="147"/>
        <item x="86"/>
        <item x="202"/>
        <item x="93"/>
        <item x="83"/>
        <item x="205"/>
        <item x="24"/>
        <item x="71"/>
        <item x="80"/>
        <item x="225"/>
        <item x="119"/>
        <item x="79"/>
        <item x="213"/>
        <item x="87"/>
        <item x="113"/>
        <item x="22"/>
        <item x="65"/>
        <item x="33"/>
        <item x="224"/>
        <item x="214"/>
        <item x="109"/>
        <item x="164"/>
        <item x="173"/>
        <item x="30"/>
        <item x="165"/>
        <item x="194"/>
        <item x="34"/>
        <item x="59"/>
        <item x="181"/>
        <item x="185"/>
        <item x="161"/>
        <item x="9"/>
        <item x="199"/>
        <item x="1"/>
        <item x="226"/>
        <item x="178"/>
        <item x="153"/>
        <item x="56"/>
        <item x="2"/>
        <item x="168"/>
        <item x="57"/>
        <item x="116"/>
        <item x="49"/>
        <item x="221"/>
        <item x="148"/>
        <item x="206"/>
        <item x="10"/>
        <item x="81"/>
        <item x="184"/>
        <item x="192"/>
        <item x="127"/>
        <item x="149"/>
        <item x="163"/>
        <item x="16"/>
        <item x="197"/>
        <item x="146"/>
        <item x="144"/>
        <item x="188"/>
        <item x="108"/>
        <item x="13"/>
        <item x="77"/>
        <item x="177"/>
        <item x="136"/>
        <item x="82"/>
        <item x="85"/>
        <item x="31"/>
        <item x="55"/>
        <item x="216"/>
        <item x="132"/>
        <item x="61"/>
        <item x="203"/>
        <item x="92"/>
        <item x="66"/>
        <item x="15"/>
        <item x="200"/>
        <item x="62"/>
        <item x="118"/>
        <item x="53"/>
        <item x="99"/>
        <item x="171"/>
        <item x="142"/>
        <item x="138"/>
        <item x="145"/>
        <item x="50"/>
        <item x="67"/>
        <item x="134"/>
        <item x="180"/>
        <item x="90"/>
        <item x="133"/>
        <item x="14"/>
        <item x="68"/>
        <item x="54"/>
        <item x="17"/>
        <item x="135"/>
        <item x="73"/>
        <item x="4"/>
        <item x="204"/>
        <item x="42"/>
        <item x="26"/>
        <item x="27"/>
        <item x="124"/>
        <item x="193"/>
        <item x="143"/>
        <item x="209"/>
        <item x="120"/>
        <item x="64"/>
        <item x="21"/>
        <item x="207"/>
        <item x="160"/>
        <item x="187"/>
        <item x="131"/>
        <item x="43"/>
        <item x="162"/>
        <item x="3"/>
        <item x="189"/>
        <item x="151"/>
        <item x="32"/>
        <item x="84"/>
        <item x="218"/>
        <item x="104"/>
        <item x="222"/>
        <item x="211"/>
        <item x="128"/>
        <item x="208"/>
        <item x="170"/>
        <item x="7"/>
        <item x="70"/>
        <item x="94"/>
        <item x="48"/>
        <item x="176"/>
        <item x="23"/>
        <item x="78"/>
        <item x="0"/>
        <item x="100"/>
        <item x="91"/>
        <item x="115"/>
        <item x="98"/>
        <item x="137"/>
        <item x="8"/>
        <item x="19"/>
        <item x="69"/>
        <item x="96"/>
        <item x="220"/>
        <item x="44"/>
        <item x="51"/>
        <item x="223"/>
        <item x="101"/>
        <item x="29"/>
        <item x="72"/>
        <item x="37"/>
        <item x="191"/>
        <item x="6"/>
        <item x="126"/>
        <item x="47"/>
        <item x="157"/>
        <item x="141"/>
        <item x="105"/>
        <item x="125"/>
        <item x="40"/>
        <item x="89"/>
        <item x="183"/>
        <item x="103"/>
        <item x="172"/>
        <item x="152"/>
        <item x="97"/>
        <item x="58"/>
        <item x="155"/>
        <item x="63"/>
        <item x="219"/>
        <item x="159"/>
        <item x="175"/>
        <item x="169"/>
        <item x="107"/>
        <item x="158"/>
        <item x="88"/>
        <item x="114"/>
        <item x="166"/>
        <item x="174"/>
        <item x="139"/>
        <item x="60"/>
        <item x="195"/>
        <item x="75"/>
        <item x="25"/>
        <item x="129"/>
        <item x="35"/>
        <item x="12"/>
        <item x="74"/>
        <item x="227"/>
        <item x="46"/>
        <item x="150"/>
        <item x="212"/>
        <item x="110"/>
        <item x="112"/>
        <item x="198"/>
        <item x="20"/>
        <item x="130"/>
        <item x="11"/>
        <item x="111"/>
        <item x="156"/>
        <item x="122"/>
        <item x="201"/>
        <item x="39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Contract Amt $3,015,547.2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rojected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M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name="Invoiced Total $3,306,820.4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mount Paid $3,648,737.33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hange Orders $233,887.9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st $1,901,675.6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GP $1,277,104.6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GP %" axis="axisRow" compact="0" outline="0" multipleItemSelectionAllowed="1" showAll="0" sortType="ascending">
      <items>
        <item x="57"/>
        <item x="28"/>
        <item x="92"/>
        <item x="133"/>
        <item x="114"/>
        <item x="45"/>
        <item x="2"/>
        <item x="8"/>
        <item x="141"/>
        <item x="20"/>
        <item x="146"/>
        <item x="202"/>
        <item x="95"/>
        <item x="5"/>
        <item x="147"/>
        <item x="160"/>
        <item x="201"/>
        <item x="150"/>
        <item x="124"/>
        <item x="171"/>
        <item x="118"/>
        <item x="69"/>
        <item x="122"/>
        <item x="107"/>
        <item x="131"/>
        <item x="43"/>
        <item x="102"/>
        <item x="105"/>
        <item x="38"/>
        <item x="55"/>
        <item x="36"/>
        <item x="162"/>
        <item x="185"/>
        <item x="181"/>
        <item x="49"/>
        <item x="191"/>
        <item x="159"/>
        <item x="101"/>
        <item x="120"/>
        <item x="65"/>
        <item x="129"/>
        <item x="175"/>
        <item x="173"/>
        <item x="139"/>
        <item x="153"/>
        <item x="47"/>
        <item x="32"/>
        <item x="39"/>
        <item x="186"/>
        <item x="167"/>
        <item x="64"/>
        <item x="135"/>
        <item x="165"/>
        <item x="46"/>
        <item x="156"/>
        <item x="77"/>
        <item x="155"/>
        <item x="172"/>
        <item x="73"/>
        <item x="200"/>
        <item x="99"/>
        <item x="30"/>
        <item x="81"/>
        <item x="103"/>
        <item x="169"/>
        <item x="121"/>
        <item x="48"/>
        <item x="72"/>
        <item x="13"/>
        <item x="52"/>
        <item x="58"/>
        <item x="149"/>
        <item x="116"/>
        <item x="154"/>
        <item x="144"/>
        <item x="111"/>
        <item x="183"/>
        <item x="22"/>
        <item x="142"/>
        <item x="26"/>
        <item x="134"/>
        <item x="113"/>
        <item x="148"/>
        <item x="75"/>
        <item x="62"/>
        <item x="86"/>
        <item x="109"/>
        <item x="170"/>
        <item x="67"/>
        <item x="50"/>
        <item x="90"/>
        <item x="184"/>
        <item x="119"/>
        <item x="9"/>
        <item x="126"/>
        <item x="166"/>
        <item x="51"/>
        <item x="190"/>
        <item x="104"/>
        <item x="98"/>
        <item x="196"/>
        <item x="76"/>
        <item x="188"/>
        <item x="42"/>
        <item x="18"/>
        <item x="193"/>
        <item x="14"/>
        <item x="197"/>
        <item x="158"/>
        <item x="157"/>
        <item x="137"/>
        <item x="143"/>
        <item x="54"/>
        <item x="106"/>
        <item x="19"/>
        <item x="152"/>
        <item x="108"/>
        <item x="189"/>
        <item x="136"/>
        <item x="110"/>
        <item x="91"/>
        <item x="60"/>
        <item x="63"/>
        <item x="117"/>
        <item x="34"/>
        <item x="161"/>
        <item x="74"/>
        <item x="199"/>
        <item x="37"/>
        <item x="35"/>
        <item x="177"/>
        <item x="12"/>
        <item x="192"/>
        <item x="61"/>
        <item x="194"/>
        <item x="138"/>
        <item x="100"/>
        <item x="24"/>
        <item x="97"/>
        <item x="40"/>
        <item x="96"/>
        <item x="31"/>
        <item x="27"/>
        <item x="44"/>
        <item x="187"/>
        <item x="85"/>
        <item x="112"/>
        <item x="163"/>
        <item x="70"/>
        <item x="168"/>
        <item x="29"/>
        <item x="15"/>
        <item x="7"/>
        <item x="125"/>
        <item x="21"/>
        <item x="59"/>
        <item x="33"/>
        <item x="3"/>
        <item x="87"/>
        <item x="128"/>
        <item x="88"/>
        <item x="132"/>
        <item x="17"/>
        <item x="78"/>
        <item x="68"/>
        <item x="145"/>
        <item x="178"/>
        <item x="94"/>
        <item x="130"/>
        <item x="82"/>
        <item x="56"/>
        <item x="6"/>
        <item x="71"/>
        <item x="25"/>
        <item x="4"/>
        <item x="66"/>
        <item x="180"/>
        <item x="179"/>
        <item x="115"/>
        <item x="195"/>
        <item x="84"/>
        <item x="0"/>
        <item x="176"/>
        <item x="83"/>
        <item x="23"/>
        <item x="174"/>
        <item x="123"/>
        <item x="16"/>
        <item x="53"/>
        <item x="11"/>
        <item x="164"/>
        <item x="127"/>
        <item x="140"/>
        <item x="93"/>
        <item x="151"/>
        <item x="89"/>
        <item x="182"/>
        <item x="80"/>
        <item x="10"/>
        <item x="198"/>
        <item x="41"/>
        <item x="79"/>
        <item x="1"/>
        <item t="default"/>
      </items>
    </pivotField>
    <pivotField name="Retail 46.69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Insurance 55.02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Paid in Full" axis="axisRow" compact="0" outline="0" multipleItemSelectionAllowed="1" showAll="0" sortType="ascending" defaultSubtotal="0">
      <items>
        <item x="1"/>
        <item x="0"/>
      </items>
    </pivotField>
    <pivotField name="Comm Ow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Invoiced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ontrac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Change 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  <field x="1"/>
    <field x="17"/>
    <field x="13"/>
  </rowFields>
  <colFields>
    <field x="-2"/>
  </colFields>
  <pageFields>
    <pageField fld="7"/>
  </pageFields>
  <dataFields>
    <dataField name="Contract" fld="23" baseField="0"/>
    <dataField name="Change Orders" fld="24" baseField="0"/>
    <dataField name="Invoiced" fld="22" baseField="0"/>
    <dataField name="SUM of Total Commission 0.5%" fld="26" baseField="0"/>
  </dataFields>
</pivotTableDefinition>
</file>

<file path=xl/pivotTables/pivotTable31.xml><?xml version="1.0" encoding="utf-8"?>
<pivotTableDefinition xmlns="http://schemas.openxmlformats.org/spreadsheetml/2006/main" name="2024 Schedule" cacheId="9" dataCaption="" rowGrandTotals="0" compact="0" compactData="0">
  <location ref="A3:F36" firstHeaderRow="0" firstDataRow="5" firstDataCol="0" rowPageCount="1" colPageCount="1"/>
  <pivotFields>
    <pivotField name=" 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 defaultSubtotal="0">
      <items>
        <item x="181"/>
        <item x="83"/>
        <item x="103"/>
        <item x="144"/>
        <item x="33"/>
        <item x="95"/>
        <item x="18"/>
        <item x="48"/>
        <item x="50"/>
        <item x="170"/>
        <item x="38"/>
        <item x="165"/>
        <item x="203"/>
        <item x="140"/>
        <item x="3"/>
        <item x="154"/>
        <item x="16"/>
        <item x="204"/>
        <item x="131"/>
        <item x="192"/>
        <item x="233"/>
        <item x="115"/>
        <item x="116"/>
        <item x="137"/>
        <item x="86"/>
        <item x="175"/>
        <item x="62"/>
        <item x="183"/>
        <item x="81"/>
        <item x="102"/>
        <item x="188"/>
        <item x="224"/>
        <item x="190"/>
        <item x="15"/>
        <item x="31"/>
        <item x="225"/>
        <item x="46"/>
        <item x="129"/>
        <item x="193"/>
        <item x="125"/>
        <item x="216"/>
        <item x="40"/>
        <item x="71"/>
        <item x="220"/>
        <item x="57"/>
        <item x="138"/>
        <item x="113"/>
        <item x="122"/>
        <item x="110"/>
        <item x="189"/>
        <item x="221"/>
        <item x="223"/>
        <item x="198"/>
        <item x="156"/>
        <item x="56"/>
        <item x="132"/>
        <item x="146"/>
        <item x="130"/>
        <item x="213"/>
        <item x="199"/>
        <item x="1"/>
        <item x="229"/>
        <item x="5"/>
        <item x="231"/>
        <item x="148"/>
        <item x="207"/>
        <item x="174"/>
        <item x="164"/>
        <item x="222"/>
        <item x="106"/>
        <item x="14"/>
        <item x="127"/>
        <item x="32"/>
        <item x="27"/>
        <item x="158"/>
        <item x="107"/>
        <item x="96"/>
        <item x="120"/>
        <item x="117"/>
        <item x="63"/>
        <item x="149"/>
        <item x="111"/>
        <item x="100"/>
        <item x="92"/>
        <item x="49"/>
        <item x="205"/>
        <item x="79"/>
        <item x="64"/>
        <item x="157"/>
        <item x="91"/>
        <item x="93"/>
        <item x="70"/>
        <item x="69"/>
        <item x="159"/>
        <item x="172"/>
        <item x="173"/>
        <item x="99"/>
        <item x="135"/>
        <item x="41"/>
        <item x="147"/>
        <item x="123"/>
        <item x="108"/>
        <item x="84"/>
        <item x="176"/>
        <item x="124"/>
        <item x="182"/>
        <item x="169"/>
        <item x="45"/>
        <item x="94"/>
        <item x="152"/>
        <item x="75"/>
        <item x="168"/>
        <item x="128"/>
        <item x="44"/>
        <item x="151"/>
        <item x="150"/>
        <item x="121"/>
        <item x="52"/>
        <item x="58"/>
        <item x="55"/>
        <item x="4"/>
        <item x="161"/>
        <item x="112"/>
        <item x="101"/>
        <item x="90"/>
        <item x="68"/>
        <item x="136"/>
        <item x="162"/>
        <item x="76"/>
        <item x="97"/>
        <item x="119"/>
        <item x="72"/>
        <item x="98"/>
        <item x="53"/>
        <item x="104"/>
        <item x="85"/>
        <item x="215"/>
        <item x="74"/>
        <item x="73"/>
        <item x="230"/>
        <item x="196"/>
        <item x="195"/>
        <item x="118"/>
        <item x="212"/>
        <item x="177"/>
        <item x="155"/>
        <item x="61"/>
        <item x="141"/>
        <item x="206"/>
        <item x="51"/>
        <item x="139"/>
        <item x="197"/>
        <item x="210"/>
        <item x="232"/>
        <item x="145"/>
        <item x="167"/>
        <item x="10"/>
        <item x="25"/>
        <item x="20"/>
        <item x="19"/>
        <item x="13"/>
        <item x="22"/>
        <item x="7"/>
        <item x="60"/>
        <item x="24"/>
        <item x="23"/>
        <item x="8"/>
        <item x="59"/>
        <item x="29"/>
        <item x="12"/>
        <item x="30"/>
        <item x="37"/>
        <item x="9"/>
        <item x="26"/>
        <item x="36"/>
        <item x="28"/>
        <item x="227"/>
        <item x="160"/>
        <item x="67"/>
        <item x="109"/>
        <item x="143"/>
        <item x="228"/>
        <item x="77"/>
        <item x="211"/>
        <item x="2"/>
        <item x="226"/>
        <item x="166"/>
        <item x="191"/>
        <item x="214"/>
        <item x="88"/>
        <item x="17"/>
        <item x="11"/>
        <item x="34"/>
        <item x="184"/>
        <item x="47"/>
        <item x="54"/>
        <item x="80"/>
        <item x="186"/>
        <item x="21"/>
        <item x="89"/>
        <item x="153"/>
        <item x="179"/>
        <item x="209"/>
        <item x="134"/>
        <item x="218"/>
        <item x="65"/>
        <item x="178"/>
        <item x="208"/>
        <item x="87"/>
        <item x="194"/>
        <item x="35"/>
        <item x="126"/>
        <item x="39"/>
        <item x="171"/>
        <item x="0"/>
        <item x="6"/>
        <item x="163"/>
        <item x="142"/>
        <item x="133"/>
        <item x="78"/>
        <item x="200"/>
        <item x="114"/>
        <item x="105"/>
        <item x="43"/>
        <item x="187"/>
        <item x="217"/>
        <item x="185"/>
        <item x="82"/>
        <item x="202"/>
        <item x="180"/>
        <item x="42"/>
        <item x="66"/>
        <item x="201"/>
        <item x="219"/>
      </items>
    </pivotField>
    <pivotField name="Type" compact="0" outline="0" multipleItemSelectionAllowed="1" showAll="0">
      <items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axis="axisRow" compact="0" outline="0" multipleItemSelectionAllowed="1" showAll="0" sortType="ascending" defaultSubtotal="0">
      <items>
        <item x="75"/>
        <item x="1"/>
        <item x="3"/>
        <item x="8"/>
        <item x="7"/>
        <item x="10"/>
        <item x="2"/>
        <item x="13"/>
        <item x="11"/>
        <item x="17"/>
        <item x="6"/>
        <item x="16"/>
        <item x="20"/>
        <item x="19"/>
        <item x="21"/>
        <item x="22"/>
        <item x="23"/>
        <item x="5"/>
        <item x="25"/>
        <item x="4"/>
        <item x="28"/>
        <item x="26"/>
        <item x="29"/>
        <item x="31"/>
        <item x="37"/>
        <item x="12"/>
        <item x="32"/>
        <item x="35"/>
        <item x="18"/>
        <item x="36"/>
        <item x="9"/>
        <item x="27"/>
        <item x="39"/>
        <item x="34"/>
        <item x="47"/>
        <item x="42"/>
        <item x="44"/>
        <item x="33"/>
        <item x="40"/>
        <item x="65"/>
        <item x="38"/>
        <item x="49"/>
        <item x="43"/>
        <item x="48"/>
        <item x="30"/>
        <item x="53"/>
        <item x="52"/>
        <item x="24"/>
        <item x="55"/>
        <item x="41"/>
        <item x="50"/>
        <item x="56"/>
        <item x="57"/>
        <item x="60"/>
        <item x="62"/>
        <item x="51"/>
        <item x="61"/>
        <item x="63"/>
        <item x="67"/>
        <item x="66"/>
        <item x="54"/>
        <item x="69"/>
        <item x="45"/>
        <item x="68"/>
        <item x="15"/>
        <item x="14"/>
        <item x="73"/>
        <item x="58"/>
        <item x="74"/>
        <item x="77"/>
        <item x="71"/>
        <item x="80"/>
        <item x="64"/>
        <item x="85"/>
        <item x="78"/>
        <item x="83"/>
        <item x="87"/>
        <item x="86"/>
        <item x="90"/>
        <item x="84"/>
        <item x="79"/>
        <item x="72"/>
        <item x="94"/>
        <item x="97"/>
        <item x="88"/>
        <item x="91"/>
        <item x="81"/>
        <item x="82"/>
        <item x="76"/>
        <item x="96"/>
        <item x="70"/>
        <item x="95"/>
        <item x="100"/>
        <item x="105"/>
        <item x="93"/>
        <item x="46"/>
        <item x="104"/>
        <item x="101"/>
        <item x="106"/>
        <item x="92"/>
        <item x="89"/>
        <item x="108"/>
        <item x="102"/>
        <item x="107"/>
        <item x="110"/>
        <item x="98"/>
        <item x="109"/>
        <item x="59"/>
        <item x="111"/>
        <item x="113"/>
        <item x="114"/>
        <item x="103"/>
        <item x="118"/>
        <item x="117"/>
        <item x="121"/>
        <item x="123"/>
        <item x="120"/>
        <item x="122"/>
        <item x="112"/>
        <item x="115"/>
        <item x="125"/>
        <item x="127"/>
        <item x="119"/>
        <item x="130"/>
        <item x="99"/>
        <item x="124"/>
        <item x="128"/>
        <item x="129"/>
        <item x="116"/>
        <item x="133"/>
        <item x="138"/>
        <item x="136"/>
        <item x="132"/>
        <item x="137"/>
        <item x="134"/>
        <item x="135"/>
        <item x="131"/>
        <item x="126"/>
        <item x="0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axis="axisPage" compact="0" outline="0" multipleItemSelectionAllowed="1" showAll="0">
      <items>
        <item x="0"/>
        <item h="1" x="1"/>
        <item t="default"/>
      </items>
    </pivotField>
    <pivotField name="Status" axis="axisRow" compact="0" outline="0" multipleItemSelectionAllowed="1" showAll="0" sortType="ascending" defaultSubtotal="0">
      <items>
        <item x="11"/>
        <item x="8"/>
        <item x="6"/>
        <item h="1" x="1"/>
        <item x="0"/>
        <item x="5"/>
        <item x="2"/>
        <item x="4"/>
        <item x="9"/>
        <item x="3"/>
        <item x="7"/>
        <item x="10"/>
      </items>
    </pivotField>
    <pivotField name="Updated this week" compact="0" outline="0" multipleItemSelectionAllowed="1" showAll="0">
      <items>
        <item x="0"/>
        <item x="1"/>
        <item t="default"/>
      </items>
    </pivotField>
    <pivotField name="Notes November 26th" compact="0" outline="0" multipleItemSelectionAllowed="1" showAll="0">
      <items>
        <item x="0"/>
        <item x="1"/>
        <item t="default"/>
      </items>
    </pivotField>
    <pivotField name="Notes November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November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tes Week of 9/23" axis="axisRow" compact="0" outline="0" multipleItemSelectionAllowed="1" showAll="0" sortType="ascending">
      <items>
        <item x="1"/>
        <item x="52"/>
        <item x="6"/>
        <item x="2"/>
        <item x="5"/>
        <item x="3"/>
        <item x="13"/>
        <item x="7"/>
        <item x="37"/>
        <item x="8"/>
        <item x="34"/>
        <item x="35"/>
        <item x="16"/>
        <item x="47"/>
        <item x="19"/>
        <item x="4"/>
        <item x="0"/>
        <item x="18"/>
        <item x="55"/>
        <item x="43"/>
        <item x="51"/>
        <item x="54"/>
        <item x="56"/>
        <item x="57"/>
        <item x="25"/>
        <item x="11"/>
        <item x="26"/>
        <item x="22"/>
        <item x="20"/>
        <item x="29"/>
        <item x="24"/>
        <item x="28"/>
        <item x="14"/>
        <item x="36"/>
        <item x="44"/>
        <item x="30"/>
        <item x="40"/>
        <item x="49"/>
        <item x="21"/>
        <item x="42"/>
        <item x="59"/>
        <item x="41"/>
        <item x="10"/>
        <item x="45"/>
        <item x="46"/>
        <item x="50"/>
        <item x="61"/>
        <item x="38"/>
        <item x="9"/>
        <item x="48"/>
        <item x="15"/>
        <item x="12"/>
        <item x="23"/>
        <item x="58"/>
        <item x="31"/>
        <item x="32"/>
        <item x="53"/>
        <item x="33"/>
        <item x="27"/>
        <item x="60"/>
        <item x="39"/>
        <item x="17"/>
        <item t="default"/>
      </items>
    </pivotField>
  </pivotFields>
  <rowFields>
    <field x="0"/>
    <field x="1"/>
    <field x="16"/>
    <field x="5"/>
    <field x="21"/>
  </rowFields>
  <pageFields>
    <pageField fld="15"/>
  </pageFields>
</pivotTableDefinition>
</file>

<file path=xl/pivotTables/pivotTable32.xml><?xml version="1.0" encoding="utf-8"?>
<pivotTableDefinition xmlns="http://schemas.openxmlformats.org/spreadsheetml/2006/main" name="2024 Breakdown" cacheId="10" dataCaption="" createdVersion="6" compact="0" compactData="0">
  <location ref="A1:H32" firstHeaderRow="0" firstDataRow="4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anuary" axis="axisRow" compact="0" outline="0" multipleItemSelectionAllowed="1" showAll="0" sortType="ascending">
      <items>
        <item x="0"/>
        <item x="3"/>
        <item x="4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P % 54.48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7"/>
    <field x="2"/>
    <field x="3"/>
  </rowFields>
  <colFields>
    <field x="-2"/>
  </colFields>
  <dataFields>
    <dataField name="#" fld="3" subtotal="count" baseField="0"/>
    <dataField name="Contract Amount" fld="4" baseField="0"/>
    <dataField name="Gross Profit" fld="11" baseField="0"/>
    <dataField name="GP %" fld="12" subtotal="average" baseField="0"/>
    <dataField name="SUM of Change Orders $363,588.65" fld="9" baseField="0"/>
  </dataFields>
  <filters>
    <filter fld="3" type="captionBetween" evalOrder="-1" id="1" stringValue1="01/01/2024" stringValue2="1/31/2024">
      <autoFilter ref="A1">
        <filterColumn colId="0">
          <customFilters and="1">
            <customFilter operator="greaterThanOrEqual" val="01/01/2024"/>
            <customFilter operator="lessThanOrEqual" val="1/31/2024"/>
          </customFilters>
        </filterColumn>
      </autoFilter>
    </filter>
  </filters>
</pivotTableDefinition>
</file>

<file path=xl/pivotTables/pivotTable33.xml><?xml version="1.0" encoding="utf-8"?>
<pivotTableDefinition xmlns="http://schemas.openxmlformats.org/spreadsheetml/2006/main" name="2024 Breakdown 2" cacheId="11" dataCaption="" createdVersion="6" compact="0" compactData="0">
  <location ref="J1:Q33" firstHeaderRow="0" firstDataRow="4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Febuary" axis="axisRow" compact="0" outline="0" multipleItemSelectionAllowed="1" showAll="0" sortType="ascending">
      <items>
        <item x="0"/>
        <item x="3"/>
        <item x="4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GP % 54.48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7"/>
    <field x="2"/>
    <field x="3"/>
  </rowFields>
  <colFields>
    <field x="-2"/>
  </colFields>
  <dataFields>
    <dataField name="#" fld="3" subtotal="count" baseField="0"/>
    <dataField name="Contract Amount" fld="4" baseField="0"/>
    <dataField name="Gross Profit" fld="11" baseField="0"/>
    <dataField name="GP %" fld="12" subtotal="average" baseField="0"/>
    <dataField name="SUM of Change Orders $363,588.65" fld="9" baseField="0"/>
  </dataFields>
  <filters>
    <filter fld="3" type="captionBetween" evalOrder="-1" id="1" stringValue1="2/1/2024" stringValue2="2/29/2024">
      <autoFilter ref="A1">
        <filterColumn colId="0">
          <customFilters and="1">
            <customFilter operator="greaterThanOrEqual" val="2/1/2024"/>
            <customFilter operator="lessThanOrEqual" val="2/29/2024"/>
          </customFilters>
        </filterColumn>
      </autoFilter>
    </filter>
  </filters>
</pivotTableDefinition>
</file>

<file path=xl/pivotTables/pivotTable34.xml><?xml version="1.0" encoding="utf-8"?>
<pivotTableDefinition xmlns="http://schemas.openxmlformats.org/spreadsheetml/2006/main" name="2024 Breakdown 3" cacheId="12" dataCaption="" createdVersion="6" compact="0" compactData="0">
  <location ref="A34:H61" firstHeaderRow="0" firstDataRow="4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March" axis="axisRow" compact="0" outline="0" multipleItemSelectionAllowed="1" showAll="0" sortType="ascending">
      <items>
        <item x="0"/>
        <item x="5"/>
        <item x="3"/>
        <item x="4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GP % 54.48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>
    <field x="7"/>
    <field x="2"/>
    <field x="3"/>
  </rowFields>
  <colFields>
    <field x="-2"/>
  </colFields>
  <dataFields>
    <dataField name="#" fld="3" subtotal="count" baseField="0"/>
    <dataField name="Contract Amount" fld="4" baseField="0"/>
    <dataField name="GP" fld="11" baseField="0"/>
    <dataField name="GP %" fld="12" subtotal="average" baseField="0"/>
    <dataField name="SUM of Change Orders $363,588.65" fld="9" baseField="0"/>
  </dataFields>
  <filters>
    <filter fld="3" type="captionBetween" evalOrder="-1" id="1" stringValue1="3/1/2024" stringValue2="3/31/2024">
      <autoFilter ref="A1">
        <filterColumn colId="0">
          <customFilters and="1">
            <customFilter operator="greaterThanOrEqual" val="3/1/2024"/>
            <customFilter operator="lessThanOrEqual" val="3/31/2024"/>
          </customFilters>
        </filterColumn>
      </autoFilter>
    </filter>
  </filters>
</pivotTableDefinition>
</file>

<file path=xl/pivotTables/pivotTable35.xml><?xml version="1.0" encoding="utf-8"?>
<pivotTableDefinition xmlns="http://schemas.openxmlformats.org/spreadsheetml/2006/main" name="2024 Breakdown 4" cacheId="13" dataCaption="" createdVersion="6" compact="0" compactData="0">
  <location ref="J34:Q71" firstHeaderRow="0" firstDataRow="4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"/>
        <item x="78"/>
        <item x="79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pril" axis="axisRow" compact="0" outline="0" multipleItemSelectionAllowed="1" showAll="0" sortType="ascending">
      <items>
        <item x="0"/>
        <item x="5"/>
        <item x="3"/>
        <item x="4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GP % 54.48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</pivotFields>
  <rowFields>
    <field x="7"/>
    <field x="2"/>
    <field x="3"/>
  </rowFields>
  <colFields>
    <field x="-2"/>
  </colFields>
  <dataFields>
    <dataField name="#" fld="3" subtotal="count" baseField="0"/>
    <dataField name="SUM of Contract Amt $3,753,275.17" fld="4" baseField="0"/>
    <dataField name="SUM of $2,240,491.52" fld="11" baseField="0"/>
    <dataField name="AVERAGE of GP % 54.48%" fld="12" subtotal="average" baseField="0"/>
    <dataField name="SUM of Change Orders $363,588.65" fld="9" baseField="0"/>
  </dataFields>
  <filters>
    <filter fld="3" type="captionBetween" evalOrder="-1" id="1" stringValue1="4/1/2024" stringValue2="4/30/2024">
      <autoFilter ref="A1">
        <filterColumn colId="0">
          <customFilters and="1">
            <customFilter operator="greaterThanOrEqual" val="4/1/2024"/>
            <customFilter operator="lessThanOrEqual" val="4/30/2024"/>
          </customFilters>
        </filterColumn>
      </autoFilter>
    </filter>
  </filters>
</pivotTableDefinition>
</file>

<file path=xl/pivotTables/pivotTable36.xml><?xml version="1.0" encoding="utf-8"?>
<pivotTableDefinition xmlns="http://schemas.openxmlformats.org/spreadsheetml/2006/main" name="2024 Breakdown 5" cacheId="15" dataCaption="" createdVersion="6" compact="0" compactData="0">
  <location ref="J72:Q119" firstHeaderRow="0" firstDataRow="4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3"/>
        <item x="164"/>
        <item x="160"/>
        <item x="16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62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June" axis="axisRow" compact="0" outline="0" multipleItemSelectionAllowed="1" showAll="0" sortType="ascending">
      <items>
        <item x="0"/>
        <item x="5"/>
        <item x="3"/>
        <item x="7"/>
        <item x="4"/>
        <item x="8"/>
        <item x="6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</pivotFields>
  <rowFields>
    <field x="7"/>
    <field x="2"/>
    <field x="3"/>
  </rowFields>
  <colFields>
    <field x="-2"/>
  </colFields>
  <dataFields>
    <dataField name="#" fld="3" subtotal="count" baseField="0"/>
    <dataField name="Total" fld="4" baseField="0"/>
    <dataField name="GP" fld="11" baseField="0"/>
    <dataField name="GP %" fld="12" subtotal="average" baseField="0"/>
    <dataField name="SUM of Change Orders $363,588.65" fld="9" baseField="0"/>
  </dataFields>
  <filters>
    <filter fld="3" type="captionBetween" evalOrder="-1" id="1" stringValue1="6/1/2024" stringValue2="7/1/2024">
      <autoFilter ref="A1">
        <filterColumn colId="0">
          <customFilters and="1">
            <customFilter operator="greaterThanOrEqual" val="6/1/2024"/>
            <customFilter operator="lessThanOrEqual" val="7/1/2024"/>
          </customFilters>
        </filterColumn>
      </autoFilter>
    </filter>
  </filters>
</pivotTableDefinition>
</file>

<file path=xl/pivotTables/pivotTable37.xml><?xml version="1.0" encoding="utf-8"?>
<pivotTableDefinition xmlns="http://schemas.openxmlformats.org/spreadsheetml/2006/main" name="2024 Breakdown 6" cacheId="16" dataCaption="" createdVersion="6" compact="0" compactData="0">
  <location ref="A92:H140" firstHeaderRow="0" firstDataRow="4" firstDataCol="0"/>
  <pivotFields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3"/>
        <item x="164"/>
        <item x="160"/>
        <item x="16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62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July" axis="axisRow" compact="0" outline="0" multipleItemSelectionAllowed="1" showAll="0" sortType="ascending">
      <items>
        <item x="0"/>
        <item x="5"/>
        <item x="3"/>
        <item x="7"/>
        <item x="4"/>
        <item x="8"/>
        <item x="6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  <field x="2"/>
    <field x="3"/>
  </rowFields>
  <colFields>
    <field x="-2"/>
  </colFields>
  <dataFields>
    <dataField name="COUNT of  " fld="0" subtotal="countNums" baseField="0"/>
    <dataField name="Total" fld="4" baseField="0"/>
    <dataField name="GP" fld="11" baseField="0"/>
    <dataField name="GP%" fld="12" subtotal="average" baseField="0"/>
    <dataField name="SUM of Change Orders $363,588.65" fld="9" baseField="0"/>
  </dataFields>
  <filters>
    <filter fld="3" type="captionBetween" evalOrder="-1" id="1" stringValue1="7/1/2024" stringValue2="8/1/2024">
      <autoFilter ref="A1">
        <filterColumn colId="0">
          <customFilters and="1">
            <customFilter operator="greaterThanOrEqual" val="7/1/2024"/>
            <customFilter operator="lessThanOrEqual" val="8/1/2024"/>
          </customFilters>
        </filterColumn>
      </autoFilter>
    </filter>
  </filters>
</pivotTableDefinition>
</file>

<file path=xl/pivotTables/pivotTable38.xml><?xml version="1.0" encoding="utf-8"?>
<pivotTableDefinition xmlns="http://schemas.openxmlformats.org/spreadsheetml/2006/main" name="2024 Breakdown 7" cacheId="17" dataCaption="" createdVersion="6" compact="0" compactData="0">
  <location ref="J120:Q148" firstHeaderRow="0" firstDataRow="4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dataField="1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3"/>
        <item x="164"/>
        <item x="160"/>
        <item x="16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62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ugust" axis="axisRow" compact="0" outline="0" multipleItemSelectionAllowed="1" showAll="0" sortType="ascending">
      <items>
        <item x="0"/>
        <item x="5"/>
        <item x="3"/>
        <item x="7"/>
        <item x="4"/>
        <item x="8"/>
        <item x="6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pdated this week" compact="0" outline="0" multipleItemSelectionAllowed="1" showAll="0">
      <items>
        <item x="0"/>
        <item x="1"/>
        <item t="default"/>
      </items>
    </pivotField>
    <pivotField name="Notes November 26th" compact="0" outline="0" multipleItemSelectionAllowed="1" showAll="0">
      <items>
        <item x="0"/>
        <item x="1"/>
        <item t="default"/>
      </items>
    </pivotField>
    <pivotField name="Notes November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November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tes Week of 9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Notes Week of 9/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9/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Notes week of 9/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Notes week of 8/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otes week of 8/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week of 8/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otes week of 7/29 and 8/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Notes Week of 7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7/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Notes Week of 7/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otes Week of 6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otes Week of 6/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otes Week of  6/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otes Week of  6/3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7"/>
    <field x="2"/>
    <field x="3"/>
  </rowFields>
  <colFields>
    <field x="-2"/>
  </colFields>
  <dataFields>
    <dataField name="#" fld="3" subtotal="count" baseField="0"/>
    <dataField name="SUM of Contract Amt $3,753,275.17" fld="4" baseField="0"/>
    <dataField name="SUM of $2,240,491.52" fld="11" baseField="0"/>
    <dataField name="SUM of GP % 54.48%" fld="12" baseField="0"/>
    <dataField name="SUM of Change Orders $363,588.65" fld="9" baseField="0"/>
  </dataFields>
  <filters>
    <filter fld="3" type="captionBetween" evalOrder="-1" id="1" stringValue1="8/1/2024" stringValue2="9/1/2024">
      <autoFilter ref="A1">
        <filterColumn colId="0">
          <customFilters and="1">
            <customFilter operator="greaterThanOrEqual" val="8/1/2024"/>
            <customFilter operator="lessThanOrEqual" val="9/1/2024"/>
          </customFilters>
        </filterColumn>
      </autoFilter>
    </filter>
  </filters>
</pivotTableDefinition>
</file>

<file path=xl/pivotTables/pivotTable39.xml><?xml version="1.0" encoding="utf-8"?>
<pivotTableDefinition xmlns="http://schemas.openxmlformats.org/spreadsheetml/2006/main" name="2024 Breakdown 8" cacheId="18" dataCaption="" createdVersion="6" compact="0" compactData="0">
  <location ref="A141:H162" firstHeaderRow="0" firstDataRow="4" firstDataCol="0"/>
  <pivotFields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3"/>
        <item x="164"/>
        <item x="160"/>
        <item x="16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62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September" axis="axisRow" compact="0" outline="0" multipleItemSelectionAllowed="1" showAll="0" sortType="ascending">
      <items>
        <item x="0"/>
        <item x="5"/>
        <item x="3"/>
        <item x="7"/>
        <item x="4"/>
        <item x="8"/>
        <item x="6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pdated this week" compact="0" outline="0" multipleItemSelectionAllowed="1" showAll="0">
      <items>
        <item x="0"/>
        <item x="1"/>
        <item t="default"/>
      </items>
    </pivotField>
    <pivotField name="Notes November 26th" compact="0" outline="0" multipleItemSelectionAllowed="1" showAll="0">
      <items>
        <item x="0"/>
        <item x="1"/>
        <item t="default"/>
      </items>
    </pivotField>
    <pivotField name="Notes November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November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tes Week of 9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Notes Week of 9/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9/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Notes week of 9/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Notes week of 8/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otes week of 8/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week of 8/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otes week of 7/29 and 8/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Notes Week of 7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7/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Notes Week of 7/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otes Week of 6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otes Week of 6/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otes Week of  6/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otes Week of  6/3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7"/>
    <field x="2"/>
    <field x="3"/>
  </rowFields>
  <colFields>
    <field x="-2"/>
  </colFields>
  <dataFields>
    <dataField name="#" fld="0" subtotal="countNums" baseField="0"/>
    <dataField name="Contract Amt" fld="4" baseField="0"/>
    <dataField name="GP" fld="11" baseField="0"/>
    <dataField name="GP %" fld="12" subtotal="average" baseField="0"/>
    <dataField name="SUM of Change Orders $363,588.65" fld="9" baseField="0"/>
  </dataFields>
  <filters>
    <filter fld="3" type="captionBetween" evalOrder="-1" id="1" stringValue1="9/1/2024" stringValue2="10/1/2024">
      <autoFilter ref="A1">
        <filterColumn colId="0">
          <customFilters and="1">
            <customFilter operator="greaterThanOrEqual" val="9/1/2024"/>
            <customFilter operator="lessThanOrEqual" val="10/1/2024"/>
          </customFilters>
        </filterColumn>
      </autoFilter>
    </filter>
  </filters>
</pivotTableDefinition>
</file>

<file path=xl/pivotTables/pivotTable40.xml><?xml version="1.0" encoding="utf-8"?>
<pivotTableDefinition xmlns="http://schemas.openxmlformats.org/spreadsheetml/2006/main" name="2024 Breakdown 9" cacheId="18" dataCaption="" createdVersion="6" compact="0" compactData="0">
  <location ref="J150:Q181" firstHeaderRow="0" firstDataRow="4" firstDataCol="0"/>
  <pivotFields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3"/>
        <item x="164"/>
        <item x="160"/>
        <item x="16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62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Oct" axis="axisRow" compact="0" outline="0" multipleItemSelectionAllowed="1" showAll="0" sortType="ascending">
      <items>
        <item x="0"/>
        <item x="5"/>
        <item x="3"/>
        <item x="7"/>
        <item x="4"/>
        <item x="8"/>
        <item x="6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pdated this week" compact="0" outline="0" multipleItemSelectionAllowed="1" showAll="0">
      <items>
        <item x="0"/>
        <item x="1"/>
        <item t="default"/>
      </items>
    </pivotField>
    <pivotField name="Notes November 26th" compact="0" outline="0" multipleItemSelectionAllowed="1" showAll="0">
      <items>
        <item x="0"/>
        <item x="1"/>
        <item t="default"/>
      </items>
    </pivotField>
    <pivotField name="Notes November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November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tes Week of 9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Notes Week of 9/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9/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Notes week of 9/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Notes week of 8/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otes week of 8/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week of 8/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otes week of 7/29 and 8/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Notes Week of 7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7/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Notes Week of 7/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otes Week of 6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otes Week of 6/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otes Week of  6/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otes Week of  6/3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7"/>
    <field x="2"/>
    <field x="3"/>
  </rowFields>
  <colFields>
    <field x="-2"/>
  </colFields>
  <dataFields>
    <dataField name="#" fld="0" subtotal="countNums" baseField="0"/>
    <dataField name="Contract Amt" fld="4" baseField="0"/>
    <dataField name="GP" fld="11" baseField="0"/>
    <dataField name="GP %" fld="12" subtotal="average" baseField="0"/>
    <dataField name="SUM of Change Orders $363,588.65" fld="9" baseField="0"/>
  </dataFields>
  <filters>
    <filter fld="3" type="captionBetween" evalOrder="-1" id="1" stringValue1="10/1/2024" stringValue2="10/31/2024">
      <autoFilter ref="A1">
        <filterColumn colId="0">
          <customFilters and="1">
            <customFilter operator="greaterThanOrEqual" val="10/1/2024"/>
            <customFilter operator="lessThanOrEqual" val="10/31/2024"/>
          </customFilters>
        </filterColumn>
      </autoFilter>
    </filter>
  </filters>
</pivotTableDefinition>
</file>

<file path=xl/pivotTables/pivotTable41.xml><?xml version="1.0" encoding="utf-8"?>
<pivotTableDefinition xmlns="http://schemas.openxmlformats.org/spreadsheetml/2006/main" name="2024 Breakdown 10" cacheId="18" dataCaption="" createdVersion="6" compact="0" compactData="0">
  <location ref="A164:H184" firstHeaderRow="0" firstDataRow="4" firstDataCol="0"/>
  <pivotFields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3"/>
        <item x="164"/>
        <item x="160"/>
        <item x="16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62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September" axis="axisRow" compact="0" outline="0" multipleItemSelectionAllowed="1" showAll="0" sortType="ascending">
      <items>
        <item x="0"/>
        <item x="5"/>
        <item x="3"/>
        <item x="7"/>
        <item x="4"/>
        <item x="8"/>
        <item x="6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pdated this week" compact="0" outline="0" multipleItemSelectionAllowed="1" showAll="0">
      <items>
        <item x="0"/>
        <item x="1"/>
        <item t="default"/>
      </items>
    </pivotField>
    <pivotField name="Notes November 26th" compact="0" outline="0" multipleItemSelectionAllowed="1" showAll="0">
      <items>
        <item x="0"/>
        <item x="1"/>
        <item t="default"/>
      </items>
    </pivotField>
    <pivotField name="Notes November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November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tes Week of 9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Notes Week of 9/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9/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Notes week of 9/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Notes week of 8/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otes week of 8/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week of 8/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otes week of 7/29 and 8/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Notes Week of 7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7/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Notes Week of 7/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otes Week of 6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otes Week of 6/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otes Week of  6/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otes Week of  6/3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7"/>
    <field x="2"/>
    <field x="3"/>
  </rowFields>
  <colFields>
    <field x="-2"/>
  </colFields>
  <dataFields>
    <dataField name="#" fld="0" subtotal="countNums" baseField="0"/>
    <dataField name="Contract Amt" fld="4" baseField="0"/>
    <dataField name="GP" fld="11" baseField="0"/>
    <dataField name="GP %" fld="12" subtotal="average" baseField="0"/>
    <dataField name="SUM of Change Orders $363,588.65" fld="9" baseField="0"/>
  </dataFields>
  <filters>
    <filter fld="3" type="captionBetween" evalOrder="-1" id="1" stringValue1="11/1/2024" stringValue2="11/30/2024">
      <autoFilter ref="A1">
        <filterColumn colId="0">
          <customFilters and="1">
            <customFilter operator="greaterThanOrEqual" val="11/1/2024"/>
            <customFilter operator="lessThanOrEqual" val="11/30/2024"/>
          </customFilters>
        </filterColumn>
      </autoFilter>
    </filter>
  </filters>
</pivotTableDefinition>
</file>

<file path=xl/pivotTables/pivotTable42.xml><?xml version="1.0" encoding="utf-8"?>
<pivotTableDefinition xmlns="http://schemas.openxmlformats.org/spreadsheetml/2006/main" name="2024 Breakdown 11" cacheId="18" dataCaption="" createdVersion="6" compact="0" compactData="0">
  <location ref="J183:Q204" firstHeaderRow="0" firstDataRow="4" firstDataCol="0"/>
  <pivotFields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5"/>
        <item x="6"/>
        <item x="7"/>
        <item x="8"/>
        <item x="11"/>
        <item x="9"/>
        <item x="10"/>
        <item x="14"/>
        <item x="4"/>
        <item x="15"/>
        <item x="16"/>
        <item x="17"/>
        <item x="18"/>
        <item x="12"/>
        <item x="13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3"/>
        <item x="164"/>
        <item x="160"/>
        <item x="16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62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September" axis="axisRow" compact="0" outline="0" multipleItemSelectionAllowed="1" showAll="0" sortType="ascending">
      <items>
        <item x="0"/>
        <item x="5"/>
        <item x="3"/>
        <item x="7"/>
        <item x="4"/>
        <item x="8"/>
        <item x="6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pdated this week" compact="0" outline="0" multipleItemSelectionAllowed="1" showAll="0">
      <items>
        <item x="0"/>
        <item x="1"/>
        <item t="default"/>
      </items>
    </pivotField>
    <pivotField name="Notes November 26th" compact="0" outline="0" multipleItemSelectionAllowed="1" showAll="0">
      <items>
        <item x="0"/>
        <item x="1"/>
        <item t="default"/>
      </items>
    </pivotField>
    <pivotField name="Notes November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November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tes Week of 9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Notes Week of 9/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9/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Notes week of 9/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Notes week of 8/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otes week of 8/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week of 8/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otes week of 7/29 and 8/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Notes Week of 7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7/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Notes Week of 7/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otes Week of 6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otes Week of 6/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otes Week of  6/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otes Week of  6/3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7"/>
    <field x="2"/>
    <field x="3"/>
  </rowFields>
  <colFields>
    <field x="-2"/>
  </colFields>
  <dataFields>
    <dataField name="#" fld="0" subtotal="countNums" baseField="0"/>
    <dataField name="Contract Amt" fld="4" baseField="0"/>
    <dataField name="GP" fld="11" baseField="0"/>
    <dataField name="GP %" fld="12" subtotal="average" baseField="0"/>
    <dataField name="SUM of Change Orders $363,588.65" fld="9" baseField="0"/>
  </dataFields>
  <filters>
    <filter fld="3" type="captionBetween" evalOrder="-1" id="1" stringValue1="12/1/2024" stringValue2="12/31/2024">
      <autoFilter ref="A1">
        <filterColumn colId="0">
          <customFilters and="1">
            <customFilter operator="greaterThanOrEqual" val="12/1/2024"/>
            <customFilter operator="lessThanOrEqual" val="12/31/2024"/>
          </customFilters>
        </filterColumn>
      </autoFilter>
    </filter>
  </filters>
</pivotTableDefinition>
</file>

<file path=xl/pivotTables/pivotTable43.xml><?xml version="1.0" encoding="utf-8"?>
<pivotTableDefinition xmlns="http://schemas.openxmlformats.org/spreadsheetml/2006/main" name="2024 AM" cacheId="19" dataCaption="" compact="0" compactData="0">
  <location ref="A1:H11" firstHeaderRow="0" firstDataRow="2" firstDataCol="0"/>
  <pivotFields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axis="axisRow" compact="0" outline="0" multipleItemSelectionAllowed="1" showAll="0" sortType="ascending">
      <items>
        <item x="9"/>
        <item x="0"/>
        <item x="5"/>
        <item x="3"/>
        <item x="7"/>
        <item x="4"/>
        <item x="8"/>
        <item x="6"/>
        <item x="2"/>
        <item x="1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Retail 53.15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Insurance 58.1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pdated this week" compact="0" outline="0" multipleItemSelectionAllowed="1" showAll="0">
      <items>
        <item x="0"/>
        <item x="1"/>
        <item x="2"/>
        <item t="default"/>
      </items>
    </pivotField>
    <pivotField name="Notes November 26th" compact="0" outline="0" multipleItemSelectionAllowed="1" showAll="0">
      <items>
        <item x="0"/>
        <item x="1"/>
        <item t="default"/>
      </items>
    </pivotField>
    <pivotField name="Notes November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November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tes Week of 9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Notes Week of 9/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9/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Notes week of 9/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Notes week of 8/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otes week of 8/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Notes week of 8/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otes week of 7/29 and 8/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Notes Week of 7/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s Week of 7/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Notes Week of 7/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otes Week of 6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otes Week of 6/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otes Week of  6/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otes Week of  6/3/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7"/>
  </rowFields>
  <colFields>
    <field x="-2"/>
  </colFields>
  <dataFields>
    <dataField name="Signed Contracts" fld="0" subtotal="count" baseField="0"/>
    <dataField name="Contracts" fld="4" baseField="0"/>
    <dataField name="Change Orders" fld="9" baseField="0"/>
    <dataField name="SUM of Total" fld="49" baseField="0"/>
    <dataField name="GP" fld="11" baseField="0"/>
    <dataField name="Retail" fld="13" subtotal="average" baseField="0"/>
    <dataField name="Insurance" fld="14" subtotal="average" baseField="0"/>
  </dataFields>
</pivotTableDefinition>
</file>

<file path=xl/pivotTables/pivotTable44.xml><?xml version="1.0" encoding="utf-8"?>
<pivotTableDefinition xmlns="http://schemas.openxmlformats.org/spreadsheetml/2006/main" name="2024 Adam" cacheId="20" dataCaption="" createdVersion="6" compact="0" compactData="0">
  <location ref="A4:I15" firstHeaderRow="0" firstDataRow="3" firstDataCol="0" rowPageCount="2" colPageCount="1"/>
  <pivotFields>
    <pivotField name="Billed Project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>
      <items>
        <item x="181"/>
        <item x="83"/>
        <item x="103"/>
        <item x="144"/>
        <item x="33"/>
        <item x="95"/>
        <item x="18"/>
        <item x="48"/>
        <item x="50"/>
        <item x="170"/>
        <item x="38"/>
        <item x="165"/>
        <item x="203"/>
        <item x="140"/>
        <item x="3"/>
        <item x="154"/>
        <item x="16"/>
        <item x="204"/>
        <item x="131"/>
        <item x="192"/>
        <item x="233"/>
        <item x="115"/>
        <item x="116"/>
        <item x="137"/>
        <item x="86"/>
        <item x="175"/>
        <item x="62"/>
        <item x="183"/>
        <item x="81"/>
        <item x="102"/>
        <item x="188"/>
        <item x="224"/>
        <item x="190"/>
        <item x="15"/>
        <item x="31"/>
        <item x="225"/>
        <item x="46"/>
        <item x="129"/>
        <item x="193"/>
        <item x="125"/>
        <item x="216"/>
        <item x="40"/>
        <item x="71"/>
        <item x="220"/>
        <item x="57"/>
        <item x="138"/>
        <item x="113"/>
        <item x="122"/>
        <item x="110"/>
        <item x="189"/>
        <item x="221"/>
        <item x="223"/>
        <item x="198"/>
        <item x="156"/>
        <item x="56"/>
        <item x="132"/>
        <item x="146"/>
        <item x="130"/>
        <item x="213"/>
        <item x="199"/>
        <item x="1"/>
        <item x="229"/>
        <item x="5"/>
        <item x="231"/>
        <item x="148"/>
        <item x="207"/>
        <item x="174"/>
        <item x="164"/>
        <item x="222"/>
        <item x="106"/>
        <item x="14"/>
        <item x="127"/>
        <item x="32"/>
        <item x="27"/>
        <item x="158"/>
        <item x="107"/>
        <item x="96"/>
        <item x="120"/>
        <item x="117"/>
        <item x="63"/>
        <item x="149"/>
        <item x="111"/>
        <item x="100"/>
        <item x="92"/>
        <item x="49"/>
        <item x="205"/>
        <item x="79"/>
        <item x="64"/>
        <item x="157"/>
        <item x="91"/>
        <item x="93"/>
        <item x="70"/>
        <item x="69"/>
        <item x="159"/>
        <item x="172"/>
        <item x="173"/>
        <item x="99"/>
        <item x="135"/>
        <item x="41"/>
        <item x="147"/>
        <item x="123"/>
        <item x="108"/>
        <item x="84"/>
        <item x="176"/>
        <item x="124"/>
        <item x="182"/>
        <item x="169"/>
        <item x="45"/>
        <item x="94"/>
        <item x="152"/>
        <item x="75"/>
        <item x="168"/>
        <item x="128"/>
        <item x="44"/>
        <item x="151"/>
        <item x="150"/>
        <item x="121"/>
        <item x="52"/>
        <item x="58"/>
        <item x="55"/>
        <item x="4"/>
        <item x="161"/>
        <item x="112"/>
        <item x="101"/>
        <item x="90"/>
        <item x="68"/>
        <item x="136"/>
        <item x="162"/>
        <item x="76"/>
        <item x="97"/>
        <item x="119"/>
        <item x="72"/>
        <item x="98"/>
        <item x="53"/>
        <item x="104"/>
        <item x="85"/>
        <item x="215"/>
        <item x="74"/>
        <item x="73"/>
        <item x="230"/>
        <item x="196"/>
        <item x="195"/>
        <item x="118"/>
        <item x="212"/>
        <item x="177"/>
        <item x="155"/>
        <item x="61"/>
        <item x="141"/>
        <item x="206"/>
        <item x="51"/>
        <item x="139"/>
        <item x="197"/>
        <item x="210"/>
        <item x="232"/>
        <item x="145"/>
        <item x="167"/>
        <item x="10"/>
        <item x="25"/>
        <item x="20"/>
        <item x="19"/>
        <item x="13"/>
        <item x="22"/>
        <item x="7"/>
        <item x="60"/>
        <item x="24"/>
        <item x="23"/>
        <item x="8"/>
        <item x="59"/>
        <item x="29"/>
        <item x="12"/>
        <item x="30"/>
        <item x="37"/>
        <item x="9"/>
        <item x="26"/>
        <item x="36"/>
        <item x="28"/>
        <item x="227"/>
        <item x="160"/>
        <item x="67"/>
        <item x="109"/>
        <item x="143"/>
        <item x="228"/>
        <item x="77"/>
        <item x="211"/>
        <item x="2"/>
        <item x="226"/>
        <item x="166"/>
        <item x="191"/>
        <item x="214"/>
        <item x="88"/>
        <item x="17"/>
        <item x="11"/>
        <item x="34"/>
        <item x="184"/>
        <item x="47"/>
        <item x="54"/>
        <item x="80"/>
        <item x="186"/>
        <item x="21"/>
        <item x="89"/>
        <item x="153"/>
        <item x="179"/>
        <item x="209"/>
        <item x="134"/>
        <item x="218"/>
        <item x="65"/>
        <item x="178"/>
        <item x="208"/>
        <item x="87"/>
        <item x="194"/>
        <item x="35"/>
        <item x="126"/>
        <item x="39"/>
        <item x="171"/>
        <item x="0"/>
        <item x="6"/>
        <item x="163"/>
        <item x="142"/>
        <item x="133"/>
        <item x="78"/>
        <item x="200"/>
        <item x="114"/>
        <item x="105"/>
        <item x="43"/>
        <item x="187"/>
        <item x="217"/>
        <item x="185"/>
        <item x="82"/>
        <item x="202"/>
        <item x="180"/>
        <item x="42"/>
        <item x="66"/>
        <item x="201"/>
        <item x="219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name="Invoiced Total $3,497,897.97" axis="axisPag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-2"/>
  </colFields>
  <pageFields>
    <pageField fld="7"/>
    <pageField fld="8"/>
  </pageFields>
  <dataFields>
    <dataField name="Contract Amt" fld="4" baseField="0"/>
    <dataField name="Change Orders" fld="9" baseField="0"/>
    <dataField name="Invoiced Total" fld="8" baseField="0"/>
    <dataField name="GP Total" fld="11" baseField="0"/>
    <dataField name="GP % " fld="12" subtotal="average" baseField="0"/>
    <dataField name="Retail" fld="13" subtotal="average" baseField="0"/>
    <dataField name="Insurance" fld="14" subtotal="average" baseField="0"/>
  </dataFields>
  <filters>
    <filter fld="8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</filters>
</pivotTableDefinition>
</file>

<file path=xl/pivotTables/pivotTable45.xml><?xml version="1.0" encoding="utf-8"?>
<pivotTableDefinition xmlns="http://schemas.openxmlformats.org/spreadsheetml/2006/main" name="2024 Brett" cacheId="20" dataCaption="" createdVersion="6" compact="0" compactData="0">
  <location ref="A4:E31" firstHeaderRow="0" firstDataRow="3" firstDataCol="0" rowPageCount="2" colPageCount="1"/>
  <pivotFields>
    <pivotField name="Billed Project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>
      <items>
        <item x="181"/>
        <item x="83"/>
        <item x="103"/>
        <item x="144"/>
        <item x="33"/>
        <item x="95"/>
        <item x="18"/>
        <item x="48"/>
        <item x="50"/>
        <item x="170"/>
        <item x="38"/>
        <item x="165"/>
        <item x="203"/>
        <item x="140"/>
        <item x="3"/>
        <item x="154"/>
        <item x="16"/>
        <item x="204"/>
        <item x="131"/>
        <item x="192"/>
        <item x="233"/>
        <item x="115"/>
        <item x="116"/>
        <item x="137"/>
        <item x="86"/>
        <item x="175"/>
        <item x="62"/>
        <item x="183"/>
        <item x="81"/>
        <item x="102"/>
        <item x="188"/>
        <item x="224"/>
        <item x="190"/>
        <item x="15"/>
        <item x="31"/>
        <item x="225"/>
        <item x="46"/>
        <item x="129"/>
        <item x="193"/>
        <item x="125"/>
        <item x="216"/>
        <item x="40"/>
        <item x="71"/>
        <item x="220"/>
        <item x="57"/>
        <item x="138"/>
        <item x="113"/>
        <item x="122"/>
        <item x="110"/>
        <item x="189"/>
        <item x="221"/>
        <item x="223"/>
        <item x="198"/>
        <item x="156"/>
        <item x="56"/>
        <item x="132"/>
        <item x="146"/>
        <item x="130"/>
        <item x="213"/>
        <item x="199"/>
        <item x="1"/>
        <item x="229"/>
        <item x="5"/>
        <item x="231"/>
        <item x="148"/>
        <item x="207"/>
        <item x="174"/>
        <item x="164"/>
        <item x="222"/>
        <item x="106"/>
        <item x="14"/>
        <item x="127"/>
        <item x="32"/>
        <item x="27"/>
        <item x="158"/>
        <item x="107"/>
        <item x="96"/>
        <item x="120"/>
        <item x="117"/>
        <item x="63"/>
        <item x="149"/>
        <item x="111"/>
        <item x="100"/>
        <item x="92"/>
        <item x="49"/>
        <item x="205"/>
        <item x="79"/>
        <item x="64"/>
        <item x="157"/>
        <item x="91"/>
        <item x="93"/>
        <item x="70"/>
        <item x="69"/>
        <item x="159"/>
        <item x="172"/>
        <item x="173"/>
        <item x="99"/>
        <item x="135"/>
        <item x="41"/>
        <item x="147"/>
        <item x="123"/>
        <item x="108"/>
        <item x="84"/>
        <item x="176"/>
        <item x="124"/>
        <item x="182"/>
        <item x="169"/>
        <item x="45"/>
        <item x="94"/>
        <item x="152"/>
        <item x="75"/>
        <item x="168"/>
        <item x="128"/>
        <item x="44"/>
        <item x="151"/>
        <item x="150"/>
        <item x="121"/>
        <item x="52"/>
        <item x="58"/>
        <item x="55"/>
        <item x="4"/>
        <item x="161"/>
        <item x="112"/>
        <item x="101"/>
        <item x="90"/>
        <item x="68"/>
        <item x="136"/>
        <item x="162"/>
        <item x="76"/>
        <item x="97"/>
        <item x="119"/>
        <item x="72"/>
        <item x="98"/>
        <item x="53"/>
        <item x="104"/>
        <item x="85"/>
        <item x="215"/>
        <item x="74"/>
        <item x="73"/>
        <item x="230"/>
        <item x="196"/>
        <item x="195"/>
        <item x="118"/>
        <item x="212"/>
        <item x="177"/>
        <item x="155"/>
        <item x="61"/>
        <item x="141"/>
        <item x="206"/>
        <item x="51"/>
        <item x="139"/>
        <item x="197"/>
        <item x="210"/>
        <item x="232"/>
        <item x="145"/>
        <item x="167"/>
        <item x="10"/>
        <item x="25"/>
        <item x="20"/>
        <item x="19"/>
        <item x="13"/>
        <item x="22"/>
        <item x="7"/>
        <item x="60"/>
        <item x="24"/>
        <item x="23"/>
        <item x="8"/>
        <item x="59"/>
        <item x="29"/>
        <item x="12"/>
        <item x="30"/>
        <item x="37"/>
        <item x="9"/>
        <item x="26"/>
        <item x="36"/>
        <item x="28"/>
        <item x="227"/>
        <item x="160"/>
        <item x="67"/>
        <item x="109"/>
        <item x="143"/>
        <item x="228"/>
        <item x="77"/>
        <item x="211"/>
        <item x="2"/>
        <item x="226"/>
        <item x="166"/>
        <item x="191"/>
        <item x="214"/>
        <item x="88"/>
        <item x="17"/>
        <item x="11"/>
        <item x="34"/>
        <item x="184"/>
        <item x="47"/>
        <item x="54"/>
        <item x="80"/>
        <item x="186"/>
        <item x="21"/>
        <item x="89"/>
        <item x="153"/>
        <item x="179"/>
        <item x="209"/>
        <item x="134"/>
        <item x="218"/>
        <item x="65"/>
        <item x="178"/>
        <item x="208"/>
        <item x="87"/>
        <item x="194"/>
        <item x="35"/>
        <item x="126"/>
        <item x="39"/>
        <item x="171"/>
        <item x="0"/>
        <item x="6"/>
        <item x="163"/>
        <item x="142"/>
        <item x="133"/>
        <item x="78"/>
        <item x="200"/>
        <item x="114"/>
        <item x="105"/>
        <item x="43"/>
        <item x="187"/>
        <item x="217"/>
        <item x="185"/>
        <item x="82"/>
        <item x="202"/>
        <item x="180"/>
        <item x="42"/>
        <item x="66"/>
        <item x="201"/>
        <item x="219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h="1" x="8"/>
        <item t="default"/>
      </items>
    </pivotField>
    <pivotField name="Invoiced Total $3,497,897.97" axis="axisPag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-2"/>
  </colFields>
  <pageFields>
    <pageField fld="7"/>
    <pageField fld="8"/>
  </pageFields>
  <dataFields>
    <dataField name="Contract Amt" fld="4" baseField="0"/>
    <dataField name="Change Orders" fld="9" baseField="0"/>
    <dataField name="Invoiced Total" fld="8" baseField="0"/>
  </dataFields>
  <filters>
    <filter fld="8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</filters>
</pivotTableDefinition>
</file>

<file path=xl/pivotTables/pivotTable46.xml><?xml version="1.0" encoding="utf-8"?>
<pivotTableDefinition xmlns="http://schemas.openxmlformats.org/spreadsheetml/2006/main" name="2024 Brian" cacheId="20" dataCaption="" createdVersion="6" compact="0" compactData="0">
  <location ref="A4:I24" firstHeaderRow="0" firstDataRow="3" firstDataCol="0" rowPageCount="2" colPageCount="1"/>
  <pivotFields>
    <pivotField name="Billed Project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>
      <items>
        <item x="181"/>
        <item x="83"/>
        <item x="103"/>
        <item x="144"/>
        <item x="33"/>
        <item x="95"/>
        <item x="18"/>
        <item x="48"/>
        <item x="50"/>
        <item x="170"/>
        <item x="38"/>
        <item x="165"/>
        <item x="203"/>
        <item x="140"/>
        <item x="3"/>
        <item x="154"/>
        <item x="16"/>
        <item x="204"/>
        <item x="131"/>
        <item x="192"/>
        <item x="233"/>
        <item x="115"/>
        <item x="116"/>
        <item x="137"/>
        <item x="86"/>
        <item x="175"/>
        <item x="62"/>
        <item x="183"/>
        <item x="81"/>
        <item x="102"/>
        <item x="188"/>
        <item x="224"/>
        <item x="190"/>
        <item x="15"/>
        <item x="31"/>
        <item x="225"/>
        <item x="46"/>
        <item x="129"/>
        <item x="193"/>
        <item x="125"/>
        <item x="216"/>
        <item x="40"/>
        <item x="71"/>
        <item x="220"/>
        <item x="57"/>
        <item x="138"/>
        <item x="113"/>
        <item x="122"/>
        <item x="110"/>
        <item x="189"/>
        <item x="221"/>
        <item x="223"/>
        <item x="198"/>
        <item x="156"/>
        <item x="56"/>
        <item x="132"/>
        <item x="146"/>
        <item x="130"/>
        <item x="213"/>
        <item x="199"/>
        <item x="1"/>
        <item x="229"/>
        <item x="5"/>
        <item x="231"/>
        <item x="148"/>
        <item x="207"/>
        <item x="174"/>
        <item x="164"/>
        <item x="222"/>
        <item x="106"/>
        <item x="14"/>
        <item x="127"/>
        <item x="32"/>
        <item x="27"/>
        <item x="158"/>
        <item x="107"/>
        <item x="96"/>
        <item x="120"/>
        <item x="117"/>
        <item x="63"/>
        <item x="149"/>
        <item x="111"/>
        <item x="100"/>
        <item x="92"/>
        <item x="49"/>
        <item x="205"/>
        <item x="79"/>
        <item x="64"/>
        <item x="157"/>
        <item x="91"/>
        <item x="93"/>
        <item x="70"/>
        <item x="69"/>
        <item x="159"/>
        <item x="172"/>
        <item x="173"/>
        <item x="99"/>
        <item x="135"/>
        <item x="41"/>
        <item x="147"/>
        <item x="123"/>
        <item x="108"/>
        <item x="84"/>
        <item x="176"/>
        <item x="124"/>
        <item x="182"/>
        <item x="169"/>
        <item x="45"/>
        <item x="94"/>
        <item x="152"/>
        <item x="75"/>
        <item x="168"/>
        <item x="128"/>
        <item x="44"/>
        <item x="151"/>
        <item x="150"/>
        <item x="121"/>
        <item x="52"/>
        <item x="58"/>
        <item x="55"/>
        <item x="4"/>
        <item x="161"/>
        <item x="112"/>
        <item x="101"/>
        <item x="90"/>
        <item x="68"/>
        <item x="136"/>
        <item x="162"/>
        <item x="76"/>
        <item x="97"/>
        <item x="119"/>
        <item x="72"/>
        <item x="98"/>
        <item x="53"/>
        <item x="104"/>
        <item x="85"/>
        <item x="215"/>
        <item x="74"/>
        <item x="73"/>
        <item x="230"/>
        <item x="196"/>
        <item x="195"/>
        <item x="118"/>
        <item x="212"/>
        <item x="177"/>
        <item x="155"/>
        <item x="61"/>
        <item x="141"/>
        <item x="206"/>
        <item x="51"/>
        <item x="139"/>
        <item x="197"/>
        <item x="210"/>
        <item x="232"/>
        <item x="145"/>
        <item x="167"/>
        <item x="10"/>
        <item x="25"/>
        <item x="20"/>
        <item x="19"/>
        <item x="13"/>
        <item x="22"/>
        <item x="7"/>
        <item x="60"/>
        <item x="24"/>
        <item x="23"/>
        <item x="8"/>
        <item x="59"/>
        <item x="29"/>
        <item x="12"/>
        <item x="30"/>
        <item x="37"/>
        <item x="9"/>
        <item x="26"/>
        <item x="36"/>
        <item x="28"/>
        <item x="227"/>
        <item x="160"/>
        <item x="67"/>
        <item x="109"/>
        <item x="143"/>
        <item x="228"/>
        <item x="77"/>
        <item x="211"/>
        <item x="2"/>
        <item x="226"/>
        <item x="166"/>
        <item x="191"/>
        <item x="214"/>
        <item x="88"/>
        <item x="17"/>
        <item x="11"/>
        <item x="34"/>
        <item x="184"/>
        <item x="47"/>
        <item x="54"/>
        <item x="80"/>
        <item x="186"/>
        <item x="21"/>
        <item x="89"/>
        <item x="153"/>
        <item x="179"/>
        <item x="209"/>
        <item x="134"/>
        <item x="218"/>
        <item x="65"/>
        <item x="178"/>
        <item x="208"/>
        <item x="87"/>
        <item x="194"/>
        <item x="35"/>
        <item x="126"/>
        <item x="39"/>
        <item x="171"/>
        <item x="0"/>
        <item x="6"/>
        <item x="163"/>
        <item x="142"/>
        <item x="133"/>
        <item x="78"/>
        <item x="200"/>
        <item x="114"/>
        <item x="105"/>
        <item x="43"/>
        <item x="187"/>
        <item x="217"/>
        <item x="185"/>
        <item x="82"/>
        <item x="202"/>
        <item x="180"/>
        <item x="42"/>
        <item x="66"/>
        <item x="201"/>
        <item x="219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name="Invoiced Total $3,497,897.97" axis="axisPag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-2"/>
  </colFields>
  <pageFields>
    <pageField fld="7"/>
    <pageField fld="8"/>
  </pageFields>
  <dataFields>
    <dataField name="Contract Amt" fld="4" baseField="0"/>
    <dataField name="Change Orders" fld="9" baseField="0"/>
    <dataField name="Invoiced Total" fld="8" baseField="0"/>
    <dataField name="GP Total" fld="11" baseField="0"/>
    <dataField name="GP % " fld="12" subtotal="average" baseField="0"/>
    <dataField name="Retail GP" fld="13" subtotal="average" baseField="0"/>
    <dataField name="Insurance GP" fld="14" subtotal="average" baseField="0"/>
  </dataFields>
  <filters>
    <filter fld="8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</filters>
</pivotTableDefinition>
</file>

<file path=xl/pivotTables/pivotTable47.xml><?xml version="1.0" encoding="utf-8"?>
<pivotTableDefinition xmlns="http://schemas.openxmlformats.org/spreadsheetml/2006/main" name="2024 Chris" cacheId="20" dataCaption="" createdVersion="6" compact="0" compactData="0">
  <location ref="A4:H64" firstHeaderRow="0" firstDataRow="3" firstDataCol="0" rowPageCount="2" colPageCount="1"/>
  <pivotFields>
    <pivotField name="Billed Project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>
      <items>
        <item x="181"/>
        <item x="83"/>
        <item x="103"/>
        <item x="144"/>
        <item x="33"/>
        <item x="95"/>
        <item x="18"/>
        <item x="48"/>
        <item x="50"/>
        <item x="170"/>
        <item x="38"/>
        <item x="165"/>
        <item x="203"/>
        <item x="140"/>
        <item x="3"/>
        <item x="154"/>
        <item x="16"/>
        <item x="204"/>
        <item x="131"/>
        <item x="192"/>
        <item x="233"/>
        <item x="115"/>
        <item x="116"/>
        <item x="137"/>
        <item x="86"/>
        <item x="175"/>
        <item x="62"/>
        <item x="183"/>
        <item x="81"/>
        <item x="102"/>
        <item x="188"/>
        <item x="224"/>
        <item x="190"/>
        <item x="15"/>
        <item x="31"/>
        <item x="225"/>
        <item x="46"/>
        <item x="129"/>
        <item x="193"/>
        <item x="125"/>
        <item x="216"/>
        <item x="40"/>
        <item x="71"/>
        <item x="220"/>
        <item x="57"/>
        <item x="138"/>
        <item x="113"/>
        <item x="122"/>
        <item x="110"/>
        <item x="189"/>
        <item x="221"/>
        <item x="223"/>
        <item x="198"/>
        <item x="156"/>
        <item x="56"/>
        <item x="132"/>
        <item x="146"/>
        <item x="130"/>
        <item x="213"/>
        <item x="199"/>
        <item x="1"/>
        <item x="229"/>
        <item x="5"/>
        <item x="231"/>
        <item x="148"/>
        <item x="207"/>
        <item x="174"/>
        <item x="164"/>
        <item x="222"/>
        <item x="106"/>
        <item x="14"/>
        <item x="127"/>
        <item x="32"/>
        <item x="27"/>
        <item x="158"/>
        <item x="107"/>
        <item x="96"/>
        <item x="120"/>
        <item x="117"/>
        <item x="63"/>
        <item x="149"/>
        <item x="111"/>
        <item x="100"/>
        <item x="92"/>
        <item x="49"/>
        <item x="205"/>
        <item x="79"/>
        <item x="64"/>
        <item x="157"/>
        <item x="91"/>
        <item x="93"/>
        <item x="70"/>
        <item x="69"/>
        <item x="159"/>
        <item x="172"/>
        <item x="173"/>
        <item x="99"/>
        <item x="135"/>
        <item x="41"/>
        <item x="147"/>
        <item x="123"/>
        <item x="108"/>
        <item x="84"/>
        <item x="176"/>
        <item x="124"/>
        <item x="182"/>
        <item x="169"/>
        <item x="45"/>
        <item x="94"/>
        <item x="152"/>
        <item x="75"/>
        <item x="168"/>
        <item x="128"/>
        <item x="44"/>
        <item x="151"/>
        <item x="150"/>
        <item x="121"/>
        <item x="52"/>
        <item x="58"/>
        <item x="55"/>
        <item x="4"/>
        <item x="161"/>
        <item x="112"/>
        <item x="101"/>
        <item x="90"/>
        <item x="68"/>
        <item x="136"/>
        <item x="162"/>
        <item x="76"/>
        <item x="97"/>
        <item x="119"/>
        <item x="72"/>
        <item x="98"/>
        <item x="53"/>
        <item x="104"/>
        <item x="85"/>
        <item x="215"/>
        <item x="74"/>
        <item x="73"/>
        <item x="230"/>
        <item x="196"/>
        <item x="195"/>
        <item x="118"/>
        <item x="212"/>
        <item x="177"/>
        <item x="155"/>
        <item x="61"/>
        <item x="141"/>
        <item x="206"/>
        <item x="51"/>
        <item x="139"/>
        <item x="197"/>
        <item x="210"/>
        <item x="232"/>
        <item x="145"/>
        <item x="167"/>
        <item x="10"/>
        <item x="25"/>
        <item x="20"/>
        <item x="19"/>
        <item x="13"/>
        <item x="22"/>
        <item x="7"/>
        <item x="60"/>
        <item x="24"/>
        <item x="23"/>
        <item x="8"/>
        <item x="59"/>
        <item x="29"/>
        <item x="12"/>
        <item x="30"/>
        <item x="37"/>
        <item x="9"/>
        <item x="26"/>
        <item x="36"/>
        <item x="28"/>
        <item x="227"/>
        <item x="160"/>
        <item x="67"/>
        <item x="109"/>
        <item x="143"/>
        <item x="228"/>
        <item x="77"/>
        <item x="211"/>
        <item x="2"/>
        <item x="226"/>
        <item x="166"/>
        <item x="191"/>
        <item x="214"/>
        <item x="88"/>
        <item x="17"/>
        <item x="11"/>
        <item x="34"/>
        <item x="184"/>
        <item x="47"/>
        <item x="54"/>
        <item x="80"/>
        <item x="186"/>
        <item x="21"/>
        <item x="89"/>
        <item x="153"/>
        <item x="179"/>
        <item x="209"/>
        <item x="134"/>
        <item x="218"/>
        <item x="65"/>
        <item x="178"/>
        <item x="208"/>
        <item x="87"/>
        <item x="194"/>
        <item x="35"/>
        <item x="126"/>
        <item x="39"/>
        <item x="171"/>
        <item x="0"/>
        <item x="6"/>
        <item x="163"/>
        <item x="142"/>
        <item x="133"/>
        <item x="78"/>
        <item x="200"/>
        <item x="114"/>
        <item x="105"/>
        <item x="43"/>
        <item x="187"/>
        <item x="217"/>
        <item x="185"/>
        <item x="82"/>
        <item x="202"/>
        <item x="180"/>
        <item x="42"/>
        <item x="66"/>
        <item x="201"/>
        <item x="219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h="1" x="8"/>
        <item t="default"/>
      </items>
    </pivotField>
    <pivotField name="Invoiced Total $3,497,897.97" axis="axisPag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-2"/>
  </colFields>
  <pageFields>
    <pageField fld="7"/>
    <pageField fld="8"/>
  </pageFields>
  <dataFields>
    <dataField name="Contract Amt" fld="4" baseField="0"/>
    <dataField name="Change Orders" fld="9" baseField="0"/>
    <dataField name="Invoiced Total" fld="8" baseField="0"/>
    <dataField name="GP Total" fld="11" baseField="0"/>
    <dataField name="Retail GP" fld="13" subtotal="average" baseField="0"/>
    <dataField name="Insurance GP" fld="14" subtotal="average" baseField="0"/>
  </dataFields>
  <filters>
    <filter fld="8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</filters>
</pivotTableDefinition>
</file>

<file path=xl/pivotTables/pivotTable48.xml><?xml version="1.0" encoding="utf-8"?>
<pivotTableDefinition xmlns="http://schemas.openxmlformats.org/spreadsheetml/2006/main" name="2024 James" cacheId="20" dataCaption="" createdVersion="6" compact="0" compactData="0">
  <location ref="A4:E24" firstHeaderRow="0" firstDataRow="3" firstDataCol="0" rowPageCount="2" colPageCount="1"/>
  <pivotFields>
    <pivotField name="Billed Project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>
      <items>
        <item x="181"/>
        <item x="83"/>
        <item x="103"/>
        <item x="144"/>
        <item x="33"/>
        <item x="95"/>
        <item x="18"/>
        <item x="48"/>
        <item x="50"/>
        <item x="170"/>
        <item x="38"/>
        <item x="165"/>
        <item x="203"/>
        <item x="140"/>
        <item x="3"/>
        <item x="154"/>
        <item x="16"/>
        <item x="204"/>
        <item x="131"/>
        <item x="192"/>
        <item x="233"/>
        <item x="115"/>
        <item x="116"/>
        <item x="137"/>
        <item x="86"/>
        <item x="175"/>
        <item x="62"/>
        <item x="183"/>
        <item x="81"/>
        <item x="102"/>
        <item x="188"/>
        <item x="224"/>
        <item x="190"/>
        <item x="15"/>
        <item x="31"/>
        <item x="225"/>
        <item x="46"/>
        <item x="129"/>
        <item x="193"/>
        <item x="125"/>
        <item x="216"/>
        <item x="40"/>
        <item x="71"/>
        <item x="220"/>
        <item x="57"/>
        <item x="138"/>
        <item x="113"/>
        <item x="122"/>
        <item x="110"/>
        <item x="189"/>
        <item x="221"/>
        <item x="223"/>
        <item x="198"/>
        <item x="156"/>
        <item x="56"/>
        <item x="132"/>
        <item x="146"/>
        <item x="130"/>
        <item x="213"/>
        <item x="199"/>
        <item x="1"/>
        <item x="229"/>
        <item x="5"/>
        <item x="231"/>
        <item x="148"/>
        <item x="207"/>
        <item x="174"/>
        <item x="164"/>
        <item x="222"/>
        <item x="106"/>
        <item x="14"/>
        <item x="127"/>
        <item x="32"/>
        <item x="27"/>
        <item x="158"/>
        <item x="107"/>
        <item x="96"/>
        <item x="120"/>
        <item x="117"/>
        <item x="63"/>
        <item x="149"/>
        <item x="111"/>
        <item x="100"/>
        <item x="92"/>
        <item x="49"/>
        <item x="205"/>
        <item x="79"/>
        <item x="64"/>
        <item x="157"/>
        <item x="91"/>
        <item x="93"/>
        <item x="70"/>
        <item x="69"/>
        <item x="159"/>
        <item x="172"/>
        <item x="173"/>
        <item x="99"/>
        <item x="135"/>
        <item x="41"/>
        <item x="147"/>
        <item x="123"/>
        <item x="108"/>
        <item x="84"/>
        <item x="176"/>
        <item x="124"/>
        <item x="182"/>
        <item x="169"/>
        <item x="45"/>
        <item x="94"/>
        <item x="152"/>
        <item x="75"/>
        <item x="168"/>
        <item x="128"/>
        <item x="44"/>
        <item x="151"/>
        <item x="150"/>
        <item x="121"/>
        <item x="52"/>
        <item x="58"/>
        <item x="55"/>
        <item x="4"/>
        <item x="161"/>
        <item x="112"/>
        <item x="101"/>
        <item x="90"/>
        <item x="68"/>
        <item x="136"/>
        <item x="162"/>
        <item x="76"/>
        <item x="97"/>
        <item x="119"/>
        <item x="72"/>
        <item x="98"/>
        <item x="53"/>
        <item x="104"/>
        <item x="85"/>
        <item x="215"/>
        <item x="74"/>
        <item x="73"/>
        <item x="230"/>
        <item x="196"/>
        <item x="195"/>
        <item x="118"/>
        <item x="212"/>
        <item x="177"/>
        <item x="155"/>
        <item x="61"/>
        <item x="141"/>
        <item x="206"/>
        <item x="51"/>
        <item x="139"/>
        <item x="197"/>
        <item x="210"/>
        <item x="232"/>
        <item x="145"/>
        <item x="167"/>
        <item x="10"/>
        <item x="25"/>
        <item x="20"/>
        <item x="19"/>
        <item x="13"/>
        <item x="22"/>
        <item x="7"/>
        <item x="60"/>
        <item x="24"/>
        <item x="23"/>
        <item x="8"/>
        <item x="59"/>
        <item x="29"/>
        <item x="12"/>
        <item x="30"/>
        <item x="37"/>
        <item x="9"/>
        <item x="26"/>
        <item x="36"/>
        <item x="28"/>
        <item x="227"/>
        <item x="160"/>
        <item x="67"/>
        <item x="109"/>
        <item x="143"/>
        <item x="228"/>
        <item x="77"/>
        <item x="211"/>
        <item x="2"/>
        <item x="226"/>
        <item x="166"/>
        <item x="191"/>
        <item x="214"/>
        <item x="88"/>
        <item x="17"/>
        <item x="11"/>
        <item x="34"/>
        <item x="184"/>
        <item x="47"/>
        <item x="54"/>
        <item x="80"/>
        <item x="186"/>
        <item x="21"/>
        <item x="89"/>
        <item x="153"/>
        <item x="179"/>
        <item x="209"/>
        <item x="134"/>
        <item x="218"/>
        <item x="65"/>
        <item x="178"/>
        <item x="208"/>
        <item x="87"/>
        <item x="194"/>
        <item x="35"/>
        <item x="126"/>
        <item x="39"/>
        <item x="171"/>
        <item x="0"/>
        <item x="6"/>
        <item x="163"/>
        <item x="142"/>
        <item x="133"/>
        <item x="78"/>
        <item x="200"/>
        <item x="114"/>
        <item x="105"/>
        <item x="43"/>
        <item x="187"/>
        <item x="217"/>
        <item x="185"/>
        <item x="82"/>
        <item x="202"/>
        <item x="180"/>
        <item x="42"/>
        <item x="66"/>
        <item x="201"/>
        <item x="219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ame="Invoiced Total $3,497,897.97" axis="axisPag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-2"/>
  </colFields>
  <pageFields>
    <pageField fld="7"/>
    <pageField fld="8"/>
  </pageFields>
  <dataFields>
    <dataField name="Contract Amt" fld="4" baseField="0"/>
    <dataField name="Change Orders" fld="9" baseField="0"/>
    <dataField name="Invoiced Total" fld="8" baseField="0"/>
  </dataFields>
  <filters>
    <filter fld="8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</filters>
</pivotTableDefinition>
</file>

<file path=xl/pivotTables/pivotTable49.xml><?xml version="1.0" encoding="utf-8"?>
<pivotTableDefinition xmlns="http://schemas.openxmlformats.org/spreadsheetml/2006/main" name="2024 Mike" cacheId="20" dataCaption="" createdVersion="6" compact="0" compactData="0">
  <location ref="A4:I52" firstHeaderRow="0" firstDataRow="3" firstDataCol="0" rowPageCount="2" colPageCount="1"/>
  <pivotFields>
    <pivotField name="Billed Project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>
      <items>
        <item x="181"/>
        <item x="83"/>
        <item x="103"/>
        <item x="144"/>
        <item x="33"/>
        <item x="95"/>
        <item x="18"/>
        <item x="48"/>
        <item x="50"/>
        <item x="170"/>
        <item x="38"/>
        <item x="165"/>
        <item x="203"/>
        <item x="140"/>
        <item x="3"/>
        <item x="154"/>
        <item x="16"/>
        <item x="204"/>
        <item x="131"/>
        <item x="192"/>
        <item x="233"/>
        <item x="115"/>
        <item x="116"/>
        <item x="137"/>
        <item x="86"/>
        <item x="175"/>
        <item x="62"/>
        <item x="183"/>
        <item x="81"/>
        <item x="102"/>
        <item x="188"/>
        <item x="224"/>
        <item x="190"/>
        <item x="15"/>
        <item x="31"/>
        <item x="225"/>
        <item x="46"/>
        <item x="129"/>
        <item x="193"/>
        <item x="125"/>
        <item x="216"/>
        <item x="40"/>
        <item x="71"/>
        <item x="220"/>
        <item x="57"/>
        <item x="138"/>
        <item x="113"/>
        <item x="122"/>
        <item x="110"/>
        <item x="189"/>
        <item x="221"/>
        <item x="223"/>
        <item x="198"/>
        <item x="156"/>
        <item x="56"/>
        <item x="132"/>
        <item x="146"/>
        <item x="130"/>
        <item x="213"/>
        <item x="199"/>
        <item x="1"/>
        <item x="229"/>
        <item x="5"/>
        <item x="231"/>
        <item x="148"/>
        <item x="207"/>
        <item x="174"/>
        <item x="164"/>
        <item x="222"/>
        <item x="106"/>
        <item x="14"/>
        <item x="127"/>
        <item x="32"/>
        <item x="27"/>
        <item x="158"/>
        <item x="107"/>
        <item x="96"/>
        <item x="120"/>
        <item x="117"/>
        <item x="63"/>
        <item x="149"/>
        <item x="111"/>
        <item x="100"/>
        <item x="92"/>
        <item x="49"/>
        <item x="205"/>
        <item x="79"/>
        <item x="64"/>
        <item x="157"/>
        <item x="91"/>
        <item x="93"/>
        <item x="70"/>
        <item x="69"/>
        <item x="159"/>
        <item x="172"/>
        <item x="173"/>
        <item x="99"/>
        <item x="135"/>
        <item x="41"/>
        <item x="147"/>
        <item x="123"/>
        <item x="108"/>
        <item x="84"/>
        <item x="176"/>
        <item x="124"/>
        <item x="182"/>
        <item x="169"/>
        <item x="45"/>
        <item x="94"/>
        <item x="152"/>
        <item x="75"/>
        <item x="168"/>
        <item x="128"/>
        <item x="44"/>
        <item x="151"/>
        <item x="150"/>
        <item x="121"/>
        <item x="52"/>
        <item x="58"/>
        <item x="55"/>
        <item x="4"/>
        <item x="161"/>
        <item x="112"/>
        <item x="101"/>
        <item x="90"/>
        <item x="68"/>
        <item x="136"/>
        <item x="162"/>
        <item x="76"/>
        <item x="97"/>
        <item x="119"/>
        <item x="72"/>
        <item x="98"/>
        <item x="53"/>
        <item x="104"/>
        <item x="85"/>
        <item x="215"/>
        <item x="74"/>
        <item x="73"/>
        <item x="230"/>
        <item x="196"/>
        <item x="195"/>
        <item x="118"/>
        <item x="212"/>
        <item x="177"/>
        <item x="155"/>
        <item x="61"/>
        <item x="141"/>
        <item x="206"/>
        <item x="51"/>
        <item x="139"/>
        <item x="197"/>
        <item x="210"/>
        <item x="232"/>
        <item x="145"/>
        <item x="167"/>
        <item x="10"/>
        <item x="25"/>
        <item x="20"/>
        <item x="19"/>
        <item x="13"/>
        <item x="22"/>
        <item x="7"/>
        <item x="60"/>
        <item x="24"/>
        <item x="23"/>
        <item x="8"/>
        <item x="59"/>
        <item x="29"/>
        <item x="12"/>
        <item x="30"/>
        <item x="37"/>
        <item x="9"/>
        <item x="26"/>
        <item x="36"/>
        <item x="28"/>
        <item x="227"/>
        <item x="160"/>
        <item x="67"/>
        <item x="109"/>
        <item x="143"/>
        <item x="228"/>
        <item x="77"/>
        <item x="211"/>
        <item x="2"/>
        <item x="226"/>
        <item x="166"/>
        <item x="191"/>
        <item x="214"/>
        <item x="88"/>
        <item x="17"/>
        <item x="11"/>
        <item x="34"/>
        <item x="184"/>
        <item x="47"/>
        <item x="54"/>
        <item x="80"/>
        <item x="186"/>
        <item x="21"/>
        <item x="89"/>
        <item x="153"/>
        <item x="179"/>
        <item x="209"/>
        <item x="134"/>
        <item x="218"/>
        <item x="65"/>
        <item x="178"/>
        <item x="208"/>
        <item x="87"/>
        <item x="194"/>
        <item x="35"/>
        <item x="126"/>
        <item x="39"/>
        <item x="171"/>
        <item x="0"/>
        <item x="6"/>
        <item x="163"/>
        <item x="142"/>
        <item x="133"/>
        <item x="78"/>
        <item x="200"/>
        <item x="114"/>
        <item x="105"/>
        <item x="43"/>
        <item x="187"/>
        <item x="217"/>
        <item x="185"/>
        <item x="82"/>
        <item x="202"/>
        <item x="180"/>
        <item x="42"/>
        <item x="66"/>
        <item x="201"/>
        <item x="219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t="default"/>
      </items>
    </pivotField>
    <pivotField name="Invoiced Total $3,497,897.97" axis="axisPag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Retail 53.15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-2"/>
  </colFields>
  <pageFields>
    <pageField fld="7"/>
    <pageField fld="8"/>
  </pageFields>
  <dataFields>
    <dataField name="Contract Amt" fld="4" baseField="0"/>
    <dataField name="Change Orders" fld="9" baseField="0"/>
    <dataField name="Invoiced Total" fld="8" baseField="0"/>
    <dataField name="GP Total" fld="11" baseField="0"/>
    <dataField name="GP % " fld="12" subtotal="average" baseField="0"/>
    <dataField name="Retail GP" fld="13" subtotal="average" baseField="0"/>
    <dataField name="Insurance GP" fld="14" subtotal="average" baseField="0"/>
  </dataFields>
  <filters>
    <filter fld="8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</filters>
</pivotTableDefinition>
</file>

<file path=xl/pivotTables/pivotTable50.xml><?xml version="1.0" encoding="utf-8"?>
<pivotTableDefinition xmlns="http://schemas.openxmlformats.org/spreadsheetml/2006/main" name="2024 Insurance vs Retail" cacheId="16" dataCaption="" createdVersion="6" compact="0" compactData="0">
  <location ref="A1:D8" firstHeaderRow="0" firstDataRow="4" firstDataCol="0"/>
  <pivotFields>
    <pivotField name=" " axis="axisRow" compact="0" outline="0" multipleItemSelectionAllowed="1" showAll="0" sortType="ascending" defaultSubtotal="0">
      <items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 defaultSubtotal="0">
      <items>
        <item x="181"/>
        <item x="83"/>
        <item x="103"/>
        <item x="144"/>
        <item x="33"/>
        <item x="95"/>
        <item x="18"/>
        <item x="48"/>
        <item x="50"/>
        <item x="170"/>
        <item x="38"/>
        <item x="165"/>
        <item x="203"/>
        <item x="140"/>
        <item x="3"/>
        <item x="154"/>
        <item x="16"/>
        <item x="204"/>
        <item x="131"/>
        <item x="192"/>
        <item x="233"/>
        <item x="115"/>
        <item x="116"/>
        <item x="137"/>
        <item x="86"/>
        <item x="175"/>
        <item x="62"/>
        <item x="183"/>
        <item x="81"/>
        <item x="102"/>
        <item x="188"/>
        <item x="224"/>
        <item x="190"/>
        <item x="15"/>
        <item x="31"/>
        <item x="225"/>
        <item x="46"/>
        <item x="129"/>
        <item x="193"/>
        <item x="125"/>
        <item x="216"/>
        <item x="40"/>
        <item x="71"/>
        <item x="220"/>
        <item x="57"/>
        <item x="138"/>
        <item x="113"/>
        <item x="122"/>
        <item x="110"/>
        <item x="189"/>
        <item x="221"/>
        <item x="223"/>
        <item x="198"/>
        <item x="156"/>
        <item x="56"/>
        <item x="132"/>
        <item x="146"/>
        <item x="130"/>
        <item x="213"/>
        <item x="199"/>
        <item x="1"/>
        <item x="229"/>
        <item x="5"/>
        <item x="231"/>
        <item x="148"/>
        <item x="207"/>
        <item x="174"/>
        <item x="164"/>
        <item x="222"/>
        <item x="106"/>
        <item x="14"/>
        <item x="127"/>
        <item x="32"/>
        <item x="27"/>
        <item x="158"/>
        <item x="107"/>
        <item x="96"/>
        <item x="120"/>
        <item x="117"/>
        <item x="63"/>
        <item x="149"/>
        <item x="111"/>
        <item x="100"/>
        <item x="92"/>
        <item x="49"/>
        <item x="205"/>
        <item x="79"/>
        <item x="64"/>
        <item x="157"/>
        <item x="91"/>
        <item x="93"/>
        <item x="70"/>
        <item x="69"/>
        <item x="159"/>
        <item x="172"/>
        <item x="173"/>
        <item x="99"/>
        <item x="135"/>
        <item x="41"/>
        <item x="147"/>
        <item x="123"/>
        <item x="108"/>
        <item x="84"/>
        <item x="176"/>
        <item x="124"/>
        <item x="182"/>
        <item x="169"/>
        <item x="45"/>
        <item x="94"/>
        <item x="152"/>
        <item x="75"/>
        <item x="168"/>
        <item x="128"/>
        <item x="44"/>
        <item x="151"/>
        <item x="150"/>
        <item x="121"/>
        <item x="52"/>
        <item x="58"/>
        <item x="55"/>
        <item x="4"/>
        <item x="161"/>
        <item x="112"/>
        <item x="101"/>
        <item x="90"/>
        <item x="68"/>
        <item x="136"/>
        <item x="162"/>
        <item x="76"/>
        <item x="97"/>
        <item x="119"/>
        <item x="72"/>
        <item x="98"/>
        <item x="53"/>
        <item x="104"/>
        <item x="85"/>
        <item x="215"/>
        <item x="74"/>
        <item x="73"/>
        <item x="230"/>
        <item x="196"/>
        <item x="195"/>
        <item x="118"/>
        <item x="212"/>
        <item x="177"/>
        <item x="155"/>
        <item x="61"/>
        <item x="141"/>
        <item x="206"/>
        <item x="51"/>
        <item x="139"/>
        <item x="197"/>
        <item x="210"/>
        <item x="232"/>
        <item x="145"/>
        <item x="167"/>
        <item x="10"/>
        <item x="25"/>
        <item x="20"/>
        <item x="19"/>
        <item x="13"/>
        <item x="22"/>
        <item x="7"/>
        <item x="60"/>
        <item x="24"/>
        <item x="23"/>
        <item x="8"/>
        <item x="59"/>
        <item x="29"/>
        <item x="12"/>
        <item x="30"/>
        <item x="37"/>
        <item x="9"/>
        <item x="26"/>
        <item x="36"/>
        <item x="28"/>
        <item x="227"/>
        <item x="160"/>
        <item x="67"/>
        <item x="109"/>
        <item x="143"/>
        <item x="228"/>
        <item x="77"/>
        <item x="211"/>
        <item x="2"/>
        <item x="226"/>
        <item x="166"/>
        <item x="191"/>
        <item x="214"/>
        <item x="88"/>
        <item x="17"/>
        <item x="11"/>
        <item x="34"/>
        <item x="184"/>
        <item x="47"/>
        <item x="54"/>
        <item x="80"/>
        <item x="186"/>
        <item x="21"/>
        <item x="89"/>
        <item x="153"/>
        <item x="179"/>
        <item x="209"/>
        <item x="134"/>
        <item x="218"/>
        <item x="65"/>
        <item x="178"/>
        <item x="208"/>
        <item x="87"/>
        <item x="194"/>
        <item x="35"/>
        <item x="126"/>
        <item x="39"/>
        <item x="171"/>
        <item x="0"/>
        <item x="6"/>
        <item x="163"/>
        <item x="142"/>
        <item x="133"/>
        <item x="78"/>
        <item x="200"/>
        <item x="114"/>
        <item x="105"/>
        <item x="43"/>
        <item x="187"/>
        <item x="217"/>
        <item x="185"/>
        <item x="82"/>
        <item x="202"/>
        <item x="180"/>
        <item x="42"/>
        <item x="66"/>
        <item x="201"/>
        <item x="219"/>
      </items>
    </pivotField>
    <pivotField name="Type" axis="axisRow" compact="0" outline="0" multipleItemSelectionAllowed="1" showAll="0" sortType="ascending" defaultSubtotal="0">
      <items>
        <item x="0"/>
        <item x="1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axis="axisRow" compact="0" outline="0" multipleItemSelectionAllowed="1" showAll="0" sortType="ascending">
      <items>
        <item x="120"/>
        <item x="145"/>
        <item x="11"/>
        <item x="18"/>
        <item x="42"/>
        <item x="172"/>
        <item x="94"/>
        <item x="33"/>
        <item x="106"/>
        <item x="73"/>
        <item x="52"/>
        <item x="81"/>
        <item x="175"/>
        <item x="195"/>
        <item x="156"/>
        <item x="61"/>
        <item x="135"/>
        <item x="199"/>
        <item x="62"/>
        <item x="202"/>
        <item x="58"/>
        <item x="6"/>
        <item x="51"/>
        <item x="0"/>
        <item x="134"/>
        <item x="102"/>
        <item x="131"/>
        <item x="114"/>
        <item x="60"/>
        <item x="103"/>
        <item x="132"/>
        <item x="161"/>
        <item x="184"/>
        <item x="122"/>
        <item x="139"/>
        <item x="171"/>
        <item x="179"/>
        <item x="15"/>
        <item x="143"/>
        <item x="99"/>
        <item x="5"/>
        <item x="127"/>
        <item x="141"/>
        <item x="22"/>
        <item x="43"/>
        <item x="189"/>
        <item x="159"/>
        <item x="95"/>
        <item x="89"/>
        <item x="177"/>
        <item x="160"/>
        <item x="138"/>
        <item x="147"/>
        <item x="101"/>
        <item x="53"/>
        <item x="17"/>
        <item x="19"/>
        <item x="16"/>
        <item x="188"/>
        <item x="2"/>
        <item x="152"/>
        <item x="59"/>
        <item x="36"/>
        <item x="107"/>
        <item x="84"/>
        <item x="118"/>
        <item x="55"/>
        <item x="87"/>
        <item x="32"/>
        <item x="137"/>
        <item x="146"/>
        <item x="128"/>
        <item x="194"/>
        <item x="100"/>
        <item x="163"/>
        <item x="198"/>
        <item x="41"/>
        <item x="46"/>
        <item x="86"/>
        <item x="9"/>
        <item x="69"/>
        <item x="91"/>
        <item x="72"/>
        <item x="97"/>
        <item x="112"/>
        <item x="93"/>
        <item x="133"/>
        <item x="75"/>
        <item x="136"/>
        <item x="196"/>
        <item x="26"/>
        <item x="44"/>
        <item x="13"/>
        <item x="25"/>
        <item x="96"/>
        <item x="20"/>
        <item x="142"/>
        <item x="90"/>
        <item x="105"/>
        <item x="68"/>
        <item x="7"/>
        <item x="8"/>
        <item x="10"/>
        <item x="155"/>
        <item x="123"/>
        <item x="47"/>
        <item x="174"/>
        <item x="24"/>
        <item x="92"/>
        <item x="21"/>
        <item x="110"/>
        <item x="130"/>
        <item x="31"/>
        <item x="165"/>
        <item x="88"/>
        <item x="80"/>
        <item x="140"/>
        <item x="79"/>
        <item x="77"/>
        <item x="116"/>
        <item x="35"/>
        <item x="129"/>
        <item x="115"/>
        <item x="197"/>
        <item x="166"/>
        <item x="186"/>
        <item x="191"/>
        <item x="48"/>
        <item x="64"/>
        <item x="125"/>
        <item x="150"/>
        <item x="28"/>
        <item x="170"/>
        <item x="29"/>
        <item x="151"/>
        <item x="158"/>
        <item x="200"/>
        <item x="117"/>
        <item x="206"/>
        <item x="178"/>
        <item x="23"/>
        <item x="30"/>
        <item x="78"/>
        <item x="50"/>
        <item x="154"/>
        <item x="203"/>
        <item x="74"/>
        <item x="173"/>
        <item x="162"/>
        <item x="12"/>
        <item x="126"/>
        <item x="14"/>
        <item x="119"/>
        <item x="3"/>
        <item x="56"/>
        <item x="108"/>
        <item x="183"/>
        <item x="180"/>
        <item x="27"/>
        <item x="164"/>
        <item x="70"/>
        <item x="176"/>
        <item x="98"/>
        <item x="66"/>
        <item x="185"/>
        <item x="190"/>
        <item x="113"/>
        <item x="167"/>
        <item x="63"/>
        <item x="148"/>
        <item x="38"/>
        <item x="45"/>
        <item x="204"/>
        <item x="85"/>
        <item x="82"/>
        <item x="57"/>
        <item x="157"/>
        <item x="4"/>
        <item x="201"/>
        <item x="181"/>
        <item x="76"/>
        <item x="153"/>
        <item x="192"/>
        <item x="205"/>
        <item x="193"/>
        <item x="83"/>
        <item x="71"/>
        <item x="169"/>
        <item x="39"/>
        <item x="37"/>
        <item x="111"/>
        <item x="1"/>
        <item x="49"/>
        <item x="121"/>
        <item x="40"/>
        <item x="34"/>
        <item x="67"/>
        <item x="144"/>
        <item x="168"/>
        <item x="182"/>
        <item x="109"/>
        <item x="54"/>
        <item x="149"/>
        <item x="124"/>
        <item x="187"/>
        <item x="65"/>
        <item x="104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  <field x="1"/>
    <field x="0"/>
    <field x="12"/>
  </rowFields>
  <filters>
    <filter fld="1" type="captionNotContains" evalOrder="-1" id="2" stringValue1="INS">
      <autoFilter ref="A1">
        <filterColumn colId="0">
          <customFilters>
            <customFilter operator="notEqual" val="*INS*"/>
          </customFilters>
        </filterColumn>
      </autoFilter>
    </filter>
  </filters>
</pivotTableDefinition>
</file>

<file path=xl/pivotTables/pivotTable51.xml><?xml version="1.0" encoding="utf-8"?>
<pivotTableDefinition xmlns="http://schemas.openxmlformats.org/spreadsheetml/2006/main" name="2024 Insurance vs Retail 2" cacheId="16" dataCaption="" createdVersion="6" compact="0" compactData="0">
  <location ref="F1:J74" firstHeaderRow="0" firstDataRow="4" firstDataCol="0"/>
  <pivotFields>
    <pivotField name=" 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name="Name" axis="axisRow" compact="0" outline="0" multipleItemSelectionAllowed="1" showAll="0" sortType="ascending" defaultSubtotal="0">
      <items>
        <item x="181"/>
        <item x="83"/>
        <item x="103"/>
        <item x="144"/>
        <item x="33"/>
        <item x="95"/>
        <item x="18"/>
        <item x="48"/>
        <item x="50"/>
        <item x="170"/>
        <item x="38"/>
        <item x="165"/>
        <item x="203"/>
        <item x="140"/>
        <item x="3"/>
        <item x="154"/>
        <item x="16"/>
        <item x="204"/>
        <item x="131"/>
        <item x="192"/>
        <item x="233"/>
        <item x="115"/>
        <item x="116"/>
        <item x="137"/>
        <item x="86"/>
        <item x="175"/>
        <item x="62"/>
        <item x="183"/>
        <item x="81"/>
        <item x="102"/>
        <item x="188"/>
        <item x="224"/>
        <item x="190"/>
        <item x="15"/>
        <item x="31"/>
        <item x="225"/>
        <item x="46"/>
        <item x="129"/>
        <item x="193"/>
        <item x="125"/>
        <item x="216"/>
        <item x="40"/>
        <item x="71"/>
        <item x="220"/>
        <item x="57"/>
        <item x="138"/>
        <item x="113"/>
        <item x="122"/>
        <item x="110"/>
        <item x="189"/>
        <item x="221"/>
        <item x="223"/>
        <item x="198"/>
        <item x="156"/>
        <item x="56"/>
        <item x="132"/>
        <item x="146"/>
        <item x="130"/>
        <item x="213"/>
        <item x="199"/>
        <item x="1"/>
        <item x="229"/>
        <item x="5"/>
        <item x="231"/>
        <item x="148"/>
        <item x="207"/>
        <item x="174"/>
        <item x="164"/>
        <item x="222"/>
        <item x="106"/>
        <item x="14"/>
        <item x="127"/>
        <item x="32"/>
        <item x="27"/>
        <item x="158"/>
        <item x="107"/>
        <item x="96"/>
        <item x="120"/>
        <item x="117"/>
        <item x="63"/>
        <item x="149"/>
        <item x="111"/>
        <item x="100"/>
        <item x="92"/>
        <item x="49"/>
        <item x="205"/>
        <item x="79"/>
        <item x="64"/>
        <item x="157"/>
        <item x="91"/>
        <item x="93"/>
        <item x="70"/>
        <item x="69"/>
        <item x="159"/>
        <item x="172"/>
        <item x="173"/>
        <item x="99"/>
        <item x="135"/>
        <item x="41"/>
        <item x="147"/>
        <item x="123"/>
        <item x="108"/>
        <item x="84"/>
        <item x="176"/>
        <item x="124"/>
        <item x="182"/>
        <item x="169"/>
        <item x="45"/>
        <item x="94"/>
        <item x="152"/>
        <item x="75"/>
        <item x="168"/>
        <item x="128"/>
        <item x="44"/>
        <item x="151"/>
        <item x="150"/>
        <item x="121"/>
        <item x="52"/>
        <item x="58"/>
        <item x="55"/>
        <item x="4"/>
        <item x="161"/>
        <item x="112"/>
        <item x="101"/>
        <item x="90"/>
        <item x="68"/>
        <item x="136"/>
        <item x="162"/>
        <item x="76"/>
        <item x="97"/>
        <item x="119"/>
        <item x="72"/>
        <item x="98"/>
        <item x="53"/>
        <item x="104"/>
        <item x="85"/>
        <item x="215"/>
        <item x="74"/>
        <item x="73"/>
        <item x="230"/>
        <item x="196"/>
        <item x="195"/>
        <item x="118"/>
        <item x="212"/>
        <item x="177"/>
        <item x="155"/>
        <item x="61"/>
        <item x="141"/>
        <item x="206"/>
        <item x="51"/>
        <item x="139"/>
        <item x="197"/>
        <item x="210"/>
        <item x="232"/>
        <item x="145"/>
        <item x="167"/>
        <item x="10"/>
        <item x="25"/>
        <item x="20"/>
        <item x="19"/>
        <item x="13"/>
        <item x="22"/>
        <item x="7"/>
        <item x="60"/>
        <item x="24"/>
        <item x="23"/>
        <item x="8"/>
        <item x="59"/>
        <item x="29"/>
        <item x="12"/>
        <item x="30"/>
        <item x="37"/>
        <item x="9"/>
        <item x="26"/>
        <item x="36"/>
        <item x="28"/>
        <item x="227"/>
        <item x="160"/>
        <item x="67"/>
        <item x="109"/>
        <item x="143"/>
        <item x="228"/>
        <item x="77"/>
        <item x="211"/>
        <item x="2"/>
        <item x="226"/>
        <item x="166"/>
        <item x="191"/>
        <item x="214"/>
        <item x="88"/>
        <item x="17"/>
        <item x="11"/>
        <item x="34"/>
        <item x="184"/>
        <item x="47"/>
        <item x="54"/>
        <item x="80"/>
        <item x="186"/>
        <item x="21"/>
        <item x="89"/>
        <item x="153"/>
        <item x="179"/>
        <item x="209"/>
        <item x="134"/>
        <item x="218"/>
        <item x="65"/>
        <item x="178"/>
        <item x="208"/>
        <item x="87"/>
        <item x="194"/>
        <item x="35"/>
        <item x="126"/>
        <item x="39"/>
        <item x="171"/>
        <item x="0"/>
        <item x="6"/>
        <item x="163"/>
        <item x="142"/>
        <item x="133"/>
        <item x="78"/>
        <item x="200"/>
        <item x="114"/>
        <item x="105"/>
        <item x="43"/>
        <item x="187"/>
        <item x="217"/>
        <item x="185"/>
        <item x="82"/>
        <item x="202"/>
        <item x="180"/>
        <item x="42"/>
        <item x="66"/>
        <item x="201"/>
        <item x="219"/>
      </items>
    </pivotField>
    <pivotField name="Type" axis="axisRow" compact="0" outline="0" multipleItemSelectionAllowed="1" showAll="0" sortType="ascending" defaultSubtotal="0">
      <items>
        <item x="0"/>
        <item x="1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Contract Amt $3,753,275.1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ojected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voiced Total $3,497,897.97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hange Orders $363,588.65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ctu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$2,240,491.5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GP % 54.48%" axis="axisRow" compact="0" outline="0" multipleItemSelectionAllowed="1" showAll="0" sortType="ascending">
      <items>
        <item x="120"/>
        <item x="145"/>
        <item x="11"/>
        <item x="18"/>
        <item x="42"/>
        <item x="172"/>
        <item x="94"/>
        <item x="33"/>
        <item x="106"/>
        <item x="73"/>
        <item x="52"/>
        <item x="81"/>
        <item x="175"/>
        <item x="195"/>
        <item x="156"/>
        <item x="61"/>
        <item x="135"/>
        <item x="199"/>
        <item x="62"/>
        <item x="202"/>
        <item x="58"/>
        <item x="6"/>
        <item x="51"/>
        <item x="0"/>
        <item x="134"/>
        <item x="102"/>
        <item x="131"/>
        <item x="114"/>
        <item x="60"/>
        <item x="103"/>
        <item x="132"/>
        <item x="161"/>
        <item x="184"/>
        <item x="122"/>
        <item x="139"/>
        <item x="171"/>
        <item x="179"/>
        <item x="15"/>
        <item x="143"/>
        <item x="99"/>
        <item x="5"/>
        <item x="127"/>
        <item x="141"/>
        <item x="22"/>
        <item x="43"/>
        <item x="189"/>
        <item x="159"/>
        <item x="95"/>
        <item x="89"/>
        <item x="177"/>
        <item x="160"/>
        <item x="138"/>
        <item x="147"/>
        <item x="101"/>
        <item x="53"/>
        <item x="17"/>
        <item x="19"/>
        <item x="16"/>
        <item x="188"/>
        <item x="2"/>
        <item x="152"/>
        <item x="59"/>
        <item x="36"/>
        <item x="107"/>
        <item x="84"/>
        <item x="118"/>
        <item x="55"/>
        <item x="87"/>
        <item x="32"/>
        <item x="137"/>
        <item x="146"/>
        <item x="128"/>
        <item x="194"/>
        <item x="100"/>
        <item x="163"/>
        <item x="198"/>
        <item x="41"/>
        <item x="46"/>
        <item x="86"/>
        <item x="9"/>
        <item x="69"/>
        <item x="91"/>
        <item x="72"/>
        <item x="97"/>
        <item x="112"/>
        <item x="93"/>
        <item x="133"/>
        <item x="75"/>
        <item x="136"/>
        <item x="196"/>
        <item x="26"/>
        <item x="44"/>
        <item x="13"/>
        <item x="25"/>
        <item x="96"/>
        <item x="20"/>
        <item x="142"/>
        <item x="90"/>
        <item x="105"/>
        <item x="68"/>
        <item x="7"/>
        <item x="8"/>
        <item x="10"/>
        <item x="155"/>
        <item x="123"/>
        <item x="47"/>
        <item x="174"/>
        <item x="24"/>
        <item x="92"/>
        <item x="21"/>
        <item x="110"/>
        <item x="130"/>
        <item x="31"/>
        <item x="165"/>
        <item x="88"/>
        <item x="80"/>
        <item x="140"/>
        <item x="79"/>
        <item x="77"/>
        <item x="116"/>
        <item x="35"/>
        <item x="129"/>
        <item x="115"/>
        <item x="197"/>
        <item x="166"/>
        <item x="186"/>
        <item x="191"/>
        <item x="48"/>
        <item x="64"/>
        <item x="125"/>
        <item x="150"/>
        <item x="28"/>
        <item x="170"/>
        <item x="29"/>
        <item x="151"/>
        <item x="158"/>
        <item x="200"/>
        <item x="117"/>
        <item x="206"/>
        <item x="178"/>
        <item x="23"/>
        <item x="30"/>
        <item x="78"/>
        <item x="50"/>
        <item x="154"/>
        <item x="203"/>
        <item x="74"/>
        <item x="173"/>
        <item x="162"/>
        <item x="12"/>
        <item x="126"/>
        <item x="14"/>
        <item x="119"/>
        <item x="3"/>
        <item x="56"/>
        <item x="108"/>
        <item x="183"/>
        <item x="180"/>
        <item x="27"/>
        <item x="164"/>
        <item x="70"/>
        <item x="176"/>
        <item x="98"/>
        <item x="66"/>
        <item x="185"/>
        <item x="190"/>
        <item x="113"/>
        <item x="167"/>
        <item x="63"/>
        <item x="148"/>
        <item x="38"/>
        <item x="45"/>
        <item x="204"/>
        <item x="85"/>
        <item x="82"/>
        <item x="57"/>
        <item x="157"/>
        <item x="4"/>
        <item x="201"/>
        <item x="181"/>
        <item x="76"/>
        <item x="153"/>
        <item x="192"/>
        <item x="205"/>
        <item x="193"/>
        <item x="83"/>
        <item x="71"/>
        <item x="169"/>
        <item x="39"/>
        <item x="37"/>
        <item x="111"/>
        <item x="1"/>
        <item x="49"/>
        <item x="121"/>
        <item x="40"/>
        <item x="34"/>
        <item x="67"/>
        <item x="144"/>
        <item x="168"/>
        <item x="182"/>
        <item x="109"/>
        <item x="54"/>
        <item x="149"/>
        <item x="124"/>
        <item x="187"/>
        <item x="65"/>
        <item x="104"/>
        <item t="default"/>
      </items>
    </pivotField>
    <pivotField name="Retail 53.1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Insurance 58.18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Billed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  <field x="1"/>
    <field x="0"/>
    <field x="12"/>
  </rowFields>
  <filters>
    <filter fld="1" type="captionContains" evalOrder="-1" id="2" stringValue1="INS">
      <autoFilter ref="A1">
        <filterColumn colId="0">
          <customFilters>
            <customFilter val="*INS*"/>
          </customFilters>
        </filterColumn>
      </autoFilter>
    </filter>
  </filters>
</pivotTableDefinition>
</file>

<file path=xl/tables/table1.xml><?xml version="1.0" encoding="utf-8"?>
<table xmlns="http://schemas.openxmlformats.org/spreadsheetml/2006/main" headerRowCount="0" ref="A1:BG1000" displayName="Table_1" name="Table_1" id="1">
  <tableColumns count="5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</tableColumns>
  <tableStyleInfo name="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2:I50" displayName="Table_2" name="Table_2" id="2">
  <tableColumns count="9">
    <tableColumn name="Job Number" id="1"/>
    <tableColumn name="Name" id="2"/>
    <tableColumn name="Contract Amount" id="3"/>
    <tableColumn name="Change Orders" id="4"/>
    <tableColumn name="Invoiced Total" id="5"/>
    <tableColumn name="Cost" id="6"/>
    <tableColumn name="GP" id="7"/>
    <tableColumn name="GP %" id="8"/>
    <tableColumn name="Paid in Full" id="9"/>
  </tableColumns>
  <tableStyleInfo name="Paid 2026-style" showColumnStripes="0" showFirstColumn="1" showLastColumn="1" showRowStripes="1"/>
</table>
</file>

<file path=xl/tables/table3.xml><?xml version="1.0" encoding="utf-8"?>
<table xmlns="http://schemas.openxmlformats.org/spreadsheetml/2006/main" headerRowCount="0" ref="A2:Q244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R2:AC24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2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A279" displayName="Table_5" name="Table_5" id="5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OPs Callbac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:O237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E47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2024 Schedu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48:E93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2024 Schedule-style 2" showColumnStripes="0" showFirstColumn="1" showLastColumn="1" showRowStripes="1"/>
</table>
</file>

<file path=xl/tables/table9.xml><?xml version="1.0" encoding="utf-8"?>
<table xmlns="http://schemas.openxmlformats.org/spreadsheetml/2006/main" ref="A1:J5104" displayName="Form_Responses" name="Form_Responses" id="9">
  <tableColumns count="10">
    <tableColumn name="Timestamp" id="1"/>
    <tableColumn name="Email Address" id="2"/>
    <tableColumn name="What is the job number?" id="3"/>
    <tableColumn name="Contact was made" id="4"/>
    <tableColumn name="What is the name of the person you spoke to?" id="5"/>
    <tableColumn name="How satisfied are you with the overall experience, including job site cleanliness, quality of workmanship, and communication throughout the project? " id="6"/>
    <tableColumn name="Are there any areas where they feel that we can improve?" id="7"/>
    <tableColumn name="How well did we do on their project? (ask for a review if excellent) (Customer Tag)" id="8"/>
    <tableColumn name="If they have complaints, then apologize and thank them for their feedback" id="9"/>
    <tableColumn name="Project Number" id="10"/>
  </tableColumns>
  <tableStyleInfo name="Surveys-style" showColumnStripes="0" showFirstColumn="1" showLastColumn="1" showRowStripes="1"/>
</table>
</file>

<file path=xl/tables/table10.xml><?xml version="1.0" encoding="utf-8"?>
<table xmlns="http://schemas.openxmlformats.org/spreadsheetml/2006/main" ref="A3:R15" displayName="Monthly_Dollars_by_Sales_Representative_and_Year" name="Monthly_Dollars_by_Sales_Representative_and_Year" id="10">
  <tableColumns count="18">
    <tableColumn name="Month.1" id="1"/>
    <tableColumn name="Adam 2024" id="2"/>
    <tableColumn name="Adam 2025" id="3"/>
    <tableColumn name="Brett 2024" id="4"/>
    <tableColumn name="Brett 2025" id="5"/>
    <tableColumn name="Brian 2024" id="6"/>
    <tableColumn name="Cale 2024" id="7"/>
    <tableColumn name="Cale 2025" id="8"/>
    <tableColumn name="Chris 2024" id="9"/>
    <tableColumn name="Chris 2025" id="10"/>
    <tableColumn name="Drew 2025" id="11"/>
    <tableColumn name="Geoff 2025" id="12"/>
    <tableColumn name="James 2024" id="13"/>
    <tableColumn name="James 2025" id="14"/>
    <tableColumn name="Mike 2024" id="15"/>
    <tableColumn name="Mike 2025" id="16"/>
    <tableColumn name="Will 2024" id="17"/>
    <tableColumn name="Will 2025" id="18"/>
  </tableColumns>
  <tableStyleInfo name="Chart1 Monthly Dollars by 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20.xml"/><Relationship Id="rId10" Type="http://schemas.openxmlformats.org/officeDocument/2006/relationships/pivotTable" Target="../pivotTables/pivotTable19.xml"/><Relationship Id="rId13" Type="http://schemas.openxmlformats.org/officeDocument/2006/relationships/drawing" Target="../drawings/drawing13.xml"/><Relationship Id="rId12" Type="http://schemas.openxmlformats.org/officeDocument/2006/relationships/pivotTable" Target="../pivotTables/pivotTable21.xml"/><Relationship Id="rId1" Type="http://schemas.openxmlformats.org/officeDocument/2006/relationships/pivotTable" Target="../pivotTables/pivotTable10.xml"/><Relationship Id="rId2" Type="http://schemas.openxmlformats.org/officeDocument/2006/relationships/pivotTable" Target="../pivotTables/pivotTable11.xml"/><Relationship Id="rId3" Type="http://schemas.openxmlformats.org/officeDocument/2006/relationships/pivotTable" Target="../pivotTables/pivotTable12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Relationship Id="rId5" Type="http://schemas.openxmlformats.org/officeDocument/2006/relationships/pivotTable" Target="../pivotTables/pivotTable14.xml"/><Relationship Id="rId6" Type="http://schemas.openxmlformats.org/officeDocument/2006/relationships/pivotTable" Target="../pivotTables/pivotTable15.xml"/><Relationship Id="rId7" Type="http://schemas.openxmlformats.org/officeDocument/2006/relationships/pivotTable" Target="../pivotTables/pivotTable16.xml"/><Relationship Id="rId8" Type="http://schemas.openxmlformats.org/officeDocument/2006/relationships/pivotTable" Target="../pivotTables/pivotTable1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3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5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7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8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9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0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5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cale@elevated-roofing.com" TargetMode="External"/><Relationship Id="rId3" Type="http://schemas.openxmlformats.org/officeDocument/2006/relationships/hyperlink" Target="mailto:cale@elevated-roofing.com" TargetMode="External"/><Relationship Id="rId4" Type="http://schemas.openxmlformats.org/officeDocument/2006/relationships/drawing" Target="../drawings/drawing24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6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1.xml"/><Relationship Id="rId2" Type="http://schemas.openxmlformats.org/officeDocument/2006/relationships/drawing" Target="../drawings/drawing25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/Relationships>
</file>

<file path=xl/worksheets/_rels/sheet26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42.xml"/><Relationship Id="rId10" Type="http://schemas.openxmlformats.org/officeDocument/2006/relationships/pivotTable" Target="../pivotTables/pivotTable41.xml"/><Relationship Id="rId12" Type="http://schemas.openxmlformats.org/officeDocument/2006/relationships/drawing" Target="../drawings/drawing26.xml"/><Relationship Id="rId1" Type="http://schemas.openxmlformats.org/officeDocument/2006/relationships/pivotTable" Target="../pivotTables/pivotTable32.xml"/><Relationship Id="rId2" Type="http://schemas.openxmlformats.org/officeDocument/2006/relationships/pivotTable" Target="../pivotTables/pivotTable33.xml"/><Relationship Id="rId3" Type="http://schemas.openxmlformats.org/officeDocument/2006/relationships/pivotTable" Target="../pivotTables/pivotTable34.xml"/><Relationship Id="rId4" Type="http://schemas.openxmlformats.org/officeDocument/2006/relationships/pivotTable" Target="../pivotTables/pivotTable35.xml"/><Relationship Id="rId9" Type="http://schemas.openxmlformats.org/officeDocument/2006/relationships/pivotTable" Target="../pivotTables/pivotTable40.xml"/><Relationship Id="rId5" Type="http://schemas.openxmlformats.org/officeDocument/2006/relationships/pivotTable" Target="../pivotTables/pivotTable36.xml"/><Relationship Id="rId6" Type="http://schemas.openxmlformats.org/officeDocument/2006/relationships/pivotTable" Target="../pivotTables/pivotTable37.xml"/><Relationship Id="rId7" Type="http://schemas.openxmlformats.org/officeDocument/2006/relationships/pivotTable" Target="../pivotTables/pivotTable38.xml"/><Relationship Id="rId8" Type="http://schemas.openxmlformats.org/officeDocument/2006/relationships/pivotTable" Target="../pivotTables/pivotTable39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3.xm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4.xm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5.xm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6.xm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7.xm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8.xm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9.xm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0.xml"/><Relationship Id="rId2" Type="http://schemas.openxmlformats.org/officeDocument/2006/relationships/pivotTable" Target="../pivotTables/pivotTable51.xml"/><Relationship Id="rId3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9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>
      <c r="A1" s="1">
        <v>2026.0</v>
      </c>
      <c r="B1" s="1">
        <v>2025.0</v>
      </c>
      <c r="C1" s="1">
        <v>2024.0</v>
      </c>
      <c r="D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2" t="s">
        <v>5</v>
      </c>
      <c r="B3" s="2" t="s">
        <v>6</v>
      </c>
      <c r="C3" s="2" t="s">
        <v>7</v>
      </c>
      <c r="D3" s="2" t="s">
        <v>8</v>
      </c>
    </row>
    <row r="4">
      <c r="A4" s="2" t="s">
        <v>9</v>
      </c>
      <c r="B4" s="2" t="s">
        <v>10</v>
      </c>
      <c r="C4" s="2" t="s">
        <v>11</v>
      </c>
      <c r="D4" s="2" t="s">
        <v>12</v>
      </c>
    </row>
    <row r="5">
      <c r="A5" s="2" t="s">
        <v>13</v>
      </c>
      <c r="B5" s="2" t="s">
        <v>14</v>
      </c>
      <c r="C5" s="2" t="s">
        <v>15</v>
      </c>
      <c r="D5" s="2" t="s">
        <v>16</v>
      </c>
    </row>
    <row r="6">
      <c r="A6" s="2" t="s">
        <v>17</v>
      </c>
      <c r="B6" s="2" t="s">
        <v>18</v>
      </c>
      <c r="C6" s="2" t="s">
        <v>19</v>
      </c>
      <c r="D6" s="2" t="s">
        <v>20</v>
      </c>
    </row>
    <row r="7">
      <c r="A7" s="2" t="s">
        <v>21</v>
      </c>
      <c r="B7" s="2" t="s">
        <v>22</v>
      </c>
      <c r="C7" s="2" t="s">
        <v>23</v>
      </c>
      <c r="D7" s="3" t="s">
        <v>24</v>
      </c>
    </row>
    <row r="8">
      <c r="A8" s="2" t="s">
        <v>25</v>
      </c>
      <c r="B8" s="2" t="s">
        <v>26</v>
      </c>
      <c r="C8" s="2" t="s">
        <v>27</v>
      </c>
      <c r="D8" s="3" t="s">
        <v>28</v>
      </c>
    </row>
    <row r="9">
      <c r="A9" s="3" t="s">
        <v>29</v>
      </c>
      <c r="B9" s="2" t="s">
        <v>30</v>
      </c>
      <c r="C9" s="2" t="s">
        <v>31</v>
      </c>
      <c r="D9" s="4"/>
    </row>
    <row r="10">
      <c r="A10" s="4"/>
      <c r="B10" s="2" t="s">
        <v>32</v>
      </c>
      <c r="C10" s="2" t="s">
        <v>33</v>
      </c>
      <c r="D10" s="4"/>
    </row>
    <row r="11">
      <c r="A11" s="4"/>
      <c r="B11" s="2" t="s">
        <v>34</v>
      </c>
      <c r="C11" s="2" t="s">
        <v>35</v>
      </c>
      <c r="D11" s="4"/>
    </row>
    <row r="12">
      <c r="A12" s="4"/>
      <c r="B12" s="2" t="s">
        <v>36</v>
      </c>
      <c r="C12" s="2" t="s">
        <v>37</v>
      </c>
      <c r="D12" s="4"/>
    </row>
    <row r="13">
      <c r="A13" s="4"/>
      <c r="B13" s="4"/>
      <c r="C13" s="2" t="s">
        <v>38</v>
      </c>
      <c r="D13" s="4"/>
    </row>
    <row r="14">
      <c r="A14" s="4"/>
      <c r="B14" s="4"/>
      <c r="C14" s="2" t="s">
        <v>39</v>
      </c>
      <c r="D14" s="4"/>
    </row>
  </sheetData>
  <hyperlinks>
    <hyperlink display="2026" location="'2026'!A1" ref="A2"/>
    <hyperlink display="2025" location="'2025'!A1" ref="B2"/>
    <hyperlink display="2024" location="'2024'!A1" ref="C2"/>
    <hyperlink display="[Chart1] Monthly Dollars by Sales Representative and Year" location="'Chart1 Monthly Dollars by Sales'!A1" ref="D2"/>
    <hyperlink display="2026 AM Totals" location="'2026 AM Totals'!A1" ref="A3"/>
    <hyperlink display="2025 Adam" location="'2025 Adam'!A1" ref="B3"/>
    <hyperlink display="2024 Adam" location="'2024 Adam'!A1" ref="C3"/>
    <hyperlink display="2023" location="'2023'!A1" ref="D3"/>
    <hyperlink display="2026 Breakdown" location="'2026 Breakdown'!A1" ref="A4"/>
    <hyperlink display="2025 AM Totals" location="'2025 AM Totals'!A1" ref="B4"/>
    <hyperlink display="2024 AM" location="'2024 AM'!A1" ref="C4"/>
    <hyperlink display="Commission Data" location="'Commission Data'!A1" ref="D4"/>
    <hyperlink display="2026 Brett" location="'2026 Brett'!A1" ref="A5"/>
    <hyperlink display="2025 Breakdown" location="'2025 Breakdown'!A1" ref="B5"/>
    <hyperlink display="2024 Breakdown" location="'2024 Breakdown'!A1" ref="C5"/>
    <hyperlink display="OPs Callback" location="'OPs Callback'!A1" ref="D5"/>
    <hyperlink display="2026 Drew" location="'2026 Drew'!A1" ref="A6"/>
    <hyperlink display="2025 Brett" location="'2025 Brett'!A1" ref="B6"/>
    <hyperlink display="2024 Brett" location="'2024 Brett'!A1" ref="C6"/>
    <hyperlink display="Paid 2026" location="'Paid 2026'!A1" ref="D6"/>
    <hyperlink display="2026 James" location="'2026 James'!A1" ref="A7"/>
    <hyperlink display="2025 Chris" location="'2025 Chris'!A1" ref="B7"/>
    <hyperlink display="2024 Brian" location="'2024 Brian'!A1" ref="C7"/>
    <hyperlink display="Reports" location="Reports!A1" ref="D7"/>
    <hyperlink display="2026 Mike" location="'2026 Mike'!A1" ref="A8"/>
    <hyperlink display="2025 Drew" location="'2025 Drew'!A1" ref="B8"/>
    <hyperlink display="2024 Chris" location="'2024 Chris'!A1" ref="C8"/>
    <hyperlink display="Surveys" location="Surveys!A1" ref="D8"/>
    <hyperlink display="2026 Surveys" location="'2026 Surveys'!A1" ref="A9"/>
    <hyperlink display="2025 Geoff" location="'2025 Geoff'!A1" ref="B9"/>
    <hyperlink display="2024 Insurance vs Retail" location="'2024 Insurance vs Retail'!A1" ref="C9"/>
    <hyperlink display="2025 James" location="'2025 James'!A1" ref="B10"/>
    <hyperlink display="2024 James" location="'2024 James'!A1" ref="C10"/>
    <hyperlink display="2025 Mike" location="'2025 Mike'!A1" ref="B11"/>
    <hyperlink display="2024 Jared" location="'2024 Jared'!A1" ref="C11"/>
    <hyperlink display="2025 Will" location="'2025 Will'!A1" ref="B12"/>
    <hyperlink display="2024 Mike" location="'2024 Mike'!A1" ref="C12"/>
    <hyperlink display="2024 Schedule" location="'2024 Schedule'!A1" ref="C13"/>
    <hyperlink display="2024 Will" location="'2024 Will'!A1" ref="C14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63"/>
    <col customWidth="1" min="3" max="3" width="22.0"/>
    <col hidden="1" min="4" max="4" width="12.63"/>
    <col customWidth="1" min="17" max="17" width="10.75"/>
    <col customWidth="1" min="22" max="22" width="11.13"/>
    <col customWidth="1" min="29" max="29" width="10.25"/>
  </cols>
  <sheetData>
    <row r="1" ht="29.25" customHeight="1">
      <c r="A1" s="5" t="s">
        <v>40</v>
      </c>
      <c r="B1" s="6" t="s">
        <v>41</v>
      </c>
      <c r="C1" s="6" t="s">
        <v>42</v>
      </c>
      <c r="D1" s="6" t="s">
        <v>43</v>
      </c>
      <c r="E1" s="7" t="s">
        <v>44</v>
      </c>
      <c r="F1" s="8" t="str">
        <f>"Contract Amt $" &amp; TEXT(SUM(F2:F308),"#,##0.00")
</f>
        <v>Contract Amt $757,244.55</v>
      </c>
      <c r="G1" s="6" t="s">
        <v>45</v>
      </c>
      <c r="H1" s="6" t="s">
        <v>46</v>
      </c>
      <c r="I1" s="6" t="s">
        <v>47</v>
      </c>
      <c r="J1" s="6" t="str">
        <f>"Invoiced Total $" &amp; TEXT(SUM(J2:J308),"#,##0.00")
</f>
        <v>Invoiced Total $253,885.39</v>
      </c>
      <c r="K1" s="6" t="str">
        <f>"Amount Paid $" &amp; TEXT(SUM(K2:K308),"#,##0.00")
</f>
        <v>Amount Paid $177,028.67</v>
      </c>
      <c r="L1" s="6" t="str">
        <f>"Change Orders $" &amp; TEXT(SUM(L2:L308),"#,##0.00")</f>
        <v>Change Orders $3,881.10</v>
      </c>
      <c r="M1" s="6" t="str">
        <f>"Cost $" &amp; TEXT(SUM(M2:M308),"#,##0.00")
</f>
        <v>Cost $142,694.65</v>
      </c>
      <c r="N1" s="6" t="str">
        <f>"GP $" &amp; TEXT(SUM(N2:N308),"#,##0.00")</f>
        <v>GP $49,902.58</v>
      </c>
      <c r="O1" s="9">
        <f>AVERAGEIFS(O2:O317, O2:O317, "&lt;&gt;", S2:S317, TRUE)
</f>
        <v>0.6653513136</v>
      </c>
      <c r="P1" s="10">
        <f>AVERAGEIFS(P2:P317, P2:P317, "&lt;&gt;", S2:S317, TRUE)
</f>
        <v>0.6767588182</v>
      </c>
      <c r="Q1" s="11">
        <f>AVERAGEIFS(Q2:Q317, Q2:Q317, "&lt;&gt;", S2:S317, TRUE)
</f>
        <v>0.5569800197</v>
      </c>
      <c r="R1" s="12" t="s">
        <v>48</v>
      </c>
      <c r="S1" s="12" t="s">
        <v>49</v>
      </c>
      <c r="T1" s="12" t="s">
        <v>50</v>
      </c>
      <c r="U1" s="12" t="s">
        <v>51</v>
      </c>
      <c r="V1" s="13" t="s">
        <v>52</v>
      </c>
      <c r="W1" s="13" t="s">
        <v>53</v>
      </c>
      <c r="X1" s="14" t="s">
        <v>54</v>
      </c>
      <c r="Y1" s="14" t="s">
        <v>55</v>
      </c>
      <c r="Z1" s="14" t="s">
        <v>56</v>
      </c>
      <c r="AA1" s="14" t="str">
        <f>IFERROR(__xludf.DUMMYFUNCTION("ARRAYFORMULA({
 ""Manager"";
 IF(A2:A1000="""","""",
   IF(IFERROR(VALUE(A2:A1000),0)&gt;=1857,
     ""Drew"",
     IF(
       REGEXMATCH(
         LOWER(
           TRIM(
             SUBSTITUTE(
               SUBSTITUTE(
                 CLEAN(I2:I1000),
"&amp;"                 CHAR(160),"" ""
               ),
               CHAR(9),""""
             )
           )
         ),
         ""^drew$""
       ),
       ""Drew"",""""
     )
   )
 )
})"),"Manager")</f>
        <v>Manager</v>
      </c>
      <c r="AB1" s="14" t="s">
        <v>57</v>
      </c>
      <c r="AC1" s="15" t="s">
        <v>58</v>
      </c>
      <c r="AD1" s="16" t="s">
        <v>59</v>
      </c>
      <c r="AE1" s="16" t="s">
        <v>59</v>
      </c>
      <c r="AF1" s="14" t="s">
        <v>59</v>
      </c>
      <c r="AG1" s="14" t="s">
        <v>59</v>
      </c>
      <c r="AH1" s="14" t="s">
        <v>59</v>
      </c>
      <c r="AI1" s="17" t="s">
        <v>59</v>
      </c>
      <c r="AJ1" s="17" t="s">
        <v>59</v>
      </c>
      <c r="AK1" s="17" t="s">
        <v>59</v>
      </c>
      <c r="AL1" s="17" t="s">
        <v>59</v>
      </c>
      <c r="AM1" s="17" t="s">
        <v>59</v>
      </c>
      <c r="AN1" s="17" t="s">
        <v>59</v>
      </c>
      <c r="AO1" s="17" t="s">
        <v>59</v>
      </c>
      <c r="AP1" s="17" t="s">
        <v>59</v>
      </c>
      <c r="AQ1" s="17" t="s">
        <v>59</v>
      </c>
      <c r="AR1" s="17" t="s">
        <v>59</v>
      </c>
      <c r="AS1" s="17" t="s">
        <v>59</v>
      </c>
      <c r="AT1" s="18" t="s">
        <v>59</v>
      </c>
      <c r="AU1" s="18" t="s">
        <v>59</v>
      </c>
      <c r="AV1" s="17" t="s">
        <v>59</v>
      </c>
      <c r="AW1" s="18" t="s">
        <v>59</v>
      </c>
      <c r="AX1" s="18" t="s">
        <v>59</v>
      </c>
      <c r="AY1" s="18" t="s">
        <v>59</v>
      </c>
      <c r="AZ1" s="18" t="s">
        <v>59</v>
      </c>
      <c r="BA1" s="18" t="s">
        <v>59</v>
      </c>
      <c r="BB1" s="18" t="s">
        <v>59</v>
      </c>
      <c r="BC1" s="18" t="s">
        <v>59</v>
      </c>
      <c r="BD1" s="18" t="s">
        <v>59</v>
      </c>
      <c r="BE1" s="18" t="s">
        <v>59</v>
      </c>
      <c r="BF1" s="18" t="s">
        <v>59</v>
      </c>
      <c r="BG1" s="18" t="s">
        <v>59</v>
      </c>
    </row>
    <row r="2">
      <c r="A2" s="19">
        <v>2162.0</v>
      </c>
      <c r="B2" s="20">
        <v>2.0265001E7</v>
      </c>
      <c r="C2" s="20" t="s">
        <v>60</v>
      </c>
      <c r="D2" s="20"/>
      <c r="E2" s="21">
        <v>46028.0</v>
      </c>
      <c r="F2" s="22">
        <v>49298.62</v>
      </c>
      <c r="G2" s="23" t="s">
        <v>61</v>
      </c>
      <c r="H2" s="23" t="s">
        <v>61</v>
      </c>
      <c r="I2" s="20" t="s">
        <v>62</v>
      </c>
      <c r="J2" s="22">
        <v>17603.0</v>
      </c>
      <c r="K2" s="22">
        <v>17603.0</v>
      </c>
      <c r="L2" s="22" t="str">
        <f t="shared" ref="L2:L924" si="1">if(S2=TRUE,K2-F2,"")</f>
        <v/>
      </c>
      <c r="M2" s="22">
        <v>34751.69</v>
      </c>
      <c r="N2" s="22" t="str">
        <f t="shared" ref="N2:N482" si="2">if(S2=TRUE,K2-M2,"")</f>
        <v/>
      </c>
      <c r="O2" s="24">
        <f t="shared" ref="O2:O301" si="3">IF($R2, IFERROR(IF((F2+L2)&gt;0, (F2+L2-M2)/(F2+L2), ""), ""), "")</f>
        <v>0.2950778338</v>
      </c>
      <c r="P2" s="24">
        <f>IFERROR(__xludf.DUMMYFUNCTION("IF(AND($R2, NOT(REGEXMATCH(UPPER($C2), ""INS""))), IFERROR(IF((F2+L2)&gt;0, (F2+L2-M2)/(F2+L2), """"), """"), """")"),0.29507783382171754)</f>
        <v>0.2950778338</v>
      </c>
      <c r="Q2" s="24" t="str">
        <f>IFERROR(__xludf.DUMMYFUNCTION("IF(AND($R2, REGEXMATCH(UPPER($C2), ""INS"")), IFERROR(IF((F2+L2)&gt;0, (F2+L2-M2)/(F2+L2), """"), """"), """")"),"")</f>
        <v/>
      </c>
      <c r="R2" s="25" t="b">
        <v>1</v>
      </c>
      <c r="S2" s="25" t="b">
        <v>0</v>
      </c>
      <c r="T2" s="25" t="b">
        <v>0</v>
      </c>
      <c r="U2" s="25" t="s">
        <v>63</v>
      </c>
      <c r="V2" s="25" t="b">
        <v>0</v>
      </c>
      <c r="W2" s="26">
        <f t="shared" ref="W2:W301" si="4">O2</f>
        <v>0.2950778338</v>
      </c>
      <c r="X2" s="27">
        <f t="shared" ref="X2:X301" si="5">J2</f>
        <v>17603</v>
      </c>
      <c r="Y2" s="27">
        <f t="shared" ref="Y2:Y301" si="6">F2</f>
        <v>49298.62</v>
      </c>
      <c r="Z2" s="27" t="str">
        <f t="shared" ref="Z2:Z301" si="7">L2</f>
        <v/>
      </c>
      <c r="AA2" s="28" t="str">
        <f>IFERROR(__xludf.DUMMYFUNCTION("""COMPUTED_VALUE"""),"Drew")</f>
        <v>Drew</v>
      </c>
      <c r="AB2" s="27">
        <f t="shared" ref="AB2:AB301" si="8">K2</f>
        <v>17603</v>
      </c>
      <c r="AC2" s="28"/>
      <c r="AD2" s="29"/>
      <c r="AE2" s="29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>
      <c r="A3" s="31">
        <v>2154.0</v>
      </c>
      <c r="B3" s="31">
        <v>2.0265002E7</v>
      </c>
      <c r="C3" s="32" t="s">
        <v>64</v>
      </c>
      <c r="D3" s="31"/>
      <c r="E3" s="33">
        <v>46030.0</v>
      </c>
      <c r="F3" s="34">
        <v>540.0</v>
      </c>
      <c r="G3" s="35" t="s">
        <v>65</v>
      </c>
      <c r="H3" s="35" t="s">
        <v>65</v>
      </c>
      <c r="I3" s="31" t="s">
        <v>66</v>
      </c>
      <c r="J3" s="34">
        <v>540.0</v>
      </c>
      <c r="K3" s="34">
        <v>540.0</v>
      </c>
      <c r="L3" s="34">
        <f t="shared" si="1"/>
        <v>0</v>
      </c>
      <c r="M3" s="34">
        <v>274.35</v>
      </c>
      <c r="N3" s="34">
        <f t="shared" si="2"/>
        <v>265.65</v>
      </c>
      <c r="O3" s="36">
        <f t="shared" si="3"/>
        <v>0.4919444444</v>
      </c>
      <c r="P3" s="36">
        <f>IFERROR(__xludf.DUMMYFUNCTION("IF(AND($R3, NOT(REGEXMATCH(UPPER($C3), ""INS""))), IFERROR(IF((F3+L3)&gt;0, (F3+L3-M3)/(F3+L3), """"), """"), """")"),0.4919444444444444)</f>
        <v>0.4919444444</v>
      </c>
      <c r="Q3" s="36" t="str">
        <f>IFERROR(__xludf.DUMMYFUNCTION("IF(AND($R3, REGEXMATCH(UPPER($C3), ""INS"")), IFERROR(IF((F3+L3)&gt;0, (F3+L3-M3)/(F3+L3), """"), """"), """")"),"")</f>
        <v/>
      </c>
      <c r="R3" s="37" t="b">
        <v>1</v>
      </c>
      <c r="S3" s="37" t="b">
        <v>1</v>
      </c>
      <c r="T3" s="37" t="b">
        <v>0</v>
      </c>
      <c r="U3" s="37" t="s">
        <v>63</v>
      </c>
      <c r="V3" s="37" t="b">
        <v>0</v>
      </c>
      <c r="W3" s="26">
        <f t="shared" si="4"/>
        <v>0.4919444444</v>
      </c>
      <c r="X3" s="27">
        <f t="shared" si="5"/>
        <v>540</v>
      </c>
      <c r="Y3" s="27">
        <f t="shared" si="6"/>
        <v>540</v>
      </c>
      <c r="Z3" s="27">
        <f t="shared" si="7"/>
        <v>0</v>
      </c>
      <c r="AA3" s="28" t="str">
        <f>IFERROR(__xludf.DUMMYFUNCTION("""COMPUTED_VALUE"""),"Drew")</f>
        <v>Drew</v>
      </c>
      <c r="AB3" s="27">
        <f t="shared" si="8"/>
        <v>540</v>
      </c>
      <c r="AC3" s="28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</row>
    <row r="4">
      <c r="A4" s="31">
        <v>2177.0</v>
      </c>
      <c r="B4" s="31">
        <v>2.0265003E7</v>
      </c>
      <c r="C4" s="32" t="s">
        <v>67</v>
      </c>
      <c r="D4" s="31"/>
      <c r="E4" s="33">
        <v>46034.0</v>
      </c>
      <c r="F4" s="34">
        <v>1182.7</v>
      </c>
      <c r="G4" s="35" t="s">
        <v>68</v>
      </c>
      <c r="H4" s="35" t="s">
        <v>68</v>
      </c>
      <c r="I4" s="31" t="s">
        <v>69</v>
      </c>
      <c r="J4" s="34">
        <v>1182.7</v>
      </c>
      <c r="K4" s="34">
        <v>1182.7</v>
      </c>
      <c r="L4" s="34">
        <f t="shared" si="1"/>
        <v>0</v>
      </c>
      <c r="M4" s="34">
        <v>694.62</v>
      </c>
      <c r="N4" s="34">
        <f t="shared" si="2"/>
        <v>488.08</v>
      </c>
      <c r="O4" s="36">
        <f t="shared" si="3"/>
        <v>0.4126828443</v>
      </c>
      <c r="P4" s="36">
        <f>IFERROR(__xludf.DUMMYFUNCTION("IF(AND($R4, NOT(REGEXMATCH(UPPER($C4), ""INS""))), IFERROR(IF((F4+L4)&gt;0, (F4+L4-M4)/(F4+L4), """"), """"), """")"),0.4126828443392238)</f>
        <v>0.4126828443</v>
      </c>
      <c r="Q4" s="36" t="str">
        <f>IFERROR(__xludf.DUMMYFUNCTION("IF(AND($R4, REGEXMATCH(UPPER($C4), ""INS"")), IFERROR(IF((F4+L4)&gt;0, (F4+L4-M4)/(F4+L4), """"), """"), """")"),"")</f>
        <v/>
      </c>
      <c r="R4" s="37" t="b">
        <v>1</v>
      </c>
      <c r="S4" s="37" t="b">
        <v>1</v>
      </c>
      <c r="T4" s="37" t="b">
        <v>0</v>
      </c>
      <c r="U4" s="37" t="s">
        <v>63</v>
      </c>
      <c r="V4" s="37" t="b">
        <v>0</v>
      </c>
      <c r="W4" s="26">
        <f t="shared" si="4"/>
        <v>0.4126828443</v>
      </c>
      <c r="X4" s="27">
        <f t="shared" si="5"/>
        <v>1182.7</v>
      </c>
      <c r="Y4" s="27">
        <f t="shared" si="6"/>
        <v>1182.7</v>
      </c>
      <c r="Z4" s="27">
        <f t="shared" si="7"/>
        <v>0</v>
      </c>
      <c r="AA4" s="28" t="str">
        <f>IFERROR(__xludf.DUMMYFUNCTION("""COMPUTED_VALUE"""),"Drew")</f>
        <v>Drew</v>
      </c>
      <c r="AB4" s="27">
        <f t="shared" si="8"/>
        <v>1182.7</v>
      </c>
      <c r="AC4" s="28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</row>
    <row r="5">
      <c r="A5" s="20">
        <v>2173.0</v>
      </c>
      <c r="B5" s="20">
        <v>2.0265004E7</v>
      </c>
      <c r="C5" s="28" t="s">
        <v>70</v>
      </c>
      <c r="D5" s="20"/>
      <c r="E5" s="21">
        <v>46034.0</v>
      </c>
      <c r="F5" s="22">
        <v>522.92</v>
      </c>
      <c r="G5" s="21"/>
      <c r="H5" s="21"/>
      <c r="I5" s="20" t="s">
        <v>69</v>
      </c>
      <c r="J5" s="22">
        <v>809.77</v>
      </c>
      <c r="K5" s="22"/>
      <c r="L5" s="22" t="str">
        <f t="shared" si="1"/>
        <v/>
      </c>
      <c r="M5" s="22">
        <v>524.7</v>
      </c>
      <c r="N5" s="22" t="str">
        <f t="shared" si="2"/>
        <v/>
      </c>
      <c r="O5" s="24">
        <f t="shared" si="3"/>
        <v>-0.003403962365</v>
      </c>
      <c r="P5" s="24">
        <f>IFERROR(__xludf.DUMMYFUNCTION("IF(AND($R5, NOT(REGEXMATCH(UPPER($C5), ""INS""))), IFERROR(IF((F5+L5)&gt;0, (F5+L5-M5)/(F5+L5), """"), """"), """")"),-0.003403962365180308)</f>
        <v>-0.003403962365</v>
      </c>
      <c r="Q5" s="24" t="str">
        <f>IFERROR(__xludf.DUMMYFUNCTION("IF(AND($R5, REGEXMATCH(UPPER($C5), ""INS"")), IFERROR(IF((F5+L5)&gt;0, (F5+L5-M5)/(F5+L5), """"), """"), """")"),"")</f>
        <v/>
      </c>
      <c r="R5" s="25" t="b">
        <v>1</v>
      </c>
      <c r="S5" s="25" t="b">
        <v>0</v>
      </c>
      <c r="T5" s="25" t="b">
        <v>0</v>
      </c>
      <c r="U5" s="25" t="s">
        <v>63</v>
      </c>
      <c r="V5" s="25" t="b">
        <v>0</v>
      </c>
      <c r="W5" s="26">
        <f t="shared" si="4"/>
        <v>-0.003403962365</v>
      </c>
      <c r="X5" s="27">
        <f t="shared" si="5"/>
        <v>809.77</v>
      </c>
      <c r="Y5" s="27">
        <f t="shared" si="6"/>
        <v>522.92</v>
      </c>
      <c r="Z5" s="27" t="str">
        <f t="shared" si="7"/>
        <v/>
      </c>
      <c r="AA5" s="28" t="str">
        <f>IFERROR(__xludf.DUMMYFUNCTION("""COMPUTED_VALUE"""),"Drew")</f>
        <v>Drew</v>
      </c>
      <c r="AB5" s="27" t="str">
        <f t="shared" si="8"/>
        <v/>
      </c>
      <c r="AC5" s="28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</row>
    <row r="6">
      <c r="A6" s="20">
        <v>2134.0</v>
      </c>
      <c r="B6" s="20">
        <v>2.0265005E7</v>
      </c>
      <c r="C6" s="28" t="s">
        <v>71</v>
      </c>
      <c r="D6" s="20"/>
      <c r="E6" s="21">
        <v>46035.0</v>
      </c>
      <c r="F6" s="22">
        <v>2746.93</v>
      </c>
      <c r="G6" s="23" t="s">
        <v>61</v>
      </c>
      <c r="H6" s="23" t="s">
        <v>61</v>
      </c>
      <c r="I6" s="20" t="s">
        <v>69</v>
      </c>
      <c r="J6" s="22">
        <v>2746.93</v>
      </c>
      <c r="K6" s="22">
        <v>2746.93</v>
      </c>
      <c r="L6" s="22">
        <f t="shared" si="1"/>
        <v>0</v>
      </c>
      <c r="M6" s="22">
        <v>2027.7</v>
      </c>
      <c r="N6" s="22">
        <f t="shared" si="2"/>
        <v>719.23</v>
      </c>
      <c r="O6" s="24">
        <f t="shared" si="3"/>
        <v>0.2618304798</v>
      </c>
      <c r="P6" s="24">
        <f>IFERROR(__xludf.DUMMYFUNCTION("IF(AND($R6, NOT(REGEXMATCH(UPPER($C6), ""INS""))), IFERROR(IF((F6+L6)&gt;0, (F6+L6-M6)/(F6+L6), """"), """"), """")"),0.2618304798447721)</f>
        <v>0.2618304798</v>
      </c>
      <c r="Q6" s="24" t="str">
        <f>IFERROR(__xludf.DUMMYFUNCTION("IF(AND($R6, REGEXMATCH(UPPER($C6), ""INS"")), IFERROR(IF((F6+L6)&gt;0, (F6+L6-M6)/(F6+L6), """"), """"), """")"),"")</f>
        <v/>
      </c>
      <c r="R6" s="25" t="b">
        <v>1</v>
      </c>
      <c r="S6" s="25" t="b">
        <v>1</v>
      </c>
      <c r="T6" s="25" t="b">
        <v>0</v>
      </c>
      <c r="U6" s="25" t="s">
        <v>72</v>
      </c>
      <c r="V6" s="25" t="b">
        <v>0</v>
      </c>
      <c r="W6" s="26">
        <f t="shared" si="4"/>
        <v>0.2618304798</v>
      </c>
      <c r="X6" s="27">
        <f t="shared" si="5"/>
        <v>2746.93</v>
      </c>
      <c r="Y6" s="27">
        <f t="shared" si="6"/>
        <v>2746.93</v>
      </c>
      <c r="Z6" s="27">
        <f t="shared" si="7"/>
        <v>0</v>
      </c>
      <c r="AA6" s="28" t="str">
        <f>IFERROR(__xludf.DUMMYFUNCTION("""COMPUTED_VALUE"""),"Drew")</f>
        <v>Drew</v>
      </c>
      <c r="AB6" s="27">
        <f t="shared" si="8"/>
        <v>2746.93</v>
      </c>
      <c r="AC6" s="28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</row>
    <row r="7">
      <c r="A7" s="31">
        <v>2176.0</v>
      </c>
      <c r="B7" s="31">
        <v>2.0265006E7</v>
      </c>
      <c r="C7" s="32" t="s">
        <v>73</v>
      </c>
      <c r="D7" s="31"/>
      <c r="E7" s="33">
        <v>46045.0</v>
      </c>
      <c r="F7" s="34">
        <v>550.0</v>
      </c>
      <c r="G7" s="33"/>
      <c r="H7" s="33"/>
      <c r="I7" s="31" t="s">
        <v>66</v>
      </c>
      <c r="J7" s="34">
        <v>550.0</v>
      </c>
      <c r="K7" s="34">
        <v>550.0</v>
      </c>
      <c r="L7" s="34">
        <f t="shared" si="1"/>
        <v>0</v>
      </c>
      <c r="M7" s="34">
        <v>250.0</v>
      </c>
      <c r="N7" s="34">
        <f t="shared" si="2"/>
        <v>300</v>
      </c>
      <c r="O7" s="36">
        <f t="shared" si="3"/>
        <v>0.5454545455</v>
      </c>
      <c r="P7" s="36">
        <f>IFERROR(__xludf.DUMMYFUNCTION("IF(AND($R7, NOT(REGEXMATCH(UPPER($C7), ""INS""))), IFERROR(IF((F7+L7)&gt;0, (F7+L7-M7)/(F7+L7), """"), """"), """")"),0.5454545454545454)</f>
        <v>0.5454545455</v>
      </c>
      <c r="Q7" s="36" t="str">
        <f>IFERROR(__xludf.DUMMYFUNCTION("IF(AND($R7, REGEXMATCH(UPPER($C7), ""INS"")), IFERROR(IF((F7+L7)&gt;0, (F7+L7-M7)/(F7+L7), """"), """"), """")"),"")</f>
        <v/>
      </c>
      <c r="R7" s="37" t="b">
        <v>1</v>
      </c>
      <c r="S7" s="37" t="b">
        <v>1</v>
      </c>
      <c r="T7" s="37" t="b">
        <v>0</v>
      </c>
      <c r="U7" s="37" t="s">
        <v>63</v>
      </c>
      <c r="V7" s="37" t="b">
        <v>0</v>
      </c>
      <c r="W7" s="26">
        <f t="shared" si="4"/>
        <v>0.5454545455</v>
      </c>
      <c r="X7" s="27">
        <f t="shared" si="5"/>
        <v>550</v>
      </c>
      <c r="Y7" s="27">
        <f t="shared" si="6"/>
        <v>550</v>
      </c>
      <c r="Z7" s="27">
        <f t="shared" si="7"/>
        <v>0</v>
      </c>
      <c r="AA7" s="28" t="str">
        <f>IFERROR(__xludf.DUMMYFUNCTION("""COMPUTED_VALUE"""),"Drew")</f>
        <v>Drew</v>
      </c>
      <c r="AB7" s="27">
        <f t="shared" si="8"/>
        <v>550</v>
      </c>
      <c r="AC7" s="28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</row>
    <row r="8">
      <c r="A8" s="31">
        <v>2197.0</v>
      </c>
      <c r="B8" s="31">
        <v>2.0265007E7</v>
      </c>
      <c r="C8" s="32" t="s">
        <v>74</v>
      </c>
      <c r="D8" s="31"/>
      <c r="E8" s="33">
        <v>46049.0</v>
      </c>
      <c r="F8" s="34">
        <v>240.0</v>
      </c>
      <c r="G8" s="35" t="s">
        <v>75</v>
      </c>
      <c r="H8" s="35" t="s">
        <v>75</v>
      </c>
      <c r="I8" s="31" t="s">
        <v>76</v>
      </c>
      <c r="J8" s="34">
        <v>240.0</v>
      </c>
      <c r="K8" s="34">
        <v>240.0</v>
      </c>
      <c r="L8" s="34">
        <f t="shared" si="1"/>
        <v>0</v>
      </c>
      <c r="M8" s="34">
        <v>0.0</v>
      </c>
      <c r="N8" s="34">
        <f t="shared" si="2"/>
        <v>240</v>
      </c>
      <c r="O8" s="36">
        <f t="shared" si="3"/>
        <v>1</v>
      </c>
      <c r="P8" s="36">
        <f>IFERROR(__xludf.DUMMYFUNCTION("IF(AND($R8, NOT(REGEXMATCH(UPPER($C8), ""INS""))), IFERROR(IF((F8+L8)&gt;0, (F8+L8-M8)/(F8+L8), """"), """"), """")"),1.0)</f>
        <v>1</v>
      </c>
      <c r="Q8" s="36" t="str">
        <f>IFERROR(__xludf.DUMMYFUNCTION("IF(AND($R8, REGEXMATCH(UPPER($C8), ""INS"")), IFERROR(IF((F8+L8)&gt;0, (F8+L8-M8)/(F8+L8), """"), """"), """")"),"")</f>
        <v/>
      </c>
      <c r="R8" s="37" t="b">
        <v>1</v>
      </c>
      <c r="S8" s="37" t="b">
        <v>1</v>
      </c>
      <c r="T8" s="37" t="b">
        <v>1</v>
      </c>
      <c r="U8" s="37" t="s">
        <v>63</v>
      </c>
      <c r="V8" s="37" t="b">
        <v>0</v>
      </c>
      <c r="W8" s="26">
        <f t="shared" si="4"/>
        <v>1</v>
      </c>
      <c r="X8" s="27">
        <f t="shared" si="5"/>
        <v>240</v>
      </c>
      <c r="Y8" s="27">
        <f t="shared" si="6"/>
        <v>240</v>
      </c>
      <c r="Z8" s="27">
        <f t="shared" si="7"/>
        <v>0</v>
      </c>
      <c r="AA8" s="28" t="str">
        <f>IFERROR(__xludf.DUMMYFUNCTION("""COMPUTED_VALUE"""),"Drew")</f>
        <v>Drew</v>
      </c>
      <c r="AB8" s="27">
        <f t="shared" si="8"/>
        <v>240</v>
      </c>
      <c r="AC8" s="28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</row>
    <row r="9">
      <c r="A9" s="20">
        <v>2159.0</v>
      </c>
      <c r="B9" s="20">
        <v>2.0265008E7</v>
      </c>
      <c r="C9" s="28" t="s">
        <v>77</v>
      </c>
      <c r="D9" s="20"/>
      <c r="E9" s="21">
        <v>46051.0</v>
      </c>
      <c r="F9" s="22">
        <v>9689.68</v>
      </c>
      <c r="G9" s="21"/>
      <c r="H9" s="21"/>
      <c r="I9" s="20" t="s">
        <v>69</v>
      </c>
      <c r="J9" s="22"/>
      <c r="K9" s="22"/>
      <c r="L9" s="22" t="str">
        <f t="shared" si="1"/>
        <v/>
      </c>
      <c r="M9" s="22"/>
      <c r="N9" s="22" t="str">
        <f t="shared" si="2"/>
        <v/>
      </c>
      <c r="O9" s="24" t="str">
        <f t="shared" si="3"/>
        <v/>
      </c>
      <c r="P9" s="24" t="str">
        <f>IFERROR(__xludf.DUMMYFUNCTION("IF(AND($R9, NOT(REGEXMATCH(UPPER($C9), ""INS""))), IFERROR(IF((F9+L9)&gt;0, (F9+L9-M9)/(F9+L9), """"), """"), """")"),"")</f>
        <v/>
      </c>
      <c r="Q9" s="24" t="str">
        <f>IFERROR(__xludf.DUMMYFUNCTION("IF(AND($R9, REGEXMATCH(UPPER($C9), ""INS"")), IFERROR(IF((F9+L9)&gt;0, (F9+L9-M9)/(F9+L9), """"), """"), """")"),"")</f>
        <v/>
      </c>
      <c r="R9" s="25" t="b">
        <v>0</v>
      </c>
      <c r="S9" s="25" t="b">
        <v>0</v>
      </c>
      <c r="T9" s="25" t="b">
        <v>0</v>
      </c>
      <c r="U9" s="25" t="s">
        <v>78</v>
      </c>
      <c r="V9" s="25" t="b">
        <v>0</v>
      </c>
      <c r="W9" s="26" t="str">
        <f t="shared" si="4"/>
        <v/>
      </c>
      <c r="X9" s="27" t="str">
        <f t="shared" si="5"/>
        <v/>
      </c>
      <c r="Y9" s="27">
        <f t="shared" si="6"/>
        <v>9689.68</v>
      </c>
      <c r="Z9" s="27" t="str">
        <f t="shared" si="7"/>
        <v/>
      </c>
      <c r="AA9" s="28" t="str">
        <f>IFERROR(__xludf.DUMMYFUNCTION("""COMPUTED_VALUE"""),"Drew")</f>
        <v>Drew</v>
      </c>
      <c r="AB9" s="27" t="str">
        <f t="shared" si="8"/>
        <v/>
      </c>
      <c r="AC9" s="28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</row>
    <row r="10">
      <c r="A10" s="20">
        <v>2214.0</v>
      </c>
      <c r="B10" s="20">
        <v>2.0265009E7</v>
      </c>
      <c r="C10" s="28" t="s">
        <v>79</v>
      </c>
      <c r="D10" s="20"/>
      <c r="E10" s="21">
        <v>46057.0</v>
      </c>
      <c r="F10" s="22">
        <v>0.0</v>
      </c>
      <c r="G10" s="23" t="s">
        <v>80</v>
      </c>
      <c r="H10" s="23" t="s">
        <v>80</v>
      </c>
      <c r="I10" s="20" t="s">
        <v>81</v>
      </c>
      <c r="J10" s="22">
        <v>20646.65</v>
      </c>
      <c r="K10" s="22"/>
      <c r="L10" s="22" t="str">
        <f t="shared" si="1"/>
        <v/>
      </c>
      <c r="M10" s="22">
        <v>5661.19</v>
      </c>
      <c r="N10" s="22" t="str">
        <f t="shared" si="2"/>
        <v/>
      </c>
      <c r="O10" s="24" t="str">
        <f t="shared" si="3"/>
        <v/>
      </c>
      <c r="P10" s="24" t="str">
        <f>IFERROR(__xludf.DUMMYFUNCTION("IF(AND($R10, NOT(REGEXMATCH(UPPER($C10), ""INS""))), IFERROR(IF((F10+L10)&gt;0, (F10+L10-M10)/(F10+L10), """"), """"), """")"),"")</f>
        <v/>
      </c>
      <c r="Q10" s="24" t="str">
        <f>IFERROR(__xludf.DUMMYFUNCTION("IF(AND($R10, REGEXMATCH(UPPER($C10), ""INS"")), IFERROR(IF((F10+L10)&gt;0, (F10+L10-M10)/(F10+L10), """"), """"), """")"),"")</f>
        <v/>
      </c>
      <c r="R10" s="25" t="b">
        <v>1</v>
      </c>
      <c r="S10" s="25" t="b">
        <v>0</v>
      </c>
      <c r="T10" s="25" t="b">
        <v>0</v>
      </c>
      <c r="U10" s="25" t="s">
        <v>72</v>
      </c>
      <c r="V10" s="25" t="b">
        <v>0</v>
      </c>
      <c r="W10" s="26" t="str">
        <f t="shared" si="4"/>
        <v/>
      </c>
      <c r="X10" s="27">
        <f t="shared" si="5"/>
        <v>20646.65</v>
      </c>
      <c r="Y10" s="27">
        <f t="shared" si="6"/>
        <v>0</v>
      </c>
      <c r="Z10" s="27" t="str">
        <f t="shared" si="7"/>
        <v/>
      </c>
      <c r="AA10" s="28" t="str">
        <f>IFERROR(__xludf.DUMMYFUNCTION("""COMPUTED_VALUE"""),"Drew")</f>
        <v>Drew</v>
      </c>
      <c r="AB10" s="27" t="str">
        <f t="shared" si="8"/>
        <v/>
      </c>
      <c r="AC10" s="28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</row>
    <row r="11">
      <c r="A11" s="31">
        <v>2192.0</v>
      </c>
      <c r="B11" s="31">
        <v>2.026501E7</v>
      </c>
      <c r="C11" s="32" t="s">
        <v>82</v>
      </c>
      <c r="D11" s="31"/>
      <c r="E11" s="33">
        <v>46057.0</v>
      </c>
      <c r="F11" s="34">
        <v>32265.41</v>
      </c>
      <c r="G11" s="35" t="s">
        <v>83</v>
      </c>
      <c r="H11" s="35" t="s">
        <v>83</v>
      </c>
      <c r="I11" s="31" t="s">
        <v>69</v>
      </c>
      <c r="J11" s="34">
        <v>32595.41</v>
      </c>
      <c r="K11" s="34">
        <v>32265.41</v>
      </c>
      <c r="L11" s="34">
        <f t="shared" si="1"/>
        <v>0</v>
      </c>
      <c r="M11" s="34">
        <v>20681.57</v>
      </c>
      <c r="N11" s="34">
        <f t="shared" si="2"/>
        <v>11583.84</v>
      </c>
      <c r="O11" s="36">
        <f t="shared" si="3"/>
        <v>0.3590172882</v>
      </c>
      <c r="P11" s="36">
        <f>IFERROR(__xludf.DUMMYFUNCTION("IF(AND($R11, NOT(REGEXMATCH(UPPER($C11), ""INS""))), IFERROR(IF((F11+L11)&gt;0, (F11+L11-M11)/(F11+L11), """"), """"), """")"),0.3590172881733101)</f>
        <v>0.3590172882</v>
      </c>
      <c r="Q11" s="36" t="str">
        <f>IFERROR(__xludf.DUMMYFUNCTION("IF(AND($R11, REGEXMATCH(UPPER($C11), ""INS"")), IFERROR(IF((F11+L11)&gt;0, (F11+L11-M11)/(F11+L11), """"), """"), """")"),"")</f>
        <v/>
      </c>
      <c r="R11" s="37" t="b">
        <v>1</v>
      </c>
      <c r="S11" s="37" t="b">
        <v>1</v>
      </c>
      <c r="T11" s="37" t="b">
        <v>0</v>
      </c>
      <c r="U11" s="37" t="s">
        <v>63</v>
      </c>
      <c r="V11" s="37" t="b">
        <v>0</v>
      </c>
      <c r="W11" s="26">
        <f t="shared" si="4"/>
        <v>0.3590172882</v>
      </c>
      <c r="X11" s="27">
        <f t="shared" si="5"/>
        <v>32595.41</v>
      </c>
      <c r="Y11" s="27">
        <f t="shared" si="6"/>
        <v>32265.41</v>
      </c>
      <c r="Z11" s="27">
        <f t="shared" si="7"/>
        <v>0</v>
      </c>
      <c r="AA11" s="28" t="str">
        <f>IFERROR(__xludf.DUMMYFUNCTION("""COMPUTED_VALUE"""),"Drew")</f>
        <v>Drew</v>
      </c>
      <c r="AB11" s="27">
        <f t="shared" si="8"/>
        <v>32265.41</v>
      </c>
      <c r="AC11" s="28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</row>
    <row r="12">
      <c r="A12" s="20">
        <v>2168.0</v>
      </c>
      <c r="B12" s="20">
        <v>2.0265011E7</v>
      </c>
      <c r="C12" s="28" t="s">
        <v>84</v>
      </c>
      <c r="D12" s="20"/>
      <c r="E12" s="21">
        <v>46058.0</v>
      </c>
      <c r="F12" s="22">
        <v>24299.55</v>
      </c>
      <c r="G12" s="21"/>
      <c r="H12" s="21"/>
      <c r="I12" s="20" t="s">
        <v>69</v>
      </c>
      <c r="J12" s="22"/>
      <c r="K12" s="22"/>
      <c r="L12" s="22" t="str">
        <f t="shared" si="1"/>
        <v/>
      </c>
      <c r="M12" s="22"/>
      <c r="N12" s="22" t="str">
        <f t="shared" si="2"/>
        <v/>
      </c>
      <c r="O12" s="24" t="str">
        <f t="shared" si="3"/>
        <v/>
      </c>
      <c r="P12" s="24" t="str">
        <f>IFERROR(__xludf.DUMMYFUNCTION("IF(AND($R12, NOT(REGEXMATCH(UPPER($C12), ""INS""))), IFERROR(IF((F12+L12)&gt;0, (F12+L12-M12)/(F12+L12), """"), """"), """")"),"")</f>
        <v/>
      </c>
      <c r="Q12" s="24" t="str">
        <f>IFERROR(__xludf.DUMMYFUNCTION("IF(AND($R12, REGEXMATCH(UPPER($C12), ""INS"")), IFERROR(IF((F12+L12)&gt;0, (F12+L12-M12)/(F12+L12), """"), """"), """")"),"")</f>
        <v/>
      </c>
      <c r="R12" s="25" t="b">
        <v>0</v>
      </c>
      <c r="S12" s="25" t="b">
        <v>0</v>
      </c>
      <c r="T12" s="25" t="b">
        <v>0</v>
      </c>
      <c r="U12" s="25" t="s">
        <v>85</v>
      </c>
      <c r="V12" s="25" t="b">
        <v>0</v>
      </c>
      <c r="W12" s="26" t="str">
        <f t="shared" si="4"/>
        <v/>
      </c>
      <c r="X12" s="27" t="str">
        <f t="shared" si="5"/>
        <v/>
      </c>
      <c r="Y12" s="27">
        <f t="shared" si="6"/>
        <v>24299.55</v>
      </c>
      <c r="Z12" s="27" t="str">
        <f t="shared" si="7"/>
        <v/>
      </c>
      <c r="AA12" s="28" t="str">
        <f>IFERROR(__xludf.DUMMYFUNCTION("""COMPUTED_VALUE"""),"Drew")</f>
        <v>Drew</v>
      </c>
      <c r="AB12" s="27" t="str">
        <f t="shared" si="8"/>
        <v/>
      </c>
      <c r="AC12" s="28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</row>
    <row r="13">
      <c r="A13" s="31">
        <v>2201.0</v>
      </c>
      <c r="B13" s="31">
        <v>2.0265012E7</v>
      </c>
      <c r="C13" s="32" t="s">
        <v>86</v>
      </c>
      <c r="D13" s="31"/>
      <c r="E13" s="33">
        <v>46062.0</v>
      </c>
      <c r="F13" s="34">
        <v>506.25</v>
      </c>
      <c r="G13" s="33"/>
      <c r="H13" s="33"/>
      <c r="I13" s="31" t="s">
        <v>87</v>
      </c>
      <c r="J13" s="34">
        <v>506.25</v>
      </c>
      <c r="K13" s="34">
        <v>506.25</v>
      </c>
      <c r="L13" s="34">
        <f t="shared" si="1"/>
        <v>0</v>
      </c>
      <c r="M13" s="34"/>
      <c r="N13" s="34">
        <f t="shared" si="2"/>
        <v>506.25</v>
      </c>
      <c r="O13" s="36">
        <f t="shared" si="3"/>
        <v>1</v>
      </c>
      <c r="P13" s="36">
        <f>IFERROR(__xludf.DUMMYFUNCTION("IF(AND($R13, NOT(REGEXMATCH(UPPER($C13), ""INS""))), IFERROR(IF((F13+L13)&gt;0, (F13+L13-M13)/(F13+L13), """"), """"), """")"),1.0)</f>
        <v>1</v>
      </c>
      <c r="Q13" s="36" t="str">
        <f>IFERROR(__xludf.DUMMYFUNCTION("IF(AND($R13, REGEXMATCH(UPPER($C13), ""INS"")), IFERROR(IF((F13+L13)&gt;0, (F13+L13-M13)/(F13+L13), """"), """"), """")"),"")</f>
        <v/>
      </c>
      <c r="R13" s="37" t="b">
        <v>1</v>
      </c>
      <c r="S13" s="37" t="b">
        <v>1</v>
      </c>
      <c r="T13" s="37" t="b">
        <v>0</v>
      </c>
      <c r="U13" s="37" t="s">
        <v>63</v>
      </c>
      <c r="V13" s="37" t="b">
        <v>0</v>
      </c>
      <c r="W13" s="26">
        <f t="shared" si="4"/>
        <v>1</v>
      </c>
      <c r="X13" s="27">
        <f t="shared" si="5"/>
        <v>506.25</v>
      </c>
      <c r="Y13" s="27">
        <f t="shared" si="6"/>
        <v>506.25</v>
      </c>
      <c r="Z13" s="27">
        <f t="shared" si="7"/>
        <v>0</v>
      </c>
      <c r="AA13" s="28" t="str">
        <f>IFERROR(__xludf.DUMMYFUNCTION("""COMPUTED_VALUE"""),"Drew")</f>
        <v>Drew</v>
      </c>
      <c r="AB13" s="27">
        <f t="shared" si="8"/>
        <v>506.25</v>
      </c>
      <c r="AC13" s="28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</row>
    <row r="14">
      <c r="A14" s="20">
        <v>2012.0</v>
      </c>
      <c r="B14" s="20">
        <v>2.0265013E7</v>
      </c>
      <c r="C14" s="28" t="s">
        <v>88</v>
      </c>
      <c r="D14" s="20"/>
      <c r="E14" s="21">
        <v>45950.0</v>
      </c>
      <c r="F14" s="22">
        <v>0.0</v>
      </c>
      <c r="G14" s="23" t="s">
        <v>89</v>
      </c>
      <c r="H14" s="23" t="s">
        <v>89</v>
      </c>
      <c r="I14" s="20" t="s">
        <v>69</v>
      </c>
      <c r="J14" s="22">
        <v>17579.32</v>
      </c>
      <c r="K14" s="22">
        <v>17579.32</v>
      </c>
      <c r="L14" s="22">
        <f t="shared" si="1"/>
        <v>17579.32</v>
      </c>
      <c r="M14" s="22">
        <v>15575.98</v>
      </c>
      <c r="N14" s="22">
        <f t="shared" si="2"/>
        <v>2003.34</v>
      </c>
      <c r="O14" s="24">
        <f t="shared" si="3"/>
        <v>0.1139600394</v>
      </c>
      <c r="P14" s="24" t="str">
        <f>IFERROR(__xludf.DUMMYFUNCTION("IF(AND($R14, NOT(REGEXMATCH(UPPER($C14), ""INS""))), IFERROR(IF((F14+L14)&gt;0, (F14+L14-M14)/(F14+L14), """"), """"), """")"),"")</f>
        <v/>
      </c>
      <c r="Q14" s="24">
        <f>IFERROR(__xludf.DUMMYFUNCTION("IF(AND($R14, REGEXMATCH(UPPER($C14), ""INS"")), IFERROR(IF((F14+L14)&gt;0, (F14+L14-M14)/(F14+L14), """"), """"), """")"),0.11396003940994305)</f>
        <v>0.1139600394</v>
      </c>
      <c r="R14" s="25" t="b">
        <v>1</v>
      </c>
      <c r="S14" s="25" t="b">
        <v>1</v>
      </c>
      <c r="T14" s="25" t="b">
        <v>0</v>
      </c>
      <c r="U14" s="25" t="s">
        <v>90</v>
      </c>
      <c r="V14" s="25" t="b">
        <v>0</v>
      </c>
      <c r="W14" s="26">
        <f t="shared" si="4"/>
        <v>0.1139600394</v>
      </c>
      <c r="X14" s="27">
        <f t="shared" si="5"/>
        <v>17579.32</v>
      </c>
      <c r="Y14" s="27">
        <f t="shared" si="6"/>
        <v>0</v>
      </c>
      <c r="Z14" s="27">
        <f t="shared" si="7"/>
        <v>17579.32</v>
      </c>
      <c r="AA14" s="28" t="str">
        <f>IFERROR(__xludf.DUMMYFUNCTION("""COMPUTED_VALUE"""),"Drew")</f>
        <v>Drew</v>
      </c>
      <c r="AB14" s="27">
        <f t="shared" si="8"/>
        <v>17579.32</v>
      </c>
      <c r="AC14" s="28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</row>
    <row r="15">
      <c r="A15" s="20">
        <v>2229.0</v>
      </c>
      <c r="B15" s="20">
        <v>2.0265014E7</v>
      </c>
      <c r="C15" s="28" t="s">
        <v>91</v>
      </c>
      <c r="D15" s="20"/>
      <c r="E15" s="21">
        <v>46066.0</v>
      </c>
      <c r="F15" s="22">
        <v>0.0</v>
      </c>
      <c r="G15" s="21"/>
      <c r="H15" s="21"/>
      <c r="I15" s="20" t="s">
        <v>69</v>
      </c>
      <c r="J15" s="22"/>
      <c r="K15" s="22"/>
      <c r="L15" s="22" t="str">
        <f t="shared" si="1"/>
        <v/>
      </c>
      <c r="M15" s="22"/>
      <c r="N15" s="22" t="str">
        <f t="shared" si="2"/>
        <v/>
      </c>
      <c r="O15" s="24" t="str">
        <f t="shared" si="3"/>
        <v/>
      </c>
      <c r="P15" s="24" t="str">
        <f>IFERROR(__xludf.DUMMYFUNCTION("IF(AND($R15, NOT(REGEXMATCH(UPPER($C15), ""INS""))), IFERROR(IF((F15+L15)&gt;0, (F15+L15-M15)/(F15+L15), """"), """"), """")"),"")</f>
        <v/>
      </c>
      <c r="Q15" s="24" t="str">
        <f>IFERROR(__xludf.DUMMYFUNCTION("IF(AND($R15, REGEXMATCH(UPPER($C15), ""INS"")), IFERROR(IF((F15+L15)&gt;0, (F15+L15-M15)/(F15+L15), """"), """"), """")"),"")</f>
        <v/>
      </c>
      <c r="R15" s="25" t="b">
        <v>0</v>
      </c>
      <c r="S15" s="25" t="b">
        <v>0</v>
      </c>
      <c r="T15" s="25" t="b">
        <v>0</v>
      </c>
      <c r="U15" s="25" t="s">
        <v>92</v>
      </c>
      <c r="V15" s="25" t="b">
        <v>0</v>
      </c>
      <c r="W15" s="26" t="str">
        <f t="shared" si="4"/>
        <v/>
      </c>
      <c r="X15" s="27" t="str">
        <f t="shared" si="5"/>
        <v/>
      </c>
      <c r="Y15" s="27">
        <f t="shared" si="6"/>
        <v>0</v>
      </c>
      <c r="Z15" s="27" t="str">
        <f t="shared" si="7"/>
        <v/>
      </c>
      <c r="AA15" s="28" t="str">
        <f>IFERROR(__xludf.DUMMYFUNCTION("""COMPUTED_VALUE"""),"Drew")</f>
        <v>Drew</v>
      </c>
      <c r="AB15" s="27" t="str">
        <f t="shared" si="8"/>
        <v/>
      </c>
      <c r="AC15" s="28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</row>
    <row r="16">
      <c r="A16" s="31">
        <v>2180.0</v>
      </c>
      <c r="B16" s="31">
        <v>2.0265015E7</v>
      </c>
      <c r="C16" s="32" t="s">
        <v>93</v>
      </c>
      <c r="D16" s="31"/>
      <c r="E16" s="33">
        <v>46067.0</v>
      </c>
      <c r="F16" s="34">
        <v>11560.0</v>
      </c>
      <c r="G16" s="33"/>
      <c r="H16" s="33"/>
      <c r="I16" s="31" t="s">
        <v>66</v>
      </c>
      <c r="J16" s="34">
        <v>14167.06</v>
      </c>
      <c r="K16" s="34">
        <v>14167.06</v>
      </c>
      <c r="L16" s="34">
        <f t="shared" si="1"/>
        <v>2607.06</v>
      </c>
      <c r="M16" s="34">
        <v>8890.44</v>
      </c>
      <c r="N16" s="34">
        <f t="shared" si="2"/>
        <v>5276.62</v>
      </c>
      <c r="O16" s="36">
        <f t="shared" si="3"/>
        <v>0.372456953</v>
      </c>
      <c r="P16" s="36">
        <f>IFERROR(__xludf.DUMMYFUNCTION("IF(AND($R16, NOT(REGEXMATCH(UPPER($C16), ""INS""))), IFERROR(IF((F16+L16)&gt;0, (F16+L16-M16)/(F16+L16), """"), """"), """")"),0.3724569529598942)</f>
        <v>0.372456953</v>
      </c>
      <c r="Q16" s="36" t="str">
        <f>IFERROR(__xludf.DUMMYFUNCTION("IF(AND($R16, REGEXMATCH(UPPER($C16), ""INS"")), IFERROR(IF((F16+L16)&gt;0, (F16+L16-M16)/(F16+L16), """"), """"), """")"),"")</f>
        <v/>
      </c>
      <c r="R16" s="37" t="b">
        <v>1</v>
      </c>
      <c r="S16" s="37" t="b">
        <v>1</v>
      </c>
      <c r="T16" s="37" t="b">
        <v>0</v>
      </c>
      <c r="U16" s="37" t="s">
        <v>63</v>
      </c>
      <c r="V16" s="37" t="b">
        <v>0</v>
      </c>
      <c r="W16" s="26">
        <f t="shared" si="4"/>
        <v>0.372456953</v>
      </c>
      <c r="X16" s="27">
        <f t="shared" si="5"/>
        <v>14167.06</v>
      </c>
      <c r="Y16" s="27">
        <f t="shared" si="6"/>
        <v>11560</v>
      </c>
      <c r="Z16" s="27">
        <f t="shared" si="7"/>
        <v>2607.06</v>
      </c>
      <c r="AA16" s="28" t="str">
        <f>IFERROR(__xludf.DUMMYFUNCTION("""COMPUTED_VALUE"""),"Drew")</f>
        <v>Drew</v>
      </c>
      <c r="AB16" s="27">
        <f t="shared" si="8"/>
        <v>14167.06</v>
      </c>
      <c r="AC16" s="28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</row>
    <row r="17">
      <c r="A17" s="20">
        <v>2221.0</v>
      </c>
      <c r="B17" s="20">
        <v>2.0265016E7</v>
      </c>
      <c r="C17" s="28" t="s">
        <v>94</v>
      </c>
      <c r="D17" s="20"/>
      <c r="E17" s="21">
        <v>46072.0</v>
      </c>
      <c r="F17" s="22">
        <v>19468.5</v>
      </c>
      <c r="G17" s="23" t="s">
        <v>95</v>
      </c>
      <c r="H17" s="23" t="s">
        <v>95</v>
      </c>
      <c r="I17" s="20" t="s">
        <v>69</v>
      </c>
      <c r="J17" s="22"/>
      <c r="K17" s="22"/>
      <c r="L17" s="22" t="str">
        <f t="shared" si="1"/>
        <v/>
      </c>
      <c r="M17" s="22"/>
      <c r="N17" s="22" t="str">
        <f t="shared" si="2"/>
        <v/>
      </c>
      <c r="O17" s="24" t="str">
        <f t="shared" si="3"/>
        <v/>
      </c>
      <c r="P17" s="24" t="str">
        <f>IFERROR(__xludf.DUMMYFUNCTION("IF(AND($R17, NOT(REGEXMATCH(UPPER($C17), ""INS""))), IFERROR(IF((F17+L17)&gt;0, (F17+L17-M17)/(F17+L17), """"), """"), """")"),"")</f>
        <v/>
      </c>
      <c r="Q17" s="24" t="str">
        <f>IFERROR(__xludf.DUMMYFUNCTION("IF(AND($R17, REGEXMATCH(UPPER($C17), ""INS"")), IFERROR(IF((F17+L17)&gt;0, (F17+L17-M17)/(F17+L17), """"), """"), """")"),"")</f>
        <v/>
      </c>
      <c r="R17" s="25" t="b">
        <v>0</v>
      </c>
      <c r="S17" s="25" t="b">
        <v>0</v>
      </c>
      <c r="T17" s="25" t="b">
        <v>0</v>
      </c>
      <c r="U17" s="25" t="s">
        <v>72</v>
      </c>
      <c r="V17" s="25" t="b">
        <v>0</v>
      </c>
      <c r="W17" s="26" t="str">
        <f t="shared" si="4"/>
        <v/>
      </c>
      <c r="X17" s="27" t="str">
        <f t="shared" si="5"/>
        <v/>
      </c>
      <c r="Y17" s="27">
        <f t="shared" si="6"/>
        <v>19468.5</v>
      </c>
      <c r="Z17" s="27" t="str">
        <f t="shared" si="7"/>
        <v/>
      </c>
      <c r="AA17" s="28" t="str">
        <f>IFERROR(__xludf.DUMMYFUNCTION("""COMPUTED_VALUE"""),"Drew")</f>
        <v>Drew</v>
      </c>
      <c r="AB17" s="27" t="str">
        <f t="shared" si="8"/>
        <v/>
      </c>
      <c r="AC17" s="28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</row>
    <row r="18">
      <c r="A18" s="20">
        <v>2052.0</v>
      </c>
      <c r="B18" s="20">
        <v>2.0265017E7</v>
      </c>
      <c r="C18" s="28" t="s">
        <v>96</v>
      </c>
      <c r="D18" s="20"/>
      <c r="E18" s="21">
        <v>46077.0</v>
      </c>
      <c r="F18" s="22">
        <v>28121.11</v>
      </c>
      <c r="G18" s="23" t="s">
        <v>95</v>
      </c>
      <c r="H18" s="23" t="s">
        <v>95</v>
      </c>
      <c r="I18" s="20" t="s">
        <v>69</v>
      </c>
      <c r="J18" s="22">
        <v>28320.73</v>
      </c>
      <c r="K18" s="22">
        <v>28320.73</v>
      </c>
      <c r="L18" s="22">
        <f t="shared" si="1"/>
        <v>199.62</v>
      </c>
      <c r="M18" s="22">
        <v>14742.02</v>
      </c>
      <c r="N18" s="22">
        <f t="shared" si="2"/>
        <v>13578.71</v>
      </c>
      <c r="O18" s="24" t="str">
        <f t="shared" si="3"/>
        <v/>
      </c>
      <c r="P18" s="24" t="str">
        <f>IFERROR(__xludf.DUMMYFUNCTION("IF(AND($R18, NOT(REGEXMATCH(UPPER($C18), ""INS""))), IFERROR(IF((F18+L18)&gt;0, (F18+L18-M18)/(F18+L18), """"), """"), """")"),"")</f>
        <v/>
      </c>
      <c r="Q18" s="24" t="str">
        <f>IFERROR(__xludf.DUMMYFUNCTION("IF(AND($R18, REGEXMATCH(UPPER($C18), ""INS"")), IFERROR(IF((F18+L18)&gt;0, (F18+L18-M18)/(F18+L18), """"), """"), """")"),"")</f>
        <v/>
      </c>
      <c r="R18" s="25" t="b">
        <v>0</v>
      </c>
      <c r="S18" s="25" t="b">
        <v>1</v>
      </c>
      <c r="T18" s="25" t="b">
        <v>1</v>
      </c>
      <c r="U18" s="25" t="s">
        <v>72</v>
      </c>
      <c r="V18" s="25" t="b">
        <v>0</v>
      </c>
      <c r="W18" s="26" t="str">
        <f t="shared" si="4"/>
        <v/>
      </c>
      <c r="X18" s="27">
        <f t="shared" si="5"/>
        <v>28320.73</v>
      </c>
      <c r="Y18" s="27">
        <f t="shared" si="6"/>
        <v>28121.11</v>
      </c>
      <c r="Z18" s="27">
        <f t="shared" si="7"/>
        <v>199.62</v>
      </c>
      <c r="AA18" s="28" t="str">
        <f>IFERROR(__xludf.DUMMYFUNCTION("""COMPUTED_VALUE"""),"Drew")</f>
        <v>Drew</v>
      </c>
      <c r="AB18" s="27">
        <f t="shared" si="8"/>
        <v>28320.73</v>
      </c>
      <c r="AC18" s="28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</row>
    <row r="19">
      <c r="A19" s="20">
        <v>2196.0</v>
      </c>
      <c r="B19" s="20">
        <v>2.0265018E7</v>
      </c>
      <c r="C19" s="28" t="s">
        <v>97</v>
      </c>
      <c r="D19" s="20"/>
      <c r="E19" s="21">
        <v>46077.0</v>
      </c>
      <c r="F19" s="22">
        <v>11265.0</v>
      </c>
      <c r="G19" s="23" t="s">
        <v>95</v>
      </c>
      <c r="H19" s="23" t="s">
        <v>95</v>
      </c>
      <c r="I19" s="20" t="s">
        <v>69</v>
      </c>
      <c r="J19" s="22"/>
      <c r="K19" s="22"/>
      <c r="L19" s="22" t="str">
        <f t="shared" si="1"/>
        <v/>
      </c>
      <c r="M19" s="22">
        <v>11562.46</v>
      </c>
      <c r="N19" s="22" t="str">
        <f t="shared" si="2"/>
        <v/>
      </c>
      <c r="O19" s="24" t="str">
        <f t="shared" si="3"/>
        <v/>
      </c>
      <c r="P19" s="24" t="str">
        <f>IFERROR(__xludf.DUMMYFUNCTION("IF(AND($R19, NOT(REGEXMATCH(UPPER($C19), ""INS""))), IFERROR(IF((F19+L19)&gt;0, (F19+L19-M19)/(F19+L19), """"), """"), """")"),"")</f>
        <v/>
      </c>
      <c r="Q19" s="24" t="str">
        <f>IFERROR(__xludf.DUMMYFUNCTION("IF(AND($R19, REGEXMATCH(UPPER($C19), ""INS"")), IFERROR(IF((F19+L19)&gt;0, (F19+L19-M19)/(F19+L19), """"), """"), """")"),"")</f>
        <v/>
      </c>
      <c r="R19" s="25" t="b">
        <v>0</v>
      </c>
      <c r="S19" s="25" t="b">
        <v>0</v>
      </c>
      <c r="T19" s="25" t="b">
        <v>0</v>
      </c>
      <c r="U19" s="25" t="s">
        <v>72</v>
      </c>
      <c r="V19" s="25" t="b">
        <v>0</v>
      </c>
      <c r="W19" s="26" t="str">
        <f t="shared" si="4"/>
        <v/>
      </c>
      <c r="X19" s="27" t="str">
        <f t="shared" si="5"/>
        <v/>
      </c>
      <c r="Y19" s="27">
        <f t="shared" si="6"/>
        <v>11265</v>
      </c>
      <c r="Z19" s="27" t="str">
        <f t="shared" si="7"/>
        <v/>
      </c>
      <c r="AA19" s="28" t="str">
        <f>IFERROR(__xludf.DUMMYFUNCTION("""COMPUTED_VALUE"""),"Drew")</f>
        <v>Drew</v>
      </c>
      <c r="AB19" s="27" t="str">
        <f t="shared" si="8"/>
        <v/>
      </c>
      <c r="AC19" s="28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</row>
    <row r="20">
      <c r="A20" s="20">
        <v>2209.0</v>
      </c>
      <c r="B20" s="20">
        <v>2.0265019E7</v>
      </c>
      <c r="C20" s="28" t="s">
        <v>98</v>
      </c>
      <c r="D20" s="20"/>
      <c r="E20" s="21">
        <v>46079.0</v>
      </c>
      <c r="F20" s="22">
        <v>5480.0</v>
      </c>
      <c r="G20" s="23" t="s">
        <v>95</v>
      </c>
      <c r="H20" s="23" t="s">
        <v>95</v>
      </c>
      <c r="I20" s="20" t="s">
        <v>66</v>
      </c>
      <c r="J20" s="22"/>
      <c r="K20" s="22"/>
      <c r="L20" s="22" t="str">
        <f t="shared" si="1"/>
        <v/>
      </c>
      <c r="M20" s="22"/>
      <c r="N20" s="22" t="str">
        <f t="shared" si="2"/>
        <v/>
      </c>
      <c r="O20" s="24" t="str">
        <f t="shared" si="3"/>
        <v/>
      </c>
      <c r="P20" s="24" t="str">
        <f>IFERROR(__xludf.DUMMYFUNCTION("IF(AND($R20, NOT(REGEXMATCH(UPPER($C20), ""INS""))), IFERROR(IF((F20+L20)&gt;0, (F20+L20-M20)/(F20+L20), """"), """"), """")"),"")</f>
        <v/>
      </c>
      <c r="Q20" s="24" t="str">
        <f>IFERROR(__xludf.DUMMYFUNCTION("IF(AND($R20, REGEXMATCH(UPPER($C20), ""INS"")), IFERROR(IF((F20+L20)&gt;0, (F20+L20-M20)/(F20+L20), """"), """"), """")"),"")</f>
        <v/>
      </c>
      <c r="R20" s="25" t="b">
        <v>0</v>
      </c>
      <c r="S20" s="25" t="b">
        <v>0</v>
      </c>
      <c r="T20" s="25" t="b">
        <v>0</v>
      </c>
      <c r="U20" s="25" t="s">
        <v>72</v>
      </c>
      <c r="V20" s="25" t="b">
        <v>0</v>
      </c>
      <c r="W20" s="26" t="str">
        <f t="shared" si="4"/>
        <v/>
      </c>
      <c r="X20" s="27" t="str">
        <f t="shared" si="5"/>
        <v/>
      </c>
      <c r="Y20" s="27">
        <f t="shared" si="6"/>
        <v>5480</v>
      </c>
      <c r="Z20" s="27" t="str">
        <f t="shared" si="7"/>
        <v/>
      </c>
      <c r="AA20" s="28" t="str">
        <f>IFERROR(__xludf.DUMMYFUNCTION("""COMPUTED_VALUE"""),"Drew")</f>
        <v>Drew</v>
      </c>
      <c r="AB20" s="27" t="str">
        <f t="shared" si="8"/>
        <v/>
      </c>
      <c r="AC20" s="28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</row>
    <row r="21">
      <c r="A21" s="31">
        <v>2266.0</v>
      </c>
      <c r="B21" s="31">
        <v>2.026502E7</v>
      </c>
      <c r="C21" s="32" t="s">
        <v>99</v>
      </c>
      <c r="D21" s="31"/>
      <c r="E21" s="33">
        <v>46080.0</v>
      </c>
      <c r="F21" s="34">
        <v>590.0</v>
      </c>
      <c r="G21" s="33"/>
      <c r="H21" s="33"/>
      <c r="I21" s="31" t="s">
        <v>66</v>
      </c>
      <c r="J21" s="34">
        <v>590.0</v>
      </c>
      <c r="K21" s="34">
        <v>590.0</v>
      </c>
      <c r="L21" s="34">
        <f t="shared" si="1"/>
        <v>0</v>
      </c>
      <c r="M21" s="34"/>
      <c r="N21" s="34">
        <f t="shared" si="2"/>
        <v>590</v>
      </c>
      <c r="O21" s="36">
        <f t="shared" si="3"/>
        <v>1</v>
      </c>
      <c r="P21" s="36">
        <f>IFERROR(__xludf.DUMMYFUNCTION("IF(AND($R21, NOT(REGEXMATCH(UPPER($C21), ""INS""))), IFERROR(IF((F21+L21)&gt;0, (F21+L21-M21)/(F21+L21), """"), """"), """")"),1.0)</f>
        <v>1</v>
      </c>
      <c r="Q21" s="36" t="str">
        <f>IFERROR(__xludf.DUMMYFUNCTION("IF(AND($R21, REGEXMATCH(UPPER($C21), ""INS"")), IFERROR(IF((F21+L21)&gt;0, (F21+L21-M21)/(F21+L21), """"), """"), """")"),"")</f>
        <v/>
      </c>
      <c r="R21" s="37" t="b">
        <v>1</v>
      </c>
      <c r="S21" s="37" t="b">
        <v>1</v>
      </c>
      <c r="T21" s="37" t="b">
        <v>0</v>
      </c>
      <c r="U21" s="37" t="s">
        <v>63</v>
      </c>
      <c r="V21" s="37" t="b">
        <v>0</v>
      </c>
      <c r="W21" s="26">
        <f t="shared" si="4"/>
        <v>1</v>
      </c>
      <c r="X21" s="27">
        <f t="shared" si="5"/>
        <v>590</v>
      </c>
      <c r="Y21" s="27">
        <f t="shared" si="6"/>
        <v>590</v>
      </c>
      <c r="Z21" s="27">
        <f t="shared" si="7"/>
        <v>0</v>
      </c>
      <c r="AA21" s="28" t="str">
        <f>IFERROR(__xludf.DUMMYFUNCTION("""COMPUTED_VALUE"""),"Drew")</f>
        <v>Drew</v>
      </c>
      <c r="AB21" s="27">
        <f t="shared" si="8"/>
        <v>590</v>
      </c>
      <c r="AC21" s="28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</row>
    <row r="22">
      <c r="A22" s="20">
        <v>2002.0</v>
      </c>
      <c r="B22" s="20">
        <v>2.0265021E7</v>
      </c>
      <c r="C22" s="28" t="s">
        <v>100</v>
      </c>
      <c r="D22" s="20"/>
      <c r="E22" s="21">
        <v>46081.0</v>
      </c>
      <c r="F22" s="22">
        <v>17780.69</v>
      </c>
      <c r="G22" s="23" t="s">
        <v>95</v>
      </c>
      <c r="H22" s="23" t="s">
        <v>95</v>
      </c>
      <c r="I22" s="20" t="s">
        <v>62</v>
      </c>
      <c r="J22" s="22"/>
      <c r="K22" s="22"/>
      <c r="L22" s="22" t="str">
        <f t="shared" si="1"/>
        <v/>
      </c>
      <c r="M22" s="22"/>
      <c r="N22" s="22" t="str">
        <f t="shared" si="2"/>
        <v/>
      </c>
      <c r="O22" s="24" t="str">
        <f t="shared" si="3"/>
        <v/>
      </c>
      <c r="P22" s="24" t="str">
        <f>IFERROR(__xludf.DUMMYFUNCTION("IF(AND($R22, NOT(REGEXMATCH(UPPER($C22), ""INS""))), IFERROR(IF((F22+L22)&gt;0, (F22+L22-M22)/(F22+L22), """"), """"), """")"),"")</f>
        <v/>
      </c>
      <c r="Q22" s="24" t="str">
        <f>IFERROR(__xludf.DUMMYFUNCTION("IF(AND($R22, REGEXMATCH(UPPER($C22), ""INS"")), IFERROR(IF((F22+L22)&gt;0, (F22+L22-M22)/(F22+L22), """"), """"), """")"),"")</f>
        <v/>
      </c>
      <c r="R22" s="25" t="b">
        <v>0</v>
      </c>
      <c r="S22" s="25" t="b">
        <v>0</v>
      </c>
      <c r="T22" s="25" t="b">
        <v>0</v>
      </c>
      <c r="U22" s="25" t="s">
        <v>72</v>
      </c>
      <c r="V22" s="25" t="b">
        <v>0</v>
      </c>
      <c r="W22" s="26" t="str">
        <f t="shared" si="4"/>
        <v/>
      </c>
      <c r="X22" s="27" t="str">
        <f t="shared" si="5"/>
        <v/>
      </c>
      <c r="Y22" s="27">
        <f t="shared" si="6"/>
        <v>17780.69</v>
      </c>
      <c r="Z22" s="27" t="str">
        <f t="shared" si="7"/>
        <v/>
      </c>
      <c r="AA22" s="28" t="str">
        <f>IFERROR(__xludf.DUMMYFUNCTION("""COMPUTED_VALUE"""),"Drew")</f>
        <v>Drew</v>
      </c>
      <c r="AB22" s="27" t="str">
        <f t="shared" si="8"/>
        <v/>
      </c>
      <c r="AC22" s="28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</row>
    <row r="23">
      <c r="A23" s="31">
        <v>2257.0</v>
      </c>
      <c r="B23" s="31">
        <v>2.0265022E7</v>
      </c>
      <c r="C23" s="32" t="s">
        <v>101</v>
      </c>
      <c r="D23" s="31"/>
      <c r="E23" s="33">
        <v>46083.0</v>
      </c>
      <c r="F23" s="34">
        <v>590.0</v>
      </c>
      <c r="G23" s="35" t="s">
        <v>102</v>
      </c>
      <c r="H23" s="35" t="s">
        <v>102</v>
      </c>
      <c r="I23" s="31" t="s">
        <v>66</v>
      </c>
      <c r="J23" s="34">
        <v>590.0</v>
      </c>
      <c r="K23" s="34">
        <v>590.0</v>
      </c>
      <c r="L23" s="34">
        <f t="shared" si="1"/>
        <v>0</v>
      </c>
      <c r="M23" s="34"/>
      <c r="N23" s="34">
        <f t="shared" si="2"/>
        <v>590</v>
      </c>
      <c r="O23" s="36">
        <f t="shared" si="3"/>
        <v>1</v>
      </c>
      <c r="P23" s="36">
        <f>IFERROR(__xludf.DUMMYFUNCTION("IF(AND($R23, NOT(REGEXMATCH(UPPER($C23), ""INS""))), IFERROR(IF((F23+L23)&gt;0, (F23+L23-M23)/(F23+L23), """"), """"), """")"),1.0)</f>
        <v>1</v>
      </c>
      <c r="Q23" s="36" t="str">
        <f>IFERROR(__xludf.DUMMYFUNCTION("IF(AND($R23, REGEXMATCH(UPPER($C23), ""INS"")), IFERROR(IF((F23+L23)&gt;0, (F23+L23-M23)/(F23+L23), """"), """"), """")"),"")</f>
        <v/>
      </c>
      <c r="R23" s="37" t="b">
        <v>1</v>
      </c>
      <c r="S23" s="37" t="b">
        <v>1</v>
      </c>
      <c r="T23" s="37" t="b">
        <v>0</v>
      </c>
      <c r="U23" s="37" t="s">
        <v>63</v>
      </c>
      <c r="V23" s="37" t="b">
        <v>0</v>
      </c>
      <c r="W23" s="26">
        <f t="shared" si="4"/>
        <v>1</v>
      </c>
      <c r="X23" s="27">
        <f t="shared" si="5"/>
        <v>590</v>
      </c>
      <c r="Y23" s="27">
        <f t="shared" si="6"/>
        <v>590</v>
      </c>
      <c r="Z23" s="27">
        <f t="shared" si="7"/>
        <v>0</v>
      </c>
      <c r="AA23" s="28" t="str">
        <f>IFERROR(__xludf.DUMMYFUNCTION("""COMPUTED_VALUE"""),"Drew")</f>
        <v>Drew</v>
      </c>
      <c r="AB23" s="27">
        <f t="shared" si="8"/>
        <v>590</v>
      </c>
      <c r="AC23" s="28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</row>
    <row r="24">
      <c r="A24" s="31">
        <v>2284.0</v>
      </c>
      <c r="B24" s="31">
        <v>2.0265023E7</v>
      </c>
      <c r="C24" s="32" t="s">
        <v>103</v>
      </c>
      <c r="D24" s="31"/>
      <c r="E24" s="33">
        <v>46085.0</v>
      </c>
      <c r="F24" s="34">
        <v>271.5</v>
      </c>
      <c r="G24" s="33"/>
      <c r="H24" s="33"/>
      <c r="I24" s="31" t="s">
        <v>76</v>
      </c>
      <c r="J24" s="34">
        <v>271.5</v>
      </c>
      <c r="K24" s="34">
        <v>271.5</v>
      </c>
      <c r="L24" s="34">
        <f t="shared" si="1"/>
        <v>0</v>
      </c>
      <c r="M24" s="34">
        <v>11.25</v>
      </c>
      <c r="N24" s="34">
        <f t="shared" si="2"/>
        <v>260.25</v>
      </c>
      <c r="O24" s="36">
        <f t="shared" si="3"/>
        <v>0.9585635359</v>
      </c>
      <c r="P24" s="36">
        <f>IFERROR(__xludf.DUMMYFUNCTION("IF(AND($R24, NOT(REGEXMATCH(UPPER($C24), ""INS""))), IFERROR(IF((F24+L24)&gt;0, (F24+L24-M24)/(F24+L24), """"), """"), """")"),0.9585635359116023)</f>
        <v>0.9585635359</v>
      </c>
      <c r="Q24" s="36" t="str">
        <f>IFERROR(__xludf.DUMMYFUNCTION("IF(AND($R24, REGEXMATCH(UPPER($C24), ""INS"")), IFERROR(IF((F24+L24)&gt;0, (F24+L24-M24)/(F24+L24), """"), """"), """")"),"")</f>
        <v/>
      </c>
      <c r="R24" s="37" t="b">
        <v>1</v>
      </c>
      <c r="S24" s="37" t="b">
        <v>1</v>
      </c>
      <c r="T24" s="37" t="b">
        <v>1</v>
      </c>
      <c r="U24" s="37" t="s">
        <v>63</v>
      </c>
      <c r="V24" s="37" t="b">
        <v>0</v>
      </c>
      <c r="W24" s="26">
        <f t="shared" si="4"/>
        <v>0.9585635359</v>
      </c>
      <c r="X24" s="27">
        <f t="shared" si="5"/>
        <v>271.5</v>
      </c>
      <c r="Y24" s="27">
        <f t="shared" si="6"/>
        <v>271.5</v>
      </c>
      <c r="Z24" s="27">
        <f t="shared" si="7"/>
        <v>0</v>
      </c>
      <c r="AA24" s="28" t="str">
        <f>IFERROR(__xludf.DUMMYFUNCTION("""COMPUTED_VALUE"""),"Drew")</f>
        <v>Drew</v>
      </c>
      <c r="AB24" s="27">
        <f t="shared" si="8"/>
        <v>271.5</v>
      </c>
      <c r="AC24" s="28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</row>
    <row r="25">
      <c r="A25" s="31">
        <v>2287.0</v>
      </c>
      <c r="B25" s="31">
        <v>2.0265024E7</v>
      </c>
      <c r="C25" s="32" t="s">
        <v>104</v>
      </c>
      <c r="D25" s="31"/>
      <c r="E25" s="33">
        <v>46086.0</v>
      </c>
      <c r="F25" s="34">
        <v>506.25</v>
      </c>
      <c r="G25" s="33"/>
      <c r="H25" s="33"/>
      <c r="I25" s="31" t="s">
        <v>69</v>
      </c>
      <c r="J25" s="34">
        <v>506.25</v>
      </c>
      <c r="K25" s="34">
        <v>506.25</v>
      </c>
      <c r="L25" s="34">
        <f t="shared" si="1"/>
        <v>0</v>
      </c>
      <c r="M25" s="34">
        <v>250.0</v>
      </c>
      <c r="N25" s="34">
        <f t="shared" si="2"/>
        <v>256.25</v>
      </c>
      <c r="O25" s="36">
        <f t="shared" si="3"/>
        <v>0.5061728395</v>
      </c>
      <c r="P25" s="36">
        <f>IFERROR(__xludf.DUMMYFUNCTION("IF(AND($R25, NOT(REGEXMATCH(UPPER($C25), ""INS""))), IFERROR(IF((F25+L25)&gt;0, (F25+L25-M25)/(F25+L25), """"), """"), """")"),0.5061728395061729)</f>
        <v>0.5061728395</v>
      </c>
      <c r="Q25" s="36" t="str">
        <f>IFERROR(__xludf.DUMMYFUNCTION("IF(AND($R25, REGEXMATCH(UPPER($C25), ""INS"")), IFERROR(IF((F25+L25)&gt;0, (F25+L25-M25)/(F25+L25), """"), """"), """")"),"")</f>
        <v/>
      </c>
      <c r="R25" s="37" t="b">
        <v>1</v>
      </c>
      <c r="S25" s="37" t="b">
        <v>1</v>
      </c>
      <c r="T25" s="37" t="b">
        <v>0</v>
      </c>
      <c r="U25" s="37" t="s">
        <v>63</v>
      </c>
      <c r="V25" s="37" t="b">
        <v>0</v>
      </c>
      <c r="W25" s="26">
        <f t="shared" si="4"/>
        <v>0.5061728395</v>
      </c>
      <c r="X25" s="27">
        <f t="shared" si="5"/>
        <v>506.25</v>
      </c>
      <c r="Y25" s="27">
        <f t="shared" si="6"/>
        <v>506.25</v>
      </c>
      <c r="Z25" s="27">
        <f t="shared" si="7"/>
        <v>0</v>
      </c>
      <c r="AA25" s="28" t="str">
        <f>IFERROR(__xludf.DUMMYFUNCTION("""COMPUTED_VALUE"""),"Drew")</f>
        <v>Drew</v>
      </c>
      <c r="AB25" s="27">
        <f t="shared" si="8"/>
        <v>506.25</v>
      </c>
      <c r="AC25" s="28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</row>
    <row r="26">
      <c r="A26" s="20">
        <v>1261.0</v>
      </c>
      <c r="B26" s="20">
        <v>2.0265025E7</v>
      </c>
      <c r="C26" s="28" t="s">
        <v>105</v>
      </c>
      <c r="D26" s="20"/>
      <c r="E26" s="21">
        <v>46088.0</v>
      </c>
      <c r="F26" s="22">
        <v>24570.0</v>
      </c>
      <c r="G26" s="23" t="s">
        <v>89</v>
      </c>
      <c r="H26" s="23" t="s">
        <v>89</v>
      </c>
      <c r="I26" s="20" t="s">
        <v>66</v>
      </c>
      <c r="J26" s="22">
        <v>25560.0</v>
      </c>
      <c r="K26" s="22">
        <v>25560.0</v>
      </c>
      <c r="L26" s="22">
        <f t="shared" si="1"/>
        <v>990</v>
      </c>
      <c r="M26" s="22">
        <v>16161.23</v>
      </c>
      <c r="N26" s="22">
        <f t="shared" si="2"/>
        <v>9398.77</v>
      </c>
      <c r="O26" s="24">
        <f t="shared" si="3"/>
        <v>0.3677140063</v>
      </c>
      <c r="P26" s="24">
        <f>IFERROR(__xludf.DUMMYFUNCTION("IF(AND($R26, NOT(REGEXMATCH(UPPER($C26), ""INS""))), IFERROR(IF((F26+L26)&gt;0, (F26+L26-M26)/(F26+L26), """"), """"), """")"),0.3677140062597809)</f>
        <v>0.3677140063</v>
      </c>
      <c r="Q26" s="24" t="str">
        <f>IFERROR(__xludf.DUMMYFUNCTION("IF(AND($R26, REGEXMATCH(UPPER($C26), ""INS"")), IFERROR(IF((F26+L26)&gt;0, (F26+L26-M26)/(F26+L26), """"), """"), """")"),"")</f>
        <v/>
      </c>
      <c r="R26" s="25" t="b">
        <v>1</v>
      </c>
      <c r="S26" s="25" t="b">
        <v>1</v>
      </c>
      <c r="T26" s="25" t="b">
        <v>0</v>
      </c>
      <c r="U26" s="25" t="s">
        <v>106</v>
      </c>
      <c r="V26" s="25" t="b">
        <v>0</v>
      </c>
      <c r="W26" s="26">
        <f t="shared" si="4"/>
        <v>0.3677140063</v>
      </c>
      <c r="X26" s="27">
        <f t="shared" si="5"/>
        <v>25560</v>
      </c>
      <c r="Y26" s="27">
        <f t="shared" si="6"/>
        <v>24570</v>
      </c>
      <c r="Z26" s="27">
        <f t="shared" si="7"/>
        <v>990</v>
      </c>
      <c r="AA26" s="28" t="str">
        <f>IFERROR(__xludf.DUMMYFUNCTION("""COMPUTED_VALUE"""),"")</f>
        <v/>
      </c>
      <c r="AB26" s="27">
        <f t="shared" si="8"/>
        <v>25560</v>
      </c>
      <c r="AC26" s="28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</row>
    <row r="27">
      <c r="A27" s="20">
        <v>2102.0</v>
      </c>
      <c r="B27" s="20">
        <v>2.0265026E7</v>
      </c>
      <c r="C27" s="28" t="s">
        <v>107</v>
      </c>
      <c r="D27" s="20"/>
      <c r="E27" s="21">
        <v>46088.0</v>
      </c>
      <c r="F27" s="22">
        <v>0.0</v>
      </c>
      <c r="G27" s="21"/>
      <c r="H27" s="21"/>
      <c r="I27" s="20" t="s">
        <v>69</v>
      </c>
      <c r="J27" s="22"/>
      <c r="K27" s="22"/>
      <c r="L27" s="22" t="str">
        <f t="shared" si="1"/>
        <v/>
      </c>
      <c r="M27" s="22"/>
      <c r="N27" s="22" t="str">
        <f t="shared" si="2"/>
        <v/>
      </c>
      <c r="O27" s="24" t="str">
        <f t="shared" si="3"/>
        <v/>
      </c>
      <c r="P27" s="24" t="str">
        <f>IFERROR(__xludf.DUMMYFUNCTION("IF(AND($R27, NOT(REGEXMATCH(UPPER($C27), ""INS""))), IFERROR(IF((F27+L27)&gt;0, (F27+L27-M27)/(F27+L27), """"), """"), """")"),"")</f>
        <v/>
      </c>
      <c r="Q27" s="24" t="str">
        <f>IFERROR(__xludf.DUMMYFUNCTION("IF(AND($R27, REGEXMATCH(UPPER($C27), ""INS"")), IFERROR(IF((F27+L27)&gt;0, (F27+L27-M27)/(F27+L27), """"), """"), """")"),"")</f>
        <v/>
      </c>
      <c r="R27" s="25" t="b">
        <v>0</v>
      </c>
      <c r="S27" s="25" t="b">
        <v>0</v>
      </c>
      <c r="T27" s="25" t="b">
        <v>0</v>
      </c>
      <c r="U27" s="25" t="s">
        <v>92</v>
      </c>
      <c r="V27" s="25" t="b">
        <v>0</v>
      </c>
      <c r="W27" s="26" t="str">
        <f t="shared" si="4"/>
        <v/>
      </c>
      <c r="X27" s="27" t="str">
        <f t="shared" si="5"/>
        <v/>
      </c>
      <c r="Y27" s="27">
        <f t="shared" si="6"/>
        <v>0</v>
      </c>
      <c r="Z27" s="27" t="str">
        <f t="shared" si="7"/>
        <v/>
      </c>
      <c r="AA27" s="28" t="str">
        <f>IFERROR(__xludf.DUMMYFUNCTION("""COMPUTED_VALUE"""),"Drew")</f>
        <v>Drew</v>
      </c>
      <c r="AB27" s="27" t="str">
        <f t="shared" si="8"/>
        <v/>
      </c>
      <c r="AC27" s="28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</row>
    <row r="28">
      <c r="A28" s="20">
        <v>2288.0</v>
      </c>
      <c r="B28" s="20">
        <v>2.0265027E7</v>
      </c>
      <c r="C28" s="28" t="s">
        <v>108</v>
      </c>
      <c r="D28" s="20"/>
      <c r="E28" s="21">
        <v>46090.0</v>
      </c>
      <c r="F28" s="22">
        <v>0.0</v>
      </c>
      <c r="G28" s="21"/>
      <c r="H28" s="21"/>
      <c r="I28" s="20" t="s">
        <v>81</v>
      </c>
      <c r="J28" s="22"/>
      <c r="K28" s="22"/>
      <c r="L28" s="22" t="str">
        <f t="shared" si="1"/>
        <v/>
      </c>
      <c r="M28" s="22"/>
      <c r="N28" s="22" t="str">
        <f t="shared" si="2"/>
        <v/>
      </c>
      <c r="O28" s="24" t="str">
        <f t="shared" si="3"/>
        <v/>
      </c>
      <c r="P28" s="24" t="str">
        <f>IFERROR(__xludf.DUMMYFUNCTION("IF(AND($R28, NOT(REGEXMATCH(UPPER($C28), ""INS""))), IFERROR(IF((F28+L28)&gt;0, (F28+L28-M28)/(F28+L28), """"), """"), """")"),"")</f>
        <v/>
      </c>
      <c r="Q28" s="24" t="str">
        <f>IFERROR(__xludf.DUMMYFUNCTION("IF(AND($R28, REGEXMATCH(UPPER($C28), ""INS"")), IFERROR(IF((F28+L28)&gt;0, (F28+L28-M28)/(F28+L28), """"), """"), """")"),"")</f>
        <v/>
      </c>
      <c r="R28" s="25" t="b">
        <v>0</v>
      </c>
      <c r="S28" s="25" t="b">
        <v>0</v>
      </c>
      <c r="T28" s="25" t="b">
        <v>0</v>
      </c>
      <c r="U28" s="25" t="s">
        <v>92</v>
      </c>
      <c r="V28" s="25" t="b">
        <v>0</v>
      </c>
      <c r="W28" s="26" t="str">
        <f t="shared" si="4"/>
        <v/>
      </c>
      <c r="X28" s="27" t="str">
        <f t="shared" si="5"/>
        <v/>
      </c>
      <c r="Y28" s="27">
        <f t="shared" si="6"/>
        <v>0</v>
      </c>
      <c r="Z28" s="27" t="str">
        <f t="shared" si="7"/>
        <v/>
      </c>
      <c r="AA28" s="28" t="str">
        <f>IFERROR(__xludf.DUMMYFUNCTION("""COMPUTED_VALUE"""),"Drew")</f>
        <v>Drew</v>
      </c>
      <c r="AB28" s="27" t="str">
        <f t="shared" si="8"/>
        <v/>
      </c>
      <c r="AC28" s="28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</row>
    <row r="29">
      <c r="A29" s="31">
        <v>2293.0</v>
      </c>
      <c r="B29" s="31">
        <v>2.0265028E7</v>
      </c>
      <c r="C29" s="32" t="s">
        <v>109</v>
      </c>
      <c r="D29" s="31"/>
      <c r="E29" s="33">
        <v>46090.0</v>
      </c>
      <c r="F29" s="34">
        <v>593.72</v>
      </c>
      <c r="G29" s="35" t="s">
        <v>110</v>
      </c>
      <c r="H29" s="35" t="s">
        <v>110</v>
      </c>
      <c r="I29" s="31" t="s">
        <v>69</v>
      </c>
      <c r="J29" s="34">
        <v>593.72</v>
      </c>
      <c r="K29" s="34">
        <v>593.72</v>
      </c>
      <c r="L29" s="34">
        <f t="shared" si="1"/>
        <v>0</v>
      </c>
      <c r="M29" s="34">
        <v>293.0</v>
      </c>
      <c r="N29" s="34">
        <f t="shared" si="2"/>
        <v>300.72</v>
      </c>
      <c r="O29" s="36">
        <f t="shared" si="3"/>
        <v>0.5065013811</v>
      </c>
      <c r="P29" s="36">
        <f>IFERROR(__xludf.DUMMYFUNCTION("IF(AND($R29, NOT(REGEXMATCH(UPPER($C29), ""INS""))), IFERROR(IF((F29+L29)&gt;0, (F29+L29-M29)/(F29+L29), """"), """"), """")"),0.5065013811224146)</f>
        <v>0.5065013811</v>
      </c>
      <c r="Q29" s="36" t="str">
        <f>IFERROR(__xludf.DUMMYFUNCTION("IF(AND($R29, REGEXMATCH(UPPER($C29), ""INS"")), IFERROR(IF((F29+L29)&gt;0, (F29+L29-M29)/(F29+L29), """"), """"), """")"),"")</f>
        <v/>
      </c>
      <c r="R29" s="37" t="b">
        <v>1</v>
      </c>
      <c r="S29" s="37" t="b">
        <v>1</v>
      </c>
      <c r="T29" s="37" t="b">
        <v>0</v>
      </c>
      <c r="U29" s="37" t="s">
        <v>63</v>
      </c>
      <c r="V29" s="37" t="b">
        <v>0</v>
      </c>
      <c r="W29" s="26">
        <f t="shared" si="4"/>
        <v>0.5065013811</v>
      </c>
      <c r="X29" s="27">
        <f t="shared" si="5"/>
        <v>593.72</v>
      </c>
      <c r="Y29" s="27">
        <f t="shared" si="6"/>
        <v>593.72</v>
      </c>
      <c r="Z29" s="27">
        <f t="shared" si="7"/>
        <v>0</v>
      </c>
      <c r="AA29" s="28" t="str">
        <f>IFERROR(__xludf.DUMMYFUNCTION("""COMPUTED_VALUE"""),"Drew")</f>
        <v>Drew</v>
      </c>
      <c r="AB29" s="27">
        <f t="shared" si="8"/>
        <v>593.72</v>
      </c>
      <c r="AC29" s="28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</row>
    <row r="30">
      <c r="A30" s="20">
        <v>2175.0</v>
      </c>
      <c r="B30" s="20">
        <v>2.0265029E7</v>
      </c>
      <c r="C30" s="28" t="s">
        <v>111</v>
      </c>
      <c r="D30" s="20"/>
      <c r="E30" s="21">
        <v>46091.0</v>
      </c>
      <c r="F30" s="22">
        <v>630.0</v>
      </c>
      <c r="G30" s="23" t="s">
        <v>95</v>
      </c>
      <c r="H30" s="23" t="s">
        <v>95</v>
      </c>
      <c r="I30" s="20" t="s">
        <v>66</v>
      </c>
      <c r="J30" s="22">
        <v>630.0</v>
      </c>
      <c r="K30" s="22"/>
      <c r="L30" s="22" t="str">
        <f t="shared" si="1"/>
        <v/>
      </c>
      <c r="M30" s="22">
        <v>290.67</v>
      </c>
      <c r="N30" s="22" t="str">
        <f t="shared" si="2"/>
        <v/>
      </c>
      <c r="O30" s="24">
        <f t="shared" si="3"/>
        <v>0.5386190476</v>
      </c>
      <c r="P30" s="24">
        <f>IFERROR(__xludf.DUMMYFUNCTION("IF(AND($R30, NOT(REGEXMATCH(UPPER($C30), ""INS""))), IFERROR(IF((F30+L30)&gt;0, (F30+L30-M30)/(F30+L30), """"), """"), """")"),0.5386190476190476)</f>
        <v>0.5386190476</v>
      </c>
      <c r="Q30" s="24" t="str">
        <f>IFERROR(__xludf.DUMMYFUNCTION("IF(AND($R30, REGEXMATCH(UPPER($C30), ""INS"")), IFERROR(IF((F30+L30)&gt;0, (F30+L30-M30)/(F30+L30), """"), """"), """")"),"")</f>
        <v/>
      </c>
      <c r="R30" s="25" t="b">
        <v>1</v>
      </c>
      <c r="S30" s="25" t="b">
        <v>0</v>
      </c>
      <c r="T30" s="25" t="b">
        <v>0</v>
      </c>
      <c r="U30" s="25" t="s">
        <v>72</v>
      </c>
      <c r="V30" s="25" t="b">
        <v>0</v>
      </c>
      <c r="W30" s="26">
        <f t="shared" si="4"/>
        <v>0.5386190476</v>
      </c>
      <c r="X30" s="27">
        <f t="shared" si="5"/>
        <v>630</v>
      </c>
      <c r="Y30" s="27">
        <f t="shared" si="6"/>
        <v>630</v>
      </c>
      <c r="Z30" s="27" t="str">
        <f t="shared" si="7"/>
        <v/>
      </c>
      <c r="AA30" s="28" t="str">
        <f>IFERROR(__xludf.DUMMYFUNCTION("""COMPUTED_VALUE"""),"Drew")</f>
        <v>Drew</v>
      </c>
      <c r="AB30" s="27" t="str">
        <f t="shared" si="8"/>
        <v/>
      </c>
      <c r="AC30" s="28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</row>
    <row r="31">
      <c r="A31" s="20">
        <v>2301.0</v>
      </c>
      <c r="B31" s="20">
        <v>2.026503E7</v>
      </c>
      <c r="C31" s="28" t="s">
        <v>112</v>
      </c>
      <c r="D31" s="20"/>
      <c r="E31" s="21">
        <v>46092.0</v>
      </c>
      <c r="F31" s="22">
        <v>0.0</v>
      </c>
      <c r="G31" s="21"/>
      <c r="H31" s="21"/>
      <c r="I31" s="20" t="s">
        <v>69</v>
      </c>
      <c r="J31" s="22"/>
      <c r="K31" s="22"/>
      <c r="L31" s="22" t="str">
        <f t="shared" si="1"/>
        <v/>
      </c>
      <c r="M31" s="22"/>
      <c r="N31" s="22" t="str">
        <f t="shared" si="2"/>
        <v/>
      </c>
      <c r="O31" s="24" t="str">
        <f t="shared" si="3"/>
        <v/>
      </c>
      <c r="P31" s="24" t="str">
        <f>IFERROR(__xludf.DUMMYFUNCTION("IF(AND($R31, NOT(REGEXMATCH(UPPER($C31), ""INS""))), IFERROR(IF((F31+L31)&gt;0, (F31+L31-M31)/(F31+L31), """"), """"), """")"),"")</f>
        <v/>
      </c>
      <c r="Q31" s="24" t="str">
        <f>IFERROR(__xludf.DUMMYFUNCTION("IF(AND($R31, REGEXMATCH(UPPER($C31), ""INS"")), IFERROR(IF((F31+L31)&gt;0, (F31+L31-M31)/(F31+L31), """"), """"), """")"),"")</f>
        <v/>
      </c>
      <c r="R31" s="25" t="b">
        <v>0</v>
      </c>
      <c r="S31" s="25" t="b">
        <v>0</v>
      </c>
      <c r="T31" s="25" t="b">
        <v>0</v>
      </c>
      <c r="U31" s="25" t="s">
        <v>92</v>
      </c>
      <c r="V31" s="25" t="b">
        <v>0</v>
      </c>
      <c r="W31" s="26" t="str">
        <f t="shared" si="4"/>
        <v/>
      </c>
      <c r="X31" s="27" t="str">
        <f t="shared" si="5"/>
        <v/>
      </c>
      <c r="Y31" s="27">
        <f t="shared" si="6"/>
        <v>0</v>
      </c>
      <c r="Z31" s="27" t="str">
        <f t="shared" si="7"/>
        <v/>
      </c>
      <c r="AA31" s="28" t="str">
        <f>IFERROR(__xludf.DUMMYFUNCTION("""COMPUTED_VALUE"""),"Drew")</f>
        <v>Drew</v>
      </c>
      <c r="AB31" s="27" t="str">
        <f t="shared" si="8"/>
        <v/>
      </c>
      <c r="AC31" s="28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</row>
    <row r="32">
      <c r="A32" s="20">
        <v>1344.0</v>
      </c>
      <c r="B32" s="20">
        <v>2.0265031E7</v>
      </c>
      <c r="C32" s="28" t="s">
        <v>113</v>
      </c>
      <c r="D32" s="20"/>
      <c r="E32" s="21">
        <v>46094.0</v>
      </c>
      <c r="F32" s="22">
        <v>33908.02</v>
      </c>
      <c r="G32" s="21"/>
      <c r="H32" s="21"/>
      <c r="I32" s="20" t="s">
        <v>81</v>
      </c>
      <c r="J32" s="22"/>
      <c r="K32" s="22"/>
      <c r="L32" s="22" t="str">
        <f t="shared" si="1"/>
        <v/>
      </c>
      <c r="M32" s="22"/>
      <c r="N32" s="22" t="str">
        <f t="shared" si="2"/>
        <v/>
      </c>
      <c r="O32" s="24" t="str">
        <f t="shared" si="3"/>
        <v/>
      </c>
      <c r="P32" s="24" t="str">
        <f>IFERROR(__xludf.DUMMYFUNCTION("IF(AND($R32, NOT(REGEXMATCH(UPPER($C32), ""INS""))), IFERROR(IF((F32+L32)&gt;0, (F32+L32-M32)/(F32+L32), """"), """"), """")"),"")</f>
        <v/>
      </c>
      <c r="Q32" s="24" t="str">
        <f>IFERROR(__xludf.DUMMYFUNCTION("IF(AND($R32, REGEXMATCH(UPPER($C32), ""INS"")), IFERROR(IF((F32+L32)&gt;0, (F32+L32-M32)/(F32+L32), """"), """"), """")"),"")</f>
        <v/>
      </c>
      <c r="R32" s="25" t="b">
        <v>0</v>
      </c>
      <c r="S32" s="25" t="b">
        <v>0</v>
      </c>
      <c r="T32" s="25" t="b">
        <v>0</v>
      </c>
      <c r="U32" s="25" t="s">
        <v>106</v>
      </c>
      <c r="V32" s="25" t="b">
        <v>0</v>
      </c>
      <c r="W32" s="26" t="str">
        <f t="shared" si="4"/>
        <v/>
      </c>
      <c r="X32" s="27" t="str">
        <f t="shared" si="5"/>
        <v/>
      </c>
      <c r="Y32" s="27">
        <f t="shared" si="6"/>
        <v>33908.02</v>
      </c>
      <c r="Z32" s="27" t="str">
        <f t="shared" si="7"/>
        <v/>
      </c>
      <c r="AA32" s="28" t="str">
        <f>IFERROR(__xludf.DUMMYFUNCTION("""COMPUTED_VALUE"""),"")</f>
        <v/>
      </c>
      <c r="AB32" s="27" t="str">
        <f t="shared" si="8"/>
        <v/>
      </c>
      <c r="AC32" s="28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</row>
    <row r="33">
      <c r="A33" s="20">
        <v>2312.0</v>
      </c>
      <c r="B33" s="20">
        <v>2.0265032E7</v>
      </c>
      <c r="C33" s="28" t="s">
        <v>114</v>
      </c>
      <c r="D33" s="20"/>
      <c r="E33" s="21">
        <v>46094.0</v>
      </c>
      <c r="F33" s="22">
        <v>0.0</v>
      </c>
      <c r="G33" s="21"/>
      <c r="H33" s="21"/>
      <c r="I33" s="20" t="s">
        <v>69</v>
      </c>
      <c r="J33" s="22"/>
      <c r="K33" s="22"/>
      <c r="L33" s="22" t="str">
        <f t="shared" si="1"/>
        <v/>
      </c>
      <c r="M33" s="22"/>
      <c r="N33" s="22" t="str">
        <f t="shared" si="2"/>
        <v/>
      </c>
      <c r="O33" s="24" t="str">
        <f t="shared" si="3"/>
        <v/>
      </c>
      <c r="P33" s="24" t="str">
        <f>IFERROR(__xludf.DUMMYFUNCTION("IF(AND($R33, NOT(REGEXMATCH(UPPER($C33), ""INS""))), IFERROR(IF((F33+L33)&gt;0, (F33+L33-M33)/(F33+L33), """"), """"), """")"),"")</f>
        <v/>
      </c>
      <c r="Q33" s="24" t="str">
        <f>IFERROR(__xludf.DUMMYFUNCTION("IF(AND($R33, REGEXMATCH(UPPER($C33), ""INS"")), IFERROR(IF((F33+L33)&gt;0, (F33+L33-M33)/(F33+L33), """"), """"), """")"),"")</f>
        <v/>
      </c>
      <c r="R33" s="25" t="b">
        <v>0</v>
      </c>
      <c r="S33" s="25" t="b">
        <v>0</v>
      </c>
      <c r="T33" s="25" t="b">
        <v>0</v>
      </c>
      <c r="U33" s="25" t="s">
        <v>92</v>
      </c>
      <c r="V33" s="25" t="b">
        <v>0</v>
      </c>
      <c r="W33" s="26" t="str">
        <f t="shared" si="4"/>
        <v/>
      </c>
      <c r="X33" s="27" t="str">
        <f t="shared" si="5"/>
        <v/>
      </c>
      <c r="Y33" s="27">
        <f t="shared" si="6"/>
        <v>0</v>
      </c>
      <c r="Z33" s="27" t="str">
        <f t="shared" si="7"/>
        <v/>
      </c>
      <c r="AA33" s="28" t="str">
        <f>IFERROR(__xludf.DUMMYFUNCTION("""COMPUTED_VALUE"""),"Drew")</f>
        <v>Drew</v>
      </c>
      <c r="AB33" s="27" t="str">
        <f t="shared" si="8"/>
        <v/>
      </c>
      <c r="AC33" s="28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</row>
    <row r="34">
      <c r="A34" s="20">
        <v>2318.0</v>
      </c>
      <c r="B34" s="20">
        <v>2.0265033E7</v>
      </c>
      <c r="C34" s="28" t="s">
        <v>115</v>
      </c>
      <c r="D34" s="20"/>
      <c r="E34" s="21">
        <v>46094.0</v>
      </c>
      <c r="F34" s="22">
        <v>0.0</v>
      </c>
      <c r="G34" s="21"/>
      <c r="H34" s="21"/>
      <c r="I34" s="20" t="s">
        <v>69</v>
      </c>
      <c r="J34" s="22"/>
      <c r="K34" s="22"/>
      <c r="L34" s="22" t="str">
        <f t="shared" si="1"/>
        <v/>
      </c>
      <c r="M34" s="22"/>
      <c r="N34" s="22" t="str">
        <f t="shared" si="2"/>
        <v/>
      </c>
      <c r="O34" s="24" t="str">
        <f t="shared" si="3"/>
        <v/>
      </c>
      <c r="P34" s="24" t="str">
        <f>IFERROR(__xludf.DUMMYFUNCTION("IF(AND($R34, NOT(REGEXMATCH(UPPER($C34), ""INS""))), IFERROR(IF((F34+L34)&gt;0, (F34+L34-M34)/(F34+L34), """"), """"), """")"),"")</f>
        <v/>
      </c>
      <c r="Q34" s="24" t="str">
        <f>IFERROR(__xludf.DUMMYFUNCTION("IF(AND($R34, REGEXMATCH(UPPER($C34), ""INS"")), IFERROR(IF((F34+L34)&gt;0, (F34+L34-M34)/(F34+L34), """"), """"), """")"),"")</f>
        <v/>
      </c>
      <c r="R34" s="25" t="b">
        <v>0</v>
      </c>
      <c r="S34" s="25" t="b">
        <v>0</v>
      </c>
      <c r="T34" s="25" t="b">
        <v>0</v>
      </c>
      <c r="U34" s="25" t="s">
        <v>92</v>
      </c>
      <c r="V34" s="25" t="b">
        <v>0</v>
      </c>
      <c r="W34" s="26" t="str">
        <f t="shared" si="4"/>
        <v/>
      </c>
      <c r="X34" s="27" t="str">
        <f t="shared" si="5"/>
        <v/>
      </c>
      <c r="Y34" s="27">
        <f t="shared" si="6"/>
        <v>0</v>
      </c>
      <c r="Z34" s="27" t="str">
        <f t="shared" si="7"/>
        <v/>
      </c>
      <c r="AA34" s="28" t="str">
        <f>IFERROR(__xludf.DUMMYFUNCTION("""COMPUTED_VALUE"""),"Drew")</f>
        <v>Drew</v>
      </c>
      <c r="AB34" s="27" t="str">
        <f t="shared" si="8"/>
        <v/>
      </c>
      <c r="AC34" s="28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</row>
    <row r="35">
      <c r="A35" s="20">
        <v>2329.0</v>
      </c>
      <c r="B35" s="20">
        <v>2.0265034E7</v>
      </c>
      <c r="C35" s="28" t="s">
        <v>116</v>
      </c>
      <c r="D35" s="20"/>
      <c r="E35" s="21">
        <v>46095.0</v>
      </c>
      <c r="F35" s="22">
        <v>15106.78</v>
      </c>
      <c r="G35" s="23" t="s">
        <v>117</v>
      </c>
      <c r="H35" s="23" t="s">
        <v>117</v>
      </c>
      <c r="I35" s="20" t="s">
        <v>69</v>
      </c>
      <c r="J35" s="22">
        <v>8340.95</v>
      </c>
      <c r="K35" s="22"/>
      <c r="L35" s="22" t="str">
        <f t="shared" si="1"/>
        <v/>
      </c>
      <c r="M35" s="22"/>
      <c r="N35" s="22" t="str">
        <f t="shared" si="2"/>
        <v/>
      </c>
      <c r="O35" s="24">
        <f t="shared" si="3"/>
        <v>1</v>
      </c>
      <c r="P35" s="24" t="str">
        <f>IFERROR(__xludf.DUMMYFUNCTION("IF(AND($R35, NOT(REGEXMATCH(UPPER($C35), ""INS""))), IFERROR(IF((F35+L35)&gt;0, (F35+L35-M35)/(F35+L35), """"), """"), """")"),"")</f>
        <v/>
      </c>
      <c r="Q35" s="24">
        <f>IFERROR(__xludf.DUMMYFUNCTION("IF(AND($R35, REGEXMATCH(UPPER($C35), ""INS"")), IFERROR(IF((F35+L35)&gt;0, (F35+L35-M35)/(F35+L35), """"), """"), """")"),1.0)</f>
        <v>1</v>
      </c>
      <c r="R35" s="25" t="b">
        <v>1</v>
      </c>
      <c r="S35" s="25" t="b">
        <v>0</v>
      </c>
      <c r="T35" s="25" t="b">
        <v>0</v>
      </c>
      <c r="U35" s="25" t="s">
        <v>106</v>
      </c>
      <c r="V35" s="25" t="b">
        <v>0</v>
      </c>
      <c r="W35" s="26">
        <f t="shared" si="4"/>
        <v>1</v>
      </c>
      <c r="X35" s="27">
        <f t="shared" si="5"/>
        <v>8340.95</v>
      </c>
      <c r="Y35" s="27">
        <f t="shared" si="6"/>
        <v>15106.78</v>
      </c>
      <c r="Z35" s="27" t="str">
        <f t="shared" si="7"/>
        <v/>
      </c>
      <c r="AA35" s="28" t="str">
        <f>IFERROR(__xludf.DUMMYFUNCTION("""COMPUTED_VALUE"""),"Drew")</f>
        <v>Drew</v>
      </c>
      <c r="AB35" s="27" t="str">
        <f t="shared" si="8"/>
        <v/>
      </c>
      <c r="AC35" s="28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</row>
    <row r="36">
      <c r="A36" s="20">
        <v>2341.0</v>
      </c>
      <c r="B36" s="20">
        <v>2.0265035E7</v>
      </c>
      <c r="C36" s="28" t="s">
        <v>118</v>
      </c>
      <c r="D36" s="20"/>
      <c r="E36" s="21">
        <v>46095.0</v>
      </c>
      <c r="F36" s="22">
        <v>17037.2</v>
      </c>
      <c r="G36" s="23" t="s">
        <v>119</v>
      </c>
      <c r="H36" s="23" t="s">
        <v>120</v>
      </c>
      <c r="I36" s="20" t="s">
        <v>69</v>
      </c>
      <c r="J36" s="22"/>
      <c r="K36" s="22"/>
      <c r="L36" s="22" t="str">
        <f t="shared" si="1"/>
        <v/>
      </c>
      <c r="M36" s="22"/>
      <c r="N36" s="22" t="str">
        <f t="shared" si="2"/>
        <v/>
      </c>
      <c r="O36" s="24" t="str">
        <f t="shared" si="3"/>
        <v/>
      </c>
      <c r="P36" s="24" t="str">
        <f>IFERROR(__xludf.DUMMYFUNCTION("IF(AND($R36, NOT(REGEXMATCH(UPPER($C36), ""INS""))), IFERROR(IF((F36+L36)&gt;0, (F36+L36-M36)/(F36+L36), """"), """"), """")"),"")</f>
        <v/>
      </c>
      <c r="Q36" s="24" t="str">
        <f>IFERROR(__xludf.DUMMYFUNCTION("IF(AND($R36, REGEXMATCH(UPPER($C36), ""INS"")), IFERROR(IF((F36+L36)&gt;0, (F36+L36-M36)/(F36+L36), """"), """"), """")"),"")</f>
        <v/>
      </c>
      <c r="R36" s="25" t="b">
        <v>0</v>
      </c>
      <c r="S36" s="25" t="b">
        <v>0</v>
      </c>
      <c r="T36" s="25" t="b">
        <v>0</v>
      </c>
      <c r="U36" s="25" t="s">
        <v>72</v>
      </c>
      <c r="V36" s="25" t="b">
        <v>0</v>
      </c>
      <c r="W36" s="26" t="str">
        <f t="shared" si="4"/>
        <v/>
      </c>
      <c r="X36" s="27" t="str">
        <f t="shared" si="5"/>
        <v/>
      </c>
      <c r="Y36" s="27">
        <f t="shared" si="6"/>
        <v>17037.2</v>
      </c>
      <c r="Z36" s="27" t="str">
        <f t="shared" si="7"/>
        <v/>
      </c>
      <c r="AA36" s="28" t="str">
        <f>IFERROR(__xludf.DUMMYFUNCTION("""COMPUTED_VALUE"""),"Drew")</f>
        <v>Drew</v>
      </c>
      <c r="AB36" s="27" t="str">
        <f t="shared" si="8"/>
        <v/>
      </c>
      <c r="AC36" s="28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</row>
    <row r="37">
      <c r="A37" s="20">
        <v>2331.0</v>
      </c>
      <c r="B37" s="20">
        <v>2.0265036E7</v>
      </c>
      <c r="C37" s="28" t="s">
        <v>121</v>
      </c>
      <c r="D37" s="20"/>
      <c r="E37" s="21">
        <v>46095.0</v>
      </c>
      <c r="F37" s="22">
        <v>0.0</v>
      </c>
      <c r="G37" s="21"/>
      <c r="H37" s="21"/>
      <c r="I37" s="20" t="s">
        <v>62</v>
      </c>
      <c r="J37" s="22"/>
      <c r="K37" s="22"/>
      <c r="L37" s="22" t="str">
        <f t="shared" si="1"/>
        <v/>
      </c>
      <c r="M37" s="22"/>
      <c r="N37" s="22" t="str">
        <f t="shared" si="2"/>
        <v/>
      </c>
      <c r="O37" s="24" t="str">
        <f t="shared" si="3"/>
        <v/>
      </c>
      <c r="P37" s="24" t="str">
        <f>IFERROR(__xludf.DUMMYFUNCTION("IF(AND($R37, NOT(REGEXMATCH(UPPER($C37), ""INS""))), IFERROR(IF((F37+L37)&gt;0, (F37+L37-M37)/(F37+L37), """"), """"), """")"),"")</f>
        <v/>
      </c>
      <c r="Q37" s="24" t="str">
        <f>IFERROR(__xludf.DUMMYFUNCTION("IF(AND($R37, REGEXMATCH(UPPER($C37), ""INS"")), IFERROR(IF((F37+L37)&gt;0, (F37+L37-M37)/(F37+L37), """"), """"), """")"),"")</f>
        <v/>
      </c>
      <c r="R37" s="25" t="b">
        <v>0</v>
      </c>
      <c r="S37" s="25" t="b">
        <v>0</v>
      </c>
      <c r="T37" s="25" t="b">
        <v>0</v>
      </c>
      <c r="U37" s="25" t="s">
        <v>92</v>
      </c>
      <c r="V37" s="25" t="b">
        <v>0</v>
      </c>
      <c r="W37" s="26" t="str">
        <f t="shared" si="4"/>
        <v/>
      </c>
      <c r="X37" s="27" t="str">
        <f t="shared" si="5"/>
        <v/>
      </c>
      <c r="Y37" s="27">
        <f t="shared" si="6"/>
        <v>0</v>
      </c>
      <c r="Z37" s="27" t="str">
        <f t="shared" si="7"/>
        <v/>
      </c>
      <c r="AA37" s="28" t="str">
        <f>IFERROR(__xludf.DUMMYFUNCTION("""COMPUTED_VALUE"""),"Drew")</f>
        <v>Drew</v>
      </c>
      <c r="AB37" s="27" t="str">
        <f t="shared" si="8"/>
        <v/>
      </c>
      <c r="AC37" s="28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</row>
    <row r="38">
      <c r="A38" s="20">
        <v>2361.0</v>
      </c>
      <c r="B38" s="20">
        <v>2.0265037E7</v>
      </c>
      <c r="C38" s="28" t="s">
        <v>122</v>
      </c>
      <c r="D38" s="20"/>
      <c r="E38" s="21">
        <v>46096.0</v>
      </c>
      <c r="F38" s="22">
        <v>0.0</v>
      </c>
      <c r="G38" s="21"/>
      <c r="H38" s="21"/>
      <c r="I38" s="20" t="s">
        <v>81</v>
      </c>
      <c r="J38" s="22"/>
      <c r="K38" s="22"/>
      <c r="L38" s="22" t="str">
        <f t="shared" si="1"/>
        <v/>
      </c>
      <c r="M38" s="22"/>
      <c r="N38" s="22" t="str">
        <f t="shared" si="2"/>
        <v/>
      </c>
      <c r="O38" s="24" t="str">
        <f t="shared" si="3"/>
        <v/>
      </c>
      <c r="P38" s="24" t="str">
        <f>IFERROR(__xludf.DUMMYFUNCTION("IF(AND($R38, NOT(REGEXMATCH(UPPER($C38), ""INS""))), IFERROR(IF((F38+L38)&gt;0, (F38+L38-M38)/(F38+L38), """"), """"), """")"),"")</f>
        <v/>
      </c>
      <c r="Q38" s="24" t="str">
        <f>IFERROR(__xludf.DUMMYFUNCTION("IF(AND($R38, REGEXMATCH(UPPER($C38), ""INS"")), IFERROR(IF((F38+L38)&gt;0, (F38+L38-M38)/(F38+L38), """"), """"), """")"),"")</f>
        <v/>
      </c>
      <c r="R38" s="25" t="b">
        <v>0</v>
      </c>
      <c r="S38" s="25" t="b">
        <v>0</v>
      </c>
      <c r="T38" s="25" t="b">
        <v>0</v>
      </c>
      <c r="U38" s="25" t="s">
        <v>92</v>
      </c>
      <c r="V38" s="25" t="b">
        <v>0</v>
      </c>
      <c r="W38" s="26" t="str">
        <f t="shared" si="4"/>
        <v/>
      </c>
      <c r="X38" s="27" t="str">
        <f t="shared" si="5"/>
        <v/>
      </c>
      <c r="Y38" s="27">
        <f t="shared" si="6"/>
        <v>0</v>
      </c>
      <c r="Z38" s="27" t="str">
        <f t="shared" si="7"/>
        <v/>
      </c>
      <c r="AA38" s="28" t="str">
        <f>IFERROR(__xludf.DUMMYFUNCTION("""COMPUTED_VALUE"""),"Drew")</f>
        <v>Drew</v>
      </c>
      <c r="AB38" s="27" t="str">
        <f t="shared" si="8"/>
        <v/>
      </c>
      <c r="AC38" s="28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</row>
    <row r="39">
      <c r="A39" s="20">
        <v>2353.0</v>
      </c>
      <c r="B39" s="20">
        <v>2.0265038E7</v>
      </c>
      <c r="C39" s="28" t="s">
        <v>123</v>
      </c>
      <c r="D39" s="20"/>
      <c r="E39" s="21">
        <v>46096.0</v>
      </c>
      <c r="F39" s="22">
        <v>24328.8</v>
      </c>
      <c r="G39" s="23" t="s">
        <v>124</v>
      </c>
      <c r="H39" s="23" t="s">
        <v>125</v>
      </c>
      <c r="I39" s="20" t="s">
        <v>81</v>
      </c>
      <c r="J39" s="22"/>
      <c r="K39" s="22"/>
      <c r="L39" s="22" t="str">
        <f t="shared" si="1"/>
        <v/>
      </c>
      <c r="M39" s="22"/>
      <c r="N39" s="22" t="str">
        <f t="shared" si="2"/>
        <v/>
      </c>
      <c r="O39" s="24" t="str">
        <f t="shared" si="3"/>
        <v/>
      </c>
      <c r="P39" s="24" t="str">
        <f>IFERROR(__xludf.DUMMYFUNCTION("IF(AND($R39, NOT(REGEXMATCH(UPPER($C39), ""INS""))), IFERROR(IF((F39+L39)&gt;0, (F39+L39-M39)/(F39+L39), """"), """"), """")"),"")</f>
        <v/>
      </c>
      <c r="Q39" s="24" t="str">
        <f>IFERROR(__xludf.DUMMYFUNCTION("IF(AND($R39, REGEXMATCH(UPPER($C39), ""INS"")), IFERROR(IF((F39+L39)&gt;0, (F39+L39-M39)/(F39+L39), """"), """"), """")"),"")</f>
        <v/>
      </c>
      <c r="R39" s="25" t="b">
        <v>0</v>
      </c>
      <c r="S39" s="25" t="b">
        <v>0</v>
      </c>
      <c r="T39" s="25" t="b">
        <v>0</v>
      </c>
      <c r="U39" s="25" t="s">
        <v>72</v>
      </c>
      <c r="V39" s="25" t="b">
        <v>0</v>
      </c>
      <c r="W39" s="26" t="str">
        <f t="shared" si="4"/>
        <v/>
      </c>
      <c r="X39" s="27" t="str">
        <f t="shared" si="5"/>
        <v/>
      </c>
      <c r="Y39" s="27">
        <f t="shared" si="6"/>
        <v>24328.8</v>
      </c>
      <c r="Z39" s="27" t="str">
        <f t="shared" si="7"/>
        <v/>
      </c>
      <c r="AA39" s="28" t="str">
        <f>IFERROR(__xludf.DUMMYFUNCTION("""COMPUTED_VALUE"""),"Drew")</f>
        <v>Drew</v>
      </c>
      <c r="AB39" s="27" t="str">
        <f t="shared" si="8"/>
        <v/>
      </c>
      <c r="AC39" s="28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</row>
    <row r="40">
      <c r="A40" s="20">
        <v>2364.0</v>
      </c>
      <c r="B40" s="20">
        <v>2.0265039E7</v>
      </c>
      <c r="C40" s="28" t="s">
        <v>126</v>
      </c>
      <c r="D40" s="20"/>
      <c r="E40" s="21">
        <v>46096.0</v>
      </c>
      <c r="F40" s="22">
        <v>0.0</v>
      </c>
      <c r="G40" s="21"/>
      <c r="H40" s="21"/>
      <c r="I40" s="20" t="s">
        <v>69</v>
      </c>
      <c r="J40" s="22"/>
      <c r="K40" s="22"/>
      <c r="L40" s="22" t="str">
        <f t="shared" si="1"/>
        <v/>
      </c>
      <c r="M40" s="22"/>
      <c r="N40" s="22" t="str">
        <f t="shared" si="2"/>
        <v/>
      </c>
      <c r="O40" s="24" t="str">
        <f t="shared" si="3"/>
        <v/>
      </c>
      <c r="P40" s="24" t="str">
        <f>IFERROR(__xludf.DUMMYFUNCTION("IF(AND($R40, NOT(REGEXMATCH(UPPER($C40), ""INS""))), IFERROR(IF((F40+L40)&gt;0, (F40+L40-M40)/(F40+L40), """"), """"), """")"),"")</f>
        <v/>
      </c>
      <c r="Q40" s="24" t="str">
        <f>IFERROR(__xludf.DUMMYFUNCTION("IF(AND($R40, REGEXMATCH(UPPER($C40), ""INS"")), IFERROR(IF((F40+L40)&gt;0, (F40+L40-M40)/(F40+L40), """"), """"), """")"),"")</f>
        <v/>
      </c>
      <c r="R40" s="25" t="b">
        <v>0</v>
      </c>
      <c r="S40" s="25" t="b">
        <v>0</v>
      </c>
      <c r="T40" s="25" t="b">
        <v>0</v>
      </c>
      <c r="U40" s="25" t="s">
        <v>92</v>
      </c>
      <c r="V40" s="25" t="b">
        <v>0</v>
      </c>
      <c r="W40" s="26" t="str">
        <f t="shared" si="4"/>
        <v/>
      </c>
      <c r="X40" s="27" t="str">
        <f t="shared" si="5"/>
        <v/>
      </c>
      <c r="Y40" s="27">
        <f t="shared" si="6"/>
        <v>0</v>
      </c>
      <c r="Z40" s="27" t="str">
        <f t="shared" si="7"/>
        <v/>
      </c>
      <c r="AA40" s="28" t="str">
        <f>IFERROR(__xludf.DUMMYFUNCTION("""COMPUTED_VALUE"""),"Drew")</f>
        <v>Drew</v>
      </c>
      <c r="AB40" s="27" t="str">
        <f t="shared" si="8"/>
        <v/>
      </c>
      <c r="AC40" s="28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</row>
    <row r="41">
      <c r="A41" s="20">
        <v>2300.0</v>
      </c>
      <c r="B41" s="20">
        <v>2.026504E7</v>
      </c>
      <c r="C41" s="28" t="s">
        <v>127</v>
      </c>
      <c r="D41" s="20"/>
      <c r="E41" s="21">
        <v>46096.0</v>
      </c>
      <c r="F41" s="22">
        <v>1430.0</v>
      </c>
      <c r="G41" s="23" t="s">
        <v>95</v>
      </c>
      <c r="H41" s="23" t="s">
        <v>95</v>
      </c>
      <c r="I41" s="20" t="s">
        <v>66</v>
      </c>
      <c r="J41" s="22">
        <v>1430.0</v>
      </c>
      <c r="K41" s="22"/>
      <c r="L41" s="22" t="str">
        <f t="shared" si="1"/>
        <v/>
      </c>
      <c r="M41" s="22"/>
      <c r="N41" s="22" t="str">
        <f t="shared" si="2"/>
        <v/>
      </c>
      <c r="O41" s="24">
        <f t="shared" si="3"/>
        <v>1</v>
      </c>
      <c r="P41" s="24">
        <f>IFERROR(__xludf.DUMMYFUNCTION("IF(AND($R41, NOT(REGEXMATCH(UPPER($C41), ""INS""))), IFERROR(IF((F41+L41)&gt;0, (F41+L41-M41)/(F41+L41), """"), """"), """")"),1.0)</f>
        <v>1</v>
      </c>
      <c r="Q41" s="24" t="str">
        <f>IFERROR(__xludf.DUMMYFUNCTION("IF(AND($R41, REGEXMATCH(UPPER($C41), ""INS"")), IFERROR(IF((F41+L41)&gt;0, (F41+L41-M41)/(F41+L41), """"), """"), """")"),"")</f>
        <v/>
      </c>
      <c r="R41" s="25" t="b">
        <v>1</v>
      </c>
      <c r="S41" s="25" t="b">
        <v>0</v>
      </c>
      <c r="T41" s="25" t="b">
        <v>0</v>
      </c>
      <c r="U41" s="25" t="s">
        <v>72</v>
      </c>
      <c r="V41" s="25" t="b">
        <v>0</v>
      </c>
      <c r="W41" s="26">
        <f t="shared" si="4"/>
        <v>1</v>
      </c>
      <c r="X41" s="27">
        <f t="shared" si="5"/>
        <v>1430</v>
      </c>
      <c r="Y41" s="27">
        <f t="shared" si="6"/>
        <v>1430</v>
      </c>
      <c r="Z41" s="27" t="str">
        <f t="shared" si="7"/>
        <v/>
      </c>
      <c r="AA41" s="28" t="str">
        <f>IFERROR(__xludf.DUMMYFUNCTION("""COMPUTED_VALUE"""),"Drew")</f>
        <v>Drew</v>
      </c>
      <c r="AB41" s="27" t="str">
        <f t="shared" si="8"/>
        <v/>
      </c>
      <c r="AC41" s="28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>
      <c r="A42" s="20">
        <v>2333.0</v>
      </c>
      <c r="B42" s="20">
        <v>2.0265041E7</v>
      </c>
      <c r="C42" s="28" t="s">
        <v>128</v>
      </c>
      <c r="D42" s="20"/>
      <c r="E42" s="21">
        <v>46096.0</v>
      </c>
      <c r="F42" s="22">
        <v>26541.18</v>
      </c>
      <c r="G42" s="23" t="s">
        <v>89</v>
      </c>
      <c r="H42" s="23" t="s">
        <v>89</v>
      </c>
      <c r="I42" s="20" t="s">
        <v>69</v>
      </c>
      <c r="J42" s="22">
        <v>15427.44</v>
      </c>
      <c r="K42" s="22">
        <v>15427.439999999999</v>
      </c>
      <c r="L42" s="22" t="str">
        <f t="shared" si="1"/>
        <v/>
      </c>
      <c r="M42" s="22"/>
      <c r="N42" s="22" t="str">
        <f t="shared" si="2"/>
        <v/>
      </c>
      <c r="O42" s="24">
        <f t="shared" si="3"/>
        <v>1</v>
      </c>
      <c r="P42" s="24" t="str">
        <f>IFERROR(__xludf.DUMMYFUNCTION("IF(AND($R42, NOT(REGEXMATCH(UPPER($C42), ""INS""))), IFERROR(IF((F42+L42)&gt;0, (F42+L42-M42)/(F42+L42), """"), """"), """")"),"")</f>
        <v/>
      </c>
      <c r="Q42" s="24">
        <f>IFERROR(__xludf.DUMMYFUNCTION("IF(AND($R42, REGEXMATCH(UPPER($C42), ""INS"")), IFERROR(IF((F42+L42)&gt;0, (F42+L42-M42)/(F42+L42), """"), """"), """")"),1.0)</f>
        <v>1</v>
      </c>
      <c r="R42" s="25" t="b">
        <v>1</v>
      </c>
      <c r="S42" s="25" t="b">
        <v>0</v>
      </c>
      <c r="T42" s="25" t="b">
        <v>1</v>
      </c>
      <c r="U42" s="25" t="s">
        <v>106</v>
      </c>
      <c r="V42" s="25" t="b">
        <v>0</v>
      </c>
      <c r="W42" s="26">
        <f t="shared" si="4"/>
        <v>1</v>
      </c>
      <c r="X42" s="27">
        <f t="shared" si="5"/>
        <v>15427.44</v>
      </c>
      <c r="Y42" s="27">
        <f t="shared" si="6"/>
        <v>26541.18</v>
      </c>
      <c r="Z42" s="27" t="str">
        <f t="shared" si="7"/>
        <v/>
      </c>
      <c r="AA42" s="28" t="str">
        <f>IFERROR(__xludf.DUMMYFUNCTION("""COMPUTED_VALUE"""),"Drew")</f>
        <v>Drew</v>
      </c>
      <c r="AB42" s="27">
        <f t="shared" si="8"/>
        <v>15427.44</v>
      </c>
      <c r="AC42" s="28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</row>
    <row r="43">
      <c r="A43" s="20">
        <v>1691.0</v>
      </c>
      <c r="B43" s="20">
        <v>2.0265042E7</v>
      </c>
      <c r="C43" s="28" t="s">
        <v>129</v>
      </c>
      <c r="D43" s="20"/>
      <c r="E43" s="21">
        <v>46096.0</v>
      </c>
      <c r="F43" s="22">
        <v>5376.37</v>
      </c>
      <c r="G43" s="23" t="s">
        <v>130</v>
      </c>
      <c r="H43" s="23" t="s">
        <v>130</v>
      </c>
      <c r="I43" s="20" t="s">
        <v>87</v>
      </c>
      <c r="J43" s="22"/>
      <c r="K43" s="22"/>
      <c r="L43" s="22" t="str">
        <f t="shared" si="1"/>
        <v/>
      </c>
      <c r="M43" s="22"/>
      <c r="N43" s="22" t="str">
        <f t="shared" si="2"/>
        <v/>
      </c>
      <c r="O43" s="24" t="str">
        <f t="shared" si="3"/>
        <v/>
      </c>
      <c r="P43" s="24" t="str">
        <f>IFERROR(__xludf.DUMMYFUNCTION("IF(AND($R43, NOT(REGEXMATCH(UPPER($C43), ""INS""))), IFERROR(IF((F43+L43)&gt;0, (F43+L43-M43)/(F43+L43), """"), """"), """")"),"")</f>
        <v/>
      </c>
      <c r="Q43" s="24" t="str">
        <f>IFERROR(__xludf.DUMMYFUNCTION("IF(AND($R43, REGEXMATCH(UPPER($C43), ""INS"")), IFERROR(IF((F43+L43)&gt;0, (F43+L43-M43)/(F43+L43), """"), """"), """")"),"")</f>
        <v/>
      </c>
      <c r="R43" s="25" t="b">
        <v>0</v>
      </c>
      <c r="S43" s="25" t="b">
        <v>0</v>
      </c>
      <c r="T43" s="25" t="b">
        <v>0</v>
      </c>
      <c r="U43" s="25" t="s">
        <v>72</v>
      </c>
      <c r="V43" s="25" t="b">
        <v>0</v>
      </c>
      <c r="W43" s="26" t="str">
        <f t="shared" si="4"/>
        <v/>
      </c>
      <c r="X43" s="27" t="str">
        <f t="shared" si="5"/>
        <v/>
      </c>
      <c r="Y43" s="27">
        <f t="shared" si="6"/>
        <v>5376.37</v>
      </c>
      <c r="Z43" s="27" t="str">
        <f t="shared" si="7"/>
        <v/>
      </c>
      <c r="AA43" s="28" t="str">
        <f>IFERROR(__xludf.DUMMYFUNCTION("""COMPUTED_VALUE"""),"")</f>
        <v/>
      </c>
      <c r="AB43" s="27" t="str">
        <f t="shared" si="8"/>
        <v/>
      </c>
      <c r="AC43" s="28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</row>
    <row r="44">
      <c r="A44" s="20">
        <v>2340.0</v>
      </c>
      <c r="B44" s="20">
        <v>2.0265043E7</v>
      </c>
      <c r="C44" s="28" t="s">
        <v>131</v>
      </c>
      <c r="D44" s="20"/>
      <c r="E44" s="21">
        <v>46097.0</v>
      </c>
      <c r="F44" s="22">
        <v>896.38</v>
      </c>
      <c r="G44" s="23" t="s">
        <v>132</v>
      </c>
      <c r="H44" s="23" t="s">
        <v>132</v>
      </c>
      <c r="I44" s="20" t="s">
        <v>62</v>
      </c>
      <c r="J44" s="22"/>
      <c r="K44" s="22"/>
      <c r="L44" s="22" t="str">
        <f t="shared" si="1"/>
        <v/>
      </c>
      <c r="M44" s="22"/>
      <c r="N44" s="22" t="str">
        <f t="shared" si="2"/>
        <v/>
      </c>
      <c r="O44" s="24" t="str">
        <f t="shared" si="3"/>
        <v/>
      </c>
      <c r="P44" s="24" t="str">
        <f>IFERROR(__xludf.DUMMYFUNCTION("IF(AND($R44, NOT(REGEXMATCH(UPPER($C44), ""INS""))), IFERROR(IF((F44+L44)&gt;0, (F44+L44-M44)/(F44+L44), """"), """"), """")"),"")</f>
        <v/>
      </c>
      <c r="Q44" s="24" t="str">
        <f>IFERROR(__xludf.DUMMYFUNCTION("IF(AND($R44, REGEXMATCH(UPPER($C44), ""INS"")), IFERROR(IF((F44+L44)&gt;0, (F44+L44-M44)/(F44+L44), """"), """"), """")"),"")</f>
        <v/>
      </c>
      <c r="R44" s="25" t="b">
        <v>0</v>
      </c>
      <c r="S44" s="25" t="b">
        <v>0</v>
      </c>
      <c r="T44" s="25" t="b">
        <v>0</v>
      </c>
      <c r="U44" s="25" t="s">
        <v>90</v>
      </c>
      <c r="V44" s="25" t="b">
        <v>0</v>
      </c>
      <c r="W44" s="26" t="str">
        <f t="shared" si="4"/>
        <v/>
      </c>
      <c r="X44" s="27" t="str">
        <f t="shared" si="5"/>
        <v/>
      </c>
      <c r="Y44" s="27">
        <f t="shared" si="6"/>
        <v>896.38</v>
      </c>
      <c r="Z44" s="27" t="str">
        <f t="shared" si="7"/>
        <v/>
      </c>
      <c r="AA44" s="28" t="str">
        <f>IFERROR(__xludf.DUMMYFUNCTION("""COMPUTED_VALUE"""),"Drew")</f>
        <v>Drew</v>
      </c>
      <c r="AB44" s="27" t="str">
        <f t="shared" si="8"/>
        <v/>
      </c>
      <c r="AC44" s="28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</row>
    <row r="45">
      <c r="A45" s="20">
        <v>2347.0</v>
      </c>
      <c r="B45" s="20">
        <v>2.0265044E7</v>
      </c>
      <c r="C45" s="28" t="s">
        <v>133</v>
      </c>
      <c r="D45" s="20"/>
      <c r="E45" s="21">
        <v>46097.0</v>
      </c>
      <c r="F45" s="22">
        <v>0.0</v>
      </c>
      <c r="G45" s="21"/>
      <c r="H45" s="21"/>
      <c r="I45" s="20" t="s">
        <v>69</v>
      </c>
      <c r="J45" s="22"/>
      <c r="K45" s="22"/>
      <c r="L45" s="22" t="str">
        <f t="shared" si="1"/>
        <v/>
      </c>
      <c r="M45" s="22"/>
      <c r="N45" s="22" t="str">
        <f t="shared" si="2"/>
        <v/>
      </c>
      <c r="O45" s="24" t="str">
        <f t="shared" si="3"/>
        <v/>
      </c>
      <c r="P45" s="24" t="str">
        <f>IFERROR(__xludf.DUMMYFUNCTION("IF(AND($R45, NOT(REGEXMATCH(UPPER($C45), ""INS""))), IFERROR(IF((F45+L45)&gt;0, (F45+L45-M45)/(F45+L45), """"), """"), """")"),"")</f>
        <v/>
      </c>
      <c r="Q45" s="24" t="str">
        <f>IFERROR(__xludf.DUMMYFUNCTION("IF(AND($R45, REGEXMATCH(UPPER($C45), ""INS"")), IFERROR(IF((F45+L45)&gt;0, (F45+L45-M45)/(F45+L45), """"), """"), """")"),"")</f>
        <v/>
      </c>
      <c r="R45" s="25" t="b">
        <v>0</v>
      </c>
      <c r="S45" s="25" t="b">
        <v>0</v>
      </c>
      <c r="T45" s="25" t="b">
        <v>0</v>
      </c>
      <c r="U45" s="25" t="s">
        <v>92</v>
      </c>
      <c r="V45" s="25" t="b">
        <v>0</v>
      </c>
      <c r="W45" s="26" t="str">
        <f t="shared" si="4"/>
        <v/>
      </c>
      <c r="X45" s="27" t="str">
        <f t="shared" si="5"/>
        <v/>
      </c>
      <c r="Y45" s="27">
        <f t="shared" si="6"/>
        <v>0</v>
      </c>
      <c r="Z45" s="27" t="str">
        <f t="shared" si="7"/>
        <v/>
      </c>
      <c r="AA45" s="28" t="str">
        <f>IFERROR(__xludf.DUMMYFUNCTION("""COMPUTED_VALUE"""),"Drew")</f>
        <v>Drew</v>
      </c>
      <c r="AB45" s="27" t="str">
        <f t="shared" si="8"/>
        <v/>
      </c>
      <c r="AC45" s="28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</row>
    <row r="46">
      <c r="A46" s="20">
        <v>2336.0</v>
      </c>
      <c r="B46" s="20">
        <v>2.0265045E7</v>
      </c>
      <c r="C46" s="28" t="s">
        <v>134</v>
      </c>
      <c r="D46" s="20"/>
      <c r="E46" s="21">
        <v>46097.0</v>
      </c>
      <c r="F46" s="22">
        <v>0.0</v>
      </c>
      <c r="G46" s="21"/>
      <c r="H46" s="21"/>
      <c r="I46" s="20" t="s">
        <v>69</v>
      </c>
      <c r="J46" s="22"/>
      <c r="K46" s="22"/>
      <c r="L46" s="22" t="str">
        <f t="shared" si="1"/>
        <v/>
      </c>
      <c r="M46" s="22"/>
      <c r="N46" s="22" t="str">
        <f t="shared" si="2"/>
        <v/>
      </c>
      <c r="O46" s="24" t="str">
        <f t="shared" si="3"/>
        <v/>
      </c>
      <c r="P46" s="24" t="str">
        <f>IFERROR(__xludf.DUMMYFUNCTION("IF(AND($R46, NOT(REGEXMATCH(UPPER($C46), ""INS""))), IFERROR(IF((F46+L46)&gt;0, (F46+L46-M46)/(F46+L46), """"), """"), """")"),"")</f>
        <v/>
      </c>
      <c r="Q46" s="24" t="str">
        <f>IFERROR(__xludf.DUMMYFUNCTION("IF(AND($R46, REGEXMATCH(UPPER($C46), ""INS"")), IFERROR(IF((F46+L46)&gt;0, (F46+L46-M46)/(F46+L46), """"), """"), """")"),"")</f>
        <v/>
      </c>
      <c r="R46" s="25" t="b">
        <v>0</v>
      </c>
      <c r="S46" s="25" t="b">
        <v>0</v>
      </c>
      <c r="T46" s="25" t="b">
        <v>0</v>
      </c>
      <c r="U46" s="25" t="s">
        <v>92</v>
      </c>
      <c r="V46" s="25" t="b">
        <v>0</v>
      </c>
      <c r="W46" s="26" t="str">
        <f t="shared" si="4"/>
        <v/>
      </c>
      <c r="X46" s="27" t="str">
        <f t="shared" si="5"/>
        <v/>
      </c>
      <c r="Y46" s="27">
        <f t="shared" si="6"/>
        <v>0</v>
      </c>
      <c r="Z46" s="27" t="str">
        <f t="shared" si="7"/>
        <v/>
      </c>
      <c r="AA46" s="28" t="str">
        <f>IFERROR(__xludf.DUMMYFUNCTION("""COMPUTED_VALUE"""),"Drew")</f>
        <v>Drew</v>
      </c>
      <c r="AB46" s="27" t="str">
        <f t="shared" si="8"/>
        <v/>
      </c>
      <c r="AC46" s="28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</row>
    <row r="47">
      <c r="A47" s="20">
        <v>2320.0</v>
      </c>
      <c r="B47" s="20">
        <v>2.0265046E7</v>
      </c>
      <c r="C47" s="28" t="s">
        <v>135</v>
      </c>
      <c r="D47" s="20"/>
      <c r="E47" s="21">
        <v>46097.0</v>
      </c>
      <c r="F47" s="22">
        <v>21350.56</v>
      </c>
      <c r="G47" s="23" t="s">
        <v>136</v>
      </c>
      <c r="H47" s="23" t="s">
        <v>136</v>
      </c>
      <c r="I47" s="20" t="s">
        <v>69</v>
      </c>
      <c r="J47" s="22">
        <v>18011.86</v>
      </c>
      <c r="K47" s="22">
        <v>13258.9</v>
      </c>
      <c r="L47" s="22" t="str">
        <f t="shared" si="1"/>
        <v/>
      </c>
      <c r="M47" s="22"/>
      <c r="N47" s="22" t="str">
        <f t="shared" si="2"/>
        <v/>
      </c>
      <c r="O47" s="24">
        <f t="shared" si="3"/>
        <v>1</v>
      </c>
      <c r="P47" s="24" t="str">
        <f>IFERROR(__xludf.DUMMYFUNCTION("IF(AND($R47, NOT(REGEXMATCH(UPPER($C47), ""INS""))), IFERROR(IF((F47+L47)&gt;0, (F47+L47-M47)/(F47+L47), """"), """"), """")"),"")</f>
        <v/>
      </c>
      <c r="Q47" s="24">
        <f>IFERROR(__xludf.DUMMYFUNCTION("IF(AND($R47, REGEXMATCH(UPPER($C47), ""INS"")), IFERROR(IF((F47+L47)&gt;0, (F47+L47-M47)/(F47+L47), """"), """"), """")"),1.0)</f>
        <v>1</v>
      </c>
      <c r="R47" s="25" t="b">
        <v>1</v>
      </c>
      <c r="S47" s="25" t="b">
        <v>0</v>
      </c>
      <c r="T47" s="25" t="b">
        <v>1</v>
      </c>
      <c r="U47" s="25" t="s">
        <v>72</v>
      </c>
      <c r="V47" s="25" t="b">
        <v>0</v>
      </c>
      <c r="W47" s="26">
        <f t="shared" si="4"/>
        <v>1</v>
      </c>
      <c r="X47" s="27">
        <f t="shared" si="5"/>
        <v>18011.86</v>
      </c>
      <c r="Y47" s="27">
        <f t="shared" si="6"/>
        <v>21350.56</v>
      </c>
      <c r="Z47" s="27" t="str">
        <f t="shared" si="7"/>
        <v/>
      </c>
      <c r="AA47" s="28" t="str">
        <f>IFERROR(__xludf.DUMMYFUNCTION("""COMPUTED_VALUE"""),"Drew")</f>
        <v>Drew</v>
      </c>
      <c r="AB47" s="27">
        <f t="shared" si="8"/>
        <v>13258.9</v>
      </c>
      <c r="AC47" s="28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</row>
    <row r="48">
      <c r="A48" s="20">
        <v>2145.0</v>
      </c>
      <c r="B48" s="20">
        <v>2.0265047E7</v>
      </c>
      <c r="C48" s="28" t="s">
        <v>137</v>
      </c>
      <c r="D48" s="20"/>
      <c r="E48" s="21">
        <v>46097.0</v>
      </c>
      <c r="F48" s="22">
        <v>17330.84</v>
      </c>
      <c r="G48" s="23" t="s">
        <v>130</v>
      </c>
      <c r="H48" s="23" t="s">
        <v>130</v>
      </c>
      <c r="I48" s="20" t="s">
        <v>69</v>
      </c>
      <c r="J48" s="22"/>
      <c r="K48" s="22"/>
      <c r="L48" s="22" t="str">
        <f t="shared" si="1"/>
        <v/>
      </c>
      <c r="M48" s="22"/>
      <c r="N48" s="22" t="str">
        <f t="shared" si="2"/>
        <v/>
      </c>
      <c r="O48" s="24" t="str">
        <f t="shared" si="3"/>
        <v/>
      </c>
      <c r="P48" s="24" t="str">
        <f>IFERROR(__xludf.DUMMYFUNCTION("IF(AND($R48, NOT(REGEXMATCH(UPPER($C48), ""INS""))), IFERROR(IF((F48+L48)&gt;0, (F48+L48-M48)/(F48+L48), """"), """"), """")"),"")</f>
        <v/>
      </c>
      <c r="Q48" s="24" t="str">
        <f>IFERROR(__xludf.DUMMYFUNCTION("IF(AND($R48, REGEXMATCH(UPPER($C48), ""INS"")), IFERROR(IF((F48+L48)&gt;0, (F48+L48-M48)/(F48+L48), """"), """"), """")"),"")</f>
        <v/>
      </c>
      <c r="R48" s="25" t="b">
        <v>0</v>
      </c>
      <c r="S48" s="25" t="b">
        <v>0</v>
      </c>
      <c r="T48" s="25" t="b">
        <v>0</v>
      </c>
      <c r="U48" s="25" t="s">
        <v>72</v>
      </c>
      <c r="V48" s="25" t="b">
        <v>0</v>
      </c>
      <c r="W48" s="26" t="str">
        <f t="shared" si="4"/>
        <v/>
      </c>
      <c r="X48" s="27" t="str">
        <f t="shared" si="5"/>
        <v/>
      </c>
      <c r="Y48" s="27">
        <f t="shared" si="6"/>
        <v>17330.84</v>
      </c>
      <c r="Z48" s="27" t="str">
        <f t="shared" si="7"/>
        <v/>
      </c>
      <c r="AA48" s="28" t="str">
        <f>IFERROR(__xludf.DUMMYFUNCTION("""COMPUTED_VALUE"""),"Drew")</f>
        <v>Drew</v>
      </c>
      <c r="AB48" s="27" t="str">
        <f t="shared" si="8"/>
        <v/>
      </c>
      <c r="AC48" s="28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</row>
    <row r="49">
      <c r="A49" s="20">
        <v>2351.0</v>
      </c>
      <c r="B49" s="20">
        <v>2.0265048E7</v>
      </c>
      <c r="C49" s="28" t="s">
        <v>138</v>
      </c>
      <c r="D49" s="20"/>
      <c r="E49" s="21">
        <v>46097.0</v>
      </c>
      <c r="F49" s="22">
        <v>17202.16</v>
      </c>
      <c r="G49" s="23" t="s">
        <v>139</v>
      </c>
      <c r="H49" s="23" t="s">
        <v>139</v>
      </c>
      <c r="I49" s="20" t="s">
        <v>81</v>
      </c>
      <c r="J49" s="22"/>
      <c r="K49" s="22"/>
      <c r="L49" s="22" t="str">
        <f t="shared" si="1"/>
        <v/>
      </c>
      <c r="M49" s="22"/>
      <c r="N49" s="22" t="str">
        <f t="shared" si="2"/>
        <v/>
      </c>
      <c r="O49" s="24" t="str">
        <f t="shared" si="3"/>
        <v/>
      </c>
      <c r="P49" s="24" t="str">
        <f>IFERROR(__xludf.DUMMYFUNCTION("IF(AND($R49, NOT(REGEXMATCH(UPPER($C49), ""INS""))), IFERROR(IF((F49+L49)&gt;0, (F49+L49-M49)/(F49+L49), """"), """"), """")"),"")</f>
        <v/>
      </c>
      <c r="Q49" s="24" t="str">
        <f>IFERROR(__xludf.DUMMYFUNCTION("IF(AND($R49, REGEXMATCH(UPPER($C49), ""INS"")), IFERROR(IF((F49+L49)&gt;0, (F49+L49-M49)/(F49+L49), """"), """"), """")"),"")</f>
        <v/>
      </c>
      <c r="R49" s="25" t="b">
        <v>0</v>
      </c>
      <c r="S49" s="25" t="b">
        <v>0</v>
      </c>
      <c r="T49" s="25" t="b">
        <v>0</v>
      </c>
      <c r="U49" s="25" t="s">
        <v>92</v>
      </c>
      <c r="V49" s="25" t="b">
        <v>0</v>
      </c>
      <c r="W49" s="26" t="str">
        <f t="shared" si="4"/>
        <v/>
      </c>
      <c r="X49" s="27" t="str">
        <f t="shared" si="5"/>
        <v/>
      </c>
      <c r="Y49" s="27">
        <f t="shared" si="6"/>
        <v>17202.16</v>
      </c>
      <c r="Z49" s="27" t="str">
        <f t="shared" si="7"/>
        <v/>
      </c>
      <c r="AA49" s="28" t="str">
        <f>IFERROR(__xludf.DUMMYFUNCTION("""COMPUTED_VALUE"""),"Drew")</f>
        <v>Drew</v>
      </c>
      <c r="AB49" s="27" t="str">
        <f t="shared" si="8"/>
        <v/>
      </c>
      <c r="AC49" s="28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</row>
    <row r="50">
      <c r="A50" s="20">
        <v>2381.0</v>
      </c>
      <c r="B50" s="20">
        <v>2.0265049E7</v>
      </c>
      <c r="C50" s="28" t="s">
        <v>140</v>
      </c>
      <c r="D50" s="20"/>
      <c r="E50" s="21">
        <v>46097.0</v>
      </c>
      <c r="F50" s="22">
        <v>0.0</v>
      </c>
      <c r="G50" s="21"/>
      <c r="H50" s="21"/>
      <c r="I50" s="20" t="s">
        <v>62</v>
      </c>
      <c r="J50" s="22"/>
      <c r="K50" s="22"/>
      <c r="L50" s="22" t="str">
        <f t="shared" si="1"/>
        <v/>
      </c>
      <c r="M50" s="22"/>
      <c r="N50" s="22" t="str">
        <f t="shared" si="2"/>
        <v/>
      </c>
      <c r="O50" s="24" t="str">
        <f t="shared" si="3"/>
        <v/>
      </c>
      <c r="P50" s="24" t="str">
        <f>IFERROR(__xludf.DUMMYFUNCTION("IF(AND($R50, NOT(REGEXMATCH(UPPER($C50), ""INS""))), IFERROR(IF((F50+L50)&gt;0, (F50+L50-M50)/(F50+L50), """"), """"), """")"),"")</f>
        <v/>
      </c>
      <c r="Q50" s="24" t="str">
        <f>IFERROR(__xludf.DUMMYFUNCTION("IF(AND($R50, REGEXMATCH(UPPER($C50), ""INS"")), IFERROR(IF((F50+L50)&gt;0, (F50+L50-M50)/(F50+L50), """"), """"), """")"),"")</f>
        <v/>
      </c>
      <c r="R50" s="25" t="b">
        <v>0</v>
      </c>
      <c r="S50" s="25" t="b">
        <v>0</v>
      </c>
      <c r="T50" s="25" t="b">
        <v>0</v>
      </c>
      <c r="U50" s="25" t="s">
        <v>92</v>
      </c>
      <c r="V50" s="25" t="b">
        <v>0</v>
      </c>
      <c r="W50" s="26" t="str">
        <f t="shared" si="4"/>
        <v/>
      </c>
      <c r="X50" s="27" t="str">
        <f t="shared" si="5"/>
        <v/>
      </c>
      <c r="Y50" s="27">
        <f t="shared" si="6"/>
        <v>0</v>
      </c>
      <c r="Z50" s="27" t="str">
        <f t="shared" si="7"/>
        <v/>
      </c>
      <c r="AA50" s="28" t="str">
        <f>IFERROR(__xludf.DUMMYFUNCTION("""COMPUTED_VALUE"""),"Drew")</f>
        <v>Drew</v>
      </c>
      <c r="AB50" s="27" t="str">
        <f t="shared" si="8"/>
        <v/>
      </c>
      <c r="AC50" s="28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</row>
    <row r="51">
      <c r="A51" s="20">
        <v>2239.0</v>
      </c>
      <c r="B51" s="20">
        <v>2.026505E7</v>
      </c>
      <c r="C51" s="28" t="s">
        <v>141</v>
      </c>
      <c r="D51" s="20"/>
      <c r="E51" s="21">
        <v>46097.0</v>
      </c>
      <c r="F51" s="22">
        <v>0.0</v>
      </c>
      <c r="G51" s="21"/>
      <c r="H51" s="21"/>
      <c r="I51" s="20" t="s">
        <v>69</v>
      </c>
      <c r="J51" s="22"/>
      <c r="K51" s="22"/>
      <c r="L51" s="22" t="str">
        <f t="shared" si="1"/>
        <v/>
      </c>
      <c r="M51" s="22"/>
      <c r="N51" s="22" t="str">
        <f t="shared" si="2"/>
        <v/>
      </c>
      <c r="O51" s="24" t="str">
        <f t="shared" si="3"/>
        <v/>
      </c>
      <c r="P51" s="24" t="str">
        <f>IFERROR(__xludf.DUMMYFUNCTION("IF(AND($R51, NOT(REGEXMATCH(UPPER($C51), ""INS""))), IFERROR(IF((F51+L51)&gt;0, (F51+L51-M51)/(F51+L51), """"), """"), """")"),"")</f>
        <v/>
      </c>
      <c r="Q51" s="24" t="str">
        <f>IFERROR(__xludf.DUMMYFUNCTION("IF(AND($R51, REGEXMATCH(UPPER($C51), ""INS"")), IFERROR(IF((F51+L51)&gt;0, (F51+L51-M51)/(F51+L51), """"), """"), """")"),"")</f>
        <v/>
      </c>
      <c r="R51" s="25" t="b">
        <v>0</v>
      </c>
      <c r="S51" s="25" t="b">
        <v>0</v>
      </c>
      <c r="T51" s="25" t="b">
        <v>0</v>
      </c>
      <c r="U51" s="25" t="s">
        <v>92</v>
      </c>
      <c r="V51" s="25" t="b">
        <v>0</v>
      </c>
      <c r="W51" s="26" t="str">
        <f t="shared" si="4"/>
        <v/>
      </c>
      <c r="X51" s="27" t="str">
        <f t="shared" si="5"/>
        <v/>
      </c>
      <c r="Y51" s="27">
        <f t="shared" si="6"/>
        <v>0</v>
      </c>
      <c r="Z51" s="27" t="str">
        <f t="shared" si="7"/>
        <v/>
      </c>
      <c r="AA51" s="28" t="str">
        <f>IFERROR(__xludf.DUMMYFUNCTION("""COMPUTED_VALUE"""),"Drew")</f>
        <v>Drew</v>
      </c>
      <c r="AB51" s="27" t="str">
        <f t="shared" si="8"/>
        <v/>
      </c>
      <c r="AC51" s="28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</row>
    <row r="52">
      <c r="A52" s="20">
        <v>2378.0</v>
      </c>
      <c r="B52" s="20">
        <v>2.0265051E7</v>
      </c>
      <c r="C52" s="28" t="s">
        <v>142</v>
      </c>
      <c r="D52" s="20"/>
      <c r="E52" s="21">
        <v>46097.0</v>
      </c>
      <c r="F52" s="22">
        <v>0.0</v>
      </c>
      <c r="G52" s="21"/>
      <c r="H52" s="21"/>
      <c r="I52" s="20" t="s">
        <v>69</v>
      </c>
      <c r="J52" s="22"/>
      <c r="K52" s="22"/>
      <c r="L52" s="22" t="str">
        <f t="shared" si="1"/>
        <v/>
      </c>
      <c r="M52" s="22"/>
      <c r="N52" s="22" t="str">
        <f t="shared" si="2"/>
        <v/>
      </c>
      <c r="O52" s="24" t="str">
        <f t="shared" si="3"/>
        <v/>
      </c>
      <c r="P52" s="24" t="str">
        <f>IFERROR(__xludf.DUMMYFUNCTION("IF(AND($R52, NOT(REGEXMATCH(UPPER($C52), ""INS""))), IFERROR(IF((F52+L52)&gt;0, (F52+L52-M52)/(F52+L52), """"), """"), """")"),"")</f>
        <v/>
      </c>
      <c r="Q52" s="24" t="str">
        <f>IFERROR(__xludf.DUMMYFUNCTION("IF(AND($R52, REGEXMATCH(UPPER($C52), ""INS"")), IFERROR(IF((F52+L52)&gt;0, (F52+L52-M52)/(F52+L52), """"), """"), """")"),"")</f>
        <v/>
      </c>
      <c r="R52" s="25" t="b">
        <v>0</v>
      </c>
      <c r="S52" s="25" t="b">
        <v>0</v>
      </c>
      <c r="T52" s="25" t="b">
        <v>0</v>
      </c>
      <c r="U52" s="25" t="s">
        <v>92</v>
      </c>
      <c r="V52" s="25" t="b">
        <v>0</v>
      </c>
      <c r="W52" s="26" t="str">
        <f t="shared" si="4"/>
        <v/>
      </c>
      <c r="X52" s="27" t="str">
        <f t="shared" si="5"/>
        <v/>
      </c>
      <c r="Y52" s="27">
        <f t="shared" si="6"/>
        <v>0</v>
      </c>
      <c r="Z52" s="27" t="str">
        <f t="shared" si="7"/>
        <v/>
      </c>
      <c r="AA52" s="28" t="str">
        <f>IFERROR(__xludf.DUMMYFUNCTION("""COMPUTED_VALUE"""),"Drew")</f>
        <v>Drew</v>
      </c>
      <c r="AB52" s="27" t="str">
        <f t="shared" si="8"/>
        <v/>
      </c>
      <c r="AC52" s="28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</row>
    <row r="53">
      <c r="A53" s="20">
        <v>2349.0</v>
      </c>
      <c r="B53" s="20">
        <v>2.0265052E7</v>
      </c>
      <c r="C53" s="28" t="s">
        <v>143</v>
      </c>
      <c r="D53" s="20"/>
      <c r="E53" s="21">
        <v>46097.0</v>
      </c>
      <c r="F53" s="22">
        <v>16132.31</v>
      </c>
      <c r="G53" s="23" t="s">
        <v>144</v>
      </c>
      <c r="H53" s="23" t="s">
        <v>145</v>
      </c>
      <c r="I53" s="20" t="s">
        <v>62</v>
      </c>
      <c r="J53" s="22"/>
      <c r="K53" s="22"/>
      <c r="L53" s="22" t="str">
        <f t="shared" si="1"/>
        <v/>
      </c>
      <c r="M53" s="22"/>
      <c r="N53" s="22" t="str">
        <f t="shared" si="2"/>
        <v/>
      </c>
      <c r="O53" s="24" t="str">
        <f t="shared" si="3"/>
        <v/>
      </c>
      <c r="P53" s="24" t="str">
        <f>IFERROR(__xludf.DUMMYFUNCTION("IF(AND($R53, NOT(REGEXMATCH(UPPER($C53), ""INS""))), IFERROR(IF((F53+L53)&gt;0, (F53+L53-M53)/(F53+L53), """"), """"), """")"),"")</f>
        <v/>
      </c>
      <c r="Q53" s="24" t="str">
        <f>IFERROR(__xludf.DUMMYFUNCTION("IF(AND($R53, REGEXMATCH(UPPER($C53), ""INS"")), IFERROR(IF((F53+L53)&gt;0, (F53+L53-M53)/(F53+L53), """"), """"), """")"),"")</f>
        <v/>
      </c>
      <c r="R53" s="25" t="b">
        <v>0</v>
      </c>
      <c r="S53" s="25" t="b">
        <v>0</v>
      </c>
      <c r="T53" s="25" t="b">
        <v>0</v>
      </c>
      <c r="U53" s="25" t="s">
        <v>72</v>
      </c>
      <c r="V53" s="25" t="b">
        <v>0</v>
      </c>
      <c r="W53" s="26" t="str">
        <f t="shared" si="4"/>
        <v/>
      </c>
      <c r="X53" s="27" t="str">
        <f t="shared" si="5"/>
        <v/>
      </c>
      <c r="Y53" s="27">
        <f t="shared" si="6"/>
        <v>16132.31</v>
      </c>
      <c r="Z53" s="27" t="str">
        <f t="shared" si="7"/>
        <v/>
      </c>
      <c r="AA53" s="28" t="str">
        <f>IFERROR(__xludf.DUMMYFUNCTION("""COMPUTED_VALUE"""),"Drew")</f>
        <v>Drew</v>
      </c>
      <c r="AB53" s="27" t="str">
        <f t="shared" si="8"/>
        <v/>
      </c>
      <c r="AC53" s="28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</row>
    <row r="54">
      <c r="A54" s="20">
        <v>2397.0</v>
      </c>
      <c r="B54" s="20">
        <v>2.0265053E7</v>
      </c>
      <c r="C54" s="28" t="s">
        <v>146</v>
      </c>
      <c r="D54" s="20"/>
      <c r="E54" s="21">
        <v>46097.0</v>
      </c>
      <c r="F54" s="22">
        <v>0.0</v>
      </c>
      <c r="G54" s="21"/>
      <c r="H54" s="21"/>
      <c r="I54" s="20" t="s">
        <v>69</v>
      </c>
      <c r="J54" s="22"/>
      <c r="K54" s="22"/>
      <c r="L54" s="22" t="str">
        <f t="shared" si="1"/>
        <v/>
      </c>
      <c r="M54" s="22"/>
      <c r="N54" s="22" t="str">
        <f t="shared" si="2"/>
        <v/>
      </c>
      <c r="O54" s="24" t="str">
        <f t="shared" si="3"/>
        <v/>
      </c>
      <c r="P54" s="24" t="str">
        <f>IFERROR(__xludf.DUMMYFUNCTION("IF(AND($R54, NOT(REGEXMATCH(UPPER($C54), ""INS""))), IFERROR(IF((F54+L54)&gt;0, (F54+L54-M54)/(F54+L54), """"), """"), """")"),"")</f>
        <v/>
      </c>
      <c r="Q54" s="24" t="str">
        <f>IFERROR(__xludf.DUMMYFUNCTION("IF(AND($R54, REGEXMATCH(UPPER($C54), ""INS"")), IFERROR(IF((F54+L54)&gt;0, (F54+L54-M54)/(F54+L54), """"), """"), """")"),"")</f>
        <v/>
      </c>
      <c r="R54" s="25" t="b">
        <v>0</v>
      </c>
      <c r="S54" s="25" t="b">
        <v>0</v>
      </c>
      <c r="T54" s="25" t="b">
        <v>0</v>
      </c>
      <c r="U54" s="25" t="s">
        <v>92</v>
      </c>
      <c r="V54" s="25" t="b">
        <v>0</v>
      </c>
      <c r="W54" s="26" t="str">
        <f t="shared" si="4"/>
        <v/>
      </c>
      <c r="X54" s="27" t="str">
        <f t="shared" si="5"/>
        <v/>
      </c>
      <c r="Y54" s="27">
        <f t="shared" si="6"/>
        <v>0</v>
      </c>
      <c r="Z54" s="27" t="str">
        <f t="shared" si="7"/>
        <v/>
      </c>
      <c r="AA54" s="28" t="str">
        <f>IFERROR(__xludf.DUMMYFUNCTION("""COMPUTED_VALUE"""),"Drew")</f>
        <v>Drew</v>
      </c>
      <c r="AB54" s="27" t="str">
        <f t="shared" si="8"/>
        <v/>
      </c>
      <c r="AC54" s="28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</row>
    <row r="55">
      <c r="A55" s="20">
        <v>1651.0</v>
      </c>
      <c r="B55" s="20">
        <v>2.0265054E7</v>
      </c>
      <c r="C55" s="28" t="s">
        <v>147</v>
      </c>
      <c r="D55" s="20"/>
      <c r="E55" s="21">
        <v>46097.0</v>
      </c>
      <c r="F55" s="22">
        <v>0.0</v>
      </c>
      <c r="G55" s="21"/>
      <c r="H55" s="21"/>
      <c r="I55" s="20" t="s">
        <v>62</v>
      </c>
      <c r="J55" s="22"/>
      <c r="K55" s="22"/>
      <c r="L55" s="22" t="str">
        <f t="shared" si="1"/>
        <v/>
      </c>
      <c r="M55" s="22"/>
      <c r="N55" s="22" t="str">
        <f t="shared" si="2"/>
        <v/>
      </c>
      <c r="O55" s="24" t="str">
        <f t="shared" si="3"/>
        <v/>
      </c>
      <c r="P55" s="24" t="str">
        <f>IFERROR(__xludf.DUMMYFUNCTION("IF(AND($R55, NOT(REGEXMATCH(UPPER($C55), ""INS""))), IFERROR(IF((F55+L55)&gt;0, (F55+L55-M55)/(F55+L55), """"), """"), """")"),"")</f>
        <v/>
      </c>
      <c r="Q55" s="24" t="str">
        <f>IFERROR(__xludf.DUMMYFUNCTION("IF(AND($R55, REGEXMATCH(UPPER($C55), ""INS"")), IFERROR(IF((F55+L55)&gt;0, (F55+L55-M55)/(F55+L55), """"), """"), """")"),"")</f>
        <v/>
      </c>
      <c r="R55" s="25" t="b">
        <v>0</v>
      </c>
      <c r="S55" s="25" t="b">
        <v>0</v>
      </c>
      <c r="T55" s="25" t="b">
        <v>0</v>
      </c>
      <c r="U55" s="25" t="s">
        <v>92</v>
      </c>
      <c r="V55" s="25" t="b">
        <v>0</v>
      </c>
      <c r="W55" s="26" t="str">
        <f t="shared" si="4"/>
        <v/>
      </c>
      <c r="X55" s="27" t="str">
        <f t="shared" si="5"/>
        <v/>
      </c>
      <c r="Y55" s="27">
        <f t="shared" si="6"/>
        <v>0</v>
      </c>
      <c r="Z55" s="27" t="str">
        <f t="shared" si="7"/>
        <v/>
      </c>
      <c r="AA55" s="28" t="str">
        <f>IFERROR(__xludf.DUMMYFUNCTION("""COMPUTED_VALUE"""),"Drew")</f>
        <v>Drew</v>
      </c>
      <c r="AB55" s="27" t="str">
        <f t="shared" si="8"/>
        <v/>
      </c>
      <c r="AC55" s="28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</row>
    <row r="56">
      <c r="A56" s="20">
        <v>2399.0</v>
      </c>
      <c r="B56" s="20">
        <v>2.0265055E7</v>
      </c>
      <c r="C56" s="28" t="s">
        <v>148</v>
      </c>
      <c r="D56" s="20"/>
      <c r="E56" s="21">
        <v>46097.0</v>
      </c>
      <c r="F56" s="22">
        <v>0.0</v>
      </c>
      <c r="G56" s="21"/>
      <c r="H56" s="21"/>
      <c r="I56" s="20" t="s">
        <v>69</v>
      </c>
      <c r="J56" s="22"/>
      <c r="K56" s="22"/>
      <c r="L56" s="22" t="str">
        <f t="shared" si="1"/>
        <v/>
      </c>
      <c r="M56" s="22"/>
      <c r="N56" s="22" t="str">
        <f t="shared" si="2"/>
        <v/>
      </c>
      <c r="O56" s="24" t="str">
        <f t="shared" si="3"/>
        <v/>
      </c>
      <c r="P56" s="24" t="str">
        <f>IFERROR(__xludf.DUMMYFUNCTION("IF(AND($R56, NOT(REGEXMATCH(UPPER($C56), ""INS""))), IFERROR(IF((F56+L56)&gt;0, (F56+L56-M56)/(F56+L56), """"), """"), """")"),"")</f>
        <v/>
      </c>
      <c r="Q56" s="24" t="str">
        <f>IFERROR(__xludf.DUMMYFUNCTION("IF(AND($R56, REGEXMATCH(UPPER($C56), ""INS"")), IFERROR(IF((F56+L56)&gt;0, (F56+L56-M56)/(F56+L56), """"), """"), """")"),"")</f>
        <v/>
      </c>
      <c r="R56" s="25" t="b">
        <v>0</v>
      </c>
      <c r="S56" s="25" t="b">
        <v>0</v>
      </c>
      <c r="T56" s="25" t="b">
        <v>0</v>
      </c>
      <c r="U56" s="25" t="s">
        <v>92</v>
      </c>
      <c r="V56" s="25" t="b">
        <v>0</v>
      </c>
      <c r="W56" s="26" t="str">
        <f t="shared" si="4"/>
        <v/>
      </c>
      <c r="X56" s="27" t="str">
        <f t="shared" si="5"/>
        <v/>
      </c>
      <c r="Y56" s="27">
        <f t="shared" si="6"/>
        <v>0</v>
      </c>
      <c r="Z56" s="27" t="str">
        <f t="shared" si="7"/>
        <v/>
      </c>
      <c r="AA56" s="28" t="str">
        <f>IFERROR(__xludf.DUMMYFUNCTION("""COMPUTED_VALUE"""),"Drew")</f>
        <v>Drew</v>
      </c>
      <c r="AB56" s="27" t="str">
        <f t="shared" si="8"/>
        <v/>
      </c>
      <c r="AC56" s="28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</row>
    <row r="57">
      <c r="A57" s="20">
        <v>2325.0</v>
      </c>
      <c r="B57" s="20">
        <v>2.0265056E7</v>
      </c>
      <c r="C57" s="28" t="s">
        <v>149</v>
      </c>
      <c r="D57" s="20"/>
      <c r="E57" s="21">
        <v>46097.0</v>
      </c>
      <c r="F57" s="22">
        <v>1321.13</v>
      </c>
      <c r="G57" s="23" t="s">
        <v>150</v>
      </c>
      <c r="H57" s="23" t="s">
        <v>150</v>
      </c>
      <c r="I57" s="20" t="s">
        <v>69</v>
      </c>
      <c r="J57" s="22"/>
      <c r="K57" s="22"/>
      <c r="L57" s="22" t="str">
        <f t="shared" si="1"/>
        <v/>
      </c>
      <c r="M57" s="22"/>
      <c r="N57" s="22" t="str">
        <f t="shared" si="2"/>
        <v/>
      </c>
      <c r="O57" s="24" t="str">
        <f t="shared" si="3"/>
        <v/>
      </c>
      <c r="P57" s="24" t="str">
        <f>IFERROR(__xludf.DUMMYFUNCTION("IF(AND($R57, NOT(REGEXMATCH(UPPER($C57), ""INS""))), IFERROR(IF((F57+L57)&gt;0, (F57+L57-M57)/(F57+L57), """"), """"), """")"),"")</f>
        <v/>
      </c>
      <c r="Q57" s="24" t="str">
        <f>IFERROR(__xludf.DUMMYFUNCTION("IF(AND($R57, REGEXMATCH(UPPER($C57), ""INS"")), IFERROR(IF((F57+L57)&gt;0, (F57+L57-M57)/(F57+L57), """"), """"), """")"),"")</f>
        <v/>
      </c>
      <c r="R57" s="25" t="b">
        <v>0</v>
      </c>
      <c r="S57" s="25" t="b">
        <v>0</v>
      </c>
      <c r="T57" s="25" t="b">
        <v>0</v>
      </c>
      <c r="U57" s="25" t="s">
        <v>90</v>
      </c>
      <c r="V57" s="25" t="b">
        <v>0</v>
      </c>
      <c r="W57" s="26" t="str">
        <f t="shared" si="4"/>
        <v/>
      </c>
      <c r="X57" s="27" t="str">
        <f t="shared" si="5"/>
        <v/>
      </c>
      <c r="Y57" s="27">
        <f t="shared" si="6"/>
        <v>1321.13</v>
      </c>
      <c r="Z57" s="27" t="str">
        <f t="shared" si="7"/>
        <v/>
      </c>
      <c r="AA57" s="28" t="str">
        <f>IFERROR(__xludf.DUMMYFUNCTION("""COMPUTED_VALUE"""),"Drew")</f>
        <v>Drew</v>
      </c>
      <c r="AB57" s="27" t="str">
        <f t="shared" si="8"/>
        <v/>
      </c>
      <c r="AC57" s="28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</row>
    <row r="58">
      <c r="A58" s="20">
        <v>2362.0</v>
      </c>
      <c r="B58" s="20">
        <v>2.0265057E7</v>
      </c>
      <c r="C58" s="28" t="s">
        <v>151</v>
      </c>
      <c r="D58" s="20"/>
      <c r="E58" s="21">
        <v>46097.0</v>
      </c>
      <c r="F58" s="22">
        <v>24164.98</v>
      </c>
      <c r="G58" s="23" t="s">
        <v>152</v>
      </c>
      <c r="H58" s="23" t="s">
        <v>136</v>
      </c>
      <c r="I58" s="20" t="s">
        <v>81</v>
      </c>
      <c r="J58" s="22"/>
      <c r="K58" s="22"/>
      <c r="L58" s="22" t="str">
        <f t="shared" si="1"/>
        <v/>
      </c>
      <c r="M58" s="22"/>
      <c r="N58" s="22" t="str">
        <f t="shared" si="2"/>
        <v/>
      </c>
      <c r="O58" s="24" t="str">
        <f t="shared" si="3"/>
        <v/>
      </c>
      <c r="P58" s="24" t="str">
        <f>IFERROR(__xludf.DUMMYFUNCTION("IF(AND($R58, NOT(REGEXMATCH(UPPER($C58), ""INS""))), IFERROR(IF((F58+L58)&gt;0, (F58+L58-M58)/(F58+L58), """"), """"), """")"),"")</f>
        <v/>
      </c>
      <c r="Q58" s="24" t="str">
        <f>IFERROR(__xludf.DUMMYFUNCTION("IF(AND($R58, REGEXMATCH(UPPER($C58), ""INS"")), IFERROR(IF((F58+L58)&gt;0, (F58+L58-M58)/(F58+L58), """"), """"), """")"),"")</f>
        <v/>
      </c>
      <c r="R58" s="25" t="b">
        <v>0</v>
      </c>
      <c r="S58" s="25" t="b">
        <v>0</v>
      </c>
      <c r="T58" s="25" t="b">
        <v>0</v>
      </c>
      <c r="U58" s="25" t="s">
        <v>72</v>
      </c>
      <c r="V58" s="25" t="b">
        <v>0</v>
      </c>
      <c r="W58" s="26" t="str">
        <f t="shared" si="4"/>
        <v/>
      </c>
      <c r="X58" s="27" t="str">
        <f t="shared" si="5"/>
        <v/>
      </c>
      <c r="Y58" s="27">
        <f t="shared" si="6"/>
        <v>24164.98</v>
      </c>
      <c r="Z58" s="27" t="str">
        <f t="shared" si="7"/>
        <v/>
      </c>
      <c r="AA58" s="28" t="str">
        <f>IFERROR(__xludf.DUMMYFUNCTION("""COMPUTED_VALUE"""),"Drew")</f>
        <v>Drew</v>
      </c>
      <c r="AB58" s="27" t="str">
        <f t="shared" si="8"/>
        <v/>
      </c>
      <c r="AC58" s="28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</row>
    <row r="59">
      <c r="A59" s="20">
        <v>2393.0</v>
      </c>
      <c r="B59" s="20">
        <v>2.0265058E7</v>
      </c>
      <c r="C59" s="28" t="s">
        <v>153</v>
      </c>
      <c r="D59" s="20"/>
      <c r="E59" s="21">
        <v>46098.0</v>
      </c>
      <c r="F59" s="22">
        <v>29397.84</v>
      </c>
      <c r="G59" s="21"/>
      <c r="H59" s="21"/>
      <c r="I59" s="20" t="s">
        <v>87</v>
      </c>
      <c r="J59" s="22"/>
      <c r="K59" s="22"/>
      <c r="L59" s="22" t="str">
        <f t="shared" si="1"/>
        <v/>
      </c>
      <c r="M59" s="22"/>
      <c r="N59" s="22" t="str">
        <f t="shared" si="2"/>
        <v/>
      </c>
      <c r="O59" s="24" t="str">
        <f t="shared" si="3"/>
        <v/>
      </c>
      <c r="P59" s="24" t="str">
        <f>IFERROR(__xludf.DUMMYFUNCTION("IF(AND($R59, NOT(REGEXMATCH(UPPER($C59), ""INS""))), IFERROR(IF((F59+L59)&gt;0, (F59+L59-M59)/(F59+L59), """"), """"), """")"),"")</f>
        <v/>
      </c>
      <c r="Q59" s="24" t="str">
        <f>IFERROR(__xludf.DUMMYFUNCTION("IF(AND($R59, REGEXMATCH(UPPER($C59), ""INS"")), IFERROR(IF((F59+L59)&gt;0, (F59+L59-M59)/(F59+L59), """"), """"), """")"),"")</f>
        <v/>
      </c>
      <c r="R59" s="25" t="b">
        <v>0</v>
      </c>
      <c r="S59" s="25" t="b">
        <v>0</v>
      </c>
      <c r="T59" s="25" t="b">
        <v>0</v>
      </c>
      <c r="U59" s="25" t="s">
        <v>90</v>
      </c>
      <c r="V59" s="25" t="b">
        <v>0</v>
      </c>
      <c r="W59" s="26" t="str">
        <f t="shared" si="4"/>
        <v/>
      </c>
      <c r="X59" s="27" t="str">
        <f t="shared" si="5"/>
        <v/>
      </c>
      <c r="Y59" s="27">
        <f t="shared" si="6"/>
        <v>29397.84</v>
      </c>
      <c r="Z59" s="27" t="str">
        <f t="shared" si="7"/>
        <v/>
      </c>
      <c r="AA59" s="28" t="str">
        <f>IFERROR(__xludf.DUMMYFUNCTION("""COMPUTED_VALUE"""),"Drew")</f>
        <v>Drew</v>
      </c>
      <c r="AB59" s="27" t="str">
        <f t="shared" si="8"/>
        <v/>
      </c>
      <c r="AC59" s="28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</row>
    <row r="60">
      <c r="A60" s="20">
        <v>2408.0</v>
      </c>
      <c r="B60" s="20">
        <v>2.0265059E7</v>
      </c>
      <c r="C60" s="28" t="s">
        <v>154</v>
      </c>
      <c r="D60" s="20"/>
      <c r="E60" s="21">
        <v>46098.0</v>
      </c>
      <c r="F60" s="22">
        <v>0.0</v>
      </c>
      <c r="G60" s="21"/>
      <c r="H60" s="21"/>
      <c r="I60" s="20" t="s">
        <v>69</v>
      </c>
      <c r="J60" s="22"/>
      <c r="K60" s="22"/>
      <c r="L60" s="22" t="str">
        <f t="shared" si="1"/>
        <v/>
      </c>
      <c r="M60" s="22"/>
      <c r="N60" s="22" t="str">
        <f t="shared" si="2"/>
        <v/>
      </c>
      <c r="O60" s="24" t="str">
        <f t="shared" si="3"/>
        <v/>
      </c>
      <c r="P60" s="24" t="str">
        <f>IFERROR(__xludf.DUMMYFUNCTION("IF(AND($R60, NOT(REGEXMATCH(UPPER($C60), ""INS""))), IFERROR(IF((F60+L60)&gt;0, (F60+L60-M60)/(F60+L60), """"), """"), """")"),"")</f>
        <v/>
      </c>
      <c r="Q60" s="24" t="str">
        <f>IFERROR(__xludf.DUMMYFUNCTION("IF(AND($R60, REGEXMATCH(UPPER($C60), ""INS"")), IFERROR(IF((F60+L60)&gt;0, (F60+L60-M60)/(F60+L60), """"), """"), """")"),"")</f>
        <v/>
      </c>
      <c r="R60" s="25" t="b">
        <v>0</v>
      </c>
      <c r="S60" s="25" t="b">
        <v>0</v>
      </c>
      <c r="T60" s="25" t="b">
        <v>0</v>
      </c>
      <c r="U60" s="25" t="s">
        <v>92</v>
      </c>
      <c r="V60" s="25" t="b">
        <v>0</v>
      </c>
      <c r="W60" s="26" t="str">
        <f t="shared" si="4"/>
        <v/>
      </c>
      <c r="X60" s="27" t="str">
        <f t="shared" si="5"/>
        <v/>
      </c>
      <c r="Y60" s="27">
        <f t="shared" si="6"/>
        <v>0</v>
      </c>
      <c r="Z60" s="27" t="str">
        <f t="shared" si="7"/>
        <v/>
      </c>
      <c r="AA60" s="28" t="str">
        <f>IFERROR(__xludf.DUMMYFUNCTION("""COMPUTED_VALUE"""),"Drew")</f>
        <v>Drew</v>
      </c>
      <c r="AB60" s="27" t="str">
        <f t="shared" si="8"/>
        <v/>
      </c>
      <c r="AC60" s="28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</row>
    <row r="61">
      <c r="A61" s="20">
        <v>2369.0</v>
      </c>
      <c r="B61" s="20">
        <v>2.026506E7</v>
      </c>
      <c r="C61" s="28" t="s">
        <v>155</v>
      </c>
      <c r="D61" s="20"/>
      <c r="E61" s="21">
        <v>46098.0</v>
      </c>
      <c r="F61" s="22">
        <v>0.0</v>
      </c>
      <c r="G61" s="21"/>
      <c r="H61" s="21"/>
      <c r="I61" s="20" t="s">
        <v>69</v>
      </c>
      <c r="J61" s="22"/>
      <c r="K61" s="22"/>
      <c r="L61" s="22" t="str">
        <f t="shared" si="1"/>
        <v/>
      </c>
      <c r="M61" s="22"/>
      <c r="N61" s="22" t="str">
        <f t="shared" si="2"/>
        <v/>
      </c>
      <c r="O61" s="24" t="str">
        <f t="shared" si="3"/>
        <v/>
      </c>
      <c r="P61" s="24" t="str">
        <f>IFERROR(__xludf.DUMMYFUNCTION("IF(AND($R61, NOT(REGEXMATCH(UPPER($C61), ""INS""))), IFERROR(IF((F61+L61)&gt;0, (F61+L61-M61)/(F61+L61), """"), """"), """")"),"")</f>
        <v/>
      </c>
      <c r="Q61" s="24" t="str">
        <f>IFERROR(__xludf.DUMMYFUNCTION("IF(AND($R61, REGEXMATCH(UPPER($C61), ""INS"")), IFERROR(IF((F61+L61)&gt;0, (F61+L61-M61)/(F61+L61), """"), """"), """")"),"")</f>
        <v/>
      </c>
      <c r="R61" s="25" t="b">
        <v>0</v>
      </c>
      <c r="S61" s="25" t="b">
        <v>0</v>
      </c>
      <c r="T61" s="25" t="b">
        <v>0</v>
      </c>
      <c r="U61" s="25" t="s">
        <v>92</v>
      </c>
      <c r="V61" s="25" t="b">
        <v>0</v>
      </c>
      <c r="W61" s="26" t="str">
        <f t="shared" si="4"/>
        <v/>
      </c>
      <c r="X61" s="27" t="str">
        <f t="shared" si="5"/>
        <v/>
      </c>
      <c r="Y61" s="27">
        <f t="shared" si="6"/>
        <v>0</v>
      </c>
      <c r="Z61" s="27" t="str">
        <f t="shared" si="7"/>
        <v/>
      </c>
      <c r="AA61" s="28" t="str">
        <f>IFERROR(__xludf.DUMMYFUNCTION("""COMPUTED_VALUE"""),"Drew")</f>
        <v>Drew</v>
      </c>
      <c r="AB61" s="27" t="str">
        <f t="shared" si="8"/>
        <v/>
      </c>
      <c r="AC61" s="28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</row>
    <row r="62">
      <c r="A62" s="20">
        <v>2377.0</v>
      </c>
      <c r="B62" s="20">
        <v>2.0265061E7</v>
      </c>
      <c r="C62" s="28" t="s">
        <v>156</v>
      </c>
      <c r="D62" s="20"/>
      <c r="E62" s="21">
        <v>46099.0</v>
      </c>
      <c r="F62" s="22">
        <v>9210.97</v>
      </c>
      <c r="G62" s="23" t="s">
        <v>139</v>
      </c>
      <c r="H62" s="23" t="s">
        <v>139</v>
      </c>
      <c r="I62" s="20" t="s">
        <v>69</v>
      </c>
      <c r="J62" s="22"/>
      <c r="K62" s="22"/>
      <c r="L62" s="22" t="str">
        <f t="shared" si="1"/>
        <v/>
      </c>
      <c r="M62" s="22"/>
      <c r="N62" s="22" t="str">
        <f t="shared" si="2"/>
        <v/>
      </c>
      <c r="O62" s="24" t="str">
        <f t="shared" si="3"/>
        <v/>
      </c>
      <c r="P62" s="24" t="str">
        <f>IFERROR(__xludf.DUMMYFUNCTION("IF(AND($R62, NOT(REGEXMATCH(UPPER($C62), ""INS""))), IFERROR(IF((F62+L62)&gt;0, (F62+L62-M62)/(F62+L62), """"), """"), """")"),"")</f>
        <v/>
      </c>
      <c r="Q62" s="24" t="str">
        <f>IFERROR(__xludf.DUMMYFUNCTION("IF(AND($R62, REGEXMATCH(UPPER($C62), ""INS"")), IFERROR(IF((F62+L62)&gt;0, (F62+L62-M62)/(F62+L62), """"), """"), """")"),"")</f>
        <v/>
      </c>
      <c r="R62" s="25" t="b">
        <v>0</v>
      </c>
      <c r="S62" s="25" t="b">
        <v>0</v>
      </c>
      <c r="T62" s="25" t="b">
        <v>0</v>
      </c>
      <c r="U62" s="25" t="s">
        <v>72</v>
      </c>
      <c r="V62" s="25" t="b">
        <v>0</v>
      </c>
      <c r="W62" s="26" t="str">
        <f t="shared" si="4"/>
        <v/>
      </c>
      <c r="X62" s="27" t="str">
        <f t="shared" si="5"/>
        <v/>
      </c>
      <c r="Y62" s="27">
        <f t="shared" si="6"/>
        <v>9210.97</v>
      </c>
      <c r="Z62" s="27" t="str">
        <f t="shared" si="7"/>
        <v/>
      </c>
      <c r="AA62" s="28" t="str">
        <f>IFERROR(__xludf.DUMMYFUNCTION("""COMPUTED_VALUE"""),"Drew")</f>
        <v>Drew</v>
      </c>
      <c r="AB62" s="27" t="str">
        <f t="shared" si="8"/>
        <v/>
      </c>
      <c r="AC62" s="28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</row>
    <row r="63">
      <c r="A63" s="20">
        <v>2322.0</v>
      </c>
      <c r="B63" s="20">
        <v>2.0265062E7</v>
      </c>
      <c r="C63" s="28" t="s">
        <v>157</v>
      </c>
      <c r="D63" s="20"/>
      <c r="E63" s="21">
        <v>46099.0</v>
      </c>
      <c r="F63" s="22">
        <v>0.0</v>
      </c>
      <c r="G63" s="21"/>
      <c r="H63" s="21"/>
      <c r="I63" s="20" t="s">
        <v>66</v>
      </c>
      <c r="J63" s="22"/>
      <c r="K63" s="22"/>
      <c r="L63" s="22" t="str">
        <f t="shared" si="1"/>
        <v/>
      </c>
      <c r="M63" s="22"/>
      <c r="N63" s="22" t="str">
        <f t="shared" si="2"/>
        <v/>
      </c>
      <c r="O63" s="24" t="str">
        <f t="shared" si="3"/>
        <v/>
      </c>
      <c r="P63" s="24" t="str">
        <f>IFERROR(__xludf.DUMMYFUNCTION("IF(AND($R63, NOT(REGEXMATCH(UPPER($C63), ""INS""))), IFERROR(IF((F63+L63)&gt;0, (F63+L63-M63)/(F63+L63), """"), """"), """")"),"")</f>
        <v/>
      </c>
      <c r="Q63" s="24" t="str">
        <f>IFERROR(__xludf.DUMMYFUNCTION("IF(AND($R63, REGEXMATCH(UPPER($C63), ""INS"")), IFERROR(IF((F63+L63)&gt;0, (F63+L63-M63)/(F63+L63), """"), """"), """")"),"")</f>
        <v/>
      </c>
      <c r="R63" s="25" t="b">
        <v>0</v>
      </c>
      <c r="S63" s="25" t="b">
        <v>0</v>
      </c>
      <c r="T63" s="25" t="b">
        <v>0</v>
      </c>
      <c r="U63" s="25" t="s">
        <v>92</v>
      </c>
      <c r="V63" s="25" t="b">
        <v>0</v>
      </c>
      <c r="W63" s="26" t="str">
        <f t="shared" si="4"/>
        <v/>
      </c>
      <c r="X63" s="27" t="str">
        <f t="shared" si="5"/>
        <v/>
      </c>
      <c r="Y63" s="27">
        <f t="shared" si="6"/>
        <v>0</v>
      </c>
      <c r="Z63" s="27" t="str">
        <f t="shared" si="7"/>
        <v/>
      </c>
      <c r="AA63" s="28" t="str">
        <f>IFERROR(__xludf.DUMMYFUNCTION("""COMPUTED_VALUE"""),"Drew")</f>
        <v>Drew</v>
      </c>
      <c r="AB63" s="27" t="str">
        <f t="shared" si="8"/>
        <v/>
      </c>
      <c r="AC63" s="28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</row>
    <row r="64">
      <c r="A64" s="20">
        <v>2390.0</v>
      </c>
      <c r="B64" s="20">
        <v>2.0265063E7</v>
      </c>
      <c r="C64" s="28" t="s">
        <v>158</v>
      </c>
      <c r="D64" s="20"/>
      <c r="E64" s="21">
        <v>46099.0</v>
      </c>
      <c r="F64" s="22">
        <v>11601.56</v>
      </c>
      <c r="G64" s="23" t="s">
        <v>95</v>
      </c>
      <c r="H64" s="23" t="s">
        <v>132</v>
      </c>
      <c r="I64" s="20" t="s">
        <v>69</v>
      </c>
      <c r="J64" s="22"/>
      <c r="K64" s="22"/>
      <c r="L64" s="22" t="str">
        <f t="shared" si="1"/>
        <v/>
      </c>
      <c r="M64" s="22"/>
      <c r="N64" s="22" t="str">
        <f t="shared" si="2"/>
        <v/>
      </c>
      <c r="O64" s="24" t="str">
        <f t="shared" si="3"/>
        <v/>
      </c>
      <c r="P64" s="24" t="str">
        <f>IFERROR(__xludf.DUMMYFUNCTION("IF(AND($R64, NOT(REGEXMATCH(UPPER($C64), ""INS""))), IFERROR(IF((F64+L64)&gt;0, (F64+L64-M64)/(F64+L64), """"), """"), """")"),"")</f>
        <v/>
      </c>
      <c r="Q64" s="24" t="str">
        <f>IFERROR(__xludf.DUMMYFUNCTION("IF(AND($R64, REGEXMATCH(UPPER($C64), ""INS"")), IFERROR(IF((F64+L64)&gt;0, (F64+L64-M64)/(F64+L64), """"), """"), """")"),"")</f>
        <v/>
      </c>
      <c r="R64" s="25" t="b">
        <v>0</v>
      </c>
      <c r="S64" s="25" t="b">
        <v>0</v>
      </c>
      <c r="T64" s="25" t="b">
        <v>0</v>
      </c>
      <c r="U64" s="25" t="s">
        <v>90</v>
      </c>
      <c r="V64" s="25" t="b">
        <v>0</v>
      </c>
      <c r="W64" s="26" t="str">
        <f t="shared" si="4"/>
        <v/>
      </c>
      <c r="X64" s="27" t="str">
        <f t="shared" si="5"/>
        <v/>
      </c>
      <c r="Y64" s="27">
        <f t="shared" si="6"/>
        <v>11601.56</v>
      </c>
      <c r="Z64" s="27" t="str">
        <f t="shared" si="7"/>
        <v/>
      </c>
      <c r="AA64" s="28" t="str">
        <f>IFERROR(__xludf.DUMMYFUNCTION("""COMPUTED_VALUE"""),"Drew")</f>
        <v>Drew</v>
      </c>
      <c r="AB64" s="27" t="str">
        <f t="shared" si="8"/>
        <v/>
      </c>
      <c r="AC64" s="28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</row>
    <row r="65">
      <c r="A65" s="20">
        <v>2334.0</v>
      </c>
      <c r="B65" s="20">
        <v>2.0265064E7</v>
      </c>
      <c r="C65" s="28" t="s">
        <v>159</v>
      </c>
      <c r="D65" s="20"/>
      <c r="E65" s="21">
        <v>46099.0</v>
      </c>
      <c r="F65" s="22">
        <v>0.0</v>
      </c>
      <c r="G65" s="21"/>
      <c r="H65" s="21"/>
      <c r="I65" s="20" t="s">
        <v>69</v>
      </c>
      <c r="J65" s="22"/>
      <c r="K65" s="22"/>
      <c r="L65" s="22" t="str">
        <f t="shared" si="1"/>
        <v/>
      </c>
      <c r="M65" s="22"/>
      <c r="N65" s="22" t="str">
        <f t="shared" si="2"/>
        <v/>
      </c>
      <c r="O65" s="24" t="str">
        <f t="shared" si="3"/>
        <v/>
      </c>
      <c r="P65" s="24" t="str">
        <f>IFERROR(__xludf.DUMMYFUNCTION("IF(AND($R65, NOT(REGEXMATCH(UPPER($C65), ""INS""))), IFERROR(IF((F65+L65)&gt;0, (F65+L65-M65)/(F65+L65), """"), """"), """")"),"")</f>
        <v/>
      </c>
      <c r="Q65" s="24" t="str">
        <f>IFERROR(__xludf.DUMMYFUNCTION("IF(AND($R65, REGEXMATCH(UPPER($C65), ""INS"")), IFERROR(IF((F65+L65)&gt;0, (F65+L65-M65)/(F65+L65), """"), """"), """")"),"")</f>
        <v/>
      </c>
      <c r="R65" s="25" t="b">
        <v>0</v>
      </c>
      <c r="S65" s="25" t="b">
        <v>0</v>
      </c>
      <c r="T65" s="25" t="b">
        <v>0</v>
      </c>
      <c r="U65" s="25" t="s">
        <v>92</v>
      </c>
      <c r="V65" s="25" t="b">
        <v>0</v>
      </c>
      <c r="W65" s="26" t="str">
        <f t="shared" si="4"/>
        <v/>
      </c>
      <c r="X65" s="27" t="str">
        <f t="shared" si="5"/>
        <v/>
      </c>
      <c r="Y65" s="27">
        <f t="shared" si="6"/>
        <v>0</v>
      </c>
      <c r="Z65" s="27" t="str">
        <f t="shared" si="7"/>
        <v/>
      </c>
      <c r="AA65" s="28" t="str">
        <f>IFERROR(__xludf.DUMMYFUNCTION("""COMPUTED_VALUE"""),"Drew")</f>
        <v>Drew</v>
      </c>
      <c r="AB65" s="27" t="str">
        <f t="shared" si="8"/>
        <v/>
      </c>
      <c r="AC65" s="28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</row>
    <row r="66">
      <c r="A66" s="20">
        <v>2417.0</v>
      </c>
      <c r="B66" s="20">
        <v>2.0265065E7</v>
      </c>
      <c r="C66" s="28" t="s">
        <v>160</v>
      </c>
      <c r="D66" s="20"/>
      <c r="E66" s="21">
        <v>46099.0</v>
      </c>
      <c r="F66" s="22">
        <v>1744.28</v>
      </c>
      <c r="G66" s="21"/>
      <c r="H66" s="21"/>
      <c r="I66" s="20" t="s">
        <v>87</v>
      </c>
      <c r="J66" s="22"/>
      <c r="K66" s="22"/>
      <c r="L66" s="22" t="str">
        <f t="shared" si="1"/>
        <v/>
      </c>
      <c r="M66" s="22"/>
      <c r="N66" s="22" t="str">
        <f t="shared" si="2"/>
        <v/>
      </c>
      <c r="O66" s="24" t="str">
        <f t="shared" si="3"/>
        <v/>
      </c>
      <c r="P66" s="24" t="str">
        <f>IFERROR(__xludf.DUMMYFUNCTION("IF(AND($R66, NOT(REGEXMATCH(UPPER($C66), ""INS""))), IFERROR(IF((F66+L66)&gt;0, (F66+L66-M66)/(F66+L66), """"), """"), """")"),"")</f>
        <v/>
      </c>
      <c r="Q66" s="24" t="str">
        <f>IFERROR(__xludf.DUMMYFUNCTION("IF(AND($R66, REGEXMATCH(UPPER($C66), ""INS"")), IFERROR(IF((F66+L66)&gt;0, (F66+L66-M66)/(F66+L66), """"), """"), """")"),"")</f>
        <v/>
      </c>
      <c r="R66" s="25" t="b">
        <v>0</v>
      </c>
      <c r="S66" s="25" t="b">
        <v>0</v>
      </c>
      <c r="T66" s="25" t="b">
        <v>0</v>
      </c>
      <c r="U66" s="25" t="s">
        <v>72</v>
      </c>
      <c r="V66" s="25" t="b">
        <v>0</v>
      </c>
      <c r="W66" s="26" t="str">
        <f t="shared" si="4"/>
        <v/>
      </c>
      <c r="X66" s="27" t="str">
        <f t="shared" si="5"/>
        <v/>
      </c>
      <c r="Y66" s="27">
        <f t="shared" si="6"/>
        <v>1744.28</v>
      </c>
      <c r="Z66" s="27" t="str">
        <f t="shared" si="7"/>
        <v/>
      </c>
      <c r="AA66" s="28" t="str">
        <f>IFERROR(__xludf.DUMMYFUNCTION("""COMPUTED_VALUE"""),"Drew")</f>
        <v>Drew</v>
      </c>
      <c r="AB66" s="27" t="str">
        <f t="shared" si="8"/>
        <v/>
      </c>
      <c r="AC66" s="28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</row>
    <row r="67">
      <c r="A67" s="20">
        <v>2380.0</v>
      </c>
      <c r="B67" s="20">
        <v>2.0265066E7</v>
      </c>
      <c r="C67" s="28" t="s">
        <v>161</v>
      </c>
      <c r="D67" s="20"/>
      <c r="E67" s="21">
        <v>46100.0</v>
      </c>
      <c r="F67" s="22">
        <v>1190.0</v>
      </c>
      <c r="G67" s="23" t="s">
        <v>162</v>
      </c>
      <c r="H67" s="23" t="s">
        <v>162</v>
      </c>
      <c r="I67" s="20" t="s">
        <v>66</v>
      </c>
      <c r="J67" s="22"/>
      <c r="K67" s="22"/>
      <c r="L67" s="22" t="str">
        <f t="shared" si="1"/>
        <v/>
      </c>
      <c r="M67" s="22"/>
      <c r="N67" s="22" t="str">
        <f t="shared" si="2"/>
        <v/>
      </c>
      <c r="O67" s="24" t="str">
        <f t="shared" si="3"/>
        <v/>
      </c>
      <c r="P67" s="24" t="str">
        <f>IFERROR(__xludf.DUMMYFUNCTION("IF(AND($R67, NOT(REGEXMATCH(UPPER($C67), ""INS""))), IFERROR(IF((F67+L67)&gt;0, (F67+L67-M67)/(F67+L67), """"), """"), """")"),"")</f>
        <v/>
      </c>
      <c r="Q67" s="24" t="str">
        <f>IFERROR(__xludf.DUMMYFUNCTION("IF(AND($R67, REGEXMATCH(UPPER($C67), ""INS"")), IFERROR(IF((F67+L67)&gt;0, (F67+L67-M67)/(F67+L67), """"), """"), """")"),"")</f>
        <v/>
      </c>
      <c r="R67" s="25" t="b">
        <v>0</v>
      </c>
      <c r="S67" s="25" t="b">
        <v>0</v>
      </c>
      <c r="T67" s="25" t="b">
        <v>0</v>
      </c>
      <c r="U67" s="25" t="s">
        <v>72</v>
      </c>
      <c r="V67" s="25" t="b">
        <v>0</v>
      </c>
      <c r="W67" s="26" t="str">
        <f t="shared" si="4"/>
        <v/>
      </c>
      <c r="X67" s="27" t="str">
        <f t="shared" si="5"/>
        <v/>
      </c>
      <c r="Y67" s="27">
        <f t="shared" si="6"/>
        <v>1190</v>
      </c>
      <c r="Z67" s="27" t="str">
        <f t="shared" si="7"/>
        <v/>
      </c>
      <c r="AA67" s="28" t="str">
        <f>IFERROR(__xludf.DUMMYFUNCTION("""COMPUTED_VALUE"""),"Drew")</f>
        <v>Drew</v>
      </c>
      <c r="AB67" s="27" t="str">
        <f t="shared" si="8"/>
        <v/>
      </c>
      <c r="AC67" s="28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</row>
    <row r="68">
      <c r="A68" s="20">
        <v>2423.0</v>
      </c>
      <c r="B68" s="20">
        <v>2.0265067E7</v>
      </c>
      <c r="C68" s="28" t="s">
        <v>163</v>
      </c>
      <c r="D68" s="20"/>
      <c r="E68" s="21">
        <v>46100.0</v>
      </c>
      <c r="F68" s="22">
        <v>0.0</v>
      </c>
      <c r="G68" s="21"/>
      <c r="H68" s="21"/>
      <c r="I68" s="20" t="s">
        <v>81</v>
      </c>
      <c r="J68" s="22"/>
      <c r="K68" s="22"/>
      <c r="L68" s="22" t="str">
        <f t="shared" si="1"/>
        <v/>
      </c>
      <c r="M68" s="22"/>
      <c r="N68" s="22" t="str">
        <f t="shared" si="2"/>
        <v/>
      </c>
      <c r="O68" s="24" t="str">
        <f t="shared" si="3"/>
        <v/>
      </c>
      <c r="P68" s="24" t="str">
        <f>IFERROR(__xludf.DUMMYFUNCTION("IF(AND($R68, NOT(REGEXMATCH(UPPER($C68), ""INS""))), IFERROR(IF((F68+L68)&gt;0, (F68+L68-M68)/(F68+L68), """"), """"), """")"),"")</f>
        <v/>
      </c>
      <c r="Q68" s="24" t="str">
        <f>IFERROR(__xludf.DUMMYFUNCTION("IF(AND($R68, REGEXMATCH(UPPER($C68), ""INS"")), IFERROR(IF((F68+L68)&gt;0, (F68+L68-M68)/(F68+L68), """"), """"), """")"),"")</f>
        <v/>
      </c>
      <c r="R68" s="25" t="b">
        <v>0</v>
      </c>
      <c r="S68" s="25" t="b">
        <v>0</v>
      </c>
      <c r="T68" s="25" t="b">
        <v>0</v>
      </c>
      <c r="U68" s="25" t="s">
        <v>92</v>
      </c>
      <c r="V68" s="25" t="b">
        <v>0</v>
      </c>
      <c r="W68" s="26" t="str">
        <f t="shared" si="4"/>
        <v/>
      </c>
      <c r="X68" s="27" t="str">
        <f t="shared" si="5"/>
        <v/>
      </c>
      <c r="Y68" s="27">
        <f t="shared" si="6"/>
        <v>0</v>
      </c>
      <c r="Z68" s="27" t="str">
        <f t="shared" si="7"/>
        <v/>
      </c>
      <c r="AA68" s="28" t="str">
        <f>IFERROR(__xludf.DUMMYFUNCTION("""COMPUTED_VALUE"""),"Drew")</f>
        <v>Drew</v>
      </c>
      <c r="AB68" s="27" t="str">
        <f t="shared" si="8"/>
        <v/>
      </c>
      <c r="AC68" s="28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</row>
    <row r="69">
      <c r="A69" s="20">
        <v>2382.0</v>
      </c>
      <c r="B69" s="20">
        <v>2.0265068E7</v>
      </c>
      <c r="C69" s="28" t="s">
        <v>164</v>
      </c>
      <c r="D69" s="20"/>
      <c r="E69" s="21">
        <v>46100.0</v>
      </c>
      <c r="F69" s="22">
        <v>0.0</v>
      </c>
      <c r="G69" s="21"/>
      <c r="H69" s="21"/>
      <c r="I69" s="20" t="s">
        <v>69</v>
      </c>
      <c r="J69" s="22"/>
      <c r="K69" s="22"/>
      <c r="L69" s="22" t="str">
        <f t="shared" si="1"/>
        <v/>
      </c>
      <c r="M69" s="22"/>
      <c r="N69" s="22" t="str">
        <f t="shared" si="2"/>
        <v/>
      </c>
      <c r="O69" s="24" t="str">
        <f t="shared" si="3"/>
        <v/>
      </c>
      <c r="P69" s="24" t="str">
        <f>IFERROR(__xludf.DUMMYFUNCTION("IF(AND($R69, NOT(REGEXMATCH(UPPER($C69), ""INS""))), IFERROR(IF((F69+L69)&gt;0, (F69+L69-M69)/(F69+L69), """"), """"), """")"),"")</f>
        <v/>
      </c>
      <c r="Q69" s="24" t="str">
        <f>IFERROR(__xludf.DUMMYFUNCTION("IF(AND($R69, REGEXMATCH(UPPER($C69), ""INS"")), IFERROR(IF((F69+L69)&gt;0, (F69+L69-M69)/(F69+L69), """"), """"), """")"),"")</f>
        <v/>
      </c>
      <c r="R69" s="25" t="b">
        <v>0</v>
      </c>
      <c r="S69" s="25" t="b">
        <v>0</v>
      </c>
      <c r="T69" s="25" t="b">
        <v>0</v>
      </c>
      <c r="U69" s="25" t="s">
        <v>92</v>
      </c>
      <c r="V69" s="25" t="b">
        <v>0</v>
      </c>
      <c r="W69" s="26" t="str">
        <f t="shared" si="4"/>
        <v/>
      </c>
      <c r="X69" s="27" t="str">
        <f t="shared" si="5"/>
        <v/>
      </c>
      <c r="Y69" s="27">
        <f t="shared" si="6"/>
        <v>0</v>
      </c>
      <c r="Z69" s="27" t="str">
        <f t="shared" si="7"/>
        <v/>
      </c>
      <c r="AA69" s="28" t="str">
        <f>IFERROR(__xludf.DUMMYFUNCTION("""COMPUTED_VALUE"""),"Drew")</f>
        <v>Drew</v>
      </c>
      <c r="AB69" s="27" t="str">
        <f t="shared" si="8"/>
        <v/>
      </c>
      <c r="AC69" s="28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</row>
    <row r="70">
      <c r="A70" s="20">
        <v>2310.0</v>
      </c>
      <c r="B70" s="20">
        <v>2.0265069E7</v>
      </c>
      <c r="C70" s="28" t="s">
        <v>165</v>
      </c>
      <c r="D70" s="20"/>
      <c r="E70" s="21">
        <v>46100.0</v>
      </c>
      <c r="F70" s="22">
        <v>707.5</v>
      </c>
      <c r="G70" s="23" t="s">
        <v>95</v>
      </c>
      <c r="H70" s="23" t="s">
        <v>95</v>
      </c>
      <c r="I70" s="20" t="s">
        <v>66</v>
      </c>
      <c r="J70" s="22"/>
      <c r="K70" s="22"/>
      <c r="L70" s="22" t="str">
        <f t="shared" si="1"/>
        <v/>
      </c>
      <c r="M70" s="22"/>
      <c r="N70" s="22" t="str">
        <f t="shared" si="2"/>
        <v/>
      </c>
      <c r="O70" s="24" t="str">
        <f t="shared" si="3"/>
        <v/>
      </c>
      <c r="P70" s="24" t="str">
        <f>IFERROR(__xludf.DUMMYFUNCTION("IF(AND($R70, NOT(REGEXMATCH(UPPER($C70), ""INS""))), IFERROR(IF((F70+L70)&gt;0, (F70+L70-M70)/(F70+L70), """"), """"), """")"),"")</f>
        <v/>
      </c>
      <c r="Q70" s="24" t="str">
        <f>IFERROR(__xludf.DUMMYFUNCTION("IF(AND($R70, REGEXMATCH(UPPER($C70), ""INS"")), IFERROR(IF((F70+L70)&gt;0, (F70+L70-M70)/(F70+L70), """"), """"), """")"),"")</f>
        <v/>
      </c>
      <c r="R70" s="25" t="b">
        <v>0</v>
      </c>
      <c r="S70" s="25" t="b">
        <v>0</v>
      </c>
      <c r="T70" s="25" t="b">
        <v>0</v>
      </c>
      <c r="U70" s="25" t="s">
        <v>72</v>
      </c>
      <c r="V70" s="25" t="b">
        <v>0</v>
      </c>
      <c r="W70" s="26" t="str">
        <f t="shared" si="4"/>
        <v/>
      </c>
      <c r="X70" s="27" t="str">
        <f t="shared" si="5"/>
        <v/>
      </c>
      <c r="Y70" s="27">
        <f t="shared" si="6"/>
        <v>707.5</v>
      </c>
      <c r="Z70" s="27" t="str">
        <f t="shared" si="7"/>
        <v/>
      </c>
      <c r="AA70" s="28" t="str">
        <f>IFERROR(__xludf.DUMMYFUNCTION("""COMPUTED_VALUE"""),"Drew")</f>
        <v>Drew</v>
      </c>
      <c r="AB70" s="27" t="str">
        <f t="shared" si="8"/>
        <v/>
      </c>
      <c r="AC70" s="28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</row>
    <row r="71">
      <c r="A71" s="20">
        <v>2313.0</v>
      </c>
      <c r="B71" s="20">
        <v>2.026507E7</v>
      </c>
      <c r="C71" s="28" t="s">
        <v>166</v>
      </c>
      <c r="D71" s="20"/>
      <c r="E71" s="21">
        <v>46100.0</v>
      </c>
      <c r="F71" s="22">
        <v>0.0</v>
      </c>
      <c r="G71" s="23" t="s">
        <v>139</v>
      </c>
      <c r="H71" s="23" t="s">
        <v>139</v>
      </c>
      <c r="I71" s="20" t="s">
        <v>66</v>
      </c>
      <c r="J71" s="22">
        <v>750.0</v>
      </c>
      <c r="K71" s="22"/>
      <c r="L71" s="22" t="str">
        <f t="shared" si="1"/>
        <v/>
      </c>
      <c r="M71" s="22"/>
      <c r="N71" s="22" t="str">
        <f t="shared" si="2"/>
        <v/>
      </c>
      <c r="O71" s="24" t="str">
        <f t="shared" si="3"/>
        <v/>
      </c>
      <c r="P71" s="24" t="str">
        <f>IFERROR(__xludf.DUMMYFUNCTION("IF(AND($R71, NOT(REGEXMATCH(UPPER($C71), ""INS""))), IFERROR(IF((F71+L71)&gt;0, (F71+L71-M71)/(F71+L71), """"), """"), """")"),"")</f>
        <v/>
      </c>
      <c r="Q71" s="24" t="str">
        <f>IFERROR(__xludf.DUMMYFUNCTION("IF(AND($R71, REGEXMATCH(UPPER($C71), ""INS"")), IFERROR(IF((F71+L71)&gt;0, (F71+L71-M71)/(F71+L71), """"), """"), """")"),"")</f>
        <v/>
      </c>
      <c r="R71" s="25" t="b">
        <v>1</v>
      </c>
      <c r="S71" s="25" t="b">
        <v>0</v>
      </c>
      <c r="T71" s="25" t="b">
        <v>0</v>
      </c>
      <c r="U71" s="25" t="s">
        <v>72</v>
      </c>
      <c r="V71" s="25" t="b">
        <v>0</v>
      </c>
      <c r="W71" s="26" t="str">
        <f t="shared" si="4"/>
        <v/>
      </c>
      <c r="X71" s="27">
        <f t="shared" si="5"/>
        <v>750</v>
      </c>
      <c r="Y71" s="27">
        <f t="shared" si="6"/>
        <v>0</v>
      </c>
      <c r="Z71" s="27" t="str">
        <f t="shared" si="7"/>
        <v/>
      </c>
      <c r="AA71" s="28" t="str">
        <f>IFERROR(__xludf.DUMMYFUNCTION("""COMPUTED_VALUE"""),"Drew")</f>
        <v>Drew</v>
      </c>
      <c r="AB71" s="27" t="str">
        <f t="shared" si="8"/>
        <v/>
      </c>
      <c r="AC71" s="28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</row>
    <row r="72">
      <c r="A72" s="20">
        <v>2304.0</v>
      </c>
      <c r="B72" s="20">
        <v>2.0265071E7</v>
      </c>
      <c r="C72" s="28" t="s">
        <v>167</v>
      </c>
      <c r="D72" s="20"/>
      <c r="E72" s="21">
        <v>46100.0</v>
      </c>
      <c r="F72" s="22">
        <v>25681.99</v>
      </c>
      <c r="G72" s="23" t="s">
        <v>168</v>
      </c>
      <c r="H72" s="23" t="s">
        <v>168</v>
      </c>
      <c r="I72" s="20" t="s">
        <v>69</v>
      </c>
      <c r="J72" s="22"/>
      <c r="K72" s="22"/>
      <c r="L72" s="22" t="str">
        <f t="shared" si="1"/>
        <v/>
      </c>
      <c r="M72" s="22"/>
      <c r="N72" s="22" t="str">
        <f t="shared" si="2"/>
        <v/>
      </c>
      <c r="O72" s="24" t="str">
        <f t="shared" si="3"/>
        <v/>
      </c>
      <c r="P72" s="24" t="str">
        <f>IFERROR(__xludf.DUMMYFUNCTION("IF(AND($R72, NOT(REGEXMATCH(UPPER($C72), ""INS""))), IFERROR(IF((F72+L72)&gt;0, (F72+L72-M72)/(F72+L72), """"), """"), """")"),"")</f>
        <v/>
      </c>
      <c r="Q72" s="24" t="str">
        <f>IFERROR(__xludf.DUMMYFUNCTION("IF(AND($R72, REGEXMATCH(UPPER($C72), ""INS"")), IFERROR(IF((F72+L72)&gt;0, (F72+L72-M72)/(F72+L72), """"), """"), """")"),"")</f>
        <v/>
      </c>
      <c r="R72" s="25" t="b">
        <v>0</v>
      </c>
      <c r="S72" s="25" t="b">
        <v>0</v>
      </c>
      <c r="T72" s="25" t="b">
        <v>0</v>
      </c>
      <c r="U72" s="25" t="s">
        <v>72</v>
      </c>
      <c r="V72" s="25" t="b">
        <v>0</v>
      </c>
      <c r="W72" s="26" t="str">
        <f t="shared" si="4"/>
        <v/>
      </c>
      <c r="X72" s="27" t="str">
        <f t="shared" si="5"/>
        <v/>
      </c>
      <c r="Y72" s="27">
        <f t="shared" si="6"/>
        <v>25681.99</v>
      </c>
      <c r="Z72" s="27" t="str">
        <f t="shared" si="7"/>
        <v/>
      </c>
      <c r="AA72" s="28" t="str">
        <f>IFERROR(__xludf.DUMMYFUNCTION("""COMPUTED_VALUE"""),"Drew")</f>
        <v>Drew</v>
      </c>
      <c r="AB72" s="27" t="str">
        <f t="shared" si="8"/>
        <v/>
      </c>
      <c r="AC72" s="28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</row>
    <row r="73">
      <c r="A73" s="20">
        <v>2330.0</v>
      </c>
      <c r="B73" s="20">
        <v>2.0265072E7</v>
      </c>
      <c r="C73" s="28" t="s">
        <v>169</v>
      </c>
      <c r="D73" s="20"/>
      <c r="E73" s="21">
        <v>46101.0</v>
      </c>
      <c r="F73" s="22">
        <v>607.5</v>
      </c>
      <c r="G73" s="21"/>
      <c r="H73" s="21"/>
      <c r="I73" s="20" t="s">
        <v>66</v>
      </c>
      <c r="J73" s="22">
        <v>607.5</v>
      </c>
      <c r="K73" s="22"/>
      <c r="L73" s="22" t="str">
        <f t="shared" si="1"/>
        <v/>
      </c>
      <c r="M73" s="22">
        <v>250.0</v>
      </c>
      <c r="N73" s="22" t="str">
        <f t="shared" si="2"/>
        <v/>
      </c>
      <c r="O73" s="24">
        <f t="shared" si="3"/>
        <v>0.5884773663</v>
      </c>
      <c r="P73" s="24">
        <f>IFERROR(__xludf.DUMMYFUNCTION("IF(AND($R73, NOT(REGEXMATCH(UPPER($C73), ""INS""))), IFERROR(IF((F73+L73)&gt;0, (F73+L73-M73)/(F73+L73), """"), """"), """")"),0.588477366255144)</f>
        <v>0.5884773663</v>
      </c>
      <c r="Q73" s="24" t="str">
        <f>IFERROR(__xludf.DUMMYFUNCTION("IF(AND($R73, REGEXMATCH(UPPER($C73), ""INS"")), IFERROR(IF((F73+L73)&gt;0, (F73+L73-M73)/(F73+L73), """"), """"), """")"),"")</f>
        <v/>
      </c>
      <c r="R73" s="25" t="b">
        <v>1</v>
      </c>
      <c r="S73" s="25" t="b">
        <v>0</v>
      </c>
      <c r="T73" s="25" t="b">
        <v>0</v>
      </c>
      <c r="U73" s="25" t="s">
        <v>63</v>
      </c>
      <c r="V73" s="25" t="b">
        <v>0</v>
      </c>
      <c r="W73" s="26">
        <f t="shared" si="4"/>
        <v>0.5884773663</v>
      </c>
      <c r="X73" s="27">
        <f t="shared" si="5"/>
        <v>607.5</v>
      </c>
      <c r="Y73" s="27">
        <f t="shared" si="6"/>
        <v>607.5</v>
      </c>
      <c r="Z73" s="27" t="str">
        <f t="shared" si="7"/>
        <v/>
      </c>
      <c r="AA73" s="28" t="str">
        <f>IFERROR(__xludf.DUMMYFUNCTION("""COMPUTED_VALUE"""),"Drew")</f>
        <v>Drew</v>
      </c>
      <c r="AB73" s="27" t="str">
        <f t="shared" si="8"/>
        <v/>
      </c>
      <c r="AC73" s="28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</row>
    <row r="74">
      <c r="A74" s="20">
        <v>2432.0</v>
      </c>
      <c r="B74" s="20">
        <v>2.0265073E7</v>
      </c>
      <c r="C74" s="28" t="s">
        <v>170</v>
      </c>
      <c r="D74" s="20"/>
      <c r="E74" s="21">
        <v>46101.0</v>
      </c>
      <c r="F74" s="22">
        <v>9068.42</v>
      </c>
      <c r="G74" s="23" t="s">
        <v>171</v>
      </c>
      <c r="H74" s="23" t="s">
        <v>171</v>
      </c>
      <c r="I74" s="20" t="s">
        <v>87</v>
      </c>
      <c r="J74" s="22"/>
      <c r="K74" s="22"/>
      <c r="L74" s="22" t="str">
        <f t="shared" si="1"/>
        <v/>
      </c>
      <c r="M74" s="22"/>
      <c r="N74" s="22" t="str">
        <f t="shared" si="2"/>
        <v/>
      </c>
      <c r="O74" s="24" t="str">
        <f t="shared" si="3"/>
        <v/>
      </c>
      <c r="P74" s="24" t="str">
        <f>IFERROR(__xludf.DUMMYFUNCTION("IF(AND($R74, NOT(REGEXMATCH(UPPER($C74), ""INS""))), IFERROR(IF((F74+L74)&gt;0, (F74+L74-M74)/(F74+L74), """"), """"), """")"),"")</f>
        <v/>
      </c>
      <c r="Q74" s="24" t="str">
        <f>IFERROR(__xludf.DUMMYFUNCTION("IF(AND($R74, REGEXMATCH(UPPER($C74), ""INS"")), IFERROR(IF((F74+L74)&gt;0, (F74+L74-M74)/(F74+L74), """"), """"), """")"),"")</f>
        <v/>
      </c>
      <c r="R74" s="25" t="b">
        <v>0</v>
      </c>
      <c r="S74" s="25" t="b">
        <v>0</v>
      </c>
      <c r="T74" s="25" t="b">
        <v>0</v>
      </c>
      <c r="U74" s="25" t="s">
        <v>72</v>
      </c>
      <c r="V74" s="25" t="b">
        <v>0</v>
      </c>
      <c r="W74" s="26" t="str">
        <f t="shared" si="4"/>
        <v/>
      </c>
      <c r="X74" s="27" t="str">
        <f t="shared" si="5"/>
        <v/>
      </c>
      <c r="Y74" s="27">
        <f t="shared" si="6"/>
        <v>9068.42</v>
      </c>
      <c r="Z74" s="27" t="str">
        <f t="shared" si="7"/>
        <v/>
      </c>
      <c r="AA74" s="28" t="str">
        <f>IFERROR(__xludf.DUMMYFUNCTION("""COMPUTED_VALUE"""),"Drew")</f>
        <v>Drew</v>
      </c>
      <c r="AB74" s="27" t="str">
        <f t="shared" si="8"/>
        <v/>
      </c>
      <c r="AC74" s="28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</row>
    <row r="75">
      <c r="A75" s="20">
        <v>2398.0</v>
      </c>
      <c r="B75" s="20">
        <v>2.0265074E7</v>
      </c>
      <c r="C75" s="28" t="s">
        <v>172</v>
      </c>
      <c r="D75" s="20"/>
      <c r="E75" s="21">
        <v>46101.0</v>
      </c>
      <c r="F75" s="22">
        <v>0.0</v>
      </c>
      <c r="G75" s="23" t="s">
        <v>139</v>
      </c>
      <c r="H75" s="23" t="s">
        <v>139</v>
      </c>
      <c r="I75" s="20" t="s">
        <v>66</v>
      </c>
      <c r="J75" s="22">
        <v>550.0</v>
      </c>
      <c r="K75" s="22"/>
      <c r="L75" s="22" t="str">
        <f t="shared" si="1"/>
        <v/>
      </c>
      <c r="M75" s="22"/>
      <c r="N75" s="22" t="str">
        <f t="shared" si="2"/>
        <v/>
      </c>
      <c r="O75" s="24" t="str">
        <f t="shared" si="3"/>
        <v/>
      </c>
      <c r="P75" s="24" t="str">
        <f>IFERROR(__xludf.DUMMYFUNCTION("IF(AND($R75, NOT(REGEXMATCH(UPPER($C75), ""INS""))), IFERROR(IF((F75+L75)&gt;0, (F75+L75-M75)/(F75+L75), """"), """"), """")"),"")</f>
        <v/>
      </c>
      <c r="Q75" s="24" t="str">
        <f>IFERROR(__xludf.DUMMYFUNCTION("IF(AND($R75, REGEXMATCH(UPPER($C75), ""INS"")), IFERROR(IF((F75+L75)&gt;0, (F75+L75-M75)/(F75+L75), """"), """"), """")"),"")</f>
        <v/>
      </c>
      <c r="R75" s="25" t="b">
        <v>1</v>
      </c>
      <c r="S75" s="25" t="b">
        <v>0</v>
      </c>
      <c r="T75" s="25" t="b">
        <v>0</v>
      </c>
      <c r="U75" s="25" t="s">
        <v>72</v>
      </c>
      <c r="V75" s="25" t="b">
        <v>0</v>
      </c>
      <c r="W75" s="26" t="str">
        <f t="shared" si="4"/>
        <v/>
      </c>
      <c r="X75" s="27">
        <f t="shared" si="5"/>
        <v>550</v>
      </c>
      <c r="Y75" s="27">
        <f t="shared" si="6"/>
        <v>0</v>
      </c>
      <c r="Z75" s="27" t="str">
        <f t="shared" si="7"/>
        <v/>
      </c>
      <c r="AA75" s="28" t="str">
        <f>IFERROR(__xludf.DUMMYFUNCTION("""COMPUTED_VALUE"""),"Drew")</f>
        <v>Drew</v>
      </c>
      <c r="AB75" s="27" t="str">
        <f t="shared" si="8"/>
        <v/>
      </c>
      <c r="AC75" s="28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</row>
    <row r="76">
      <c r="A76" s="31">
        <v>2400.0</v>
      </c>
      <c r="B76" s="31">
        <v>2.0265075E7</v>
      </c>
      <c r="C76" s="32" t="s">
        <v>173</v>
      </c>
      <c r="D76" s="31"/>
      <c r="E76" s="33">
        <v>46101.0</v>
      </c>
      <c r="F76" s="34">
        <v>544.79</v>
      </c>
      <c r="G76" s="33"/>
      <c r="H76" s="33"/>
      <c r="I76" s="31" t="s">
        <v>69</v>
      </c>
      <c r="J76" s="34">
        <v>544.79</v>
      </c>
      <c r="K76" s="34">
        <v>600.0</v>
      </c>
      <c r="L76" s="34">
        <f t="shared" si="1"/>
        <v>55.21</v>
      </c>
      <c r="M76" s="34"/>
      <c r="N76" s="34">
        <f t="shared" si="2"/>
        <v>600</v>
      </c>
      <c r="O76" s="36">
        <f t="shared" si="3"/>
        <v>1</v>
      </c>
      <c r="P76" s="36" t="str">
        <f>IFERROR(__xludf.DUMMYFUNCTION("IF(AND($R76, NOT(REGEXMATCH(UPPER($C76), ""INS""))), IFERROR(IF((F76+L76)&gt;0, (F76+L76-M76)/(F76+L76), """"), """"), """")"),"")</f>
        <v/>
      </c>
      <c r="Q76" s="36">
        <f>IFERROR(__xludf.DUMMYFUNCTION("IF(AND($R76, REGEXMATCH(UPPER($C76), ""INS"")), IFERROR(IF((F76+L76)&gt;0, (F76+L76-M76)/(F76+L76), """"), """"), """")"),1.0)</f>
        <v>1</v>
      </c>
      <c r="R76" s="37" t="b">
        <v>1</v>
      </c>
      <c r="S76" s="37" t="b">
        <v>1</v>
      </c>
      <c r="T76" s="37" t="b">
        <v>0</v>
      </c>
      <c r="U76" s="37" t="s">
        <v>63</v>
      </c>
      <c r="V76" s="37" t="b">
        <v>0</v>
      </c>
      <c r="W76" s="26">
        <f t="shared" si="4"/>
        <v>1</v>
      </c>
      <c r="X76" s="27">
        <f t="shared" si="5"/>
        <v>544.79</v>
      </c>
      <c r="Y76" s="27">
        <f t="shared" si="6"/>
        <v>544.79</v>
      </c>
      <c r="Z76" s="27">
        <f t="shared" si="7"/>
        <v>55.21</v>
      </c>
      <c r="AA76" s="28" t="str">
        <f>IFERROR(__xludf.DUMMYFUNCTION("""COMPUTED_VALUE"""),"Drew")</f>
        <v>Drew</v>
      </c>
      <c r="AB76" s="27">
        <f t="shared" si="8"/>
        <v>600</v>
      </c>
      <c r="AC76" s="28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</row>
    <row r="77">
      <c r="A77" s="20">
        <v>2405.0</v>
      </c>
      <c r="B77" s="20">
        <v>2.0265076E7</v>
      </c>
      <c r="C77" s="28" t="s">
        <v>174</v>
      </c>
      <c r="D77" s="20"/>
      <c r="E77" s="21">
        <v>46101.0</v>
      </c>
      <c r="F77" s="22">
        <v>1190.0</v>
      </c>
      <c r="G77" s="23" t="s">
        <v>89</v>
      </c>
      <c r="H77" s="23" t="s">
        <v>89</v>
      </c>
      <c r="I77" s="20" t="s">
        <v>66</v>
      </c>
      <c r="J77" s="22">
        <v>1190.0</v>
      </c>
      <c r="K77" s="22"/>
      <c r="L77" s="22" t="str">
        <f t="shared" si="1"/>
        <v/>
      </c>
      <c r="M77" s="22">
        <v>600.0</v>
      </c>
      <c r="N77" s="22" t="str">
        <f t="shared" si="2"/>
        <v/>
      </c>
      <c r="O77" s="24">
        <f t="shared" si="3"/>
        <v>0.4957983193</v>
      </c>
      <c r="P77" s="24">
        <f>IFERROR(__xludf.DUMMYFUNCTION("IF(AND($R77, NOT(REGEXMATCH(UPPER($C77), ""INS""))), IFERROR(IF((F77+L77)&gt;0, (F77+L77-M77)/(F77+L77), """"), """"), """")"),0.4957983193277311)</f>
        <v>0.4957983193</v>
      </c>
      <c r="Q77" s="24" t="str">
        <f>IFERROR(__xludf.DUMMYFUNCTION("IF(AND($R77, REGEXMATCH(UPPER($C77), ""INS"")), IFERROR(IF((F77+L77)&gt;0, (F77+L77-M77)/(F77+L77), """"), """"), """")"),"")</f>
        <v/>
      </c>
      <c r="R77" s="25" t="b">
        <v>1</v>
      </c>
      <c r="S77" s="25" t="b">
        <v>0</v>
      </c>
      <c r="T77" s="25" t="b">
        <v>0</v>
      </c>
      <c r="U77" s="25" t="s">
        <v>63</v>
      </c>
      <c r="V77" s="25" t="b">
        <v>0</v>
      </c>
      <c r="W77" s="26">
        <f t="shared" si="4"/>
        <v>0.4957983193</v>
      </c>
      <c r="X77" s="27">
        <f t="shared" si="5"/>
        <v>1190</v>
      </c>
      <c r="Y77" s="27">
        <f t="shared" si="6"/>
        <v>1190</v>
      </c>
      <c r="Z77" s="27" t="str">
        <f t="shared" si="7"/>
        <v/>
      </c>
      <c r="AA77" s="28" t="str">
        <f>IFERROR(__xludf.DUMMYFUNCTION("""COMPUTED_VALUE"""),"Drew")</f>
        <v>Drew</v>
      </c>
      <c r="AB77" s="27" t="str">
        <f t="shared" si="8"/>
        <v/>
      </c>
      <c r="AC77" s="28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</row>
    <row r="78">
      <c r="A78" s="20">
        <v>2436.0</v>
      </c>
      <c r="B78" s="20">
        <v>2.0265077E7</v>
      </c>
      <c r="C78" s="28" t="s">
        <v>175</v>
      </c>
      <c r="D78" s="20"/>
      <c r="E78" s="21">
        <v>46101.0</v>
      </c>
      <c r="F78" s="22">
        <v>0.0</v>
      </c>
      <c r="G78" s="21"/>
      <c r="H78" s="21"/>
      <c r="I78" s="20" t="s">
        <v>69</v>
      </c>
      <c r="J78" s="22"/>
      <c r="K78" s="22"/>
      <c r="L78" s="22" t="str">
        <f t="shared" si="1"/>
        <v/>
      </c>
      <c r="M78" s="22"/>
      <c r="N78" s="22" t="str">
        <f t="shared" si="2"/>
        <v/>
      </c>
      <c r="O78" s="24" t="str">
        <f t="shared" si="3"/>
        <v/>
      </c>
      <c r="P78" s="24" t="str">
        <f>IFERROR(__xludf.DUMMYFUNCTION("IF(AND($R78, NOT(REGEXMATCH(UPPER($C78), ""INS""))), IFERROR(IF((F78+L78)&gt;0, (F78+L78-M78)/(F78+L78), """"), """"), """")"),"")</f>
        <v/>
      </c>
      <c r="Q78" s="24" t="str">
        <f>IFERROR(__xludf.DUMMYFUNCTION("IF(AND($R78, REGEXMATCH(UPPER($C78), ""INS"")), IFERROR(IF((F78+L78)&gt;0, (F78+L78-M78)/(F78+L78), """"), """"), """")"),"")</f>
        <v/>
      </c>
      <c r="R78" s="25" t="b">
        <v>0</v>
      </c>
      <c r="S78" s="25" t="b">
        <v>0</v>
      </c>
      <c r="T78" s="25" t="b">
        <v>0</v>
      </c>
      <c r="U78" s="25" t="s">
        <v>92</v>
      </c>
      <c r="V78" s="25" t="b">
        <v>0</v>
      </c>
      <c r="W78" s="26" t="str">
        <f t="shared" si="4"/>
        <v/>
      </c>
      <c r="X78" s="27" t="str">
        <f t="shared" si="5"/>
        <v/>
      </c>
      <c r="Y78" s="27">
        <f t="shared" si="6"/>
        <v>0</v>
      </c>
      <c r="Z78" s="27" t="str">
        <f t="shared" si="7"/>
        <v/>
      </c>
      <c r="AA78" s="28" t="str">
        <f>IFERROR(__xludf.DUMMYFUNCTION("""COMPUTED_VALUE"""),"Drew")</f>
        <v>Drew</v>
      </c>
      <c r="AB78" s="27" t="str">
        <f t="shared" si="8"/>
        <v/>
      </c>
      <c r="AC78" s="28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</row>
    <row r="79">
      <c r="A79" s="20">
        <v>2422.0</v>
      </c>
      <c r="B79" s="20">
        <v>2.0265078E7</v>
      </c>
      <c r="C79" s="28" t="s">
        <v>176</v>
      </c>
      <c r="D79" s="20"/>
      <c r="E79" s="21">
        <v>46101.0</v>
      </c>
      <c r="F79" s="22">
        <v>12821.96</v>
      </c>
      <c r="G79" s="23" t="s">
        <v>145</v>
      </c>
      <c r="H79" s="23" t="s">
        <v>177</v>
      </c>
      <c r="I79" s="20" t="s">
        <v>81</v>
      </c>
      <c r="J79" s="22"/>
      <c r="K79" s="22"/>
      <c r="L79" s="22" t="str">
        <f t="shared" si="1"/>
        <v/>
      </c>
      <c r="M79" s="22"/>
      <c r="N79" s="22" t="str">
        <f t="shared" si="2"/>
        <v/>
      </c>
      <c r="O79" s="24" t="str">
        <f t="shared" si="3"/>
        <v/>
      </c>
      <c r="P79" s="24" t="str">
        <f>IFERROR(__xludf.DUMMYFUNCTION("IF(AND($R79, NOT(REGEXMATCH(UPPER($C79), ""INS""))), IFERROR(IF((F79+L79)&gt;0, (F79+L79-M79)/(F79+L79), """"), """"), """")"),"")</f>
        <v/>
      </c>
      <c r="Q79" s="24" t="str">
        <f>IFERROR(__xludf.DUMMYFUNCTION("IF(AND($R79, REGEXMATCH(UPPER($C79), ""INS"")), IFERROR(IF((F79+L79)&gt;0, (F79+L79-M79)/(F79+L79), """"), """"), """")"),"")</f>
        <v/>
      </c>
      <c r="R79" s="25" t="b">
        <v>0</v>
      </c>
      <c r="S79" s="25" t="b">
        <v>0</v>
      </c>
      <c r="T79" s="25" t="b">
        <v>0</v>
      </c>
      <c r="U79" s="25" t="s">
        <v>72</v>
      </c>
      <c r="V79" s="25" t="b">
        <v>0</v>
      </c>
      <c r="W79" s="26" t="str">
        <f t="shared" si="4"/>
        <v/>
      </c>
      <c r="X79" s="27" t="str">
        <f t="shared" si="5"/>
        <v/>
      </c>
      <c r="Y79" s="27">
        <f t="shared" si="6"/>
        <v>12821.96</v>
      </c>
      <c r="Z79" s="27" t="str">
        <f t="shared" si="7"/>
        <v/>
      </c>
      <c r="AA79" s="28" t="str">
        <f>IFERROR(__xludf.DUMMYFUNCTION("""COMPUTED_VALUE"""),"Drew")</f>
        <v>Drew</v>
      </c>
      <c r="AB79" s="27" t="str">
        <f t="shared" si="8"/>
        <v/>
      </c>
      <c r="AC79" s="28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</row>
    <row r="80">
      <c r="A80" s="20">
        <v>2315.0</v>
      </c>
      <c r="B80" s="20">
        <v>2.0265079E7</v>
      </c>
      <c r="C80" s="28" t="s">
        <v>178</v>
      </c>
      <c r="D80" s="20"/>
      <c r="E80" s="21">
        <v>46102.0</v>
      </c>
      <c r="F80" s="22">
        <v>597.18</v>
      </c>
      <c r="G80" s="23" t="s">
        <v>179</v>
      </c>
      <c r="H80" s="23" t="s">
        <v>179</v>
      </c>
      <c r="I80" s="20" t="s">
        <v>69</v>
      </c>
      <c r="J80" s="22"/>
      <c r="K80" s="22"/>
      <c r="L80" s="22" t="str">
        <f t="shared" si="1"/>
        <v/>
      </c>
      <c r="M80" s="22"/>
      <c r="N80" s="22" t="str">
        <f t="shared" si="2"/>
        <v/>
      </c>
      <c r="O80" s="24" t="str">
        <f t="shared" si="3"/>
        <v/>
      </c>
      <c r="P80" s="24" t="str">
        <f>IFERROR(__xludf.DUMMYFUNCTION("IF(AND($R80, NOT(REGEXMATCH(UPPER($C80), ""INS""))), IFERROR(IF((F80+L80)&gt;0, (F80+L80-M80)/(F80+L80), """"), """"), """")"),"")</f>
        <v/>
      </c>
      <c r="Q80" s="24" t="str">
        <f>IFERROR(__xludf.DUMMYFUNCTION("IF(AND($R80, REGEXMATCH(UPPER($C80), ""INS"")), IFERROR(IF((F80+L80)&gt;0, (F80+L80-M80)/(F80+L80), """"), """"), """")"),"")</f>
        <v/>
      </c>
      <c r="R80" s="25" t="b">
        <v>0</v>
      </c>
      <c r="S80" s="25" t="b">
        <v>0</v>
      </c>
      <c r="T80" s="25" t="b">
        <v>0</v>
      </c>
      <c r="U80" s="25" t="s">
        <v>63</v>
      </c>
      <c r="V80" s="25" t="b">
        <v>0</v>
      </c>
      <c r="W80" s="26" t="str">
        <f t="shared" si="4"/>
        <v/>
      </c>
      <c r="X80" s="27" t="str">
        <f t="shared" si="5"/>
        <v/>
      </c>
      <c r="Y80" s="27">
        <f t="shared" si="6"/>
        <v>597.18</v>
      </c>
      <c r="Z80" s="27" t="str">
        <f t="shared" si="7"/>
        <v/>
      </c>
      <c r="AA80" s="28" t="str">
        <f>IFERROR(__xludf.DUMMYFUNCTION("""COMPUTED_VALUE"""),"Drew")</f>
        <v>Drew</v>
      </c>
      <c r="AB80" s="27" t="str">
        <f t="shared" si="8"/>
        <v/>
      </c>
      <c r="AC80" s="28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</row>
    <row r="81">
      <c r="A81" s="20">
        <v>2414.0</v>
      </c>
      <c r="B81" s="20">
        <v>2.026508E7</v>
      </c>
      <c r="C81" s="28" t="s">
        <v>180</v>
      </c>
      <c r="D81" s="20"/>
      <c r="E81" s="21">
        <v>46102.0</v>
      </c>
      <c r="F81" s="22">
        <v>1340.0</v>
      </c>
      <c r="G81" s="23" t="s">
        <v>95</v>
      </c>
      <c r="H81" s="23" t="s">
        <v>95</v>
      </c>
      <c r="I81" s="20" t="s">
        <v>66</v>
      </c>
      <c r="J81" s="22">
        <v>1340.0</v>
      </c>
      <c r="K81" s="22"/>
      <c r="L81" s="22" t="str">
        <f t="shared" si="1"/>
        <v/>
      </c>
      <c r="M81" s="22">
        <v>597.35</v>
      </c>
      <c r="N81" s="22" t="str">
        <f t="shared" si="2"/>
        <v/>
      </c>
      <c r="O81" s="24">
        <f t="shared" si="3"/>
        <v>0.5542164179</v>
      </c>
      <c r="P81" s="24">
        <f>IFERROR(__xludf.DUMMYFUNCTION("IF(AND($R81, NOT(REGEXMATCH(UPPER($C81), ""INS""))), IFERROR(IF((F81+L81)&gt;0, (F81+L81-M81)/(F81+L81), """"), """"), """")"),0.5542164179104477)</f>
        <v>0.5542164179</v>
      </c>
      <c r="Q81" s="24" t="str">
        <f>IFERROR(__xludf.DUMMYFUNCTION("IF(AND($R81, REGEXMATCH(UPPER($C81), ""INS"")), IFERROR(IF((F81+L81)&gt;0, (F81+L81-M81)/(F81+L81), """"), """"), """")"),"")</f>
        <v/>
      </c>
      <c r="R81" s="25" t="b">
        <v>1</v>
      </c>
      <c r="S81" s="25" t="b">
        <v>0</v>
      </c>
      <c r="T81" s="25" t="b">
        <v>0</v>
      </c>
      <c r="U81" s="25" t="s">
        <v>72</v>
      </c>
      <c r="V81" s="25" t="b">
        <v>0</v>
      </c>
      <c r="W81" s="26">
        <f t="shared" si="4"/>
        <v>0.5542164179</v>
      </c>
      <c r="X81" s="27">
        <f t="shared" si="5"/>
        <v>1340</v>
      </c>
      <c r="Y81" s="27">
        <f t="shared" si="6"/>
        <v>1340</v>
      </c>
      <c r="Z81" s="27" t="str">
        <f t="shared" si="7"/>
        <v/>
      </c>
      <c r="AA81" s="28" t="str">
        <f>IFERROR(__xludf.DUMMYFUNCTION("""COMPUTED_VALUE"""),"Drew")</f>
        <v>Drew</v>
      </c>
      <c r="AB81" s="27" t="str">
        <f t="shared" si="8"/>
        <v/>
      </c>
      <c r="AC81" s="28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</row>
    <row r="82">
      <c r="A82" s="20">
        <v>2457.0</v>
      </c>
      <c r="B82" s="20">
        <v>2.0265081E7</v>
      </c>
      <c r="C82" s="28" t="s">
        <v>181</v>
      </c>
      <c r="D82" s="20"/>
      <c r="E82" s="21">
        <v>46102.0</v>
      </c>
      <c r="F82" s="22">
        <v>0.0</v>
      </c>
      <c r="G82" s="21"/>
      <c r="H82" s="21"/>
      <c r="I82" s="20" t="s">
        <v>69</v>
      </c>
      <c r="J82" s="22"/>
      <c r="K82" s="22"/>
      <c r="L82" s="22" t="str">
        <f t="shared" si="1"/>
        <v/>
      </c>
      <c r="M82" s="22"/>
      <c r="N82" s="22" t="str">
        <f t="shared" si="2"/>
        <v/>
      </c>
      <c r="O82" s="24" t="str">
        <f t="shared" si="3"/>
        <v/>
      </c>
      <c r="P82" s="24" t="str">
        <f>IFERROR(__xludf.DUMMYFUNCTION("IF(AND($R82, NOT(REGEXMATCH(UPPER($C82), ""INS""))), IFERROR(IF((F82+L82)&gt;0, (F82+L82-M82)/(F82+L82), """"), """"), """")"),"")</f>
        <v/>
      </c>
      <c r="Q82" s="24" t="str">
        <f>IFERROR(__xludf.DUMMYFUNCTION("IF(AND($R82, REGEXMATCH(UPPER($C82), ""INS"")), IFERROR(IF((F82+L82)&gt;0, (F82+L82-M82)/(F82+L82), """"), """"), """")"),"")</f>
        <v/>
      </c>
      <c r="R82" s="25" t="b">
        <v>0</v>
      </c>
      <c r="S82" s="25" t="b">
        <v>0</v>
      </c>
      <c r="T82" s="25" t="b">
        <v>0</v>
      </c>
      <c r="U82" s="25" t="s">
        <v>92</v>
      </c>
      <c r="V82" s="25" t="b">
        <v>0</v>
      </c>
      <c r="W82" s="26" t="str">
        <f t="shared" si="4"/>
        <v/>
      </c>
      <c r="X82" s="27" t="str">
        <f t="shared" si="5"/>
        <v/>
      </c>
      <c r="Y82" s="27">
        <f t="shared" si="6"/>
        <v>0</v>
      </c>
      <c r="Z82" s="27" t="str">
        <f t="shared" si="7"/>
        <v/>
      </c>
      <c r="AA82" s="28" t="str">
        <f>IFERROR(__xludf.DUMMYFUNCTION("""COMPUTED_VALUE"""),"Drew")</f>
        <v>Drew</v>
      </c>
      <c r="AB82" s="27" t="str">
        <f t="shared" si="8"/>
        <v/>
      </c>
      <c r="AC82" s="28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</row>
    <row r="83">
      <c r="A83" s="31">
        <v>2430.0</v>
      </c>
      <c r="B83" s="31">
        <v>2.0265082E7</v>
      </c>
      <c r="C83" s="32" t="s">
        <v>182</v>
      </c>
      <c r="D83" s="31"/>
      <c r="E83" s="33">
        <v>46102.0</v>
      </c>
      <c r="F83" s="34">
        <v>715.0</v>
      </c>
      <c r="G83" s="35" t="s">
        <v>117</v>
      </c>
      <c r="H83" s="35" t="s">
        <v>117</v>
      </c>
      <c r="I83" s="31" t="s">
        <v>62</v>
      </c>
      <c r="J83" s="34">
        <v>715.0</v>
      </c>
      <c r="K83" s="34">
        <v>715.0</v>
      </c>
      <c r="L83" s="34">
        <f t="shared" si="1"/>
        <v>0</v>
      </c>
      <c r="M83" s="34">
        <v>292.43</v>
      </c>
      <c r="N83" s="34">
        <f t="shared" si="2"/>
        <v>422.57</v>
      </c>
      <c r="O83" s="36">
        <f t="shared" si="3"/>
        <v>0.591006993</v>
      </c>
      <c r="P83" s="36">
        <f>IFERROR(__xludf.DUMMYFUNCTION("IF(AND($R83, NOT(REGEXMATCH(UPPER($C83), ""INS""))), IFERROR(IF((F83+L83)&gt;0, (F83+L83-M83)/(F83+L83), """"), """"), """")"),0.591006993006993)</f>
        <v>0.591006993</v>
      </c>
      <c r="Q83" s="36" t="str">
        <f>IFERROR(__xludf.DUMMYFUNCTION("IF(AND($R83, REGEXMATCH(UPPER($C83), ""INS"")), IFERROR(IF((F83+L83)&gt;0, (F83+L83-M83)/(F83+L83), """"), """"), """")"),"")</f>
        <v/>
      </c>
      <c r="R83" s="37" t="b">
        <v>1</v>
      </c>
      <c r="S83" s="37" t="b">
        <v>1</v>
      </c>
      <c r="T83" s="37" t="b">
        <v>1</v>
      </c>
      <c r="U83" s="37" t="s">
        <v>63</v>
      </c>
      <c r="V83" s="37" t="b">
        <v>0</v>
      </c>
      <c r="W83" s="26">
        <f t="shared" si="4"/>
        <v>0.591006993</v>
      </c>
      <c r="X83" s="27">
        <f t="shared" si="5"/>
        <v>715</v>
      </c>
      <c r="Y83" s="27">
        <f t="shared" si="6"/>
        <v>715</v>
      </c>
      <c r="Z83" s="27">
        <f t="shared" si="7"/>
        <v>0</v>
      </c>
      <c r="AA83" s="28" t="str">
        <f>IFERROR(__xludf.DUMMYFUNCTION("""COMPUTED_VALUE"""),"Drew")</f>
        <v>Drew</v>
      </c>
      <c r="AB83" s="27">
        <f t="shared" si="8"/>
        <v>715</v>
      </c>
      <c r="AC83" s="28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</row>
    <row r="84">
      <c r="A84" s="38">
        <v>2458.0</v>
      </c>
      <c r="B84" s="38">
        <v>2.0265083E7</v>
      </c>
      <c r="C84" s="39" t="s">
        <v>183</v>
      </c>
      <c r="D84" s="38"/>
      <c r="E84" s="40">
        <v>46103.0</v>
      </c>
      <c r="F84" s="41">
        <v>18050.11</v>
      </c>
      <c r="G84" s="42" t="s">
        <v>184</v>
      </c>
      <c r="H84" s="42" t="s">
        <v>184</v>
      </c>
      <c r="I84" s="38" t="s">
        <v>69</v>
      </c>
      <c r="J84" s="41">
        <v>500.0</v>
      </c>
      <c r="K84" s="41">
        <v>500.0</v>
      </c>
      <c r="L84" s="41">
        <f t="shared" si="1"/>
        <v>-17550.11</v>
      </c>
      <c r="M84" s="41"/>
      <c r="N84" s="41">
        <f t="shared" si="2"/>
        <v>500</v>
      </c>
      <c r="O84" s="43">
        <f t="shared" si="3"/>
        <v>1</v>
      </c>
      <c r="P84" s="43">
        <f>IFERROR(__xludf.DUMMYFUNCTION("IF(AND($R84, NOT(REGEXMATCH(UPPER($C84), ""INS""))), IFERROR(IF((F84+L84)&gt;0, (F84+L84-M84)/(F84+L84), """"), """"), """")"),1.0)</f>
        <v>1</v>
      </c>
      <c r="Q84" s="43" t="str">
        <f>IFERROR(__xludf.DUMMYFUNCTION("IF(AND($R84, REGEXMATCH(UPPER($C84), ""INS"")), IFERROR(IF((F84+L84)&gt;0, (F84+L84-M84)/(F84+L84), """"), """"), """")"),"")</f>
        <v/>
      </c>
      <c r="R84" s="44" t="b">
        <v>1</v>
      </c>
      <c r="S84" s="44" t="b">
        <v>1</v>
      </c>
      <c r="T84" s="44" t="b">
        <v>0</v>
      </c>
      <c r="U84" s="44" t="s">
        <v>72</v>
      </c>
      <c r="V84" s="44" t="b">
        <v>0</v>
      </c>
      <c r="W84" s="26">
        <f t="shared" si="4"/>
        <v>1</v>
      </c>
      <c r="X84" s="27">
        <f t="shared" si="5"/>
        <v>500</v>
      </c>
      <c r="Y84" s="27">
        <f t="shared" si="6"/>
        <v>18050.11</v>
      </c>
      <c r="Z84" s="27">
        <f t="shared" si="7"/>
        <v>-17550.11</v>
      </c>
      <c r="AA84" s="28" t="str">
        <f>IFERROR(__xludf.DUMMYFUNCTION("""COMPUTED_VALUE"""),"Drew")</f>
        <v>Drew</v>
      </c>
      <c r="AB84" s="27">
        <f t="shared" si="8"/>
        <v>500</v>
      </c>
      <c r="AC84" s="28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</row>
    <row r="85">
      <c r="A85" s="20">
        <v>2410.0</v>
      </c>
      <c r="B85" s="20">
        <v>2.0265084E7</v>
      </c>
      <c r="C85" s="28" t="s">
        <v>185</v>
      </c>
      <c r="D85" s="20"/>
      <c r="E85" s="21">
        <v>46104.0</v>
      </c>
      <c r="F85" s="22">
        <v>0.0</v>
      </c>
      <c r="G85" s="21"/>
      <c r="H85" s="21"/>
      <c r="I85" s="20" t="s">
        <v>62</v>
      </c>
      <c r="J85" s="22"/>
      <c r="K85" s="22"/>
      <c r="L85" s="22" t="str">
        <f t="shared" si="1"/>
        <v/>
      </c>
      <c r="M85" s="22"/>
      <c r="N85" s="22" t="str">
        <f t="shared" si="2"/>
        <v/>
      </c>
      <c r="O85" s="24" t="str">
        <f t="shared" si="3"/>
        <v/>
      </c>
      <c r="P85" s="24" t="str">
        <f>IFERROR(__xludf.DUMMYFUNCTION("IF(AND($R85, NOT(REGEXMATCH(UPPER($C85), ""INS""))), IFERROR(IF((F85+L85)&gt;0, (F85+L85-M85)/(F85+L85), """"), """"), """")"),"")</f>
        <v/>
      </c>
      <c r="Q85" s="24" t="str">
        <f>IFERROR(__xludf.DUMMYFUNCTION("IF(AND($R85, REGEXMATCH(UPPER($C85), ""INS"")), IFERROR(IF((F85+L85)&gt;0, (F85+L85-M85)/(F85+L85), """"), """"), """")"),"")</f>
        <v/>
      </c>
      <c r="R85" s="25" t="b">
        <v>0</v>
      </c>
      <c r="S85" s="25" t="b">
        <v>0</v>
      </c>
      <c r="T85" s="25" t="b">
        <v>0</v>
      </c>
      <c r="U85" s="25" t="s">
        <v>92</v>
      </c>
      <c r="V85" s="25" t="b">
        <v>0</v>
      </c>
      <c r="W85" s="26" t="str">
        <f t="shared" si="4"/>
        <v/>
      </c>
      <c r="X85" s="27" t="str">
        <f t="shared" si="5"/>
        <v/>
      </c>
      <c r="Y85" s="27">
        <f t="shared" si="6"/>
        <v>0</v>
      </c>
      <c r="Z85" s="27" t="str">
        <f t="shared" si="7"/>
        <v/>
      </c>
      <c r="AA85" s="28" t="str">
        <f>IFERROR(__xludf.DUMMYFUNCTION("""COMPUTED_VALUE"""),"Drew")</f>
        <v>Drew</v>
      </c>
      <c r="AB85" s="27" t="str">
        <f t="shared" si="8"/>
        <v/>
      </c>
      <c r="AC85" s="28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</row>
    <row r="86">
      <c r="A86" s="31">
        <v>2464.0</v>
      </c>
      <c r="B86" s="31">
        <v>2.0265085E7</v>
      </c>
      <c r="C86" s="32" t="s">
        <v>186</v>
      </c>
      <c r="D86" s="31"/>
      <c r="E86" s="33">
        <v>46104.0</v>
      </c>
      <c r="F86" s="34">
        <v>761.25</v>
      </c>
      <c r="G86" s="35" t="s">
        <v>150</v>
      </c>
      <c r="H86" s="35" t="s">
        <v>150</v>
      </c>
      <c r="I86" s="31" t="s">
        <v>69</v>
      </c>
      <c r="J86" s="34">
        <v>761.25</v>
      </c>
      <c r="K86" s="34">
        <v>761.25</v>
      </c>
      <c r="L86" s="34">
        <f t="shared" si="1"/>
        <v>0</v>
      </c>
      <c r="M86" s="34"/>
      <c r="N86" s="34">
        <f t="shared" si="2"/>
        <v>761.25</v>
      </c>
      <c r="O86" s="36">
        <f t="shared" si="3"/>
        <v>1</v>
      </c>
      <c r="P86" s="36">
        <f>IFERROR(__xludf.DUMMYFUNCTION("IF(AND($R86, NOT(REGEXMATCH(UPPER($C86), ""INS""))), IFERROR(IF((F86+L86)&gt;0, (F86+L86-M86)/(F86+L86), """"), """"), """")"),1.0)</f>
        <v>1</v>
      </c>
      <c r="Q86" s="36" t="str">
        <f>IFERROR(__xludf.DUMMYFUNCTION("IF(AND($R86, REGEXMATCH(UPPER($C86), ""INS"")), IFERROR(IF((F86+L86)&gt;0, (F86+L86-M86)/(F86+L86), """"), """"), """")"),"")</f>
        <v/>
      </c>
      <c r="R86" s="37" t="b">
        <v>1</v>
      </c>
      <c r="S86" s="37" t="b">
        <v>1</v>
      </c>
      <c r="T86" s="37" t="b">
        <v>0</v>
      </c>
      <c r="U86" s="37" t="s">
        <v>63</v>
      </c>
      <c r="V86" s="37" t="b">
        <v>0</v>
      </c>
      <c r="W86" s="26">
        <f t="shared" si="4"/>
        <v>1</v>
      </c>
      <c r="X86" s="27">
        <f t="shared" si="5"/>
        <v>761.25</v>
      </c>
      <c r="Y86" s="27">
        <f t="shared" si="6"/>
        <v>761.25</v>
      </c>
      <c r="Z86" s="27">
        <f t="shared" si="7"/>
        <v>0</v>
      </c>
      <c r="AA86" s="28" t="str">
        <f>IFERROR(__xludf.DUMMYFUNCTION("""COMPUTED_VALUE"""),"Drew")</f>
        <v>Drew</v>
      </c>
      <c r="AB86" s="27">
        <f t="shared" si="8"/>
        <v>761.25</v>
      </c>
      <c r="AC86" s="28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</row>
    <row r="87">
      <c r="A87" s="20">
        <v>2326.0</v>
      </c>
      <c r="B87" s="20">
        <v>2.0265086E7</v>
      </c>
      <c r="C87" s="28" t="s">
        <v>187</v>
      </c>
      <c r="D87" s="20"/>
      <c r="E87" s="21">
        <v>46104.0</v>
      </c>
      <c r="F87" s="22">
        <v>3330.79</v>
      </c>
      <c r="G87" s="23" t="s">
        <v>95</v>
      </c>
      <c r="H87" s="23" t="s">
        <v>95</v>
      </c>
      <c r="I87" s="20" t="s">
        <v>69</v>
      </c>
      <c r="J87" s="22">
        <v>3330.79</v>
      </c>
      <c r="K87" s="22"/>
      <c r="L87" s="22" t="str">
        <f t="shared" si="1"/>
        <v/>
      </c>
      <c r="M87" s="22">
        <v>1885.24</v>
      </c>
      <c r="N87" s="22" t="str">
        <f t="shared" si="2"/>
        <v/>
      </c>
      <c r="O87" s="24">
        <f t="shared" si="3"/>
        <v>0.4339961391</v>
      </c>
      <c r="P87" s="24">
        <f>IFERROR(__xludf.DUMMYFUNCTION("IF(AND($R87, NOT(REGEXMATCH(UPPER($C87), ""INS""))), IFERROR(IF((F87+L87)&gt;0, (F87+L87-M87)/(F87+L87), """"), """"), """")"),0.4339961390540983)</f>
        <v>0.4339961391</v>
      </c>
      <c r="Q87" s="24" t="str">
        <f>IFERROR(__xludf.DUMMYFUNCTION("IF(AND($R87, REGEXMATCH(UPPER($C87), ""INS"")), IFERROR(IF((F87+L87)&gt;0, (F87+L87-M87)/(F87+L87), """"), """"), """")"),"")</f>
        <v/>
      </c>
      <c r="R87" s="25" t="b">
        <v>1</v>
      </c>
      <c r="S87" s="25" t="b">
        <v>0</v>
      </c>
      <c r="T87" s="25" t="b">
        <v>0</v>
      </c>
      <c r="U87" s="25" t="s">
        <v>72</v>
      </c>
      <c r="V87" s="25" t="b">
        <v>0</v>
      </c>
      <c r="W87" s="26">
        <f t="shared" si="4"/>
        <v>0.4339961391</v>
      </c>
      <c r="X87" s="27">
        <f t="shared" si="5"/>
        <v>3330.79</v>
      </c>
      <c r="Y87" s="27">
        <f t="shared" si="6"/>
        <v>3330.79</v>
      </c>
      <c r="Z87" s="27" t="str">
        <f t="shared" si="7"/>
        <v/>
      </c>
      <c r="AA87" s="28" t="str">
        <f>IFERROR(__xludf.DUMMYFUNCTION("""COMPUTED_VALUE"""),"Drew")</f>
        <v>Drew</v>
      </c>
      <c r="AB87" s="27" t="str">
        <f t="shared" si="8"/>
        <v/>
      </c>
      <c r="AC87" s="28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</row>
    <row r="88">
      <c r="A88" s="20">
        <v>2466.0</v>
      </c>
      <c r="B88" s="20">
        <v>2.0265087E7</v>
      </c>
      <c r="C88" s="28" t="s">
        <v>188</v>
      </c>
      <c r="D88" s="20"/>
      <c r="E88" s="21">
        <v>46105.0</v>
      </c>
      <c r="F88" s="22">
        <v>954.97</v>
      </c>
      <c r="G88" s="21"/>
      <c r="H88" s="21"/>
      <c r="I88" s="20" t="s">
        <v>81</v>
      </c>
      <c r="J88" s="22"/>
      <c r="K88" s="22"/>
      <c r="L88" s="22" t="str">
        <f t="shared" si="1"/>
        <v/>
      </c>
      <c r="M88" s="22">
        <v>436.0</v>
      </c>
      <c r="N88" s="22" t="str">
        <f t="shared" si="2"/>
        <v/>
      </c>
      <c r="O88" s="24" t="str">
        <f t="shared" si="3"/>
        <v/>
      </c>
      <c r="P88" s="24" t="str">
        <f>IFERROR(__xludf.DUMMYFUNCTION("IF(AND($R88, NOT(REGEXMATCH(UPPER($C88), ""INS""))), IFERROR(IF((F88+L88)&gt;0, (F88+L88-M88)/(F88+L88), """"), """"), """")"),"")</f>
        <v/>
      </c>
      <c r="Q88" s="24" t="str">
        <f>IFERROR(__xludf.DUMMYFUNCTION("IF(AND($R88, REGEXMATCH(UPPER($C88), ""INS"")), IFERROR(IF((F88+L88)&gt;0, (F88+L88-M88)/(F88+L88), """"), """"), """")"),"")</f>
        <v/>
      </c>
      <c r="R88" s="25" t="b">
        <v>0</v>
      </c>
      <c r="S88" s="25" t="b">
        <v>0</v>
      </c>
      <c r="T88" s="25" t="b">
        <v>0</v>
      </c>
      <c r="U88" s="25" t="s">
        <v>72</v>
      </c>
      <c r="V88" s="25" t="b">
        <v>0</v>
      </c>
      <c r="W88" s="26" t="str">
        <f t="shared" si="4"/>
        <v/>
      </c>
      <c r="X88" s="27" t="str">
        <f t="shared" si="5"/>
        <v/>
      </c>
      <c r="Y88" s="27">
        <f t="shared" si="6"/>
        <v>954.97</v>
      </c>
      <c r="Z88" s="27" t="str">
        <f t="shared" si="7"/>
        <v/>
      </c>
      <c r="AA88" s="28" t="str">
        <f>IFERROR(__xludf.DUMMYFUNCTION("""COMPUTED_VALUE"""),"Drew")</f>
        <v>Drew</v>
      </c>
      <c r="AB88" s="27" t="str">
        <f t="shared" si="8"/>
        <v/>
      </c>
      <c r="AC88" s="28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</row>
    <row r="89">
      <c r="A89" s="20">
        <v>2404.0</v>
      </c>
      <c r="B89" s="20">
        <v>2.0265088E7</v>
      </c>
      <c r="C89" s="28" t="s">
        <v>189</v>
      </c>
      <c r="D89" s="20"/>
      <c r="E89" s="21">
        <v>46105.0</v>
      </c>
      <c r="F89" s="22">
        <v>4204.85</v>
      </c>
      <c r="G89" s="23" t="s">
        <v>136</v>
      </c>
      <c r="H89" s="23" t="s">
        <v>136</v>
      </c>
      <c r="I89" s="20" t="s">
        <v>69</v>
      </c>
      <c r="J89" s="22">
        <v>4204.85</v>
      </c>
      <c r="K89" s="22"/>
      <c r="L89" s="22" t="str">
        <f t="shared" si="1"/>
        <v/>
      </c>
      <c r="M89" s="22"/>
      <c r="N89" s="22" t="str">
        <f t="shared" si="2"/>
        <v/>
      </c>
      <c r="O89" s="24">
        <f t="shared" si="3"/>
        <v>1</v>
      </c>
      <c r="P89" s="24" t="str">
        <f>IFERROR(__xludf.DUMMYFUNCTION("IF(AND($R89, NOT(REGEXMATCH(UPPER($C89), ""INS""))), IFERROR(IF((F89+L89)&gt;0, (F89+L89-M89)/(F89+L89), """"), """"), """")"),"")</f>
        <v/>
      </c>
      <c r="Q89" s="24">
        <f>IFERROR(__xludf.DUMMYFUNCTION("IF(AND($R89, REGEXMATCH(UPPER($C89), ""INS"")), IFERROR(IF((F89+L89)&gt;0, (F89+L89-M89)/(F89+L89), """"), """"), """")"),1.0)</f>
        <v>1</v>
      </c>
      <c r="R89" s="25" t="b">
        <v>1</v>
      </c>
      <c r="S89" s="25" t="b">
        <v>0</v>
      </c>
      <c r="T89" s="25" t="b">
        <v>0</v>
      </c>
      <c r="U89" s="25" t="s">
        <v>72</v>
      </c>
      <c r="V89" s="25" t="b">
        <v>0</v>
      </c>
      <c r="W89" s="26">
        <f t="shared" si="4"/>
        <v>1</v>
      </c>
      <c r="X89" s="27">
        <f t="shared" si="5"/>
        <v>4204.85</v>
      </c>
      <c r="Y89" s="27">
        <f t="shared" si="6"/>
        <v>4204.85</v>
      </c>
      <c r="Z89" s="27" t="str">
        <f t="shared" si="7"/>
        <v/>
      </c>
      <c r="AA89" s="28" t="str">
        <f>IFERROR(__xludf.DUMMYFUNCTION("""COMPUTED_VALUE"""),"Drew")</f>
        <v>Drew</v>
      </c>
      <c r="AB89" s="27" t="str">
        <f t="shared" si="8"/>
        <v/>
      </c>
      <c r="AC89" s="28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</row>
    <row r="90">
      <c r="A90" s="31">
        <v>2444.0</v>
      </c>
      <c r="B90" s="31">
        <v>2.0265089E7</v>
      </c>
      <c r="C90" s="32" t="s">
        <v>190</v>
      </c>
      <c r="D90" s="31"/>
      <c r="E90" s="33">
        <v>46105.0</v>
      </c>
      <c r="F90" s="34">
        <v>1375.7</v>
      </c>
      <c r="G90" s="35" t="s">
        <v>117</v>
      </c>
      <c r="H90" s="35" t="s">
        <v>117</v>
      </c>
      <c r="I90" s="31" t="s">
        <v>62</v>
      </c>
      <c r="J90" s="34">
        <v>1375.7</v>
      </c>
      <c r="K90" s="34">
        <v>1375.7</v>
      </c>
      <c r="L90" s="34">
        <f t="shared" si="1"/>
        <v>0</v>
      </c>
      <c r="M90" s="34">
        <v>680.42</v>
      </c>
      <c r="N90" s="34">
        <f t="shared" si="2"/>
        <v>695.28</v>
      </c>
      <c r="O90" s="36">
        <f t="shared" si="3"/>
        <v>0.5054008868</v>
      </c>
      <c r="P90" s="36">
        <f>IFERROR(__xludf.DUMMYFUNCTION("IF(AND($R90, NOT(REGEXMATCH(UPPER($C90), ""INS""))), IFERROR(IF((F90+L90)&gt;0, (F90+L90-M90)/(F90+L90), """"), """"), """")"),0.5054008868212547)</f>
        <v>0.5054008868</v>
      </c>
      <c r="Q90" s="36" t="str">
        <f>IFERROR(__xludf.DUMMYFUNCTION("IF(AND($R90, REGEXMATCH(UPPER($C90), ""INS"")), IFERROR(IF((F90+L90)&gt;0, (F90+L90-M90)/(F90+L90), """"), """"), """")"),"")</f>
        <v/>
      </c>
      <c r="R90" s="37" t="b">
        <v>1</v>
      </c>
      <c r="S90" s="37" t="b">
        <v>1</v>
      </c>
      <c r="T90" s="37" t="b">
        <v>0</v>
      </c>
      <c r="U90" s="37" t="s">
        <v>63</v>
      </c>
      <c r="V90" s="37" t="b">
        <v>0</v>
      </c>
      <c r="W90" s="26">
        <f t="shared" si="4"/>
        <v>0.5054008868</v>
      </c>
      <c r="X90" s="27">
        <f t="shared" si="5"/>
        <v>1375.7</v>
      </c>
      <c r="Y90" s="27">
        <f t="shared" si="6"/>
        <v>1375.7</v>
      </c>
      <c r="Z90" s="27">
        <f t="shared" si="7"/>
        <v>0</v>
      </c>
      <c r="AA90" s="28" t="str">
        <f>IFERROR(__xludf.DUMMYFUNCTION("""COMPUTED_VALUE"""),"Drew")</f>
        <v>Drew</v>
      </c>
      <c r="AB90" s="27">
        <f t="shared" si="8"/>
        <v>1375.7</v>
      </c>
      <c r="AC90" s="28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</row>
    <row r="91">
      <c r="A91" s="20">
        <v>2465.0</v>
      </c>
      <c r="B91" s="20">
        <v>2.026509E7</v>
      </c>
      <c r="C91" s="28" t="s">
        <v>191</v>
      </c>
      <c r="D91" s="20"/>
      <c r="E91" s="21">
        <v>46106.0</v>
      </c>
      <c r="F91" s="22">
        <v>1393.5</v>
      </c>
      <c r="G91" s="23" t="s">
        <v>89</v>
      </c>
      <c r="H91" s="23" t="s">
        <v>89</v>
      </c>
      <c r="I91" s="20" t="s">
        <v>62</v>
      </c>
      <c r="J91" s="22"/>
      <c r="K91" s="22"/>
      <c r="L91" s="22" t="str">
        <f t="shared" si="1"/>
        <v/>
      </c>
      <c r="M91" s="22"/>
      <c r="N91" s="22" t="str">
        <f t="shared" si="2"/>
        <v/>
      </c>
      <c r="O91" s="24" t="str">
        <f t="shared" si="3"/>
        <v/>
      </c>
      <c r="P91" s="24" t="str">
        <f>IFERROR(__xludf.DUMMYFUNCTION("IF(AND($R91, NOT(REGEXMATCH(UPPER($C91), ""INS""))), IFERROR(IF((F91+L91)&gt;0, (F91+L91-M91)/(F91+L91), """"), """"), """")"),"")</f>
        <v/>
      </c>
      <c r="Q91" s="24" t="str">
        <f>IFERROR(__xludf.DUMMYFUNCTION("IF(AND($R91, REGEXMATCH(UPPER($C91), ""INS"")), IFERROR(IF((F91+L91)&gt;0, (F91+L91-M91)/(F91+L91), """"), """"), """")"),"")</f>
        <v/>
      </c>
      <c r="R91" s="25" t="b">
        <v>0</v>
      </c>
      <c r="S91" s="25" t="b">
        <v>0</v>
      </c>
      <c r="T91" s="25" t="b">
        <v>0</v>
      </c>
      <c r="U91" s="25" t="s">
        <v>106</v>
      </c>
      <c r="V91" s="25" t="b">
        <v>0</v>
      </c>
      <c r="W91" s="26" t="str">
        <f t="shared" si="4"/>
        <v/>
      </c>
      <c r="X91" s="27" t="str">
        <f t="shared" si="5"/>
        <v/>
      </c>
      <c r="Y91" s="27">
        <f t="shared" si="6"/>
        <v>1393.5</v>
      </c>
      <c r="Z91" s="27" t="str">
        <f t="shared" si="7"/>
        <v/>
      </c>
      <c r="AA91" s="28" t="str">
        <f>IFERROR(__xludf.DUMMYFUNCTION("""COMPUTED_VALUE"""),"Drew")</f>
        <v>Drew</v>
      </c>
      <c r="AB91" s="27" t="str">
        <f t="shared" si="8"/>
        <v/>
      </c>
      <c r="AC91" s="28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</row>
    <row r="92">
      <c r="A92" s="20">
        <v>2462.0</v>
      </c>
      <c r="B92" s="20">
        <v>2.0265091E7</v>
      </c>
      <c r="C92" s="28" t="s">
        <v>192</v>
      </c>
      <c r="D92" s="20"/>
      <c r="E92" s="21">
        <v>46106.0</v>
      </c>
      <c r="F92" s="22">
        <v>0.0</v>
      </c>
      <c r="G92" s="21"/>
      <c r="H92" s="21"/>
      <c r="I92" s="20" t="s">
        <v>66</v>
      </c>
      <c r="J92" s="22"/>
      <c r="K92" s="22"/>
      <c r="L92" s="22" t="str">
        <f t="shared" si="1"/>
        <v/>
      </c>
      <c r="M92" s="22"/>
      <c r="N92" s="22" t="str">
        <f t="shared" si="2"/>
        <v/>
      </c>
      <c r="O92" s="24" t="str">
        <f t="shared" si="3"/>
        <v/>
      </c>
      <c r="P92" s="24" t="str">
        <f>IFERROR(__xludf.DUMMYFUNCTION("IF(AND($R92, NOT(REGEXMATCH(UPPER($C92), ""INS""))), IFERROR(IF((F92+L92)&gt;0, (F92+L92-M92)/(F92+L92), """"), """"), """")"),"")</f>
        <v/>
      </c>
      <c r="Q92" s="24" t="str">
        <f>IFERROR(__xludf.DUMMYFUNCTION("IF(AND($R92, REGEXMATCH(UPPER($C92), ""INS"")), IFERROR(IF((F92+L92)&gt;0, (F92+L92-M92)/(F92+L92), """"), """"), """")"),"")</f>
        <v/>
      </c>
      <c r="R92" s="25" t="b">
        <v>0</v>
      </c>
      <c r="S92" s="25" t="b">
        <v>0</v>
      </c>
      <c r="T92" s="25" t="b">
        <v>0</v>
      </c>
      <c r="U92" s="25" t="s">
        <v>92</v>
      </c>
      <c r="V92" s="25" t="b">
        <v>0</v>
      </c>
      <c r="W92" s="26" t="str">
        <f t="shared" si="4"/>
        <v/>
      </c>
      <c r="X92" s="27" t="str">
        <f t="shared" si="5"/>
        <v/>
      </c>
      <c r="Y92" s="27">
        <f t="shared" si="6"/>
        <v>0</v>
      </c>
      <c r="Z92" s="27" t="str">
        <f t="shared" si="7"/>
        <v/>
      </c>
      <c r="AA92" s="28" t="str">
        <f>IFERROR(__xludf.DUMMYFUNCTION("""COMPUTED_VALUE"""),"Drew")</f>
        <v>Drew</v>
      </c>
      <c r="AB92" s="27" t="str">
        <f t="shared" si="8"/>
        <v/>
      </c>
      <c r="AC92" s="28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</row>
    <row r="93">
      <c r="A93" s="20">
        <v>2409.0</v>
      </c>
      <c r="B93" s="20">
        <v>2.0265092E7</v>
      </c>
      <c r="C93" s="28" t="s">
        <v>193</v>
      </c>
      <c r="D93" s="20"/>
      <c r="E93" s="21">
        <v>46106.0</v>
      </c>
      <c r="F93" s="22">
        <v>690.0</v>
      </c>
      <c r="G93" s="23" t="s">
        <v>95</v>
      </c>
      <c r="H93" s="23" t="s">
        <v>95</v>
      </c>
      <c r="I93" s="20" t="s">
        <v>66</v>
      </c>
      <c r="J93" s="22">
        <v>690.0</v>
      </c>
      <c r="K93" s="22"/>
      <c r="L93" s="22" t="str">
        <f t="shared" si="1"/>
        <v/>
      </c>
      <c r="M93" s="22">
        <v>280.0</v>
      </c>
      <c r="N93" s="22" t="str">
        <f t="shared" si="2"/>
        <v/>
      </c>
      <c r="O93" s="24">
        <f t="shared" si="3"/>
        <v>0.5942028986</v>
      </c>
      <c r="P93" s="24">
        <f>IFERROR(__xludf.DUMMYFUNCTION("IF(AND($R93, NOT(REGEXMATCH(UPPER($C93), ""INS""))), IFERROR(IF((F93+L93)&gt;0, (F93+L93-M93)/(F93+L93), """"), """"), """")"),0.5942028985507246)</f>
        <v>0.5942028986</v>
      </c>
      <c r="Q93" s="24" t="str">
        <f>IFERROR(__xludf.DUMMYFUNCTION("IF(AND($R93, REGEXMATCH(UPPER($C93), ""INS"")), IFERROR(IF((F93+L93)&gt;0, (F93+L93-M93)/(F93+L93), """"), """"), """")"),"")</f>
        <v/>
      </c>
      <c r="R93" s="25" t="b">
        <v>1</v>
      </c>
      <c r="S93" s="25" t="b">
        <v>0</v>
      </c>
      <c r="T93" s="25" t="b">
        <v>0</v>
      </c>
      <c r="U93" s="25" t="s">
        <v>72</v>
      </c>
      <c r="V93" s="25" t="b">
        <v>0</v>
      </c>
      <c r="W93" s="26">
        <f t="shared" si="4"/>
        <v>0.5942028986</v>
      </c>
      <c r="X93" s="27">
        <f t="shared" si="5"/>
        <v>690</v>
      </c>
      <c r="Y93" s="27">
        <f t="shared" si="6"/>
        <v>690</v>
      </c>
      <c r="Z93" s="27" t="str">
        <f t="shared" si="7"/>
        <v/>
      </c>
      <c r="AA93" s="28" t="str">
        <f>IFERROR(__xludf.DUMMYFUNCTION("""COMPUTED_VALUE"""),"Drew")</f>
        <v>Drew</v>
      </c>
      <c r="AB93" s="27" t="str">
        <f t="shared" si="8"/>
        <v/>
      </c>
      <c r="AC93" s="28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</row>
    <row r="94">
      <c r="A94" s="20">
        <v>2474.0</v>
      </c>
      <c r="B94" s="20">
        <v>2.0265093E7</v>
      </c>
      <c r="C94" s="28" t="s">
        <v>194</v>
      </c>
      <c r="D94" s="20"/>
      <c r="E94" s="21">
        <v>46106.0</v>
      </c>
      <c r="F94" s="22">
        <v>0.0</v>
      </c>
      <c r="G94" s="21"/>
      <c r="H94" s="21"/>
      <c r="I94" s="20" t="s">
        <v>66</v>
      </c>
      <c r="J94" s="22"/>
      <c r="K94" s="22"/>
      <c r="L94" s="22" t="str">
        <f t="shared" si="1"/>
        <v/>
      </c>
      <c r="M94" s="22"/>
      <c r="N94" s="22" t="str">
        <f t="shared" si="2"/>
        <v/>
      </c>
      <c r="O94" s="24" t="str">
        <f t="shared" si="3"/>
        <v/>
      </c>
      <c r="P94" s="24" t="str">
        <f>IFERROR(__xludf.DUMMYFUNCTION("IF(AND($R94, NOT(REGEXMATCH(UPPER($C94), ""INS""))), IFERROR(IF((F94+L94)&gt;0, (F94+L94-M94)/(F94+L94), """"), """"), """")"),"")</f>
        <v/>
      </c>
      <c r="Q94" s="24" t="str">
        <f>IFERROR(__xludf.DUMMYFUNCTION("IF(AND($R94, REGEXMATCH(UPPER($C94), ""INS"")), IFERROR(IF((F94+L94)&gt;0, (F94+L94-M94)/(F94+L94), """"), """"), """")"),"")</f>
        <v/>
      </c>
      <c r="R94" s="25" t="b">
        <v>0</v>
      </c>
      <c r="S94" s="25" t="b">
        <v>0</v>
      </c>
      <c r="T94" s="25" t="b">
        <v>0</v>
      </c>
      <c r="U94" s="25" t="s">
        <v>92</v>
      </c>
      <c r="V94" s="25" t="b">
        <v>0</v>
      </c>
      <c r="W94" s="26" t="str">
        <f t="shared" si="4"/>
        <v/>
      </c>
      <c r="X94" s="27" t="str">
        <f t="shared" si="5"/>
        <v/>
      </c>
      <c r="Y94" s="27">
        <f t="shared" si="6"/>
        <v>0</v>
      </c>
      <c r="Z94" s="27" t="str">
        <f t="shared" si="7"/>
        <v/>
      </c>
      <c r="AA94" s="28" t="str">
        <f>IFERROR(__xludf.DUMMYFUNCTION("""COMPUTED_VALUE"""),"Drew")</f>
        <v>Drew</v>
      </c>
      <c r="AB94" s="27" t="str">
        <f t="shared" si="8"/>
        <v/>
      </c>
      <c r="AC94" s="28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</row>
    <row r="95">
      <c r="A95" s="20">
        <v>2478.0</v>
      </c>
      <c r="B95" s="20">
        <v>2.0265094E7</v>
      </c>
      <c r="C95" s="28" t="s">
        <v>195</v>
      </c>
      <c r="D95" s="20"/>
      <c r="E95" s="21">
        <v>46107.0</v>
      </c>
      <c r="F95" s="22">
        <v>925.75</v>
      </c>
      <c r="G95" s="23" t="s">
        <v>117</v>
      </c>
      <c r="H95" s="23" t="s">
        <v>117</v>
      </c>
      <c r="I95" s="20" t="s">
        <v>81</v>
      </c>
      <c r="J95" s="22"/>
      <c r="K95" s="22"/>
      <c r="L95" s="22" t="str">
        <f t="shared" si="1"/>
        <v/>
      </c>
      <c r="M95" s="22"/>
      <c r="N95" s="22" t="str">
        <f t="shared" si="2"/>
        <v/>
      </c>
      <c r="O95" s="24" t="str">
        <f t="shared" si="3"/>
        <v/>
      </c>
      <c r="P95" s="24" t="str">
        <f>IFERROR(__xludf.DUMMYFUNCTION("IF(AND($R95, NOT(REGEXMATCH(UPPER($C95), ""INS""))), IFERROR(IF((F95+L95)&gt;0, (F95+L95-M95)/(F95+L95), """"), """"), """")"),"")</f>
        <v/>
      </c>
      <c r="Q95" s="24" t="str">
        <f>IFERROR(__xludf.DUMMYFUNCTION("IF(AND($R95, REGEXMATCH(UPPER($C95), ""INS"")), IFERROR(IF((F95+L95)&gt;0, (F95+L95-M95)/(F95+L95), """"), """"), """")"),"")</f>
        <v/>
      </c>
      <c r="R95" s="25" t="b">
        <v>0</v>
      </c>
      <c r="S95" s="25" t="b">
        <v>0</v>
      </c>
      <c r="T95" s="25" t="b">
        <v>0</v>
      </c>
      <c r="U95" s="25" t="s">
        <v>106</v>
      </c>
      <c r="V95" s="25" t="b">
        <v>0</v>
      </c>
      <c r="W95" s="26" t="str">
        <f t="shared" si="4"/>
        <v/>
      </c>
      <c r="X95" s="27" t="str">
        <f t="shared" si="5"/>
        <v/>
      </c>
      <c r="Y95" s="27">
        <f t="shared" si="6"/>
        <v>925.75</v>
      </c>
      <c r="Z95" s="27" t="str">
        <f t="shared" si="7"/>
        <v/>
      </c>
      <c r="AA95" s="28" t="str">
        <f>IFERROR(__xludf.DUMMYFUNCTION("""COMPUTED_VALUE"""),"Drew")</f>
        <v>Drew</v>
      </c>
      <c r="AB95" s="27" t="str">
        <f t="shared" si="8"/>
        <v/>
      </c>
      <c r="AC95" s="28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</row>
    <row r="96">
      <c r="A96" s="20">
        <v>2291.0</v>
      </c>
      <c r="B96" s="20">
        <v>2.0265095E7</v>
      </c>
      <c r="C96" s="28" t="s">
        <v>196</v>
      </c>
      <c r="D96" s="20"/>
      <c r="E96" s="21">
        <v>46107.0</v>
      </c>
      <c r="F96" s="22">
        <v>7737.05</v>
      </c>
      <c r="G96" s="23" t="s">
        <v>117</v>
      </c>
      <c r="H96" s="23" t="s">
        <v>117</v>
      </c>
      <c r="I96" s="20" t="s">
        <v>69</v>
      </c>
      <c r="J96" s="22"/>
      <c r="K96" s="22"/>
      <c r="L96" s="22" t="str">
        <f t="shared" si="1"/>
        <v/>
      </c>
      <c r="M96" s="22">
        <v>5018.6</v>
      </c>
      <c r="N96" s="22" t="str">
        <f t="shared" si="2"/>
        <v/>
      </c>
      <c r="O96" s="24" t="str">
        <f t="shared" si="3"/>
        <v/>
      </c>
      <c r="P96" s="24" t="str">
        <f>IFERROR(__xludf.DUMMYFUNCTION("IF(AND($R96, NOT(REGEXMATCH(UPPER($C96), ""INS""))), IFERROR(IF((F96+L96)&gt;0, (F96+L96-M96)/(F96+L96), """"), """"), """")"),"")</f>
        <v/>
      </c>
      <c r="Q96" s="24" t="str">
        <f>IFERROR(__xludf.DUMMYFUNCTION("IF(AND($R96, REGEXMATCH(UPPER($C96), ""INS"")), IFERROR(IF((F96+L96)&gt;0, (F96+L96-M96)/(F96+L96), """"), """"), """")"),"")</f>
        <v/>
      </c>
      <c r="R96" s="25" t="b">
        <v>0</v>
      </c>
      <c r="S96" s="25" t="b">
        <v>0</v>
      </c>
      <c r="T96" s="25" t="b">
        <v>0</v>
      </c>
      <c r="U96" s="25" t="s">
        <v>106</v>
      </c>
      <c r="V96" s="25" t="b">
        <v>0</v>
      </c>
      <c r="W96" s="26" t="str">
        <f t="shared" si="4"/>
        <v/>
      </c>
      <c r="X96" s="27" t="str">
        <f t="shared" si="5"/>
        <v/>
      </c>
      <c r="Y96" s="27">
        <f t="shared" si="6"/>
        <v>7737.05</v>
      </c>
      <c r="Z96" s="27" t="str">
        <f t="shared" si="7"/>
        <v/>
      </c>
      <c r="AA96" s="28" t="str">
        <f>IFERROR(__xludf.DUMMYFUNCTION("""COMPUTED_VALUE"""),"Drew")</f>
        <v>Drew</v>
      </c>
      <c r="AB96" s="27" t="str">
        <f t="shared" si="8"/>
        <v/>
      </c>
      <c r="AC96" s="28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</row>
    <row r="97">
      <c r="A97" s="20">
        <v>2498.0</v>
      </c>
      <c r="B97" s="20">
        <v>2.0265096E7</v>
      </c>
      <c r="C97" s="28" t="s">
        <v>197</v>
      </c>
      <c r="D97" s="20"/>
      <c r="E97" s="21">
        <v>46108.0</v>
      </c>
      <c r="F97" s="22">
        <v>1278.13</v>
      </c>
      <c r="G97" s="23" t="s">
        <v>89</v>
      </c>
      <c r="H97" s="23" t="s">
        <v>89</v>
      </c>
      <c r="I97" s="20" t="s">
        <v>81</v>
      </c>
      <c r="J97" s="22">
        <v>1278.13</v>
      </c>
      <c r="K97" s="22"/>
      <c r="L97" s="22" t="str">
        <f t="shared" si="1"/>
        <v/>
      </c>
      <c r="M97" s="22"/>
      <c r="N97" s="22" t="str">
        <f t="shared" si="2"/>
        <v/>
      </c>
      <c r="O97" s="24">
        <f t="shared" si="3"/>
        <v>1</v>
      </c>
      <c r="P97" s="24">
        <f>IFERROR(__xludf.DUMMYFUNCTION("IF(AND($R97, NOT(REGEXMATCH(UPPER($C97), ""INS""))), IFERROR(IF((F97+L97)&gt;0, (F97+L97-M97)/(F97+L97), """"), """"), """")"),1.0)</f>
        <v>1</v>
      </c>
      <c r="Q97" s="24" t="str">
        <f>IFERROR(__xludf.DUMMYFUNCTION("IF(AND($R97, REGEXMATCH(UPPER($C97), ""INS"")), IFERROR(IF((F97+L97)&gt;0, (F97+L97-M97)/(F97+L97), """"), """"), """")"),"")</f>
        <v/>
      </c>
      <c r="R97" s="25" t="b">
        <v>1</v>
      </c>
      <c r="S97" s="25" t="b">
        <v>0</v>
      </c>
      <c r="T97" s="25" t="b">
        <v>0</v>
      </c>
      <c r="U97" s="25" t="s">
        <v>63</v>
      </c>
      <c r="V97" s="25" t="b">
        <v>0</v>
      </c>
      <c r="W97" s="26">
        <f t="shared" si="4"/>
        <v>1</v>
      </c>
      <c r="X97" s="27">
        <f t="shared" si="5"/>
        <v>1278.13</v>
      </c>
      <c r="Y97" s="27">
        <f t="shared" si="6"/>
        <v>1278.13</v>
      </c>
      <c r="Z97" s="27" t="str">
        <f t="shared" si="7"/>
        <v/>
      </c>
      <c r="AA97" s="28" t="str">
        <f>IFERROR(__xludf.DUMMYFUNCTION("""COMPUTED_VALUE"""),"Drew")</f>
        <v>Drew</v>
      </c>
      <c r="AB97" s="27" t="str">
        <f t="shared" si="8"/>
        <v/>
      </c>
      <c r="AC97" s="28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</row>
    <row r="98">
      <c r="A98" s="20">
        <v>2446.0</v>
      </c>
      <c r="B98" s="20">
        <v>2.0265097E7</v>
      </c>
      <c r="C98" s="28" t="s">
        <v>198</v>
      </c>
      <c r="D98" s="20"/>
      <c r="E98" s="21">
        <v>46108.0</v>
      </c>
      <c r="F98" s="22">
        <v>976.25</v>
      </c>
      <c r="G98" s="23" t="s">
        <v>150</v>
      </c>
      <c r="H98" s="23" t="s">
        <v>150</v>
      </c>
      <c r="I98" s="20" t="s">
        <v>81</v>
      </c>
      <c r="J98" s="22"/>
      <c r="K98" s="22"/>
      <c r="L98" s="22" t="str">
        <f t="shared" si="1"/>
        <v/>
      </c>
      <c r="M98" s="22"/>
      <c r="N98" s="22" t="str">
        <f t="shared" si="2"/>
        <v/>
      </c>
      <c r="O98" s="24" t="str">
        <f t="shared" si="3"/>
        <v/>
      </c>
      <c r="P98" s="24" t="str">
        <f>IFERROR(__xludf.DUMMYFUNCTION("IF(AND($R98, NOT(REGEXMATCH(UPPER($C98), ""INS""))), IFERROR(IF((F98+L98)&gt;0, (F98+L98-M98)/(F98+L98), """"), """"), """")"),"")</f>
        <v/>
      </c>
      <c r="Q98" s="24" t="str">
        <f>IFERROR(__xludf.DUMMYFUNCTION("IF(AND($R98, REGEXMATCH(UPPER($C98), ""INS"")), IFERROR(IF((F98+L98)&gt;0, (F98+L98-M98)/(F98+L98), """"), """"), """")"),"")</f>
        <v/>
      </c>
      <c r="R98" s="25" t="b">
        <v>0</v>
      </c>
      <c r="S98" s="25" t="b">
        <v>0</v>
      </c>
      <c r="T98" s="25" t="b">
        <v>0</v>
      </c>
      <c r="U98" s="25" t="s">
        <v>199</v>
      </c>
      <c r="V98" s="25" t="b">
        <v>0</v>
      </c>
      <c r="W98" s="26" t="str">
        <f t="shared" si="4"/>
        <v/>
      </c>
      <c r="X98" s="27" t="str">
        <f t="shared" si="5"/>
        <v/>
      </c>
      <c r="Y98" s="27">
        <f t="shared" si="6"/>
        <v>976.25</v>
      </c>
      <c r="Z98" s="27" t="str">
        <f t="shared" si="7"/>
        <v/>
      </c>
      <c r="AA98" s="28" t="str">
        <f>IFERROR(__xludf.DUMMYFUNCTION("""COMPUTED_VALUE"""),"Drew")</f>
        <v>Drew</v>
      </c>
      <c r="AB98" s="27" t="str">
        <f t="shared" si="8"/>
        <v/>
      </c>
      <c r="AC98" s="28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</row>
    <row r="99">
      <c r="A99" s="20">
        <v>2290.0</v>
      </c>
      <c r="B99" s="20">
        <v>2.0265098E7</v>
      </c>
      <c r="C99" s="28" t="s">
        <v>200</v>
      </c>
      <c r="D99" s="20"/>
      <c r="E99" s="21">
        <v>46111.0</v>
      </c>
      <c r="F99" s="22">
        <v>25136.83</v>
      </c>
      <c r="G99" s="21"/>
      <c r="H99" s="21"/>
      <c r="I99" s="20" t="s">
        <v>87</v>
      </c>
      <c r="J99" s="22">
        <v>25136.83</v>
      </c>
      <c r="K99" s="22"/>
      <c r="L99" s="22" t="str">
        <f t="shared" si="1"/>
        <v/>
      </c>
      <c r="M99" s="22"/>
      <c r="N99" s="22" t="str">
        <f t="shared" si="2"/>
        <v/>
      </c>
      <c r="O99" s="24">
        <f t="shared" si="3"/>
        <v>1</v>
      </c>
      <c r="P99" s="24">
        <f>IFERROR(__xludf.DUMMYFUNCTION("IF(AND($R99, NOT(REGEXMATCH(UPPER($C99), ""INS""))), IFERROR(IF((F99+L99)&gt;0, (F99+L99-M99)/(F99+L99), """"), """"), """")"),1.0)</f>
        <v>1</v>
      </c>
      <c r="Q99" s="24" t="str">
        <f>IFERROR(__xludf.DUMMYFUNCTION("IF(AND($R99, REGEXMATCH(UPPER($C99), ""INS"")), IFERROR(IF((F99+L99)&gt;0, (F99+L99-M99)/(F99+L99), """"), """"), """")"),"")</f>
        <v/>
      </c>
      <c r="R99" s="25" t="b">
        <v>1</v>
      </c>
      <c r="S99" s="25" t="b">
        <v>0</v>
      </c>
      <c r="T99" s="25" t="b">
        <v>0</v>
      </c>
      <c r="U99" s="25" t="s">
        <v>63</v>
      </c>
      <c r="V99" s="25" t="b">
        <v>0</v>
      </c>
      <c r="W99" s="26">
        <f t="shared" si="4"/>
        <v>1</v>
      </c>
      <c r="X99" s="27">
        <f t="shared" si="5"/>
        <v>25136.83</v>
      </c>
      <c r="Y99" s="27">
        <f t="shared" si="6"/>
        <v>25136.83</v>
      </c>
      <c r="Z99" s="27" t="str">
        <f t="shared" si="7"/>
        <v/>
      </c>
      <c r="AA99" s="28" t="str">
        <f>IFERROR(__xludf.DUMMYFUNCTION("""COMPUTED_VALUE"""),"Drew")</f>
        <v>Drew</v>
      </c>
      <c r="AB99" s="27" t="str">
        <f t="shared" si="8"/>
        <v/>
      </c>
      <c r="AC99" s="28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</row>
    <row r="100">
      <c r="A100" s="31">
        <v>2264.0</v>
      </c>
      <c r="B100" s="31">
        <v>2.0265099E7</v>
      </c>
      <c r="C100" s="32" t="s">
        <v>201</v>
      </c>
      <c r="D100" s="31"/>
      <c r="E100" s="33">
        <v>46111.0</v>
      </c>
      <c r="F100" s="34">
        <v>577.51</v>
      </c>
      <c r="G100" s="33"/>
      <c r="H100" s="33"/>
      <c r="I100" s="31" t="s">
        <v>69</v>
      </c>
      <c r="J100" s="34">
        <v>577.51</v>
      </c>
      <c r="K100" s="34">
        <v>577.51</v>
      </c>
      <c r="L100" s="34">
        <f t="shared" si="1"/>
        <v>0</v>
      </c>
      <c r="M100" s="34">
        <v>11.74</v>
      </c>
      <c r="N100" s="34">
        <f t="shared" si="2"/>
        <v>565.77</v>
      </c>
      <c r="O100" s="36">
        <f t="shared" si="3"/>
        <v>0.9796713477</v>
      </c>
      <c r="P100" s="36">
        <f>IFERROR(__xludf.DUMMYFUNCTION("IF(AND($R100, NOT(REGEXMATCH(UPPER($C100), ""INS""))), IFERROR(IF((F100+L100)&gt;0, (F100+L100-M100)/(F100+L100), """"), """"), """")"),0.9796713476822912)</f>
        <v>0.9796713477</v>
      </c>
      <c r="Q100" s="36" t="str">
        <f>IFERROR(__xludf.DUMMYFUNCTION("IF(AND($R100, REGEXMATCH(UPPER($C100), ""INS"")), IFERROR(IF((F100+L100)&gt;0, (F100+L100-M100)/(F100+L100), """"), """"), """")"),"")</f>
        <v/>
      </c>
      <c r="R100" s="37" t="b">
        <v>1</v>
      </c>
      <c r="S100" s="37" t="b">
        <v>1</v>
      </c>
      <c r="T100" s="37" t="b">
        <v>1</v>
      </c>
      <c r="U100" s="37" t="s">
        <v>63</v>
      </c>
      <c r="V100" s="37" t="b">
        <v>0</v>
      </c>
      <c r="W100" s="26">
        <f t="shared" si="4"/>
        <v>0.9796713477</v>
      </c>
      <c r="X100" s="27">
        <f t="shared" si="5"/>
        <v>577.51</v>
      </c>
      <c r="Y100" s="27">
        <f t="shared" si="6"/>
        <v>577.51</v>
      </c>
      <c r="Z100" s="27">
        <f t="shared" si="7"/>
        <v>0</v>
      </c>
      <c r="AA100" s="28" t="str">
        <f>IFERROR(__xludf.DUMMYFUNCTION("""COMPUTED_VALUE"""),"Drew")</f>
        <v>Drew</v>
      </c>
      <c r="AB100" s="27">
        <f t="shared" si="8"/>
        <v>577.51</v>
      </c>
      <c r="AC100" s="28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</row>
    <row r="101">
      <c r="A101" s="20">
        <v>2402.0</v>
      </c>
      <c r="B101" s="20">
        <v>2.02651E7</v>
      </c>
      <c r="C101" s="28" t="s">
        <v>202</v>
      </c>
      <c r="D101" s="20"/>
      <c r="E101" s="21">
        <v>46111.0</v>
      </c>
      <c r="F101" s="22">
        <v>893.5</v>
      </c>
      <c r="G101" s="23" t="s">
        <v>203</v>
      </c>
      <c r="H101" s="23" t="s">
        <v>203</v>
      </c>
      <c r="I101" s="20" t="s">
        <v>87</v>
      </c>
      <c r="J101" s="22">
        <v>893.5</v>
      </c>
      <c r="K101" s="22"/>
      <c r="L101" s="22" t="str">
        <f t="shared" si="1"/>
        <v/>
      </c>
      <c r="M101" s="22"/>
      <c r="N101" s="22" t="str">
        <f t="shared" si="2"/>
        <v/>
      </c>
      <c r="O101" s="24">
        <f t="shared" si="3"/>
        <v>1</v>
      </c>
      <c r="P101" s="24">
        <f>IFERROR(__xludf.DUMMYFUNCTION("IF(AND($R101, NOT(REGEXMATCH(UPPER($C101), ""INS""))), IFERROR(IF((F101+L101)&gt;0, (F101+L101-M101)/(F101+L101), """"), """"), """")"),1.0)</f>
        <v>1</v>
      </c>
      <c r="Q101" s="24" t="str">
        <f>IFERROR(__xludf.DUMMYFUNCTION("IF(AND($R101, REGEXMATCH(UPPER($C101), ""INS"")), IFERROR(IF((F101+L101)&gt;0, (F101+L101-M101)/(F101+L101), """"), """"), """")"),"")</f>
        <v/>
      </c>
      <c r="R101" s="25" t="b">
        <v>1</v>
      </c>
      <c r="S101" s="25" t="b">
        <v>0</v>
      </c>
      <c r="T101" s="25" t="b">
        <v>0</v>
      </c>
      <c r="U101" s="25" t="s">
        <v>63</v>
      </c>
      <c r="V101" s="25" t="b">
        <v>0</v>
      </c>
      <c r="W101" s="26">
        <f t="shared" si="4"/>
        <v>1</v>
      </c>
      <c r="X101" s="27">
        <f t="shared" si="5"/>
        <v>893.5</v>
      </c>
      <c r="Y101" s="27">
        <f t="shared" si="6"/>
        <v>893.5</v>
      </c>
      <c r="Z101" s="27" t="str">
        <f t="shared" si="7"/>
        <v/>
      </c>
      <c r="AA101" s="28" t="str">
        <f>IFERROR(__xludf.DUMMYFUNCTION("""COMPUTED_VALUE"""),"Drew")</f>
        <v>Drew</v>
      </c>
      <c r="AB101" s="27" t="str">
        <f t="shared" si="8"/>
        <v/>
      </c>
      <c r="AC101" s="28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</row>
    <row r="102">
      <c r="A102" s="20">
        <v>2479.0</v>
      </c>
      <c r="B102" s="20">
        <v>2.0265101E7</v>
      </c>
      <c r="C102" s="28" t="s">
        <v>204</v>
      </c>
      <c r="D102" s="20"/>
      <c r="E102" s="21">
        <v>46112.0</v>
      </c>
      <c r="F102" s="22">
        <v>0.0</v>
      </c>
      <c r="G102" s="21"/>
      <c r="H102" s="21"/>
      <c r="I102" s="20" t="s">
        <v>69</v>
      </c>
      <c r="J102" s="22"/>
      <c r="K102" s="22"/>
      <c r="L102" s="22" t="str">
        <f t="shared" si="1"/>
        <v/>
      </c>
      <c r="M102" s="22"/>
      <c r="N102" s="22" t="str">
        <f t="shared" si="2"/>
        <v/>
      </c>
      <c r="O102" s="24" t="str">
        <f t="shared" si="3"/>
        <v/>
      </c>
      <c r="P102" s="24" t="str">
        <f>IFERROR(__xludf.DUMMYFUNCTION("IF(AND($R102, NOT(REGEXMATCH(UPPER($C102), ""INS""))), IFERROR(IF((F102+L102)&gt;0, (F102+L102-M102)/(F102+L102), """"), """"), """")"),"")</f>
        <v/>
      </c>
      <c r="Q102" s="24" t="str">
        <f>IFERROR(__xludf.DUMMYFUNCTION("IF(AND($R102, REGEXMATCH(UPPER($C102), ""INS"")), IFERROR(IF((F102+L102)&gt;0, (F102+L102-M102)/(F102+L102), """"), """"), """")"),"")</f>
        <v/>
      </c>
      <c r="R102" s="25" t="b">
        <v>0</v>
      </c>
      <c r="S102" s="25" t="b">
        <v>0</v>
      </c>
      <c r="T102" s="25" t="b">
        <v>0</v>
      </c>
      <c r="U102" s="25" t="s">
        <v>92</v>
      </c>
      <c r="V102" s="25" t="b">
        <v>0</v>
      </c>
      <c r="W102" s="26" t="str">
        <f t="shared" si="4"/>
        <v/>
      </c>
      <c r="X102" s="27" t="str">
        <f t="shared" si="5"/>
        <v/>
      </c>
      <c r="Y102" s="27">
        <f t="shared" si="6"/>
        <v>0</v>
      </c>
      <c r="Z102" s="27" t="str">
        <f t="shared" si="7"/>
        <v/>
      </c>
      <c r="AA102" s="28" t="str">
        <f>IFERROR(__xludf.DUMMYFUNCTION("""COMPUTED_VALUE"""),"Drew")</f>
        <v>Drew</v>
      </c>
      <c r="AB102" s="27" t="str">
        <f t="shared" si="8"/>
        <v/>
      </c>
      <c r="AC102" s="28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</row>
    <row r="103">
      <c r="A103" s="20">
        <v>2538.0</v>
      </c>
      <c r="B103" s="20">
        <v>2.0265102E7</v>
      </c>
      <c r="C103" s="28" t="s">
        <v>205</v>
      </c>
      <c r="D103" s="20"/>
      <c r="E103" s="21">
        <v>46114.0</v>
      </c>
      <c r="F103" s="22">
        <v>0.0</v>
      </c>
      <c r="G103" s="21"/>
      <c r="H103" s="21"/>
      <c r="I103" s="20" t="s">
        <v>69</v>
      </c>
      <c r="J103" s="22"/>
      <c r="K103" s="22"/>
      <c r="L103" s="22" t="str">
        <f t="shared" si="1"/>
        <v/>
      </c>
      <c r="M103" s="22"/>
      <c r="N103" s="22" t="str">
        <f t="shared" si="2"/>
        <v/>
      </c>
      <c r="O103" s="24" t="str">
        <f t="shared" si="3"/>
        <v/>
      </c>
      <c r="P103" s="24" t="str">
        <f>IFERROR(__xludf.DUMMYFUNCTION("IF(AND($R103, NOT(REGEXMATCH(UPPER($C103), ""INS""))), IFERROR(IF((F103+L103)&gt;0, (F103+L103-M103)/(F103+L103), """"), """"), """")"),"")</f>
        <v/>
      </c>
      <c r="Q103" s="24" t="str">
        <f>IFERROR(__xludf.DUMMYFUNCTION("IF(AND($R103, REGEXMATCH(UPPER($C103), ""INS"")), IFERROR(IF((F103+L103)&gt;0, (F103+L103-M103)/(F103+L103), """"), """"), """")"),"")</f>
        <v/>
      </c>
      <c r="R103" s="25" t="b">
        <v>0</v>
      </c>
      <c r="S103" s="25" t="b">
        <v>0</v>
      </c>
      <c r="T103" s="25" t="b">
        <v>0</v>
      </c>
      <c r="U103" s="25" t="s">
        <v>92</v>
      </c>
      <c r="V103" s="25" t="b">
        <v>0</v>
      </c>
      <c r="W103" s="26" t="str">
        <f t="shared" si="4"/>
        <v/>
      </c>
      <c r="X103" s="27" t="str">
        <f t="shared" si="5"/>
        <v/>
      </c>
      <c r="Y103" s="27">
        <f t="shared" si="6"/>
        <v>0</v>
      </c>
      <c r="Z103" s="27" t="str">
        <f t="shared" si="7"/>
        <v/>
      </c>
      <c r="AA103" s="28" t="str">
        <f>IFERROR(__xludf.DUMMYFUNCTION("""COMPUTED_VALUE"""),"Drew")</f>
        <v>Drew</v>
      </c>
      <c r="AB103" s="27" t="str">
        <f t="shared" si="8"/>
        <v/>
      </c>
      <c r="AC103" s="28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</row>
    <row r="104">
      <c r="A104" s="20">
        <v>2537.0</v>
      </c>
      <c r="B104" s="20">
        <v>2.0265103E7</v>
      </c>
      <c r="C104" s="28" t="s">
        <v>206</v>
      </c>
      <c r="D104" s="20"/>
      <c r="E104" s="21">
        <v>46114.0</v>
      </c>
      <c r="F104" s="22">
        <v>0.0</v>
      </c>
      <c r="G104" s="21"/>
      <c r="H104" s="21"/>
      <c r="I104" s="20" t="s">
        <v>62</v>
      </c>
      <c r="J104" s="22"/>
      <c r="K104" s="22"/>
      <c r="L104" s="22" t="str">
        <f t="shared" si="1"/>
        <v/>
      </c>
      <c r="M104" s="22"/>
      <c r="N104" s="22" t="str">
        <f t="shared" si="2"/>
        <v/>
      </c>
      <c r="O104" s="24" t="str">
        <f t="shared" si="3"/>
        <v/>
      </c>
      <c r="P104" s="24" t="str">
        <f>IFERROR(__xludf.DUMMYFUNCTION("IF(AND($R104, NOT(REGEXMATCH(UPPER($C104), ""INS""))), IFERROR(IF((F104+L104)&gt;0, (F104+L104-M104)/(F104+L104), """"), """"), """")"),"")</f>
        <v/>
      </c>
      <c r="Q104" s="24" t="str">
        <f>IFERROR(__xludf.DUMMYFUNCTION("IF(AND($R104, REGEXMATCH(UPPER($C104), ""INS"")), IFERROR(IF((F104+L104)&gt;0, (F104+L104-M104)/(F104+L104), """"), """"), """")"),"")</f>
        <v/>
      </c>
      <c r="R104" s="25" t="b">
        <v>0</v>
      </c>
      <c r="S104" s="25" t="b">
        <v>0</v>
      </c>
      <c r="T104" s="25" t="b">
        <v>0</v>
      </c>
      <c r="U104" s="25" t="s">
        <v>92</v>
      </c>
      <c r="V104" s="25" t="b">
        <v>0</v>
      </c>
      <c r="W104" s="26" t="str">
        <f t="shared" si="4"/>
        <v/>
      </c>
      <c r="X104" s="27" t="str">
        <f t="shared" si="5"/>
        <v/>
      </c>
      <c r="Y104" s="27">
        <f t="shared" si="6"/>
        <v>0</v>
      </c>
      <c r="Z104" s="27" t="str">
        <f t="shared" si="7"/>
        <v/>
      </c>
      <c r="AA104" s="28" t="str">
        <f>IFERROR(__xludf.DUMMYFUNCTION("""COMPUTED_VALUE"""),"Drew")</f>
        <v>Drew</v>
      </c>
      <c r="AB104" s="27" t="str">
        <f t="shared" si="8"/>
        <v/>
      </c>
      <c r="AC104" s="28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</row>
    <row r="105">
      <c r="A105" s="20">
        <v>2547.0</v>
      </c>
      <c r="B105" s="20">
        <v>2.0265104E7</v>
      </c>
      <c r="C105" s="28" t="s">
        <v>207</v>
      </c>
      <c r="D105" s="20"/>
      <c r="E105" s="21">
        <v>46114.0</v>
      </c>
      <c r="F105" s="22">
        <v>0.0</v>
      </c>
      <c r="G105" s="21"/>
      <c r="H105" s="21"/>
      <c r="I105" s="20" t="s">
        <v>69</v>
      </c>
      <c r="J105" s="22"/>
      <c r="K105" s="22"/>
      <c r="L105" s="22" t="str">
        <f t="shared" si="1"/>
        <v/>
      </c>
      <c r="M105" s="22"/>
      <c r="N105" s="22" t="str">
        <f t="shared" si="2"/>
        <v/>
      </c>
      <c r="O105" s="24" t="str">
        <f t="shared" si="3"/>
        <v/>
      </c>
      <c r="P105" s="24" t="str">
        <f>IFERROR(__xludf.DUMMYFUNCTION("IF(AND($R105, NOT(REGEXMATCH(UPPER($C105), ""INS""))), IFERROR(IF((F105+L105)&gt;0, (F105+L105-M105)/(F105+L105), """"), """"), """")"),"")</f>
        <v/>
      </c>
      <c r="Q105" s="24" t="str">
        <f>IFERROR(__xludf.DUMMYFUNCTION("IF(AND($R105, REGEXMATCH(UPPER($C105), ""INS"")), IFERROR(IF((F105+L105)&gt;0, (F105+L105-M105)/(F105+L105), """"), """"), """")"),"")</f>
        <v/>
      </c>
      <c r="R105" s="25" t="b">
        <v>0</v>
      </c>
      <c r="S105" s="25" t="b">
        <v>0</v>
      </c>
      <c r="T105" s="25" t="b">
        <v>0</v>
      </c>
      <c r="U105" s="25" t="s">
        <v>92</v>
      </c>
      <c r="V105" s="25" t="b">
        <v>0</v>
      </c>
      <c r="W105" s="26" t="str">
        <f t="shared" si="4"/>
        <v/>
      </c>
      <c r="X105" s="27" t="str">
        <f t="shared" si="5"/>
        <v/>
      </c>
      <c r="Y105" s="27">
        <f t="shared" si="6"/>
        <v>0</v>
      </c>
      <c r="Z105" s="27" t="str">
        <f t="shared" si="7"/>
        <v/>
      </c>
      <c r="AA105" s="28" t="str">
        <f>IFERROR(__xludf.DUMMYFUNCTION("""COMPUTED_VALUE"""),"Drew")</f>
        <v>Drew</v>
      </c>
      <c r="AB105" s="27" t="str">
        <f t="shared" si="8"/>
        <v/>
      </c>
      <c r="AC105" s="28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</row>
    <row r="106">
      <c r="A106" s="20">
        <v>2506.0</v>
      </c>
      <c r="B106" s="20">
        <v>2.0265105E7</v>
      </c>
      <c r="C106" s="28" t="s">
        <v>208</v>
      </c>
      <c r="D106" s="20"/>
      <c r="E106" s="21">
        <v>46114.0</v>
      </c>
      <c r="F106" s="22">
        <v>689.38</v>
      </c>
      <c r="G106" s="23" t="s">
        <v>203</v>
      </c>
      <c r="H106" s="23" t="s">
        <v>203</v>
      </c>
      <c r="I106" s="20" t="s">
        <v>69</v>
      </c>
      <c r="J106" s="22"/>
      <c r="K106" s="22"/>
      <c r="L106" s="22" t="str">
        <f t="shared" si="1"/>
        <v/>
      </c>
      <c r="M106" s="22"/>
      <c r="N106" s="22" t="str">
        <f t="shared" si="2"/>
        <v/>
      </c>
      <c r="O106" s="24" t="str">
        <f t="shared" si="3"/>
        <v/>
      </c>
      <c r="P106" s="24" t="str">
        <f>IFERROR(__xludf.DUMMYFUNCTION("IF(AND($R106, NOT(REGEXMATCH(UPPER($C106), ""INS""))), IFERROR(IF((F106+L106)&gt;0, (F106+L106-M106)/(F106+L106), """"), """"), """")"),"")</f>
        <v/>
      </c>
      <c r="Q106" s="24" t="str">
        <f>IFERROR(__xludf.DUMMYFUNCTION("IF(AND($R106, REGEXMATCH(UPPER($C106), ""INS"")), IFERROR(IF((F106+L106)&gt;0, (F106+L106-M106)/(F106+L106), """"), """"), """")"),"")</f>
        <v/>
      </c>
      <c r="R106" s="25" t="b">
        <v>0</v>
      </c>
      <c r="S106" s="25" t="b">
        <v>0</v>
      </c>
      <c r="T106" s="25" t="b">
        <v>0</v>
      </c>
      <c r="U106" s="25" t="s">
        <v>106</v>
      </c>
      <c r="V106" s="25" t="b">
        <v>0</v>
      </c>
      <c r="W106" s="26" t="str">
        <f t="shared" si="4"/>
        <v/>
      </c>
      <c r="X106" s="27" t="str">
        <f t="shared" si="5"/>
        <v/>
      </c>
      <c r="Y106" s="27">
        <f t="shared" si="6"/>
        <v>689.38</v>
      </c>
      <c r="Z106" s="27" t="str">
        <f t="shared" si="7"/>
        <v/>
      </c>
      <c r="AA106" s="28" t="str">
        <f>IFERROR(__xludf.DUMMYFUNCTION("""COMPUTED_VALUE"""),"Drew")</f>
        <v>Drew</v>
      </c>
      <c r="AB106" s="27" t="str">
        <f t="shared" si="8"/>
        <v/>
      </c>
      <c r="AC106" s="28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</row>
    <row r="107">
      <c r="A107" s="20">
        <v>2416.0</v>
      </c>
      <c r="B107" s="20">
        <v>2.0265106E7</v>
      </c>
      <c r="C107" s="28" t="s">
        <v>209</v>
      </c>
      <c r="D107" s="20"/>
      <c r="E107" s="21">
        <v>46114.0</v>
      </c>
      <c r="F107" s="22">
        <v>593.0</v>
      </c>
      <c r="G107" s="23" t="s">
        <v>210</v>
      </c>
      <c r="H107" s="23" t="s">
        <v>210</v>
      </c>
      <c r="I107" s="20" t="s">
        <v>66</v>
      </c>
      <c r="J107" s="22"/>
      <c r="K107" s="22"/>
      <c r="L107" s="22" t="str">
        <f t="shared" si="1"/>
        <v/>
      </c>
      <c r="M107" s="22"/>
      <c r="N107" s="22" t="str">
        <f t="shared" si="2"/>
        <v/>
      </c>
      <c r="O107" s="24" t="str">
        <f t="shared" si="3"/>
        <v/>
      </c>
      <c r="P107" s="24" t="str">
        <f>IFERROR(__xludf.DUMMYFUNCTION("IF(AND($R107, NOT(REGEXMATCH(UPPER($C107), ""INS""))), IFERROR(IF((F107+L107)&gt;0, (F107+L107-M107)/(F107+L107), """"), """"), """")"),"")</f>
        <v/>
      </c>
      <c r="Q107" s="24" t="str">
        <f>IFERROR(__xludf.DUMMYFUNCTION("IF(AND($R107, REGEXMATCH(UPPER($C107), ""INS"")), IFERROR(IF((F107+L107)&gt;0, (F107+L107-M107)/(F107+L107), """"), """"), """")"),"")</f>
        <v/>
      </c>
      <c r="R107" s="25" t="b">
        <v>0</v>
      </c>
      <c r="S107" s="25" t="b">
        <v>0</v>
      </c>
      <c r="T107" s="25" t="b">
        <v>0</v>
      </c>
      <c r="U107" s="25" t="s">
        <v>106</v>
      </c>
      <c r="V107" s="25" t="b">
        <v>0</v>
      </c>
      <c r="W107" s="26" t="str">
        <f t="shared" si="4"/>
        <v/>
      </c>
      <c r="X107" s="27" t="str">
        <f t="shared" si="5"/>
        <v/>
      </c>
      <c r="Y107" s="27">
        <f t="shared" si="6"/>
        <v>593</v>
      </c>
      <c r="Z107" s="27" t="str">
        <f t="shared" si="7"/>
        <v/>
      </c>
      <c r="AA107" s="28" t="str">
        <f>IFERROR(__xludf.DUMMYFUNCTION("""COMPUTED_VALUE"""),"Drew")</f>
        <v>Drew</v>
      </c>
      <c r="AB107" s="27" t="str">
        <f t="shared" si="8"/>
        <v/>
      </c>
      <c r="AC107" s="28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</row>
    <row r="108">
      <c r="A108" s="20">
        <v>2549.0</v>
      </c>
      <c r="B108" s="20">
        <v>2.0265107E7</v>
      </c>
      <c r="C108" s="28" t="s">
        <v>211</v>
      </c>
      <c r="D108" s="20"/>
      <c r="E108" s="21">
        <v>46118.0</v>
      </c>
      <c r="F108" s="22">
        <v>0.0</v>
      </c>
      <c r="G108" s="21"/>
      <c r="H108" s="21"/>
      <c r="I108" s="20" t="s">
        <v>69</v>
      </c>
      <c r="J108" s="22"/>
      <c r="K108" s="22"/>
      <c r="L108" s="22" t="str">
        <f t="shared" si="1"/>
        <v/>
      </c>
      <c r="M108" s="22"/>
      <c r="N108" s="22" t="str">
        <f t="shared" si="2"/>
        <v/>
      </c>
      <c r="O108" s="24" t="str">
        <f t="shared" si="3"/>
        <v/>
      </c>
      <c r="P108" s="24" t="str">
        <f>IFERROR(__xludf.DUMMYFUNCTION("IF(AND($R108, NOT(REGEXMATCH(UPPER($C108), ""INS""))), IFERROR(IF((F108+L108)&gt;0, (F108+L108-M108)/(F108+L108), """"), """"), """")"),"")</f>
        <v/>
      </c>
      <c r="Q108" s="24" t="str">
        <f>IFERROR(__xludf.DUMMYFUNCTION("IF(AND($R108, REGEXMATCH(UPPER($C108), ""INS"")), IFERROR(IF((F108+L108)&gt;0, (F108+L108-M108)/(F108+L108), """"), """"), """")"),"")</f>
        <v/>
      </c>
      <c r="R108" s="25" t="b">
        <v>0</v>
      </c>
      <c r="S108" s="25" t="b">
        <v>0</v>
      </c>
      <c r="T108" s="25" t="b">
        <v>0</v>
      </c>
      <c r="U108" s="25" t="s">
        <v>92</v>
      </c>
      <c r="V108" s="25" t="b">
        <v>0</v>
      </c>
      <c r="W108" s="26" t="str">
        <f t="shared" si="4"/>
        <v/>
      </c>
      <c r="X108" s="27" t="str">
        <f t="shared" si="5"/>
        <v/>
      </c>
      <c r="Y108" s="27">
        <f t="shared" si="6"/>
        <v>0</v>
      </c>
      <c r="Z108" s="27" t="str">
        <f t="shared" si="7"/>
        <v/>
      </c>
      <c r="AA108" s="28" t="str">
        <f>IFERROR(__xludf.DUMMYFUNCTION("""COMPUTED_VALUE"""),"Drew")</f>
        <v>Drew</v>
      </c>
      <c r="AB108" s="27" t="str">
        <f t="shared" si="8"/>
        <v/>
      </c>
      <c r="AC108" s="28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</row>
    <row r="109">
      <c r="A109" s="20">
        <v>2557.0</v>
      </c>
      <c r="B109" s="20">
        <v>2.0265108E7</v>
      </c>
      <c r="C109" s="28" t="s">
        <v>212</v>
      </c>
      <c r="D109" s="20"/>
      <c r="E109" s="21">
        <v>46118.0</v>
      </c>
      <c r="F109" s="22">
        <v>654.55</v>
      </c>
      <c r="G109" s="23" t="s">
        <v>150</v>
      </c>
      <c r="H109" s="23" t="s">
        <v>150</v>
      </c>
      <c r="I109" s="20" t="s">
        <v>81</v>
      </c>
      <c r="J109" s="22"/>
      <c r="K109" s="22"/>
      <c r="L109" s="22" t="str">
        <f t="shared" si="1"/>
        <v/>
      </c>
      <c r="M109" s="22"/>
      <c r="N109" s="22" t="str">
        <f t="shared" si="2"/>
        <v/>
      </c>
      <c r="O109" s="24" t="str">
        <f t="shared" si="3"/>
        <v/>
      </c>
      <c r="P109" s="24" t="str">
        <f>IFERROR(__xludf.DUMMYFUNCTION("IF(AND($R109, NOT(REGEXMATCH(UPPER($C109), ""INS""))), IFERROR(IF((F109+L109)&gt;0, (F109+L109-M109)/(F109+L109), """"), """"), """")"),"")</f>
        <v/>
      </c>
      <c r="Q109" s="24" t="str">
        <f>IFERROR(__xludf.DUMMYFUNCTION("IF(AND($R109, REGEXMATCH(UPPER($C109), ""INS"")), IFERROR(IF((F109+L109)&gt;0, (F109+L109-M109)/(F109+L109), """"), """"), """")"),"")</f>
        <v/>
      </c>
      <c r="R109" s="25" t="b">
        <v>0</v>
      </c>
      <c r="S109" s="25" t="b">
        <v>0</v>
      </c>
      <c r="T109" s="25" t="b">
        <v>0</v>
      </c>
      <c r="U109" s="25" t="s">
        <v>199</v>
      </c>
      <c r="V109" s="25" t="b">
        <v>0</v>
      </c>
      <c r="W109" s="26" t="str">
        <f t="shared" si="4"/>
        <v/>
      </c>
      <c r="X109" s="27" t="str">
        <f t="shared" si="5"/>
        <v/>
      </c>
      <c r="Y109" s="27">
        <f t="shared" si="6"/>
        <v>654.55</v>
      </c>
      <c r="Z109" s="27" t="str">
        <f t="shared" si="7"/>
        <v/>
      </c>
      <c r="AA109" s="28" t="str">
        <f>IFERROR(__xludf.DUMMYFUNCTION("""COMPUTED_VALUE"""),"Drew")</f>
        <v>Drew</v>
      </c>
      <c r="AB109" s="27" t="str">
        <f t="shared" si="8"/>
        <v/>
      </c>
      <c r="AC109" s="28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</row>
    <row r="110">
      <c r="A110" s="20">
        <v>2314.0</v>
      </c>
      <c r="B110" s="20">
        <v>2.0265109E7</v>
      </c>
      <c r="C110" s="28" t="s">
        <v>213</v>
      </c>
      <c r="D110" s="20"/>
      <c r="E110" s="21">
        <v>46118.0</v>
      </c>
      <c r="F110" s="22">
        <v>591.35</v>
      </c>
      <c r="G110" s="23" t="s">
        <v>203</v>
      </c>
      <c r="H110" s="23" t="s">
        <v>203</v>
      </c>
      <c r="I110" s="20" t="s">
        <v>87</v>
      </c>
      <c r="J110" s="22"/>
      <c r="K110" s="22"/>
      <c r="L110" s="22" t="str">
        <f t="shared" si="1"/>
        <v/>
      </c>
      <c r="M110" s="22"/>
      <c r="N110" s="22" t="str">
        <f t="shared" si="2"/>
        <v/>
      </c>
      <c r="O110" s="24" t="str">
        <f t="shared" si="3"/>
        <v/>
      </c>
      <c r="P110" s="24" t="str">
        <f>IFERROR(__xludf.DUMMYFUNCTION("IF(AND($R110, NOT(REGEXMATCH(UPPER($C110), ""INS""))), IFERROR(IF((F110+L110)&gt;0, (F110+L110-M110)/(F110+L110), """"), """"), """")"),"")</f>
        <v/>
      </c>
      <c r="Q110" s="24" t="str">
        <f>IFERROR(__xludf.DUMMYFUNCTION("IF(AND($R110, REGEXMATCH(UPPER($C110), ""INS"")), IFERROR(IF((F110+L110)&gt;0, (F110+L110-M110)/(F110+L110), """"), """"), """")"),"")</f>
        <v/>
      </c>
      <c r="R110" s="25" t="b">
        <v>0</v>
      </c>
      <c r="S110" s="25" t="b">
        <v>0</v>
      </c>
      <c r="T110" s="25" t="b">
        <v>0</v>
      </c>
      <c r="U110" s="25" t="s">
        <v>106</v>
      </c>
      <c r="V110" s="25" t="b">
        <v>0</v>
      </c>
      <c r="W110" s="26" t="str">
        <f t="shared" si="4"/>
        <v/>
      </c>
      <c r="X110" s="27" t="str">
        <f t="shared" si="5"/>
        <v/>
      </c>
      <c r="Y110" s="27">
        <f t="shared" si="6"/>
        <v>591.35</v>
      </c>
      <c r="Z110" s="27" t="str">
        <f t="shared" si="7"/>
        <v/>
      </c>
      <c r="AA110" s="28" t="str">
        <f>IFERROR(__xludf.DUMMYFUNCTION("""COMPUTED_VALUE"""),"Drew")</f>
        <v>Drew</v>
      </c>
      <c r="AB110" s="27" t="str">
        <f t="shared" si="8"/>
        <v/>
      </c>
      <c r="AC110" s="28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</row>
    <row r="111">
      <c r="A111" s="20">
        <v>2481.0</v>
      </c>
      <c r="B111" s="20">
        <v>2.026511E7</v>
      </c>
      <c r="C111" s="28" t="s">
        <v>214</v>
      </c>
      <c r="D111" s="20"/>
      <c r="E111" s="21">
        <v>46118.0</v>
      </c>
      <c r="F111" s="22">
        <v>812.19</v>
      </c>
      <c r="G111" s="23" t="s">
        <v>203</v>
      </c>
      <c r="H111" s="23" t="s">
        <v>203</v>
      </c>
      <c r="I111" s="20" t="s">
        <v>69</v>
      </c>
      <c r="J111" s="22"/>
      <c r="K111" s="22"/>
      <c r="L111" s="22" t="str">
        <f t="shared" si="1"/>
        <v/>
      </c>
      <c r="M111" s="22"/>
      <c r="N111" s="22" t="str">
        <f t="shared" si="2"/>
        <v/>
      </c>
      <c r="O111" s="24" t="str">
        <f t="shared" si="3"/>
        <v/>
      </c>
      <c r="P111" s="24" t="str">
        <f>IFERROR(__xludf.DUMMYFUNCTION("IF(AND($R111, NOT(REGEXMATCH(UPPER($C111), ""INS""))), IFERROR(IF((F111+L111)&gt;0, (F111+L111-M111)/(F111+L111), """"), """"), """")"),"")</f>
        <v/>
      </c>
      <c r="Q111" s="24" t="str">
        <f>IFERROR(__xludf.DUMMYFUNCTION("IF(AND($R111, REGEXMATCH(UPPER($C111), ""INS"")), IFERROR(IF((F111+L111)&gt;0, (F111+L111-M111)/(F111+L111), """"), """"), """")"),"")</f>
        <v/>
      </c>
      <c r="R111" s="25" t="b">
        <v>0</v>
      </c>
      <c r="S111" s="25" t="b">
        <v>0</v>
      </c>
      <c r="T111" s="25" t="b">
        <v>0</v>
      </c>
      <c r="U111" s="25" t="s">
        <v>106</v>
      </c>
      <c r="V111" s="25" t="b">
        <v>0</v>
      </c>
      <c r="W111" s="26" t="str">
        <f t="shared" si="4"/>
        <v/>
      </c>
      <c r="X111" s="27" t="str">
        <f t="shared" si="5"/>
        <v/>
      </c>
      <c r="Y111" s="27">
        <f t="shared" si="6"/>
        <v>812.19</v>
      </c>
      <c r="Z111" s="27" t="str">
        <f t="shared" si="7"/>
        <v/>
      </c>
      <c r="AA111" s="28" t="str">
        <f>IFERROR(__xludf.DUMMYFUNCTION("""COMPUTED_VALUE"""),"Drew")</f>
        <v>Drew</v>
      </c>
      <c r="AB111" s="27" t="str">
        <f t="shared" si="8"/>
        <v/>
      </c>
      <c r="AC111" s="28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</row>
    <row r="112">
      <c r="A112" s="20">
        <v>2371.0</v>
      </c>
      <c r="B112" s="20">
        <v>2.0265111E7</v>
      </c>
      <c r="C112" s="28" t="s">
        <v>215</v>
      </c>
      <c r="D112" s="20"/>
      <c r="E112" s="21">
        <v>46119.0</v>
      </c>
      <c r="F112" s="22">
        <v>8372.33</v>
      </c>
      <c r="G112" s="23" t="s">
        <v>216</v>
      </c>
      <c r="H112" s="23" t="s">
        <v>216</v>
      </c>
      <c r="I112" s="20" t="s">
        <v>69</v>
      </c>
      <c r="J112" s="22"/>
      <c r="K112" s="22"/>
      <c r="L112" s="22" t="str">
        <f t="shared" si="1"/>
        <v/>
      </c>
      <c r="M112" s="22"/>
      <c r="N112" s="22" t="str">
        <f t="shared" si="2"/>
        <v/>
      </c>
      <c r="O112" s="24" t="str">
        <f t="shared" si="3"/>
        <v/>
      </c>
      <c r="P112" s="24" t="str">
        <f>IFERROR(__xludf.DUMMYFUNCTION("IF(AND($R112, NOT(REGEXMATCH(UPPER($C112), ""INS""))), IFERROR(IF((F112+L112)&gt;0, (F112+L112-M112)/(F112+L112), """"), """"), """")"),"")</f>
        <v/>
      </c>
      <c r="Q112" s="24" t="str">
        <f>IFERROR(__xludf.DUMMYFUNCTION("IF(AND($R112, REGEXMATCH(UPPER($C112), ""INS"")), IFERROR(IF((F112+L112)&gt;0, (F112+L112-M112)/(F112+L112), """"), """"), """")"),"")</f>
        <v/>
      </c>
      <c r="R112" s="25" t="b">
        <v>0</v>
      </c>
      <c r="S112" s="25" t="b">
        <v>0</v>
      </c>
      <c r="T112" s="25" t="b">
        <v>0</v>
      </c>
      <c r="U112" s="25" t="s">
        <v>78</v>
      </c>
      <c r="V112" s="25" t="b">
        <v>0</v>
      </c>
      <c r="W112" s="26" t="str">
        <f t="shared" si="4"/>
        <v/>
      </c>
      <c r="X112" s="27" t="str">
        <f t="shared" si="5"/>
        <v/>
      </c>
      <c r="Y112" s="27">
        <f t="shared" si="6"/>
        <v>8372.33</v>
      </c>
      <c r="Z112" s="27" t="str">
        <f t="shared" si="7"/>
        <v/>
      </c>
      <c r="AA112" s="28" t="str">
        <f>IFERROR(__xludf.DUMMYFUNCTION("""COMPUTED_VALUE"""),"Drew")</f>
        <v>Drew</v>
      </c>
      <c r="AB112" s="27" t="str">
        <f t="shared" si="8"/>
        <v/>
      </c>
      <c r="AC112" s="28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</row>
    <row r="113">
      <c r="A113" s="20">
        <v>2441.0</v>
      </c>
      <c r="B113" s="20">
        <v>2.0265112E7</v>
      </c>
      <c r="C113" s="28" t="s">
        <v>217</v>
      </c>
      <c r="D113" s="20"/>
      <c r="E113" s="21">
        <v>46119.0</v>
      </c>
      <c r="F113" s="22">
        <v>2874.78</v>
      </c>
      <c r="G113" s="21"/>
      <c r="H113" s="21"/>
      <c r="I113" s="20" t="s">
        <v>87</v>
      </c>
      <c r="J113" s="22"/>
      <c r="K113" s="22"/>
      <c r="L113" s="22" t="str">
        <f t="shared" si="1"/>
        <v/>
      </c>
      <c r="M113" s="22"/>
      <c r="N113" s="22" t="str">
        <f t="shared" si="2"/>
        <v/>
      </c>
      <c r="O113" s="24" t="str">
        <f t="shared" si="3"/>
        <v/>
      </c>
      <c r="P113" s="24" t="str">
        <f>IFERROR(__xludf.DUMMYFUNCTION("IF(AND($R113, NOT(REGEXMATCH(UPPER($C113), ""INS""))), IFERROR(IF((F113+L113)&gt;0, (F113+L113-M113)/(F113+L113), """"), """"), """")"),"")</f>
        <v/>
      </c>
      <c r="Q113" s="24" t="str">
        <f>IFERROR(__xludf.DUMMYFUNCTION("IF(AND($R113, REGEXMATCH(UPPER($C113), ""INS"")), IFERROR(IF((F113+L113)&gt;0, (F113+L113-M113)/(F113+L113), """"), """"), """")"),"")</f>
        <v/>
      </c>
      <c r="R113" s="25" t="b">
        <v>0</v>
      </c>
      <c r="S113" s="25" t="b">
        <v>0</v>
      </c>
      <c r="T113" s="25" t="b">
        <v>0</v>
      </c>
      <c r="U113" s="25" t="s">
        <v>78</v>
      </c>
      <c r="V113" s="25" t="b">
        <v>0</v>
      </c>
      <c r="W113" s="26" t="str">
        <f t="shared" si="4"/>
        <v/>
      </c>
      <c r="X113" s="27" t="str">
        <f t="shared" si="5"/>
        <v/>
      </c>
      <c r="Y113" s="27">
        <f t="shared" si="6"/>
        <v>2874.78</v>
      </c>
      <c r="Z113" s="27" t="str">
        <f t="shared" si="7"/>
        <v/>
      </c>
      <c r="AA113" s="28" t="str">
        <f>IFERROR(__xludf.DUMMYFUNCTION("""COMPUTED_VALUE"""),"Drew")</f>
        <v>Drew</v>
      </c>
      <c r="AB113" s="27" t="str">
        <f t="shared" si="8"/>
        <v/>
      </c>
      <c r="AC113" s="28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</row>
    <row r="114">
      <c r="A114" s="20">
        <v>2546.0</v>
      </c>
      <c r="B114" s="20">
        <v>2.0265113E7</v>
      </c>
      <c r="C114" s="28" t="s">
        <v>218</v>
      </c>
      <c r="D114" s="20"/>
      <c r="E114" s="21">
        <v>46120.0</v>
      </c>
      <c r="F114" s="22">
        <v>4619.44</v>
      </c>
      <c r="G114" s="21"/>
      <c r="H114" s="21"/>
      <c r="I114" s="20" t="s">
        <v>66</v>
      </c>
      <c r="J114" s="22"/>
      <c r="K114" s="22"/>
      <c r="L114" s="22" t="str">
        <f t="shared" si="1"/>
        <v/>
      </c>
      <c r="M114" s="22"/>
      <c r="N114" s="22" t="str">
        <f t="shared" si="2"/>
        <v/>
      </c>
      <c r="O114" s="24" t="str">
        <f t="shared" si="3"/>
        <v/>
      </c>
      <c r="P114" s="24" t="str">
        <f>IFERROR(__xludf.DUMMYFUNCTION("IF(AND($R114, NOT(REGEXMATCH(UPPER($C114), ""INS""))), IFERROR(IF((F114+L114)&gt;0, (F114+L114-M114)/(F114+L114), """"), """"), """")"),"")</f>
        <v/>
      </c>
      <c r="Q114" s="24" t="str">
        <f>IFERROR(__xludf.DUMMYFUNCTION("IF(AND($R114, REGEXMATCH(UPPER($C114), ""INS"")), IFERROR(IF((F114+L114)&gt;0, (F114+L114-M114)/(F114+L114), """"), """"), """")"),"")</f>
        <v/>
      </c>
      <c r="R114" s="25" t="b">
        <v>0</v>
      </c>
      <c r="S114" s="25" t="b">
        <v>0</v>
      </c>
      <c r="T114" s="25" t="b">
        <v>0</v>
      </c>
      <c r="U114" s="25" t="s">
        <v>219</v>
      </c>
      <c r="V114" s="25" t="b">
        <v>0</v>
      </c>
      <c r="W114" s="26" t="str">
        <f t="shared" si="4"/>
        <v/>
      </c>
      <c r="X114" s="27" t="str">
        <f t="shared" si="5"/>
        <v/>
      </c>
      <c r="Y114" s="27">
        <f t="shared" si="6"/>
        <v>4619.44</v>
      </c>
      <c r="Z114" s="27" t="str">
        <f t="shared" si="7"/>
        <v/>
      </c>
      <c r="AA114" s="28" t="str">
        <f>IFERROR(__xludf.DUMMYFUNCTION("""COMPUTED_VALUE"""),"Drew")</f>
        <v>Drew</v>
      </c>
      <c r="AB114" s="27" t="str">
        <f t="shared" si="8"/>
        <v/>
      </c>
      <c r="AC114" s="28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</row>
    <row r="115">
      <c r="A115" s="20">
        <v>2491.0</v>
      </c>
      <c r="B115" s="20">
        <v>2.0265114E7</v>
      </c>
      <c r="C115" s="28" t="s">
        <v>220</v>
      </c>
      <c r="D115" s="20"/>
      <c r="E115" s="21">
        <v>46120.0</v>
      </c>
      <c r="F115" s="22">
        <v>9856.44</v>
      </c>
      <c r="G115" s="23" t="s">
        <v>162</v>
      </c>
      <c r="H115" s="23" t="s">
        <v>162</v>
      </c>
      <c r="I115" s="20" t="s">
        <v>69</v>
      </c>
      <c r="J115" s="22"/>
      <c r="K115" s="22"/>
      <c r="L115" s="22" t="str">
        <f t="shared" si="1"/>
        <v/>
      </c>
      <c r="M115" s="22"/>
      <c r="N115" s="22" t="str">
        <f t="shared" si="2"/>
        <v/>
      </c>
      <c r="O115" s="24" t="str">
        <f t="shared" si="3"/>
        <v/>
      </c>
      <c r="P115" s="24" t="str">
        <f>IFERROR(__xludf.DUMMYFUNCTION("IF(AND($R115, NOT(REGEXMATCH(UPPER($C115), ""INS""))), IFERROR(IF((F115+L115)&gt;0, (F115+L115-M115)/(F115+L115), """"), """"), """")"),"")</f>
        <v/>
      </c>
      <c r="Q115" s="24" t="str">
        <f>IFERROR(__xludf.DUMMYFUNCTION("IF(AND($R115, REGEXMATCH(UPPER($C115), ""INS"")), IFERROR(IF((F115+L115)&gt;0, (F115+L115-M115)/(F115+L115), """"), """"), """")"),"")</f>
        <v/>
      </c>
      <c r="R115" s="25" t="b">
        <v>0</v>
      </c>
      <c r="S115" s="25" t="b">
        <v>0</v>
      </c>
      <c r="T115" s="25" t="b">
        <v>0</v>
      </c>
      <c r="U115" s="25" t="s">
        <v>72</v>
      </c>
      <c r="V115" s="25" t="b">
        <v>0</v>
      </c>
      <c r="W115" s="26" t="str">
        <f t="shared" si="4"/>
        <v/>
      </c>
      <c r="X115" s="27" t="str">
        <f t="shared" si="5"/>
        <v/>
      </c>
      <c r="Y115" s="27">
        <f t="shared" si="6"/>
        <v>9856.44</v>
      </c>
      <c r="Z115" s="27" t="str">
        <f t="shared" si="7"/>
        <v/>
      </c>
      <c r="AA115" s="28" t="str">
        <f>IFERROR(__xludf.DUMMYFUNCTION("""COMPUTED_VALUE"""),"Drew")</f>
        <v>Drew</v>
      </c>
      <c r="AB115" s="27" t="str">
        <f t="shared" si="8"/>
        <v/>
      </c>
      <c r="AC115" s="28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</row>
    <row r="116">
      <c r="A116" s="20">
        <v>2524.0</v>
      </c>
      <c r="B116" s="20">
        <v>2.0265115E7</v>
      </c>
      <c r="C116" s="28" t="s">
        <v>221</v>
      </c>
      <c r="D116" s="20"/>
      <c r="E116" s="21">
        <v>46121.0</v>
      </c>
      <c r="F116" s="22">
        <v>834.0</v>
      </c>
      <c r="G116" s="23" t="s">
        <v>222</v>
      </c>
      <c r="H116" s="23" t="s">
        <v>222</v>
      </c>
      <c r="I116" s="20" t="s">
        <v>66</v>
      </c>
      <c r="J116" s="22"/>
      <c r="K116" s="22"/>
      <c r="L116" s="22" t="str">
        <f t="shared" si="1"/>
        <v/>
      </c>
      <c r="M116" s="22"/>
      <c r="N116" s="22" t="str">
        <f t="shared" si="2"/>
        <v/>
      </c>
      <c r="O116" s="24" t="str">
        <f t="shared" si="3"/>
        <v/>
      </c>
      <c r="P116" s="24" t="str">
        <f>IFERROR(__xludf.DUMMYFUNCTION("IF(AND($R116, NOT(REGEXMATCH(UPPER($C116), ""INS""))), IFERROR(IF((F116+L116)&gt;0, (F116+L116-M116)/(F116+L116), """"), """"), """")"),"")</f>
        <v/>
      </c>
      <c r="Q116" s="24" t="str">
        <f>IFERROR(__xludf.DUMMYFUNCTION("IF(AND($R116, REGEXMATCH(UPPER($C116), ""INS"")), IFERROR(IF((F116+L116)&gt;0, (F116+L116-M116)/(F116+L116), """"), """"), """")"),"")</f>
        <v/>
      </c>
      <c r="R116" s="25" t="b">
        <v>0</v>
      </c>
      <c r="S116" s="25" t="b">
        <v>0</v>
      </c>
      <c r="T116" s="25" t="b">
        <v>0</v>
      </c>
      <c r="U116" s="25" t="s">
        <v>72</v>
      </c>
      <c r="V116" s="25" t="b">
        <v>0</v>
      </c>
      <c r="W116" s="26" t="str">
        <f t="shared" si="4"/>
        <v/>
      </c>
      <c r="X116" s="27" t="str">
        <f t="shared" si="5"/>
        <v/>
      </c>
      <c r="Y116" s="27">
        <f t="shared" si="6"/>
        <v>834</v>
      </c>
      <c r="Z116" s="27" t="str">
        <f t="shared" si="7"/>
        <v/>
      </c>
      <c r="AA116" s="28" t="str">
        <f>IFERROR(__xludf.DUMMYFUNCTION("""COMPUTED_VALUE"""),"Drew")</f>
        <v>Drew</v>
      </c>
      <c r="AB116" s="27" t="str">
        <f t="shared" si="8"/>
        <v/>
      </c>
      <c r="AC116" s="28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</row>
    <row r="117">
      <c r="A117" s="20">
        <v>2529.0</v>
      </c>
      <c r="B117" s="20">
        <v>2.0265116E7</v>
      </c>
      <c r="C117" s="28" t="s">
        <v>223</v>
      </c>
      <c r="D117" s="20"/>
      <c r="E117" s="21">
        <v>46122.0</v>
      </c>
      <c r="F117" s="22">
        <v>544.23</v>
      </c>
      <c r="G117" s="23" t="s">
        <v>203</v>
      </c>
      <c r="H117" s="23" t="s">
        <v>203</v>
      </c>
      <c r="I117" s="20" t="s">
        <v>87</v>
      </c>
      <c r="J117" s="22"/>
      <c r="K117" s="22"/>
      <c r="L117" s="22" t="str">
        <f t="shared" si="1"/>
        <v/>
      </c>
      <c r="M117" s="22"/>
      <c r="N117" s="22" t="str">
        <f t="shared" si="2"/>
        <v/>
      </c>
      <c r="O117" s="24" t="str">
        <f t="shared" si="3"/>
        <v/>
      </c>
      <c r="P117" s="24" t="str">
        <f>IFERROR(__xludf.DUMMYFUNCTION("IF(AND($R117, NOT(REGEXMATCH(UPPER($C117), ""INS""))), IFERROR(IF((F117+L117)&gt;0, (F117+L117-M117)/(F117+L117), """"), """"), """")"),"")</f>
        <v/>
      </c>
      <c r="Q117" s="24" t="str">
        <f>IFERROR(__xludf.DUMMYFUNCTION("IF(AND($R117, REGEXMATCH(UPPER($C117), ""INS"")), IFERROR(IF((F117+L117)&gt;0, (F117+L117-M117)/(F117+L117), """"), """"), """")"),"")</f>
        <v/>
      </c>
      <c r="R117" s="25" t="b">
        <v>0</v>
      </c>
      <c r="S117" s="25" t="b">
        <v>0</v>
      </c>
      <c r="T117" s="25" t="b">
        <v>0</v>
      </c>
      <c r="U117" s="25" t="s">
        <v>72</v>
      </c>
      <c r="V117" s="25" t="b">
        <v>0</v>
      </c>
      <c r="W117" s="26" t="str">
        <f t="shared" si="4"/>
        <v/>
      </c>
      <c r="X117" s="27" t="str">
        <f t="shared" si="5"/>
        <v/>
      </c>
      <c r="Y117" s="27">
        <f t="shared" si="6"/>
        <v>544.23</v>
      </c>
      <c r="Z117" s="27" t="str">
        <f t="shared" si="7"/>
        <v/>
      </c>
      <c r="AA117" s="28" t="str">
        <f>IFERROR(__xludf.DUMMYFUNCTION("""COMPUTED_VALUE"""),"Drew")</f>
        <v>Drew</v>
      </c>
      <c r="AB117" s="27" t="str">
        <f t="shared" si="8"/>
        <v/>
      </c>
      <c r="AC117" s="28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</row>
    <row r="118">
      <c r="A118" s="20">
        <v>2492.0</v>
      </c>
      <c r="B118" s="20">
        <v>2.0265117E7</v>
      </c>
      <c r="C118" s="28" t="s">
        <v>224</v>
      </c>
      <c r="D118" s="20"/>
      <c r="E118" s="21">
        <v>46122.0</v>
      </c>
      <c r="F118" s="22">
        <v>801.05</v>
      </c>
      <c r="G118" s="23" t="s">
        <v>222</v>
      </c>
      <c r="H118" s="23" t="s">
        <v>222</v>
      </c>
      <c r="I118" s="20" t="s">
        <v>87</v>
      </c>
      <c r="J118" s="22"/>
      <c r="K118" s="22"/>
      <c r="L118" s="22" t="str">
        <f t="shared" si="1"/>
        <v/>
      </c>
      <c r="M118" s="22"/>
      <c r="N118" s="22" t="str">
        <f t="shared" si="2"/>
        <v/>
      </c>
      <c r="O118" s="24" t="str">
        <f t="shared" si="3"/>
        <v/>
      </c>
      <c r="P118" s="24" t="str">
        <f>IFERROR(__xludf.DUMMYFUNCTION("IF(AND($R118, NOT(REGEXMATCH(UPPER($C118), ""INS""))), IFERROR(IF((F118+L118)&gt;0, (F118+L118-M118)/(F118+L118), """"), """"), """")"),"")</f>
        <v/>
      </c>
      <c r="Q118" s="24" t="str">
        <f>IFERROR(__xludf.DUMMYFUNCTION("IF(AND($R118, REGEXMATCH(UPPER($C118), ""INS"")), IFERROR(IF((F118+L118)&gt;0, (F118+L118-M118)/(F118+L118), """"), """"), """")"),"")</f>
        <v/>
      </c>
      <c r="R118" s="25" t="b">
        <v>0</v>
      </c>
      <c r="S118" s="25" t="b">
        <v>0</v>
      </c>
      <c r="T118" s="25" t="b">
        <v>0</v>
      </c>
      <c r="U118" s="25" t="s">
        <v>72</v>
      </c>
      <c r="V118" s="25" t="b">
        <v>0</v>
      </c>
      <c r="W118" s="26" t="str">
        <f t="shared" si="4"/>
        <v/>
      </c>
      <c r="X118" s="27" t="str">
        <f t="shared" si="5"/>
        <v/>
      </c>
      <c r="Y118" s="27">
        <f t="shared" si="6"/>
        <v>801.05</v>
      </c>
      <c r="Z118" s="27" t="str">
        <f t="shared" si="7"/>
        <v/>
      </c>
      <c r="AA118" s="28" t="str">
        <f>IFERROR(__xludf.DUMMYFUNCTION("""COMPUTED_VALUE"""),"Drew")</f>
        <v>Drew</v>
      </c>
      <c r="AB118" s="27" t="str">
        <f t="shared" si="8"/>
        <v/>
      </c>
      <c r="AC118" s="28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</row>
    <row r="119">
      <c r="A119" s="20">
        <v>2707.0</v>
      </c>
      <c r="B119" s="20">
        <v>2.0265118E7</v>
      </c>
      <c r="C119" s="28" t="s">
        <v>225</v>
      </c>
      <c r="D119" s="20"/>
      <c r="E119" s="21">
        <v>46122.0</v>
      </c>
      <c r="F119" s="22">
        <v>0.0</v>
      </c>
      <c r="G119" s="21"/>
      <c r="H119" s="21"/>
      <c r="I119" s="20" t="s">
        <v>62</v>
      </c>
      <c r="J119" s="22"/>
      <c r="K119" s="22"/>
      <c r="L119" s="22" t="str">
        <f t="shared" si="1"/>
        <v/>
      </c>
      <c r="M119" s="22"/>
      <c r="N119" s="22" t="str">
        <f t="shared" si="2"/>
        <v/>
      </c>
      <c r="O119" s="24" t="str">
        <f t="shared" si="3"/>
        <v/>
      </c>
      <c r="P119" s="24" t="str">
        <f>IFERROR(__xludf.DUMMYFUNCTION("IF(AND($R119, NOT(REGEXMATCH(UPPER($C119), ""INS""))), IFERROR(IF((F119+L119)&gt;0, (F119+L119-M119)/(F119+L119), """"), """"), """")"),"")</f>
        <v/>
      </c>
      <c r="Q119" s="24" t="str">
        <f>IFERROR(__xludf.DUMMYFUNCTION("IF(AND($R119, REGEXMATCH(UPPER($C119), ""INS"")), IFERROR(IF((F119+L119)&gt;0, (F119+L119-M119)/(F119+L119), """"), """"), """")"),"")</f>
        <v/>
      </c>
      <c r="R119" s="25" t="b">
        <v>0</v>
      </c>
      <c r="S119" s="25" t="b">
        <v>0</v>
      </c>
      <c r="T119" s="25" t="b">
        <v>0</v>
      </c>
      <c r="U119" s="25" t="s">
        <v>92</v>
      </c>
      <c r="V119" s="25" t="b">
        <v>0</v>
      </c>
      <c r="W119" s="26" t="str">
        <f t="shared" si="4"/>
        <v/>
      </c>
      <c r="X119" s="27" t="str">
        <f t="shared" si="5"/>
        <v/>
      </c>
      <c r="Y119" s="27">
        <f t="shared" si="6"/>
        <v>0</v>
      </c>
      <c r="Z119" s="27" t="str">
        <f t="shared" si="7"/>
        <v/>
      </c>
      <c r="AA119" s="28" t="str">
        <f>IFERROR(__xludf.DUMMYFUNCTION("""COMPUTED_VALUE"""),"Drew")</f>
        <v>Drew</v>
      </c>
      <c r="AB119" s="27" t="str">
        <f t="shared" si="8"/>
        <v/>
      </c>
      <c r="AC119" s="28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</row>
    <row r="120">
      <c r="A120" s="20">
        <v>2551.0</v>
      </c>
      <c r="B120" s="20">
        <v>2.0265119E7</v>
      </c>
      <c r="C120" s="28" t="s">
        <v>226</v>
      </c>
      <c r="D120" s="20"/>
      <c r="E120" s="21">
        <v>46126.0</v>
      </c>
      <c r="F120" s="22">
        <v>8680.8</v>
      </c>
      <c r="G120" s="21"/>
      <c r="H120" s="21"/>
      <c r="I120" s="20" t="s">
        <v>69</v>
      </c>
      <c r="J120" s="22"/>
      <c r="K120" s="22"/>
      <c r="L120" s="22" t="str">
        <f t="shared" si="1"/>
        <v/>
      </c>
      <c r="M120" s="22"/>
      <c r="N120" s="22" t="str">
        <f t="shared" si="2"/>
        <v/>
      </c>
      <c r="O120" s="24" t="str">
        <f t="shared" si="3"/>
        <v/>
      </c>
      <c r="P120" s="24" t="str">
        <f>IFERROR(__xludf.DUMMYFUNCTION("IF(AND($R120, NOT(REGEXMATCH(UPPER($C120), ""INS""))), IFERROR(IF((F120+L120)&gt;0, (F120+L120-M120)/(F120+L120), """"), """"), """")"),"")</f>
        <v/>
      </c>
      <c r="Q120" s="24" t="str">
        <f>IFERROR(__xludf.DUMMYFUNCTION("IF(AND($R120, REGEXMATCH(UPPER($C120), ""INS"")), IFERROR(IF((F120+L120)&gt;0, (F120+L120-M120)/(F120+L120), """"), """"), """")"),"")</f>
        <v/>
      </c>
      <c r="R120" s="25" t="b">
        <v>0</v>
      </c>
      <c r="S120" s="25" t="b">
        <v>0</v>
      </c>
      <c r="T120" s="25" t="b">
        <v>0</v>
      </c>
      <c r="U120" s="25" t="s">
        <v>72</v>
      </c>
      <c r="V120" s="25" t="b">
        <v>0</v>
      </c>
      <c r="W120" s="26" t="str">
        <f t="shared" si="4"/>
        <v/>
      </c>
      <c r="X120" s="27" t="str">
        <f t="shared" si="5"/>
        <v/>
      </c>
      <c r="Y120" s="27">
        <f t="shared" si="6"/>
        <v>8680.8</v>
      </c>
      <c r="Z120" s="27" t="str">
        <f t="shared" si="7"/>
        <v/>
      </c>
      <c r="AA120" s="28" t="str">
        <f>IFERROR(__xludf.DUMMYFUNCTION("""COMPUTED_VALUE"""),"Drew")</f>
        <v>Drew</v>
      </c>
      <c r="AB120" s="27" t="str">
        <f t="shared" si="8"/>
        <v/>
      </c>
      <c r="AC120" s="28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</row>
    <row r="121">
      <c r="A121" s="20">
        <v>2499.0</v>
      </c>
      <c r="B121" s="20">
        <v>2.026512E7</v>
      </c>
      <c r="C121" s="28" t="s">
        <v>227</v>
      </c>
      <c r="D121" s="20"/>
      <c r="E121" s="21">
        <v>46126.0</v>
      </c>
      <c r="F121" s="22">
        <v>770.36</v>
      </c>
      <c r="G121" s="21"/>
      <c r="H121" s="21"/>
      <c r="I121" s="20" t="s">
        <v>87</v>
      </c>
      <c r="J121" s="22"/>
      <c r="K121" s="22"/>
      <c r="L121" s="22" t="str">
        <f t="shared" si="1"/>
        <v/>
      </c>
      <c r="M121" s="22"/>
      <c r="N121" s="22" t="str">
        <f t="shared" si="2"/>
        <v/>
      </c>
      <c r="O121" s="24" t="str">
        <f t="shared" si="3"/>
        <v/>
      </c>
      <c r="P121" s="24" t="str">
        <f>IFERROR(__xludf.DUMMYFUNCTION("IF(AND($R121, NOT(REGEXMATCH(UPPER($C121), ""INS""))), IFERROR(IF((F121+L121)&gt;0, (F121+L121-M121)/(F121+L121), """"), """"), """")"),"")</f>
        <v/>
      </c>
      <c r="Q121" s="24" t="str">
        <f>IFERROR(__xludf.DUMMYFUNCTION("IF(AND($R121, REGEXMATCH(UPPER($C121), ""INS"")), IFERROR(IF((F121+L121)&gt;0, (F121+L121-M121)/(F121+L121), """"), """"), """")"),"")</f>
        <v/>
      </c>
      <c r="R121" s="25" t="b">
        <v>0</v>
      </c>
      <c r="S121" s="25" t="b">
        <v>0</v>
      </c>
      <c r="T121" s="25" t="b">
        <v>0</v>
      </c>
      <c r="U121" s="25" t="s">
        <v>72</v>
      </c>
      <c r="V121" s="25" t="b">
        <v>0</v>
      </c>
      <c r="W121" s="26" t="str">
        <f t="shared" si="4"/>
        <v/>
      </c>
      <c r="X121" s="27" t="str">
        <f t="shared" si="5"/>
        <v/>
      </c>
      <c r="Y121" s="27">
        <f t="shared" si="6"/>
        <v>770.36</v>
      </c>
      <c r="Z121" s="27" t="str">
        <f t="shared" si="7"/>
        <v/>
      </c>
      <c r="AA121" s="28" t="str">
        <f>IFERROR(__xludf.DUMMYFUNCTION("""COMPUTED_VALUE"""),"Drew")</f>
        <v>Drew</v>
      </c>
      <c r="AB121" s="27" t="str">
        <f t="shared" si="8"/>
        <v/>
      </c>
      <c r="AC121" s="28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</row>
    <row r="122">
      <c r="A122" s="20">
        <v>2497.0</v>
      </c>
      <c r="B122" s="20">
        <v>2.0265121E7</v>
      </c>
      <c r="C122" s="28" t="s">
        <v>228</v>
      </c>
      <c r="D122" s="20"/>
      <c r="E122" s="21">
        <v>46126.0</v>
      </c>
      <c r="F122" s="22">
        <v>870.36</v>
      </c>
      <c r="G122" s="23" t="s">
        <v>162</v>
      </c>
      <c r="H122" s="23" t="s">
        <v>162</v>
      </c>
      <c r="I122" s="20" t="s">
        <v>87</v>
      </c>
      <c r="J122" s="22"/>
      <c r="K122" s="22"/>
      <c r="L122" s="22" t="str">
        <f t="shared" si="1"/>
        <v/>
      </c>
      <c r="M122" s="22"/>
      <c r="N122" s="22" t="str">
        <f t="shared" si="2"/>
        <v/>
      </c>
      <c r="O122" s="24" t="str">
        <f t="shared" si="3"/>
        <v/>
      </c>
      <c r="P122" s="24" t="str">
        <f>IFERROR(__xludf.DUMMYFUNCTION("IF(AND($R122, NOT(REGEXMATCH(UPPER($C122), ""INS""))), IFERROR(IF((F122+L122)&gt;0, (F122+L122-M122)/(F122+L122), """"), """"), """")"),"")</f>
        <v/>
      </c>
      <c r="Q122" s="24" t="str">
        <f>IFERROR(__xludf.DUMMYFUNCTION("IF(AND($R122, REGEXMATCH(UPPER($C122), ""INS"")), IFERROR(IF((F122+L122)&gt;0, (F122+L122-M122)/(F122+L122), """"), """"), """")"),"")</f>
        <v/>
      </c>
      <c r="R122" s="25" t="b">
        <v>0</v>
      </c>
      <c r="S122" s="25" t="b">
        <v>0</v>
      </c>
      <c r="T122" s="25" t="b">
        <v>0</v>
      </c>
      <c r="U122" s="25" t="s">
        <v>72</v>
      </c>
      <c r="V122" s="25" t="b">
        <v>0</v>
      </c>
      <c r="W122" s="26" t="str">
        <f t="shared" si="4"/>
        <v/>
      </c>
      <c r="X122" s="27" t="str">
        <f t="shared" si="5"/>
        <v/>
      </c>
      <c r="Y122" s="27">
        <f t="shared" si="6"/>
        <v>870.36</v>
      </c>
      <c r="Z122" s="27" t="str">
        <f t="shared" si="7"/>
        <v/>
      </c>
      <c r="AA122" s="28" t="str">
        <f>IFERROR(__xludf.DUMMYFUNCTION("""COMPUTED_VALUE"""),"Drew")</f>
        <v>Drew</v>
      </c>
      <c r="AB122" s="27" t="str">
        <f t="shared" si="8"/>
        <v/>
      </c>
      <c r="AC122" s="28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</row>
    <row r="123">
      <c r="A123" s="20">
        <v>2571.0</v>
      </c>
      <c r="B123" s="20">
        <v>2.0265122E7</v>
      </c>
      <c r="C123" s="28" t="s">
        <v>229</v>
      </c>
      <c r="D123" s="20"/>
      <c r="E123" s="21">
        <v>46126.0</v>
      </c>
      <c r="F123" s="22">
        <v>551.05</v>
      </c>
      <c r="G123" s="21"/>
      <c r="H123" s="21"/>
      <c r="I123" s="20" t="s">
        <v>87</v>
      </c>
      <c r="J123" s="22"/>
      <c r="K123" s="22"/>
      <c r="L123" s="22" t="str">
        <f t="shared" si="1"/>
        <v/>
      </c>
      <c r="M123" s="22"/>
      <c r="N123" s="22" t="str">
        <f t="shared" si="2"/>
        <v/>
      </c>
      <c r="O123" s="24" t="str">
        <f t="shared" si="3"/>
        <v/>
      </c>
      <c r="P123" s="24" t="str">
        <f>IFERROR(__xludf.DUMMYFUNCTION("IF(AND($R123, NOT(REGEXMATCH(UPPER($C123), ""INS""))), IFERROR(IF((F123+L123)&gt;0, (F123+L123-M123)/(F123+L123), """"), """"), """")"),"")</f>
        <v/>
      </c>
      <c r="Q123" s="24" t="str">
        <f>IFERROR(__xludf.DUMMYFUNCTION("IF(AND($R123, REGEXMATCH(UPPER($C123), ""INS"")), IFERROR(IF((F123+L123)&gt;0, (F123+L123-M123)/(F123+L123), """"), """"), """")"),"")</f>
        <v/>
      </c>
      <c r="R123" s="25" t="b">
        <v>0</v>
      </c>
      <c r="S123" s="25" t="b">
        <v>0</v>
      </c>
      <c r="T123" s="25" t="b">
        <v>0</v>
      </c>
      <c r="U123" s="25" t="s">
        <v>72</v>
      </c>
      <c r="V123" s="25" t="b">
        <v>0</v>
      </c>
      <c r="W123" s="26" t="str">
        <f t="shared" si="4"/>
        <v/>
      </c>
      <c r="X123" s="27" t="str">
        <f t="shared" si="5"/>
        <v/>
      </c>
      <c r="Y123" s="27">
        <f t="shared" si="6"/>
        <v>551.05</v>
      </c>
      <c r="Z123" s="27" t="str">
        <f t="shared" si="7"/>
        <v/>
      </c>
      <c r="AA123" s="28" t="str">
        <f>IFERROR(__xludf.DUMMYFUNCTION("""COMPUTED_VALUE"""),"Drew")</f>
        <v>Drew</v>
      </c>
      <c r="AB123" s="27" t="str">
        <f t="shared" si="8"/>
        <v/>
      </c>
      <c r="AC123" s="28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</row>
    <row r="124">
      <c r="A124" s="20">
        <v>2726.0</v>
      </c>
      <c r="B124" s="20">
        <v>2.0265123E7</v>
      </c>
      <c r="C124" s="28" t="s">
        <v>230</v>
      </c>
      <c r="D124" s="20"/>
      <c r="E124" s="21">
        <v>46126.0</v>
      </c>
      <c r="F124" s="22">
        <v>2950.0</v>
      </c>
      <c r="G124" s="21"/>
      <c r="H124" s="21"/>
      <c r="I124" s="20" t="s">
        <v>62</v>
      </c>
      <c r="J124" s="22"/>
      <c r="K124" s="22"/>
      <c r="L124" s="22" t="str">
        <f t="shared" si="1"/>
        <v/>
      </c>
      <c r="M124" s="22"/>
      <c r="N124" s="22" t="str">
        <f t="shared" si="2"/>
        <v/>
      </c>
      <c r="O124" s="24" t="str">
        <f t="shared" si="3"/>
        <v/>
      </c>
      <c r="P124" s="24" t="str">
        <f>IFERROR(__xludf.DUMMYFUNCTION("IF(AND($R124, NOT(REGEXMATCH(UPPER($C124), ""INS""))), IFERROR(IF((F124+L124)&gt;0, (F124+L124-M124)/(F124+L124), """"), """"), """")"),"")</f>
        <v/>
      </c>
      <c r="Q124" s="24" t="str">
        <f>IFERROR(__xludf.DUMMYFUNCTION("IF(AND($R124, REGEXMATCH(UPPER($C124), ""INS"")), IFERROR(IF((F124+L124)&gt;0, (F124+L124-M124)/(F124+L124), """"), """"), """")"),"")</f>
        <v/>
      </c>
      <c r="R124" s="25" t="b">
        <v>0</v>
      </c>
      <c r="S124" s="25" t="b">
        <v>0</v>
      </c>
      <c r="T124" s="25" t="b">
        <v>0</v>
      </c>
      <c r="U124" s="25" t="s">
        <v>92</v>
      </c>
      <c r="V124" s="25" t="b">
        <v>0</v>
      </c>
      <c r="W124" s="26" t="str">
        <f t="shared" si="4"/>
        <v/>
      </c>
      <c r="X124" s="27" t="str">
        <f t="shared" si="5"/>
        <v/>
      </c>
      <c r="Y124" s="27">
        <f t="shared" si="6"/>
        <v>2950</v>
      </c>
      <c r="Z124" s="27" t="str">
        <f t="shared" si="7"/>
        <v/>
      </c>
      <c r="AA124" s="28" t="str">
        <f>IFERROR(__xludf.DUMMYFUNCTION("""COMPUTED_VALUE"""),"Drew")</f>
        <v>Drew</v>
      </c>
      <c r="AB124" s="27" t="str">
        <f t="shared" si="8"/>
        <v/>
      </c>
      <c r="AC124" s="28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</row>
    <row r="125">
      <c r="A125" s="20">
        <v>2533.0</v>
      </c>
      <c r="B125" s="20">
        <v>2.0265124E7</v>
      </c>
      <c r="C125" s="28" t="s">
        <v>231</v>
      </c>
      <c r="D125" s="20"/>
      <c r="E125" s="21">
        <v>46126.0</v>
      </c>
      <c r="F125" s="22">
        <v>22597.55</v>
      </c>
      <c r="G125" s="23" t="s">
        <v>144</v>
      </c>
      <c r="H125" s="23" t="s">
        <v>232</v>
      </c>
      <c r="I125" s="20" t="s">
        <v>87</v>
      </c>
      <c r="J125" s="22"/>
      <c r="K125" s="22"/>
      <c r="L125" s="22" t="str">
        <f t="shared" si="1"/>
        <v/>
      </c>
      <c r="M125" s="22"/>
      <c r="N125" s="22" t="str">
        <f t="shared" si="2"/>
        <v/>
      </c>
      <c r="O125" s="24" t="str">
        <f t="shared" si="3"/>
        <v/>
      </c>
      <c r="P125" s="24" t="str">
        <f>IFERROR(__xludf.DUMMYFUNCTION("IF(AND($R125, NOT(REGEXMATCH(UPPER($C125), ""INS""))), IFERROR(IF((F125+L125)&gt;0, (F125+L125-M125)/(F125+L125), """"), """"), """")"),"")</f>
        <v/>
      </c>
      <c r="Q125" s="24" t="str">
        <f>IFERROR(__xludf.DUMMYFUNCTION("IF(AND($R125, REGEXMATCH(UPPER($C125), ""INS"")), IFERROR(IF((F125+L125)&gt;0, (F125+L125-M125)/(F125+L125), """"), """"), """")"),"")</f>
        <v/>
      </c>
      <c r="R125" s="25" t="b">
        <v>0</v>
      </c>
      <c r="S125" s="25" t="b">
        <v>0</v>
      </c>
      <c r="T125" s="25" t="b">
        <v>0</v>
      </c>
      <c r="U125" s="25" t="s">
        <v>72</v>
      </c>
      <c r="V125" s="25" t="b">
        <v>0</v>
      </c>
      <c r="W125" s="26" t="str">
        <f t="shared" si="4"/>
        <v/>
      </c>
      <c r="X125" s="27" t="str">
        <f t="shared" si="5"/>
        <v/>
      </c>
      <c r="Y125" s="27">
        <f t="shared" si="6"/>
        <v>22597.55</v>
      </c>
      <c r="Z125" s="27" t="str">
        <f t="shared" si="7"/>
        <v/>
      </c>
      <c r="AA125" s="28" t="str">
        <f>IFERROR(__xludf.DUMMYFUNCTION("""COMPUTED_VALUE"""),"Drew")</f>
        <v>Drew</v>
      </c>
      <c r="AB125" s="27" t="str">
        <f t="shared" si="8"/>
        <v/>
      </c>
      <c r="AC125" s="28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</row>
    <row r="126">
      <c r="A126" s="20">
        <v>2298.0</v>
      </c>
      <c r="B126" s="20">
        <v>2.0265125E7</v>
      </c>
      <c r="C126" s="28" t="s">
        <v>233</v>
      </c>
      <c r="D126" s="20"/>
      <c r="E126" s="21">
        <v>46127.0</v>
      </c>
      <c r="F126" s="22">
        <v>2261.66</v>
      </c>
      <c r="G126" s="21"/>
      <c r="H126" s="21"/>
      <c r="I126" s="20" t="s">
        <v>69</v>
      </c>
      <c r="J126" s="22"/>
      <c r="K126" s="22"/>
      <c r="L126" s="22" t="str">
        <f t="shared" si="1"/>
        <v/>
      </c>
      <c r="M126" s="22"/>
      <c r="N126" s="22" t="str">
        <f t="shared" si="2"/>
        <v/>
      </c>
      <c r="O126" s="24" t="str">
        <f t="shared" si="3"/>
        <v/>
      </c>
      <c r="P126" s="24" t="str">
        <f>IFERROR(__xludf.DUMMYFUNCTION("IF(AND($R126, NOT(REGEXMATCH(UPPER($C126), ""INS""))), IFERROR(IF((F126+L126)&gt;0, (F126+L126-M126)/(F126+L126), """"), """"), """")"),"")</f>
        <v/>
      </c>
      <c r="Q126" s="24" t="str">
        <f>IFERROR(__xludf.DUMMYFUNCTION("IF(AND($R126, REGEXMATCH(UPPER($C126), ""INS"")), IFERROR(IF((F126+L126)&gt;0, (F126+L126-M126)/(F126+L126), """"), """"), """")"),"")</f>
        <v/>
      </c>
      <c r="R126" s="25" t="b">
        <v>0</v>
      </c>
      <c r="S126" s="25" t="b">
        <v>0</v>
      </c>
      <c r="T126" s="25" t="b">
        <v>0</v>
      </c>
      <c r="U126" s="25" t="s">
        <v>92</v>
      </c>
      <c r="V126" s="25" t="b">
        <v>0</v>
      </c>
      <c r="W126" s="26" t="str">
        <f t="shared" si="4"/>
        <v/>
      </c>
      <c r="X126" s="27" t="str">
        <f t="shared" si="5"/>
        <v/>
      </c>
      <c r="Y126" s="27">
        <f t="shared" si="6"/>
        <v>2261.66</v>
      </c>
      <c r="Z126" s="27" t="str">
        <f t="shared" si="7"/>
        <v/>
      </c>
      <c r="AA126" s="28" t="str">
        <f>IFERROR(__xludf.DUMMYFUNCTION("""COMPUTED_VALUE"""),"Drew")</f>
        <v>Drew</v>
      </c>
      <c r="AB126" s="27" t="str">
        <f t="shared" si="8"/>
        <v/>
      </c>
      <c r="AC126" s="28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</row>
    <row r="127">
      <c r="A127" s="20">
        <v>2372.0</v>
      </c>
      <c r="B127" s="20">
        <v>2.0265126E7</v>
      </c>
      <c r="C127" s="28" t="s">
        <v>234</v>
      </c>
      <c r="D127" s="20"/>
      <c r="E127" s="21">
        <v>46128.0</v>
      </c>
      <c r="F127" s="22">
        <v>23916.98</v>
      </c>
      <c r="G127" s="23" t="s">
        <v>235</v>
      </c>
      <c r="H127" s="23" t="s">
        <v>236</v>
      </c>
      <c r="I127" s="20" t="s">
        <v>69</v>
      </c>
      <c r="J127" s="22"/>
      <c r="K127" s="22"/>
      <c r="L127" s="22" t="str">
        <f t="shared" si="1"/>
        <v/>
      </c>
      <c r="M127" s="22"/>
      <c r="N127" s="22" t="str">
        <f t="shared" si="2"/>
        <v/>
      </c>
      <c r="O127" s="24" t="str">
        <f t="shared" si="3"/>
        <v/>
      </c>
      <c r="P127" s="24" t="str">
        <f>IFERROR(__xludf.DUMMYFUNCTION("IF(AND($R127, NOT(REGEXMATCH(UPPER($C127), ""INS""))), IFERROR(IF((F127+L127)&gt;0, (F127+L127-M127)/(F127+L127), """"), """"), """")"),"")</f>
        <v/>
      </c>
      <c r="Q127" s="24" t="str">
        <f>IFERROR(__xludf.DUMMYFUNCTION("IF(AND($R127, REGEXMATCH(UPPER($C127), ""INS"")), IFERROR(IF((F127+L127)&gt;0, (F127+L127-M127)/(F127+L127), """"), """"), """")"),"")</f>
        <v/>
      </c>
      <c r="R127" s="25" t="b">
        <v>0</v>
      </c>
      <c r="S127" s="25" t="b">
        <v>0</v>
      </c>
      <c r="T127" s="25" t="b">
        <v>0</v>
      </c>
      <c r="U127" s="25" t="s">
        <v>72</v>
      </c>
      <c r="V127" s="25" t="b">
        <v>0</v>
      </c>
      <c r="W127" s="26" t="str">
        <f t="shared" si="4"/>
        <v/>
      </c>
      <c r="X127" s="27" t="str">
        <f t="shared" si="5"/>
        <v/>
      </c>
      <c r="Y127" s="27">
        <f t="shared" si="6"/>
        <v>23916.98</v>
      </c>
      <c r="Z127" s="27" t="str">
        <f t="shared" si="7"/>
        <v/>
      </c>
      <c r="AA127" s="28" t="str">
        <f>IFERROR(__xludf.DUMMYFUNCTION("""COMPUTED_VALUE"""),"Drew")</f>
        <v>Drew</v>
      </c>
      <c r="AB127" s="27" t="str">
        <f t="shared" si="8"/>
        <v/>
      </c>
      <c r="AC127" s="28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</row>
    <row r="128">
      <c r="A128" s="20">
        <v>2366.0</v>
      </c>
      <c r="B128" s="20">
        <v>2.0265127E7</v>
      </c>
      <c r="C128" s="28" t="s">
        <v>237</v>
      </c>
      <c r="D128" s="20"/>
      <c r="E128" s="21">
        <v>46128.0</v>
      </c>
      <c r="F128" s="22">
        <v>18142.33</v>
      </c>
      <c r="G128" s="23" t="s">
        <v>238</v>
      </c>
      <c r="H128" s="23" t="s">
        <v>184</v>
      </c>
      <c r="I128" s="20" t="s">
        <v>81</v>
      </c>
      <c r="J128" s="22"/>
      <c r="K128" s="22"/>
      <c r="L128" s="22" t="str">
        <f t="shared" si="1"/>
        <v/>
      </c>
      <c r="M128" s="22"/>
      <c r="N128" s="22" t="str">
        <f t="shared" si="2"/>
        <v/>
      </c>
      <c r="O128" s="24" t="str">
        <f t="shared" si="3"/>
        <v/>
      </c>
      <c r="P128" s="24" t="str">
        <f>IFERROR(__xludf.DUMMYFUNCTION("IF(AND($R128, NOT(REGEXMATCH(UPPER($C128), ""INS""))), IFERROR(IF((F128+L128)&gt;0, (F128+L128-M128)/(F128+L128), """"), """"), """")"),"")</f>
        <v/>
      </c>
      <c r="Q128" s="24" t="str">
        <f>IFERROR(__xludf.DUMMYFUNCTION("IF(AND($R128, REGEXMATCH(UPPER($C128), ""INS"")), IFERROR(IF((F128+L128)&gt;0, (F128+L128-M128)/(F128+L128), """"), """"), """")"),"")</f>
        <v/>
      </c>
      <c r="R128" s="25" t="b">
        <v>0</v>
      </c>
      <c r="S128" s="25" t="b">
        <v>0</v>
      </c>
      <c r="T128" s="25" t="b">
        <v>0</v>
      </c>
      <c r="U128" s="25" t="s">
        <v>72</v>
      </c>
      <c r="V128" s="25" t="b">
        <v>0</v>
      </c>
      <c r="W128" s="26" t="str">
        <f t="shared" si="4"/>
        <v/>
      </c>
      <c r="X128" s="27" t="str">
        <f t="shared" si="5"/>
        <v/>
      </c>
      <c r="Y128" s="27">
        <f t="shared" si="6"/>
        <v>18142.33</v>
      </c>
      <c r="Z128" s="27" t="str">
        <f t="shared" si="7"/>
        <v/>
      </c>
      <c r="AA128" s="28" t="str">
        <f>IFERROR(__xludf.DUMMYFUNCTION("""COMPUTED_VALUE"""),"Drew")</f>
        <v>Drew</v>
      </c>
      <c r="AB128" s="27" t="str">
        <f t="shared" si="8"/>
        <v/>
      </c>
      <c r="AC128" s="28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</row>
    <row r="129">
      <c r="A129" s="20">
        <v>2727.0</v>
      </c>
      <c r="B129" s="20">
        <v>2.0265128E7</v>
      </c>
      <c r="C129" s="28" t="s">
        <v>239</v>
      </c>
      <c r="D129" s="20"/>
      <c r="E129" s="21">
        <v>46129.0</v>
      </c>
      <c r="F129" s="22">
        <v>820.0</v>
      </c>
      <c r="G129" s="21"/>
      <c r="H129" s="21"/>
      <c r="I129" s="20" t="s">
        <v>66</v>
      </c>
      <c r="J129" s="22"/>
      <c r="K129" s="22"/>
      <c r="L129" s="22" t="str">
        <f t="shared" si="1"/>
        <v/>
      </c>
      <c r="M129" s="22"/>
      <c r="N129" s="22" t="str">
        <f t="shared" si="2"/>
        <v/>
      </c>
      <c r="O129" s="24" t="str">
        <f t="shared" si="3"/>
        <v/>
      </c>
      <c r="P129" s="24" t="str">
        <f>IFERROR(__xludf.DUMMYFUNCTION("IF(AND($R129, NOT(REGEXMATCH(UPPER($C129), ""INS""))), IFERROR(IF((F129+L129)&gt;0, (F129+L129-M129)/(F129+L129), """"), """"), """")"),"")</f>
        <v/>
      </c>
      <c r="Q129" s="24" t="str">
        <f>IFERROR(__xludf.DUMMYFUNCTION("IF(AND($R129, REGEXMATCH(UPPER($C129), ""INS"")), IFERROR(IF((F129+L129)&gt;0, (F129+L129-M129)/(F129+L129), """"), """"), """")"),"")</f>
        <v/>
      </c>
      <c r="R129" s="25" t="b">
        <v>0</v>
      </c>
      <c r="S129" s="25" t="b">
        <v>0</v>
      </c>
      <c r="T129" s="25" t="b">
        <v>0</v>
      </c>
      <c r="U129" s="25" t="s">
        <v>92</v>
      </c>
      <c r="V129" s="25" t="b">
        <v>0</v>
      </c>
      <c r="W129" s="26" t="str">
        <f t="shared" si="4"/>
        <v/>
      </c>
      <c r="X129" s="27" t="str">
        <f t="shared" si="5"/>
        <v/>
      </c>
      <c r="Y129" s="27">
        <f t="shared" si="6"/>
        <v>820</v>
      </c>
      <c r="Z129" s="27" t="str">
        <f t="shared" si="7"/>
        <v/>
      </c>
      <c r="AA129" s="28" t="str">
        <f>IFERROR(__xludf.DUMMYFUNCTION("""COMPUTED_VALUE"""),"Drew")</f>
        <v>Drew</v>
      </c>
      <c r="AB129" s="27" t="str">
        <f t="shared" si="8"/>
        <v/>
      </c>
      <c r="AC129" s="28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</row>
    <row r="130">
      <c r="A130" s="20">
        <v>2716.0</v>
      </c>
      <c r="B130" s="20">
        <v>2.0265129E7</v>
      </c>
      <c r="C130" s="28" t="s">
        <v>240</v>
      </c>
      <c r="D130" s="20"/>
      <c r="E130" s="21">
        <v>46130.0</v>
      </c>
      <c r="F130" s="22">
        <v>4340.0</v>
      </c>
      <c r="G130" s="21"/>
      <c r="H130" s="21"/>
      <c r="I130" s="20" t="s">
        <v>66</v>
      </c>
      <c r="J130" s="22"/>
      <c r="K130" s="22"/>
      <c r="L130" s="22" t="str">
        <f t="shared" si="1"/>
        <v/>
      </c>
      <c r="M130" s="22"/>
      <c r="N130" s="22" t="str">
        <f t="shared" si="2"/>
        <v/>
      </c>
      <c r="O130" s="24" t="str">
        <f t="shared" si="3"/>
        <v/>
      </c>
      <c r="P130" s="24" t="str">
        <f>IFERROR(__xludf.DUMMYFUNCTION("IF(AND($R130, NOT(REGEXMATCH(UPPER($C130), ""INS""))), IFERROR(IF((F130+L130)&gt;0, (F130+L130-M130)/(F130+L130), """"), """"), """")"),"")</f>
        <v/>
      </c>
      <c r="Q130" s="24" t="str">
        <f>IFERROR(__xludf.DUMMYFUNCTION("IF(AND($R130, REGEXMATCH(UPPER($C130), ""INS"")), IFERROR(IF((F130+L130)&gt;0, (F130+L130-M130)/(F130+L130), """"), """"), """")"),"")</f>
        <v/>
      </c>
      <c r="R130" s="25" t="b">
        <v>0</v>
      </c>
      <c r="S130" s="25" t="b">
        <v>0</v>
      </c>
      <c r="T130" s="25" t="b">
        <v>0</v>
      </c>
      <c r="U130" s="25" t="s">
        <v>92</v>
      </c>
      <c r="V130" s="25" t="b">
        <v>0</v>
      </c>
      <c r="W130" s="26" t="str">
        <f t="shared" si="4"/>
        <v/>
      </c>
      <c r="X130" s="27" t="str">
        <f t="shared" si="5"/>
        <v/>
      </c>
      <c r="Y130" s="27">
        <f t="shared" si="6"/>
        <v>4340</v>
      </c>
      <c r="Z130" s="27" t="str">
        <f t="shared" si="7"/>
        <v/>
      </c>
      <c r="AA130" s="28" t="str">
        <f>IFERROR(__xludf.DUMMYFUNCTION("""COMPUTED_VALUE"""),"Drew")</f>
        <v>Drew</v>
      </c>
      <c r="AB130" s="27" t="str">
        <f t="shared" si="8"/>
        <v/>
      </c>
      <c r="AC130" s="28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</row>
    <row r="131">
      <c r="A131" s="45"/>
      <c r="B131" s="20">
        <v>2.026513E7</v>
      </c>
      <c r="C131" s="30"/>
      <c r="D131" s="20"/>
      <c r="E131" s="21"/>
      <c r="F131" s="22"/>
      <c r="G131" s="21"/>
      <c r="H131" s="21"/>
      <c r="I131" s="20"/>
      <c r="J131" s="22"/>
      <c r="K131" s="22"/>
      <c r="L131" s="22" t="str">
        <f t="shared" si="1"/>
        <v/>
      </c>
      <c r="M131" s="22"/>
      <c r="N131" s="22" t="str">
        <f t="shared" si="2"/>
        <v/>
      </c>
      <c r="O131" s="24" t="str">
        <f t="shared" si="3"/>
        <v/>
      </c>
      <c r="P131" s="24" t="str">
        <f>IFERROR(__xludf.DUMMYFUNCTION("IF(AND($R131, NOT(REGEXMATCH(UPPER($C131), ""INS""))), IFERROR(IF((F131+L131)&gt;0, (F131+L131-M131)/(F131+L131), """"), """"), """")"),"")</f>
        <v/>
      </c>
      <c r="Q131" s="24" t="str">
        <f>IFERROR(__xludf.DUMMYFUNCTION("IF(AND($R131, REGEXMATCH(UPPER($C131), ""INS"")), IFERROR(IF((F131+L131)&gt;0, (F131+L131-M131)/(F131+L131), """"), """"), """")"),"")</f>
        <v/>
      </c>
      <c r="R131" s="25" t="b">
        <v>0</v>
      </c>
      <c r="S131" s="25" t="b">
        <v>0</v>
      </c>
      <c r="T131" s="25" t="b">
        <v>0</v>
      </c>
      <c r="U131" s="25"/>
      <c r="V131" s="25" t="b">
        <v>0</v>
      </c>
      <c r="W131" s="26" t="str">
        <f t="shared" si="4"/>
        <v/>
      </c>
      <c r="X131" s="27" t="str">
        <f t="shared" si="5"/>
        <v/>
      </c>
      <c r="Y131" s="27" t="str">
        <f t="shared" si="6"/>
        <v/>
      </c>
      <c r="Z131" s="27" t="str">
        <f t="shared" si="7"/>
        <v/>
      </c>
      <c r="AA131" s="28" t="str">
        <f>IFERROR(__xludf.DUMMYFUNCTION("""COMPUTED_VALUE"""),"")</f>
        <v/>
      </c>
      <c r="AB131" s="27" t="str">
        <f t="shared" si="8"/>
        <v/>
      </c>
      <c r="AC131" s="28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</row>
    <row r="132">
      <c r="A132" s="45"/>
      <c r="B132" s="20">
        <v>2.0265131E7</v>
      </c>
      <c r="C132" s="30"/>
      <c r="D132" s="20"/>
      <c r="E132" s="21"/>
      <c r="F132" s="22"/>
      <c r="G132" s="21"/>
      <c r="H132" s="21"/>
      <c r="I132" s="20"/>
      <c r="J132" s="22"/>
      <c r="K132" s="22"/>
      <c r="L132" s="22" t="str">
        <f t="shared" si="1"/>
        <v/>
      </c>
      <c r="M132" s="22"/>
      <c r="N132" s="22" t="str">
        <f t="shared" si="2"/>
        <v/>
      </c>
      <c r="O132" s="24" t="str">
        <f t="shared" si="3"/>
        <v/>
      </c>
      <c r="P132" s="24" t="str">
        <f>IFERROR(__xludf.DUMMYFUNCTION("IF(AND($R132, NOT(REGEXMATCH(UPPER($C132), ""INS""))), IFERROR(IF((F132+L132)&gt;0, (F132+L132-M132)/(F132+L132), """"), """"), """")"),"")</f>
        <v/>
      </c>
      <c r="Q132" s="24" t="str">
        <f>IFERROR(__xludf.DUMMYFUNCTION("IF(AND($R132, REGEXMATCH(UPPER($C132), ""INS"")), IFERROR(IF((F132+L132)&gt;0, (F132+L132-M132)/(F132+L132), """"), """"), """")"),"")</f>
        <v/>
      </c>
      <c r="R132" s="25" t="b">
        <v>0</v>
      </c>
      <c r="S132" s="25" t="b">
        <v>0</v>
      </c>
      <c r="T132" s="25" t="b">
        <v>0</v>
      </c>
      <c r="U132" s="25"/>
      <c r="V132" s="25" t="b">
        <v>0</v>
      </c>
      <c r="W132" s="26" t="str">
        <f t="shared" si="4"/>
        <v/>
      </c>
      <c r="X132" s="27" t="str">
        <f t="shared" si="5"/>
        <v/>
      </c>
      <c r="Y132" s="27" t="str">
        <f t="shared" si="6"/>
        <v/>
      </c>
      <c r="Z132" s="27" t="str">
        <f t="shared" si="7"/>
        <v/>
      </c>
      <c r="AA132" s="28" t="str">
        <f>IFERROR(__xludf.DUMMYFUNCTION("""COMPUTED_VALUE"""),"")</f>
        <v/>
      </c>
      <c r="AB132" s="27" t="str">
        <f t="shared" si="8"/>
        <v/>
      </c>
      <c r="AC132" s="28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</row>
    <row r="133">
      <c r="A133" s="45"/>
      <c r="B133" s="20">
        <v>2.0265132E7</v>
      </c>
      <c r="C133" s="30"/>
      <c r="D133" s="20"/>
      <c r="E133" s="21"/>
      <c r="F133" s="22"/>
      <c r="G133" s="21"/>
      <c r="H133" s="21"/>
      <c r="I133" s="20"/>
      <c r="J133" s="22"/>
      <c r="K133" s="22"/>
      <c r="L133" s="22" t="str">
        <f t="shared" si="1"/>
        <v/>
      </c>
      <c r="M133" s="22"/>
      <c r="N133" s="22" t="str">
        <f t="shared" si="2"/>
        <v/>
      </c>
      <c r="O133" s="24" t="str">
        <f t="shared" si="3"/>
        <v/>
      </c>
      <c r="P133" s="24" t="str">
        <f>IFERROR(__xludf.DUMMYFUNCTION("IF(AND($R133, NOT(REGEXMATCH(UPPER($C133), ""INS""))), IFERROR(IF((F133+L133)&gt;0, (F133+L133-M133)/(F133+L133), """"), """"), """")"),"")</f>
        <v/>
      </c>
      <c r="Q133" s="24" t="str">
        <f>IFERROR(__xludf.DUMMYFUNCTION("IF(AND($R133, REGEXMATCH(UPPER($C133), ""INS"")), IFERROR(IF((F133+L133)&gt;0, (F133+L133-M133)/(F133+L133), """"), """"), """")"),"")</f>
        <v/>
      </c>
      <c r="R133" s="25" t="b">
        <v>0</v>
      </c>
      <c r="S133" s="25" t="b">
        <v>0</v>
      </c>
      <c r="T133" s="25" t="b">
        <v>0</v>
      </c>
      <c r="U133" s="25"/>
      <c r="V133" s="25" t="b">
        <v>0</v>
      </c>
      <c r="W133" s="26" t="str">
        <f t="shared" si="4"/>
        <v/>
      </c>
      <c r="X133" s="27" t="str">
        <f t="shared" si="5"/>
        <v/>
      </c>
      <c r="Y133" s="27" t="str">
        <f t="shared" si="6"/>
        <v/>
      </c>
      <c r="Z133" s="27" t="str">
        <f t="shared" si="7"/>
        <v/>
      </c>
      <c r="AA133" s="28" t="str">
        <f>IFERROR(__xludf.DUMMYFUNCTION("""COMPUTED_VALUE"""),"")</f>
        <v/>
      </c>
      <c r="AB133" s="27" t="str">
        <f t="shared" si="8"/>
        <v/>
      </c>
      <c r="AC133" s="28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</row>
    <row r="134">
      <c r="A134" s="45"/>
      <c r="B134" s="20">
        <v>2.0265133E7</v>
      </c>
      <c r="C134" s="30"/>
      <c r="D134" s="20"/>
      <c r="E134" s="21"/>
      <c r="F134" s="22"/>
      <c r="G134" s="21"/>
      <c r="H134" s="21"/>
      <c r="I134" s="20"/>
      <c r="J134" s="22"/>
      <c r="K134" s="22"/>
      <c r="L134" s="22" t="str">
        <f t="shared" si="1"/>
        <v/>
      </c>
      <c r="M134" s="22"/>
      <c r="N134" s="22" t="str">
        <f t="shared" si="2"/>
        <v/>
      </c>
      <c r="O134" s="24" t="str">
        <f t="shared" si="3"/>
        <v/>
      </c>
      <c r="P134" s="24" t="str">
        <f>IFERROR(__xludf.DUMMYFUNCTION("IF(AND($R134, NOT(REGEXMATCH(UPPER($C134), ""INS""))), IFERROR(IF((F134+L134)&gt;0, (F134+L134-M134)/(F134+L134), """"), """"), """")"),"")</f>
        <v/>
      </c>
      <c r="Q134" s="24" t="str">
        <f>IFERROR(__xludf.DUMMYFUNCTION("IF(AND($R134, REGEXMATCH(UPPER($C134), ""INS"")), IFERROR(IF((F134+L134)&gt;0, (F134+L134-M134)/(F134+L134), """"), """"), """")"),"")</f>
        <v/>
      </c>
      <c r="R134" s="25" t="b">
        <v>0</v>
      </c>
      <c r="S134" s="25" t="b">
        <v>0</v>
      </c>
      <c r="T134" s="25" t="b">
        <v>0</v>
      </c>
      <c r="U134" s="25"/>
      <c r="V134" s="25" t="b">
        <v>0</v>
      </c>
      <c r="W134" s="26" t="str">
        <f t="shared" si="4"/>
        <v/>
      </c>
      <c r="X134" s="27" t="str">
        <f t="shared" si="5"/>
        <v/>
      </c>
      <c r="Y134" s="27" t="str">
        <f t="shared" si="6"/>
        <v/>
      </c>
      <c r="Z134" s="27" t="str">
        <f t="shared" si="7"/>
        <v/>
      </c>
      <c r="AA134" s="28" t="str">
        <f>IFERROR(__xludf.DUMMYFUNCTION("""COMPUTED_VALUE"""),"")</f>
        <v/>
      </c>
      <c r="AB134" s="27" t="str">
        <f t="shared" si="8"/>
        <v/>
      </c>
      <c r="AC134" s="28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</row>
    <row r="135">
      <c r="A135" s="45"/>
      <c r="B135" s="20">
        <v>2.0265134E7</v>
      </c>
      <c r="C135" s="30"/>
      <c r="D135" s="20"/>
      <c r="E135" s="21"/>
      <c r="F135" s="22"/>
      <c r="G135" s="21"/>
      <c r="H135" s="21"/>
      <c r="I135" s="20"/>
      <c r="J135" s="22"/>
      <c r="K135" s="22"/>
      <c r="L135" s="22" t="str">
        <f t="shared" si="1"/>
        <v/>
      </c>
      <c r="M135" s="22"/>
      <c r="N135" s="22" t="str">
        <f t="shared" si="2"/>
        <v/>
      </c>
      <c r="O135" s="24" t="str">
        <f t="shared" si="3"/>
        <v/>
      </c>
      <c r="P135" s="24" t="str">
        <f>IFERROR(__xludf.DUMMYFUNCTION("IF(AND($R135, NOT(REGEXMATCH(UPPER($C135), ""INS""))), IFERROR(IF((F135+L135)&gt;0, (F135+L135-M135)/(F135+L135), """"), """"), """")"),"")</f>
        <v/>
      </c>
      <c r="Q135" s="24" t="str">
        <f>IFERROR(__xludf.DUMMYFUNCTION("IF(AND($R135, REGEXMATCH(UPPER($C135), ""INS"")), IFERROR(IF((F135+L135)&gt;0, (F135+L135-M135)/(F135+L135), """"), """"), """")"),"")</f>
        <v/>
      </c>
      <c r="R135" s="25" t="b">
        <v>0</v>
      </c>
      <c r="S135" s="25" t="b">
        <v>0</v>
      </c>
      <c r="T135" s="25" t="b">
        <v>0</v>
      </c>
      <c r="U135" s="25"/>
      <c r="V135" s="25" t="b">
        <v>0</v>
      </c>
      <c r="W135" s="26" t="str">
        <f t="shared" si="4"/>
        <v/>
      </c>
      <c r="X135" s="27" t="str">
        <f t="shared" si="5"/>
        <v/>
      </c>
      <c r="Y135" s="27" t="str">
        <f t="shared" si="6"/>
        <v/>
      </c>
      <c r="Z135" s="27" t="str">
        <f t="shared" si="7"/>
        <v/>
      </c>
      <c r="AA135" s="28" t="str">
        <f>IFERROR(__xludf.DUMMYFUNCTION("""COMPUTED_VALUE"""),"")</f>
        <v/>
      </c>
      <c r="AB135" s="27" t="str">
        <f t="shared" si="8"/>
        <v/>
      </c>
      <c r="AC135" s="28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</row>
    <row r="136">
      <c r="A136" s="45"/>
      <c r="B136" s="20">
        <v>2.0265135E7</v>
      </c>
      <c r="C136" s="30"/>
      <c r="D136" s="20"/>
      <c r="E136" s="21"/>
      <c r="F136" s="22"/>
      <c r="G136" s="21"/>
      <c r="H136" s="21"/>
      <c r="I136" s="20"/>
      <c r="J136" s="22"/>
      <c r="K136" s="22"/>
      <c r="L136" s="22" t="str">
        <f t="shared" si="1"/>
        <v/>
      </c>
      <c r="M136" s="22"/>
      <c r="N136" s="22" t="str">
        <f t="shared" si="2"/>
        <v/>
      </c>
      <c r="O136" s="24" t="str">
        <f t="shared" si="3"/>
        <v/>
      </c>
      <c r="P136" s="24" t="str">
        <f>IFERROR(__xludf.DUMMYFUNCTION("IF(AND($R136, NOT(REGEXMATCH(UPPER($C136), ""INS""))), IFERROR(IF((F136+L136)&gt;0, (F136+L136-M136)/(F136+L136), """"), """"), """")"),"")</f>
        <v/>
      </c>
      <c r="Q136" s="24" t="str">
        <f>IFERROR(__xludf.DUMMYFUNCTION("IF(AND($R136, REGEXMATCH(UPPER($C136), ""INS"")), IFERROR(IF((F136+L136)&gt;0, (F136+L136-M136)/(F136+L136), """"), """"), """")"),"")</f>
        <v/>
      </c>
      <c r="R136" s="25" t="b">
        <v>0</v>
      </c>
      <c r="S136" s="25" t="b">
        <v>0</v>
      </c>
      <c r="T136" s="25" t="b">
        <v>0</v>
      </c>
      <c r="U136" s="25"/>
      <c r="V136" s="25" t="b">
        <v>0</v>
      </c>
      <c r="W136" s="26" t="str">
        <f t="shared" si="4"/>
        <v/>
      </c>
      <c r="X136" s="27" t="str">
        <f t="shared" si="5"/>
        <v/>
      </c>
      <c r="Y136" s="27" t="str">
        <f t="shared" si="6"/>
        <v/>
      </c>
      <c r="Z136" s="27" t="str">
        <f t="shared" si="7"/>
        <v/>
      </c>
      <c r="AA136" s="28" t="str">
        <f>IFERROR(__xludf.DUMMYFUNCTION("""COMPUTED_VALUE"""),"")</f>
        <v/>
      </c>
      <c r="AB136" s="27" t="str">
        <f t="shared" si="8"/>
        <v/>
      </c>
      <c r="AC136" s="28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</row>
    <row r="137">
      <c r="A137" s="45"/>
      <c r="B137" s="20">
        <v>2.0265136E7</v>
      </c>
      <c r="C137" s="30"/>
      <c r="D137" s="20"/>
      <c r="E137" s="21"/>
      <c r="F137" s="22"/>
      <c r="G137" s="21"/>
      <c r="H137" s="21"/>
      <c r="I137" s="20"/>
      <c r="J137" s="22"/>
      <c r="K137" s="22"/>
      <c r="L137" s="22" t="str">
        <f t="shared" si="1"/>
        <v/>
      </c>
      <c r="M137" s="22"/>
      <c r="N137" s="22" t="str">
        <f t="shared" si="2"/>
        <v/>
      </c>
      <c r="O137" s="24" t="str">
        <f t="shared" si="3"/>
        <v/>
      </c>
      <c r="P137" s="24" t="str">
        <f>IFERROR(__xludf.DUMMYFUNCTION("IF(AND($R137, NOT(REGEXMATCH(UPPER($C137), ""INS""))), IFERROR(IF((F137+L137)&gt;0, (F137+L137-M137)/(F137+L137), """"), """"), """")"),"")</f>
        <v/>
      </c>
      <c r="Q137" s="24" t="str">
        <f>IFERROR(__xludf.DUMMYFUNCTION("IF(AND($R137, REGEXMATCH(UPPER($C137), ""INS"")), IFERROR(IF((F137+L137)&gt;0, (F137+L137-M137)/(F137+L137), """"), """"), """")"),"")</f>
        <v/>
      </c>
      <c r="R137" s="25" t="b">
        <v>0</v>
      </c>
      <c r="S137" s="25" t="b">
        <v>0</v>
      </c>
      <c r="T137" s="25" t="b">
        <v>0</v>
      </c>
      <c r="U137" s="25"/>
      <c r="V137" s="25" t="b">
        <v>0</v>
      </c>
      <c r="W137" s="26" t="str">
        <f t="shared" si="4"/>
        <v/>
      </c>
      <c r="X137" s="27" t="str">
        <f t="shared" si="5"/>
        <v/>
      </c>
      <c r="Y137" s="27" t="str">
        <f t="shared" si="6"/>
        <v/>
      </c>
      <c r="Z137" s="27" t="str">
        <f t="shared" si="7"/>
        <v/>
      </c>
      <c r="AA137" s="28" t="str">
        <f>IFERROR(__xludf.DUMMYFUNCTION("""COMPUTED_VALUE"""),"")</f>
        <v/>
      </c>
      <c r="AB137" s="27" t="str">
        <f t="shared" si="8"/>
        <v/>
      </c>
      <c r="AC137" s="28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</row>
    <row r="138">
      <c r="A138" s="45"/>
      <c r="B138" s="20">
        <v>2.0265137E7</v>
      </c>
      <c r="C138" s="30"/>
      <c r="D138" s="20"/>
      <c r="E138" s="21"/>
      <c r="F138" s="22"/>
      <c r="G138" s="21"/>
      <c r="H138" s="21"/>
      <c r="I138" s="20"/>
      <c r="J138" s="22"/>
      <c r="K138" s="22"/>
      <c r="L138" s="22" t="str">
        <f t="shared" si="1"/>
        <v/>
      </c>
      <c r="M138" s="22"/>
      <c r="N138" s="22" t="str">
        <f t="shared" si="2"/>
        <v/>
      </c>
      <c r="O138" s="24" t="str">
        <f t="shared" si="3"/>
        <v/>
      </c>
      <c r="P138" s="24" t="str">
        <f>IFERROR(__xludf.DUMMYFUNCTION("IF(AND($R138, NOT(REGEXMATCH(UPPER($C138), ""INS""))), IFERROR(IF((F138+L138)&gt;0, (F138+L138-M138)/(F138+L138), """"), """"), """")"),"")</f>
        <v/>
      </c>
      <c r="Q138" s="24" t="str">
        <f>IFERROR(__xludf.DUMMYFUNCTION("IF(AND($R138, REGEXMATCH(UPPER($C138), ""INS"")), IFERROR(IF((F138+L138)&gt;0, (F138+L138-M138)/(F138+L138), """"), """"), """")"),"")</f>
        <v/>
      </c>
      <c r="R138" s="25" t="b">
        <v>0</v>
      </c>
      <c r="S138" s="25" t="b">
        <v>0</v>
      </c>
      <c r="T138" s="25" t="b">
        <v>0</v>
      </c>
      <c r="U138" s="25"/>
      <c r="V138" s="25" t="b">
        <v>0</v>
      </c>
      <c r="W138" s="26" t="str">
        <f t="shared" si="4"/>
        <v/>
      </c>
      <c r="X138" s="27" t="str">
        <f t="shared" si="5"/>
        <v/>
      </c>
      <c r="Y138" s="27" t="str">
        <f t="shared" si="6"/>
        <v/>
      </c>
      <c r="Z138" s="27" t="str">
        <f t="shared" si="7"/>
        <v/>
      </c>
      <c r="AA138" s="28" t="str">
        <f>IFERROR(__xludf.DUMMYFUNCTION("""COMPUTED_VALUE"""),"")</f>
        <v/>
      </c>
      <c r="AB138" s="27" t="str">
        <f t="shared" si="8"/>
        <v/>
      </c>
      <c r="AC138" s="28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</row>
    <row r="139">
      <c r="A139" s="45"/>
      <c r="B139" s="20">
        <v>2.0265138E7</v>
      </c>
      <c r="C139" s="30"/>
      <c r="D139" s="20"/>
      <c r="E139" s="21"/>
      <c r="F139" s="22"/>
      <c r="G139" s="21"/>
      <c r="H139" s="21"/>
      <c r="I139" s="20"/>
      <c r="J139" s="22"/>
      <c r="K139" s="22"/>
      <c r="L139" s="22" t="str">
        <f t="shared" si="1"/>
        <v/>
      </c>
      <c r="M139" s="22"/>
      <c r="N139" s="22" t="str">
        <f t="shared" si="2"/>
        <v/>
      </c>
      <c r="O139" s="24" t="str">
        <f t="shared" si="3"/>
        <v/>
      </c>
      <c r="P139" s="24" t="str">
        <f>IFERROR(__xludf.DUMMYFUNCTION("IF(AND($R139, NOT(REGEXMATCH(UPPER($C139), ""INS""))), IFERROR(IF((F139+L139)&gt;0, (F139+L139-M139)/(F139+L139), """"), """"), """")"),"")</f>
        <v/>
      </c>
      <c r="Q139" s="24" t="str">
        <f>IFERROR(__xludf.DUMMYFUNCTION("IF(AND($R139, REGEXMATCH(UPPER($C139), ""INS"")), IFERROR(IF((F139+L139)&gt;0, (F139+L139-M139)/(F139+L139), """"), """"), """")"),"")</f>
        <v/>
      </c>
      <c r="R139" s="25" t="b">
        <v>0</v>
      </c>
      <c r="S139" s="25" t="b">
        <v>0</v>
      </c>
      <c r="T139" s="25" t="b">
        <v>0</v>
      </c>
      <c r="U139" s="25"/>
      <c r="V139" s="25" t="b">
        <v>0</v>
      </c>
      <c r="W139" s="26" t="str">
        <f t="shared" si="4"/>
        <v/>
      </c>
      <c r="X139" s="27" t="str">
        <f t="shared" si="5"/>
        <v/>
      </c>
      <c r="Y139" s="27" t="str">
        <f t="shared" si="6"/>
        <v/>
      </c>
      <c r="Z139" s="27" t="str">
        <f t="shared" si="7"/>
        <v/>
      </c>
      <c r="AA139" s="28" t="str">
        <f>IFERROR(__xludf.DUMMYFUNCTION("""COMPUTED_VALUE"""),"")</f>
        <v/>
      </c>
      <c r="AB139" s="27" t="str">
        <f t="shared" si="8"/>
        <v/>
      </c>
      <c r="AC139" s="28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</row>
    <row r="140">
      <c r="A140" s="45"/>
      <c r="B140" s="20">
        <v>2.0265139E7</v>
      </c>
      <c r="C140" s="30"/>
      <c r="D140" s="20"/>
      <c r="E140" s="21"/>
      <c r="F140" s="22"/>
      <c r="G140" s="21"/>
      <c r="H140" s="21"/>
      <c r="I140" s="20"/>
      <c r="J140" s="22"/>
      <c r="K140" s="22"/>
      <c r="L140" s="22" t="str">
        <f t="shared" si="1"/>
        <v/>
      </c>
      <c r="M140" s="22"/>
      <c r="N140" s="22" t="str">
        <f t="shared" si="2"/>
        <v/>
      </c>
      <c r="O140" s="24" t="str">
        <f t="shared" si="3"/>
        <v/>
      </c>
      <c r="P140" s="24" t="str">
        <f>IFERROR(__xludf.DUMMYFUNCTION("IF(AND($R140, NOT(REGEXMATCH(UPPER($C140), ""INS""))), IFERROR(IF((F140+L140)&gt;0, (F140+L140-M140)/(F140+L140), """"), """"), """")"),"")</f>
        <v/>
      </c>
      <c r="Q140" s="24" t="str">
        <f>IFERROR(__xludf.DUMMYFUNCTION("IF(AND($R140, REGEXMATCH(UPPER($C140), ""INS"")), IFERROR(IF((F140+L140)&gt;0, (F140+L140-M140)/(F140+L140), """"), """"), """")"),"")</f>
        <v/>
      </c>
      <c r="R140" s="25" t="b">
        <v>0</v>
      </c>
      <c r="S140" s="25" t="b">
        <v>0</v>
      </c>
      <c r="T140" s="25" t="b">
        <v>0</v>
      </c>
      <c r="U140" s="25"/>
      <c r="V140" s="25" t="b">
        <v>0</v>
      </c>
      <c r="W140" s="26" t="str">
        <f t="shared" si="4"/>
        <v/>
      </c>
      <c r="X140" s="27" t="str">
        <f t="shared" si="5"/>
        <v/>
      </c>
      <c r="Y140" s="27" t="str">
        <f t="shared" si="6"/>
        <v/>
      </c>
      <c r="Z140" s="27" t="str">
        <f t="shared" si="7"/>
        <v/>
      </c>
      <c r="AA140" s="28" t="str">
        <f>IFERROR(__xludf.DUMMYFUNCTION("""COMPUTED_VALUE"""),"")</f>
        <v/>
      </c>
      <c r="AB140" s="27" t="str">
        <f t="shared" si="8"/>
        <v/>
      </c>
      <c r="AC140" s="28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</row>
    <row r="141">
      <c r="A141" s="45"/>
      <c r="B141" s="20">
        <v>2.026514E7</v>
      </c>
      <c r="C141" s="30"/>
      <c r="D141" s="20"/>
      <c r="E141" s="21"/>
      <c r="F141" s="22"/>
      <c r="G141" s="21"/>
      <c r="H141" s="21"/>
      <c r="I141" s="20"/>
      <c r="J141" s="22"/>
      <c r="K141" s="22"/>
      <c r="L141" s="22" t="str">
        <f t="shared" si="1"/>
        <v/>
      </c>
      <c r="M141" s="22"/>
      <c r="N141" s="22" t="str">
        <f t="shared" si="2"/>
        <v/>
      </c>
      <c r="O141" s="24" t="str">
        <f t="shared" si="3"/>
        <v/>
      </c>
      <c r="P141" s="24" t="str">
        <f>IFERROR(__xludf.DUMMYFUNCTION("IF(AND($R141, NOT(REGEXMATCH(UPPER($C141), ""INS""))), IFERROR(IF((F141+L141)&gt;0, (F141+L141-M141)/(F141+L141), """"), """"), """")"),"")</f>
        <v/>
      </c>
      <c r="Q141" s="24" t="str">
        <f>IFERROR(__xludf.DUMMYFUNCTION("IF(AND($R141, REGEXMATCH(UPPER($C141), ""INS"")), IFERROR(IF((F141+L141)&gt;0, (F141+L141-M141)/(F141+L141), """"), """"), """")"),"")</f>
        <v/>
      </c>
      <c r="R141" s="25" t="b">
        <v>0</v>
      </c>
      <c r="S141" s="25" t="b">
        <v>0</v>
      </c>
      <c r="T141" s="25" t="b">
        <v>0</v>
      </c>
      <c r="U141" s="25"/>
      <c r="V141" s="25" t="b">
        <v>0</v>
      </c>
      <c r="W141" s="26" t="str">
        <f t="shared" si="4"/>
        <v/>
      </c>
      <c r="X141" s="27" t="str">
        <f t="shared" si="5"/>
        <v/>
      </c>
      <c r="Y141" s="27" t="str">
        <f t="shared" si="6"/>
        <v/>
      </c>
      <c r="Z141" s="27" t="str">
        <f t="shared" si="7"/>
        <v/>
      </c>
      <c r="AA141" s="28" t="str">
        <f>IFERROR(__xludf.DUMMYFUNCTION("""COMPUTED_VALUE"""),"")</f>
        <v/>
      </c>
      <c r="AB141" s="27" t="str">
        <f t="shared" si="8"/>
        <v/>
      </c>
      <c r="AC141" s="28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</row>
    <row r="142">
      <c r="A142" s="45"/>
      <c r="B142" s="20">
        <v>2.0265141E7</v>
      </c>
      <c r="C142" s="30"/>
      <c r="D142" s="20"/>
      <c r="E142" s="21"/>
      <c r="F142" s="22"/>
      <c r="G142" s="21"/>
      <c r="H142" s="21"/>
      <c r="I142" s="20"/>
      <c r="J142" s="22"/>
      <c r="K142" s="22"/>
      <c r="L142" s="22" t="str">
        <f t="shared" si="1"/>
        <v/>
      </c>
      <c r="M142" s="22"/>
      <c r="N142" s="22" t="str">
        <f t="shared" si="2"/>
        <v/>
      </c>
      <c r="O142" s="24" t="str">
        <f t="shared" si="3"/>
        <v/>
      </c>
      <c r="P142" s="24" t="str">
        <f>IFERROR(__xludf.DUMMYFUNCTION("IF(AND($R142, NOT(REGEXMATCH(UPPER($C142), ""INS""))), IFERROR(IF((F142+L142)&gt;0, (F142+L142-M142)/(F142+L142), """"), """"), """")"),"")</f>
        <v/>
      </c>
      <c r="Q142" s="24" t="str">
        <f>IFERROR(__xludf.DUMMYFUNCTION("IF(AND($R142, REGEXMATCH(UPPER($C142), ""INS"")), IFERROR(IF((F142+L142)&gt;0, (F142+L142-M142)/(F142+L142), """"), """"), """")"),"")</f>
        <v/>
      </c>
      <c r="R142" s="25" t="b">
        <v>0</v>
      </c>
      <c r="S142" s="25" t="b">
        <v>0</v>
      </c>
      <c r="T142" s="25" t="b">
        <v>0</v>
      </c>
      <c r="U142" s="25"/>
      <c r="V142" s="25" t="b">
        <v>0</v>
      </c>
      <c r="W142" s="26" t="str">
        <f t="shared" si="4"/>
        <v/>
      </c>
      <c r="X142" s="27" t="str">
        <f t="shared" si="5"/>
        <v/>
      </c>
      <c r="Y142" s="27" t="str">
        <f t="shared" si="6"/>
        <v/>
      </c>
      <c r="Z142" s="27" t="str">
        <f t="shared" si="7"/>
        <v/>
      </c>
      <c r="AA142" s="28" t="str">
        <f>IFERROR(__xludf.DUMMYFUNCTION("""COMPUTED_VALUE"""),"")</f>
        <v/>
      </c>
      <c r="AB142" s="27" t="str">
        <f t="shared" si="8"/>
        <v/>
      </c>
      <c r="AC142" s="28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</row>
    <row r="143">
      <c r="A143" s="45"/>
      <c r="B143" s="20">
        <v>2.0265142E7</v>
      </c>
      <c r="C143" s="30"/>
      <c r="D143" s="20"/>
      <c r="E143" s="21"/>
      <c r="F143" s="22"/>
      <c r="G143" s="21"/>
      <c r="H143" s="21"/>
      <c r="I143" s="20"/>
      <c r="J143" s="22"/>
      <c r="K143" s="22"/>
      <c r="L143" s="22" t="str">
        <f t="shared" si="1"/>
        <v/>
      </c>
      <c r="M143" s="22"/>
      <c r="N143" s="22" t="str">
        <f t="shared" si="2"/>
        <v/>
      </c>
      <c r="O143" s="24" t="str">
        <f t="shared" si="3"/>
        <v/>
      </c>
      <c r="P143" s="24" t="str">
        <f>IFERROR(__xludf.DUMMYFUNCTION("IF(AND($R143, NOT(REGEXMATCH(UPPER($C143), ""INS""))), IFERROR(IF((F143+L143)&gt;0, (F143+L143-M143)/(F143+L143), """"), """"), """")"),"")</f>
        <v/>
      </c>
      <c r="Q143" s="24" t="str">
        <f>IFERROR(__xludf.DUMMYFUNCTION("IF(AND($R143, REGEXMATCH(UPPER($C143), ""INS"")), IFERROR(IF((F143+L143)&gt;0, (F143+L143-M143)/(F143+L143), """"), """"), """")"),"")</f>
        <v/>
      </c>
      <c r="R143" s="25" t="b">
        <v>0</v>
      </c>
      <c r="S143" s="25" t="b">
        <v>0</v>
      </c>
      <c r="T143" s="25" t="b">
        <v>0</v>
      </c>
      <c r="U143" s="25"/>
      <c r="V143" s="25" t="b">
        <v>0</v>
      </c>
      <c r="W143" s="26" t="str">
        <f t="shared" si="4"/>
        <v/>
      </c>
      <c r="X143" s="27" t="str">
        <f t="shared" si="5"/>
        <v/>
      </c>
      <c r="Y143" s="27" t="str">
        <f t="shared" si="6"/>
        <v/>
      </c>
      <c r="Z143" s="27" t="str">
        <f t="shared" si="7"/>
        <v/>
      </c>
      <c r="AA143" s="28" t="str">
        <f>IFERROR(__xludf.DUMMYFUNCTION("""COMPUTED_VALUE"""),"")</f>
        <v/>
      </c>
      <c r="AB143" s="27" t="str">
        <f t="shared" si="8"/>
        <v/>
      </c>
      <c r="AC143" s="28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</row>
    <row r="144">
      <c r="A144" s="45"/>
      <c r="B144" s="20">
        <v>2.0265143E7</v>
      </c>
      <c r="C144" s="30"/>
      <c r="D144" s="20"/>
      <c r="E144" s="21"/>
      <c r="F144" s="22"/>
      <c r="G144" s="21"/>
      <c r="H144" s="21"/>
      <c r="I144" s="20"/>
      <c r="J144" s="22"/>
      <c r="K144" s="22"/>
      <c r="L144" s="22" t="str">
        <f t="shared" si="1"/>
        <v/>
      </c>
      <c r="M144" s="22"/>
      <c r="N144" s="22" t="str">
        <f t="shared" si="2"/>
        <v/>
      </c>
      <c r="O144" s="24" t="str">
        <f t="shared" si="3"/>
        <v/>
      </c>
      <c r="P144" s="24" t="str">
        <f>IFERROR(__xludf.DUMMYFUNCTION("IF(AND($R144, NOT(REGEXMATCH(UPPER($C144), ""INS""))), IFERROR(IF((F144+L144)&gt;0, (F144+L144-M144)/(F144+L144), """"), """"), """")"),"")</f>
        <v/>
      </c>
      <c r="Q144" s="24" t="str">
        <f>IFERROR(__xludf.DUMMYFUNCTION("IF(AND($R144, REGEXMATCH(UPPER($C144), ""INS"")), IFERROR(IF((F144+L144)&gt;0, (F144+L144-M144)/(F144+L144), """"), """"), """")"),"")</f>
        <v/>
      </c>
      <c r="R144" s="25" t="b">
        <v>0</v>
      </c>
      <c r="S144" s="25" t="b">
        <v>0</v>
      </c>
      <c r="T144" s="25" t="b">
        <v>0</v>
      </c>
      <c r="U144" s="25"/>
      <c r="V144" s="25" t="b">
        <v>0</v>
      </c>
      <c r="W144" s="26" t="str">
        <f t="shared" si="4"/>
        <v/>
      </c>
      <c r="X144" s="27" t="str">
        <f t="shared" si="5"/>
        <v/>
      </c>
      <c r="Y144" s="27" t="str">
        <f t="shared" si="6"/>
        <v/>
      </c>
      <c r="Z144" s="27" t="str">
        <f t="shared" si="7"/>
        <v/>
      </c>
      <c r="AA144" s="28" t="str">
        <f>IFERROR(__xludf.DUMMYFUNCTION("""COMPUTED_VALUE"""),"")</f>
        <v/>
      </c>
      <c r="AB144" s="27" t="str">
        <f t="shared" si="8"/>
        <v/>
      </c>
      <c r="AC144" s="28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</row>
    <row r="145">
      <c r="A145" s="45"/>
      <c r="B145" s="20">
        <v>2.0265144E7</v>
      </c>
      <c r="C145" s="30"/>
      <c r="D145" s="20"/>
      <c r="E145" s="21"/>
      <c r="F145" s="22"/>
      <c r="G145" s="21"/>
      <c r="H145" s="21"/>
      <c r="I145" s="20"/>
      <c r="J145" s="22"/>
      <c r="K145" s="22"/>
      <c r="L145" s="22" t="str">
        <f t="shared" si="1"/>
        <v/>
      </c>
      <c r="M145" s="22"/>
      <c r="N145" s="22" t="str">
        <f t="shared" si="2"/>
        <v/>
      </c>
      <c r="O145" s="24" t="str">
        <f t="shared" si="3"/>
        <v/>
      </c>
      <c r="P145" s="24" t="str">
        <f>IFERROR(__xludf.DUMMYFUNCTION("IF(AND($R145, NOT(REGEXMATCH(UPPER($C145), ""INS""))), IFERROR(IF((F145+L145)&gt;0, (F145+L145-M145)/(F145+L145), """"), """"), """")"),"")</f>
        <v/>
      </c>
      <c r="Q145" s="24" t="str">
        <f>IFERROR(__xludf.DUMMYFUNCTION("IF(AND($R145, REGEXMATCH(UPPER($C145), ""INS"")), IFERROR(IF((F145+L145)&gt;0, (F145+L145-M145)/(F145+L145), """"), """"), """")"),"")</f>
        <v/>
      </c>
      <c r="R145" s="25" t="b">
        <v>0</v>
      </c>
      <c r="S145" s="25" t="b">
        <v>0</v>
      </c>
      <c r="T145" s="25" t="b">
        <v>0</v>
      </c>
      <c r="U145" s="25"/>
      <c r="V145" s="25" t="b">
        <v>0</v>
      </c>
      <c r="W145" s="26" t="str">
        <f t="shared" si="4"/>
        <v/>
      </c>
      <c r="X145" s="27" t="str">
        <f t="shared" si="5"/>
        <v/>
      </c>
      <c r="Y145" s="27" t="str">
        <f t="shared" si="6"/>
        <v/>
      </c>
      <c r="Z145" s="27" t="str">
        <f t="shared" si="7"/>
        <v/>
      </c>
      <c r="AA145" s="28" t="str">
        <f>IFERROR(__xludf.DUMMYFUNCTION("""COMPUTED_VALUE"""),"")</f>
        <v/>
      </c>
      <c r="AB145" s="27" t="str">
        <f t="shared" si="8"/>
        <v/>
      </c>
      <c r="AC145" s="28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</row>
    <row r="146">
      <c r="A146" s="45"/>
      <c r="B146" s="20">
        <v>2.0265145E7</v>
      </c>
      <c r="C146" s="30"/>
      <c r="D146" s="20"/>
      <c r="E146" s="21"/>
      <c r="F146" s="22"/>
      <c r="G146" s="21"/>
      <c r="H146" s="21"/>
      <c r="I146" s="20"/>
      <c r="J146" s="22"/>
      <c r="K146" s="22"/>
      <c r="L146" s="22" t="str">
        <f t="shared" si="1"/>
        <v/>
      </c>
      <c r="M146" s="22"/>
      <c r="N146" s="22" t="str">
        <f t="shared" si="2"/>
        <v/>
      </c>
      <c r="O146" s="24" t="str">
        <f t="shared" si="3"/>
        <v/>
      </c>
      <c r="P146" s="24" t="str">
        <f>IFERROR(__xludf.DUMMYFUNCTION("IF(AND($R146, NOT(REGEXMATCH(UPPER($C146), ""INS""))), IFERROR(IF((F146+L146)&gt;0, (F146+L146-M146)/(F146+L146), """"), """"), """")"),"")</f>
        <v/>
      </c>
      <c r="Q146" s="24" t="str">
        <f>IFERROR(__xludf.DUMMYFUNCTION("IF(AND($R146, REGEXMATCH(UPPER($C146), ""INS"")), IFERROR(IF((F146+L146)&gt;0, (F146+L146-M146)/(F146+L146), """"), """"), """")"),"")</f>
        <v/>
      </c>
      <c r="R146" s="25" t="b">
        <v>0</v>
      </c>
      <c r="S146" s="25" t="b">
        <v>0</v>
      </c>
      <c r="T146" s="25" t="b">
        <v>0</v>
      </c>
      <c r="U146" s="25"/>
      <c r="V146" s="25" t="b">
        <v>0</v>
      </c>
      <c r="W146" s="26" t="str">
        <f t="shared" si="4"/>
        <v/>
      </c>
      <c r="X146" s="27" t="str">
        <f t="shared" si="5"/>
        <v/>
      </c>
      <c r="Y146" s="27" t="str">
        <f t="shared" si="6"/>
        <v/>
      </c>
      <c r="Z146" s="27" t="str">
        <f t="shared" si="7"/>
        <v/>
      </c>
      <c r="AA146" s="28" t="str">
        <f>IFERROR(__xludf.DUMMYFUNCTION("""COMPUTED_VALUE"""),"")</f>
        <v/>
      </c>
      <c r="AB146" s="27" t="str">
        <f t="shared" si="8"/>
        <v/>
      </c>
      <c r="AC146" s="28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</row>
    <row r="147">
      <c r="A147" s="45"/>
      <c r="B147" s="20">
        <v>2.0265146E7</v>
      </c>
      <c r="C147" s="30"/>
      <c r="D147" s="20"/>
      <c r="E147" s="21"/>
      <c r="F147" s="22"/>
      <c r="G147" s="21"/>
      <c r="H147" s="21"/>
      <c r="I147" s="20"/>
      <c r="J147" s="22"/>
      <c r="K147" s="22"/>
      <c r="L147" s="22" t="str">
        <f t="shared" si="1"/>
        <v/>
      </c>
      <c r="M147" s="22"/>
      <c r="N147" s="22" t="str">
        <f t="shared" si="2"/>
        <v/>
      </c>
      <c r="O147" s="24" t="str">
        <f t="shared" si="3"/>
        <v/>
      </c>
      <c r="P147" s="24" t="str">
        <f>IFERROR(__xludf.DUMMYFUNCTION("IF(AND($R147, NOT(REGEXMATCH(UPPER($C147), ""INS""))), IFERROR(IF((F147+L147)&gt;0, (F147+L147-M147)/(F147+L147), """"), """"), """")"),"")</f>
        <v/>
      </c>
      <c r="Q147" s="24" t="str">
        <f>IFERROR(__xludf.DUMMYFUNCTION("IF(AND($R147, REGEXMATCH(UPPER($C147), ""INS"")), IFERROR(IF((F147+L147)&gt;0, (F147+L147-M147)/(F147+L147), """"), """"), """")"),"")</f>
        <v/>
      </c>
      <c r="R147" s="25" t="b">
        <v>0</v>
      </c>
      <c r="S147" s="25" t="b">
        <v>0</v>
      </c>
      <c r="T147" s="25" t="b">
        <v>0</v>
      </c>
      <c r="U147" s="25"/>
      <c r="V147" s="25" t="b">
        <v>0</v>
      </c>
      <c r="W147" s="26" t="str">
        <f t="shared" si="4"/>
        <v/>
      </c>
      <c r="X147" s="27" t="str">
        <f t="shared" si="5"/>
        <v/>
      </c>
      <c r="Y147" s="27" t="str">
        <f t="shared" si="6"/>
        <v/>
      </c>
      <c r="Z147" s="27" t="str">
        <f t="shared" si="7"/>
        <v/>
      </c>
      <c r="AA147" s="28" t="str">
        <f>IFERROR(__xludf.DUMMYFUNCTION("""COMPUTED_VALUE"""),"")</f>
        <v/>
      </c>
      <c r="AB147" s="27" t="str">
        <f t="shared" si="8"/>
        <v/>
      </c>
      <c r="AC147" s="28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</row>
    <row r="148">
      <c r="A148" s="45"/>
      <c r="B148" s="20">
        <v>2.0265147E7</v>
      </c>
      <c r="C148" s="30"/>
      <c r="D148" s="20"/>
      <c r="E148" s="21"/>
      <c r="F148" s="22"/>
      <c r="G148" s="21"/>
      <c r="H148" s="21"/>
      <c r="I148" s="20"/>
      <c r="J148" s="22"/>
      <c r="K148" s="22"/>
      <c r="L148" s="22" t="str">
        <f t="shared" si="1"/>
        <v/>
      </c>
      <c r="M148" s="22"/>
      <c r="N148" s="22" t="str">
        <f t="shared" si="2"/>
        <v/>
      </c>
      <c r="O148" s="24" t="str">
        <f t="shared" si="3"/>
        <v/>
      </c>
      <c r="P148" s="24" t="str">
        <f>IFERROR(__xludf.DUMMYFUNCTION("IF(AND($R148, NOT(REGEXMATCH(UPPER($C148), ""INS""))), IFERROR(IF((F148+L148)&gt;0, (F148+L148-M148)/(F148+L148), """"), """"), """")"),"")</f>
        <v/>
      </c>
      <c r="Q148" s="24" t="str">
        <f>IFERROR(__xludf.DUMMYFUNCTION("IF(AND($R148, REGEXMATCH(UPPER($C148), ""INS"")), IFERROR(IF((F148+L148)&gt;0, (F148+L148-M148)/(F148+L148), """"), """"), """")"),"")</f>
        <v/>
      </c>
      <c r="R148" s="25" t="b">
        <v>0</v>
      </c>
      <c r="S148" s="25" t="b">
        <v>0</v>
      </c>
      <c r="T148" s="25" t="b">
        <v>0</v>
      </c>
      <c r="U148" s="25"/>
      <c r="V148" s="25" t="b">
        <v>0</v>
      </c>
      <c r="W148" s="26" t="str">
        <f t="shared" si="4"/>
        <v/>
      </c>
      <c r="X148" s="27" t="str">
        <f t="shared" si="5"/>
        <v/>
      </c>
      <c r="Y148" s="27" t="str">
        <f t="shared" si="6"/>
        <v/>
      </c>
      <c r="Z148" s="27" t="str">
        <f t="shared" si="7"/>
        <v/>
      </c>
      <c r="AA148" s="28" t="str">
        <f>IFERROR(__xludf.DUMMYFUNCTION("""COMPUTED_VALUE"""),"")</f>
        <v/>
      </c>
      <c r="AB148" s="27" t="str">
        <f t="shared" si="8"/>
        <v/>
      </c>
      <c r="AC148" s="28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</row>
    <row r="149">
      <c r="A149" s="45"/>
      <c r="B149" s="20">
        <v>2.0265148E7</v>
      </c>
      <c r="C149" s="30"/>
      <c r="D149" s="20"/>
      <c r="E149" s="21"/>
      <c r="F149" s="22"/>
      <c r="G149" s="21"/>
      <c r="H149" s="21"/>
      <c r="I149" s="20"/>
      <c r="J149" s="22"/>
      <c r="K149" s="22"/>
      <c r="L149" s="22" t="str">
        <f t="shared" si="1"/>
        <v/>
      </c>
      <c r="M149" s="22"/>
      <c r="N149" s="22" t="str">
        <f t="shared" si="2"/>
        <v/>
      </c>
      <c r="O149" s="24" t="str">
        <f t="shared" si="3"/>
        <v/>
      </c>
      <c r="P149" s="24" t="str">
        <f>IFERROR(__xludf.DUMMYFUNCTION("IF(AND($R149, NOT(REGEXMATCH(UPPER($C149), ""INS""))), IFERROR(IF((F149+L149)&gt;0, (F149+L149-M149)/(F149+L149), """"), """"), """")"),"")</f>
        <v/>
      </c>
      <c r="Q149" s="24" t="str">
        <f>IFERROR(__xludf.DUMMYFUNCTION("IF(AND($R149, REGEXMATCH(UPPER($C149), ""INS"")), IFERROR(IF((F149+L149)&gt;0, (F149+L149-M149)/(F149+L149), """"), """"), """")"),"")</f>
        <v/>
      </c>
      <c r="R149" s="25" t="b">
        <v>0</v>
      </c>
      <c r="S149" s="25" t="b">
        <v>0</v>
      </c>
      <c r="T149" s="25" t="b">
        <v>0</v>
      </c>
      <c r="U149" s="25"/>
      <c r="V149" s="25" t="b">
        <v>0</v>
      </c>
      <c r="W149" s="26" t="str">
        <f t="shared" si="4"/>
        <v/>
      </c>
      <c r="X149" s="27" t="str">
        <f t="shared" si="5"/>
        <v/>
      </c>
      <c r="Y149" s="27" t="str">
        <f t="shared" si="6"/>
        <v/>
      </c>
      <c r="Z149" s="27" t="str">
        <f t="shared" si="7"/>
        <v/>
      </c>
      <c r="AA149" s="28" t="str">
        <f>IFERROR(__xludf.DUMMYFUNCTION("""COMPUTED_VALUE"""),"")</f>
        <v/>
      </c>
      <c r="AB149" s="27" t="str">
        <f t="shared" si="8"/>
        <v/>
      </c>
      <c r="AC149" s="28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</row>
    <row r="150">
      <c r="A150" s="45"/>
      <c r="B150" s="20">
        <v>2.0265149E7</v>
      </c>
      <c r="C150" s="30"/>
      <c r="D150" s="20"/>
      <c r="E150" s="21"/>
      <c r="F150" s="22"/>
      <c r="G150" s="21"/>
      <c r="H150" s="21"/>
      <c r="I150" s="20"/>
      <c r="J150" s="22"/>
      <c r="K150" s="22"/>
      <c r="L150" s="22" t="str">
        <f t="shared" si="1"/>
        <v/>
      </c>
      <c r="M150" s="22"/>
      <c r="N150" s="22" t="str">
        <f t="shared" si="2"/>
        <v/>
      </c>
      <c r="O150" s="24" t="str">
        <f t="shared" si="3"/>
        <v/>
      </c>
      <c r="P150" s="24" t="str">
        <f>IFERROR(__xludf.DUMMYFUNCTION("IF(AND($R150, NOT(REGEXMATCH(UPPER($C150), ""INS""))), IFERROR(IF((F150+L150)&gt;0, (F150+L150-M150)/(F150+L150), """"), """"), """")"),"")</f>
        <v/>
      </c>
      <c r="Q150" s="24" t="str">
        <f>IFERROR(__xludf.DUMMYFUNCTION("IF(AND($R150, REGEXMATCH(UPPER($C150), ""INS"")), IFERROR(IF((F150+L150)&gt;0, (F150+L150-M150)/(F150+L150), """"), """"), """")"),"")</f>
        <v/>
      </c>
      <c r="R150" s="25" t="b">
        <v>0</v>
      </c>
      <c r="S150" s="25" t="b">
        <v>0</v>
      </c>
      <c r="T150" s="25" t="b">
        <v>0</v>
      </c>
      <c r="U150" s="25"/>
      <c r="V150" s="25" t="b">
        <v>0</v>
      </c>
      <c r="W150" s="26" t="str">
        <f t="shared" si="4"/>
        <v/>
      </c>
      <c r="X150" s="27" t="str">
        <f t="shared" si="5"/>
        <v/>
      </c>
      <c r="Y150" s="27" t="str">
        <f t="shared" si="6"/>
        <v/>
      </c>
      <c r="Z150" s="27" t="str">
        <f t="shared" si="7"/>
        <v/>
      </c>
      <c r="AA150" s="28" t="str">
        <f>IFERROR(__xludf.DUMMYFUNCTION("""COMPUTED_VALUE"""),"")</f>
        <v/>
      </c>
      <c r="AB150" s="27" t="str">
        <f t="shared" si="8"/>
        <v/>
      </c>
      <c r="AC150" s="28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</row>
    <row r="151">
      <c r="A151" s="45"/>
      <c r="B151" s="20">
        <v>2.026515E7</v>
      </c>
      <c r="C151" s="30"/>
      <c r="D151" s="20"/>
      <c r="E151" s="21"/>
      <c r="F151" s="22"/>
      <c r="G151" s="21"/>
      <c r="H151" s="21"/>
      <c r="I151" s="20"/>
      <c r="J151" s="22"/>
      <c r="K151" s="22"/>
      <c r="L151" s="22" t="str">
        <f t="shared" si="1"/>
        <v/>
      </c>
      <c r="M151" s="22"/>
      <c r="N151" s="22" t="str">
        <f t="shared" si="2"/>
        <v/>
      </c>
      <c r="O151" s="24" t="str">
        <f t="shared" si="3"/>
        <v/>
      </c>
      <c r="P151" s="24" t="str">
        <f>IFERROR(__xludf.DUMMYFUNCTION("IF(AND($R151, NOT(REGEXMATCH(UPPER($C151), ""INS""))), IFERROR(IF((F151+L151)&gt;0, (F151+L151-M151)/(F151+L151), """"), """"), """")"),"")</f>
        <v/>
      </c>
      <c r="Q151" s="24" t="str">
        <f>IFERROR(__xludf.DUMMYFUNCTION("IF(AND($R151, REGEXMATCH(UPPER($C151), ""INS"")), IFERROR(IF((F151+L151)&gt;0, (F151+L151-M151)/(F151+L151), """"), """"), """")"),"")</f>
        <v/>
      </c>
      <c r="R151" s="25" t="b">
        <v>0</v>
      </c>
      <c r="S151" s="25" t="b">
        <v>0</v>
      </c>
      <c r="T151" s="25" t="b">
        <v>0</v>
      </c>
      <c r="U151" s="25"/>
      <c r="V151" s="25" t="b">
        <v>0</v>
      </c>
      <c r="W151" s="26" t="str">
        <f t="shared" si="4"/>
        <v/>
      </c>
      <c r="X151" s="27" t="str">
        <f t="shared" si="5"/>
        <v/>
      </c>
      <c r="Y151" s="27" t="str">
        <f t="shared" si="6"/>
        <v/>
      </c>
      <c r="Z151" s="27" t="str">
        <f t="shared" si="7"/>
        <v/>
      </c>
      <c r="AA151" s="28" t="str">
        <f>IFERROR(__xludf.DUMMYFUNCTION("""COMPUTED_VALUE"""),"")</f>
        <v/>
      </c>
      <c r="AB151" s="27" t="str">
        <f t="shared" si="8"/>
        <v/>
      </c>
      <c r="AC151" s="28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</row>
    <row r="152">
      <c r="A152" s="45"/>
      <c r="B152" s="20">
        <v>2.0265151E7</v>
      </c>
      <c r="C152" s="30"/>
      <c r="D152" s="20"/>
      <c r="E152" s="21"/>
      <c r="F152" s="22"/>
      <c r="G152" s="21"/>
      <c r="H152" s="21"/>
      <c r="I152" s="20"/>
      <c r="J152" s="22"/>
      <c r="K152" s="22"/>
      <c r="L152" s="22" t="str">
        <f t="shared" si="1"/>
        <v/>
      </c>
      <c r="M152" s="22"/>
      <c r="N152" s="22" t="str">
        <f t="shared" si="2"/>
        <v/>
      </c>
      <c r="O152" s="24" t="str">
        <f t="shared" si="3"/>
        <v/>
      </c>
      <c r="P152" s="24" t="str">
        <f>IFERROR(__xludf.DUMMYFUNCTION("IF(AND($R152, NOT(REGEXMATCH(UPPER($C152), ""INS""))), IFERROR(IF((F152+L152)&gt;0, (F152+L152-M152)/(F152+L152), """"), """"), """")"),"")</f>
        <v/>
      </c>
      <c r="Q152" s="24" t="str">
        <f>IFERROR(__xludf.DUMMYFUNCTION("IF(AND($R152, REGEXMATCH(UPPER($C152), ""INS"")), IFERROR(IF((F152+L152)&gt;0, (F152+L152-M152)/(F152+L152), """"), """"), """")"),"")</f>
        <v/>
      </c>
      <c r="R152" s="25" t="b">
        <v>0</v>
      </c>
      <c r="S152" s="25" t="b">
        <v>0</v>
      </c>
      <c r="T152" s="25" t="b">
        <v>0</v>
      </c>
      <c r="U152" s="25"/>
      <c r="V152" s="25" t="b">
        <v>0</v>
      </c>
      <c r="W152" s="26" t="str">
        <f t="shared" si="4"/>
        <v/>
      </c>
      <c r="X152" s="27" t="str">
        <f t="shared" si="5"/>
        <v/>
      </c>
      <c r="Y152" s="27" t="str">
        <f t="shared" si="6"/>
        <v/>
      </c>
      <c r="Z152" s="27" t="str">
        <f t="shared" si="7"/>
        <v/>
      </c>
      <c r="AA152" s="28" t="str">
        <f>IFERROR(__xludf.DUMMYFUNCTION("""COMPUTED_VALUE"""),"")</f>
        <v/>
      </c>
      <c r="AB152" s="27" t="str">
        <f t="shared" si="8"/>
        <v/>
      </c>
      <c r="AC152" s="28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</row>
    <row r="153">
      <c r="A153" s="45"/>
      <c r="B153" s="20">
        <v>2.0265152E7</v>
      </c>
      <c r="C153" s="30"/>
      <c r="D153" s="20"/>
      <c r="E153" s="21"/>
      <c r="F153" s="22"/>
      <c r="G153" s="21"/>
      <c r="H153" s="21"/>
      <c r="I153" s="20"/>
      <c r="J153" s="22"/>
      <c r="K153" s="22"/>
      <c r="L153" s="22" t="str">
        <f t="shared" si="1"/>
        <v/>
      </c>
      <c r="M153" s="22"/>
      <c r="N153" s="22" t="str">
        <f t="shared" si="2"/>
        <v/>
      </c>
      <c r="O153" s="24" t="str">
        <f t="shared" si="3"/>
        <v/>
      </c>
      <c r="P153" s="24" t="str">
        <f>IFERROR(__xludf.DUMMYFUNCTION("IF(AND($R153, NOT(REGEXMATCH(UPPER($C153), ""INS""))), IFERROR(IF((F153+L153)&gt;0, (F153+L153-M153)/(F153+L153), """"), """"), """")"),"")</f>
        <v/>
      </c>
      <c r="Q153" s="24" t="str">
        <f>IFERROR(__xludf.DUMMYFUNCTION("IF(AND($R153, REGEXMATCH(UPPER($C153), ""INS"")), IFERROR(IF((F153+L153)&gt;0, (F153+L153-M153)/(F153+L153), """"), """"), """")"),"")</f>
        <v/>
      </c>
      <c r="R153" s="25" t="b">
        <v>0</v>
      </c>
      <c r="S153" s="25" t="b">
        <v>0</v>
      </c>
      <c r="T153" s="25" t="b">
        <v>0</v>
      </c>
      <c r="U153" s="25"/>
      <c r="V153" s="25" t="b">
        <v>0</v>
      </c>
      <c r="W153" s="26" t="str">
        <f t="shared" si="4"/>
        <v/>
      </c>
      <c r="X153" s="27" t="str">
        <f t="shared" si="5"/>
        <v/>
      </c>
      <c r="Y153" s="27" t="str">
        <f t="shared" si="6"/>
        <v/>
      </c>
      <c r="Z153" s="27" t="str">
        <f t="shared" si="7"/>
        <v/>
      </c>
      <c r="AA153" s="28" t="str">
        <f>IFERROR(__xludf.DUMMYFUNCTION("""COMPUTED_VALUE"""),"")</f>
        <v/>
      </c>
      <c r="AB153" s="27" t="str">
        <f t="shared" si="8"/>
        <v/>
      </c>
      <c r="AC153" s="28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</row>
    <row r="154">
      <c r="A154" s="45"/>
      <c r="B154" s="20">
        <v>2.0265153E7</v>
      </c>
      <c r="C154" s="30"/>
      <c r="D154" s="20"/>
      <c r="E154" s="21"/>
      <c r="F154" s="22"/>
      <c r="G154" s="21"/>
      <c r="H154" s="21"/>
      <c r="I154" s="20"/>
      <c r="J154" s="22"/>
      <c r="K154" s="22"/>
      <c r="L154" s="22" t="str">
        <f t="shared" si="1"/>
        <v/>
      </c>
      <c r="M154" s="22"/>
      <c r="N154" s="22" t="str">
        <f t="shared" si="2"/>
        <v/>
      </c>
      <c r="O154" s="24" t="str">
        <f t="shared" si="3"/>
        <v/>
      </c>
      <c r="P154" s="24" t="str">
        <f>IFERROR(__xludf.DUMMYFUNCTION("IF(AND($R154, NOT(REGEXMATCH(UPPER($C154), ""INS""))), IFERROR(IF((F154+L154)&gt;0, (F154+L154-M154)/(F154+L154), """"), """"), """")"),"")</f>
        <v/>
      </c>
      <c r="Q154" s="24" t="str">
        <f>IFERROR(__xludf.DUMMYFUNCTION("IF(AND($R154, REGEXMATCH(UPPER($C154), ""INS"")), IFERROR(IF((F154+L154)&gt;0, (F154+L154-M154)/(F154+L154), """"), """"), """")"),"")</f>
        <v/>
      </c>
      <c r="R154" s="25" t="b">
        <v>0</v>
      </c>
      <c r="S154" s="25" t="b">
        <v>0</v>
      </c>
      <c r="T154" s="25" t="b">
        <v>0</v>
      </c>
      <c r="U154" s="25"/>
      <c r="V154" s="25" t="b">
        <v>0</v>
      </c>
      <c r="W154" s="26" t="str">
        <f t="shared" si="4"/>
        <v/>
      </c>
      <c r="X154" s="27" t="str">
        <f t="shared" si="5"/>
        <v/>
      </c>
      <c r="Y154" s="27" t="str">
        <f t="shared" si="6"/>
        <v/>
      </c>
      <c r="Z154" s="27" t="str">
        <f t="shared" si="7"/>
        <v/>
      </c>
      <c r="AA154" s="28" t="str">
        <f>IFERROR(__xludf.DUMMYFUNCTION("""COMPUTED_VALUE"""),"")</f>
        <v/>
      </c>
      <c r="AB154" s="27" t="str">
        <f t="shared" si="8"/>
        <v/>
      </c>
      <c r="AC154" s="28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</row>
    <row r="155">
      <c r="A155" s="45"/>
      <c r="B155" s="20">
        <v>2.0265154E7</v>
      </c>
      <c r="C155" s="30"/>
      <c r="D155" s="20"/>
      <c r="E155" s="21"/>
      <c r="F155" s="22"/>
      <c r="G155" s="21"/>
      <c r="H155" s="21"/>
      <c r="I155" s="20"/>
      <c r="J155" s="22"/>
      <c r="K155" s="22"/>
      <c r="L155" s="22" t="str">
        <f t="shared" si="1"/>
        <v/>
      </c>
      <c r="M155" s="22"/>
      <c r="N155" s="22" t="str">
        <f t="shared" si="2"/>
        <v/>
      </c>
      <c r="O155" s="24" t="str">
        <f t="shared" si="3"/>
        <v/>
      </c>
      <c r="P155" s="24" t="str">
        <f>IFERROR(__xludf.DUMMYFUNCTION("IF(AND($R155, NOT(REGEXMATCH(UPPER($C155), ""INS""))), IFERROR(IF((F155+L155)&gt;0, (F155+L155-M155)/(F155+L155), """"), """"), """")"),"")</f>
        <v/>
      </c>
      <c r="Q155" s="24" t="str">
        <f>IFERROR(__xludf.DUMMYFUNCTION("IF(AND($R155, REGEXMATCH(UPPER($C155), ""INS"")), IFERROR(IF((F155+L155)&gt;0, (F155+L155-M155)/(F155+L155), """"), """"), """")"),"")</f>
        <v/>
      </c>
      <c r="R155" s="25" t="b">
        <v>0</v>
      </c>
      <c r="S155" s="25" t="b">
        <v>0</v>
      </c>
      <c r="T155" s="25" t="b">
        <v>0</v>
      </c>
      <c r="U155" s="25"/>
      <c r="V155" s="25" t="b">
        <v>0</v>
      </c>
      <c r="W155" s="26" t="str">
        <f t="shared" si="4"/>
        <v/>
      </c>
      <c r="X155" s="27" t="str">
        <f t="shared" si="5"/>
        <v/>
      </c>
      <c r="Y155" s="27" t="str">
        <f t="shared" si="6"/>
        <v/>
      </c>
      <c r="Z155" s="27" t="str">
        <f t="shared" si="7"/>
        <v/>
      </c>
      <c r="AA155" s="28" t="str">
        <f>IFERROR(__xludf.DUMMYFUNCTION("""COMPUTED_VALUE"""),"")</f>
        <v/>
      </c>
      <c r="AB155" s="27" t="str">
        <f t="shared" si="8"/>
        <v/>
      </c>
      <c r="AC155" s="28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</row>
    <row r="156">
      <c r="A156" s="45"/>
      <c r="B156" s="20">
        <v>2.0265155E7</v>
      </c>
      <c r="C156" s="30"/>
      <c r="D156" s="20"/>
      <c r="E156" s="21"/>
      <c r="F156" s="22"/>
      <c r="G156" s="21"/>
      <c r="H156" s="21"/>
      <c r="I156" s="20"/>
      <c r="J156" s="22"/>
      <c r="K156" s="22"/>
      <c r="L156" s="22" t="str">
        <f t="shared" si="1"/>
        <v/>
      </c>
      <c r="M156" s="22"/>
      <c r="N156" s="22" t="str">
        <f t="shared" si="2"/>
        <v/>
      </c>
      <c r="O156" s="24" t="str">
        <f t="shared" si="3"/>
        <v/>
      </c>
      <c r="P156" s="24" t="str">
        <f>IFERROR(__xludf.DUMMYFUNCTION("IF(AND($R156, NOT(REGEXMATCH(UPPER($C156), ""INS""))), IFERROR(IF((F156+L156)&gt;0, (F156+L156-M156)/(F156+L156), """"), """"), """")"),"")</f>
        <v/>
      </c>
      <c r="Q156" s="24" t="str">
        <f>IFERROR(__xludf.DUMMYFUNCTION("IF(AND($R156, REGEXMATCH(UPPER($C156), ""INS"")), IFERROR(IF((F156+L156)&gt;0, (F156+L156-M156)/(F156+L156), """"), """"), """")"),"")</f>
        <v/>
      </c>
      <c r="R156" s="25" t="b">
        <v>0</v>
      </c>
      <c r="S156" s="25" t="b">
        <v>0</v>
      </c>
      <c r="T156" s="25" t="b">
        <v>0</v>
      </c>
      <c r="U156" s="25"/>
      <c r="V156" s="25" t="b">
        <v>0</v>
      </c>
      <c r="W156" s="26" t="str">
        <f t="shared" si="4"/>
        <v/>
      </c>
      <c r="X156" s="27" t="str">
        <f t="shared" si="5"/>
        <v/>
      </c>
      <c r="Y156" s="27" t="str">
        <f t="shared" si="6"/>
        <v/>
      </c>
      <c r="Z156" s="27" t="str">
        <f t="shared" si="7"/>
        <v/>
      </c>
      <c r="AA156" s="28" t="str">
        <f>IFERROR(__xludf.DUMMYFUNCTION("""COMPUTED_VALUE"""),"")</f>
        <v/>
      </c>
      <c r="AB156" s="27" t="str">
        <f t="shared" si="8"/>
        <v/>
      </c>
      <c r="AC156" s="28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</row>
    <row r="157">
      <c r="A157" s="45"/>
      <c r="B157" s="20">
        <v>2.0265156E7</v>
      </c>
      <c r="C157" s="30"/>
      <c r="D157" s="20"/>
      <c r="E157" s="21"/>
      <c r="F157" s="22"/>
      <c r="G157" s="21"/>
      <c r="H157" s="21"/>
      <c r="I157" s="20"/>
      <c r="J157" s="22"/>
      <c r="K157" s="22"/>
      <c r="L157" s="22" t="str">
        <f t="shared" si="1"/>
        <v/>
      </c>
      <c r="M157" s="22"/>
      <c r="N157" s="22" t="str">
        <f t="shared" si="2"/>
        <v/>
      </c>
      <c r="O157" s="24" t="str">
        <f t="shared" si="3"/>
        <v/>
      </c>
      <c r="P157" s="24" t="str">
        <f>IFERROR(__xludf.DUMMYFUNCTION("IF(AND($R157, NOT(REGEXMATCH(UPPER($C157), ""INS""))), IFERROR(IF((F157+L157)&gt;0, (F157+L157-M157)/(F157+L157), """"), """"), """")"),"")</f>
        <v/>
      </c>
      <c r="Q157" s="24" t="str">
        <f>IFERROR(__xludf.DUMMYFUNCTION("IF(AND($R157, REGEXMATCH(UPPER($C157), ""INS"")), IFERROR(IF((F157+L157)&gt;0, (F157+L157-M157)/(F157+L157), """"), """"), """")"),"")</f>
        <v/>
      </c>
      <c r="R157" s="25" t="b">
        <v>0</v>
      </c>
      <c r="S157" s="25" t="b">
        <v>0</v>
      </c>
      <c r="T157" s="25" t="b">
        <v>0</v>
      </c>
      <c r="U157" s="25"/>
      <c r="V157" s="25" t="b">
        <v>0</v>
      </c>
      <c r="W157" s="26" t="str">
        <f t="shared" si="4"/>
        <v/>
      </c>
      <c r="X157" s="27" t="str">
        <f t="shared" si="5"/>
        <v/>
      </c>
      <c r="Y157" s="27" t="str">
        <f t="shared" si="6"/>
        <v/>
      </c>
      <c r="Z157" s="27" t="str">
        <f t="shared" si="7"/>
        <v/>
      </c>
      <c r="AA157" s="28" t="str">
        <f>IFERROR(__xludf.DUMMYFUNCTION("""COMPUTED_VALUE"""),"")</f>
        <v/>
      </c>
      <c r="AB157" s="27" t="str">
        <f t="shared" si="8"/>
        <v/>
      </c>
      <c r="AC157" s="28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</row>
    <row r="158">
      <c r="A158" s="45"/>
      <c r="B158" s="20">
        <v>2.0265157E7</v>
      </c>
      <c r="C158" s="30"/>
      <c r="D158" s="20"/>
      <c r="E158" s="21"/>
      <c r="F158" s="22"/>
      <c r="G158" s="21"/>
      <c r="H158" s="21"/>
      <c r="I158" s="20"/>
      <c r="J158" s="22"/>
      <c r="K158" s="22"/>
      <c r="L158" s="22" t="str">
        <f t="shared" si="1"/>
        <v/>
      </c>
      <c r="M158" s="22"/>
      <c r="N158" s="22" t="str">
        <f t="shared" si="2"/>
        <v/>
      </c>
      <c r="O158" s="24" t="str">
        <f t="shared" si="3"/>
        <v/>
      </c>
      <c r="P158" s="24" t="str">
        <f>IFERROR(__xludf.DUMMYFUNCTION("IF(AND($R158, NOT(REGEXMATCH(UPPER($C158), ""INS""))), IFERROR(IF((F158+L158)&gt;0, (F158+L158-M158)/(F158+L158), """"), """"), """")"),"")</f>
        <v/>
      </c>
      <c r="Q158" s="24" t="str">
        <f>IFERROR(__xludf.DUMMYFUNCTION("IF(AND($R158, REGEXMATCH(UPPER($C158), ""INS"")), IFERROR(IF((F158+L158)&gt;0, (F158+L158-M158)/(F158+L158), """"), """"), """")"),"")</f>
        <v/>
      </c>
      <c r="R158" s="25" t="b">
        <v>0</v>
      </c>
      <c r="S158" s="25" t="b">
        <v>0</v>
      </c>
      <c r="T158" s="25" t="b">
        <v>0</v>
      </c>
      <c r="U158" s="25"/>
      <c r="V158" s="25" t="b">
        <v>0</v>
      </c>
      <c r="W158" s="26" t="str">
        <f t="shared" si="4"/>
        <v/>
      </c>
      <c r="X158" s="27" t="str">
        <f t="shared" si="5"/>
        <v/>
      </c>
      <c r="Y158" s="27" t="str">
        <f t="shared" si="6"/>
        <v/>
      </c>
      <c r="Z158" s="27" t="str">
        <f t="shared" si="7"/>
        <v/>
      </c>
      <c r="AA158" s="28" t="str">
        <f>IFERROR(__xludf.DUMMYFUNCTION("""COMPUTED_VALUE"""),"")</f>
        <v/>
      </c>
      <c r="AB158" s="27" t="str">
        <f t="shared" si="8"/>
        <v/>
      </c>
      <c r="AC158" s="28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</row>
    <row r="159">
      <c r="A159" s="45"/>
      <c r="B159" s="20">
        <v>2.0265158E7</v>
      </c>
      <c r="C159" s="30"/>
      <c r="D159" s="20"/>
      <c r="E159" s="21"/>
      <c r="F159" s="22"/>
      <c r="G159" s="21"/>
      <c r="H159" s="21"/>
      <c r="I159" s="20"/>
      <c r="J159" s="22"/>
      <c r="K159" s="22"/>
      <c r="L159" s="22" t="str">
        <f t="shared" si="1"/>
        <v/>
      </c>
      <c r="M159" s="22"/>
      <c r="N159" s="22" t="str">
        <f t="shared" si="2"/>
        <v/>
      </c>
      <c r="O159" s="24" t="str">
        <f t="shared" si="3"/>
        <v/>
      </c>
      <c r="P159" s="24" t="str">
        <f>IFERROR(__xludf.DUMMYFUNCTION("IF(AND($R159, NOT(REGEXMATCH(UPPER($C159), ""INS""))), IFERROR(IF((F159+L159)&gt;0, (F159+L159-M159)/(F159+L159), """"), """"), """")"),"")</f>
        <v/>
      </c>
      <c r="Q159" s="24" t="str">
        <f>IFERROR(__xludf.DUMMYFUNCTION("IF(AND($R159, REGEXMATCH(UPPER($C159), ""INS"")), IFERROR(IF((F159+L159)&gt;0, (F159+L159-M159)/(F159+L159), """"), """"), """")"),"")</f>
        <v/>
      </c>
      <c r="R159" s="25" t="b">
        <v>0</v>
      </c>
      <c r="S159" s="25" t="b">
        <v>0</v>
      </c>
      <c r="T159" s="25" t="b">
        <v>0</v>
      </c>
      <c r="U159" s="25"/>
      <c r="V159" s="25" t="b">
        <v>0</v>
      </c>
      <c r="W159" s="26" t="str">
        <f t="shared" si="4"/>
        <v/>
      </c>
      <c r="X159" s="27" t="str">
        <f t="shared" si="5"/>
        <v/>
      </c>
      <c r="Y159" s="27" t="str">
        <f t="shared" si="6"/>
        <v/>
      </c>
      <c r="Z159" s="27" t="str">
        <f t="shared" si="7"/>
        <v/>
      </c>
      <c r="AA159" s="28" t="str">
        <f>IFERROR(__xludf.DUMMYFUNCTION("""COMPUTED_VALUE"""),"")</f>
        <v/>
      </c>
      <c r="AB159" s="27" t="str">
        <f t="shared" si="8"/>
        <v/>
      </c>
      <c r="AC159" s="28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</row>
    <row r="160">
      <c r="A160" s="45"/>
      <c r="B160" s="20">
        <v>2.0265159E7</v>
      </c>
      <c r="C160" s="30"/>
      <c r="D160" s="20"/>
      <c r="E160" s="21"/>
      <c r="F160" s="22"/>
      <c r="G160" s="21"/>
      <c r="H160" s="21"/>
      <c r="I160" s="20"/>
      <c r="J160" s="22"/>
      <c r="K160" s="22"/>
      <c r="L160" s="22" t="str">
        <f t="shared" si="1"/>
        <v/>
      </c>
      <c r="M160" s="22"/>
      <c r="N160" s="22" t="str">
        <f t="shared" si="2"/>
        <v/>
      </c>
      <c r="O160" s="24" t="str">
        <f t="shared" si="3"/>
        <v/>
      </c>
      <c r="P160" s="24" t="str">
        <f>IFERROR(__xludf.DUMMYFUNCTION("IF(AND($R160, NOT(REGEXMATCH(UPPER($C160), ""INS""))), IFERROR(IF((F160+L160)&gt;0, (F160+L160-M160)/(F160+L160), """"), """"), """")"),"")</f>
        <v/>
      </c>
      <c r="Q160" s="24" t="str">
        <f>IFERROR(__xludf.DUMMYFUNCTION("IF(AND($R160, REGEXMATCH(UPPER($C160), ""INS"")), IFERROR(IF((F160+L160)&gt;0, (F160+L160-M160)/(F160+L160), """"), """"), """")"),"")</f>
        <v/>
      </c>
      <c r="R160" s="25" t="b">
        <v>0</v>
      </c>
      <c r="S160" s="25" t="b">
        <v>0</v>
      </c>
      <c r="T160" s="25" t="b">
        <v>0</v>
      </c>
      <c r="U160" s="25"/>
      <c r="V160" s="25" t="b">
        <v>0</v>
      </c>
      <c r="W160" s="26" t="str">
        <f t="shared" si="4"/>
        <v/>
      </c>
      <c r="X160" s="27" t="str">
        <f t="shared" si="5"/>
        <v/>
      </c>
      <c r="Y160" s="27" t="str">
        <f t="shared" si="6"/>
        <v/>
      </c>
      <c r="Z160" s="27" t="str">
        <f t="shared" si="7"/>
        <v/>
      </c>
      <c r="AA160" s="28" t="str">
        <f>IFERROR(__xludf.DUMMYFUNCTION("""COMPUTED_VALUE"""),"")</f>
        <v/>
      </c>
      <c r="AB160" s="27" t="str">
        <f t="shared" si="8"/>
        <v/>
      </c>
      <c r="AC160" s="28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</row>
    <row r="161">
      <c r="A161" s="45"/>
      <c r="B161" s="20">
        <v>2.026516E7</v>
      </c>
      <c r="C161" s="30"/>
      <c r="D161" s="20"/>
      <c r="E161" s="21"/>
      <c r="F161" s="22"/>
      <c r="G161" s="21"/>
      <c r="H161" s="21"/>
      <c r="I161" s="20"/>
      <c r="J161" s="22"/>
      <c r="K161" s="22"/>
      <c r="L161" s="22" t="str">
        <f t="shared" si="1"/>
        <v/>
      </c>
      <c r="M161" s="22"/>
      <c r="N161" s="22" t="str">
        <f t="shared" si="2"/>
        <v/>
      </c>
      <c r="O161" s="24" t="str">
        <f t="shared" si="3"/>
        <v/>
      </c>
      <c r="P161" s="24" t="str">
        <f>IFERROR(__xludf.DUMMYFUNCTION("IF(AND($R161, NOT(REGEXMATCH(UPPER($C161), ""INS""))), IFERROR(IF((F161+L161)&gt;0, (F161+L161-M161)/(F161+L161), """"), """"), """")"),"")</f>
        <v/>
      </c>
      <c r="Q161" s="24" t="str">
        <f>IFERROR(__xludf.DUMMYFUNCTION("IF(AND($R161, REGEXMATCH(UPPER($C161), ""INS"")), IFERROR(IF((F161+L161)&gt;0, (F161+L161-M161)/(F161+L161), """"), """"), """")"),"")</f>
        <v/>
      </c>
      <c r="R161" s="25" t="b">
        <v>0</v>
      </c>
      <c r="S161" s="25" t="b">
        <v>0</v>
      </c>
      <c r="T161" s="25" t="b">
        <v>0</v>
      </c>
      <c r="U161" s="25"/>
      <c r="V161" s="25" t="b">
        <v>0</v>
      </c>
      <c r="W161" s="26" t="str">
        <f t="shared" si="4"/>
        <v/>
      </c>
      <c r="X161" s="27" t="str">
        <f t="shared" si="5"/>
        <v/>
      </c>
      <c r="Y161" s="27" t="str">
        <f t="shared" si="6"/>
        <v/>
      </c>
      <c r="Z161" s="27" t="str">
        <f t="shared" si="7"/>
        <v/>
      </c>
      <c r="AA161" s="28" t="str">
        <f>IFERROR(__xludf.DUMMYFUNCTION("""COMPUTED_VALUE"""),"")</f>
        <v/>
      </c>
      <c r="AB161" s="27" t="str">
        <f t="shared" si="8"/>
        <v/>
      </c>
      <c r="AC161" s="28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</row>
    <row r="162">
      <c r="A162" s="45"/>
      <c r="B162" s="20">
        <v>2.0265161E7</v>
      </c>
      <c r="C162" s="30"/>
      <c r="D162" s="20"/>
      <c r="E162" s="21"/>
      <c r="F162" s="22"/>
      <c r="G162" s="21"/>
      <c r="H162" s="21"/>
      <c r="I162" s="20"/>
      <c r="J162" s="22"/>
      <c r="K162" s="22"/>
      <c r="L162" s="22" t="str">
        <f t="shared" si="1"/>
        <v/>
      </c>
      <c r="M162" s="22"/>
      <c r="N162" s="22" t="str">
        <f t="shared" si="2"/>
        <v/>
      </c>
      <c r="O162" s="24" t="str">
        <f t="shared" si="3"/>
        <v/>
      </c>
      <c r="P162" s="24" t="str">
        <f>IFERROR(__xludf.DUMMYFUNCTION("IF(AND($R162, NOT(REGEXMATCH(UPPER($C162), ""INS""))), IFERROR(IF((F162+L162)&gt;0, (F162+L162-M162)/(F162+L162), """"), """"), """")"),"")</f>
        <v/>
      </c>
      <c r="Q162" s="24" t="str">
        <f>IFERROR(__xludf.DUMMYFUNCTION("IF(AND($R162, REGEXMATCH(UPPER($C162), ""INS"")), IFERROR(IF((F162+L162)&gt;0, (F162+L162-M162)/(F162+L162), """"), """"), """")"),"")</f>
        <v/>
      </c>
      <c r="R162" s="25" t="b">
        <v>0</v>
      </c>
      <c r="S162" s="25" t="b">
        <v>0</v>
      </c>
      <c r="T162" s="25" t="b">
        <v>0</v>
      </c>
      <c r="U162" s="25"/>
      <c r="V162" s="25" t="b">
        <v>0</v>
      </c>
      <c r="W162" s="26" t="str">
        <f t="shared" si="4"/>
        <v/>
      </c>
      <c r="X162" s="27" t="str">
        <f t="shared" si="5"/>
        <v/>
      </c>
      <c r="Y162" s="27" t="str">
        <f t="shared" si="6"/>
        <v/>
      </c>
      <c r="Z162" s="27" t="str">
        <f t="shared" si="7"/>
        <v/>
      </c>
      <c r="AA162" s="28" t="str">
        <f>IFERROR(__xludf.DUMMYFUNCTION("""COMPUTED_VALUE"""),"")</f>
        <v/>
      </c>
      <c r="AB162" s="27" t="str">
        <f t="shared" si="8"/>
        <v/>
      </c>
      <c r="AC162" s="28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</row>
    <row r="163">
      <c r="A163" s="45"/>
      <c r="B163" s="20">
        <v>2.0265162E7</v>
      </c>
      <c r="C163" s="30"/>
      <c r="D163" s="20"/>
      <c r="E163" s="21"/>
      <c r="F163" s="22"/>
      <c r="G163" s="21"/>
      <c r="H163" s="21"/>
      <c r="I163" s="20"/>
      <c r="J163" s="22"/>
      <c r="K163" s="22"/>
      <c r="L163" s="22" t="str">
        <f t="shared" si="1"/>
        <v/>
      </c>
      <c r="M163" s="22"/>
      <c r="N163" s="22" t="str">
        <f t="shared" si="2"/>
        <v/>
      </c>
      <c r="O163" s="24" t="str">
        <f t="shared" si="3"/>
        <v/>
      </c>
      <c r="P163" s="24" t="str">
        <f>IFERROR(__xludf.DUMMYFUNCTION("IF(AND($R163, NOT(REGEXMATCH(UPPER($C163), ""INS""))), IFERROR(IF((F163+L163)&gt;0, (F163+L163-M163)/(F163+L163), """"), """"), """")"),"")</f>
        <v/>
      </c>
      <c r="Q163" s="24" t="str">
        <f>IFERROR(__xludf.DUMMYFUNCTION("IF(AND($R163, REGEXMATCH(UPPER($C163), ""INS"")), IFERROR(IF((F163+L163)&gt;0, (F163+L163-M163)/(F163+L163), """"), """"), """")"),"")</f>
        <v/>
      </c>
      <c r="R163" s="25" t="b">
        <v>0</v>
      </c>
      <c r="S163" s="25" t="b">
        <v>0</v>
      </c>
      <c r="T163" s="25" t="b">
        <v>0</v>
      </c>
      <c r="U163" s="25"/>
      <c r="V163" s="25" t="b">
        <v>0</v>
      </c>
      <c r="W163" s="26" t="str">
        <f t="shared" si="4"/>
        <v/>
      </c>
      <c r="X163" s="27" t="str">
        <f t="shared" si="5"/>
        <v/>
      </c>
      <c r="Y163" s="27" t="str">
        <f t="shared" si="6"/>
        <v/>
      </c>
      <c r="Z163" s="27" t="str">
        <f t="shared" si="7"/>
        <v/>
      </c>
      <c r="AA163" s="28" t="str">
        <f>IFERROR(__xludf.DUMMYFUNCTION("""COMPUTED_VALUE"""),"")</f>
        <v/>
      </c>
      <c r="AB163" s="27" t="str">
        <f t="shared" si="8"/>
        <v/>
      </c>
      <c r="AC163" s="28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</row>
    <row r="164">
      <c r="A164" s="45"/>
      <c r="B164" s="20">
        <v>2.0265163E7</v>
      </c>
      <c r="C164" s="30"/>
      <c r="D164" s="20"/>
      <c r="E164" s="21"/>
      <c r="F164" s="22"/>
      <c r="G164" s="21"/>
      <c r="H164" s="21"/>
      <c r="I164" s="20"/>
      <c r="J164" s="22"/>
      <c r="K164" s="22"/>
      <c r="L164" s="22" t="str">
        <f t="shared" si="1"/>
        <v/>
      </c>
      <c r="M164" s="22"/>
      <c r="N164" s="22" t="str">
        <f t="shared" si="2"/>
        <v/>
      </c>
      <c r="O164" s="24" t="str">
        <f t="shared" si="3"/>
        <v/>
      </c>
      <c r="P164" s="24" t="str">
        <f>IFERROR(__xludf.DUMMYFUNCTION("IF(AND($R164, NOT(REGEXMATCH(UPPER($C164), ""INS""))), IFERROR(IF((F164+L164)&gt;0, (F164+L164-M164)/(F164+L164), """"), """"), """")"),"")</f>
        <v/>
      </c>
      <c r="Q164" s="24" t="str">
        <f>IFERROR(__xludf.DUMMYFUNCTION("IF(AND($R164, REGEXMATCH(UPPER($C164), ""INS"")), IFERROR(IF((F164+L164)&gt;0, (F164+L164-M164)/(F164+L164), """"), """"), """")"),"")</f>
        <v/>
      </c>
      <c r="R164" s="25" t="b">
        <v>0</v>
      </c>
      <c r="S164" s="25" t="b">
        <v>0</v>
      </c>
      <c r="T164" s="25" t="b">
        <v>0</v>
      </c>
      <c r="U164" s="25"/>
      <c r="V164" s="25" t="b">
        <v>0</v>
      </c>
      <c r="W164" s="26" t="str">
        <f t="shared" si="4"/>
        <v/>
      </c>
      <c r="X164" s="27" t="str">
        <f t="shared" si="5"/>
        <v/>
      </c>
      <c r="Y164" s="27" t="str">
        <f t="shared" si="6"/>
        <v/>
      </c>
      <c r="Z164" s="27" t="str">
        <f t="shared" si="7"/>
        <v/>
      </c>
      <c r="AA164" s="28" t="str">
        <f>IFERROR(__xludf.DUMMYFUNCTION("""COMPUTED_VALUE"""),"")</f>
        <v/>
      </c>
      <c r="AB164" s="27" t="str">
        <f t="shared" si="8"/>
        <v/>
      </c>
      <c r="AC164" s="28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</row>
    <row r="165">
      <c r="A165" s="45"/>
      <c r="B165" s="20">
        <v>2.0265164E7</v>
      </c>
      <c r="C165" s="30"/>
      <c r="D165" s="20"/>
      <c r="E165" s="21"/>
      <c r="F165" s="22"/>
      <c r="G165" s="21"/>
      <c r="H165" s="21"/>
      <c r="I165" s="20"/>
      <c r="J165" s="22"/>
      <c r="K165" s="22"/>
      <c r="L165" s="22" t="str">
        <f t="shared" si="1"/>
        <v/>
      </c>
      <c r="M165" s="22"/>
      <c r="N165" s="22" t="str">
        <f t="shared" si="2"/>
        <v/>
      </c>
      <c r="O165" s="24" t="str">
        <f t="shared" si="3"/>
        <v/>
      </c>
      <c r="P165" s="24" t="str">
        <f>IFERROR(__xludf.DUMMYFUNCTION("IF(AND($R165, NOT(REGEXMATCH(UPPER($C165), ""INS""))), IFERROR(IF((F165+L165)&gt;0, (F165+L165-M165)/(F165+L165), """"), """"), """")"),"")</f>
        <v/>
      </c>
      <c r="Q165" s="24" t="str">
        <f>IFERROR(__xludf.DUMMYFUNCTION("IF(AND($R165, REGEXMATCH(UPPER($C165), ""INS"")), IFERROR(IF((F165+L165)&gt;0, (F165+L165-M165)/(F165+L165), """"), """"), """")"),"")</f>
        <v/>
      </c>
      <c r="R165" s="25" t="b">
        <v>0</v>
      </c>
      <c r="S165" s="25" t="b">
        <v>0</v>
      </c>
      <c r="T165" s="25" t="b">
        <v>0</v>
      </c>
      <c r="U165" s="25"/>
      <c r="V165" s="25" t="b">
        <v>0</v>
      </c>
      <c r="W165" s="26" t="str">
        <f t="shared" si="4"/>
        <v/>
      </c>
      <c r="X165" s="27" t="str">
        <f t="shared" si="5"/>
        <v/>
      </c>
      <c r="Y165" s="27" t="str">
        <f t="shared" si="6"/>
        <v/>
      </c>
      <c r="Z165" s="27" t="str">
        <f t="shared" si="7"/>
        <v/>
      </c>
      <c r="AA165" s="28" t="str">
        <f>IFERROR(__xludf.DUMMYFUNCTION("""COMPUTED_VALUE"""),"")</f>
        <v/>
      </c>
      <c r="AB165" s="27" t="str">
        <f t="shared" si="8"/>
        <v/>
      </c>
      <c r="AC165" s="28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</row>
    <row r="166">
      <c r="A166" s="45"/>
      <c r="B166" s="20">
        <v>2.0265165E7</v>
      </c>
      <c r="C166" s="30"/>
      <c r="D166" s="20"/>
      <c r="E166" s="21"/>
      <c r="F166" s="22"/>
      <c r="G166" s="21"/>
      <c r="H166" s="21"/>
      <c r="I166" s="20"/>
      <c r="J166" s="22"/>
      <c r="K166" s="22"/>
      <c r="L166" s="22" t="str">
        <f t="shared" si="1"/>
        <v/>
      </c>
      <c r="M166" s="22"/>
      <c r="N166" s="22" t="str">
        <f t="shared" si="2"/>
        <v/>
      </c>
      <c r="O166" s="24" t="str">
        <f t="shared" si="3"/>
        <v/>
      </c>
      <c r="P166" s="24" t="str">
        <f>IFERROR(__xludf.DUMMYFUNCTION("IF(AND($R166, NOT(REGEXMATCH(UPPER($C166), ""INS""))), IFERROR(IF((F166+L166)&gt;0, (F166+L166-M166)/(F166+L166), """"), """"), """")"),"")</f>
        <v/>
      </c>
      <c r="Q166" s="24" t="str">
        <f>IFERROR(__xludf.DUMMYFUNCTION("IF(AND($R166, REGEXMATCH(UPPER($C166), ""INS"")), IFERROR(IF((F166+L166)&gt;0, (F166+L166-M166)/(F166+L166), """"), """"), """")"),"")</f>
        <v/>
      </c>
      <c r="R166" s="25" t="b">
        <v>0</v>
      </c>
      <c r="S166" s="25" t="b">
        <v>0</v>
      </c>
      <c r="T166" s="25" t="b">
        <v>0</v>
      </c>
      <c r="U166" s="25"/>
      <c r="V166" s="25" t="b">
        <v>0</v>
      </c>
      <c r="W166" s="26" t="str">
        <f t="shared" si="4"/>
        <v/>
      </c>
      <c r="X166" s="27" t="str">
        <f t="shared" si="5"/>
        <v/>
      </c>
      <c r="Y166" s="27" t="str">
        <f t="shared" si="6"/>
        <v/>
      </c>
      <c r="Z166" s="27" t="str">
        <f t="shared" si="7"/>
        <v/>
      </c>
      <c r="AA166" s="28" t="str">
        <f>IFERROR(__xludf.DUMMYFUNCTION("""COMPUTED_VALUE"""),"")</f>
        <v/>
      </c>
      <c r="AB166" s="27" t="str">
        <f t="shared" si="8"/>
        <v/>
      </c>
      <c r="AC166" s="28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</row>
    <row r="167">
      <c r="A167" s="45"/>
      <c r="B167" s="20">
        <v>2.0265166E7</v>
      </c>
      <c r="C167" s="30"/>
      <c r="D167" s="20"/>
      <c r="E167" s="21"/>
      <c r="F167" s="22"/>
      <c r="G167" s="21"/>
      <c r="H167" s="21"/>
      <c r="I167" s="20"/>
      <c r="J167" s="22"/>
      <c r="K167" s="22"/>
      <c r="L167" s="22" t="str">
        <f t="shared" si="1"/>
        <v/>
      </c>
      <c r="M167" s="22"/>
      <c r="N167" s="22" t="str">
        <f t="shared" si="2"/>
        <v/>
      </c>
      <c r="O167" s="24" t="str">
        <f t="shared" si="3"/>
        <v/>
      </c>
      <c r="P167" s="24" t="str">
        <f>IFERROR(__xludf.DUMMYFUNCTION("IF(AND($R167, NOT(REGEXMATCH(UPPER($C167), ""INS""))), IFERROR(IF((F167+L167)&gt;0, (F167+L167-M167)/(F167+L167), """"), """"), """")"),"")</f>
        <v/>
      </c>
      <c r="Q167" s="24" t="str">
        <f>IFERROR(__xludf.DUMMYFUNCTION("IF(AND($R167, REGEXMATCH(UPPER($C167), ""INS"")), IFERROR(IF((F167+L167)&gt;0, (F167+L167-M167)/(F167+L167), """"), """"), """")"),"")</f>
        <v/>
      </c>
      <c r="R167" s="25" t="b">
        <v>0</v>
      </c>
      <c r="S167" s="25" t="b">
        <v>0</v>
      </c>
      <c r="T167" s="25" t="b">
        <v>0</v>
      </c>
      <c r="U167" s="25"/>
      <c r="V167" s="25" t="b">
        <v>0</v>
      </c>
      <c r="W167" s="26" t="str">
        <f t="shared" si="4"/>
        <v/>
      </c>
      <c r="X167" s="27" t="str">
        <f t="shared" si="5"/>
        <v/>
      </c>
      <c r="Y167" s="27" t="str">
        <f t="shared" si="6"/>
        <v/>
      </c>
      <c r="Z167" s="27" t="str">
        <f t="shared" si="7"/>
        <v/>
      </c>
      <c r="AA167" s="28" t="str">
        <f>IFERROR(__xludf.DUMMYFUNCTION("""COMPUTED_VALUE"""),"")</f>
        <v/>
      </c>
      <c r="AB167" s="27" t="str">
        <f t="shared" si="8"/>
        <v/>
      </c>
      <c r="AC167" s="28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</row>
    <row r="168">
      <c r="A168" s="45"/>
      <c r="B168" s="20">
        <v>2.0265167E7</v>
      </c>
      <c r="C168" s="30"/>
      <c r="D168" s="20"/>
      <c r="E168" s="21"/>
      <c r="F168" s="22"/>
      <c r="G168" s="21"/>
      <c r="H168" s="21"/>
      <c r="I168" s="20"/>
      <c r="J168" s="22"/>
      <c r="K168" s="22"/>
      <c r="L168" s="22" t="str">
        <f t="shared" si="1"/>
        <v/>
      </c>
      <c r="M168" s="22"/>
      <c r="N168" s="22" t="str">
        <f t="shared" si="2"/>
        <v/>
      </c>
      <c r="O168" s="24" t="str">
        <f t="shared" si="3"/>
        <v/>
      </c>
      <c r="P168" s="24" t="str">
        <f>IFERROR(__xludf.DUMMYFUNCTION("IF(AND($R168, NOT(REGEXMATCH(UPPER($C168), ""INS""))), IFERROR(IF((F168+L168)&gt;0, (F168+L168-M168)/(F168+L168), """"), """"), """")"),"")</f>
        <v/>
      </c>
      <c r="Q168" s="24" t="str">
        <f>IFERROR(__xludf.DUMMYFUNCTION("IF(AND($R168, REGEXMATCH(UPPER($C168), ""INS"")), IFERROR(IF((F168+L168)&gt;0, (F168+L168-M168)/(F168+L168), """"), """"), """")"),"")</f>
        <v/>
      </c>
      <c r="R168" s="25" t="b">
        <v>0</v>
      </c>
      <c r="S168" s="25" t="b">
        <v>0</v>
      </c>
      <c r="T168" s="25" t="b">
        <v>0</v>
      </c>
      <c r="U168" s="25"/>
      <c r="V168" s="25" t="b">
        <v>0</v>
      </c>
      <c r="W168" s="26" t="str">
        <f t="shared" si="4"/>
        <v/>
      </c>
      <c r="X168" s="27" t="str">
        <f t="shared" si="5"/>
        <v/>
      </c>
      <c r="Y168" s="27" t="str">
        <f t="shared" si="6"/>
        <v/>
      </c>
      <c r="Z168" s="27" t="str">
        <f t="shared" si="7"/>
        <v/>
      </c>
      <c r="AA168" s="28" t="str">
        <f>IFERROR(__xludf.DUMMYFUNCTION("""COMPUTED_VALUE"""),"")</f>
        <v/>
      </c>
      <c r="AB168" s="27" t="str">
        <f t="shared" si="8"/>
        <v/>
      </c>
      <c r="AC168" s="28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</row>
    <row r="169">
      <c r="A169" s="45"/>
      <c r="B169" s="20">
        <v>2.0265168E7</v>
      </c>
      <c r="C169" s="30"/>
      <c r="D169" s="20"/>
      <c r="E169" s="21"/>
      <c r="F169" s="22"/>
      <c r="G169" s="21"/>
      <c r="H169" s="21"/>
      <c r="I169" s="20"/>
      <c r="J169" s="22"/>
      <c r="K169" s="22"/>
      <c r="L169" s="22" t="str">
        <f t="shared" si="1"/>
        <v/>
      </c>
      <c r="M169" s="22"/>
      <c r="N169" s="22" t="str">
        <f t="shared" si="2"/>
        <v/>
      </c>
      <c r="O169" s="24" t="str">
        <f t="shared" si="3"/>
        <v/>
      </c>
      <c r="P169" s="24" t="str">
        <f>IFERROR(__xludf.DUMMYFUNCTION("IF(AND($R169, NOT(REGEXMATCH(UPPER($C169), ""INS""))), IFERROR(IF((F169+L169)&gt;0, (F169+L169-M169)/(F169+L169), """"), """"), """")"),"")</f>
        <v/>
      </c>
      <c r="Q169" s="24" t="str">
        <f>IFERROR(__xludf.DUMMYFUNCTION("IF(AND($R169, REGEXMATCH(UPPER($C169), ""INS"")), IFERROR(IF((F169+L169)&gt;0, (F169+L169-M169)/(F169+L169), """"), """"), """")"),"")</f>
        <v/>
      </c>
      <c r="R169" s="25" t="b">
        <v>0</v>
      </c>
      <c r="S169" s="25" t="b">
        <v>0</v>
      </c>
      <c r="T169" s="25" t="b">
        <v>0</v>
      </c>
      <c r="U169" s="25"/>
      <c r="V169" s="25" t="b">
        <v>0</v>
      </c>
      <c r="W169" s="26" t="str">
        <f t="shared" si="4"/>
        <v/>
      </c>
      <c r="X169" s="27" t="str">
        <f t="shared" si="5"/>
        <v/>
      </c>
      <c r="Y169" s="27" t="str">
        <f t="shared" si="6"/>
        <v/>
      </c>
      <c r="Z169" s="27" t="str">
        <f t="shared" si="7"/>
        <v/>
      </c>
      <c r="AA169" s="28" t="str">
        <f>IFERROR(__xludf.DUMMYFUNCTION("""COMPUTED_VALUE"""),"")</f>
        <v/>
      </c>
      <c r="AB169" s="27" t="str">
        <f t="shared" si="8"/>
        <v/>
      </c>
      <c r="AC169" s="28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</row>
    <row r="170">
      <c r="A170" s="45"/>
      <c r="B170" s="20">
        <v>2.0265169E7</v>
      </c>
      <c r="C170" s="30"/>
      <c r="D170" s="20"/>
      <c r="E170" s="21"/>
      <c r="F170" s="22"/>
      <c r="G170" s="21"/>
      <c r="H170" s="21"/>
      <c r="I170" s="20"/>
      <c r="J170" s="22"/>
      <c r="K170" s="22"/>
      <c r="L170" s="22" t="str">
        <f t="shared" si="1"/>
        <v/>
      </c>
      <c r="M170" s="22"/>
      <c r="N170" s="22" t="str">
        <f t="shared" si="2"/>
        <v/>
      </c>
      <c r="O170" s="24" t="str">
        <f t="shared" si="3"/>
        <v/>
      </c>
      <c r="P170" s="24" t="str">
        <f>IFERROR(__xludf.DUMMYFUNCTION("IF(AND($R170, NOT(REGEXMATCH(UPPER($C170), ""INS""))), IFERROR(IF((F170+L170)&gt;0, (F170+L170-M170)/(F170+L170), """"), """"), """")"),"")</f>
        <v/>
      </c>
      <c r="Q170" s="24" t="str">
        <f>IFERROR(__xludf.DUMMYFUNCTION("IF(AND($R170, REGEXMATCH(UPPER($C170), ""INS"")), IFERROR(IF((F170+L170)&gt;0, (F170+L170-M170)/(F170+L170), """"), """"), """")"),"")</f>
        <v/>
      </c>
      <c r="R170" s="25" t="b">
        <v>0</v>
      </c>
      <c r="S170" s="25" t="b">
        <v>0</v>
      </c>
      <c r="T170" s="25" t="b">
        <v>0</v>
      </c>
      <c r="U170" s="25"/>
      <c r="V170" s="25" t="b">
        <v>0</v>
      </c>
      <c r="W170" s="26" t="str">
        <f t="shared" si="4"/>
        <v/>
      </c>
      <c r="X170" s="27" t="str">
        <f t="shared" si="5"/>
        <v/>
      </c>
      <c r="Y170" s="27" t="str">
        <f t="shared" si="6"/>
        <v/>
      </c>
      <c r="Z170" s="27" t="str">
        <f t="shared" si="7"/>
        <v/>
      </c>
      <c r="AA170" s="28" t="str">
        <f>IFERROR(__xludf.DUMMYFUNCTION("""COMPUTED_VALUE"""),"")</f>
        <v/>
      </c>
      <c r="AB170" s="27" t="str">
        <f t="shared" si="8"/>
        <v/>
      </c>
      <c r="AC170" s="28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</row>
    <row r="171">
      <c r="A171" s="45"/>
      <c r="B171" s="20">
        <v>2.026517E7</v>
      </c>
      <c r="C171" s="30"/>
      <c r="D171" s="20"/>
      <c r="E171" s="21"/>
      <c r="F171" s="22"/>
      <c r="G171" s="21"/>
      <c r="H171" s="21"/>
      <c r="I171" s="20"/>
      <c r="J171" s="22"/>
      <c r="K171" s="22"/>
      <c r="L171" s="22" t="str">
        <f t="shared" si="1"/>
        <v/>
      </c>
      <c r="M171" s="22"/>
      <c r="N171" s="22" t="str">
        <f t="shared" si="2"/>
        <v/>
      </c>
      <c r="O171" s="24" t="str">
        <f t="shared" si="3"/>
        <v/>
      </c>
      <c r="P171" s="24" t="str">
        <f>IFERROR(__xludf.DUMMYFUNCTION("IF(AND($R171, NOT(REGEXMATCH(UPPER($C171), ""INS""))), IFERROR(IF((F171+L171)&gt;0, (F171+L171-M171)/(F171+L171), """"), """"), """")"),"")</f>
        <v/>
      </c>
      <c r="Q171" s="24" t="str">
        <f>IFERROR(__xludf.DUMMYFUNCTION("IF(AND($R171, REGEXMATCH(UPPER($C171), ""INS"")), IFERROR(IF((F171+L171)&gt;0, (F171+L171-M171)/(F171+L171), """"), """"), """")"),"")</f>
        <v/>
      </c>
      <c r="R171" s="25" t="b">
        <v>0</v>
      </c>
      <c r="S171" s="25" t="b">
        <v>0</v>
      </c>
      <c r="T171" s="25" t="b">
        <v>0</v>
      </c>
      <c r="U171" s="25"/>
      <c r="V171" s="25" t="b">
        <v>0</v>
      </c>
      <c r="W171" s="26" t="str">
        <f t="shared" si="4"/>
        <v/>
      </c>
      <c r="X171" s="27" t="str">
        <f t="shared" si="5"/>
        <v/>
      </c>
      <c r="Y171" s="27" t="str">
        <f t="shared" si="6"/>
        <v/>
      </c>
      <c r="Z171" s="27" t="str">
        <f t="shared" si="7"/>
        <v/>
      </c>
      <c r="AA171" s="28" t="str">
        <f>IFERROR(__xludf.DUMMYFUNCTION("""COMPUTED_VALUE"""),"")</f>
        <v/>
      </c>
      <c r="AB171" s="27" t="str">
        <f t="shared" si="8"/>
        <v/>
      </c>
      <c r="AC171" s="28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</row>
    <row r="172">
      <c r="A172" s="45"/>
      <c r="B172" s="20">
        <v>2.0265171E7</v>
      </c>
      <c r="C172" s="30"/>
      <c r="D172" s="20"/>
      <c r="E172" s="21"/>
      <c r="F172" s="22"/>
      <c r="G172" s="21"/>
      <c r="H172" s="21"/>
      <c r="I172" s="20"/>
      <c r="J172" s="22"/>
      <c r="K172" s="22"/>
      <c r="L172" s="22" t="str">
        <f t="shared" si="1"/>
        <v/>
      </c>
      <c r="M172" s="22"/>
      <c r="N172" s="22" t="str">
        <f t="shared" si="2"/>
        <v/>
      </c>
      <c r="O172" s="24" t="str">
        <f t="shared" si="3"/>
        <v/>
      </c>
      <c r="P172" s="24" t="str">
        <f>IFERROR(__xludf.DUMMYFUNCTION("IF(AND($R172, NOT(REGEXMATCH(UPPER($C172), ""INS""))), IFERROR(IF((F172+L172)&gt;0, (F172+L172-M172)/(F172+L172), """"), """"), """")"),"")</f>
        <v/>
      </c>
      <c r="Q172" s="24" t="str">
        <f>IFERROR(__xludf.DUMMYFUNCTION("IF(AND($R172, REGEXMATCH(UPPER($C172), ""INS"")), IFERROR(IF((F172+L172)&gt;0, (F172+L172-M172)/(F172+L172), """"), """"), """")"),"")</f>
        <v/>
      </c>
      <c r="R172" s="25" t="b">
        <v>0</v>
      </c>
      <c r="S172" s="25" t="b">
        <v>0</v>
      </c>
      <c r="T172" s="25" t="b">
        <v>0</v>
      </c>
      <c r="U172" s="25"/>
      <c r="V172" s="25" t="b">
        <v>0</v>
      </c>
      <c r="W172" s="26" t="str">
        <f t="shared" si="4"/>
        <v/>
      </c>
      <c r="X172" s="27" t="str">
        <f t="shared" si="5"/>
        <v/>
      </c>
      <c r="Y172" s="27" t="str">
        <f t="shared" si="6"/>
        <v/>
      </c>
      <c r="Z172" s="27" t="str">
        <f t="shared" si="7"/>
        <v/>
      </c>
      <c r="AA172" s="28" t="str">
        <f>IFERROR(__xludf.DUMMYFUNCTION("""COMPUTED_VALUE"""),"")</f>
        <v/>
      </c>
      <c r="AB172" s="27" t="str">
        <f t="shared" si="8"/>
        <v/>
      </c>
      <c r="AC172" s="28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</row>
    <row r="173">
      <c r="A173" s="45"/>
      <c r="B173" s="20">
        <v>2.0265172E7</v>
      </c>
      <c r="C173" s="30"/>
      <c r="D173" s="20"/>
      <c r="E173" s="21"/>
      <c r="F173" s="22"/>
      <c r="G173" s="21"/>
      <c r="H173" s="21"/>
      <c r="I173" s="20"/>
      <c r="J173" s="22"/>
      <c r="K173" s="22"/>
      <c r="L173" s="22" t="str">
        <f t="shared" si="1"/>
        <v/>
      </c>
      <c r="M173" s="22"/>
      <c r="N173" s="22" t="str">
        <f t="shared" si="2"/>
        <v/>
      </c>
      <c r="O173" s="24" t="str">
        <f t="shared" si="3"/>
        <v/>
      </c>
      <c r="P173" s="24" t="str">
        <f>IFERROR(__xludf.DUMMYFUNCTION("IF(AND($R173, NOT(REGEXMATCH(UPPER($C173), ""INS""))), IFERROR(IF((F173+L173)&gt;0, (F173+L173-M173)/(F173+L173), """"), """"), """")"),"")</f>
        <v/>
      </c>
      <c r="Q173" s="24" t="str">
        <f>IFERROR(__xludf.DUMMYFUNCTION("IF(AND($R173, REGEXMATCH(UPPER($C173), ""INS"")), IFERROR(IF((F173+L173)&gt;0, (F173+L173-M173)/(F173+L173), """"), """"), """")"),"")</f>
        <v/>
      </c>
      <c r="R173" s="25" t="b">
        <v>0</v>
      </c>
      <c r="S173" s="25" t="b">
        <v>0</v>
      </c>
      <c r="T173" s="25" t="b">
        <v>0</v>
      </c>
      <c r="U173" s="25"/>
      <c r="V173" s="25" t="b">
        <v>0</v>
      </c>
      <c r="W173" s="26" t="str">
        <f t="shared" si="4"/>
        <v/>
      </c>
      <c r="X173" s="27" t="str">
        <f t="shared" si="5"/>
        <v/>
      </c>
      <c r="Y173" s="27" t="str">
        <f t="shared" si="6"/>
        <v/>
      </c>
      <c r="Z173" s="27" t="str">
        <f t="shared" si="7"/>
        <v/>
      </c>
      <c r="AA173" s="28" t="str">
        <f>IFERROR(__xludf.DUMMYFUNCTION("""COMPUTED_VALUE"""),"")</f>
        <v/>
      </c>
      <c r="AB173" s="27" t="str">
        <f t="shared" si="8"/>
        <v/>
      </c>
      <c r="AC173" s="28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</row>
    <row r="174">
      <c r="A174" s="45"/>
      <c r="B174" s="20">
        <v>2.0265173E7</v>
      </c>
      <c r="C174" s="30"/>
      <c r="D174" s="20"/>
      <c r="E174" s="21"/>
      <c r="F174" s="22"/>
      <c r="G174" s="21"/>
      <c r="H174" s="21"/>
      <c r="I174" s="20"/>
      <c r="J174" s="22"/>
      <c r="K174" s="22"/>
      <c r="L174" s="22" t="str">
        <f t="shared" si="1"/>
        <v/>
      </c>
      <c r="M174" s="22"/>
      <c r="N174" s="22" t="str">
        <f t="shared" si="2"/>
        <v/>
      </c>
      <c r="O174" s="24" t="str">
        <f t="shared" si="3"/>
        <v/>
      </c>
      <c r="P174" s="24" t="str">
        <f>IFERROR(__xludf.DUMMYFUNCTION("IF(AND($R174, NOT(REGEXMATCH(UPPER($C174), ""INS""))), IFERROR(IF((F174+L174)&gt;0, (F174+L174-M174)/(F174+L174), """"), """"), """")"),"")</f>
        <v/>
      </c>
      <c r="Q174" s="24" t="str">
        <f>IFERROR(__xludf.DUMMYFUNCTION("IF(AND($R174, REGEXMATCH(UPPER($C174), ""INS"")), IFERROR(IF((F174+L174)&gt;0, (F174+L174-M174)/(F174+L174), """"), """"), """")"),"")</f>
        <v/>
      </c>
      <c r="R174" s="25" t="b">
        <v>0</v>
      </c>
      <c r="S174" s="25" t="b">
        <v>0</v>
      </c>
      <c r="T174" s="25" t="b">
        <v>0</v>
      </c>
      <c r="U174" s="25"/>
      <c r="V174" s="25" t="b">
        <v>0</v>
      </c>
      <c r="W174" s="26" t="str">
        <f t="shared" si="4"/>
        <v/>
      </c>
      <c r="X174" s="27" t="str">
        <f t="shared" si="5"/>
        <v/>
      </c>
      <c r="Y174" s="27" t="str">
        <f t="shared" si="6"/>
        <v/>
      </c>
      <c r="Z174" s="27" t="str">
        <f t="shared" si="7"/>
        <v/>
      </c>
      <c r="AA174" s="28" t="str">
        <f>IFERROR(__xludf.DUMMYFUNCTION("""COMPUTED_VALUE"""),"")</f>
        <v/>
      </c>
      <c r="AB174" s="27" t="str">
        <f t="shared" si="8"/>
        <v/>
      </c>
      <c r="AC174" s="28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</row>
    <row r="175">
      <c r="A175" s="45"/>
      <c r="B175" s="20">
        <v>2.0265174E7</v>
      </c>
      <c r="C175" s="30"/>
      <c r="D175" s="20"/>
      <c r="E175" s="21"/>
      <c r="F175" s="22"/>
      <c r="G175" s="21"/>
      <c r="H175" s="21"/>
      <c r="I175" s="20"/>
      <c r="J175" s="22"/>
      <c r="K175" s="22"/>
      <c r="L175" s="22" t="str">
        <f t="shared" si="1"/>
        <v/>
      </c>
      <c r="M175" s="22"/>
      <c r="N175" s="22" t="str">
        <f t="shared" si="2"/>
        <v/>
      </c>
      <c r="O175" s="24" t="str">
        <f t="shared" si="3"/>
        <v/>
      </c>
      <c r="P175" s="24" t="str">
        <f>IFERROR(__xludf.DUMMYFUNCTION("IF(AND($R175, NOT(REGEXMATCH(UPPER($C175), ""INS""))), IFERROR(IF((F175+L175)&gt;0, (F175+L175-M175)/(F175+L175), """"), """"), """")"),"")</f>
        <v/>
      </c>
      <c r="Q175" s="24" t="str">
        <f>IFERROR(__xludf.DUMMYFUNCTION("IF(AND($R175, REGEXMATCH(UPPER($C175), ""INS"")), IFERROR(IF((F175+L175)&gt;0, (F175+L175-M175)/(F175+L175), """"), """"), """")"),"")</f>
        <v/>
      </c>
      <c r="R175" s="25" t="b">
        <v>0</v>
      </c>
      <c r="S175" s="25" t="b">
        <v>0</v>
      </c>
      <c r="T175" s="25" t="b">
        <v>0</v>
      </c>
      <c r="U175" s="25"/>
      <c r="V175" s="25" t="b">
        <v>0</v>
      </c>
      <c r="W175" s="26" t="str">
        <f t="shared" si="4"/>
        <v/>
      </c>
      <c r="X175" s="27" t="str">
        <f t="shared" si="5"/>
        <v/>
      </c>
      <c r="Y175" s="27" t="str">
        <f t="shared" si="6"/>
        <v/>
      </c>
      <c r="Z175" s="27" t="str">
        <f t="shared" si="7"/>
        <v/>
      </c>
      <c r="AA175" s="28" t="str">
        <f>IFERROR(__xludf.DUMMYFUNCTION("""COMPUTED_VALUE"""),"")</f>
        <v/>
      </c>
      <c r="AB175" s="27" t="str">
        <f t="shared" si="8"/>
        <v/>
      </c>
      <c r="AC175" s="28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</row>
    <row r="176">
      <c r="A176" s="45"/>
      <c r="B176" s="20">
        <v>2.0265175E7</v>
      </c>
      <c r="C176" s="30"/>
      <c r="D176" s="20"/>
      <c r="E176" s="21"/>
      <c r="F176" s="22"/>
      <c r="G176" s="21"/>
      <c r="H176" s="21"/>
      <c r="I176" s="20"/>
      <c r="J176" s="22"/>
      <c r="K176" s="22"/>
      <c r="L176" s="22" t="str">
        <f t="shared" si="1"/>
        <v/>
      </c>
      <c r="M176" s="22"/>
      <c r="N176" s="22" t="str">
        <f t="shared" si="2"/>
        <v/>
      </c>
      <c r="O176" s="24" t="str">
        <f t="shared" si="3"/>
        <v/>
      </c>
      <c r="P176" s="24" t="str">
        <f>IFERROR(__xludf.DUMMYFUNCTION("IF(AND($R176, NOT(REGEXMATCH(UPPER($C176), ""INS""))), IFERROR(IF((F176+L176)&gt;0, (F176+L176-M176)/(F176+L176), """"), """"), """")"),"")</f>
        <v/>
      </c>
      <c r="Q176" s="24" t="str">
        <f>IFERROR(__xludf.DUMMYFUNCTION("IF(AND($R176, REGEXMATCH(UPPER($C176), ""INS"")), IFERROR(IF((F176+L176)&gt;0, (F176+L176-M176)/(F176+L176), """"), """"), """")"),"")</f>
        <v/>
      </c>
      <c r="R176" s="25" t="b">
        <v>0</v>
      </c>
      <c r="S176" s="25" t="b">
        <v>0</v>
      </c>
      <c r="T176" s="25" t="b">
        <v>0</v>
      </c>
      <c r="U176" s="25"/>
      <c r="V176" s="25" t="b">
        <v>0</v>
      </c>
      <c r="W176" s="26" t="str">
        <f t="shared" si="4"/>
        <v/>
      </c>
      <c r="X176" s="27" t="str">
        <f t="shared" si="5"/>
        <v/>
      </c>
      <c r="Y176" s="27" t="str">
        <f t="shared" si="6"/>
        <v/>
      </c>
      <c r="Z176" s="27" t="str">
        <f t="shared" si="7"/>
        <v/>
      </c>
      <c r="AA176" s="28" t="str">
        <f>IFERROR(__xludf.DUMMYFUNCTION("""COMPUTED_VALUE"""),"")</f>
        <v/>
      </c>
      <c r="AB176" s="27" t="str">
        <f t="shared" si="8"/>
        <v/>
      </c>
      <c r="AC176" s="28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</row>
    <row r="177">
      <c r="A177" s="45"/>
      <c r="B177" s="20">
        <v>2.0265176E7</v>
      </c>
      <c r="C177" s="30"/>
      <c r="D177" s="20"/>
      <c r="E177" s="21"/>
      <c r="F177" s="22"/>
      <c r="G177" s="21"/>
      <c r="H177" s="21"/>
      <c r="I177" s="20"/>
      <c r="J177" s="22"/>
      <c r="K177" s="22"/>
      <c r="L177" s="22" t="str">
        <f t="shared" si="1"/>
        <v/>
      </c>
      <c r="M177" s="22"/>
      <c r="N177" s="22" t="str">
        <f t="shared" si="2"/>
        <v/>
      </c>
      <c r="O177" s="24" t="str">
        <f t="shared" si="3"/>
        <v/>
      </c>
      <c r="P177" s="24" t="str">
        <f>IFERROR(__xludf.DUMMYFUNCTION("IF(AND($R177, NOT(REGEXMATCH(UPPER($C177), ""INS""))), IFERROR(IF((F177+L177)&gt;0, (F177+L177-M177)/(F177+L177), """"), """"), """")"),"")</f>
        <v/>
      </c>
      <c r="Q177" s="24" t="str">
        <f>IFERROR(__xludf.DUMMYFUNCTION("IF(AND($R177, REGEXMATCH(UPPER($C177), ""INS"")), IFERROR(IF((F177+L177)&gt;0, (F177+L177-M177)/(F177+L177), """"), """"), """")"),"")</f>
        <v/>
      </c>
      <c r="R177" s="25" t="b">
        <v>0</v>
      </c>
      <c r="S177" s="25" t="b">
        <v>0</v>
      </c>
      <c r="T177" s="25" t="b">
        <v>0</v>
      </c>
      <c r="U177" s="25"/>
      <c r="V177" s="25" t="b">
        <v>0</v>
      </c>
      <c r="W177" s="26" t="str">
        <f t="shared" si="4"/>
        <v/>
      </c>
      <c r="X177" s="27" t="str">
        <f t="shared" si="5"/>
        <v/>
      </c>
      <c r="Y177" s="27" t="str">
        <f t="shared" si="6"/>
        <v/>
      </c>
      <c r="Z177" s="27" t="str">
        <f t="shared" si="7"/>
        <v/>
      </c>
      <c r="AA177" s="28" t="str">
        <f>IFERROR(__xludf.DUMMYFUNCTION("""COMPUTED_VALUE"""),"")</f>
        <v/>
      </c>
      <c r="AB177" s="27" t="str">
        <f t="shared" si="8"/>
        <v/>
      </c>
      <c r="AC177" s="28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</row>
    <row r="178">
      <c r="A178" s="45"/>
      <c r="B178" s="20">
        <v>2.0265177E7</v>
      </c>
      <c r="C178" s="30"/>
      <c r="D178" s="20"/>
      <c r="E178" s="21"/>
      <c r="F178" s="22"/>
      <c r="G178" s="21"/>
      <c r="H178" s="21"/>
      <c r="I178" s="20"/>
      <c r="J178" s="22"/>
      <c r="K178" s="22"/>
      <c r="L178" s="22" t="str">
        <f t="shared" si="1"/>
        <v/>
      </c>
      <c r="M178" s="22"/>
      <c r="N178" s="22" t="str">
        <f t="shared" si="2"/>
        <v/>
      </c>
      <c r="O178" s="24" t="str">
        <f t="shared" si="3"/>
        <v/>
      </c>
      <c r="P178" s="24" t="str">
        <f>IFERROR(__xludf.DUMMYFUNCTION("IF(AND($R178, NOT(REGEXMATCH(UPPER($C178), ""INS""))), IFERROR(IF((F178+L178)&gt;0, (F178+L178-M178)/(F178+L178), """"), """"), """")"),"")</f>
        <v/>
      </c>
      <c r="Q178" s="24" t="str">
        <f>IFERROR(__xludf.DUMMYFUNCTION("IF(AND($R178, REGEXMATCH(UPPER($C178), ""INS"")), IFERROR(IF((F178+L178)&gt;0, (F178+L178-M178)/(F178+L178), """"), """"), """")"),"")</f>
        <v/>
      </c>
      <c r="R178" s="25" t="b">
        <v>0</v>
      </c>
      <c r="S178" s="25" t="b">
        <v>0</v>
      </c>
      <c r="T178" s="25" t="b">
        <v>0</v>
      </c>
      <c r="U178" s="25"/>
      <c r="V178" s="25" t="b">
        <v>0</v>
      </c>
      <c r="W178" s="26" t="str">
        <f t="shared" si="4"/>
        <v/>
      </c>
      <c r="X178" s="27" t="str">
        <f t="shared" si="5"/>
        <v/>
      </c>
      <c r="Y178" s="27" t="str">
        <f t="shared" si="6"/>
        <v/>
      </c>
      <c r="Z178" s="27" t="str">
        <f t="shared" si="7"/>
        <v/>
      </c>
      <c r="AA178" s="28" t="str">
        <f>IFERROR(__xludf.DUMMYFUNCTION("""COMPUTED_VALUE"""),"")</f>
        <v/>
      </c>
      <c r="AB178" s="27" t="str">
        <f t="shared" si="8"/>
        <v/>
      </c>
      <c r="AC178" s="28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</row>
    <row r="179">
      <c r="A179" s="45"/>
      <c r="B179" s="20">
        <v>2.0265178E7</v>
      </c>
      <c r="C179" s="30"/>
      <c r="D179" s="20"/>
      <c r="E179" s="21"/>
      <c r="F179" s="22"/>
      <c r="G179" s="21"/>
      <c r="H179" s="21"/>
      <c r="I179" s="20"/>
      <c r="J179" s="22"/>
      <c r="K179" s="22"/>
      <c r="L179" s="22" t="str">
        <f t="shared" si="1"/>
        <v/>
      </c>
      <c r="M179" s="22"/>
      <c r="N179" s="22" t="str">
        <f t="shared" si="2"/>
        <v/>
      </c>
      <c r="O179" s="24" t="str">
        <f t="shared" si="3"/>
        <v/>
      </c>
      <c r="P179" s="24" t="str">
        <f>IFERROR(__xludf.DUMMYFUNCTION("IF(AND($R179, NOT(REGEXMATCH(UPPER($C179), ""INS""))), IFERROR(IF((F179+L179)&gt;0, (F179+L179-M179)/(F179+L179), """"), """"), """")"),"")</f>
        <v/>
      </c>
      <c r="Q179" s="24" t="str">
        <f>IFERROR(__xludf.DUMMYFUNCTION("IF(AND($R179, REGEXMATCH(UPPER($C179), ""INS"")), IFERROR(IF((F179+L179)&gt;0, (F179+L179-M179)/(F179+L179), """"), """"), """")"),"")</f>
        <v/>
      </c>
      <c r="R179" s="25" t="b">
        <v>0</v>
      </c>
      <c r="S179" s="25" t="b">
        <v>0</v>
      </c>
      <c r="T179" s="25" t="b">
        <v>0</v>
      </c>
      <c r="U179" s="25"/>
      <c r="V179" s="25" t="b">
        <v>0</v>
      </c>
      <c r="W179" s="26" t="str">
        <f t="shared" si="4"/>
        <v/>
      </c>
      <c r="X179" s="27" t="str">
        <f t="shared" si="5"/>
        <v/>
      </c>
      <c r="Y179" s="27" t="str">
        <f t="shared" si="6"/>
        <v/>
      </c>
      <c r="Z179" s="27" t="str">
        <f t="shared" si="7"/>
        <v/>
      </c>
      <c r="AA179" s="28" t="str">
        <f>IFERROR(__xludf.DUMMYFUNCTION("""COMPUTED_VALUE"""),"")</f>
        <v/>
      </c>
      <c r="AB179" s="27" t="str">
        <f t="shared" si="8"/>
        <v/>
      </c>
      <c r="AC179" s="28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</row>
    <row r="180">
      <c r="A180" s="45"/>
      <c r="B180" s="20">
        <v>2.0265179E7</v>
      </c>
      <c r="C180" s="30"/>
      <c r="D180" s="20"/>
      <c r="E180" s="21"/>
      <c r="F180" s="22"/>
      <c r="G180" s="21"/>
      <c r="H180" s="21"/>
      <c r="I180" s="20"/>
      <c r="J180" s="22"/>
      <c r="K180" s="22"/>
      <c r="L180" s="22" t="str">
        <f t="shared" si="1"/>
        <v/>
      </c>
      <c r="M180" s="22"/>
      <c r="N180" s="22" t="str">
        <f t="shared" si="2"/>
        <v/>
      </c>
      <c r="O180" s="24" t="str">
        <f t="shared" si="3"/>
        <v/>
      </c>
      <c r="P180" s="24" t="str">
        <f>IFERROR(__xludf.DUMMYFUNCTION("IF(AND($R180, NOT(REGEXMATCH(UPPER($C180), ""INS""))), IFERROR(IF((F180+L180)&gt;0, (F180+L180-M180)/(F180+L180), """"), """"), """")"),"")</f>
        <v/>
      </c>
      <c r="Q180" s="24" t="str">
        <f>IFERROR(__xludf.DUMMYFUNCTION("IF(AND($R180, REGEXMATCH(UPPER($C180), ""INS"")), IFERROR(IF((F180+L180)&gt;0, (F180+L180-M180)/(F180+L180), """"), """"), """")"),"")</f>
        <v/>
      </c>
      <c r="R180" s="25" t="b">
        <v>0</v>
      </c>
      <c r="S180" s="25" t="b">
        <v>0</v>
      </c>
      <c r="T180" s="25" t="b">
        <v>0</v>
      </c>
      <c r="U180" s="25"/>
      <c r="V180" s="25" t="b">
        <v>0</v>
      </c>
      <c r="W180" s="26" t="str">
        <f t="shared" si="4"/>
        <v/>
      </c>
      <c r="X180" s="27" t="str">
        <f t="shared" si="5"/>
        <v/>
      </c>
      <c r="Y180" s="27" t="str">
        <f t="shared" si="6"/>
        <v/>
      </c>
      <c r="Z180" s="27" t="str">
        <f t="shared" si="7"/>
        <v/>
      </c>
      <c r="AA180" s="28" t="str">
        <f>IFERROR(__xludf.DUMMYFUNCTION("""COMPUTED_VALUE"""),"")</f>
        <v/>
      </c>
      <c r="AB180" s="27" t="str">
        <f t="shared" si="8"/>
        <v/>
      </c>
      <c r="AC180" s="28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</row>
    <row r="181">
      <c r="A181" s="45"/>
      <c r="B181" s="20">
        <v>2.026518E7</v>
      </c>
      <c r="C181" s="30"/>
      <c r="D181" s="20"/>
      <c r="E181" s="21"/>
      <c r="F181" s="22"/>
      <c r="G181" s="21"/>
      <c r="H181" s="21"/>
      <c r="I181" s="20"/>
      <c r="J181" s="22"/>
      <c r="K181" s="22"/>
      <c r="L181" s="22" t="str">
        <f t="shared" si="1"/>
        <v/>
      </c>
      <c r="M181" s="22"/>
      <c r="N181" s="22" t="str">
        <f t="shared" si="2"/>
        <v/>
      </c>
      <c r="O181" s="24" t="str">
        <f t="shared" si="3"/>
        <v/>
      </c>
      <c r="P181" s="24" t="str">
        <f>IFERROR(__xludf.DUMMYFUNCTION("IF(AND($R181, NOT(REGEXMATCH(UPPER($C181), ""INS""))), IFERROR(IF((F181+L181)&gt;0, (F181+L181-M181)/(F181+L181), """"), """"), """")"),"")</f>
        <v/>
      </c>
      <c r="Q181" s="24" t="str">
        <f>IFERROR(__xludf.DUMMYFUNCTION("IF(AND($R181, REGEXMATCH(UPPER($C181), ""INS"")), IFERROR(IF((F181+L181)&gt;0, (F181+L181-M181)/(F181+L181), """"), """"), """")"),"")</f>
        <v/>
      </c>
      <c r="R181" s="25" t="b">
        <v>0</v>
      </c>
      <c r="S181" s="25" t="b">
        <v>0</v>
      </c>
      <c r="T181" s="25" t="b">
        <v>0</v>
      </c>
      <c r="U181" s="25"/>
      <c r="V181" s="25" t="b">
        <v>0</v>
      </c>
      <c r="W181" s="26" t="str">
        <f t="shared" si="4"/>
        <v/>
      </c>
      <c r="X181" s="27" t="str">
        <f t="shared" si="5"/>
        <v/>
      </c>
      <c r="Y181" s="27" t="str">
        <f t="shared" si="6"/>
        <v/>
      </c>
      <c r="Z181" s="27" t="str">
        <f t="shared" si="7"/>
        <v/>
      </c>
      <c r="AA181" s="28" t="str">
        <f>IFERROR(__xludf.DUMMYFUNCTION("""COMPUTED_VALUE"""),"")</f>
        <v/>
      </c>
      <c r="AB181" s="27" t="str">
        <f t="shared" si="8"/>
        <v/>
      </c>
      <c r="AC181" s="28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</row>
    <row r="182">
      <c r="A182" s="45"/>
      <c r="B182" s="20">
        <v>2.0265181E7</v>
      </c>
      <c r="C182" s="30"/>
      <c r="D182" s="20"/>
      <c r="E182" s="21"/>
      <c r="F182" s="22"/>
      <c r="G182" s="21"/>
      <c r="H182" s="21"/>
      <c r="I182" s="20"/>
      <c r="J182" s="22"/>
      <c r="K182" s="22"/>
      <c r="L182" s="22" t="str">
        <f t="shared" si="1"/>
        <v/>
      </c>
      <c r="M182" s="22"/>
      <c r="N182" s="22" t="str">
        <f t="shared" si="2"/>
        <v/>
      </c>
      <c r="O182" s="24" t="str">
        <f t="shared" si="3"/>
        <v/>
      </c>
      <c r="P182" s="24" t="str">
        <f>IFERROR(__xludf.DUMMYFUNCTION("IF(AND($R182, NOT(REGEXMATCH(UPPER($C182), ""INS""))), IFERROR(IF((F182+L182)&gt;0, (F182+L182-M182)/(F182+L182), """"), """"), """")"),"")</f>
        <v/>
      </c>
      <c r="Q182" s="24" t="str">
        <f>IFERROR(__xludf.DUMMYFUNCTION("IF(AND($R182, REGEXMATCH(UPPER($C182), ""INS"")), IFERROR(IF((F182+L182)&gt;0, (F182+L182-M182)/(F182+L182), """"), """"), """")"),"")</f>
        <v/>
      </c>
      <c r="R182" s="25" t="b">
        <v>0</v>
      </c>
      <c r="S182" s="25" t="b">
        <v>0</v>
      </c>
      <c r="T182" s="25" t="b">
        <v>0</v>
      </c>
      <c r="U182" s="25"/>
      <c r="V182" s="25" t="b">
        <v>0</v>
      </c>
      <c r="W182" s="26" t="str">
        <f t="shared" si="4"/>
        <v/>
      </c>
      <c r="X182" s="27" t="str">
        <f t="shared" si="5"/>
        <v/>
      </c>
      <c r="Y182" s="27" t="str">
        <f t="shared" si="6"/>
        <v/>
      </c>
      <c r="Z182" s="27" t="str">
        <f t="shared" si="7"/>
        <v/>
      </c>
      <c r="AA182" s="28" t="str">
        <f>IFERROR(__xludf.DUMMYFUNCTION("""COMPUTED_VALUE"""),"")</f>
        <v/>
      </c>
      <c r="AB182" s="27" t="str">
        <f t="shared" si="8"/>
        <v/>
      </c>
      <c r="AC182" s="28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</row>
    <row r="183">
      <c r="A183" s="45"/>
      <c r="B183" s="20">
        <v>2.0265182E7</v>
      </c>
      <c r="C183" s="30"/>
      <c r="D183" s="20"/>
      <c r="E183" s="21"/>
      <c r="F183" s="22"/>
      <c r="G183" s="21"/>
      <c r="H183" s="21"/>
      <c r="I183" s="20"/>
      <c r="J183" s="22"/>
      <c r="K183" s="22"/>
      <c r="L183" s="22" t="str">
        <f t="shared" si="1"/>
        <v/>
      </c>
      <c r="M183" s="22"/>
      <c r="N183" s="22" t="str">
        <f t="shared" si="2"/>
        <v/>
      </c>
      <c r="O183" s="24" t="str">
        <f t="shared" si="3"/>
        <v/>
      </c>
      <c r="P183" s="24" t="str">
        <f>IFERROR(__xludf.DUMMYFUNCTION("IF(AND($R183, NOT(REGEXMATCH(UPPER($C183), ""INS""))), IFERROR(IF((F183+L183)&gt;0, (F183+L183-M183)/(F183+L183), """"), """"), """")"),"")</f>
        <v/>
      </c>
      <c r="Q183" s="24" t="str">
        <f>IFERROR(__xludf.DUMMYFUNCTION("IF(AND($R183, REGEXMATCH(UPPER($C183), ""INS"")), IFERROR(IF((F183+L183)&gt;0, (F183+L183-M183)/(F183+L183), """"), """"), """")"),"")</f>
        <v/>
      </c>
      <c r="R183" s="25" t="b">
        <v>0</v>
      </c>
      <c r="S183" s="25" t="b">
        <v>0</v>
      </c>
      <c r="T183" s="25" t="b">
        <v>0</v>
      </c>
      <c r="U183" s="25"/>
      <c r="V183" s="25" t="b">
        <v>0</v>
      </c>
      <c r="W183" s="26" t="str">
        <f t="shared" si="4"/>
        <v/>
      </c>
      <c r="X183" s="27" t="str">
        <f t="shared" si="5"/>
        <v/>
      </c>
      <c r="Y183" s="27" t="str">
        <f t="shared" si="6"/>
        <v/>
      </c>
      <c r="Z183" s="27" t="str">
        <f t="shared" si="7"/>
        <v/>
      </c>
      <c r="AA183" s="28" t="str">
        <f>IFERROR(__xludf.DUMMYFUNCTION("""COMPUTED_VALUE"""),"")</f>
        <v/>
      </c>
      <c r="AB183" s="27" t="str">
        <f t="shared" si="8"/>
        <v/>
      </c>
      <c r="AC183" s="28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</row>
    <row r="184">
      <c r="A184" s="45"/>
      <c r="B184" s="20">
        <v>2.0265183E7</v>
      </c>
      <c r="C184" s="30"/>
      <c r="D184" s="20"/>
      <c r="E184" s="21"/>
      <c r="F184" s="22"/>
      <c r="G184" s="21"/>
      <c r="H184" s="21"/>
      <c r="I184" s="20"/>
      <c r="J184" s="22"/>
      <c r="K184" s="22"/>
      <c r="L184" s="22" t="str">
        <f t="shared" si="1"/>
        <v/>
      </c>
      <c r="M184" s="22"/>
      <c r="N184" s="22" t="str">
        <f t="shared" si="2"/>
        <v/>
      </c>
      <c r="O184" s="24" t="str">
        <f t="shared" si="3"/>
        <v/>
      </c>
      <c r="P184" s="24" t="str">
        <f>IFERROR(__xludf.DUMMYFUNCTION("IF(AND($R184, NOT(REGEXMATCH(UPPER($C184), ""INS""))), IFERROR(IF((F184+L184)&gt;0, (F184+L184-M184)/(F184+L184), """"), """"), """")"),"")</f>
        <v/>
      </c>
      <c r="Q184" s="24" t="str">
        <f>IFERROR(__xludf.DUMMYFUNCTION("IF(AND($R184, REGEXMATCH(UPPER($C184), ""INS"")), IFERROR(IF((F184+L184)&gt;0, (F184+L184-M184)/(F184+L184), """"), """"), """")"),"")</f>
        <v/>
      </c>
      <c r="R184" s="25" t="b">
        <v>0</v>
      </c>
      <c r="S184" s="25" t="b">
        <v>0</v>
      </c>
      <c r="T184" s="25" t="b">
        <v>0</v>
      </c>
      <c r="U184" s="25"/>
      <c r="V184" s="25" t="b">
        <v>0</v>
      </c>
      <c r="W184" s="26" t="str">
        <f t="shared" si="4"/>
        <v/>
      </c>
      <c r="X184" s="27" t="str">
        <f t="shared" si="5"/>
        <v/>
      </c>
      <c r="Y184" s="27" t="str">
        <f t="shared" si="6"/>
        <v/>
      </c>
      <c r="Z184" s="27" t="str">
        <f t="shared" si="7"/>
        <v/>
      </c>
      <c r="AA184" s="28" t="str">
        <f>IFERROR(__xludf.DUMMYFUNCTION("""COMPUTED_VALUE"""),"")</f>
        <v/>
      </c>
      <c r="AB184" s="27" t="str">
        <f t="shared" si="8"/>
        <v/>
      </c>
      <c r="AC184" s="28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</row>
    <row r="185">
      <c r="A185" s="45"/>
      <c r="B185" s="20">
        <v>2.0265184E7</v>
      </c>
      <c r="C185" s="30"/>
      <c r="D185" s="20"/>
      <c r="E185" s="21"/>
      <c r="F185" s="22"/>
      <c r="G185" s="21"/>
      <c r="H185" s="21"/>
      <c r="I185" s="20"/>
      <c r="J185" s="22"/>
      <c r="K185" s="22"/>
      <c r="L185" s="22" t="str">
        <f t="shared" si="1"/>
        <v/>
      </c>
      <c r="M185" s="22"/>
      <c r="N185" s="22" t="str">
        <f t="shared" si="2"/>
        <v/>
      </c>
      <c r="O185" s="24" t="str">
        <f t="shared" si="3"/>
        <v/>
      </c>
      <c r="P185" s="24" t="str">
        <f>IFERROR(__xludf.DUMMYFUNCTION("IF(AND($R185, NOT(REGEXMATCH(UPPER($C185), ""INS""))), IFERROR(IF((F185+L185)&gt;0, (F185+L185-M185)/(F185+L185), """"), """"), """")"),"")</f>
        <v/>
      </c>
      <c r="Q185" s="24" t="str">
        <f>IFERROR(__xludf.DUMMYFUNCTION("IF(AND($R185, REGEXMATCH(UPPER($C185), ""INS"")), IFERROR(IF((F185+L185)&gt;0, (F185+L185-M185)/(F185+L185), """"), """"), """")"),"")</f>
        <v/>
      </c>
      <c r="R185" s="25" t="b">
        <v>0</v>
      </c>
      <c r="S185" s="25" t="b">
        <v>0</v>
      </c>
      <c r="T185" s="25" t="b">
        <v>0</v>
      </c>
      <c r="U185" s="25"/>
      <c r="V185" s="25" t="b">
        <v>0</v>
      </c>
      <c r="W185" s="26" t="str">
        <f t="shared" si="4"/>
        <v/>
      </c>
      <c r="X185" s="27" t="str">
        <f t="shared" si="5"/>
        <v/>
      </c>
      <c r="Y185" s="27" t="str">
        <f t="shared" si="6"/>
        <v/>
      </c>
      <c r="Z185" s="27" t="str">
        <f t="shared" si="7"/>
        <v/>
      </c>
      <c r="AA185" s="28" t="str">
        <f>IFERROR(__xludf.DUMMYFUNCTION("""COMPUTED_VALUE"""),"")</f>
        <v/>
      </c>
      <c r="AB185" s="27" t="str">
        <f t="shared" si="8"/>
        <v/>
      </c>
      <c r="AC185" s="28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</row>
    <row r="186">
      <c r="A186" s="45"/>
      <c r="B186" s="20">
        <v>2.0265185E7</v>
      </c>
      <c r="C186" s="30"/>
      <c r="D186" s="20"/>
      <c r="E186" s="21"/>
      <c r="F186" s="22"/>
      <c r="G186" s="21"/>
      <c r="H186" s="21"/>
      <c r="I186" s="20"/>
      <c r="J186" s="22"/>
      <c r="K186" s="22"/>
      <c r="L186" s="22" t="str">
        <f t="shared" si="1"/>
        <v/>
      </c>
      <c r="M186" s="22"/>
      <c r="N186" s="22" t="str">
        <f t="shared" si="2"/>
        <v/>
      </c>
      <c r="O186" s="24" t="str">
        <f t="shared" si="3"/>
        <v/>
      </c>
      <c r="P186" s="24" t="str">
        <f>IFERROR(__xludf.DUMMYFUNCTION("IF(AND($R186, NOT(REGEXMATCH(UPPER($C186), ""INS""))), IFERROR(IF((F186+L186)&gt;0, (F186+L186-M186)/(F186+L186), """"), """"), """")"),"")</f>
        <v/>
      </c>
      <c r="Q186" s="24" t="str">
        <f>IFERROR(__xludf.DUMMYFUNCTION("IF(AND($R186, REGEXMATCH(UPPER($C186), ""INS"")), IFERROR(IF((F186+L186)&gt;0, (F186+L186-M186)/(F186+L186), """"), """"), """")"),"")</f>
        <v/>
      </c>
      <c r="R186" s="25" t="b">
        <v>0</v>
      </c>
      <c r="S186" s="25" t="b">
        <v>0</v>
      </c>
      <c r="T186" s="25" t="b">
        <v>0</v>
      </c>
      <c r="U186" s="25"/>
      <c r="V186" s="25" t="b">
        <v>0</v>
      </c>
      <c r="W186" s="26" t="str">
        <f t="shared" si="4"/>
        <v/>
      </c>
      <c r="X186" s="27" t="str">
        <f t="shared" si="5"/>
        <v/>
      </c>
      <c r="Y186" s="27" t="str">
        <f t="shared" si="6"/>
        <v/>
      </c>
      <c r="Z186" s="27" t="str">
        <f t="shared" si="7"/>
        <v/>
      </c>
      <c r="AA186" s="28" t="str">
        <f>IFERROR(__xludf.DUMMYFUNCTION("""COMPUTED_VALUE"""),"")</f>
        <v/>
      </c>
      <c r="AB186" s="27" t="str">
        <f t="shared" si="8"/>
        <v/>
      </c>
      <c r="AC186" s="28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</row>
    <row r="187">
      <c r="A187" s="45"/>
      <c r="B187" s="20">
        <v>2.0265186E7</v>
      </c>
      <c r="C187" s="30"/>
      <c r="D187" s="20"/>
      <c r="E187" s="21"/>
      <c r="F187" s="22"/>
      <c r="G187" s="21"/>
      <c r="H187" s="21"/>
      <c r="I187" s="20"/>
      <c r="J187" s="22"/>
      <c r="K187" s="22"/>
      <c r="L187" s="22" t="str">
        <f t="shared" si="1"/>
        <v/>
      </c>
      <c r="M187" s="22"/>
      <c r="N187" s="22" t="str">
        <f t="shared" si="2"/>
        <v/>
      </c>
      <c r="O187" s="24" t="str">
        <f t="shared" si="3"/>
        <v/>
      </c>
      <c r="P187" s="24" t="str">
        <f>IFERROR(__xludf.DUMMYFUNCTION("IF(AND($R187, NOT(REGEXMATCH(UPPER($C187), ""INS""))), IFERROR(IF((F187+L187)&gt;0, (F187+L187-M187)/(F187+L187), """"), """"), """")"),"")</f>
        <v/>
      </c>
      <c r="Q187" s="24" t="str">
        <f>IFERROR(__xludf.DUMMYFUNCTION("IF(AND($R187, REGEXMATCH(UPPER($C187), ""INS"")), IFERROR(IF((F187+L187)&gt;0, (F187+L187-M187)/(F187+L187), """"), """"), """")"),"")</f>
        <v/>
      </c>
      <c r="R187" s="25" t="b">
        <v>0</v>
      </c>
      <c r="S187" s="25" t="b">
        <v>0</v>
      </c>
      <c r="T187" s="25" t="b">
        <v>0</v>
      </c>
      <c r="U187" s="25"/>
      <c r="V187" s="25" t="b">
        <v>0</v>
      </c>
      <c r="W187" s="26" t="str">
        <f t="shared" si="4"/>
        <v/>
      </c>
      <c r="X187" s="27" t="str">
        <f t="shared" si="5"/>
        <v/>
      </c>
      <c r="Y187" s="27" t="str">
        <f t="shared" si="6"/>
        <v/>
      </c>
      <c r="Z187" s="27" t="str">
        <f t="shared" si="7"/>
        <v/>
      </c>
      <c r="AA187" s="28" t="str">
        <f>IFERROR(__xludf.DUMMYFUNCTION("""COMPUTED_VALUE"""),"")</f>
        <v/>
      </c>
      <c r="AB187" s="27" t="str">
        <f t="shared" si="8"/>
        <v/>
      </c>
      <c r="AC187" s="28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</row>
    <row r="188">
      <c r="A188" s="45"/>
      <c r="B188" s="20">
        <v>2.0265187E7</v>
      </c>
      <c r="C188" s="30"/>
      <c r="D188" s="20"/>
      <c r="E188" s="21"/>
      <c r="F188" s="22"/>
      <c r="G188" s="21"/>
      <c r="H188" s="21"/>
      <c r="I188" s="20"/>
      <c r="J188" s="22"/>
      <c r="K188" s="22"/>
      <c r="L188" s="22" t="str">
        <f t="shared" si="1"/>
        <v/>
      </c>
      <c r="M188" s="22"/>
      <c r="N188" s="22" t="str">
        <f t="shared" si="2"/>
        <v/>
      </c>
      <c r="O188" s="24" t="str">
        <f t="shared" si="3"/>
        <v/>
      </c>
      <c r="P188" s="24" t="str">
        <f>IFERROR(__xludf.DUMMYFUNCTION("IF(AND($R188, NOT(REGEXMATCH(UPPER($C188), ""INS""))), IFERROR(IF((F188+L188)&gt;0, (F188+L188-M188)/(F188+L188), """"), """"), """")"),"")</f>
        <v/>
      </c>
      <c r="Q188" s="24" t="str">
        <f>IFERROR(__xludf.DUMMYFUNCTION("IF(AND($R188, REGEXMATCH(UPPER($C188), ""INS"")), IFERROR(IF((F188+L188)&gt;0, (F188+L188-M188)/(F188+L188), """"), """"), """")"),"")</f>
        <v/>
      </c>
      <c r="R188" s="25" t="b">
        <v>0</v>
      </c>
      <c r="S188" s="25" t="b">
        <v>0</v>
      </c>
      <c r="T188" s="25" t="b">
        <v>0</v>
      </c>
      <c r="U188" s="25"/>
      <c r="V188" s="25" t="b">
        <v>0</v>
      </c>
      <c r="W188" s="26" t="str">
        <f t="shared" si="4"/>
        <v/>
      </c>
      <c r="X188" s="27" t="str">
        <f t="shared" si="5"/>
        <v/>
      </c>
      <c r="Y188" s="27" t="str">
        <f t="shared" si="6"/>
        <v/>
      </c>
      <c r="Z188" s="27" t="str">
        <f t="shared" si="7"/>
        <v/>
      </c>
      <c r="AA188" s="28" t="str">
        <f>IFERROR(__xludf.DUMMYFUNCTION("""COMPUTED_VALUE"""),"")</f>
        <v/>
      </c>
      <c r="AB188" s="27" t="str">
        <f t="shared" si="8"/>
        <v/>
      </c>
      <c r="AC188" s="28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</row>
    <row r="189">
      <c r="A189" s="45"/>
      <c r="B189" s="20">
        <v>2.0265188E7</v>
      </c>
      <c r="C189" s="30"/>
      <c r="D189" s="20"/>
      <c r="E189" s="21"/>
      <c r="F189" s="22"/>
      <c r="G189" s="21"/>
      <c r="H189" s="21"/>
      <c r="I189" s="20"/>
      <c r="J189" s="22"/>
      <c r="K189" s="22"/>
      <c r="L189" s="22" t="str">
        <f t="shared" si="1"/>
        <v/>
      </c>
      <c r="M189" s="22"/>
      <c r="N189" s="22" t="str">
        <f t="shared" si="2"/>
        <v/>
      </c>
      <c r="O189" s="24" t="str">
        <f t="shared" si="3"/>
        <v/>
      </c>
      <c r="P189" s="24" t="str">
        <f>IFERROR(__xludf.DUMMYFUNCTION("IF(AND($R189, NOT(REGEXMATCH(UPPER($C189), ""INS""))), IFERROR(IF((F189+L189)&gt;0, (F189+L189-M189)/(F189+L189), """"), """"), """")"),"")</f>
        <v/>
      </c>
      <c r="Q189" s="24" t="str">
        <f>IFERROR(__xludf.DUMMYFUNCTION("IF(AND($R189, REGEXMATCH(UPPER($C189), ""INS"")), IFERROR(IF((F189+L189)&gt;0, (F189+L189-M189)/(F189+L189), """"), """"), """")"),"")</f>
        <v/>
      </c>
      <c r="R189" s="25" t="b">
        <v>0</v>
      </c>
      <c r="S189" s="25" t="b">
        <v>0</v>
      </c>
      <c r="T189" s="25" t="b">
        <v>0</v>
      </c>
      <c r="U189" s="25"/>
      <c r="V189" s="25" t="b">
        <v>0</v>
      </c>
      <c r="W189" s="26" t="str">
        <f t="shared" si="4"/>
        <v/>
      </c>
      <c r="X189" s="27" t="str">
        <f t="shared" si="5"/>
        <v/>
      </c>
      <c r="Y189" s="27" t="str">
        <f t="shared" si="6"/>
        <v/>
      </c>
      <c r="Z189" s="27" t="str">
        <f t="shared" si="7"/>
        <v/>
      </c>
      <c r="AA189" s="28" t="str">
        <f>IFERROR(__xludf.DUMMYFUNCTION("""COMPUTED_VALUE"""),"")</f>
        <v/>
      </c>
      <c r="AB189" s="27" t="str">
        <f t="shared" si="8"/>
        <v/>
      </c>
      <c r="AC189" s="28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</row>
    <row r="190">
      <c r="A190" s="45"/>
      <c r="B190" s="20">
        <v>2.0265189E7</v>
      </c>
      <c r="C190" s="30"/>
      <c r="D190" s="20"/>
      <c r="E190" s="21"/>
      <c r="F190" s="22"/>
      <c r="G190" s="21"/>
      <c r="H190" s="21"/>
      <c r="I190" s="20"/>
      <c r="J190" s="22"/>
      <c r="K190" s="22"/>
      <c r="L190" s="22" t="str">
        <f t="shared" si="1"/>
        <v/>
      </c>
      <c r="M190" s="22"/>
      <c r="N190" s="22" t="str">
        <f t="shared" si="2"/>
        <v/>
      </c>
      <c r="O190" s="24" t="str">
        <f t="shared" si="3"/>
        <v/>
      </c>
      <c r="P190" s="24" t="str">
        <f>IFERROR(__xludf.DUMMYFUNCTION("IF(AND($R190, NOT(REGEXMATCH(UPPER($C190), ""INS""))), IFERROR(IF((F190+L190)&gt;0, (F190+L190-M190)/(F190+L190), """"), """"), """")"),"")</f>
        <v/>
      </c>
      <c r="Q190" s="24" t="str">
        <f>IFERROR(__xludf.DUMMYFUNCTION("IF(AND($R190, REGEXMATCH(UPPER($C190), ""INS"")), IFERROR(IF((F190+L190)&gt;0, (F190+L190-M190)/(F190+L190), """"), """"), """")"),"")</f>
        <v/>
      </c>
      <c r="R190" s="25" t="b">
        <v>0</v>
      </c>
      <c r="S190" s="25" t="b">
        <v>0</v>
      </c>
      <c r="T190" s="25" t="b">
        <v>0</v>
      </c>
      <c r="U190" s="25"/>
      <c r="V190" s="25" t="b">
        <v>0</v>
      </c>
      <c r="W190" s="26" t="str">
        <f t="shared" si="4"/>
        <v/>
      </c>
      <c r="X190" s="27" t="str">
        <f t="shared" si="5"/>
        <v/>
      </c>
      <c r="Y190" s="27" t="str">
        <f t="shared" si="6"/>
        <v/>
      </c>
      <c r="Z190" s="27" t="str">
        <f t="shared" si="7"/>
        <v/>
      </c>
      <c r="AA190" s="28" t="str">
        <f>IFERROR(__xludf.DUMMYFUNCTION("""COMPUTED_VALUE"""),"")</f>
        <v/>
      </c>
      <c r="AB190" s="27" t="str">
        <f t="shared" si="8"/>
        <v/>
      </c>
      <c r="AC190" s="28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</row>
    <row r="191">
      <c r="A191" s="45"/>
      <c r="B191" s="20">
        <v>2.026519E7</v>
      </c>
      <c r="C191" s="30"/>
      <c r="D191" s="20"/>
      <c r="E191" s="21"/>
      <c r="F191" s="22"/>
      <c r="G191" s="21"/>
      <c r="H191" s="21"/>
      <c r="I191" s="20"/>
      <c r="J191" s="22"/>
      <c r="K191" s="22"/>
      <c r="L191" s="22" t="str">
        <f t="shared" si="1"/>
        <v/>
      </c>
      <c r="M191" s="22"/>
      <c r="N191" s="22" t="str">
        <f t="shared" si="2"/>
        <v/>
      </c>
      <c r="O191" s="24" t="str">
        <f t="shared" si="3"/>
        <v/>
      </c>
      <c r="P191" s="24" t="str">
        <f>IFERROR(__xludf.DUMMYFUNCTION("IF(AND($R191, NOT(REGEXMATCH(UPPER($C191), ""INS""))), IFERROR(IF((F191+L191)&gt;0, (F191+L191-M191)/(F191+L191), """"), """"), """")"),"")</f>
        <v/>
      </c>
      <c r="Q191" s="24" t="str">
        <f>IFERROR(__xludf.DUMMYFUNCTION("IF(AND($R191, REGEXMATCH(UPPER($C191), ""INS"")), IFERROR(IF((F191+L191)&gt;0, (F191+L191-M191)/(F191+L191), """"), """"), """")"),"")</f>
        <v/>
      </c>
      <c r="R191" s="25" t="b">
        <v>0</v>
      </c>
      <c r="S191" s="25" t="b">
        <v>0</v>
      </c>
      <c r="T191" s="25" t="b">
        <v>0</v>
      </c>
      <c r="U191" s="25"/>
      <c r="V191" s="25" t="b">
        <v>0</v>
      </c>
      <c r="W191" s="26" t="str">
        <f t="shared" si="4"/>
        <v/>
      </c>
      <c r="X191" s="27" t="str">
        <f t="shared" si="5"/>
        <v/>
      </c>
      <c r="Y191" s="27" t="str">
        <f t="shared" si="6"/>
        <v/>
      </c>
      <c r="Z191" s="27" t="str">
        <f t="shared" si="7"/>
        <v/>
      </c>
      <c r="AA191" s="28" t="str">
        <f>IFERROR(__xludf.DUMMYFUNCTION("""COMPUTED_VALUE"""),"")</f>
        <v/>
      </c>
      <c r="AB191" s="27" t="str">
        <f t="shared" si="8"/>
        <v/>
      </c>
      <c r="AC191" s="28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</row>
    <row r="192">
      <c r="A192" s="45"/>
      <c r="B192" s="20">
        <v>2.0265191E7</v>
      </c>
      <c r="C192" s="30"/>
      <c r="D192" s="20"/>
      <c r="E192" s="21"/>
      <c r="F192" s="22"/>
      <c r="G192" s="21"/>
      <c r="H192" s="21"/>
      <c r="I192" s="20"/>
      <c r="J192" s="22"/>
      <c r="K192" s="22"/>
      <c r="L192" s="22" t="str">
        <f t="shared" si="1"/>
        <v/>
      </c>
      <c r="M192" s="22"/>
      <c r="N192" s="22" t="str">
        <f t="shared" si="2"/>
        <v/>
      </c>
      <c r="O192" s="24" t="str">
        <f t="shared" si="3"/>
        <v/>
      </c>
      <c r="P192" s="24" t="str">
        <f>IFERROR(__xludf.DUMMYFUNCTION("IF(AND($R192, NOT(REGEXMATCH(UPPER($C192), ""INS""))), IFERROR(IF((F192+L192)&gt;0, (F192+L192-M192)/(F192+L192), """"), """"), """")"),"")</f>
        <v/>
      </c>
      <c r="Q192" s="24" t="str">
        <f>IFERROR(__xludf.DUMMYFUNCTION("IF(AND($R192, REGEXMATCH(UPPER($C192), ""INS"")), IFERROR(IF((F192+L192)&gt;0, (F192+L192-M192)/(F192+L192), """"), """"), """")"),"")</f>
        <v/>
      </c>
      <c r="R192" s="25" t="b">
        <v>0</v>
      </c>
      <c r="S192" s="25" t="b">
        <v>0</v>
      </c>
      <c r="T192" s="25" t="b">
        <v>0</v>
      </c>
      <c r="U192" s="25"/>
      <c r="V192" s="25" t="b">
        <v>0</v>
      </c>
      <c r="W192" s="26" t="str">
        <f t="shared" si="4"/>
        <v/>
      </c>
      <c r="X192" s="27" t="str">
        <f t="shared" si="5"/>
        <v/>
      </c>
      <c r="Y192" s="27" t="str">
        <f t="shared" si="6"/>
        <v/>
      </c>
      <c r="Z192" s="27" t="str">
        <f t="shared" si="7"/>
        <v/>
      </c>
      <c r="AA192" s="28" t="str">
        <f>IFERROR(__xludf.DUMMYFUNCTION("""COMPUTED_VALUE"""),"")</f>
        <v/>
      </c>
      <c r="AB192" s="27" t="str">
        <f t="shared" si="8"/>
        <v/>
      </c>
      <c r="AC192" s="28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</row>
    <row r="193">
      <c r="A193" s="45"/>
      <c r="B193" s="20">
        <v>2.0265192E7</v>
      </c>
      <c r="C193" s="30"/>
      <c r="D193" s="20"/>
      <c r="E193" s="21"/>
      <c r="F193" s="22"/>
      <c r="G193" s="21"/>
      <c r="H193" s="21"/>
      <c r="I193" s="20"/>
      <c r="J193" s="22"/>
      <c r="K193" s="22"/>
      <c r="L193" s="22" t="str">
        <f t="shared" si="1"/>
        <v/>
      </c>
      <c r="M193" s="22"/>
      <c r="N193" s="22" t="str">
        <f t="shared" si="2"/>
        <v/>
      </c>
      <c r="O193" s="24" t="str">
        <f t="shared" si="3"/>
        <v/>
      </c>
      <c r="P193" s="24" t="str">
        <f>IFERROR(__xludf.DUMMYFUNCTION("IF(AND($R193, NOT(REGEXMATCH(UPPER($C193), ""INS""))), IFERROR(IF((F193+L193)&gt;0, (F193+L193-M193)/(F193+L193), """"), """"), """")"),"")</f>
        <v/>
      </c>
      <c r="Q193" s="24" t="str">
        <f>IFERROR(__xludf.DUMMYFUNCTION("IF(AND($R193, REGEXMATCH(UPPER($C193), ""INS"")), IFERROR(IF((F193+L193)&gt;0, (F193+L193-M193)/(F193+L193), """"), """"), """")"),"")</f>
        <v/>
      </c>
      <c r="R193" s="25" t="b">
        <v>0</v>
      </c>
      <c r="S193" s="25" t="b">
        <v>0</v>
      </c>
      <c r="T193" s="25" t="b">
        <v>0</v>
      </c>
      <c r="U193" s="25"/>
      <c r="V193" s="25" t="b">
        <v>0</v>
      </c>
      <c r="W193" s="26" t="str">
        <f t="shared" si="4"/>
        <v/>
      </c>
      <c r="X193" s="27" t="str">
        <f t="shared" si="5"/>
        <v/>
      </c>
      <c r="Y193" s="27" t="str">
        <f t="shared" si="6"/>
        <v/>
      </c>
      <c r="Z193" s="27" t="str">
        <f t="shared" si="7"/>
        <v/>
      </c>
      <c r="AA193" s="28" t="str">
        <f>IFERROR(__xludf.DUMMYFUNCTION("""COMPUTED_VALUE"""),"")</f>
        <v/>
      </c>
      <c r="AB193" s="27" t="str">
        <f t="shared" si="8"/>
        <v/>
      </c>
      <c r="AC193" s="28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</row>
    <row r="194">
      <c r="A194" s="45"/>
      <c r="B194" s="20">
        <v>2.0265193E7</v>
      </c>
      <c r="C194" s="30"/>
      <c r="D194" s="20"/>
      <c r="E194" s="21"/>
      <c r="F194" s="22"/>
      <c r="G194" s="21"/>
      <c r="H194" s="21"/>
      <c r="I194" s="20"/>
      <c r="J194" s="22"/>
      <c r="K194" s="22"/>
      <c r="L194" s="22" t="str">
        <f t="shared" si="1"/>
        <v/>
      </c>
      <c r="M194" s="22"/>
      <c r="N194" s="22" t="str">
        <f t="shared" si="2"/>
        <v/>
      </c>
      <c r="O194" s="24" t="str">
        <f t="shared" si="3"/>
        <v/>
      </c>
      <c r="P194" s="24" t="str">
        <f>IFERROR(__xludf.DUMMYFUNCTION("IF(AND($R194, NOT(REGEXMATCH(UPPER($C194), ""INS""))), IFERROR(IF((F194+L194)&gt;0, (F194+L194-M194)/(F194+L194), """"), """"), """")"),"")</f>
        <v/>
      </c>
      <c r="Q194" s="24" t="str">
        <f>IFERROR(__xludf.DUMMYFUNCTION("IF(AND($R194, REGEXMATCH(UPPER($C194), ""INS"")), IFERROR(IF((F194+L194)&gt;0, (F194+L194-M194)/(F194+L194), """"), """"), """")"),"")</f>
        <v/>
      </c>
      <c r="R194" s="25" t="b">
        <v>0</v>
      </c>
      <c r="S194" s="25" t="b">
        <v>0</v>
      </c>
      <c r="T194" s="25" t="b">
        <v>0</v>
      </c>
      <c r="U194" s="25"/>
      <c r="V194" s="25" t="b">
        <v>0</v>
      </c>
      <c r="W194" s="26" t="str">
        <f t="shared" si="4"/>
        <v/>
      </c>
      <c r="X194" s="27" t="str">
        <f t="shared" si="5"/>
        <v/>
      </c>
      <c r="Y194" s="27" t="str">
        <f t="shared" si="6"/>
        <v/>
      </c>
      <c r="Z194" s="27" t="str">
        <f t="shared" si="7"/>
        <v/>
      </c>
      <c r="AA194" s="28" t="str">
        <f>IFERROR(__xludf.DUMMYFUNCTION("""COMPUTED_VALUE"""),"")</f>
        <v/>
      </c>
      <c r="AB194" s="27" t="str">
        <f t="shared" si="8"/>
        <v/>
      </c>
      <c r="AC194" s="28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</row>
    <row r="195">
      <c r="A195" s="45"/>
      <c r="B195" s="20">
        <v>2.0265194E7</v>
      </c>
      <c r="C195" s="30"/>
      <c r="D195" s="20"/>
      <c r="E195" s="21"/>
      <c r="F195" s="22"/>
      <c r="G195" s="21"/>
      <c r="H195" s="21"/>
      <c r="I195" s="20"/>
      <c r="J195" s="22"/>
      <c r="K195" s="22"/>
      <c r="L195" s="22" t="str">
        <f t="shared" si="1"/>
        <v/>
      </c>
      <c r="M195" s="22"/>
      <c r="N195" s="22" t="str">
        <f t="shared" si="2"/>
        <v/>
      </c>
      <c r="O195" s="24" t="str">
        <f t="shared" si="3"/>
        <v/>
      </c>
      <c r="P195" s="24" t="str">
        <f>IFERROR(__xludf.DUMMYFUNCTION("IF(AND($R195, NOT(REGEXMATCH(UPPER($C195), ""INS""))), IFERROR(IF((F195+L195)&gt;0, (F195+L195-M195)/(F195+L195), """"), """"), """")"),"")</f>
        <v/>
      </c>
      <c r="Q195" s="24" t="str">
        <f>IFERROR(__xludf.DUMMYFUNCTION("IF(AND($R195, REGEXMATCH(UPPER($C195), ""INS"")), IFERROR(IF((F195+L195)&gt;0, (F195+L195-M195)/(F195+L195), """"), """"), """")"),"")</f>
        <v/>
      </c>
      <c r="R195" s="25" t="b">
        <v>0</v>
      </c>
      <c r="S195" s="25" t="b">
        <v>0</v>
      </c>
      <c r="T195" s="25" t="b">
        <v>0</v>
      </c>
      <c r="U195" s="25"/>
      <c r="V195" s="25" t="b">
        <v>0</v>
      </c>
      <c r="W195" s="26" t="str">
        <f t="shared" si="4"/>
        <v/>
      </c>
      <c r="X195" s="27" t="str">
        <f t="shared" si="5"/>
        <v/>
      </c>
      <c r="Y195" s="27" t="str">
        <f t="shared" si="6"/>
        <v/>
      </c>
      <c r="Z195" s="27" t="str">
        <f t="shared" si="7"/>
        <v/>
      </c>
      <c r="AA195" s="28" t="str">
        <f>IFERROR(__xludf.DUMMYFUNCTION("""COMPUTED_VALUE"""),"")</f>
        <v/>
      </c>
      <c r="AB195" s="27" t="str">
        <f t="shared" si="8"/>
        <v/>
      </c>
      <c r="AC195" s="28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</row>
    <row r="196">
      <c r="A196" s="45"/>
      <c r="B196" s="20">
        <v>2.0265195E7</v>
      </c>
      <c r="C196" s="30"/>
      <c r="D196" s="20"/>
      <c r="E196" s="21"/>
      <c r="F196" s="22"/>
      <c r="G196" s="21"/>
      <c r="H196" s="21"/>
      <c r="I196" s="20"/>
      <c r="J196" s="22"/>
      <c r="K196" s="22"/>
      <c r="L196" s="22" t="str">
        <f t="shared" si="1"/>
        <v/>
      </c>
      <c r="M196" s="22"/>
      <c r="N196" s="22" t="str">
        <f t="shared" si="2"/>
        <v/>
      </c>
      <c r="O196" s="24" t="str">
        <f t="shared" si="3"/>
        <v/>
      </c>
      <c r="P196" s="24" t="str">
        <f>IFERROR(__xludf.DUMMYFUNCTION("IF(AND($R196, NOT(REGEXMATCH(UPPER($C196), ""INS""))), IFERROR(IF((F196+L196)&gt;0, (F196+L196-M196)/(F196+L196), """"), """"), """")"),"")</f>
        <v/>
      </c>
      <c r="Q196" s="24" t="str">
        <f>IFERROR(__xludf.DUMMYFUNCTION("IF(AND($R196, REGEXMATCH(UPPER($C196), ""INS"")), IFERROR(IF((F196+L196)&gt;0, (F196+L196-M196)/(F196+L196), """"), """"), """")"),"")</f>
        <v/>
      </c>
      <c r="R196" s="25" t="b">
        <v>0</v>
      </c>
      <c r="S196" s="25" t="b">
        <v>0</v>
      </c>
      <c r="T196" s="25" t="b">
        <v>0</v>
      </c>
      <c r="U196" s="25"/>
      <c r="V196" s="25" t="b">
        <v>0</v>
      </c>
      <c r="W196" s="26" t="str">
        <f t="shared" si="4"/>
        <v/>
      </c>
      <c r="X196" s="27" t="str">
        <f t="shared" si="5"/>
        <v/>
      </c>
      <c r="Y196" s="27" t="str">
        <f t="shared" si="6"/>
        <v/>
      </c>
      <c r="Z196" s="27" t="str">
        <f t="shared" si="7"/>
        <v/>
      </c>
      <c r="AA196" s="28" t="str">
        <f>IFERROR(__xludf.DUMMYFUNCTION("""COMPUTED_VALUE"""),"")</f>
        <v/>
      </c>
      <c r="AB196" s="27" t="str">
        <f t="shared" si="8"/>
        <v/>
      </c>
      <c r="AC196" s="28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</row>
    <row r="197">
      <c r="A197" s="45"/>
      <c r="B197" s="20">
        <v>2.0265196E7</v>
      </c>
      <c r="C197" s="30"/>
      <c r="D197" s="20"/>
      <c r="E197" s="21"/>
      <c r="F197" s="22"/>
      <c r="G197" s="21"/>
      <c r="H197" s="21"/>
      <c r="I197" s="20"/>
      <c r="J197" s="22"/>
      <c r="K197" s="22"/>
      <c r="L197" s="22" t="str">
        <f t="shared" si="1"/>
        <v/>
      </c>
      <c r="M197" s="22"/>
      <c r="N197" s="22" t="str">
        <f t="shared" si="2"/>
        <v/>
      </c>
      <c r="O197" s="24" t="str">
        <f t="shared" si="3"/>
        <v/>
      </c>
      <c r="P197" s="24" t="str">
        <f>IFERROR(__xludf.DUMMYFUNCTION("IF(AND($R197, NOT(REGEXMATCH(UPPER($C197), ""INS""))), IFERROR(IF((F197+L197)&gt;0, (F197+L197-M197)/(F197+L197), """"), """"), """")"),"")</f>
        <v/>
      </c>
      <c r="Q197" s="24" t="str">
        <f>IFERROR(__xludf.DUMMYFUNCTION("IF(AND($R197, REGEXMATCH(UPPER($C197), ""INS"")), IFERROR(IF((F197+L197)&gt;0, (F197+L197-M197)/(F197+L197), """"), """"), """")"),"")</f>
        <v/>
      </c>
      <c r="R197" s="25" t="b">
        <v>0</v>
      </c>
      <c r="S197" s="25" t="b">
        <v>0</v>
      </c>
      <c r="T197" s="25" t="b">
        <v>0</v>
      </c>
      <c r="U197" s="25"/>
      <c r="V197" s="25" t="b">
        <v>0</v>
      </c>
      <c r="W197" s="26" t="str">
        <f t="shared" si="4"/>
        <v/>
      </c>
      <c r="X197" s="27" t="str">
        <f t="shared" si="5"/>
        <v/>
      </c>
      <c r="Y197" s="27" t="str">
        <f t="shared" si="6"/>
        <v/>
      </c>
      <c r="Z197" s="27" t="str">
        <f t="shared" si="7"/>
        <v/>
      </c>
      <c r="AA197" s="28" t="str">
        <f>IFERROR(__xludf.DUMMYFUNCTION("""COMPUTED_VALUE"""),"")</f>
        <v/>
      </c>
      <c r="AB197" s="27" t="str">
        <f t="shared" si="8"/>
        <v/>
      </c>
      <c r="AC197" s="28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</row>
    <row r="198">
      <c r="A198" s="45"/>
      <c r="B198" s="20">
        <v>2.0265197E7</v>
      </c>
      <c r="C198" s="30"/>
      <c r="D198" s="20"/>
      <c r="E198" s="21"/>
      <c r="F198" s="22"/>
      <c r="G198" s="21"/>
      <c r="H198" s="21"/>
      <c r="I198" s="20"/>
      <c r="J198" s="22"/>
      <c r="K198" s="22"/>
      <c r="L198" s="22" t="str">
        <f t="shared" si="1"/>
        <v/>
      </c>
      <c r="M198" s="22"/>
      <c r="N198" s="22" t="str">
        <f t="shared" si="2"/>
        <v/>
      </c>
      <c r="O198" s="24" t="str">
        <f t="shared" si="3"/>
        <v/>
      </c>
      <c r="P198" s="24" t="str">
        <f>IFERROR(__xludf.DUMMYFUNCTION("IF(AND($R198, NOT(REGEXMATCH(UPPER($C198), ""INS""))), IFERROR(IF((F198+L198)&gt;0, (F198+L198-M198)/(F198+L198), """"), """"), """")"),"")</f>
        <v/>
      </c>
      <c r="Q198" s="24" t="str">
        <f>IFERROR(__xludf.DUMMYFUNCTION("IF(AND($R198, REGEXMATCH(UPPER($C198), ""INS"")), IFERROR(IF((F198+L198)&gt;0, (F198+L198-M198)/(F198+L198), """"), """"), """")"),"")</f>
        <v/>
      </c>
      <c r="R198" s="25" t="b">
        <v>0</v>
      </c>
      <c r="S198" s="25" t="b">
        <v>0</v>
      </c>
      <c r="T198" s="25" t="b">
        <v>0</v>
      </c>
      <c r="U198" s="25"/>
      <c r="V198" s="25" t="b">
        <v>0</v>
      </c>
      <c r="W198" s="26" t="str">
        <f t="shared" si="4"/>
        <v/>
      </c>
      <c r="X198" s="27" t="str">
        <f t="shared" si="5"/>
        <v/>
      </c>
      <c r="Y198" s="27" t="str">
        <f t="shared" si="6"/>
        <v/>
      </c>
      <c r="Z198" s="27" t="str">
        <f t="shared" si="7"/>
        <v/>
      </c>
      <c r="AA198" s="28" t="str">
        <f>IFERROR(__xludf.DUMMYFUNCTION("""COMPUTED_VALUE"""),"")</f>
        <v/>
      </c>
      <c r="AB198" s="27" t="str">
        <f t="shared" si="8"/>
        <v/>
      </c>
      <c r="AC198" s="28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</row>
    <row r="199">
      <c r="A199" s="45"/>
      <c r="B199" s="20">
        <v>2.0265198E7</v>
      </c>
      <c r="C199" s="30"/>
      <c r="D199" s="20"/>
      <c r="E199" s="21"/>
      <c r="F199" s="22"/>
      <c r="G199" s="21"/>
      <c r="H199" s="21"/>
      <c r="I199" s="20"/>
      <c r="J199" s="22"/>
      <c r="K199" s="22"/>
      <c r="L199" s="22" t="str">
        <f t="shared" si="1"/>
        <v/>
      </c>
      <c r="M199" s="22"/>
      <c r="N199" s="22" t="str">
        <f t="shared" si="2"/>
        <v/>
      </c>
      <c r="O199" s="24" t="str">
        <f t="shared" si="3"/>
        <v/>
      </c>
      <c r="P199" s="24" t="str">
        <f>IFERROR(__xludf.DUMMYFUNCTION("IF(AND($R199, NOT(REGEXMATCH(UPPER($C199), ""INS""))), IFERROR(IF((F199+L199)&gt;0, (F199+L199-M199)/(F199+L199), """"), """"), """")"),"")</f>
        <v/>
      </c>
      <c r="Q199" s="24" t="str">
        <f>IFERROR(__xludf.DUMMYFUNCTION("IF(AND($R199, REGEXMATCH(UPPER($C199), ""INS"")), IFERROR(IF((F199+L199)&gt;0, (F199+L199-M199)/(F199+L199), """"), """"), """")"),"")</f>
        <v/>
      </c>
      <c r="R199" s="25" t="b">
        <v>0</v>
      </c>
      <c r="S199" s="25" t="b">
        <v>0</v>
      </c>
      <c r="T199" s="25" t="b">
        <v>0</v>
      </c>
      <c r="U199" s="25"/>
      <c r="V199" s="25" t="b">
        <v>0</v>
      </c>
      <c r="W199" s="26" t="str">
        <f t="shared" si="4"/>
        <v/>
      </c>
      <c r="X199" s="27" t="str">
        <f t="shared" si="5"/>
        <v/>
      </c>
      <c r="Y199" s="27" t="str">
        <f t="shared" si="6"/>
        <v/>
      </c>
      <c r="Z199" s="27" t="str">
        <f t="shared" si="7"/>
        <v/>
      </c>
      <c r="AA199" s="28" t="str">
        <f>IFERROR(__xludf.DUMMYFUNCTION("""COMPUTED_VALUE"""),"")</f>
        <v/>
      </c>
      <c r="AB199" s="27" t="str">
        <f t="shared" si="8"/>
        <v/>
      </c>
      <c r="AC199" s="28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</row>
    <row r="200">
      <c r="A200" s="45"/>
      <c r="B200" s="20">
        <v>2.0265199E7</v>
      </c>
      <c r="C200" s="30"/>
      <c r="D200" s="20"/>
      <c r="E200" s="21"/>
      <c r="F200" s="22"/>
      <c r="G200" s="21"/>
      <c r="H200" s="21"/>
      <c r="I200" s="20"/>
      <c r="J200" s="22"/>
      <c r="K200" s="22"/>
      <c r="L200" s="22" t="str">
        <f t="shared" si="1"/>
        <v/>
      </c>
      <c r="M200" s="22"/>
      <c r="N200" s="22" t="str">
        <f t="shared" si="2"/>
        <v/>
      </c>
      <c r="O200" s="24" t="str">
        <f t="shared" si="3"/>
        <v/>
      </c>
      <c r="P200" s="24" t="str">
        <f>IFERROR(__xludf.DUMMYFUNCTION("IF(AND($R200, NOT(REGEXMATCH(UPPER($C200), ""INS""))), IFERROR(IF((F200+L200)&gt;0, (F200+L200-M200)/(F200+L200), """"), """"), """")"),"")</f>
        <v/>
      </c>
      <c r="Q200" s="24" t="str">
        <f>IFERROR(__xludf.DUMMYFUNCTION("IF(AND($R200, REGEXMATCH(UPPER($C200), ""INS"")), IFERROR(IF((F200+L200)&gt;0, (F200+L200-M200)/(F200+L200), """"), """"), """")"),"")</f>
        <v/>
      </c>
      <c r="R200" s="25" t="b">
        <v>0</v>
      </c>
      <c r="S200" s="25" t="b">
        <v>0</v>
      </c>
      <c r="T200" s="25" t="b">
        <v>0</v>
      </c>
      <c r="U200" s="25"/>
      <c r="V200" s="25" t="b">
        <v>0</v>
      </c>
      <c r="W200" s="26" t="str">
        <f t="shared" si="4"/>
        <v/>
      </c>
      <c r="X200" s="27" t="str">
        <f t="shared" si="5"/>
        <v/>
      </c>
      <c r="Y200" s="27" t="str">
        <f t="shared" si="6"/>
        <v/>
      </c>
      <c r="Z200" s="27" t="str">
        <f t="shared" si="7"/>
        <v/>
      </c>
      <c r="AA200" s="28" t="str">
        <f>IFERROR(__xludf.DUMMYFUNCTION("""COMPUTED_VALUE"""),"")</f>
        <v/>
      </c>
      <c r="AB200" s="27" t="str">
        <f t="shared" si="8"/>
        <v/>
      </c>
      <c r="AC200" s="28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</row>
    <row r="201">
      <c r="A201" s="45"/>
      <c r="B201" s="20">
        <v>2.02652E7</v>
      </c>
      <c r="C201" s="30"/>
      <c r="D201" s="20"/>
      <c r="E201" s="21"/>
      <c r="F201" s="22"/>
      <c r="G201" s="21"/>
      <c r="H201" s="21"/>
      <c r="I201" s="20"/>
      <c r="J201" s="22"/>
      <c r="K201" s="22"/>
      <c r="L201" s="22" t="str">
        <f t="shared" si="1"/>
        <v/>
      </c>
      <c r="M201" s="22"/>
      <c r="N201" s="22" t="str">
        <f t="shared" si="2"/>
        <v/>
      </c>
      <c r="O201" s="24" t="str">
        <f t="shared" si="3"/>
        <v/>
      </c>
      <c r="P201" s="24" t="str">
        <f>IFERROR(__xludf.DUMMYFUNCTION("IF(AND($R201, NOT(REGEXMATCH(UPPER($C201), ""INS""))), IFERROR(IF((F201+L201)&gt;0, (F201+L201-M201)/(F201+L201), """"), """"), """")"),"")</f>
        <v/>
      </c>
      <c r="Q201" s="24" t="str">
        <f>IFERROR(__xludf.DUMMYFUNCTION("IF(AND($R201, REGEXMATCH(UPPER($C201), ""INS"")), IFERROR(IF((F201+L201)&gt;0, (F201+L201-M201)/(F201+L201), """"), """"), """")"),"")</f>
        <v/>
      </c>
      <c r="R201" s="25" t="b">
        <v>0</v>
      </c>
      <c r="S201" s="25" t="b">
        <v>0</v>
      </c>
      <c r="T201" s="25" t="b">
        <v>0</v>
      </c>
      <c r="U201" s="25"/>
      <c r="V201" s="25" t="b">
        <v>0</v>
      </c>
      <c r="W201" s="26" t="str">
        <f t="shared" si="4"/>
        <v/>
      </c>
      <c r="X201" s="27" t="str">
        <f t="shared" si="5"/>
        <v/>
      </c>
      <c r="Y201" s="27" t="str">
        <f t="shared" si="6"/>
        <v/>
      </c>
      <c r="Z201" s="27" t="str">
        <f t="shared" si="7"/>
        <v/>
      </c>
      <c r="AA201" s="28" t="str">
        <f>IFERROR(__xludf.DUMMYFUNCTION("""COMPUTED_VALUE"""),"")</f>
        <v/>
      </c>
      <c r="AB201" s="27" t="str">
        <f t="shared" si="8"/>
        <v/>
      </c>
      <c r="AC201" s="28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</row>
    <row r="202">
      <c r="A202" s="45"/>
      <c r="B202" s="20">
        <v>2.0265201E7</v>
      </c>
      <c r="C202" s="30"/>
      <c r="D202" s="20"/>
      <c r="E202" s="21"/>
      <c r="F202" s="22"/>
      <c r="G202" s="21"/>
      <c r="H202" s="21"/>
      <c r="I202" s="20"/>
      <c r="J202" s="22"/>
      <c r="K202" s="22"/>
      <c r="L202" s="22" t="str">
        <f t="shared" si="1"/>
        <v/>
      </c>
      <c r="M202" s="22"/>
      <c r="N202" s="22" t="str">
        <f t="shared" si="2"/>
        <v/>
      </c>
      <c r="O202" s="24" t="str">
        <f t="shared" si="3"/>
        <v/>
      </c>
      <c r="P202" s="24" t="str">
        <f>IFERROR(__xludf.DUMMYFUNCTION("IF(AND($R202, NOT(REGEXMATCH(UPPER($C202), ""INS""))), IFERROR(IF((F202+L202)&gt;0, (F202+L202-M202)/(F202+L202), """"), """"), """")"),"")</f>
        <v/>
      </c>
      <c r="Q202" s="24" t="str">
        <f>IFERROR(__xludf.DUMMYFUNCTION("IF(AND($R202, REGEXMATCH(UPPER($C202), ""INS"")), IFERROR(IF((F202+L202)&gt;0, (F202+L202-M202)/(F202+L202), """"), """"), """")"),"")</f>
        <v/>
      </c>
      <c r="R202" s="25" t="b">
        <v>0</v>
      </c>
      <c r="S202" s="25" t="b">
        <v>0</v>
      </c>
      <c r="T202" s="25" t="b">
        <v>0</v>
      </c>
      <c r="U202" s="25"/>
      <c r="V202" s="25" t="b">
        <v>0</v>
      </c>
      <c r="W202" s="26" t="str">
        <f t="shared" si="4"/>
        <v/>
      </c>
      <c r="X202" s="27" t="str">
        <f t="shared" si="5"/>
        <v/>
      </c>
      <c r="Y202" s="27" t="str">
        <f t="shared" si="6"/>
        <v/>
      </c>
      <c r="Z202" s="27" t="str">
        <f t="shared" si="7"/>
        <v/>
      </c>
      <c r="AA202" s="28" t="str">
        <f>IFERROR(__xludf.DUMMYFUNCTION("""COMPUTED_VALUE"""),"")</f>
        <v/>
      </c>
      <c r="AB202" s="27" t="str">
        <f t="shared" si="8"/>
        <v/>
      </c>
      <c r="AC202" s="28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</row>
    <row r="203">
      <c r="A203" s="45"/>
      <c r="B203" s="20">
        <v>2.0265202E7</v>
      </c>
      <c r="C203" s="30"/>
      <c r="D203" s="20"/>
      <c r="E203" s="21"/>
      <c r="F203" s="22"/>
      <c r="G203" s="21"/>
      <c r="H203" s="21"/>
      <c r="I203" s="20"/>
      <c r="J203" s="22"/>
      <c r="K203" s="22"/>
      <c r="L203" s="22" t="str">
        <f t="shared" si="1"/>
        <v/>
      </c>
      <c r="M203" s="22"/>
      <c r="N203" s="22" t="str">
        <f t="shared" si="2"/>
        <v/>
      </c>
      <c r="O203" s="24" t="str">
        <f t="shared" si="3"/>
        <v/>
      </c>
      <c r="P203" s="24" t="str">
        <f>IFERROR(__xludf.DUMMYFUNCTION("IF(AND($R203, NOT(REGEXMATCH(UPPER($C203), ""INS""))), IFERROR(IF((F203+L203)&gt;0, (F203+L203-M203)/(F203+L203), """"), """"), """")"),"")</f>
        <v/>
      </c>
      <c r="Q203" s="24" t="str">
        <f>IFERROR(__xludf.DUMMYFUNCTION("IF(AND($R203, REGEXMATCH(UPPER($C203), ""INS"")), IFERROR(IF((F203+L203)&gt;0, (F203+L203-M203)/(F203+L203), """"), """"), """")"),"")</f>
        <v/>
      </c>
      <c r="R203" s="25" t="b">
        <v>0</v>
      </c>
      <c r="S203" s="25" t="b">
        <v>0</v>
      </c>
      <c r="T203" s="25" t="b">
        <v>0</v>
      </c>
      <c r="U203" s="25"/>
      <c r="V203" s="25" t="b">
        <v>0</v>
      </c>
      <c r="W203" s="26" t="str">
        <f t="shared" si="4"/>
        <v/>
      </c>
      <c r="X203" s="27" t="str">
        <f t="shared" si="5"/>
        <v/>
      </c>
      <c r="Y203" s="27" t="str">
        <f t="shared" si="6"/>
        <v/>
      </c>
      <c r="Z203" s="27" t="str">
        <f t="shared" si="7"/>
        <v/>
      </c>
      <c r="AA203" s="28" t="str">
        <f>IFERROR(__xludf.DUMMYFUNCTION("""COMPUTED_VALUE"""),"")</f>
        <v/>
      </c>
      <c r="AB203" s="27" t="str">
        <f t="shared" si="8"/>
        <v/>
      </c>
      <c r="AC203" s="28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</row>
    <row r="204">
      <c r="A204" s="45"/>
      <c r="B204" s="20">
        <v>2.0265203E7</v>
      </c>
      <c r="C204" s="30"/>
      <c r="D204" s="20"/>
      <c r="E204" s="21"/>
      <c r="F204" s="22"/>
      <c r="G204" s="21"/>
      <c r="H204" s="21"/>
      <c r="I204" s="20"/>
      <c r="J204" s="22"/>
      <c r="K204" s="22"/>
      <c r="L204" s="22" t="str">
        <f t="shared" si="1"/>
        <v/>
      </c>
      <c r="M204" s="22"/>
      <c r="N204" s="22" t="str">
        <f t="shared" si="2"/>
        <v/>
      </c>
      <c r="O204" s="24" t="str">
        <f t="shared" si="3"/>
        <v/>
      </c>
      <c r="P204" s="24" t="str">
        <f>IFERROR(__xludf.DUMMYFUNCTION("IF(AND($R204, NOT(REGEXMATCH(UPPER($C204), ""INS""))), IFERROR(IF((F204+L204)&gt;0, (F204+L204-M204)/(F204+L204), """"), """"), """")"),"")</f>
        <v/>
      </c>
      <c r="Q204" s="24" t="str">
        <f>IFERROR(__xludf.DUMMYFUNCTION("IF(AND($R204, REGEXMATCH(UPPER($C204), ""INS"")), IFERROR(IF((F204+L204)&gt;0, (F204+L204-M204)/(F204+L204), """"), """"), """")"),"")</f>
        <v/>
      </c>
      <c r="R204" s="25" t="b">
        <v>0</v>
      </c>
      <c r="S204" s="25" t="b">
        <v>0</v>
      </c>
      <c r="T204" s="25" t="b">
        <v>0</v>
      </c>
      <c r="U204" s="25"/>
      <c r="V204" s="25" t="b">
        <v>0</v>
      </c>
      <c r="W204" s="26" t="str">
        <f t="shared" si="4"/>
        <v/>
      </c>
      <c r="X204" s="27" t="str">
        <f t="shared" si="5"/>
        <v/>
      </c>
      <c r="Y204" s="27" t="str">
        <f t="shared" si="6"/>
        <v/>
      </c>
      <c r="Z204" s="27" t="str">
        <f t="shared" si="7"/>
        <v/>
      </c>
      <c r="AA204" s="28" t="str">
        <f>IFERROR(__xludf.DUMMYFUNCTION("""COMPUTED_VALUE"""),"")</f>
        <v/>
      </c>
      <c r="AB204" s="27" t="str">
        <f t="shared" si="8"/>
        <v/>
      </c>
      <c r="AC204" s="28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</row>
    <row r="205">
      <c r="A205" s="45"/>
      <c r="B205" s="20">
        <v>2.0265204E7</v>
      </c>
      <c r="C205" s="30"/>
      <c r="D205" s="20"/>
      <c r="E205" s="21"/>
      <c r="F205" s="22"/>
      <c r="G205" s="21"/>
      <c r="H205" s="21"/>
      <c r="I205" s="20"/>
      <c r="J205" s="22"/>
      <c r="K205" s="22"/>
      <c r="L205" s="22" t="str">
        <f t="shared" si="1"/>
        <v/>
      </c>
      <c r="M205" s="22"/>
      <c r="N205" s="22" t="str">
        <f t="shared" si="2"/>
        <v/>
      </c>
      <c r="O205" s="24" t="str">
        <f t="shared" si="3"/>
        <v/>
      </c>
      <c r="P205" s="24" t="str">
        <f>IFERROR(__xludf.DUMMYFUNCTION("IF(AND($R205, NOT(REGEXMATCH(UPPER($C205), ""INS""))), IFERROR(IF((F205+L205)&gt;0, (F205+L205-M205)/(F205+L205), """"), """"), """")"),"")</f>
        <v/>
      </c>
      <c r="Q205" s="24" t="str">
        <f>IFERROR(__xludf.DUMMYFUNCTION("IF(AND($R205, REGEXMATCH(UPPER($C205), ""INS"")), IFERROR(IF((F205+L205)&gt;0, (F205+L205-M205)/(F205+L205), """"), """"), """")"),"")</f>
        <v/>
      </c>
      <c r="R205" s="25" t="b">
        <v>0</v>
      </c>
      <c r="S205" s="25" t="b">
        <v>0</v>
      </c>
      <c r="T205" s="25" t="b">
        <v>0</v>
      </c>
      <c r="U205" s="25"/>
      <c r="V205" s="25" t="b">
        <v>0</v>
      </c>
      <c r="W205" s="26" t="str">
        <f t="shared" si="4"/>
        <v/>
      </c>
      <c r="X205" s="27" t="str">
        <f t="shared" si="5"/>
        <v/>
      </c>
      <c r="Y205" s="27" t="str">
        <f t="shared" si="6"/>
        <v/>
      </c>
      <c r="Z205" s="27" t="str">
        <f t="shared" si="7"/>
        <v/>
      </c>
      <c r="AA205" s="28" t="str">
        <f>IFERROR(__xludf.DUMMYFUNCTION("""COMPUTED_VALUE"""),"")</f>
        <v/>
      </c>
      <c r="AB205" s="27" t="str">
        <f t="shared" si="8"/>
        <v/>
      </c>
      <c r="AC205" s="28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</row>
    <row r="206">
      <c r="A206" s="45"/>
      <c r="B206" s="20">
        <v>2.0265205E7</v>
      </c>
      <c r="C206" s="30"/>
      <c r="D206" s="20"/>
      <c r="E206" s="21"/>
      <c r="F206" s="22"/>
      <c r="G206" s="21"/>
      <c r="H206" s="21"/>
      <c r="I206" s="20"/>
      <c r="J206" s="22"/>
      <c r="K206" s="22"/>
      <c r="L206" s="22" t="str">
        <f t="shared" si="1"/>
        <v/>
      </c>
      <c r="M206" s="22"/>
      <c r="N206" s="22" t="str">
        <f t="shared" si="2"/>
        <v/>
      </c>
      <c r="O206" s="24" t="str">
        <f t="shared" si="3"/>
        <v/>
      </c>
      <c r="P206" s="24" t="str">
        <f>IFERROR(__xludf.DUMMYFUNCTION("IF(AND($R206, NOT(REGEXMATCH(UPPER($C206), ""INS""))), IFERROR(IF((F206+L206)&gt;0, (F206+L206-M206)/(F206+L206), """"), """"), """")"),"")</f>
        <v/>
      </c>
      <c r="Q206" s="24" t="str">
        <f>IFERROR(__xludf.DUMMYFUNCTION("IF(AND($R206, REGEXMATCH(UPPER($C206), ""INS"")), IFERROR(IF((F206+L206)&gt;0, (F206+L206-M206)/(F206+L206), """"), """"), """")"),"")</f>
        <v/>
      </c>
      <c r="R206" s="25" t="b">
        <v>0</v>
      </c>
      <c r="S206" s="25" t="b">
        <v>0</v>
      </c>
      <c r="T206" s="25" t="b">
        <v>0</v>
      </c>
      <c r="U206" s="25"/>
      <c r="V206" s="25" t="b">
        <v>0</v>
      </c>
      <c r="W206" s="26" t="str">
        <f t="shared" si="4"/>
        <v/>
      </c>
      <c r="X206" s="27" t="str">
        <f t="shared" si="5"/>
        <v/>
      </c>
      <c r="Y206" s="27" t="str">
        <f t="shared" si="6"/>
        <v/>
      </c>
      <c r="Z206" s="27" t="str">
        <f t="shared" si="7"/>
        <v/>
      </c>
      <c r="AA206" s="28" t="str">
        <f>IFERROR(__xludf.DUMMYFUNCTION("""COMPUTED_VALUE"""),"")</f>
        <v/>
      </c>
      <c r="AB206" s="27" t="str">
        <f t="shared" si="8"/>
        <v/>
      </c>
      <c r="AC206" s="28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</row>
    <row r="207">
      <c r="A207" s="45"/>
      <c r="B207" s="20">
        <v>2.0265206E7</v>
      </c>
      <c r="C207" s="30"/>
      <c r="D207" s="20"/>
      <c r="E207" s="21"/>
      <c r="F207" s="22"/>
      <c r="G207" s="21"/>
      <c r="H207" s="21"/>
      <c r="I207" s="20"/>
      <c r="J207" s="22"/>
      <c r="K207" s="22"/>
      <c r="L207" s="22" t="str">
        <f t="shared" si="1"/>
        <v/>
      </c>
      <c r="M207" s="22"/>
      <c r="N207" s="22" t="str">
        <f t="shared" si="2"/>
        <v/>
      </c>
      <c r="O207" s="24" t="str">
        <f t="shared" si="3"/>
        <v/>
      </c>
      <c r="P207" s="24" t="str">
        <f>IFERROR(__xludf.DUMMYFUNCTION("IF(AND($R207, NOT(REGEXMATCH(UPPER($C207), ""INS""))), IFERROR(IF((F207+L207)&gt;0, (F207+L207-M207)/(F207+L207), """"), """"), """")"),"")</f>
        <v/>
      </c>
      <c r="Q207" s="24" t="str">
        <f>IFERROR(__xludf.DUMMYFUNCTION("IF(AND($R207, REGEXMATCH(UPPER($C207), ""INS"")), IFERROR(IF((F207+L207)&gt;0, (F207+L207-M207)/(F207+L207), """"), """"), """")"),"")</f>
        <v/>
      </c>
      <c r="R207" s="25" t="b">
        <v>0</v>
      </c>
      <c r="S207" s="25" t="b">
        <v>0</v>
      </c>
      <c r="T207" s="25" t="b">
        <v>0</v>
      </c>
      <c r="U207" s="25"/>
      <c r="V207" s="25" t="b">
        <v>0</v>
      </c>
      <c r="W207" s="26" t="str">
        <f t="shared" si="4"/>
        <v/>
      </c>
      <c r="X207" s="27" t="str">
        <f t="shared" si="5"/>
        <v/>
      </c>
      <c r="Y207" s="27" t="str">
        <f t="shared" si="6"/>
        <v/>
      </c>
      <c r="Z207" s="27" t="str">
        <f t="shared" si="7"/>
        <v/>
      </c>
      <c r="AA207" s="28" t="str">
        <f>IFERROR(__xludf.DUMMYFUNCTION("""COMPUTED_VALUE"""),"")</f>
        <v/>
      </c>
      <c r="AB207" s="27" t="str">
        <f t="shared" si="8"/>
        <v/>
      </c>
      <c r="AC207" s="28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</row>
    <row r="208">
      <c r="A208" s="45"/>
      <c r="B208" s="20">
        <v>2.0265207E7</v>
      </c>
      <c r="C208" s="30"/>
      <c r="D208" s="20"/>
      <c r="E208" s="21"/>
      <c r="F208" s="22"/>
      <c r="G208" s="21"/>
      <c r="H208" s="21"/>
      <c r="I208" s="20"/>
      <c r="J208" s="22"/>
      <c r="K208" s="22"/>
      <c r="L208" s="22" t="str">
        <f t="shared" si="1"/>
        <v/>
      </c>
      <c r="M208" s="22"/>
      <c r="N208" s="22" t="str">
        <f t="shared" si="2"/>
        <v/>
      </c>
      <c r="O208" s="24" t="str">
        <f t="shared" si="3"/>
        <v/>
      </c>
      <c r="P208" s="24" t="str">
        <f>IFERROR(__xludf.DUMMYFUNCTION("IF(AND($R208, NOT(REGEXMATCH(UPPER($C208), ""INS""))), IFERROR(IF((F208+L208)&gt;0, (F208+L208-M208)/(F208+L208), """"), """"), """")"),"")</f>
        <v/>
      </c>
      <c r="Q208" s="24" t="str">
        <f>IFERROR(__xludf.DUMMYFUNCTION("IF(AND($R208, REGEXMATCH(UPPER($C208), ""INS"")), IFERROR(IF((F208+L208)&gt;0, (F208+L208-M208)/(F208+L208), """"), """"), """")"),"")</f>
        <v/>
      </c>
      <c r="R208" s="25" t="b">
        <v>0</v>
      </c>
      <c r="S208" s="25" t="b">
        <v>0</v>
      </c>
      <c r="T208" s="25" t="b">
        <v>0</v>
      </c>
      <c r="U208" s="25"/>
      <c r="V208" s="25" t="b">
        <v>0</v>
      </c>
      <c r="W208" s="26" t="str">
        <f t="shared" si="4"/>
        <v/>
      </c>
      <c r="X208" s="27" t="str">
        <f t="shared" si="5"/>
        <v/>
      </c>
      <c r="Y208" s="27" t="str">
        <f t="shared" si="6"/>
        <v/>
      </c>
      <c r="Z208" s="27" t="str">
        <f t="shared" si="7"/>
        <v/>
      </c>
      <c r="AA208" s="28" t="str">
        <f>IFERROR(__xludf.DUMMYFUNCTION("""COMPUTED_VALUE"""),"")</f>
        <v/>
      </c>
      <c r="AB208" s="27" t="str">
        <f t="shared" si="8"/>
        <v/>
      </c>
      <c r="AC208" s="28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</row>
    <row r="209">
      <c r="A209" s="45"/>
      <c r="B209" s="20">
        <v>2.0265208E7</v>
      </c>
      <c r="C209" s="30"/>
      <c r="D209" s="20"/>
      <c r="E209" s="21"/>
      <c r="F209" s="22"/>
      <c r="G209" s="21"/>
      <c r="H209" s="21"/>
      <c r="I209" s="20"/>
      <c r="J209" s="22"/>
      <c r="K209" s="22"/>
      <c r="L209" s="22" t="str">
        <f t="shared" si="1"/>
        <v/>
      </c>
      <c r="M209" s="22"/>
      <c r="N209" s="22" t="str">
        <f t="shared" si="2"/>
        <v/>
      </c>
      <c r="O209" s="24" t="str">
        <f t="shared" si="3"/>
        <v/>
      </c>
      <c r="P209" s="24" t="str">
        <f>IFERROR(__xludf.DUMMYFUNCTION("IF(AND($R209, NOT(REGEXMATCH(UPPER($C209), ""INS""))), IFERROR(IF((F209+L209)&gt;0, (F209+L209-M209)/(F209+L209), """"), """"), """")"),"")</f>
        <v/>
      </c>
      <c r="Q209" s="24" t="str">
        <f>IFERROR(__xludf.DUMMYFUNCTION("IF(AND($R209, REGEXMATCH(UPPER($C209), ""INS"")), IFERROR(IF((F209+L209)&gt;0, (F209+L209-M209)/(F209+L209), """"), """"), """")"),"")</f>
        <v/>
      </c>
      <c r="R209" s="25" t="b">
        <v>0</v>
      </c>
      <c r="S209" s="25" t="b">
        <v>0</v>
      </c>
      <c r="T209" s="25" t="b">
        <v>0</v>
      </c>
      <c r="U209" s="25"/>
      <c r="V209" s="25" t="b">
        <v>0</v>
      </c>
      <c r="W209" s="26" t="str">
        <f t="shared" si="4"/>
        <v/>
      </c>
      <c r="X209" s="27" t="str">
        <f t="shared" si="5"/>
        <v/>
      </c>
      <c r="Y209" s="27" t="str">
        <f t="shared" si="6"/>
        <v/>
      </c>
      <c r="Z209" s="27" t="str">
        <f t="shared" si="7"/>
        <v/>
      </c>
      <c r="AA209" s="28" t="str">
        <f>IFERROR(__xludf.DUMMYFUNCTION("""COMPUTED_VALUE"""),"")</f>
        <v/>
      </c>
      <c r="AB209" s="27" t="str">
        <f t="shared" si="8"/>
        <v/>
      </c>
      <c r="AC209" s="28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</row>
    <row r="210">
      <c r="A210" s="45"/>
      <c r="B210" s="20">
        <v>2.0265209E7</v>
      </c>
      <c r="C210" s="30"/>
      <c r="D210" s="20"/>
      <c r="E210" s="21"/>
      <c r="F210" s="22"/>
      <c r="G210" s="21"/>
      <c r="H210" s="21"/>
      <c r="I210" s="20"/>
      <c r="J210" s="22"/>
      <c r="K210" s="22"/>
      <c r="L210" s="22" t="str">
        <f t="shared" si="1"/>
        <v/>
      </c>
      <c r="M210" s="22"/>
      <c r="N210" s="22" t="str">
        <f t="shared" si="2"/>
        <v/>
      </c>
      <c r="O210" s="24" t="str">
        <f t="shared" si="3"/>
        <v/>
      </c>
      <c r="P210" s="24" t="str">
        <f>IFERROR(__xludf.DUMMYFUNCTION("IF(AND($R210, NOT(REGEXMATCH(UPPER($C210), ""INS""))), IFERROR(IF((F210+L210)&gt;0, (F210+L210-M210)/(F210+L210), """"), """"), """")"),"")</f>
        <v/>
      </c>
      <c r="Q210" s="24" t="str">
        <f>IFERROR(__xludf.DUMMYFUNCTION("IF(AND($R210, REGEXMATCH(UPPER($C210), ""INS"")), IFERROR(IF((F210+L210)&gt;0, (F210+L210-M210)/(F210+L210), """"), """"), """")"),"")</f>
        <v/>
      </c>
      <c r="R210" s="25" t="b">
        <v>0</v>
      </c>
      <c r="S210" s="25" t="b">
        <v>0</v>
      </c>
      <c r="T210" s="25" t="b">
        <v>0</v>
      </c>
      <c r="U210" s="25"/>
      <c r="V210" s="25" t="b">
        <v>0</v>
      </c>
      <c r="W210" s="26" t="str">
        <f t="shared" si="4"/>
        <v/>
      </c>
      <c r="X210" s="27" t="str">
        <f t="shared" si="5"/>
        <v/>
      </c>
      <c r="Y210" s="27" t="str">
        <f t="shared" si="6"/>
        <v/>
      </c>
      <c r="Z210" s="27" t="str">
        <f t="shared" si="7"/>
        <v/>
      </c>
      <c r="AA210" s="28" t="str">
        <f>IFERROR(__xludf.DUMMYFUNCTION("""COMPUTED_VALUE"""),"")</f>
        <v/>
      </c>
      <c r="AB210" s="27" t="str">
        <f t="shared" si="8"/>
        <v/>
      </c>
      <c r="AC210" s="28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</row>
    <row r="211">
      <c r="A211" s="45"/>
      <c r="B211" s="20">
        <v>2.026521E7</v>
      </c>
      <c r="C211" s="30"/>
      <c r="D211" s="20"/>
      <c r="E211" s="21"/>
      <c r="F211" s="22"/>
      <c r="G211" s="21"/>
      <c r="H211" s="21"/>
      <c r="I211" s="20"/>
      <c r="J211" s="22"/>
      <c r="K211" s="22"/>
      <c r="L211" s="22" t="str">
        <f t="shared" si="1"/>
        <v/>
      </c>
      <c r="M211" s="22"/>
      <c r="N211" s="22" t="str">
        <f t="shared" si="2"/>
        <v/>
      </c>
      <c r="O211" s="24" t="str">
        <f t="shared" si="3"/>
        <v/>
      </c>
      <c r="P211" s="24" t="str">
        <f>IFERROR(__xludf.DUMMYFUNCTION("IF(AND($R211, NOT(REGEXMATCH(UPPER($C211), ""INS""))), IFERROR(IF((F211+L211)&gt;0, (F211+L211-M211)/(F211+L211), """"), """"), """")"),"")</f>
        <v/>
      </c>
      <c r="Q211" s="24" t="str">
        <f>IFERROR(__xludf.DUMMYFUNCTION("IF(AND($R211, REGEXMATCH(UPPER($C211), ""INS"")), IFERROR(IF((F211+L211)&gt;0, (F211+L211-M211)/(F211+L211), """"), """"), """")"),"")</f>
        <v/>
      </c>
      <c r="R211" s="25" t="b">
        <v>0</v>
      </c>
      <c r="S211" s="25" t="b">
        <v>0</v>
      </c>
      <c r="T211" s="25" t="b">
        <v>0</v>
      </c>
      <c r="U211" s="25"/>
      <c r="V211" s="25" t="b">
        <v>0</v>
      </c>
      <c r="W211" s="26" t="str">
        <f t="shared" si="4"/>
        <v/>
      </c>
      <c r="X211" s="27" t="str">
        <f t="shared" si="5"/>
        <v/>
      </c>
      <c r="Y211" s="27" t="str">
        <f t="shared" si="6"/>
        <v/>
      </c>
      <c r="Z211" s="27" t="str">
        <f t="shared" si="7"/>
        <v/>
      </c>
      <c r="AA211" s="28" t="str">
        <f>IFERROR(__xludf.DUMMYFUNCTION("""COMPUTED_VALUE"""),"")</f>
        <v/>
      </c>
      <c r="AB211" s="27" t="str">
        <f t="shared" si="8"/>
        <v/>
      </c>
      <c r="AC211" s="28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</row>
    <row r="212">
      <c r="A212" s="45"/>
      <c r="B212" s="20">
        <v>2.0265211E7</v>
      </c>
      <c r="C212" s="30"/>
      <c r="D212" s="20"/>
      <c r="E212" s="21"/>
      <c r="F212" s="22"/>
      <c r="G212" s="21"/>
      <c r="H212" s="21"/>
      <c r="I212" s="20"/>
      <c r="J212" s="22"/>
      <c r="K212" s="22"/>
      <c r="L212" s="22" t="str">
        <f t="shared" si="1"/>
        <v/>
      </c>
      <c r="M212" s="22"/>
      <c r="N212" s="22" t="str">
        <f t="shared" si="2"/>
        <v/>
      </c>
      <c r="O212" s="24" t="str">
        <f t="shared" si="3"/>
        <v/>
      </c>
      <c r="P212" s="24" t="str">
        <f>IFERROR(__xludf.DUMMYFUNCTION("IF(AND($R212, NOT(REGEXMATCH(UPPER($C212), ""INS""))), IFERROR(IF((F212+L212)&gt;0, (F212+L212-M212)/(F212+L212), """"), """"), """")"),"")</f>
        <v/>
      </c>
      <c r="Q212" s="24" t="str">
        <f>IFERROR(__xludf.DUMMYFUNCTION("IF(AND($R212, REGEXMATCH(UPPER($C212), ""INS"")), IFERROR(IF((F212+L212)&gt;0, (F212+L212-M212)/(F212+L212), """"), """"), """")"),"")</f>
        <v/>
      </c>
      <c r="R212" s="25" t="b">
        <v>0</v>
      </c>
      <c r="S212" s="25" t="b">
        <v>0</v>
      </c>
      <c r="T212" s="25" t="b">
        <v>0</v>
      </c>
      <c r="U212" s="25"/>
      <c r="V212" s="25" t="b">
        <v>0</v>
      </c>
      <c r="W212" s="26" t="str">
        <f t="shared" si="4"/>
        <v/>
      </c>
      <c r="X212" s="27" t="str">
        <f t="shared" si="5"/>
        <v/>
      </c>
      <c r="Y212" s="27" t="str">
        <f t="shared" si="6"/>
        <v/>
      </c>
      <c r="Z212" s="27" t="str">
        <f t="shared" si="7"/>
        <v/>
      </c>
      <c r="AA212" s="28" t="str">
        <f>IFERROR(__xludf.DUMMYFUNCTION("""COMPUTED_VALUE"""),"")</f>
        <v/>
      </c>
      <c r="AB212" s="27" t="str">
        <f t="shared" si="8"/>
        <v/>
      </c>
      <c r="AC212" s="28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</row>
    <row r="213">
      <c r="A213" s="45"/>
      <c r="B213" s="20">
        <v>2.0265212E7</v>
      </c>
      <c r="C213" s="30"/>
      <c r="D213" s="20"/>
      <c r="E213" s="21"/>
      <c r="F213" s="22"/>
      <c r="G213" s="21"/>
      <c r="H213" s="21"/>
      <c r="I213" s="20"/>
      <c r="J213" s="22"/>
      <c r="K213" s="22"/>
      <c r="L213" s="22" t="str">
        <f t="shared" si="1"/>
        <v/>
      </c>
      <c r="M213" s="22"/>
      <c r="N213" s="22" t="str">
        <f t="shared" si="2"/>
        <v/>
      </c>
      <c r="O213" s="24" t="str">
        <f t="shared" si="3"/>
        <v/>
      </c>
      <c r="P213" s="24" t="str">
        <f>IFERROR(__xludf.DUMMYFUNCTION("IF(AND($R213, NOT(REGEXMATCH(UPPER($C213), ""INS""))), IFERROR(IF((F213+L213)&gt;0, (F213+L213-M213)/(F213+L213), """"), """"), """")"),"")</f>
        <v/>
      </c>
      <c r="Q213" s="24" t="str">
        <f>IFERROR(__xludf.DUMMYFUNCTION("IF(AND($R213, REGEXMATCH(UPPER($C213), ""INS"")), IFERROR(IF((F213+L213)&gt;0, (F213+L213-M213)/(F213+L213), """"), """"), """")"),"")</f>
        <v/>
      </c>
      <c r="R213" s="25" t="b">
        <v>0</v>
      </c>
      <c r="S213" s="25" t="b">
        <v>0</v>
      </c>
      <c r="T213" s="25" t="b">
        <v>0</v>
      </c>
      <c r="U213" s="25"/>
      <c r="V213" s="25" t="b">
        <v>0</v>
      </c>
      <c r="W213" s="26" t="str">
        <f t="shared" si="4"/>
        <v/>
      </c>
      <c r="X213" s="27" t="str">
        <f t="shared" si="5"/>
        <v/>
      </c>
      <c r="Y213" s="27" t="str">
        <f t="shared" si="6"/>
        <v/>
      </c>
      <c r="Z213" s="27" t="str">
        <f t="shared" si="7"/>
        <v/>
      </c>
      <c r="AA213" s="28" t="str">
        <f>IFERROR(__xludf.DUMMYFUNCTION("""COMPUTED_VALUE"""),"")</f>
        <v/>
      </c>
      <c r="AB213" s="27" t="str">
        <f t="shared" si="8"/>
        <v/>
      </c>
      <c r="AC213" s="28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</row>
    <row r="214">
      <c r="A214" s="45"/>
      <c r="B214" s="20">
        <v>2.0265213E7</v>
      </c>
      <c r="C214" s="30"/>
      <c r="D214" s="20"/>
      <c r="E214" s="21"/>
      <c r="F214" s="22"/>
      <c r="G214" s="21"/>
      <c r="H214" s="21"/>
      <c r="I214" s="20"/>
      <c r="J214" s="22"/>
      <c r="K214" s="22"/>
      <c r="L214" s="22" t="str">
        <f t="shared" si="1"/>
        <v/>
      </c>
      <c r="M214" s="22"/>
      <c r="N214" s="22" t="str">
        <f t="shared" si="2"/>
        <v/>
      </c>
      <c r="O214" s="24" t="str">
        <f t="shared" si="3"/>
        <v/>
      </c>
      <c r="P214" s="24" t="str">
        <f>IFERROR(__xludf.DUMMYFUNCTION("IF(AND($R214, NOT(REGEXMATCH(UPPER($C214), ""INS""))), IFERROR(IF((F214+L214)&gt;0, (F214+L214-M214)/(F214+L214), """"), """"), """")"),"")</f>
        <v/>
      </c>
      <c r="Q214" s="24" t="str">
        <f>IFERROR(__xludf.DUMMYFUNCTION("IF(AND($R214, REGEXMATCH(UPPER($C214), ""INS"")), IFERROR(IF((F214+L214)&gt;0, (F214+L214-M214)/(F214+L214), """"), """"), """")"),"")</f>
        <v/>
      </c>
      <c r="R214" s="25" t="b">
        <v>0</v>
      </c>
      <c r="S214" s="25" t="b">
        <v>0</v>
      </c>
      <c r="T214" s="25" t="b">
        <v>0</v>
      </c>
      <c r="U214" s="25"/>
      <c r="V214" s="25" t="b">
        <v>0</v>
      </c>
      <c r="W214" s="26" t="str">
        <f t="shared" si="4"/>
        <v/>
      </c>
      <c r="X214" s="27" t="str">
        <f t="shared" si="5"/>
        <v/>
      </c>
      <c r="Y214" s="27" t="str">
        <f t="shared" si="6"/>
        <v/>
      </c>
      <c r="Z214" s="27" t="str">
        <f t="shared" si="7"/>
        <v/>
      </c>
      <c r="AA214" s="28" t="str">
        <f>IFERROR(__xludf.DUMMYFUNCTION("""COMPUTED_VALUE"""),"")</f>
        <v/>
      </c>
      <c r="AB214" s="27" t="str">
        <f t="shared" si="8"/>
        <v/>
      </c>
      <c r="AC214" s="28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</row>
    <row r="215">
      <c r="A215" s="45"/>
      <c r="B215" s="20">
        <v>2.0265214E7</v>
      </c>
      <c r="C215" s="30"/>
      <c r="D215" s="20"/>
      <c r="E215" s="21"/>
      <c r="F215" s="22"/>
      <c r="G215" s="21"/>
      <c r="H215" s="21"/>
      <c r="I215" s="20"/>
      <c r="J215" s="22"/>
      <c r="K215" s="22"/>
      <c r="L215" s="22" t="str">
        <f t="shared" si="1"/>
        <v/>
      </c>
      <c r="M215" s="22"/>
      <c r="N215" s="22" t="str">
        <f t="shared" si="2"/>
        <v/>
      </c>
      <c r="O215" s="24" t="str">
        <f t="shared" si="3"/>
        <v/>
      </c>
      <c r="P215" s="24" t="str">
        <f>IFERROR(__xludf.DUMMYFUNCTION("IF(AND($R215, NOT(REGEXMATCH(UPPER($C215), ""INS""))), IFERROR(IF((F215+L215)&gt;0, (F215+L215-M215)/(F215+L215), """"), """"), """")"),"")</f>
        <v/>
      </c>
      <c r="Q215" s="24" t="str">
        <f>IFERROR(__xludf.DUMMYFUNCTION("IF(AND($R215, REGEXMATCH(UPPER($C215), ""INS"")), IFERROR(IF((F215+L215)&gt;0, (F215+L215-M215)/(F215+L215), """"), """"), """")"),"")</f>
        <v/>
      </c>
      <c r="R215" s="25" t="b">
        <v>0</v>
      </c>
      <c r="S215" s="25" t="b">
        <v>0</v>
      </c>
      <c r="T215" s="25" t="b">
        <v>0</v>
      </c>
      <c r="U215" s="25"/>
      <c r="V215" s="25" t="b">
        <v>0</v>
      </c>
      <c r="W215" s="26" t="str">
        <f t="shared" si="4"/>
        <v/>
      </c>
      <c r="X215" s="27" t="str">
        <f t="shared" si="5"/>
        <v/>
      </c>
      <c r="Y215" s="27" t="str">
        <f t="shared" si="6"/>
        <v/>
      </c>
      <c r="Z215" s="27" t="str">
        <f t="shared" si="7"/>
        <v/>
      </c>
      <c r="AA215" s="28" t="str">
        <f>IFERROR(__xludf.DUMMYFUNCTION("""COMPUTED_VALUE"""),"")</f>
        <v/>
      </c>
      <c r="AB215" s="27" t="str">
        <f t="shared" si="8"/>
        <v/>
      </c>
      <c r="AC215" s="28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</row>
    <row r="216">
      <c r="A216" s="45"/>
      <c r="B216" s="20">
        <v>2.0265215E7</v>
      </c>
      <c r="C216" s="30"/>
      <c r="D216" s="20"/>
      <c r="E216" s="21"/>
      <c r="F216" s="22"/>
      <c r="G216" s="21"/>
      <c r="H216" s="21"/>
      <c r="I216" s="20"/>
      <c r="J216" s="22"/>
      <c r="K216" s="22"/>
      <c r="L216" s="22" t="str">
        <f t="shared" si="1"/>
        <v/>
      </c>
      <c r="M216" s="22"/>
      <c r="N216" s="22" t="str">
        <f t="shared" si="2"/>
        <v/>
      </c>
      <c r="O216" s="24" t="str">
        <f t="shared" si="3"/>
        <v/>
      </c>
      <c r="P216" s="24" t="str">
        <f>IFERROR(__xludf.DUMMYFUNCTION("IF(AND($R216, NOT(REGEXMATCH(UPPER($C216), ""INS""))), IFERROR(IF((F216+L216)&gt;0, (F216+L216-M216)/(F216+L216), """"), """"), """")"),"")</f>
        <v/>
      </c>
      <c r="Q216" s="24" t="str">
        <f>IFERROR(__xludf.DUMMYFUNCTION("IF(AND($R216, REGEXMATCH(UPPER($C216), ""INS"")), IFERROR(IF((F216+L216)&gt;0, (F216+L216-M216)/(F216+L216), """"), """"), """")"),"")</f>
        <v/>
      </c>
      <c r="R216" s="25" t="b">
        <v>0</v>
      </c>
      <c r="S216" s="25" t="b">
        <v>0</v>
      </c>
      <c r="T216" s="25" t="b">
        <v>0</v>
      </c>
      <c r="U216" s="25"/>
      <c r="V216" s="25" t="b">
        <v>0</v>
      </c>
      <c r="W216" s="26" t="str">
        <f t="shared" si="4"/>
        <v/>
      </c>
      <c r="X216" s="27" t="str">
        <f t="shared" si="5"/>
        <v/>
      </c>
      <c r="Y216" s="27" t="str">
        <f t="shared" si="6"/>
        <v/>
      </c>
      <c r="Z216" s="27" t="str">
        <f t="shared" si="7"/>
        <v/>
      </c>
      <c r="AA216" s="28" t="str">
        <f>IFERROR(__xludf.DUMMYFUNCTION("""COMPUTED_VALUE"""),"")</f>
        <v/>
      </c>
      <c r="AB216" s="27" t="str">
        <f t="shared" si="8"/>
        <v/>
      </c>
      <c r="AC216" s="28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</row>
    <row r="217">
      <c r="A217" s="45"/>
      <c r="B217" s="20">
        <v>2.0265216E7</v>
      </c>
      <c r="C217" s="30"/>
      <c r="D217" s="20"/>
      <c r="E217" s="21"/>
      <c r="F217" s="22"/>
      <c r="G217" s="21"/>
      <c r="H217" s="21"/>
      <c r="I217" s="20"/>
      <c r="J217" s="22"/>
      <c r="K217" s="22"/>
      <c r="L217" s="22" t="str">
        <f t="shared" si="1"/>
        <v/>
      </c>
      <c r="M217" s="22"/>
      <c r="N217" s="22" t="str">
        <f t="shared" si="2"/>
        <v/>
      </c>
      <c r="O217" s="24" t="str">
        <f t="shared" si="3"/>
        <v/>
      </c>
      <c r="P217" s="24" t="str">
        <f>IFERROR(__xludf.DUMMYFUNCTION("IF(AND($R217, NOT(REGEXMATCH(UPPER($C217), ""INS""))), IFERROR(IF((F217+L217)&gt;0, (F217+L217-M217)/(F217+L217), """"), """"), """")"),"")</f>
        <v/>
      </c>
      <c r="Q217" s="24" t="str">
        <f>IFERROR(__xludf.DUMMYFUNCTION("IF(AND($R217, REGEXMATCH(UPPER($C217), ""INS"")), IFERROR(IF((F217+L217)&gt;0, (F217+L217-M217)/(F217+L217), """"), """"), """")"),"")</f>
        <v/>
      </c>
      <c r="R217" s="25" t="b">
        <v>0</v>
      </c>
      <c r="S217" s="25" t="b">
        <v>0</v>
      </c>
      <c r="T217" s="25" t="b">
        <v>0</v>
      </c>
      <c r="U217" s="25"/>
      <c r="V217" s="25" t="b">
        <v>0</v>
      </c>
      <c r="W217" s="26" t="str">
        <f t="shared" si="4"/>
        <v/>
      </c>
      <c r="X217" s="27" t="str">
        <f t="shared" si="5"/>
        <v/>
      </c>
      <c r="Y217" s="27" t="str">
        <f t="shared" si="6"/>
        <v/>
      </c>
      <c r="Z217" s="27" t="str">
        <f t="shared" si="7"/>
        <v/>
      </c>
      <c r="AA217" s="28" t="str">
        <f>IFERROR(__xludf.DUMMYFUNCTION("""COMPUTED_VALUE"""),"")</f>
        <v/>
      </c>
      <c r="AB217" s="27" t="str">
        <f t="shared" si="8"/>
        <v/>
      </c>
      <c r="AC217" s="28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</row>
    <row r="218">
      <c r="A218" s="45"/>
      <c r="B218" s="20">
        <v>2.0265217E7</v>
      </c>
      <c r="C218" s="30"/>
      <c r="D218" s="20"/>
      <c r="E218" s="21"/>
      <c r="F218" s="22"/>
      <c r="G218" s="21"/>
      <c r="H218" s="21"/>
      <c r="I218" s="20"/>
      <c r="J218" s="22"/>
      <c r="K218" s="22"/>
      <c r="L218" s="22" t="str">
        <f t="shared" si="1"/>
        <v/>
      </c>
      <c r="M218" s="22"/>
      <c r="N218" s="22" t="str">
        <f t="shared" si="2"/>
        <v/>
      </c>
      <c r="O218" s="24" t="str">
        <f t="shared" si="3"/>
        <v/>
      </c>
      <c r="P218" s="24" t="str">
        <f>IFERROR(__xludf.DUMMYFUNCTION("IF(AND($R218, NOT(REGEXMATCH(UPPER($C218), ""INS""))), IFERROR(IF((F218+L218)&gt;0, (F218+L218-M218)/(F218+L218), """"), """"), """")"),"")</f>
        <v/>
      </c>
      <c r="Q218" s="24" t="str">
        <f>IFERROR(__xludf.DUMMYFUNCTION("IF(AND($R218, REGEXMATCH(UPPER($C218), ""INS"")), IFERROR(IF((F218+L218)&gt;0, (F218+L218-M218)/(F218+L218), """"), """"), """")"),"")</f>
        <v/>
      </c>
      <c r="R218" s="25" t="b">
        <v>0</v>
      </c>
      <c r="S218" s="25" t="b">
        <v>0</v>
      </c>
      <c r="T218" s="25" t="b">
        <v>0</v>
      </c>
      <c r="U218" s="25"/>
      <c r="V218" s="25" t="b">
        <v>0</v>
      </c>
      <c r="W218" s="26" t="str">
        <f t="shared" si="4"/>
        <v/>
      </c>
      <c r="X218" s="27" t="str">
        <f t="shared" si="5"/>
        <v/>
      </c>
      <c r="Y218" s="27" t="str">
        <f t="shared" si="6"/>
        <v/>
      </c>
      <c r="Z218" s="27" t="str">
        <f t="shared" si="7"/>
        <v/>
      </c>
      <c r="AA218" s="28" t="str">
        <f>IFERROR(__xludf.DUMMYFUNCTION("""COMPUTED_VALUE"""),"")</f>
        <v/>
      </c>
      <c r="AB218" s="27" t="str">
        <f t="shared" si="8"/>
        <v/>
      </c>
      <c r="AC218" s="28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</row>
    <row r="219">
      <c r="A219" s="45"/>
      <c r="B219" s="20">
        <v>2.0265218E7</v>
      </c>
      <c r="C219" s="30"/>
      <c r="D219" s="20"/>
      <c r="E219" s="21"/>
      <c r="F219" s="22"/>
      <c r="G219" s="21"/>
      <c r="H219" s="21"/>
      <c r="I219" s="20"/>
      <c r="J219" s="22"/>
      <c r="K219" s="22"/>
      <c r="L219" s="22" t="str">
        <f t="shared" si="1"/>
        <v/>
      </c>
      <c r="M219" s="22"/>
      <c r="N219" s="22" t="str">
        <f t="shared" si="2"/>
        <v/>
      </c>
      <c r="O219" s="24" t="str">
        <f t="shared" si="3"/>
        <v/>
      </c>
      <c r="P219" s="24" t="str">
        <f>IFERROR(__xludf.DUMMYFUNCTION("IF(AND($R219, NOT(REGEXMATCH(UPPER($C219), ""INS""))), IFERROR(IF((F219+L219)&gt;0, (F219+L219-M219)/(F219+L219), """"), """"), """")"),"")</f>
        <v/>
      </c>
      <c r="Q219" s="24" t="str">
        <f>IFERROR(__xludf.DUMMYFUNCTION("IF(AND($R219, REGEXMATCH(UPPER($C219), ""INS"")), IFERROR(IF((F219+L219)&gt;0, (F219+L219-M219)/(F219+L219), """"), """"), """")"),"")</f>
        <v/>
      </c>
      <c r="R219" s="25" t="b">
        <v>0</v>
      </c>
      <c r="S219" s="25" t="b">
        <v>0</v>
      </c>
      <c r="T219" s="25" t="b">
        <v>0</v>
      </c>
      <c r="U219" s="25"/>
      <c r="V219" s="25" t="b">
        <v>0</v>
      </c>
      <c r="W219" s="26" t="str">
        <f t="shared" si="4"/>
        <v/>
      </c>
      <c r="X219" s="27" t="str">
        <f t="shared" si="5"/>
        <v/>
      </c>
      <c r="Y219" s="27" t="str">
        <f t="shared" si="6"/>
        <v/>
      </c>
      <c r="Z219" s="27" t="str">
        <f t="shared" si="7"/>
        <v/>
      </c>
      <c r="AA219" s="28" t="str">
        <f>IFERROR(__xludf.DUMMYFUNCTION("""COMPUTED_VALUE"""),"")</f>
        <v/>
      </c>
      <c r="AB219" s="27" t="str">
        <f t="shared" si="8"/>
        <v/>
      </c>
      <c r="AC219" s="28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</row>
    <row r="220">
      <c r="A220" s="45"/>
      <c r="B220" s="20">
        <v>2.0265219E7</v>
      </c>
      <c r="C220" s="30"/>
      <c r="D220" s="20"/>
      <c r="E220" s="21"/>
      <c r="F220" s="22"/>
      <c r="G220" s="21"/>
      <c r="H220" s="21"/>
      <c r="I220" s="20"/>
      <c r="J220" s="22"/>
      <c r="K220" s="22"/>
      <c r="L220" s="22" t="str">
        <f t="shared" si="1"/>
        <v/>
      </c>
      <c r="M220" s="22"/>
      <c r="N220" s="22" t="str">
        <f t="shared" si="2"/>
        <v/>
      </c>
      <c r="O220" s="24" t="str">
        <f t="shared" si="3"/>
        <v/>
      </c>
      <c r="P220" s="24" t="str">
        <f>IFERROR(__xludf.DUMMYFUNCTION("IF(AND($R220, NOT(REGEXMATCH(UPPER($C220), ""INS""))), IFERROR(IF((F220+L220)&gt;0, (F220+L220-M220)/(F220+L220), """"), """"), """")"),"")</f>
        <v/>
      </c>
      <c r="Q220" s="24" t="str">
        <f>IFERROR(__xludf.DUMMYFUNCTION("IF(AND($R220, REGEXMATCH(UPPER($C220), ""INS"")), IFERROR(IF((F220+L220)&gt;0, (F220+L220-M220)/(F220+L220), """"), """"), """")"),"")</f>
        <v/>
      </c>
      <c r="R220" s="25" t="b">
        <v>0</v>
      </c>
      <c r="S220" s="25" t="b">
        <v>0</v>
      </c>
      <c r="T220" s="25" t="b">
        <v>0</v>
      </c>
      <c r="U220" s="25"/>
      <c r="V220" s="25" t="b">
        <v>0</v>
      </c>
      <c r="W220" s="26" t="str">
        <f t="shared" si="4"/>
        <v/>
      </c>
      <c r="X220" s="27" t="str">
        <f t="shared" si="5"/>
        <v/>
      </c>
      <c r="Y220" s="27" t="str">
        <f t="shared" si="6"/>
        <v/>
      </c>
      <c r="Z220" s="27" t="str">
        <f t="shared" si="7"/>
        <v/>
      </c>
      <c r="AA220" s="28" t="str">
        <f>IFERROR(__xludf.DUMMYFUNCTION("""COMPUTED_VALUE"""),"")</f>
        <v/>
      </c>
      <c r="AB220" s="27" t="str">
        <f t="shared" si="8"/>
        <v/>
      </c>
      <c r="AC220" s="28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</row>
    <row r="221">
      <c r="A221" s="45"/>
      <c r="B221" s="20">
        <v>2.026522E7</v>
      </c>
      <c r="C221" s="30"/>
      <c r="D221" s="20"/>
      <c r="E221" s="21"/>
      <c r="F221" s="22"/>
      <c r="G221" s="21"/>
      <c r="H221" s="21"/>
      <c r="I221" s="20"/>
      <c r="J221" s="22"/>
      <c r="K221" s="22"/>
      <c r="L221" s="22" t="str">
        <f t="shared" si="1"/>
        <v/>
      </c>
      <c r="M221" s="22"/>
      <c r="N221" s="22" t="str">
        <f t="shared" si="2"/>
        <v/>
      </c>
      <c r="O221" s="24" t="str">
        <f t="shared" si="3"/>
        <v/>
      </c>
      <c r="P221" s="24" t="str">
        <f>IFERROR(__xludf.DUMMYFUNCTION("IF(AND($R221, NOT(REGEXMATCH(UPPER($C221), ""INS""))), IFERROR(IF((F221+L221)&gt;0, (F221+L221-M221)/(F221+L221), """"), """"), """")"),"")</f>
        <v/>
      </c>
      <c r="Q221" s="24" t="str">
        <f>IFERROR(__xludf.DUMMYFUNCTION("IF(AND($R221, REGEXMATCH(UPPER($C221), ""INS"")), IFERROR(IF((F221+L221)&gt;0, (F221+L221-M221)/(F221+L221), """"), """"), """")"),"")</f>
        <v/>
      </c>
      <c r="R221" s="25" t="b">
        <v>0</v>
      </c>
      <c r="S221" s="25" t="b">
        <v>0</v>
      </c>
      <c r="T221" s="25" t="b">
        <v>0</v>
      </c>
      <c r="U221" s="25"/>
      <c r="V221" s="25" t="b">
        <v>0</v>
      </c>
      <c r="W221" s="26" t="str">
        <f t="shared" si="4"/>
        <v/>
      </c>
      <c r="X221" s="27" t="str">
        <f t="shared" si="5"/>
        <v/>
      </c>
      <c r="Y221" s="27" t="str">
        <f t="shared" si="6"/>
        <v/>
      </c>
      <c r="Z221" s="27" t="str">
        <f t="shared" si="7"/>
        <v/>
      </c>
      <c r="AA221" s="28" t="str">
        <f>IFERROR(__xludf.DUMMYFUNCTION("""COMPUTED_VALUE"""),"")</f>
        <v/>
      </c>
      <c r="AB221" s="27" t="str">
        <f t="shared" si="8"/>
        <v/>
      </c>
      <c r="AC221" s="28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</row>
    <row r="222">
      <c r="A222" s="45"/>
      <c r="B222" s="20">
        <v>2.0265221E7</v>
      </c>
      <c r="C222" s="30"/>
      <c r="D222" s="20"/>
      <c r="E222" s="21"/>
      <c r="F222" s="22"/>
      <c r="G222" s="21"/>
      <c r="H222" s="21"/>
      <c r="I222" s="20"/>
      <c r="J222" s="22"/>
      <c r="K222" s="22"/>
      <c r="L222" s="22" t="str">
        <f t="shared" si="1"/>
        <v/>
      </c>
      <c r="M222" s="22"/>
      <c r="N222" s="22" t="str">
        <f t="shared" si="2"/>
        <v/>
      </c>
      <c r="O222" s="24" t="str">
        <f t="shared" si="3"/>
        <v/>
      </c>
      <c r="P222" s="24" t="str">
        <f>IFERROR(__xludf.DUMMYFUNCTION("IF(AND($R222, NOT(REGEXMATCH(UPPER($C222), ""INS""))), IFERROR(IF((F222+L222)&gt;0, (F222+L222-M222)/(F222+L222), """"), """"), """")"),"")</f>
        <v/>
      </c>
      <c r="Q222" s="24" t="str">
        <f>IFERROR(__xludf.DUMMYFUNCTION("IF(AND($R222, REGEXMATCH(UPPER($C222), ""INS"")), IFERROR(IF((F222+L222)&gt;0, (F222+L222-M222)/(F222+L222), """"), """"), """")"),"")</f>
        <v/>
      </c>
      <c r="R222" s="25" t="b">
        <v>0</v>
      </c>
      <c r="S222" s="25" t="b">
        <v>0</v>
      </c>
      <c r="T222" s="25" t="b">
        <v>0</v>
      </c>
      <c r="U222" s="25"/>
      <c r="V222" s="25" t="b">
        <v>0</v>
      </c>
      <c r="W222" s="26" t="str">
        <f t="shared" si="4"/>
        <v/>
      </c>
      <c r="X222" s="27" t="str">
        <f t="shared" si="5"/>
        <v/>
      </c>
      <c r="Y222" s="27" t="str">
        <f t="shared" si="6"/>
        <v/>
      </c>
      <c r="Z222" s="27" t="str">
        <f t="shared" si="7"/>
        <v/>
      </c>
      <c r="AA222" s="28" t="str">
        <f>IFERROR(__xludf.DUMMYFUNCTION("""COMPUTED_VALUE"""),"")</f>
        <v/>
      </c>
      <c r="AB222" s="27" t="str">
        <f t="shared" si="8"/>
        <v/>
      </c>
      <c r="AC222" s="28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</row>
    <row r="223">
      <c r="A223" s="45"/>
      <c r="B223" s="20">
        <v>2.0265222E7</v>
      </c>
      <c r="C223" s="30"/>
      <c r="D223" s="20"/>
      <c r="E223" s="21"/>
      <c r="F223" s="22"/>
      <c r="G223" s="21"/>
      <c r="H223" s="21"/>
      <c r="I223" s="20"/>
      <c r="J223" s="22"/>
      <c r="K223" s="22"/>
      <c r="L223" s="22" t="str">
        <f t="shared" si="1"/>
        <v/>
      </c>
      <c r="M223" s="22"/>
      <c r="N223" s="22" t="str">
        <f t="shared" si="2"/>
        <v/>
      </c>
      <c r="O223" s="24" t="str">
        <f t="shared" si="3"/>
        <v/>
      </c>
      <c r="P223" s="24" t="str">
        <f>IFERROR(__xludf.DUMMYFUNCTION("IF(AND($R223, NOT(REGEXMATCH(UPPER($C223), ""INS""))), IFERROR(IF((F223+L223)&gt;0, (F223+L223-M223)/(F223+L223), """"), """"), """")"),"")</f>
        <v/>
      </c>
      <c r="Q223" s="24" t="str">
        <f>IFERROR(__xludf.DUMMYFUNCTION("IF(AND($R223, REGEXMATCH(UPPER($C223), ""INS"")), IFERROR(IF((F223+L223)&gt;0, (F223+L223-M223)/(F223+L223), """"), """"), """")"),"")</f>
        <v/>
      </c>
      <c r="R223" s="25" t="b">
        <v>0</v>
      </c>
      <c r="S223" s="25" t="b">
        <v>0</v>
      </c>
      <c r="T223" s="25" t="b">
        <v>0</v>
      </c>
      <c r="U223" s="25"/>
      <c r="V223" s="25" t="b">
        <v>0</v>
      </c>
      <c r="W223" s="26" t="str">
        <f t="shared" si="4"/>
        <v/>
      </c>
      <c r="X223" s="27" t="str">
        <f t="shared" si="5"/>
        <v/>
      </c>
      <c r="Y223" s="27" t="str">
        <f t="shared" si="6"/>
        <v/>
      </c>
      <c r="Z223" s="27" t="str">
        <f t="shared" si="7"/>
        <v/>
      </c>
      <c r="AA223" s="28" t="str">
        <f>IFERROR(__xludf.DUMMYFUNCTION("""COMPUTED_VALUE"""),"")</f>
        <v/>
      </c>
      <c r="AB223" s="27" t="str">
        <f t="shared" si="8"/>
        <v/>
      </c>
      <c r="AC223" s="28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</row>
    <row r="224">
      <c r="A224" s="45"/>
      <c r="B224" s="20">
        <v>2.0265223E7</v>
      </c>
      <c r="C224" s="30"/>
      <c r="D224" s="20"/>
      <c r="E224" s="21"/>
      <c r="F224" s="22"/>
      <c r="G224" s="21"/>
      <c r="H224" s="21"/>
      <c r="I224" s="20"/>
      <c r="J224" s="22"/>
      <c r="K224" s="22"/>
      <c r="L224" s="22" t="str">
        <f t="shared" si="1"/>
        <v/>
      </c>
      <c r="M224" s="22"/>
      <c r="N224" s="22" t="str">
        <f t="shared" si="2"/>
        <v/>
      </c>
      <c r="O224" s="24" t="str">
        <f t="shared" si="3"/>
        <v/>
      </c>
      <c r="P224" s="24" t="str">
        <f>IFERROR(__xludf.DUMMYFUNCTION("IF(AND($R224, NOT(REGEXMATCH(UPPER($C224), ""INS""))), IFERROR(IF((F224+L224)&gt;0, (F224+L224-M224)/(F224+L224), """"), """"), """")"),"")</f>
        <v/>
      </c>
      <c r="Q224" s="24" t="str">
        <f>IFERROR(__xludf.DUMMYFUNCTION("IF(AND($R224, REGEXMATCH(UPPER($C224), ""INS"")), IFERROR(IF((F224+L224)&gt;0, (F224+L224-M224)/(F224+L224), """"), """"), """")"),"")</f>
        <v/>
      </c>
      <c r="R224" s="25" t="b">
        <v>0</v>
      </c>
      <c r="S224" s="25" t="b">
        <v>0</v>
      </c>
      <c r="T224" s="25" t="b">
        <v>0</v>
      </c>
      <c r="U224" s="25"/>
      <c r="V224" s="25" t="b">
        <v>0</v>
      </c>
      <c r="W224" s="26" t="str">
        <f t="shared" si="4"/>
        <v/>
      </c>
      <c r="X224" s="27" t="str">
        <f t="shared" si="5"/>
        <v/>
      </c>
      <c r="Y224" s="27" t="str">
        <f t="shared" si="6"/>
        <v/>
      </c>
      <c r="Z224" s="27" t="str">
        <f t="shared" si="7"/>
        <v/>
      </c>
      <c r="AA224" s="28" t="str">
        <f>IFERROR(__xludf.DUMMYFUNCTION("""COMPUTED_VALUE"""),"")</f>
        <v/>
      </c>
      <c r="AB224" s="27" t="str">
        <f t="shared" si="8"/>
        <v/>
      </c>
      <c r="AC224" s="28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</row>
    <row r="225">
      <c r="A225" s="45"/>
      <c r="B225" s="20">
        <v>2.0265224E7</v>
      </c>
      <c r="C225" s="30"/>
      <c r="D225" s="20"/>
      <c r="E225" s="21"/>
      <c r="F225" s="22"/>
      <c r="G225" s="21"/>
      <c r="H225" s="21"/>
      <c r="I225" s="20"/>
      <c r="J225" s="22"/>
      <c r="K225" s="22"/>
      <c r="L225" s="22" t="str">
        <f t="shared" si="1"/>
        <v/>
      </c>
      <c r="M225" s="22"/>
      <c r="N225" s="22" t="str">
        <f t="shared" si="2"/>
        <v/>
      </c>
      <c r="O225" s="24" t="str">
        <f t="shared" si="3"/>
        <v/>
      </c>
      <c r="P225" s="24" t="str">
        <f>IFERROR(__xludf.DUMMYFUNCTION("IF(AND($R225, NOT(REGEXMATCH(UPPER($C225), ""INS""))), IFERROR(IF((F225+L225)&gt;0, (F225+L225-M225)/(F225+L225), """"), """"), """")"),"")</f>
        <v/>
      </c>
      <c r="Q225" s="24" t="str">
        <f>IFERROR(__xludf.DUMMYFUNCTION("IF(AND($R225, REGEXMATCH(UPPER($C225), ""INS"")), IFERROR(IF((F225+L225)&gt;0, (F225+L225-M225)/(F225+L225), """"), """"), """")"),"")</f>
        <v/>
      </c>
      <c r="R225" s="25" t="b">
        <v>0</v>
      </c>
      <c r="S225" s="25" t="b">
        <v>0</v>
      </c>
      <c r="T225" s="25" t="b">
        <v>0</v>
      </c>
      <c r="U225" s="25"/>
      <c r="V225" s="25" t="b">
        <v>0</v>
      </c>
      <c r="W225" s="26" t="str">
        <f t="shared" si="4"/>
        <v/>
      </c>
      <c r="X225" s="27" t="str">
        <f t="shared" si="5"/>
        <v/>
      </c>
      <c r="Y225" s="27" t="str">
        <f t="shared" si="6"/>
        <v/>
      </c>
      <c r="Z225" s="27" t="str">
        <f t="shared" si="7"/>
        <v/>
      </c>
      <c r="AA225" s="28" t="str">
        <f>IFERROR(__xludf.DUMMYFUNCTION("""COMPUTED_VALUE"""),"")</f>
        <v/>
      </c>
      <c r="AB225" s="27" t="str">
        <f t="shared" si="8"/>
        <v/>
      </c>
      <c r="AC225" s="28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</row>
    <row r="226">
      <c r="A226" s="45"/>
      <c r="B226" s="20">
        <v>2.0265225E7</v>
      </c>
      <c r="C226" s="30"/>
      <c r="D226" s="20"/>
      <c r="E226" s="21"/>
      <c r="F226" s="22"/>
      <c r="G226" s="21"/>
      <c r="H226" s="21"/>
      <c r="I226" s="20"/>
      <c r="J226" s="22"/>
      <c r="K226" s="22"/>
      <c r="L226" s="22" t="str">
        <f t="shared" si="1"/>
        <v/>
      </c>
      <c r="M226" s="22"/>
      <c r="N226" s="22" t="str">
        <f t="shared" si="2"/>
        <v/>
      </c>
      <c r="O226" s="24" t="str">
        <f t="shared" si="3"/>
        <v/>
      </c>
      <c r="P226" s="24" t="str">
        <f>IFERROR(__xludf.DUMMYFUNCTION("IF(AND($R226, NOT(REGEXMATCH(UPPER($C226), ""INS""))), IFERROR(IF((F226+L226)&gt;0, (F226+L226-M226)/(F226+L226), """"), """"), """")"),"")</f>
        <v/>
      </c>
      <c r="Q226" s="24" t="str">
        <f>IFERROR(__xludf.DUMMYFUNCTION("IF(AND($R226, REGEXMATCH(UPPER($C226), ""INS"")), IFERROR(IF((F226+L226)&gt;0, (F226+L226-M226)/(F226+L226), """"), """"), """")"),"")</f>
        <v/>
      </c>
      <c r="R226" s="25" t="b">
        <v>0</v>
      </c>
      <c r="S226" s="25" t="b">
        <v>0</v>
      </c>
      <c r="T226" s="25" t="b">
        <v>0</v>
      </c>
      <c r="U226" s="25"/>
      <c r="V226" s="25" t="b">
        <v>0</v>
      </c>
      <c r="W226" s="26" t="str">
        <f t="shared" si="4"/>
        <v/>
      </c>
      <c r="X226" s="27" t="str">
        <f t="shared" si="5"/>
        <v/>
      </c>
      <c r="Y226" s="27" t="str">
        <f t="shared" si="6"/>
        <v/>
      </c>
      <c r="Z226" s="27" t="str">
        <f t="shared" si="7"/>
        <v/>
      </c>
      <c r="AA226" s="28" t="str">
        <f>IFERROR(__xludf.DUMMYFUNCTION("""COMPUTED_VALUE"""),"")</f>
        <v/>
      </c>
      <c r="AB226" s="27" t="str">
        <f t="shared" si="8"/>
        <v/>
      </c>
      <c r="AC226" s="28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</row>
    <row r="227">
      <c r="A227" s="45"/>
      <c r="B227" s="20">
        <v>2.0265226E7</v>
      </c>
      <c r="C227" s="30"/>
      <c r="D227" s="20"/>
      <c r="E227" s="21"/>
      <c r="F227" s="22"/>
      <c r="G227" s="21"/>
      <c r="H227" s="21"/>
      <c r="I227" s="20"/>
      <c r="J227" s="22"/>
      <c r="K227" s="22"/>
      <c r="L227" s="22" t="str">
        <f t="shared" si="1"/>
        <v/>
      </c>
      <c r="M227" s="22"/>
      <c r="N227" s="22" t="str">
        <f t="shared" si="2"/>
        <v/>
      </c>
      <c r="O227" s="24" t="str">
        <f t="shared" si="3"/>
        <v/>
      </c>
      <c r="P227" s="24" t="str">
        <f>IFERROR(__xludf.DUMMYFUNCTION("IF(AND($R227, NOT(REGEXMATCH(UPPER($C227), ""INS""))), IFERROR(IF((F227+L227)&gt;0, (F227+L227-M227)/(F227+L227), """"), """"), """")"),"")</f>
        <v/>
      </c>
      <c r="Q227" s="24" t="str">
        <f>IFERROR(__xludf.DUMMYFUNCTION("IF(AND($R227, REGEXMATCH(UPPER($C227), ""INS"")), IFERROR(IF((F227+L227)&gt;0, (F227+L227-M227)/(F227+L227), """"), """"), """")"),"")</f>
        <v/>
      </c>
      <c r="R227" s="25" t="b">
        <v>0</v>
      </c>
      <c r="S227" s="25" t="b">
        <v>0</v>
      </c>
      <c r="T227" s="25" t="b">
        <v>0</v>
      </c>
      <c r="U227" s="25"/>
      <c r="V227" s="25" t="b">
        <v>0</v>
      </c>
      <c r="W227" s="26" t="str">
        <f t="shared" si="4"/>
        <v/>
      </c>
      <c r="X227" s="27" t="str">
        <f t="shared" si="5"/>
        <v/>
      </c>
      <c r="Y227" s="27" t="str">
        <f t="shared" si="6"/>
        <v/>
      </c>
      <c r="Z227" s="27" t="str">
        <f t="shared" si="7"/>
        <v/>
      </c>
      <c r="AA227" s="28" t="str">
        <f>IFERROR(__xludf.DUMMYFUNCTION("""COMPUTED_VALUE"""),"")</f>
        <v/>
      </c>
      <c r="AB227" s="27" t="str">
        <f t="shared" si="8"/>
        <v/>
      </c>
      <c r="AC227" s="28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</row>
    <row r="228">
      <c r="A228" s="45"/>
      <c r="B228" s="20">
        <v>2.0265227E7</v>
      </c>
      <c r="C228" s="30"/>
      <c r="D228" s="20"/>
      <c r="E228" s="21"/>
      <c r="F228" s="22"/>
      <c r="G228" s="21"/>
      <c r="H228" s="21"/>
      <c r="I228" s="20"/>
      <c r="J228" s="22"/>
      <c r="K228" s="22"/>
      <c r="L228" s="22" t="str">
        <f t="shared" si="1"/>
        <v/>
      </c>
      <c r="M228" s="22"/>
      <c r="N228" s="22" t="str">
        <f t="shared" si="2"/>
        <v/>
      </c>
      <c r="O228" s="24" t="str">
        <f t="shared" si="3"/>
        <v/>
      </c>
      <c r="P228" s="24" t="str">
        <f>IFERROR(__xludf.DUMMYFUNCTION("IF(AND($R228, NOT(REGEXMATCH(UPPER($C228), ""INS""))), IFERROR(IF((F228+L228)&gt;0, (F228+L228-M228)/(F228+L228), """"), """"), """")"),"")</f>
        <v/>
      </c>
      <c r="Q228" s="24" t="str">
        <f>IFERROR(__xludf.DUMMYFUNCTION("IF(AND($R228, REGEXMATCH(UPPER($C228), ""INS"")), IFERROR(IF((F228+L228)&gt;0, (F228+L228-M228)/(F228+L228), """"), """"), """")"),"")</f>
        <v/>
      </c>
      <c r="R228" s="25" t="b">
        <v>0</v>
      </c>
      <c r="S228" s="25" t="b">
        <v>0</v>
      </c>
      <c r="T228" s="25" t="b">
        <v>0</v>
      </c>
      <c r="U228" s="25"/>
      <c r="V228" s="25" t="b">
        <v>0</v>
      </c>
      <c r="W228" s="26" t="str">
        <f t="shared" si="4"/>
        <v/>
      </c>
      <c r="X228" s="27" t="str">
        <f t="shared" si="5"/>
        <v/>
      </c>
      <c r="Y228" s="27" t="str">
        <f t="shared" si="6"/>
        <v/>
      </c>
      <c r="Z228" s="27" t="str">
        <f t="shared" si="7"/>
        <v/>
      </c>
      <c r="AA228" s="28" t="str">
        <f>IFERROR(__xludf.DUMMYFUNCTION("""COMPUTED_VALUE"""),"")</f>
        <v/>
      </c>
      <c r="AB228" s="27" t="str">
        <f t="shared" si="8"/>
        <v/>
      </c>
      <c r="AC228" s="28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</row>
    <row r="229">
      <c r="A229" s="45"/>
      <c r="B229" s="20">
        <v>2.0265228E7</v>
      </c>
      <c r="C229" s="30"/>
      <c r="D229" s="20"/>
      <c r="E229" s="21"/>
      <c r="F229" s="22"/>
      <c r="G229" s="21"/>
      <c r="H229" s="21"/>
      <c r="I229" s="20"/>
      <c r="J229" s="22"/>
      <c r="K229" s="22"/>
      <c r="L229" s="22" t="str">
        <f t="shared" si="1"/>
        <v/>
      </c>
      <c r="M229" s="22"/>
      <c r="N229" s="22" t="str">
        <f t="shared" si="2"/>
        <v/>
      </c>
      <c r="O229" s="24" t="str">
        <f t="shared" si="3"/>
        <v/>
      </c>
      <c r="P229" s="24" t="str">
        <f>IFERROR(__xludf.DUMMYFUNCTION("IF(AND($R229, NOT(REGEXMATCH(UPPER($C229), ""INS""))), IFERROR(IF((F229+L229)&gt;0, (F229+L229-M229)/(F229+L229), """"), """"), """")"),"")</f>
        <v/>
      </c>
      <c r="Q229" s="24" t="str">
        <f>IFERROR(__xludf.DUMMYFUNCTION("IF(AND($R229, REGEXMATCH(UPPER($C229), ""INS"")), IFERROR(IF((F229+L229)&gt;0, (F229+L229-M229)/(F229+L229), """"), """"), """")"),"")</f>
        <v/>
      </c>
      <c r="R229" s="25" t="b">
        <v>0</v>
      </c>
      <c r="S229" s="25" t="b">
        <v>0</v>
      </c>
      <c r="T229" s="25" t="b">
        <v>0</v>
      </c>
      <c r="U229" s="25"/>
      <c r="V229" s="25" t="b">
        <v>0</v>
      </c>
      <c r="W229" s="26" t="str">
        <f t="shared" si="4"/>
        <v/>
      </c>
      <c r="X229" s="27" t="str">
        <f t="shared" si="5"/>
        <v/>
      </c>
      <c r="Y229" s="27" t="str">
        <f t="shared" si="6"/>
        <v/>
      </c>
      <c r="Z229" s="27" t="str">
        <f t="shared" si="7"/>
        <v/>
      </c>
      <c r="AA229" s="28" t="str">
        <f>IFERROR(__xludf.DUMMYFUNCTION("""COMPUTED_VALUE"""),"")</f>
        <v/>
      </c>
      <c r="AB229" s="27" t="str">
        <f t="shared" si="8"/>
        <v/>
      </c>
      <c r="AC229" s="28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</row>
    <row r="230">
      <c r="A230" s="45"/>
      <c r="B230" s="20">
        <v>2.0265229E7</v>
      </c>
      <c r="C230" s="30"/>
      <c r="D230" s="20"/>
      <c r="E230" s="21"/>
      <c r="F230" s="22"/>
      <c r="G230" s="21"/>
      <c r="H230" s="21"/>
      <c r="I230" s="20"/>
      <c r="J230" s="22"/>
      <c r="K230" s="22"/>
      <c r="L230" s="22" t="str">
        <f t="shared" si="1"/>
        <v/>
      </c>
      <c r="M230" s="22"/>
      <c r="N230" s="22" t="str">
        <f t="shared" si="2"/>
        <v/>
      </c>
      <c r="O230" s="24" t="str">
        <f t="shared" si="3"/>
        <v/>
      </c>
      <c r="P230" s="24" t="str">
        <f>IFERROR(__xludf.DUMMYFUNCTION("IF(AND($R230, NOT(REGEXMATCH(UPPER($C230), ""INS""))), IFERROR(IF((F230+L230)&gt;0, (F230+L230-M230)/(F230+L230), """"), """"), """")"),"")</f>
        <v/>
      </c>
      <c r="Q230" s="24" t="str">
        <f>IFERROR(__xludf.DUMMYFUNCTION("IF(AND($R230, REGEXMATCH(UPPER($C230), ""INS"")), IFERROR(IF((F230+L230)&gt;0, (F230+L230-M230)/(F230+L230), """"), """"), """")"),"")</f>
        <v/>
      </c>
      <c r="R230" s="25" t="b">
        <v>0</v>
      </c>
      <c r="S230" s="25" t="b">
        <v>0</v>
      </c>
      <c r="T230" s="25" t="b">
        <v>0</v>
      </c>
      <c r="U230" s="25"/>
      <c r="V230" s="25" t="b">
        <v>0</v>
      </c>
      <c r="W230" s="26" t="str">
        <f t="shared" si="4"/>
        <v/>
      </c>
      <c r="X230" s="27" t="str">
        <f t="shared" si="5"/>
        <v/>
      </c>
      <c r="Y230" s="27" t="str">
        <f t="shared" si="6"/>
        <v/>
      </c>
      <c r="Z230" s="27" t="str">
        <f t="shared" si="7"/>
        <v/>
      </c>
      <c r="AA230" s="28" t="str">
        <f>IFERROR(__xludf.DUMMYFUNCTION("""COMPUTED_VALUE"""),"")</f>
        <v/>
      </c>
      <c r="AB230" s="27" t="str">
        <f t="shared" si="8"/>
        <v/>
      </c>
      <c r="AC230" s="28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</row>
    <row r="231">
      <c r="A231" s="45"/>
      <c r="B231" s="20">
        <v>2.026523E7</v>
      </c>
      <c r="C231" s="30"/>
      <c r="D231" s="20"/>
      <c r="E231" s="21"/>
      <c r="F231" s="22"/>
      <c r="G231" s="21"/>
      <c r="H231" s="21"/>
      <c r="I231" s="20"/>
      <c r="J231" s="22"/>
      <c r="K231" s="22"/>
      <c r="L231" s="22" t="str">
        <f t="shared" si="1"/>
        <v/>
      </c>
      <c r="M231" s="22"/>
      <c r="N231" s="22" t="str">
        <f t="shared" si="2"/>
        <v/>
      </c>
      <c r="O231" s="24" t="str">
        <f t="shared" si="3"/>
        <v/>
      </c>
      <c r="P231" s="24" t="str">
        <f>IFERROR(__xludf.DUMMYFUNCTION("IF(AND($R231, NOT(REGEXMATCH(UPPER($C231), ""INS""))), IFERROR(IF((F231+L231)&gt;0, (F231+L231-M231)/(F231+L231), """"), """"), """")"),"")</f>
        <v/>
      </c>
      <c r="Q231" s="24" t="str">
        <f>IFERROR(__xludf.DUMMYFUNCTION("IF(AND($R231, REGEXMATCH(UPPER($C231), ""INS"")), IFERROR(IF((F231+L231)&gt;0, (F231+L231-M231)/(F231+L231), """"), """"), """")"),"")</f>
        <v/>
      </c>
      <c r="R231" s="25" t="b">
        <v>0</v>
      </c>
      <c r="S231" s="25" t="b">
        <v>0</v>
      </c>
      <c r="T231" s="25" t="b">
        <v>0</v>
      </c>
      <c r="U231" s="25"/>
      <c r="V231" s="25" t="b">
        <v>0</v>
      </c>
      <c r="W231" s="26" t="str">
        <f t="shared" si="4"/>
        <v/>
      </c>
      <c r="X231" s="27" t="str">
        <f t="shared" si="5"/>
        <v/>
      </c>
      <c r="Y231" s="27" t="str">
        <f t="shared" si="6"/>
        <v/>
      </c>
      <c r="Z231" s="27" t="str">
        <f t="shared" si="7"/>
        <v/>
      </c>
      <c r="AA231" s="28" t="str">
        <f>IFERROR(__xludf.DUMMYFUNCTION("""COMPUTED_VALUE"""),"")</f>
        <v/>
      </c>
      <c r="AB231" s="27" t="str">
        <f t="shared" si="8"/>
        <v/>
      </c>
      <c r="AC231" s="28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</row>
    <row r="232">
      <c r="A232" s="45"/>
      <c r="B232" s="20">
        <v>2.0265231E7</v>
      </c>
      <c r="C232" s="30"/>
      <c r="D232" s="20"/>
      <c r="E232" s="21"/>
      <c r="F232" s="22"/>
      <c r="G232" s="21"/>
      <c r="H232" s="21"/>
      <c r="I232" s="20"/>
      <c r="J232" s="22"/>
      <c r="K232" s="22"/>
      <c r="L232" s="22" t="str">
        <f t="shared" si="1"/>
        <v/>
      </c>
      <c r="M232" s="22"/>
      <c r="N232" s="22" t="str">
        <f t="shared" si="2"/>
        <v/>
      </c>
      <c r="O232" s="24" t="str">
        <f t="shared" si="3"/>
        <v/>
      </c>
      <c r="P232" s="24" t="str">
        <f>IFERROR(__xludf.DUMMYFUNCTION("IF(AND($R232, NOT(REGEXMATCH(UPPER($C232), ""INS""))), IFERROR(IF((F232+L232)&gt;0, (F232+L232-M232)/(F232+L232), """"), """"), """")"),"")</f>
        <v/>
      </c>
      <c r="Q232" s="24" t="str">
        <f>IFERROR(__xludf.DUMMYFUNCTION("IF(AND($R232, REGEXMATCH(UPPER($C232), ""INS"")), IFERROR(IF((F232+L232)&gt;0, (F232+L232-M232)/(F232+L232), """"), """"), """")"),"")</f>
        <v/>
      </c>
      <c r="R232" s="25" t="b">
        <v>0</v>
      </c>
      <c r="S232" s="25" t="b">
        <v>0</v>
      </c>
      <c r="T232" s="25" t="b">
        <v>0</v>
      </c>
      <c r="U232" s="25"/>
      <c r="V232" s="25" t="b">
        <v>0</v>
      </c>
      <c r="W232" s="26" t="str">
        <f t="shared" si="4"/>
        <v/>
      </c>
      <c r="X232" s="27" t="str">
        <f t="shared" si="5"/>
        <v/>
      </c>
      <c r="Y232" s="27" t="str">
        <f t="shared" si="6"/>
        <v/>
      </c>
      <c r="Z232" s="27" t="str">
        <f t="shared" si="7"/>
        <v/>
      </c>
      <c r="AA232" s="28" t="str">
        <f>IFERROR(__xludf.DUMMYFUNCTION("""COMPUTED_VALUE"""),"")</f>
        <v/>
      </c>
      <c r="AB232" s="27" t="str">
        <f t="shared" si="8"/>
        <v/>
      </c>
      <c r="AC232" s="28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</row>
    <row r="233">
      <c r="A233" s="45"/>
      <c r="B233" s="20">
        <v>2.0265232E7</v>
      </c>
      <c r="C233" s="30"/>
      <c r="D233" s="20"/>
      <c r="E233" s="21"/>
      <c r="F233" s="22"/>
      <c r="G233" s="21"/>
      <c r="H233" s="21"/>
      <c r="I233" s="20"/>
      <c r="J233" s="22"/>
      <c r="K233" s="22"/>
      <c r="L233" s="22" t="str">
        <f t="shared" si="1"/>
        <v/>
      </c>
      <c r="M233" s="22"/>
      <c r="N233" s="22" t="str">
        <f t="shared" si="2"/>
        <v/>
      </c>
      <c r="O233" s="24" t="str">
        <f t="shared" si="3"/>
        <v/>
      </c>
      <c r="P233" s="24" t="str">
        <f>IFERROR(__xludf.DUMMYFUNCTION("IF(AND($R233, NOT(REGEXMATCH(UPPER($C233), ""INS""))), IFERROR(IF((F233+L233)&gt;0, (F233+L233-M233)/(F233+L233), """"), """"), """")"),"")</f>
        <v/>
      </c>
      <c r="Q233" s="24" t="str">
        <f>IFERROR(__xludf.DUMMYFUNCTION("IF(AND($R233, REGEXMATCH(UPPER($C233), ""INS"")), IFERROR(IF((F233+L233)&gt;0, (F233+L233-M233)/(F233+L233), """"), """"), """")"),"")</f>
        <v/>
      </c>
      <c r="R233" s="25" t="b">
        <v>0</v>
      </c>
      <c r="S233" s="25" t="b">
        <v>0</v>
      </c>
      <c r="T233" s="25" t="b">
        <v>0</v>
      </c>
      <c r="U233" s="25"/>
      <c r="V233" s="25" t="b">
        <v>0</v>
      </c>
      <c r="W233" s="26" t="str">
        <f t="shared" si="4"/>
        <v/>
      </c>
      <c r="X233" s="27" t="str">
        <f t="shared" si="5"/>
        <v/>
      </c>
      <c r="Y233" s="27" t="str">
        <f t="shared" si="6"/>
        <v/>
      </c>
      <c r="Z233" s="27" t="str">
        <f t="shared" si="7"/>
        <v/>
      </c>
      <c r="AA233" s="28" t="str">
        <f>IFERROR(__xludf.DUMMYFUNCTION("""COMPUTED_VALUE"""),"")</f>
        <v/>
      </c>
      <c r="AB233" s="27" t="str">
        <f t="shared" si="8"/>
        <v/>
      </c>
      <c r="AC233" s="28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</row>
    <row r="234">
      <c r="A234" s="45"/>
      <c r="B234" s="20">
        <v>2.0265233E7</v>
      </c>
      <c r="C234" s="30"/>
      <c r="D234" s="20"/>
      <c r="E234" s="21"/>
      <c r="F234" s="22"/>
      <c r="G234" s="21"/>
      <c r="H234" s="21"/>
      <c r="I234" s="20"/>
      <c r="J234" s="22"/>
      <c r="K234" s="22"/>
      <c r="L234" s="22" t="str">
        <f t="shared" si="1"/>
        <v/>
      </c>
      <c r="M234" s="22"/>
      <c r="N234" s="22" t="str">
        <f t="shared" si="2"/>
        <v/>
      </c>
      <c r="O234" s="24" t="str">
        <f t="shared" si="3"/>
        <v/>
      </c>
      <c r="P234" s="24" t="str">
        <f>IFERROR(__xludf.DUMMYFUNCTION("IF(AND($R234, NOT(REGEXMATCH(UPPER($C234), ""INS""))), IFERROR(IF((F234+L234)&gt;0, (F234+L234-M234)/(F234+L234), """"), """"), """")"),"")</f>
        <v/>
      </c>
      <c r="Q234" s="24" t="str">
        <f>IFERROR(__xludf.DUMMYFUNCTION("IF(AND($R234, REGEXMATCH(UPPER($C234), ""INS"")), IFERROR(IF((F234+L234)&gt;0, (F234+L234-M234)/(F234+L234), """"), """"), """")"),"")</f>
        <v/>
      </c>
      <c r="R234" s="25" t="b">
        <v>0</v>
      </c>
      <c r="S234" s="25" t="b">
        <v>0</v>
      </c>
      <c r="T234" s="25" t="b">
        <v>0</v>
      </c>
      <c r="U234" s="25"/>
      <c r="V234" s="25" t="b">
        <v>0</v>
      </c>
      <c r="W234" s="26" t="str">
        <f t="shared" si="4"/>
        <v/>
      </c>
      <c r="X234" s="27" t="str">
        <f t="shared" si="5"/>
        <v/>
      </c>
      <c r="Y234" s="27" t="str">
        <f t="shared" si="6"/>
        <v/>
      </c>
      <c r="Z234" s="27" t="str">
        <f t="shared" si="7"/>
        <v/>
      </c>
      <c r="AA234" s="28" t="str">
        <f>IFERROR(__xludf.DUMMYFUNCTION("""COMPUTED_VALUE"""),"")</f>
        <v/>
      </c>
      <c r="AB234" s="27" t="str">
        <f t="shared" si="8"/>
        <v/>
      </c>
      <c r="AC234" s="28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</row>
    <row r="235">
      <c r="A235" s="45"/>
      <c r="B235" s="20">
        <v>2.0265234E7</v>
      </c>
      <c r="C235" s="30"/>
      <c r="D235" s="20"/>
      <c r="E235" s="21"/>
      <c r="F235" s="22"/>
      <c r="G235" s="21"/>
      <c r="H235" s="21"/>
      <c r="I235" s="20"/>
      <c r="J235" s="22"/>
      <c r="K235" s="22"/>
      <c r="L235" s="22" t="str">
        <f t="shared" si="1"/>
        <v/>
      </c>
      <c r="M235" s="22"/>
      <c r="N235" s="22" t="str">
        <f t="shared" si="2"/>
        <v/>
      </c>
      <c r="O235" s="24" t="str">
        <f t="shared" si="3"/>
        <v/>
      </c>
      <c r="P235" s="24" t="str">
        <f>IFERROR(__xludf.DUMMYFUNCTION("IF(AND($R235, NOT(REGEXMATCH(UPPER($C235), ""INS""))), IFERROR(IF((F235+L235)&gt;0, (F235+L235-M235)/(F235+L235), """"), """"), """")"),"")</f>
        <v/>
      </c>
      <c r="Q235" s="24" t="str">
        <f>IFERROR(__xludf.DUMMYFUNCTION("IF(AND($R235, REGEXMATCH(UPPER($C235), ""INS"")), IFERROR(IF((F235+L235)&gt;0, (F235+L235-M235)/(F235+L235), """"), """"), """")"),"")</f>
        <v/>
      </c>
      <c r="R235" s="25" t="b">
        <v>0</v>
      </c>
      <c r="S235" s="25" t="b">
        <v>0</v>
      </c>
      <c r="T235" s="25" t="b">
        <v>0</v>
      </c>
      <c r="U235" s="25"/>
      <c r="V235" s="25" t="b">
        <v>0</v>
      </c>
      <c r="W235" s="26" t="str">
        <f t="shared" si="4"/>
        <v/>
      </c>
      <c r="X235" s="27" t="str">
        <f t="shared" si="5"/>
        <v/>
      </c>
      <c r="Y235" s="27" t="str">
        <f t="shared" si="6"/>
        <v/>
      </c>
      <c r="Z235" s="27" t="str">
        <f t="shared" si="7"/>
        <v/>
      </c>
      <c r="AA235" s="28" t="str">
        <f>IFERROR(__xludf.DUMMYFUNCTION("""COMPUTED_VALUE"""),"")</f>
        <v/>
      </c>
      <c r="AB235" s="27" t="str">
        <f t="shared" si="8"/>
        <v/>
      </c>
      <c r="AC235" s="28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</row>
    <row r="236">
      <c r="A236" s="45"/>
      <c r="B236" s="20">
        <v>2.0265235E7</v>
      </c>
      <c r="C236" s="30"/>
      <c r="D236" s="20"/>
      <c r="E236" s="21"/>
      <c r="F236" s="22"/>
      <c r="G236" s="21"/>
      <c r="H236" s="21"/>
      <c r="I236" s="20"/>
      <c r="J236" s="22"/>
      <c r="K236" s="22"/>
      <c r="L236" s="22" t="str">
        <f t="shared" si="1"/>
        <v/>
      </c>
      <c r="M236" s="22"/>
      <c r="N236" s="22" t="str">
        <f t="shared" si="2"/>
        <v/>
      </c>
      <c r="O236" s="24" t="str">
        <f t="shared" si="3"/>
        <v/>
      </c>
      <c r="P236" s="24" t="str">
        <f>IFERROR(__xludf.DUMMYFUNCTION("IF(AND($R236, NOT(REGEXMATCH(UPPER($C236), ""INS""))), IFERROR(IF((F236+L236)&gt;0, (F236+L236-M236)/(F236+L236), """"), """"), """")"),"")</f>
        <v/>
      </c>
      <c r="Q236" s="24" t="str">
        <f>IFERROR(__xludf.DUMMYFUNCTION("IF(AND($R236, REGEXMATCH(UPPER($C236), ""INS"")), IFERROR(IF((F236+L236)&gt;0, (F236+L236-M236)/(F236+L236), """"), """"), """")"),"")</f>
        <v/>
      </c>
      <c r="R236" s="25" t="b">
        <v>0</v>
      </c>
      <c r="S236" s="25" t="b">
        <v>0</v>
      </c>
      <c r="T236" s="25" t="b">
        <v>0</v>
      </c>
      <c r="U236" s="25"/>
      <c r="V236" s="25" t="b">
        <v>0</v>
      </c>
      <c r="W236" s="26" t="str">
        <f t="shared" si="4"/>
        <v/>
      </c>
      <c r="X236" s="27" t="str">
        <f t="shared" si="5"/>
        <v/>
      </c>
      <c r="Y236" s="27" t="str">
        <f t="shared" si="6"/>
        <v/>
      </c>
      <c r="Z236" s="27" t="str">
        <f t="shared" si="7"/>
        <v/>
      </c>
      <c r="AA236" s="28" t="str">
        <f>IFERROR(__xludf.DUMMYFUNCTION("""COMPUTED_VALUE"""),"")</f>
        <v/>
      </c>
      <c r="AB236" s="27" t="str">
        <f t="shared" si="8"/>
        <v/>
      </c>
      <c r="AC236" s="28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</row>
    <row r="237">
      <c r="A237" s="45"/>
      <c r="B237" s="20">
        <v>2.0265236E7</v>
      </c>
      <c r="C237" s="30"/>
      <c r="D237" s="20"/>
      <c r="E237" s="21"/>
      <c r="F237" s="22"/>
      <c r="G237" s="21"/>
      <c r="H237" s="21"/>
      <c r="I237" s="20"/>
      <c r="J237" s="22"/>
      <c r="K237" s="22"/>
      <c r="L237" s="22" t="str">
        <f t="shared" si="1"/>
        <v/>
      </c>
      <c r="M237" s="22"/>
      <c r="N237" s="22" t="str">
        <f t="shared" si="2"/>
        <v/>
      </c>
      <c r="O237" s="24" t="str">
        <f t="shared" si="3"/>
        <v/>
      </c>
      <c r="P237" s="24" t="str">
        <f>IFERROR(__xludf.DUMMYFUNCTION("IF(AND($R237, NOT(REGEXMATCH(UPPER($C237), ""INS""))), IFERROR(IF((F237+L237)&gt;0, (F237+L237-M237)/(F237+L237), """"), """"), """")"),"")</f>
        <v/>
      </c>
      <c r="Q237" s="24" t="str">
        <f>IFERROR(__xludf.DUMMYFUNCTION("IF(AND($R237, REGEXMATCH(UPPER($C237), ""INS"")), IFERROR(IF((F237+L237)&gt;0, (F237+L237-M237)/(F237+L237), """"), """"), """")"),"")</f>
        <v/>
      </c>
      <c r="R237" s="25" t="b">
        <v>0</v>
      </c>
      <c r="S237" s="25" t="b">
        <v>0</v>
      </c>
      <c r="T237" s="25" t="b">
        <v>0</v>
      </c>
      <c r="U237" s="25"/>
      <c r="V237" s="25" t="b">
        <v>0</v>
      </c>
      <c r="W237" s="26" t="str">
        <f t="shared" si="4"/>
        <v/>
      </c>
      <c r="X237" s="27" t="str">
        <f t="shared" si="5"/>
        <v/>
      </c>
      <c r="Y237" s="27" t="str">
        <f t="shared" si="6"/>
        <v/>
      </c>
      <c r="Z237" s="27" t="str">
        <f t="shared" si="7"/>
        <v/>
      </c>
      <c r="AA237" s="28" t="str">
        <f>IFERROR(__xludf.DUMMYFUNCTION("""COMPUTED_VALUE"""),"")</f>
        <v/>
      </c>
      <c r="AB237" s="27" t="str">
        <f t="shared" si="8"/>
        <v/>
      </c>
      <c r="AC237" s="28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</row>
    <row r="238">
      <c r="A238" s="45"/>
      <c r="B238" s="20">
        <v>2.0265237E7</v>
      </c>
      <c r="C238" s="30"/>
      <c r="D238" s="20"/>
      <c r="E238" s="21"/>
      <c r="F238" s="22"/>
      <c r="G238" s="21"/>
      <c r="H238" s="21"/>
      <c r="I238" s="20"/>
      <c r="J238" s="22"/>
      <c r="K238" s="22"/>
      <c r="L238" s="22" t="str">
        <f t="shared" si="1"/>
        <v/>
      </c>
      <c r="M238" s="22"/>
      <c r="N238" s="22" t="str">
        <f t="shared" si="2"/>
        <v/>
      </c>
      <c r="O238" s="24" t="str">
        <f t="shared" si="3"/>
        <v/>
      </c>
      <c r="P238" s="24" t="str">
        <f>IFERROR(__xludf.DUMMYFUNCTION("IF(AND($R238, NOT(REGEXMATCH(UPPER($C238), ""INS""))), IFERROR(IF((F238+L238)&gt;0, (F238+L238-M238)/(F238+L238), """"), """"), """")"),"")</f>
        <v/>
      </c>
      <c r="Q238" s="24" t="str">
        <f>IFERROR(__xludf.DUMMYFUNCTION("IF(AND($R238, REGEXMATCH(UPPER($C238), ""INS"")), IFERROR(IF((F238+L238)&gt;0, (F238+L238-M238)/(F238+L238), """"), """"), """")"),"")</f>
        <v/>
      </c>
      <c r="R238" s="25" t="b">
        <v>0</v>
      </c>
      <c r="S238" s="25" t="b">
        <v>0</v>
      </c>
      <c r="T238" s="25" t="b">
        <v>0</v>
      </c>
      <c r="U238" s="25"/>
      <c r="V238" s="25" t="b">
        <v>0</v>
      </c>
      <c r="W238" s="26" t="str">
        <f t="shared" si="4"/>
        <v/>
      </c>
      <c r="X238" s="27" t="str">
        <f t="shared" si="5"/>
        <v/>
      </c>
      <c r="Y238" s="27" t="str">
        <f t="shared" si="6"/>
        <v/>
      </c>
      <c r="Z238" s="27" t="str">
        <f t="shared" si="7"/>
        <v/>
      </c>
      <c r="AA238" s="28" t="str">
        <f>IFERROR(__xludf.DUMMYFUNCTION("""COMPUTED_VALUE"""),"")</f>
        <v/>
      </c>
      <c r="AB238" s="27" t="str">
        <f t="shared" si="8"/>
        <v/>
      </c>
      <c r="AC238" s="28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</row>
    <row r="239">
      <c r="A239" s="45"/>
      <c r="B239" s="20">
        <v>2.0265238E7</v>
      </c>
      <c r="C239" s="30"/>
      <c r="D239" s="20"/>
      <c r="E239" s="21"/>
      <c r="F239" s="22"/>
      <c r="G239" s="21"/>
      <c r="H239" s="21"/>
      <c r="I239" s="20"/>
      <c r="J239" s="22"/>
      <c r="K239" s="22"/>
      <c r="L239" s="22" t="str">
        <f t="shared" si="1"/>
        <v/>
      </c>
      <c r="M239" s="22"/>
      <c r="N239" s="22" t="str">
        <f t="shared" si="2"/>
        <v/>
      </c>
      <c r="O239" s="24" t="str">
        <f t="shared" si="3"/>
        <v/>
      </c>
      <c r="P239" s="24" t="str">
        <f>IFERROR(__xludf.DUMMYFUNCTION("IF(AND($R239, NOT(REGEXMATCH(UPPER($C239), ""INS""))), IFERROR(IF((F239+L239)&gt;0, (F239+L239-M239)/(F239+L239), """"), """"), """")"),"")</f>
        <v/>
      </c>
      <c r="Q239" s="24" t="str">
        <f>IFERROR(__xludf.DUMMYFUNCTION("IF(AND($R239, REGEXMATCH(UPPER($C239), ""INS"")), IFERROR(IF((F239+L239)&gt;0, (F239+L239-M239)/(F239+L239), """"), """"), """")"),"")</f>
        <v/>
      </c>
      <c r="R239" s="25" t="b">
        <v>0</v>
      </c>
      <c r="S239" s="25" t="b">
        <v>0</v>
      </c>
      <c r="T239" s="25" t="b">
        <v>0</v>
      </c>
      <c r="U239" s="25"/>
      <c r="V239" s="25" t="b">
        <v>0</v>
      </c>
      <c r="W239" s="26" t="str">
        <f t="shared" si="4"/>
        <v/>
      </c>
      <c r="X239" s="27" t="str">
        <f t="shared" si="5"/>
        <v/>
      </c>
      <c r="Y239" s="27" t="str">
        <f t="shared" si="6"/>
        <v/>
      </c>
      <c r="Z239" s="27" t="str">
        <f t="shared" si="7"/>
        <v/>
      </c>
      <c r="AA239" s="28" t="str">
        <f>IFERROR(__xludf.DUMMYFUNCTION("""COMPUTED_VALUE"""),"")</f>
        <v/>
      </c>
      <c r="AB239" s="27" t="str">
        <f t="shared" si="8"/>
        <v/>
      </c>
      <c r="AC239" s="28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</row>
    <row r="240">
      <c r="A240" s="45"/>
      <c r="B240" s="20">
        <v>2.0265239E7</v>
      </c>
      <c r="C240" s="30"/>
      <c r="D240" s="20"/>
      <c r="E240" s="21"/>
      <c r="F240" s="22"/>
      <c r="G240" s="21"/>
      <c r="H240" s="21"/>
      <c r="I240" s="20"/>
      <c r="J240" s="22"/>
      <c r="K240" s="22"/>
      <c r="L240" s="22" t="str">
        <f t="shared" si="1"/>
        <v/>
      </c>
      <c r="M240" s="22"/>
      <c r="N240" s="22" t="str">
        <f t="shared" si="2"/>
        <v/>
      </c>
      <c r="O240" s="24" t="str">
        <f t="shared" si="3"/>
        <v/>
      </c>
      <c r="P240" s="24" t="str">
        <f>IFERROR(__xludf.DUMMYFUNCTION("IF(AND($R240, NOT(REGEXMATCH(UPPER($C240), ""INS""))), IFERROR(IF((F240+L240)&gt;0, (F240+L240-M240)/(F240+L240), """"), """"), """")"),"")</f>
        <v/>
      </c>
      <c r="Q240" s="24" t="str">
        <f>IFERROR(__xludf.DUMMYFUNCTION("IF(AND($R240, REGEXMATCH(UPPER($C240), ""INS"")), IFERROR(IF((F240+L240)&gt;0, (F240+L240-M240)/(F240+L240), """"), """"), """")"),"")</f>
        <v/>
      </c>
      <c r="R240" s="25" t="b">
        <v>0</v>
      </c>
      <c r="S240" s="25" t="b">
        <v>0</v>
      </c>
      <c r="T240" s="25" t="b">
        <v>0</v>
      </c>
      <c r="U240" s="25"/>
      <c r="V240" s="25" t="b">
        <v>0</v>
      </c>
      <c r="W240" s="26" t="str">
        <f t="shared" si="4"/>
        <v/>
      </c>
      <c r="X240" s="27" t="str">
        <f t="shared" si="5"/>
        <v/>
      </c>
      <c r="Y240" s="27" t="str">
        <f t="shared" si="6"/>
        <v/>
      </c>
      <c r="Z240" s="27" t="str">
        <f t="shared" si="7"/>
        <v/>
      </c>
      <c r="AA240" s="28" t="str">
        <f>IFERROR(__xludf.DUMMYFUNCTION("""COMPUTED_VALUE"""),"")</f>
        <v/>
      </c>
      <c r="AB240" s="27" t="str">
        <f t="shared" si="8"/>
        <v/>
      </c>
      <c r="AC240" s="28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</row>
    <row r="241">
      <c r="A241" s="45"/>
      <c r="B241" s="20">
        <v>2.026524E7</v>
      </c>
      <c r="C241" s="30"/>
      <c r="D241" s="20"/>
      <c r="E241" s="21"/>
      <c r="F241" s="22"/>
      <c r="G241" s="21"/>
      <c r="H241" s="21"/>
      <c r="I241" s="20"/>
      <c r="J241" s="22"/>
      <c r="K241" s="22"/>
      <c r="L241" s="22" t="str">
        <f t="shared" si="1"/>
        <v/>
      </c>
      <c r="M241" s="22"/>
      <c r="N241" s="22" t="str">
        <f t="shared" si="2"/>
        <v/>
      </c>
      <c r="O241" s="24" t="str">
        <f t="shared" si="3"/>
        <v/>
      </c>
      <c r="P241" s="24" t="str">
        <f>IFERROR(__xludf.DUMMYFUNCTION("IF(AND($R241, NOT(REGEXMATCH(UPPER($C241), ""INS""))), IFERROR(IF((F241+L241)&gt;0, (F241+L241-M241)/(F241+L241), """"), """"), """")"),"")</f>
        <v/>
      </c>
      <c r="Q241" s="24" t="str">
        <f>IFERROR(__xludf.DUMMYFUNCTION("IF(AND($R241, REGEXMATCH(UPPER($C241), ""INS"")), IFERROR(IF((F241+L241)&gt;0, (F241+L241-M241)/(F241+L241), """"), """"), """")"),"")</f>
        <v/>
      </c>
      <c r="R241" s="25" t="b">
        <v>0</v>
      </c>
      <c r="S241" s="25" t="b">
        <v>0</v>
      </c>
      <c r="T241" s="25" t="b">
        <v>0</v>
      </c>
      <c r="U241" s="25"/>
      <c r="V241" s="25" t="b">
        <v>0</v>
      </c>
      <c r="W241" s="26" t="str">
        <f t="shared" si="4"/>
        <v/>
      </c>
      <c r="X241" s="27" t="str">
        <f t="shared" si="5"/>
        <v/>
      </c>
      <c r="Y241" s="27" t="str">
        <f t="shared" si="6"/>
        <v/>
      </c>
      <c r="Z241" s="27" t="str">
        <f t="shared" si="7"/>
        <v/>
      </c>
      <c r="AA241" s="28" t="str">
        <f>IFERROR(__xludf.DUMMYFUNCTION("""COMPUTED_VALUE"""),"")</f>
        <v/>
      </c>
      <c r="AB241" s="27" t="str">
        <f t="shared" si="8"/>
        <v/>
      </c>
      <c r="AC241" s="28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</row>
    <row r="242">
      <c r="A242" s="45"/>
      <c r="B242" s="20">
        <v>2.0265241E7</v>
      </c>
      <c r="C242" s="30"/>
      <c r="D242" s="20"/>
      <c r="E242" s="21"/>
      <c r="F242" s="22"/>
      <c r="G242" s="21"/>
      <c r="H242" s="21"/>
      <c r="I242" s="20"/>
      <c r="J242" s="22"/>
      <c r="K242" s="22"/>
      <c r="L242" s="22" t="str">
        <f t="shared" si="1"/>
        <v/>
      </c>
      <c r="M242" s="22"/>
      <c r="N242" s="22" t="str">
        <f t="shared" si="2"/>
        <v/>
      </c>
      <c r="O242" s="24" t="str">
        <f t="shared" si="3"/>
        <v/>
      </c>
      <c r="P242" s="24" t="str">
        <f>IFERROR(__xludf.DUMMYFUNCTION("IF(AND($R242, NOT(REGEXMATCH(UPPER($C242), ""INS""))), IFERROR(IF((F242+L242)&gt;0, (F242+L242-M242)/(F242+L242), """"), """"), """")"),"")</f>
        <v/>
      </c>
      <c r="Q242" s="24" t="str">
        <f>IFERROR(__xludf.DUMMYFUNCTION("IF(AND($R242, REGEXMATCH(UPPER($C242), ""INS"")), IFERROR(IF((F242+L242)&gt;0, (F242+L242-M242)/(F242+L242), """"), """"), """")"),"")</f>
        <v/>
      </c>
      <c r="R242" s="25" t="b">
        <v>0</v>
      </c>
      <c r="S242" s="25" t="b">
        <v>0</v>
      </c>
      <c r="T242" s="25" t="b">
        <v>0</v>
      </c>
      <c r="U242" s="25"/>
      <c r="V242" s="25" t="b">
        <v>0</v>
      </c>
      <c r="W242" s="26" t="str">
        <f t="shared" si="4"/>
        <v/>
      </c>
      <c r="X242" s="27" t="str">
        <f t="shared" si="5"/>
        <v/>
      </c>
      <c r="Y242" s="27" t="str">
        <f t="shared" si="6"/>
        <v/>
      </c>
      <c r="Z242" s="27" t="str">
        <f t="shared" si="7"/>
        <v/>
      </c>
      <c r="AA242" s="28" t="str">
        <f>IFERROR(__xludf.DUMMYFUNCTION("""COMPUTED_VALUE"""),"")</f>
        <v/>
      </c>
      <c r="AB242" s="27" t="str">
        <f t="shared" si="8"/>
        <v/>
      </c>
      <c r="AC242" s="28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</row>
    <row r="243">
      <c r="A243" s="45"/>
      <c r="B243" s="20">
        <v>2.0265242E7</v>
      </c>
      <c r="C243" s="30"/>
      <c r="D243" s="20"/>
      <c r="E243" s="21"/>
      <c r="F243" s="22"/>
      <c r="G243" s="21"/>
      <c r="H243" s="21"/>
      <c r="I243" s="20"/>
      <c r="J243" s="22"/>
      <c r="K243" s="22"/>
      <c r="L243" s="22" t="str">
        <f t="shared" si="1"/>
        <v/>
      </c>
      <c r="M243" s="22"/>
      <c r="N243" s="22" t="str">
        <f t="shared" si="2"/>
        <v/>
      </c>
      <c r="O243" s="24" t="str">
        <f t="shared" si="3"/>
        <v/>
      </c>
      <c r="P243" s="24" t="str">
        <f>IFERROR(__xludf.DUMMYFUNCTION("IF(AND($R243, NOT(REGEXMATCH(UPPER($C243), ""INS""))), IFERROR(IF((F243+L243)&gt;0, (F243+L243-M243)/(F243+L243), """"), """"), """")"),"")</f>
        <v/>
      </c>
      <c r="Q243" s="24" t="str">
        <f>IFERROR(__xludf.DUMMYFUNCTION("IF(AND($R243, REGEXMATCH(UPPER($C243), ""INS"")), IFERROR(IF((F243+L243)&gt;0, (F243+L243-M243)/(F243+L243), """"), """"), """")"),"")</f>
        <v/>
      </c>
      <c r="R243" s="25" t="b">
        <v>0</v>
      </c>
      <c r="S243" s="25" t="b">
        <v>0</v>
      </c>
      <c r="T243" s="25" t="b">
        <v>0</v>
      </c>
      <c r="U243" s="25"/>
      <c r="V243" s="25" t="b">
        <v>0</v>
      </c>
      <c r="W243" s="26" t="str">
        <f t="shared" si="4"/>
        <v/>
      </c>
      <c r="X243" s="27" t="str">
        <f t="shared" si="5"/>
        <v/>
      </c>
      <c r="Y243" s="27" t="str">
        <f t="shared" si="6"/>
        <v/>
      </c>
      <c r="Z243" s="27" t="str">
        <f t="shared" si="7"/>
        <v/>
      </c>
      <c r="AA243" s="28" t="str">
        <f>IFERROR(__xludf.DUMMYFUNCTION("""COMPUTED_VALUE"""),"")</f>
        <v/>
      </c>
      <c r="AB243" s="27" t="str">
        <f t="shared" si="8"/>
        <v/>
      </c>
      <c r="AC243" s="28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</row>
    <row r="244">
      <c r="A244" s="45"/>
      <c r="B244" s="20">
        <v>2.0265243E7</v>
      </c>
      <c r="C244" s="30"/>
      <c r="D244" s="20"/>
      <c r="E244" s="21"/>
      <c r="F244" s="22"/>
      <c r="G244" s="21"/>
      <c r="H244" s="21"/>
      <c r="I244" s="20"/>
      <c r="J244" s="22"/>
      <c r="K244" s="22"/>
      <c r="L244" s="22" t="str">
        <f t="shared" si="1"/>
        <v/>
      </c>
      <c r="M244" s="22"/>
      <c r="N244" s="22" t="str">
        <f t="shared" si="2"/>
        <v/>
      </c>
      <c r="O244" s="24" t="str">
        <f t="shared" si="3"/>
        <v/>
      </c>
      <c r="P244" s="24" t="str">
        <f>IFERROR(__xludf.DUMMYFUNCTION("IF(AND($R244, NOT(REGEXMATCH(UPPER($C244), ""INS""))), IFERROR(IF((F244+L244)&gt;0, (F244+L244-M244)/(F244+L244), """"), """"), """")"),"")</f>
        <v/>
      </c>
      <c r="Q244" s="24" t="str">
        <f>IFERROR(__xludf.DUMMYFUNCTION("IF(AND($R244, REGEXMATCH(UPPER($C244), ""INS"")), IFERROR(IF((F244+L244)&gt;0, (F244+L244-M244)/(F244+L244), """"), """"), """")"),"")</f>
        <v/>
      </c>
      <c r="R244" s="25" t="b">
        <v>0</v>
      </c>
      <c r="S244" s="25" t="b">
        <v>0</v>
      </c>
      <c r="T244" s="25" t="b">
        <v>0</v>
      </c>
      <c r="U244" s="25"/>
      <c r="V244" s="25" t="b">
        <v>0</v>
      </c>
      <c r="W244" s="26" t="str">
        <f t="shared" si="4"/>
        <v/>
      </c>
      <c r="X244" s="27" t="str">
        <f t="shared" si="5"/>
        <v/>
      </c>
      <c r="Y244" s="27" t="str">
        <f t="shared" si="6"/>
        <v/>
      </c>
      <c r="Z244" s="27" t="str">
        <f t="shared" si="7"/>
        <v/>
      </c>
      <c r="AA244" s="28" t="str">
        <f>IFERROR(__xludf.DUMMYFUNCTION("""COMPUTED_VALUE"""),"")</f>
        <v/>
      </c>
      <c r="AB244" s="27" t="str">
        <f t="shared" si="8"/>
        <v/>
      </c>
      <c r="AC244" s="28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</row>
    <row r="245">
      <c r="A245" s="45"/>
      <c r="B245" s="20">
        <v>2.0265244E7</v>
      </c>
      <c r="C245" s="30"/>
      <c r="D245" s="20"/>
      <c r="E245" s="21"/>
      <c r="F245" s="22"/>
      <c r="G245" s="21"/>
      <c r="H245" s="21"/>
      <c r="I245" s="20"/>
      <c r="J245" s="22"/>
      <c r="K245" s="22"/>
      <c r="L245" s="22" t="str">
        <f t="shared" si="1"/>
        <v/>
      </c>
      <c r="M245" s="22"/>
      <c r="N245" s="22" t="str">
        <f t="shared" si="2"/>
        <v/>
      </c>
      <c r="O245" s="24" t="str">
        <f t="shared" si="3"/>
        <v/>
      </c>
      <c r="P245" s="24" t="str">
        <f>IFERROR(__xludf.DUMMYFUNCTION("IF(AND($R245, NOT(REGEXMATCH(UPPER($C245), ""INS""))), IFERROR(IF((F245+L245)&gt;0, (F245+L245-M245)/(F245+L245), """"), """"), """")"),"")</f>
        <v/>
      </c>
      <c r="Q245" s="24" t="str">
        <f>IFERROR(__xludf.DUMMYFUNCTION("IF(AND($R245, REGEXMATCH(UPPER($C245), ""INS"")), IFERROR(IF((F245+L245)&gt;0, (F245+L245-M245)/(F245+L245), """"), """"), """")"),"")</f>
        <v/>
      </c>
      <c r="R245" s="25" t="b">
        <v>0</v>
      </c>
      <c r="S245" s="25" t="b">
        <v>0</v>
      </c>
      <c r="T245" s="25" t="b">
        <v>0</v>
      </c>
      <c r="U245" s="25"/>
      <c r="V245" s="25" t="b">
        <v>0</v>
      </c>
      <c r="W245" s="26" t="str">
        <f t="shared" si="4"/>
        <v/>
      </c>
      <c r="X245" s="27" t="str">
        <f t="shared" si="5"/>
        <v/>
      </c>
      <c r="Y245" s="27" t="str">
        <f t="shared" si="6"/>
        <v/>
      </c>
      <c r="Z245" s="27" t="str">
        <f t="shared" si="7"/>
        <v/>
      </c>
      <c r="AA245" s="28" t="str">
        <f>IFERROR(__xludf.DUMMYFUNCTION("""COMPUTED_VALUE"""),"")</f>
        <v/>
      </c>
      <c r="AB245" s="27" t="str">
        <f t="shared" si="8"/>
        <v/>
      </c>
      <c r="AC245" s="28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</row>
    <row r="246">
      <c r="A246" s="45"/>
      <c r="B246" s="20">
        <v>2.0265245E7</v>
      </c>
      <c r="C246" s="30"/>
      <c r="D246" s="20"/>
      <c r="E246" s="21"/>
      <c r="F246" s="22"/>
      <c r="G246" s="21"/>
      <c r="H246" s="21"/>
      <c r="I246" s="20"/>
      <c r="J246" s="22"/>
      <c r="K246" s="22"/>
      <c r="L246" s="22" t="str">
        <f t="shared" si="1"/>
        <v/>
      </c>
      <c r="M246" s="22"/>
      <c r="N246" s="22" t="str">
        <f t="shared" si="2"/>
        <v/>
      </c>
      <c r="O246" s="24" t="str">
        <f t="shared" si="3"/>
        <v/>
      </c>
      <c r="P246" s="24" t="str">
        <f>IFERROR(__xludf.DUMMYFUNCTION("IF(AND($R246, NOT(REGEXMATCH(UPPER($C246), ""INS""))), IFERROR(IF((F246+L246)&gt;0, (F246+L246-M246)/(F246+L246), """"), """"), """")"),"")</f>
        <v/>
      </c>
      <c r="Q246" s="24" t="str">
        <f>IFERROR(__xludf.DUMMYFUNCTION("IF(AND($R246, REGEXMATCH(UPPER($C246), ""INS"")), IFERROR(IF((F246+L246)&gt;0, (F246+L246-M246)/(F246+L246), """"), """"), """")"),"")</f>
        <v/>
      </c>
      <c r="R246" s="25" t="b">
        <v>0</v>
      </c>
      <c r="S246" s="25" t="b">
        <v>0</v>
      </c>
      <c r="T246" s="25" t="b">
        <v>0</v>
      </c>
      <c r="U246" s="25"/>
      <c r="V246" s="25" t="b">
        <v>0</v>
      </c>
      <c r="W246" s="26" t="str">
        <f t="shared" si="4"/>
        <v/>
      </c>
      <c r="X246" s="27" t="str">
        <f t="shared" si="5"/>
        <v/>
      </c>
      <c r="Y246" s="27" t="str">
        <f t="shared" si="6"/>
        <v/>
      </c>
      <c r="Z246" s="27" t="str">
        <f t="shared" si="7"/>
        <v/>
      </c>
      <c r="AA246" s="28" t="str">
        <f>IFERROR(__xludf.DUMMYFUNCTION("""COMPUTED_VALUE"""),"")</f>
        <v/>
      </c>
      <c r="AB246" s="27" t="str">
        <f t="shared" si="8"/>
        <v/>
      </c>
      <c r="AC246" s="28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</row>
    <row r="247">
      <c r="A247" s="45"/>
      <c r="B247" s="20">
        <v>2.0265246E7</v>
      </c>
      <c r="C247" s="30"/>
      <c r="D247" s="20"/>
      <c r="E247" s="21"/>
      <c r="F247" s="22"/>
      <c r="G247" s="21"/>
      <c r="H247" s="21"/>
      <c r="I247" s="20"/>
      <c r="J247" s="22"/>
      <c r="K247" s="22"/>
      <c r="L247" s="22" t="str">
        <f t="shared" si="1"/>
        <v/>
      </c>
      <c r="M247" s="22"/>
      <c r="N247" s="22" t="str">
        <f t="shared" si="2"/>
        <v/>
      </c>
      <c r="O247" s="24" t="str">
        <f t="shared" si="3"/>
        <v/>
      </c>
      <c r="P247" s="24" t="str">
        <f>IFERROR(__xludf.DUMMYFUNCTION("IF(AND($R247, NOT(REGEXMATCH(UPPER($C247), ""INS""))), IFERROR(IF((F247+L247)&gt;0, (F247+L247-M247)/(F247+L247), """"), """"), """")"),"")</f>
        <v/>
      </c>
      <c r="Q247" s="24" t="str">
        <f>IFERROR(__xludf.DUMMYFUNCTION("IF(AND($R247, REGEXMATCH(UPPER($C247), ""INS"")), IFERROR(IF((F247+L247)&gt;0, (F247+L247-M247)/(F247+L247), """"), """"), """")"),"")</f>
        <v/>
      </c>
      <c r="R247" s="25" t="b">
        <v>0</v>
      </c>
      <c r="S247" s="25" t="b">
        <v>0</v>
      </c>
      <c r="T247" s="25" t="b">
        <v>0</v>
      </c>
      <c r="U247" s="25"/>
      <c r="V247" s="25" t="b">
        <v>0</v>
      </c>
      <c r="W247" s="26" t="str">
        <f t="shared" si="4"/>
        <v/>
      </c>
      <c r="X247" s="27" t="str">
        <f t="shared" si="5"/>
        <v/>
      </c>
      <c r="Y247" s="27" t="str">
        <f t="shared" si="6"/>
        <v/>
      </c>
      <c r="Z247" s="27" t="str">
        <f t="shared" si="7"/>
        <v/>
      </c>
      <c r="AA247" s="28" t="str">
        <f>IFERROR(__xludf.DUMMYFUNCTION("""COMPUTED_VALUE"""),"")</f>
        <v/>
      </c>
      <c r="AB247" s="27" t="str">
        <f t="shared" si="8"/>
        <v/>
      </c>
      <c r="AC247" s="28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</row>
    <row r="248">
      <c r="A248" s="45"/>
      <c r="B248" s="20">
        <v>2.0265247E7</v>
      </c>
      <c r="C248" s="30"/>
      <c r="D248" s="20"/>
      <c r="E248" s="21"/>
      <c r="F248" s="22"/>
      <c r="G248" s="21"/>
      <c r="H248" s="21"/>
      <c r="I248" s="20"/>
      <c r="J248" s="22"/>
      <c r="K248" s="22"/>
      <c r="L248" s="22" t="str">
        <f t="shared" si="1"/>
        <v/>
      </c>
      <c r="M248" s="22"/>
      <c r="N248" s="22" t="str">
        <f t="shared" si="2"/>
        <v/>
      </c>
      <c r="O248" s="24" t="str">
        <f t="shared" si="3"/>
        <v/>
      </c>
      <c r="P248" s="24" t="str">
        <f>IFERROR(__xludf.DUMMYFUNCTION("IF(AND($R248, NOT(REGEXMATCH(UPPER($C248), ""INS""))), IFERROR(IF((F248+L248)&gt;0, (F248+L248-M248)/(F248+L248), """"), """"), """")"),"")</f>
        <v/>
      </c>
      <c r="Q248" s="24" t="str">
        <f>IFERROR(__xludf.DUMMYFUNCTION("IF(AND($R248, REGEXMATCH(UPPER($C248), ""INS"")), IFERROR(IF((F248+L248)&gt;0, (F248+L248-M248)/(F248+L248), """"), """"), """")"),"")</f>
        <v/>
      </c>
      <c r="R248" s="25" t="b">
        <v>0</v>
      </c>
      <c r="S248" s="25" t="b">
        <v>0</v>
      </c>
      <c r="T248" s="25" t="b">
        <v>0</v>
      </c>
      <c r="U248" s="25"/>
      <c r="V248" s="25" t="b">
        <v>0</v>
      </c>
      <c r="W248" s="26" t="str">
        <f t="shared" si="4"/>
        <v/>
      </c>
      <c r="X248" s="27" t="str">
        <f t="shared" si="5"/>
        <v/>
      </c>
      <c r="Y248" s="27" t="str">
        <f t="shared" si="6"/>
        <v/>
      </c>
      <c r="Z248" s="27" t="str">
        <f t="shared" si="7"/>
        <v/>
      </c>
      <c r="AA248" s="28" t="str">
        <f>IFERROR(__xludf.DUMMYFUNCTION("""COMPUTED_VALUE"""),"")</f>
        <v/>
      </c>
      <c r="AB248" s="27" t="str">
        <f t="shared" si="8"/>
        <v/>
      </c>
      <c r="AC248" s="28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</row>
    <row r="249">
      <c r="A249" s="45"/>
      <c r="B249" s="20">
        <v>2.0265248E7</v>
      </c>
      <c r="C249" s="30"/>
      <c r="D249" s="20"/>
      <c r="E249" s="21"/>
      <c r="F249" s="22"/>
      <c r="G249" s="21"/>
      <c r="H249" s="21"/>
      <c r="I249" s="20"/>
      <c r="J249" s="22"/>
      <c r="K249" s="22"/>
      <c r="L249" s="22" t="str">
        <f t="shared" si="1"/>
        <v/>
      </c>
      <c r="M249" s="22"/>
      <c r="N249" s="22" t="str">
        <f t="shared" si="2"/>
        <v/>
      </c>
      <c r="O249" s="24" t="str">
        <f t="shared" si="3"/>
        <v/>
      </c>
      <c r="P249" s="24" t="str">
        <f>IFERROR(__xludf.DUMMYFUNCTION("IF(AND($R249, NOT(REGEXMATCH(UPPER($C249), ""INS""))), IFERROR(IF((F249+L249)&gt;0, (F249+L249-M249)/(F249+L249), """"), """"), """")"),"")</f>
        <v/>
      </c>
      <c r="Q249" s="24" t="str">
        <f>IFERROR(__xludf.DUMMYFUNCTION("IF(AND($R249, REGEXMATCH(UPPER($C249), ""INS"")), IFERROR(IF((F249+L249)&gt;0, (F249+L249-M249)/(F249+L249), """"), """"), """")"),"")</f>
        <v/>
      </c>
      <c r="R249" s="25" t="b">
        <v>0</v>
      </c>
      <c r="S249" s="25" t="b">
        <v>0</v>
      </c>
      <c r="T249" s="25" t="b">
        <v>0</v>
      </c>
      <c r="U249" s="25"/>
      <c r="V249" s="25" t="b">
        <v>0</v>
      </c>
      <c r="W249" s="26" t="str">
        <f t="shared" si="4"/>
        <v/>
      </c>
      <c r="X249" s="27" t="str">
        <f t="shared" si="5"/>
        <v/>
      </c>
      <c r="Y249" s="27" t="str">
        <f t="shared" si="6"/>
        <v/>
      </c>
      <c r="Z249" s="27" t="str">
        <f t="shared" si="7"/>
        <v/>
      </c>
      <c r="AA249" s="28" t="str">
        <f>IFERROR(__xludf.DUMMYFUNCTION("""COMPUTED_VALUE"""),"")</f>
        <v/>
      </c>
      <c r="AB249" s="27" t="str">
        <f t="shared" si="8"/>
        <v/>
      </c>
      <c r="AC249" s="28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</row>
    <row r="250">
      <c r="A250" s="45"/>
      <c r="B250" s="20">
        <v>2.0265249E7</v>
      </c>
      <c r="C250" s="30"/>
      <c r="D250" s="20"/>
      <c r="E250" s="21"/>
      <c r="F250" s="22"/>
      <c r="G250" s="21"/>
      <c r="H250" s="21"/>
      <c r="I250" s="20"/>
      <c r="J250" s="22"/>
      <c r="K250" s="22"/>
      <c r="L250" s="22" t="str">
        <f t="shared" si="1"/>
        <v/>
      </c>
      <c r="M250" s="22"/>
      <c r="N250" s="22" t="str">
        <f t="shared" si="2"/>
        <v/>
      </c>
      <c r="O250" s="24" t="str">
        <f t="shared" si="3"/>
        <v/>
      </c>
      <c r="P250" s="24" t="str">
        <f>IFERROR(__xludf.DUMMYFUNCTION("IF(AND($R250, NOT(REGEXMATCH(UPPER($C250), ""INS""))), IFERROR(IF((F250+L250)&gt;0, (F250+L250-M250)/(F250+L250), """"), """"), """")"),"")</f>
        <v/>
      </c>
      <c r="Q250" s="24" t="str">
        <f>IFERROR(__xludf.DUMMYFUNCTION("IF(AND($R250, REGEXMATCH(UPPER($C250), ""INS"")), IFERROR(IF((F250+L250)&gt;0, (F250+L250-M250)/(F250+L250), """"), """"), """")"),"")</f>
        <v/>
      </c>
      <c r="R250" s="25" t="b">
        <v>0</v>
      </c>
      <c r="S250" s="25" t="b">
        <v>0</v>
      </c>
      <c r="T250" s="25" t="b">
        <v>0</v>
      </c>
      <c r="U250" s="25"/>
      <c r="V250" s="25" t="b">
        <v>0</v>
      </c>
      <c r="W250" s="26" t="str">
        <f t="shared" si="4"/>
        <v/>
      </c>
      <c r="X250" s="27" t="str">
        <f t="shared" si="5"/>
        <v/>
      </c>
      <c r="Y250" s="27" t="str">
        <f t="shared" si="6"/>
        <v/>
      </c>
      <c r="Z250" s="27" t="str">
        <f t="shared" si="7"/>
        <v/>
      </c>
      <c r="AA250" s="28" t="str">
        <f>IFERROR(__xludf.DUMMYFUNCTION("""COMPUTED_VALUE"""),"")</f>
        <v/>
      </c>
      <c r="AB250" s="27" t="str">
        <f t="shared" si="8"/>
        <v/>
      </c>
      <c r="AC250" s="28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</row>
    <row r="251">
      <c r="A251" s="45"/>
      <c r="B251" s="20">
        <v>2.026525E7</v>
      </c>
      <c r="C251" s="30"/>
      <c r="D251" s="20"/>
      <c r="E251" s="21"/>
      <c r="F251" s="22"/>
      <c r="G251" s="21"/>
      <c r="H251" s="21"/>
      <c r="I251" s="20"/>
      <c r="J251" s="22"/>
      <c r="K251" s="22"/>
      <c r="L251" s="22" t="str">
        <f t="shared" si="1"/>
        <v/>
      </c>
      <c r="M251" s="22"/>
      <c r="N251" s="22" t="str">
        <f t="shared" si="2"/>
        <v/>
      </c>
      <c r="O251" s="24" t="str">
        <f t="shared" si="3"/>
        <v/>
      </c>
      <c r="P251" s="24" t="str">
        <f>IFERROR(__xludf.DUMMYFUNCTION("IF(AND($R251, NOT(REGEXMATCH(UPPER($C251), ""INS""))), IFERROR(IF((F251+L251)&gt;0, (F251+L251-M251)/(F251+L251), """"), """"), """")"),"")</f>
        <v/>
      </c>
      <c r="Q251" s="24" t="str">
        <f>IFERROR(__xludf.DUMMYFUNCTION("IF(AND($R251, REGEXMATCH(UPPER($C251), ""INS"")), IFERROR(IF((F251+L251)&gt;0, (F251+L251-M251)/(F251+L251), """"), """"), """")"),"")</f>
        <v/>
      </c>
      <c r="R251" s="25" t="b">
        <v>0</v>
      </c>
      <c r="S251" s="25" t="b">
        <v>0</v>
      </c>
      <c r="T251" s="25" t="b">
        <v>0</v>
      </c>
      <c r="U251" s="25"/>
      <c r="V251" s="25" t="b">
        <v>0</v>
      </c>
      <c r="W251" s="26" t="str">
        <f t="shared" si="4"/>
        <v/>
      </c>
      <c r="X251" s="27" t="str">
        <f t="shared" si="5"/>
        <v/>
      </c>
      <c r="Y251" s="27" t="str">
        <f t="shared" si="6"/>
        <v/>
      </c>
      <c r="Z251" s="27" t="str">
        <f t="shared" si="7"/>
        <v/>
      </c>
      <c r="AA251" s="28" t="str">
        <f>IFERROR(__xludf.DUMMYFUNCTION("""COMPUTED_VALUE"""),"")</f>
        <v/>
      </c>
      <c r="AB251" s="27" t="str">
        <f t="shared" si="8"/>
        <v/>
      </c>
      <c r="AC251" s="28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</row>
    <row r="252">
      <c r="A252" s="45"/>
      <c r="B252" s="20">
        <v>2.0265251E7</v>
      </c>
      <c r="C252" s="30"/>
      <c r="D252" s="20"/>
      <c r="E252" s="21"/>
      <c r="F252" s="22"/>
      <c r="G252" s="21"/>
      <c r="H252" s="21"/>
      <c r="I252" s="20"/>
      <c r="J252" s="22"/>
      <c r="K252" s="22"/>
      <c r="L252" s="22" t="str">
        <f t="shared" si="1"/>
        <v/>
      </c>
      <c r="M252" s="22"/>
      <c r="N252" s="22" t="str">
        <f t="shared" si="2"/>
        <v/>
      </c>
      <c r="O252" s="24" t="str">
        <f t="shared" si="3"/>
        <v/>
      </c>
      <c r="P252" s="24" t="str">
        <f>IFERROR(__xludf.DUMMYFUNCTION("IF(AND($R252, NOT(REGEXMATCH(UPPER($C252), ""INS""))), IFERROR(IF((F252+L252)&gt;0, (F252+L252-M252)/(F252+L252), """"), """"), """")"),"")</f>
        <v/>
      </c>
      <c r="Q252" s="24" t="str">
        <f>IFERROR(__xludf.DUMMYFUNCTION("IF(AND($R252, REGEXMATCH(UPPER($C252), ""INS"")), IFERROR(IF((F252+L252)&gt;0, (F252+L252-M252)/(F252+L252), """"), """"), """")"),"")</f>
        <v/>
      </c>
      <c r="R252" s="25" t="b">
        <v>0</v>
      </c>
      <c r="S252" s="25" t="b">
        <v>0</v>
      </c>
      <c r="T252" s="25" t="b">
        <v>0</v>
      </c>
      <c r="U252" s="25"/>
      <c r="V252" s="25" t="b">
        <v>0</v>
      </c>
      <c r="W252" s="26" t="str">
        <f t="shared" si="4"/>
        <v/>
      </c>
      <c r="X252" s="27" t="str">
        <f t="shared" si="5"/>
        <v/>
      </c>
      <c r="Y252" s="27" t="str">
        <f t="shared" si="6"/>
        <v/>
      </c>
      <c r="Z252" s="27" t="str">
        <f t="shared" si="7"/>
        <v/>
      </c>
      <c r="AA252" s="28" t="str">
        <f>IFERROR(__xludf.DUMMYFUNCTION("""COMPUTED_VALUE"""),"")</f>
        <v/>
      </c>
      <c r="AB252" s="27" t="str">
        <f t="shared" si="8"/>
        <v/>
      </c>
      <c r="AC252" s="28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</row>
    <row r="253">
      <c r="A253" s="45"/>
      <c r="B253" s="20">
        <v>2.0265252E7</v>
      </c>
      <c r="C253" s="30"/>
      <c r="D253" s="20"/>
      <c r="E253" s="21"/>
      <c r="F253" s="22"/>
      <c r="G253" s="21"/>
      <c r="H253" s="21"/>
      <c r="I253" s="20"/>
      <c r="J253" s="22"/>
      <c r="K253" s="22"/>
      <c r="L253" s="22" t="str">
        <f t="shared" si="1"/>
        <v/>
      </c>
      <c r="M253" s="22"/>
      <c r="N253" s="22" t="str">
        <f t="shared" si="2"/>
        <v/>
      </c>
      <c r="O253" s="24" t="str">
        <f t="shared" si="3"/>
        <v/>
      </c>
      <c r="P253" s="24" t="str">
        <f>IFERROR(__xludf.DUMMYFUNCTION("IF(AND($R253, NOT(REGEXMATCH(UPPER($C253), ""INS""))), IFERROR(IF((F253+L253)&gt;0, (F253+L253-M253)/(F253+L253), """"), """"), """")"),"")</f>
        <v/>
      </c>
      <c r="Q253" s="24" t="str">
        <f>IFERROR(__xludf.DUMMYFUNCTION("IF(AND($R253, REGEXMATCH(UPPER($C253), ""INS"")), IFERROR(IF((F253+L253)&gt;0, (F253+L253-M253)/(F253+L253), """"), """"), """")"),"")</f>
        <v/>
      </c>
      <c r="R253" s="25" t="b">
        <v>0</v>
      </c>
      <c r="S253" s="25" t="b">
        <v>0</v>
      </c>
      <c r="T253" s="25" t="b">
        <v>0</v>
      </c>
      <c r="U253" s="25"/>
      <c r="V253" s="25" t="b">
        <v>0</v>
      </c>
      <c r="W253" s="26" t="str">
        <f t="shared" si="4"/>
        <v/>
      </c>
      <c r="X253" s="27" t="str">
        <f t="shared" si="5"/>
        <v/>
      </c>
      <c r="Y253" s="27" t="str">
        <f t="shared" si="6"/>
        <v/>
      </c>
      <c r="Z253" s="27" t="str">
        <f t="shared" si="7"/>
        <v/>
      </c>
      <c r="AA253" s="28" t="str">
        <f>IFERROR(__xludf.DUMMYFUNCTION("""COMPUTED_VALUE"""),"")</f>
        <v/>
      </c>
      <c r="AB253" s="27" t="str">
        <f t="shared" si="8"/>
        <v/>
      </c>
      <c r="AC253" s="28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</row>
    <row r="254">
      <c r="A254" s="45"/>
      <c r="B254" s="20">
        <v>2.0265253E7</v>
      </c>
      <c r="C254" s="30"/>
      <c r="D254" s="20"/>
      <c r="E254" s="21"/>
      <c r="F254" s="22"/>
      <c r="G254" s="21"/>
      <c r="H254" s="21"/>
      <c r="I254" s="20"/>
      <c r="J254" s="22"/>
      <c r="K254" s="22"/>
      <c r="L254" s="22" t="str">
        <f t="shared" si="1"/>
        <v/>
      </c>
      <c r="M254" s="22"/>
      <c r="N254" s="22" t="str">
        <f t="shared" si="2"/>
        <v/>
      </c>
      <c r="O254" s="24" t="str">
        <f t="shared" si="3"/>
        <v/>
      </c>
      <c r="P254" s="24" t="str">
        <f>IFERROR(__xludf.DUMMYFUNCTION("IF(AND($R254, NOT(REGEXMATCH(UPPER($C254), ""INS""))), IFERROR(IF((F254+L254)&gt;0, (F254+L254-M254)/(F254+L254), """"), """"), """")"),"")</f>
        <v/>
      </c>
      <c r="Q254" s="24" t="str">
        <f>IFERROR(__xludf.DUMMYFUNCTION("IF(AND($R254, REGEXMATCH(UPPER($C254), ""INS"")), IFERROR(IF((F254+L254)&gt;0, (F254+L254-M254)/(F254+L254), """"), """"), """")"),"")</f>
        <v/>
      </c>
      <c r="R254" s="25" t="b">
        <v>0</v>
      </c>
      <c r="S254" s="25" t="b">
        <v>0</v>
      </c>
      <c r="T254" s="25" t="b">
        <v>0</v>
      </c>
      <c r="U254" s="25"/>
      <c r="V254" s="25" t="b">
        <v>0</v>
      </c>
      <c r="W254" s="26" t="str">
        <f t="shared" si="4"/>
        <v/>
      </c>
      <c r="X254" s="27" t="str">
        <f t="shared" si="5"/>
        <v/>
      </c>
      <c r="Y254" s="27" t="str">
        <f t="shared" si="6"/>
        <v/>
      </c>
      <c r="Z254" s="27" t="str">
        <f t="shared" si="7"/>
        <v/>
      </c>
      <c r="AA254" s="28" t="str">
        <f>IFERROR(__xludf.DUMMYFUNCTION("""COMPUTED_VALUE"""),"")</f>
        <v/>
      </c>
      <c r="AB254" s="27" t="str">
        <f t="shared" si="8"/>
        <v/>
      </c>
      <c r="AC254" s="28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</row>
    <row r="255">
      <c r="A255" s="45"/>
      <c r="B255" s="20">
        <v>2.0265254E7</v>
      </c>
      <c r="C255" s="30"/>
      <c r="D255" s="20"/>
      <c r="E255" s="21"/>
      <c r="F255" s="22"/>
      <c r="G255" s="21"/>
      <c r="H255" s="21"/>
      <c r="I255" s="20"/>
      <c r="J255" s="22"/>
      <c r="K255" s="22"/>
      <c r="L255" s="22" t="str">
        <f t="shared" si="1"/>
        <v/>
      </c>
      <c r="M255" s="22"/>
      <c r="N255" s="22" t="str">
        <f t="shared" si="2"/>
        <v/>
      </c>
      <c r="O255" s="24" t="str">
        <f t="shared" si="3"/>
        <v/>
      </c>
      <c r="P255" s="24" t="str">
        <f>IFERROR(__xludf.DUMMYFUNCTION("IF(AND($R255, NOT(REGEXMATCH(UPPER($C255), ""INS""))), IFERROR(IF((F255+L255)&gt;0, (F255+L255-M255)/(F255+L255), """"), """"), """")"),"")</f>
        <v/>
      </c>
      <c r="Q255" s="24" t="str">
        <f>IFERROR(__xludf.DUMMYFUNCTION("IF(AND($R255, REGEXMATCH(UPPER($C255), ""INS"")), IFERROR(IF((F255+L255)&gt;0, (F255+L255-M255)/(F255+L255), """"), """"), """")"),"")</f>
        <v/>
      </c>
      <c r="R255" s="25" t="b">
        <v>0</v>
      </c>
      <c r="S255" s="25" t="b">
        <v>0</v>
      </c>
      <c r="T255" s="25" t="b">
        <v>0</v>
      </c>
      <c r="U255" s="25"/>
      <c r="V255" s="25" t="b">
        <v>0</v>
      </c>
      <c r="W255" s="26" t="str">
        <f t="shared" si="4"/>
        <v/>
      </c>
      <c r="X255" s="27" t="str">
        <f t="shared" si="5"/>
        <v/>
      </c>
      <c r="Y255" s="27" t="str">
        <f t="shared" si="6"/>
        <v/>
      </c>
      <c r="Z255" s="27" t="str">
        <f t="shared" si="7"/>
        <v/>
      </c>
      <c r="AA255" s="28" t="str">
        <f>IFERROR(__xludf.DUMMYFUNCTION("""COMPUTED_VALUE"""),"")</f>
        <v/>
      </c>
      <c r="AB255" s="27" t="str">
        <f t="shared" si="8"/>
        <v/>
      </c>
      <c r="AC255" s="28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</row>
    <row r="256">
      <c r="A256" s="45"/>
      <c r="B256" s="20">
        <v>2.0265255E7</v>
      </c>
      <c r="C256" s="30"/>
      <c r="D256" s="20"/>
      <c r="E256" s="21"/>
      <c r="F256" s="22"/>
      <c r="G256" s="21"/>
      <c r="H256" s="21"/>
      <c r="I256" s="20"/>
      <c r="J256" s="22"/>
      <c r="K256" s="22"/>
      <c r="L256" s="22" t="str">
        <f t="shared" si="1"/>
        <v/>
      </c>
      <c r="M256" s="22"/>
      <c r="N256" s="22" t="str">
        <f t="shared" si="2"/>
        <v/>
      </c>
      <c r="O256" s="24" t="str">
        <f t="shared" si="3"/>
        <v/>
      </c>
      <c r="P256" s="24" t="str">
        <f>IFERROR(__xludf.DUMMYFUNCTION("IF(AND($R256, NOT(REGEXMATCH(UPPER($C256), ""INS""))), IFERROR(IF((F256+L256)&gt;0, (F256+L256-M256)/(F256+L256), """"), """"), """")"),"")</f>
        <v/>
      </c>
      <c r="Q256" s="24" t="str">
        <f>IFERROR(__xludf.DUMMYFUNCTION("IF(AND($R256, REGEXMATCH(UPPER($C256), ""INS"")), IFERROR(IF((F256+L256)&gt;0, (F256+L256-M256)/(F256+L256), """"), """"), """")"),"")</f>
        <v/>
      </c>
      <c r="R256" s="25" t="b">
        <v>0</v>
      </c>
      <c r="S256" s="25" t="b">
        <v>0</v>
      </c>
      <c r="T256" s="25" t="b">
        <v>0</v>
      </c>
      <c r="U256" s="25"/>
      <c r="V256" s="25" t="b">
        <v>0</v>
      </c>
      <c r="W256" s="26" t="str">
        <f t="shared" si="4"/>
        <v/>
      </c>
      <c r="X256" s="27" t="str">
        <f t="shared" si="5"/>
        <v/>
      </c>
      <c r="Y256" s="27" t="str">
        <f t="shared" si="6"/>
        <v/>
      </c>
      <c r="Z256" s="27" t="str">
        <f t="shared" si="7"/>
        <v/>
      </c>
      <c r="AA256" s="28" t="str">
        <f>IFERROR(__xludf.DUMMYFUNCTION("""COMPUTED_VALUE"""),"")</f>
        <v/>
      </c>
      <c r="AB256" s="27" t="str">
        <f t="shared" si="8"/>
        <v/>
      </c>
      <c r="AC256" s="28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</row>
    <row r="257">
      <c r="A257" s="45"/>
      <c r="B257" s="20">
        <v>2.0265256E7</v>
      </c>
      <c r="C257" s="30"/>
      <c r="D257" s="20"/>
      <c r="E257" s="21"/>
      <c r="F257" s="22"/>
      <c r="G257" s="21"/>
      <c r="H257" s="21"/>
      <c r="I257" s="20"/>
      <c r="J257" s="22"/>
      <c r="K257" s="22"/>
      <c r="L257" s="22" t="str">
        <f t="shared" si="1"/>
        <v/>
      </c>
      <c r="M257" s="22"/>
      <c r="N257" s="22" t="str">
        <f t="shared" si="2"/>
        <v/>
      </c>
      <c r="O257" s="24" t="str">
        <f t="shared" si="3"/>
        <v/>
      </c>
      <c r="P257" s="24" t="str">
        <f>IFERROR(__xludf.DUMMYFUNCTION("IF(AND($R257, NOT(REGEXMATCH(UPPER($C257), ""INS""))), IFERROR(IF((F257+L257)&gt;0, (F257+L257-M257)/(F257+L257), """"), """"), """")"),"")</f>
        <v/>
      </c>
      <c r="Q257" s="24" t="str">
        <f>IFERROR(__xludf.DUMMYFUNCTION("IF(AND($R257, REGEXMATCH(UPPER($C257), ""INS"")), IFERROR(IF((F257+L257)&gt;0, (F257+L257-M257)/(F257+L257), """"), """"), """")"),"")</f>
        <v/>
      </c>
      <c r="R257" s="25" t="b">
        <v>0</v>
      </c>
      <c r="S257" s="25" t="b">
        <v>0</v>
      </c>
      <c r="T257" s="25" t="b">
        <v>0</v>
      </c>
      <c r="U257" s="25"/>
      <c r="V257" s="25" t="b">
        <v>0</v>
      </c>
      <c r="W257" s="26" t="str">
        <f t="shared" si="4"/>
        <v/>
      </c>
      <c r="X257" s="27" t="str">
        <f t="shared" si="5"/>
        <v/>
      </c>
      <c r="Y257" s="27" t="str">
        <f t="shared" si="6"/>
        <v/>
      </c>
      <c r="Z257" s="27" t="str">
        <f t="shared" si="7"/>
        <v/>
      </c>
      <c r="AA257" s="28" t="str">
        <f>IFERROR(__xludf.DUMMYFUNCTION("""COMPUTED_VALUE"""),"")</f>
        <v/>
      </c>
      <c r="AB257" s="27" t="str">
        <f t="shared" si="8"/>
        <v/>
      </c>
      <c r="AC257" s="28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</row>
    <row r="258">
      <c r="A258" s="45"/>
      <c r="B258" s="20">
        <v>2.0265257E7</v>
      </c>
      <c r="C258" s="30"/>
      <c r="D258" s="20"/>
      <c r="E258" s="21"/>
      <c r="F258" s="22"/>
      <c r="G258" s="21"/>
      <c r="H258" s="21"/>
      <c r="I258" s="20"/>
      <c r="J258" s="22"/>
      <c r="K258" s="22"/>
      <c r="L258" s="22" t="str">
        <f t="shared" si="1"/>
        <v/>
      </c>
      <c r="M258" s="22"/>
      <c r="N258" s="22" t="str">
        <f t="shared" si="2"/>
        <v/>
      </c>
      <c r="O258" s="24" t="str">
        <f t="shared" si="3"/>
        <v/>
      </c>
      <c r="P258" s="24" t="str">
        <f>IFERROR(__xludf.DUMMYFUNCTION("IF(AND($R258, NOT(REGEXMATCH(UPPER($C258), ""INS""))), IFERROR(IF((F258+L258)&gt;0, (F258+L258-M258)/(F258+L258), """"), """"), """")"),"")</f>
        <v/>
      </c>
      <c r="Q258" s="24" t="str">
        <f>IFERROR(__xludf.DUMMYFUNCTION("IF(AND($R258, REGEXMATCH(UPPER($C258), ""INS"")), IFERROR(IF((F258+L258)&gt;0, (F258+L258-M258)/(F258+L258), """"), """"), """")"),"")</f>
        <v/>
      </c>
      <c r="R258" s="25" t="b">
        <v>0</v>
      </c>
      <c r="S258" s="25" t="b">
        <v>0</v>
      </c>
      <c r="T258" s="25" t="b">
        <v>0</v>
      </c>
      <c r="U258" s="25"/>
      <c r="V258" s="25" t="b">
        <v>0</v>
      </c>
      <c r="W258" s="26" t="str">
        <f t="shared" si="4"/>
        <v/>
      </c>
      <c r="X258" s="27" t="str">
        <f t="shared" si="5"/>
        <v/>
      </c>
      <c r="Y258" s="27" t="str">
        <f t="shared" si="6"/>
        <v/>
      </c>
      <c r="Z258" s="27" t="str">
        <f t="shared" si="7"/>
        <v/>
      </c>
      <c r="AA258" s="28" t="str">
        <f>IFERROR(__xludf.DUMMYFUNCTION("""COMPUTED_VALUE"""),"")</f>
        <v/>
      </c>
      <c r="AB258" s="27" t="str">
        <f t="shared" si="8"/>
        <v/>
      </c>
      <c r="AC258" s="28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</row>
    <row r="259">
      <c r="A259" s="45"/>
      <c r="B259" s="20">
        <v>2.0265258E7</v>
      </c>
      <c r="C259" s="30"/>
      <c r="D259" s="20"/>
      <c r="E259" s="21"/>
      <c r="F259" s="22"/>
      <c r="G259" s="21"/>
      <c r="H259" s="21"/>
      <c r="I259" s="20"/>
      <c r="J259" s="22"/>
      <c r="K259" s="22"/>
      <c r="L259" s="22" t="str">
        <f t="shared" si="1"/>
        <v/>
      </c>
      <c r="M259" s="22"/>
      <c r="N259" s="22" t="str">
        <f t="shared" si="2"/>
        <v/>
      </c>
      <c r="O259" s="24" t="str">
        <f t="shared" si="3"/>
        <v/>
      </c>
      <c r="P259" s="24" t="str">
        <f>IFERROR(__xludf.DUMMYFUNCTION("IF(AND($R259, NOT(REGEXMATCH(UPPER($C259), ""INS""))), IFERROR(IF((F259+L259)&gt;0, (F259+L259-M259)/(F259+L259), """"), """"), """")"),"")</f>
        <v/>
      </c>
      <c r="Q259" s="24" t="str">
        <f>IFERROR(__xludf.DUMMYFUNCTION("IF(AND($R259, REGEXMATCH(UPPER($C259), ""INS"")), IFERROR(IF((F259+L259)&gt;0, (F259+L259-M259)/(F259+L259), """"), """"), """")"),"")</f>
        <v/>
      </c>
      <c r="R259" s="25" t="b">
        <v>0</v>
      </c>
      <c r="S259" s="25" t="b">
        <v>0</v>
      </c>
      <c r="T259" s="25" t="b">
        <v>0</v>
      </c>
      <c r="U259" s="25"/>
      <c r="V259" s="25" t="b">
        <v>0</v>
      </c>
      <c r="W259" s="26" t="str">
        <f t="shared" si="4"/>
        <v/>
      </c>
      <c r="X259" s="27" t="str">
        <f t="shared" si="5"/>
        <v/>
      </c>
      <c r="Y259" s="27" t="str">
        <f t="shared" si="6"/>
        <v/>
      </c>
      <c r="Z259" s="27" t="str">
        <f t="shared" si="7"/>
        <v/>
      </c>
      <c r="AA259" s="28" t="str">
        <f>IFERROR(__xludf.DUMMYFUNCTION("""COMPUTED_VALUE"""),"")</f>
        <v/>
      </c>
      <c r="AB259" s="27" t="str">
        <f t="shared" si="8"/>
        <v/>
      </c>
      <c r="AC259" s="28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</row>
    <row r="260">
      <c r="A260" s="45"/>
      <c r="B260" s="20">
        <v>2.0265259E7</v>
      </c>
      <c r="C260" s="30"/>
      <c r="D260" s="20"/>
      <c r="E260" s="21"/>
      <c r="F260" s="22"/>
      <c r="G260" s="21"/>
      <c r="H260" s="21"/>
      <c r="I260" s="20"/>
      <c r="J260" s="22"/>
      <c r="K260" s="22"/>
      <c r="L260" s="22" t="str">
        <f t="shared" si="1"/>
        <v/>
      </c>
      <c r="M260" s="22"/>
      <c r="N260" s="22" t="str">
        <f t="shared" si="2"/>
        <v/>
      </c>
      <c r="O260" s="24" t="str">
        <f t="shared" si="3"/>
        <v/>
      </c>
      <c r="P260" s="24" t="str">
        <f>IFERROR(__xludf.DUMMYFUNCTION("IF(AND($R260, NOT(REGEXMATCH(UPPER($C260), ""INS""))), IFERROR(IF((F260+L260)&gt;0, (F260+L260-M260)/(F260+L260), """"), """"), """")"),"")</f>
        <v/>
      </c>
      <c r="Q260" s="24" t="str">
        <f>IFERROR(__xludf.DUMMYFUNCTION("IF(AND($R260, REGEXMATCH(UPPER($C260), ""INS"")), IFERROR(IF((F260+L260)&gt;0, (F260+L260-M260)/(F260+L260), """"), """"), """")"),"")</f>
        <v/>
      </c>
      <c r="R260" s="25" t="b">
        <v>0</v>
      </c>
      <c r="S260" s="25" t="b">
        <v>0</v>
      </c>
      <c r="T260" s="25" t="b">
        <v>0</v>
      </c>
      <c r="U260" s="25"/>
      <c r="V260" s="25" t="b">
        <v>0</v>
      </c>
      <c r="W260" s="26" t="str">
        <f t="shared" si="4"/>
        <v/>
      </c>
      <c r="X260" s="27" t="str">
        <f t="shared" si="5"/>
        <v/>
      </c>
      <c r="Y260" s="27" t="str">
        <f t="shared" si="6"/>
        <v/>
      </c>
      <c r="Z260" s="27" t="str">
        <f t="shared" si="7"/>
        <v/>
      </c>
      <c r="AA260" s="28" t="str">
        <f>IFERROR(__xludf.DUMMYFUNCTION("""COMPUTED_VALUE"""),"")</f>
        <v/>
      </c>
      <c r="AB260" s="27" t="str">
        <f t="shared" si="8"/>
        <v/>
      </c>
      <c r="AC260" s="28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</row>
    <row r="261">
      <c r="A261" s="45"/>
      <c r="B261" s="20">
        <v>2.026526E7</v>
      </c>
      <c r="C261" s="30"/>
      <c r="D261" s="20"/>
      <c r="E261" s="21"/>
      <c r="F261" s="22"/>
      <c r="G261" s="21"/>
      <c r="H261" s="21"/>
      <c r="I261" s="20"/>
      <c r="J261" s="22"/>
      <c r="K261" s="22"/>
      <c r="L261" s="22" t="str">
        <f t="shared" si="1"/>
        <v/>
      </c>
      <c r="M261" s="22"/>
      <c r="N261" s="22" t="str">
        <f t="shared" si="2"/>
        <v/>
      </c>
      <c r="O261" s="24" t="str">
        <f t="shared" si="3"/>
        <v/>
      </c>
      <c r="P261" s="24" t="str">
        <f>IFERROR(__xludf.DUMMYFUNCTION("IF(AND($R261, NOT(REGEXMATCH(UPPER($C261), ""INS""))), IFERROR(IF((F261+L261)&gt;0, (F261+L261-M261)/(F261+L261), """"), """"), """")"),"")</f>
        <v/>
      </c>
      <c r="Q261" s="24" t="str">
        <f>IFERROR(__xludf.DUMMYFUNCTION("IF(AND($R261, REGEXMATCH(UPPER($C261), ""INS"")), IFERROR(IF((F261+L261)&gt;0, (F261+L261-M261)/(F261+L261), """"), """"), """")"),"")</f>
        <v/>
      </c>
      <c r="R261" s="25" t="b">
        <v>0</v>
      </c>
      <c r="S261" s="25" t="b">
        <v>0</v>
      </c>
      <c r="T261" s="25" t="b">
        <v>0</v>
      </c>
      <c r="U261" s="25"/>
      <c r="V261" s="25" t="b">
        <v>0</v>
      </c>
      <c r="W261" s="26" t="str">
        <f t="shared" si="4"/>
        <v/>
      </c>
      <c r="X261" s="27" t="str">
        <f t="shared" si="5"/>
        <v/>
      </c>
      <c r="Y261" s="27" t="str">
        <f t="shared" si="6"/>
        <v/>
      </c>
      <c r="Z261" s="27" t="str">
        <f t="shared" si="7"/>
        <v/>
      </c>
      <c r="AA261" s="28" t="str">
        <f>IFERROR(__xludf.DUMMYFUNCTION("""COMPUTED_VALUE"""),"")</f>
        <v/>
      </c>
      <c r="AB261" s="27" t="str">
        <f t="shared" si="8"/>
        <v/>
      </c>
      <c r="AC261" s="28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</row>
    <row r="262">
      <c r="A262" s="45"/>
      <c r="B262" s="20">
        <v>2.0265261E7</v>
      </c>
      <c r="C262" s="30"/>
      <c r="D262" s="20"/>
      <c r="E262" s="21"/>
      <c r="F262" s="22"/>
      <c r="G262" s="21"/>
      <c r="H262" s="21"/>
      <c r="I262" s="20"/>
      <c r="J262" s="22"/>
      <c r="K262" s="22"/>
      <c r="L262" s="22" t="str">
        <f t="shared" si="1"/>
        <v/>
      </c>
      <c r="M262" s="22"/>
      <c r="N262" s="22" t="str">
        <f t="shared" si="2"/>
        <v/>
      </c>
      <c r="O262" s="24" t="str">
        <f t="shared" si="3"/>
        <v/>
      </c>
      <c r="P262" s="24" t="str">
        <f>IFERROR(__xludf.DUMMYFUNCTION("IF(AND($R262, NOT(REGEXMATCH(UPPER($C262), ""INS""))), IFERROR(IF((F262+L262)&gt;0, (F262+L262-M262)/(F262+L262), """"), """"), """")"),"")</f>
        <v/>
      </c>
      <c r="Q262" s="24" t="str">
        <f>IFERROR(__xludf.DUMMYFUNCTION("IF(AND($R262, REGEXMATCH(UPPER($C262), ""INS"")), IFERROR(IF((F262+L262)&gt;0, (F262+L262-M262)/(F262+L262), """"), """"), """")"),"")</f>
        <v/>
      </c>
      <c r="R262" s="25" t="b">
        <v>0</v>
      </c>
      <c r="S262" s="25" t="b">
        <v>0</v>
      </c>
      <c r="T262" s="25" t="b">
        <v>0</v>
      </c>
      <c r="U262" s="25"/>
      <c r="V262" s="25" t="b">
        <v>0</v>
      </c>
      <c r="W262" s="26" t="str">
        <f t="shared" si="4"/>
        <v/>
      </c>
      <c r="X262" s="27" t="str">
        <f t="shared" si="5"/>
        <v/>
      </c>
      <c r="Y262" s="27" t="str">
        <f t="shared" si="6"/>
        <v/>
      </c>
      <c r="Z262" s="27" t="str">
        <f t="shared" si="7"/>
        <v/>
      </c>
      <c r="AA262" s="28" t="str">
        <f>IFERROR(__xludf.DUMMYFUNCTION("""COMPUTED_VALUE"""),"")</f>
        <v/>
      </c>
      <c r="AB262" s="27" t="str">
        <f t="shared" si="8"/>
        <v/>
      </c>
      <c r="AC262" s="28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</row>
    <row r="263">
      <c r="A263" s="45"/>
      <c r="B263" s="20">
        <v>2.0265262E7</v>
      </c>
      <c r="C263" s="30"/>
      <c r="D263" s="20"/>
      <c r="E263" s="21"/>
      <c r="F263" s="22"/>
      <c r="G263" s="21"/>
      <c r="H263" s="21"/>
      <c r="I263" s="20"/>
      <c r="J263" s="22"/>
      <c r="K263" s="22"/>
      <c r="L263" s="22" t="str">
        <f t="shared" si="1"/>
        <v/>
      </c>
      <c r="M263" s="22"/>
      <c r="N263" s="22" t="str">
        <f t="shared" si="2"/>
        <v/>
      </c>
      <c r="O263" s="24" t="str">
        <f t="shared" si="3"/>
        <v/>
      </c>
      <c r="P263" s="24" t="str">
        <f>IFERROR(__xludf.DUMMYFUNCTION("IF(AND($R263, NOT(REGEXMATCH(UPPER($C263), ""INS""))), IFERROR(IF((F263+L263)&gt;0, (F263+L263-M263)/(F263+L263), """"), """"), """")"),"")</f>
        <v/>
      </c>
      <c r="Q263" s="24" t="str">
        <f>IFERROR(__xludf.DUMMYFUNCTION("IF(AND($R263, REGEXMATCH(UPPER($C263), ""INS"")), IFERROR(IF((F263+L263)&gt;0, (F263+L263-M263)/(F263+L263), """"), """"), """")"),"")</f>
        <v/>
      </c>
      <c r="R263" s="25" t="b">
        <v>0</v>
      </c>
      <c r="S263" s="25" t="b">
        <v>0</v>
      </c>
      <c r="T263" s="25" t="b">
        <v>0</v>
      </c>
      <c r="U263" s="25"/>
      <c r="V263" s="25" t="b">
        <v>0</v>
      </c>
      <c r="W263" s="26" t="str">
        <f t="shared" si="4"/>
        <v/>
      </c>
      <c r="X263" s="27" t="str">
        <f t="shared" si="5"/>
        <v/>
      </c>
      <c r="Y263" s="27" t="str">
        <f t="shared" si="6"/>
        <v/>
      </c>
      <c r="Z263" s="27" t="str">
        <f t="shared" si="7"/>
        <v/>
      </c>
      <c r="AA263" s="28" t="str">
        <f>IFERROR(__xludf.DUMMYFUNCTION("""COMPUTED_VALUE"""),"")</f>
        <v/>
      </c>
      <c r="AB263" s="27" t="str">
        <f t="shared" si="8"/>
        <v/>
      </c>
      <c r="AC263" s="28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</row>
    <row r="264">
      <c r="A264" s="45"/>
      <c r="B264" s="20">
        <v>2.0265263E7</v>
      </c>
      <c r="C264" s="30"/>
      <c r="D264" s="20"/>
      <c r="E264" s="21"/>
      <c r="F264" s="22"/>
      <c r="G264" s="21"/>
      <c r="H264" s="21"/>
      <c r="I264" s="20"/>
      <c r="J264" s="22"/>
      <c r="K264" s="22"/>
      <c r="L264" s="22" t="str">
        <f t="shared" si="1"/>
        <v/>
      </c>
      <c r="M264" s="22"/>
      <c r="N264" s="22" t="str">
        <f t="shared" si="2"/>
        <v/>
      </c>
      <c r="O264" s="24" t="str">
        <f t="shared" si="3"/>
        <v/>
      </c>
      <c r="P264" s="24" t="str">
        <f>IFERROR(__xludf.DUMMYFUNCTION("IF(AND($R264, NOT(REGEXMATCH(UPPER($C264), ""INS""))), IFERROR(IF((F264+L264)&gt;0, (F264+L264-M264)/(F264+L264), """"), """"), """")"),"")</f>
        <v/>
      </c>
      <c r="Q264" s="24" t="str">
        <f>IFERROR(__xludf.DUMMYFUNCTION("IF(AND($R264, REGEXMATCH(UPPER($C264), ""INS"")), IFERROR(IF((F264+L264)&gt;0, (F264+L264-M264)/(F264+L264), """"), """"), """")"),"")</f>
        <v/>
      </c>
      <c r="R264" s="25" t="b">
        <v>0</v>
      </c>
      <c r="S264" s="25" t="b">
        <v>0</v>
      </c>
      <c r="T264" s="25" t="b">
        <v>0</v>
      </c>
      <c r="U264" s="25"/>
      <c r="V264" s="25" t="b">
        <v>0</v>
      </c>
      <c r="W264" s="26" t="str">
        <f t="shared" si="4"/>
        <v/>
      </c>
      <c r="X264" s="27" t="str">
        <f t="shared" si="5"/>
        <v/>
      </c>
      <c r="Y264" s="27" t="str">
        <f t="shared" si="6"/>
        <v/>
      </c>
      <c r="Z264" s="27" t="str">
        <f t="shared" si="7"/>
        <v/>
      </c>
      <c r="AA264" s="28" t="str">
        <f>IFERROR(__xludf.DUMMYFUNCTION("""COMPUTED_VALUE"""),"")</f>
        <v/>
      </c>
      <c r="AB264" s="27" t="str">
        <f t="shared" si="8"/>
        <v/>
      </c>
      <c r="AC264" s="28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</row>
    <row r="265">
      <c r="A265" s="45"/>
      <c r="B265" s="20">
        <v>2.0265264E7</v>
      </c>
      <c r="C265" s="30"/>
      <c r="D265" s="20"/>
      <c r="E265" s="21"/>
      <c r="F265" s="22"/>
      <c r="G265" s="21"/>
      <c r="H265" s="21"/>
      <c r="I265" s="20"/>
      <c r="J265" s="22"/>
      <c r="K265" s="22"/>
      <c r="L265" s="22" t="str">
        <f t="shared" si="1"/>
        <v/>
      </c>
      <c r="M265" s="22"/>
      <c r="N265" s="22" t="str">
        <f t="shared" si="2"/>
        <v/>
      </c>
      <c r="O265" s="24" t="str">
        <f t="shared" si="3"/>
        <v/>
      </c>
      <c r="P265" s="24" t="str">
        <f>IFERROR(__xludf.DUMMYFUNCTION("IF(AND($R265, NOT(REGEXMATCH(UPPER($C265), ""INS""))), IFERROR(IF((F265+L265)&gt;0, (F265+L265-M265)/(F265+L265), """"), """"), """")"),"")</f>
        <v/>
      </c>
      <c r="Q265" s="24" t="str">
        <f>IFERROR(__xludf.DUMMYFUNCTION("IF(AND($R265, REGEXMATCH(UPPER($C265), ""INS"")), IFERROR(IF((F265+L265)&gt;0, (F265+L265-M265)/(F265+L265), """"), """"), """")"),"")</f>
        <v/>
      </c>
      <c r="R265" s="25" t="b">
        <v>0</v>
      </c>
      <c r="S265" s="25" t="b">
        <v>0</v>
      </c>
      <c r="T265" s="25" t="b">
        <v>0</v>
      </c>
      <c r="U265" s="25"/>
      <c r="V265" s="25" t="b">
        <v>0</v>
      </c>
      <c r="W265" s="26" t="str">
        <f t="shared" si="4"/>
        <v/>
      </c>
      <c r="X265" s="27" t="str">
        <f t="shared" si="5"/>
        <v/>
      </c>
      <c r="Y265" s="27" t="str">
        <f t="shared" si="6"/>
        <v/>
      </c>
      <c r="Z265" s="27" t="str">
        <f t="shared" si="7"/>
        <v/>
      </c>
      <c r="AA265" s="28" t="str">
        <f>IFERROR(__xludf.DUMMYFUNCTION("""COMPUTED_VALUE"""),"")</f>
        <v/>
      </c>
      <c r="AB265" s="27" t="str">
        <f t="shared" si="8"/>
        <v/>
      </c>
      <c r="AC265" s="28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</row>
    <row r="266">
      <c r="A266" s="45"/>
      <c r="B266" s="20">
        <v>2.0265265E7</v>
      </c>
      <c r="C266" s="30"/>
      <c r="D266" s="20"/>
      <c r="E266" s="21"/>
      <c r="F266" s="22"/>
      <c r="G266" s="21"/>
      <c r="H266" s="21"/>
      <c r="I266" s="20"/>
      <c r="J266" s="22"/>
      <c r="K266" s="22"/>
      <c r="L266" s="22" t="str">
        <f t="shared" si="1"/>
        <v/>
      </c>
      <c r="M266" s="22"/>
      <c r="N266" s="22" t="str">
        <f t="shared" si="2"/>
        <v/>
      </c>
      <c r="O266" s="24" t="str">
        <f t="shared" si="3"/>
        <v/>
      </c>
      <c r="P266" s="24" t="str">
        <f>IFERROR(__xludf.DUMMYFUNCTION("IF(AND($R266, NOT(REGEXMATCH(UPPER($C266), ""INS""))), IFERROR(IF((F266+L266)&gt;0, (F266+L266-M266)/(F266+L266), """"), """"), """")"),"")</f>
        <v/>
      </c>
      <c r="Q266" s="24" t="str">
        <f>IFERROR(__xludf.DUMMYFUNCTION("IF(AND($R266, REGEXMATCH(UPPER($C266), ""INS"")), IFERROR(IF((F266+L266)&gt;0, (F266+L266-M266)/(F266+L266), """"), """"), """")"),"")</f>
        <v/>
      </c>
      <c r="R266" s="25" t="b">
        <v>0</v>
      </c>
      <c r="S266" s="25" t="b">
        <v>0</v>
      </c>
      <c r="T266" s="25" t="b">
        <v>0</v>
      </c>
      <c r="U266" s="25"/>
      <c r="V266" s="25" t="b">
        <v>0</v>
      </c>
      <c r="W266" s="26" t="str">
        <f t="shared" si="4"/>
        <v/>
      </c>
      <c r="X266" s="27" t="str">
        <f t="shared" si="5"/>
        <v/>
      </c>
      <c r="Y266" s="27" t="str">
        <f t="shared" si="6"/>
        <v/>
      </c>
      <c r="Z266" s="27" t="str">
        <f t="shared" si="7"/>
        <v/>
      </c>
      <c r="AA266" s="28" t="str">
        <f>IFERROR(__xludf.DUMMYFUNCTION("""COMPUTED_VALUE"""),"")</f>
        <v/>
      </c>
      <c r="AB266" s="27" t="str">
        <f t="shared" si="8"/>
        <v/>
      </c>
      <c r="AC266" s="28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</row>
    <row r="267">
      <c r="A267" s="45"/>
      <c r="B267" s="20">
        <v>2.0265266E7</v>
      </c>
      <c r="C267" s="30"/>
      <c r="D267" s="20"/>
      <c r="E267" s="21"/>
      <c r="F267" s="22"/>
      <c r="G267" s="21"/>
      <c r="H267" s="21"/>
      <c r="I267" s="20"/>
      <c r="J267" s="22"/>
      <c r="K267" s="22"/>
      <c r="L267" s="22" t="str">
        <f t="shared" si="1"/>
        <v/>
      </c>
      <c r="M267" s="22"/>
      <c r="N267" s="22" t="str">
        <f t="shared" si="2"/>
        <v/>
      </c>
      <c r="O267" s="24" t="str">
        <f t="shared" si="3"/>
        <v/>
      </c>
      <c r="P267" s="24" t="str">
        <f>IFERROR(__xludf.DUMMYFUNCTION("IF(AND($R267, NOT(REGEXMATCH(UPPER($C267), ""INS""))), IFERROR(IF((F267+L267)&gt;0, (F267+L267-M267)/(F267+L267), """"), """"), """")"),"")</f>
        <v/>
      </c>
      <c r="Q267" s="24" t="str">
        <f>IFERROR(__xludf.DUMMYFUNCTION("IF(AND($R267, REGEXMATCH(UPPER($C267), ""INS"")), IFERROR(IF((F267+L267)&gt;0, (F267+L267-M267)/(F267+L267), """"), """"), """")"),"")</f>
        <v/>
      </c>
      <c r="R267" s="25" t="b">
        <v>0</v>
      </c>
      <c r="S267" s="25" t="b">
        <v>0</v>
      </c>
      <c r="T267" s="25" t="b">
        <v>0</v>
      </c>
      <c r="U267" s="25"/>
      <c r="V267" s="25" t="b">
        <v>0</v>
      </c>
      <c r="W267" s="26" t="str">
        <f t="shared" si="4"/>
        <v/>
      </c>
      <c r="X267" s="27" t="str">
        <f t="shared" si="5"/>
        <v/>
      </c>
      <c r="Y267" s="27" t="str">
        <f t="shared" si="6"/>
        <v/>
      </c>
      <c r="Z267" s="27" t="str">
        <f t="shared" si="7"/>
        <v/>
      </c>
      <c r="AA267" s="28" t="str">
        <f>IFERROR(__xludf.DUMMYFUNCTION("""COMPUTED_VALUE"""),"")</f>
        <v/>
      </c>
      <c r="AB267" s="27" t="str">
        <f t="shared" si="8"/>
        <v/>
      </c>
      <c r="AC267" s="28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</row>
    <row r="268">
      <c r="A268" s="45"/>
      <c r="B268" s="20">
        <v>2.0265267E7</v>
      </c>
      <c r="C268" s="30"/>
      <c r="D268" s="20"/>
      <c r="E268" s="21"/>
      <c r="F268" s="22"/>
      <c r="G268" s="21"/>
      <c r="H268" s="21"/>
      <c r="I268" s="20"/>
      <c r="J268" s="22"/>
      <c r="K268" s="22"/>
      <c r="L268" s="22" t="str">
        <f t="shared" si="1"/>
        <v/>
      </c>
      <c r="M268" s="22"/>
      <c r="N268" s="22" t="str">
        <f t="shared" si="2"/>
        <v/>
      </c>
      <c r="O268" s="24" t="str">
        <f t="shared" si="3"/>
        <v/>
      </c>
      <c r="P268" s="24" t="str">
        <f>IFERROR(__xludf.DUMMYFUNCTION("IF(AND($R268, NOT(REGEXMATCH(UPPER($C268), ""INS""))), IFERROR(IF((F268+L268)&gt;0, (F268+L268-M268)/(F268+L268), """"), """"), """")"),"")</f>
        <v/>
      </c>
      <c r="Q268" s="24" t="str">
        <f>IFERROR(__xludf.DUMMYFUNCTION("IF(AND($R268, REGEXMATCH(UPPER($C268), ""INS"")), IFERROR(IF((F268+L268)&gt;0, (F268+L268-M268)/(F268+L268), """"), """"), """")"),"")</f>
        <v/>
      </c>
      <c r="R268" s="25" t="b">
        <v>0</v>
      </c>
      <c r="S268" s="25" t="b">
        <v>0</v>
      </c>
      <c r="T268" s="25" t="b">
        <v>0</v>
      </c>
      <c r="U268" s="25"/>
      <c r="V268" s="25" t="b">
        <v>0</v>
      </c>
      <c r="W268" s="26" t="str">
        <f t="shared" si="4"/>
        <v/>
      </c>
      <c r="X268" s="27" t="str">
        <f t="shared" si="5"/>
        <v/>
      </c>
      <c r="Y268" s="27" t="str">
        <f t="shared" si="6"/>
        <v/>
      </c>
      <c r="Z268" s="27" t="str">
        <f t="shared" si="7"/>
        <v/>
      </c>
      <c r="AA268" s="28" t="str">
        <f>IFERROR(__xludf.DUMMYFUNCTION("""COMPUTED_VALUE"""),"")</f>
        <v/>
      </c>
      <c r="AB268" s="27" t="str">
        <f t="shared" si="8"/>
        <v/>
      </c>
      <c r="AC268" s="28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</row>
    <row r="269">
      <c r="A269" s="45"/>
      <c r="B269" s="20">
        <v>2.0265268E7</v>
      </c>
      <c r="C269" s="30"/>
      <c r="D269" s="20"/>
      <c r="E269" s="21"/>
      <c r="F269" s="22"/>
      <c r="G269" s="21"/>
      <c r="H269" s="21"/>
      <c r="I269" s="20"/>
      <c r="J269" s="22"/>
      <c r="K269" s="22"/>
      <c r="L269" s="22" t="str">
        <f t="shared" si="1"/>
        <v/>
      </c>
      <c r="M269" s="22"/>
      <c r="N269" s="22" t="str">
        <f t="shared" si="2"/>
        <v/>
      </c>
      <c r="O269" s="24" t="str">
        <f t="shared" si="3"/>
        <v/>
      </c>
      <c r="P269" s="24" t="str">
        <f>IFERROR(__xludf.DUMMYFUNCTION("IF(AND($R269, NOT(REGEXMATCH(UPPER($C269), ""INS""))), IFERROR(IF((F269+L269)&gt;0, (F269+L269-M269)/(F269+L269), """"), """"), """")"),"")</f>
        <v/>
      </c>
      <c r="Q269" s="24" t="str">
        <f>IFERROR(__xludf.DUMMYFUNCTION("IF(AND($R269, REGEXMATCH(UPPER($C269), ""INS"")), IFERROR(IF((F269+L269)&gt;0, (F269+L269-M269)/(F269+L269), """"), """"), """")"),"")</f>
        <v/>
      </c>
      <c r="R269" s="25" t="b">
        <v>0</v>
      </c>
      <c r="S269" s="25" t="b">
        <v>0</v>
      </c>
      <c r="T269" s="25" t="b">
        <v>0</v>
      </c>
      <c r="U269" s="25"/>
      <c r="V269" s="25" t="b">
        <v>0</v>
      </c>
      <c r="W269" s="26" t="str">
        <f t="shared" si="4"/>
        <v/>
      </c>
      <c r="X269" s="27" t="str">
        <f t="shared" si="5"/>
        <v/>
      </c>
      <c r="Y269" s="27" t="str">
        <f t="shared" si="6"/>
        <v/>
      </c>
      <c r="Z269" s="27" t="str">
        <f t="shared" si="7"/>
        <v/>
      </c>
      <c r="AA269" s="28" t="str">
        <f>IFERROR(__xludf.DUMMYFUNCTION("""COMPUTED_VALUE"""),"")</f>
        <v/>
      </c>
      <c r="AB269" s="27" t="str">
        <f t="shared" si="8"/>
        <v/>
      </c>
      <c r="AC269" s="28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</row>
    <row r="270">
      <c r="A270" s="45"/>
      <c r="B270" s="20">
        <v>2.0265269E7</v>
      </c>
      <c r="C270" s="30"/>
      <c r="D270" s="20"/>
      <c r="E270" s="21"/>
      <c r="F270" s="22"/>
      <c r="G270" s="21"/>
      <c r="H270" s="21"/>
      <c r="I270" s="20"/>
      <c r="J270" s="22"/>
      <c r="K270" s="22"/>
      <c r="L270" s="22" t="str">
        <f t="shared" si="1"/>
        <v/>
      </c>
      <c r="M270" s="22"/>
      <c r="N270" s="22" t="str">
        <f t="shared" si="2"/>
        <v/>
      </c>
      <c r="O270" s="24" t="str">
        <f t="shared" si="3"/>
        <v/>
      </c>
      <c r="P270" s="24" t="str">
        <f>IFERROR(__xludf.DUMMYFUNCTION("IF(AND($R270, NOT(REGEXMATCH(UPPER($C270), ""INS""))), IFERROR(IF((F270+L270)&gt;0, (F270+L270-M270)/(F270+L270), """"), """"), """")"),"")</f>
        <v/>
      </c>
      <c r="Q270" s="24" t="str">
        <f>IFERROR(__xludf.DUMMYFUNCTION("IF(AND($R270, REGEXMATCH(UPPER($C270), ""INS"")), IFERROR(IF((F270+L270)&gt;0, (F270+L270-M270)/(F270+L270), """"), """"), """")"),"")</f>
        <v/>
      </c>
      <c r="R270" s="25" t="b">
        <v>0</v>
      </c>
      <c r="S270" s="25" t="b">
        <v>0</v>
      </c>
      <c r="T270" s="25" t="b">
        <v>0</v>
      </c>
      <c r="U270" s="25"/>
      <c r="V270" s="25" t="b">
        <v>0</v>
      </c>
      <c r="W270" s="26" t="str">
        <f t="shared" si="4"/>
        <v/>
      </c>
      <c r="X270" s="27" t="str">
        <f t="shared" si="5"/>
        <v/>
      </c>
      <c r="Y270" s="27" t="str">
        <f t="shared" si="6"/>
        <v/>
      </c>
      <c r="Z270" s="27" t="str">
        <f t="shared" si="7"/>
        <v/>
      </c>
      <c r="AA270" s="28" t="str">
        <f>IFERROR(__xludf.DUMMYFUNCTION("""COMPUTED_VALUE"""),"")</f>
        <v/>
      </c>
      <c r="AB270" s="27" t="str">
        <f t="shared" si="8"/>
        <v/>
      </c>
      <c r="AC270" s="28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</row>
    <row r="271">
      <c r="A271" s="45"/>
      <c r="B271" s="20">
        <v>2.026527E7</v>
      </c>
      <c r="C271" s="30"/>
      <c r="D271" s="20"/>
      <c r="E271" s="21"/>
      <c r="F271" s="22"/>
      <c r="G271" s="21"/>
      <c r="H271" s="21"/>
      <c r="I271" s="20"/>
      <c r="J271" s="22"/>
      <c r="K271" s="22"/>
      <c r="L271" s="22" t="str">
        <f t="shared" si="1"/>
        <v/>
      </c>
      <c r="M271" s="22"/>
      <c r="N271" s="22" t="str">
        <f t="shared" si="2"/>
        <v/>
      </c>
      <c r="O271" s="24" t="str">
        <f t="shared" si="3"/>
        <v/>
      </c>
      <c r="P271" s="24" t="str">
        <f>IFERROR(__xludf.DUMMYFUNCTION("IF(AND($R271, NOT(REGEXMATCH(UPPER($C271), ""INS""))), IFERROR(IF((F271+L271)&gt;0, (F271+L271-M271)/(F271+L271), """"), """"), """")"),"")</f>
        <v/>
      </c>
      <c r="Q271" s="24" t="str">
        <f>IFERROR(__xludf.DUMMYFUNCTION("IF(AND($R271, REGEXMATCH(UPPER($C271), ""INS"")), IFERROR(IF((F271+L271)&gt;0, (F271+L271-M271)/(F271+L271), """"), """"), """")"),"")</f>
        <v/>
      </c>
      <c r="R271" s="25" t="b">
        <v>0</v>
      </c>
      <c r="S271" s="25" t="b">
        <v>0</v>
      </c>
      <c r="T271" s="25" t="b">
        <v>0</v>
      </c>
      <c r="U271" s="25"/>
      <c r="V271" s="25" t="b">
        <v>0</v>
      </c>
      <c r="W271" s="26" t="str">
        <f t="shared" si="4"/>
        <v/>
      </c>
      <c r="X271" s="27" t="str">
        <f t="shared" si="5"/>
        <v/>
      </c>
      <c r="Y271" s="27" t="str">
        <f t="shared" si="6"/>
        <v/>
      </c>
      <c r="Z271" s="27" t="str">
        <f t="shared" si="7"/>
        <v/>
      </c>
      <c r="AA271" s="28" t="str">
        <f>IFERROR(__xludf.DUMMYFUNCTION("""COMPUTED_VALUE"""),"")</f>
        <v/>
      </c>
      <c r="AB271" s="27" t="str">
        <f t="shared" si="8"/>
        <v/>
      </c>
      <c r="AC271" s="28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</row>
    <row r="272">
      <c r="A272" s="45"/>
      <c r="B272" s="20">
        <v>2.0265271E7</v>
      </c>
      <c r="C272" s="30"/>
      <c r="D272" s="20"/>
      <c r="E272" s="21"/>
      <c r="F272" s="22"/>
      <c r="G272" s="21"/>
      <c r="H272" s="21"/>
      <c r="I272" s="20"/>
      <c r="J272" s="22"/>
      <c r="K272" s="22"/>
      <c r="L272" s="22" t="str">
        <f t="shared" si="1"/>
        <v/>
      </c>
      <c r="M272" s="22"/>
      <c r="N272" s="22" t="str">
        <f t="shared" si="2"/>
        <v/>
      </c>
      <c r="O272" s="24" t="str">
        <f t="shared" si="3"/>
        <v/>
      </c>
      <c r="P272" s="24" t="str">
        <f>IFERROR(__xludf.DUMMYFUNCTION("IF(AND($R272, NOT(REGEXMATCH(UPPER($C272), ""INS""))), IFERROR(IF((F272+L272)&gt;0, (F272+L272-M272)/(F272+L272), """"), """"), """")"),"")</f>
        <v/>
      </c>
      <c r="Q272" s="24" t="str">
        <f>IFERROR(__xludf.DUMMYFUNCTION("IF(AND($R272, REGEXMATCH(UPPER($C272), ""INS"")), IFERROR(IF((F272+L272)&gt;0, (F272+L272-M272)/(F272+L272), """"), """"), """")"),"")</f>
        <v/>
      </c>
      <c r="R272" s="25" t="b">
        <v>0</v>
      </c>
      <c r="S272" s="25" t="b">
        <v>0</v>
      </c>
      <c r="T272" s="25" t="b">
        <v>0</v>
      </c>
      <c r="U272" s="25"/>
      <c r="V272" s="25" t="b">
        <v>0</v>
      </c>
      <c r="W272" s="26" t="str">
        <f t="shared" si="4"/>
        <v/>
      </c>
      <c r="X272" s="27" t="str">
        <f t="shared" si="5"/>
        <v/>
      </c>
      <c r="Y272" s="27" t="str">
        <f t="shared" si="6"/>
        <v/>
      </c>
      <c r="Z272" s="27" t="str">
        <f t="shared" si="7"/>
        <v/>
      </c>
      <c r="AA272" s="28" t="str">
        <f>IFERROR(__xludf.DUMMYFUNCTION("""COMPUTED_VALUE"""),"")</f>
        <v/>
      </c>
      <c r="AB272" s="27" t="str">
        <f t="shared" si="8"/>
        <v/>
      </c>
      <c r="AC272" s="28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</row>
    <row r="273">
      <c r="A273" s="45"/>
      <c r="B273" s="20">
        <v>2.0265272E7</v>
      </c>
      <c r="C273" s="30"/>
      <c r="D273" s="20"/>
      <c r="E273" s="21"/>
      <c r="F273" s="22"/>
      <c r="G273" s="21"/>
      <c r="H273" s="21"/>
      <c r="I273" s="20"/>
      <c r="J273" s="22"/>
      <c r="K273" s="22"/>
      <c r="L273" s="22" t="str">
        <f t="shared" si="1"/>
        <v/>
      </c>
      <c r="M273" s="22"/>
      <c r="N273" s="22" t="str">
        <f t="shared" si="2"/>
        <v/>
      </c>
      <c r="O273" s="24" t="str">
        <f t="shared" si="3"/>
        <v/>
      </c>
      <c r="P273" s="24" t="str">
        <f>IFERROR(__xludf.DUMMYFUNCTION("IF(AND($R273, NOT(REGEXMATCH(UPPER($C273), ""INS""))), IFERROR(IF((F273+L273)&gt;0, (F273+L273-M273)/(F273+L273), """"), """"), """")"),"")</f>
        <v/>
      </c>
      <c r="Q273" s="24" t="str">
        <f>IFERROR(__xludf.DUMMYFUNCTION("IF(AND($R273, REGEXMATCH(UPPER($C273), ""INS"")), IFERROR(IF((F273+L273)&gt;0, (F273+L273-M273)/(F273+L273), """"), """"), """")"),"")</f>
        <v/>
      </c>
      <c r="R273" s="25" t="b">
        <v>0</v>
      </c>
      <c r="S273" s="25" t="b">
        <v>0</v>
      </c>
      <c r="T273" s="25" t="b">
        <v>0</v>
      </c>
      <c r="U273" s="25"/>
      <c r="V273" s="25" t="b">
        <v>0</v>
      </c>
      <c r="W273" s="26" t="str">
        <f t="shared" si="4"/>
        <v/>
      </c>
      <c r="X273" s="27" t="str">
        <f t="shared" si="5"/>
        <v/>
      </c>
      <c r="Y273" s="27" t="str">
        <f t="shared" si="6"/>
        <v/>
      </c>
      <c r="Z273" s="27" t="str">
        <f t="shared" si="7"/>
        <v/>
      </c>
      <c r="AA273" s="28" t="str">
        <f>IFERROR(__xludf.DUMMYFUNCTION("""COMPUTED_VALUE"""),"")</f>
        <v/>
      </c>
      <c r="AB273" s="27" t="str">
        <f t="shared" si="8"/>
        <v/>
      </c>
      <c r="AC273" s="28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</row>
    <row r="274">
      <c r="A274" s="45"/>
      <c r="B274" s="20">
        <v>2.0265273E7</v>
      </c>
      <c r="C274" s="30"/>
      <c r="D274" s="20"/>
      <c r="E274" s="21"/>
      <c r="F274" s="22"/>
      <c r="G274" s="21"/>
      <c r="H274" s="21"/>
      <c r="I274" s="20"/>
      <c r="J274" s="22"/>
      <c r="K274" s="22"/>
      <c r="L274" s="22" t="str">
        <f t="shared" si="1"/>
        <v/>
      </c>
      <c r="M274" s="22"/>
      <c r="N274" s="22" t="str">
        <f t="shared" si="2"/>
        <v/>
      </c>
      <c r="O274" s="24" t="str">
        <f t="shared" si="3"/>
        <v/>
      </c>
      <c r="P274" s="24" t="str">
        <f>IFERROR(__xludf.DUMMYFUNCTION("IF(AND($R274, NOT(REGEXMATCH(UPPER($C274), ""INS""))), IFERROR(IF((F274+L274)&gt;0, (F274+L274-M274)/(F274+L274), """"), """"), """")"),"")</f>
        <v/>
      </c>
      <c r="Q274" s="24" t="str">
        <f>IFERROR(__xludf.DUMMYFUNCTION("IF(AND($R274, REGEXMATCH(UPPER($C274), ""INS"")), IFERROR(IF((F274+L274)&gt;0, (F274+L274-M274)/(F274+L274), """"), """"), """")"),"")</f>
        <v/>
      </c>
      <c r="R274" s="25" t="b">
        <v>0</v>
      </c>
      <c r="S274" s="25" t="b">
        <v>0</v>
      </c>
      <c r="T274" s="25" t="b">
        <v>0</v>
      </c>
      <c r="U274" s="25"/>
      <c r="V274" s="25" t="b">
        <v>0</v>
      </c>
      <c r="W274" s="26" t="str">
        <f t="shared" si="4"/>
        <v/>
      </c>
      <c r="X274" s="27" t="str">
        <f t="shared" si="5"/>
        <v/>
      </c>
      <c r="Y274" s="27" t="str">
        <f t="shared" si="6"/>
        <v/>
      </c>
      <c r="Z274" s="27" t="str">
        <f t="shared" si="7"/>
        <v/>
      </c>
      <c r="AA274" s="28" t="str">
        <f>IFERROR(__xludf.DUMMYFUNCTION("""COMPUTED_VALUE"""),"")</f>
        <v/>
      </c>
      <c r="AB274" s="27" t="str">
        <f t="shared" si="8"/>
        <v/>
      </c>
      <c r="AC274" s="28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</row>
    <row r="275">
      <c r="A275" s="45"/>
      <c r="B275" s="20">
        <v>2.0265274E7</v>
      </c>
      <c r="C275" s="30"/>
      <c r="D275" s="20"/>
      <c r="E275" s="21"/>
      <c r="F275" s="22"/>
      <c r="G275" s="21"/>
      <c r="H275" s="21"/>
      <c r="I275" s="20"/>
      <c r="J275" s="22"/>
      <c r="K275" s="22"/>
      <c r="L275" s="22" t="str">
        <f t="shared" si="1"/>
        <v/>
      </c>
      <c r="M275" s="22"/>
      <c r="N275" s="22" t="str">
        <f t="shared" si="2"/>
        <v/>
      </c>
      <c r="O275" s="24" t="str">
        <f t="shared" si="3"/>
        <v/>
      </c>
      <c r="P275" s="24" t="str">
        <f>IFERROR(__xludf.DUMMYFUNCTION("IF(AND($R275, NOT(REGEXMATCH(UPPER($C275), ""INS""))), IFERROR(IF((F275+L275)&gt;0, (F275+L275-M275)/(F275+L275), """"), """"), """")"),"")</f>
        <v/>
      </c>
      <c r="Q275" s="24" t="str">
        <f>IFERROR(__xludf.DUMMYFUNCTION("IF(AND($R275, REGEXMATCH(UPPER($C275), ""INS"")), IFERROR(IF((F275+L275)&gt;0, (F275+L275-M275)/(F275+L275), """"), """"), """")"),"")</f>
        <v/>
      </c>
      <c r="R275" s="25" t="b">
        <v>0</v>
      </c>
      <c r="S275" s="25" t="b">
        <v>0</v>
      </c>
      <c r="T275" s="25" t="b">
        <v>0</v>
      </c>
      <c r="U275" s="25"/>
      <c r="V275" s="25" t="b">
        <v>0</v>
      </c>
      <c r="W275" s="26" t="str">
        <f t="shared" si="4"/>
        <v/>
      </c>
      <c r="X275" s="27" t="str">
        <f t="shared" si="5"/>
        <v/>
      </c>
      <c r="Y275" s="27" t="str">
        <f t="shared" si="6"/>
        <v/>
      </c>
      <c r="Z275" s="27" t="str">
        <f t="shared" si="7"/>
        <v/>
      </c>
      <c r="AA275" s="28" t="str">
        <f>IFERROR(__xludf.DUMMYFUNCTION("""COMPUTED_VALUE"""),"")</f>
        <v/>
      </c>
      <c r="AB275" s="27" t="str">
        <f t="shared" si="8"/>
        <v/>
      </c>
      <c r="AC275" s="28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</row>
    <row r="276">
      <c r="A276" s="45"/>
      <c r="B276" s="20">
        <v>2.0265275E7</v>
      </c>
      <c r="C276" s="30"/>
      <c r="D276" s="20"/>
      <c r="E276" s="21"/>
      <c r="F276" s="22"/>
      <c r="G276" s="21"/>
      <c r="H276" s="21"/>
      <c r="I276" s="20"/>
      <c r="J276" s="22"/>
      <c r="K276" s="22"/>
      <c r="L276" s="22" t="str">
        <f t="shared" si="1"/>
        <v/>
      </c>
      <c r="M276" s="22"/>
      <c r="N276" s="22" t="str">
        <f t="shared" si="2"/>
        <v/>
      </c>
      <c r="O276" s="24" t="str">
        <f t="shared" si="3"/>
        <v/>
      </c>
      <c r="P276" s="24" t="str">
        <f>IFERROR(__xludf.DUMMYFUNCTION("IF(AND($R276, NOT(REGEXMATCH(UPPER($C276), ""INS""))), IFERROR(IF((F276+L276)&gt;0, (F276+L276-M276)/(F276+L276), """"), """"), """")"),"")</f>
        <v/>
      </c>
      <c r="Q276" s="24" t="str">
        <f>IFERROR(__xludf.DUMMYFUNCTION("IF(AND($R276, REGEXMATCH(UPPER($C276), ""INS"")), IFERROR(IF((F276+L276)&gt;0, (F276+L276-M276)/(F276+L276), """"), """"), """")"),"")</f>
        <v/>
      </c>
      <c r="R276" s="25" t="b">
        <v>0</v>
      </c>
      <c r="S276" s="25" t="b">
        <v>0</v>
      </c>
      <c r="T276" s="25" t="b">
        <v>0</v>
      </c>
      <c r="U276" s="25"/>
      <c r="V276" s="25" t="b">
        <v>0</v>
      </c>
      <c r="W276" s="26" t="str">
        <f t="shared" si="4"/>
        <v/>
      </c>
      <c r="X276" s="27" t="str">
        <f t="shared" si="5"/>
        <v/>
      </c>
      <c r="Y276" s="27" t="str">
        <f t="shared" si="6"/>
        <v/>
      </c>
      <c r="Z276" s="27" t="str">
        <f t="shared" si="7"/>
        <v/>
      </c>
      <c r="AA276" s="28" t="str">
        <f>IFERROR(__xludf.DUMMYFUNCTION("""COMPUTED_VALUE"""),"")</f>
        <v/>
      </c>
      <c r="AB276" s="27" t="str">
        <f t="shared" si="8"/>
        <v/>
      </c>
      <c r="AC276" s="28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</row>
    <row r="277">
      <c r="A277" s="45"/>
      <c r="B277" s="20">
        <v>2.0265276E7</v>
      </c>
      <c r="C277" s="30"/>
      <c r="D277" s="20"/>
      <c r="E277" s="21"/>
      <c r="F277" s="22"/>
      <c r="G277" s="21"/>
      <c r="H277" s="21"/>
      <c r="I277" s="20"/>
      <c r="J277" s="22"/>
      <c r="K277" s="22"/>
      <c r="L277" s="22" t="str">
        <f t="shared" si="1"/>
        <v/>
      </c>
      <c r="M277" s="22"/>
      <c r="N277" s="22" t="str">
        <f t="shared" si="2"/>
        <v/>
      </c>
      <c r="O277" s="24" t="str">
        <f t="shared" si="3"/>
        <v/>
      </c>
      <c r="P277" s="24" t="str">
        <f>IFERROR(__xludf.DUMMYFUNCTION("IF(AND($R277, NOT(REGEXMATCH(UPPER($C277), ""INS""))), IFERROR(IF((F277+L277)&gt;0, (F277+L277-M277)/(F277+L277), """"), """"), """")"),"")</f>
        <v/>
      </c>
      <c r="Q277" s="24" t="str">
        <f>IFERROR(__xludf.DUMMYFUNCTION("IF(AND($R277, REGEXMATCH(UPPER($C277), ""INS"")), IFERROR(IF((F277+L277)&gt;0, (F277+L277-M277)/(F277+L277), """"), """"), """")"),"")</f>
        <v/>
      </c>
      <c r="R277" s="25" t="b">
        <v>0</v>
      </c>
      <c r="S277" s="25" t="b">
        <v>0</v>
      </c>
      <c r="T277" s="25" t="b">
        <v>0</v>
      </c>
      <c r="U277" s="25"/>
      <c r="V277" s="25" t="b">
        <v>0</v>
      </c>
      <c r="W277" s="26" t="str">
        <f t="shared" si="4"/>
        <v/>
      </c>
      <c r="X277" s="27" t="str">
        <f t="shared" si="5"/>
        <v/>
      </c>
      <c r="Y277" s="27" t="str">
        <f t="shared" si="6"/>
        <v/>
      </c>
      <c r="Z277" s="27" t="str">
        <f t="shared" si="7"/>
        <v/>
      </c>
      <c r="AA277" s="28" t="str">
        <f>IFERROR(__xludf.DUMMYFUNCTION("""COMPUTED_VALUE"""),"")</f>
        <v/>
      </c>
      <c r="AB277" s="27" t="str">
        <f t="shared" si="8"/>
        <v/>
      </c>
      <c r="AC277" s="28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</row>
    <row r="278">
      <c r="A278" s="45"/>
      <c r="B278" s="20">
        <v>2.0265277E7</v>
      </c>
      <c r="C278" s="30"/>
      <c r="D278" s="20"/>
      <c r="E278" s="21"/>
      <c r="F278" s="22"/>
      <c r="G278" s="21"/>
      <c r="H278" s="21"/>
      <c r="I278" s="20"/>
      <c r="J278" s="22"/>
      <c r="K278" s="22"/>
      <c r="L278" s="22" t="str">
        <f t="shared" si="1"/>
        <v/>
      </c>
      <c r="M278" s="22"/>
      <c r="N278" s="22" t="str">
        <f t="shared" si="2"/>
        <v/>
      </c>
      <c r="O278" s="24" t="str">
        <f t="shared" si="3"/>
        <v/>
      </c>
      <c r="P278" s="24" t="str">
        <f>IFERROR(__xludf.DUMMYFUNCTION("IF(AND($R278, NOT(REGEXMATCH(UPPER($C278), ""INS""))), IFERROR(IF((F278+L278)&gt;0, (F278+L278-M278)/(F278+L278), """"), """"), """")"),"")</f>
        <v/>
      </c>
      <c r="Q278" s="24" t="str">
        <f>IFERROR(__xludf.DUMMYFUNCTION("IF(AND($R278, REGEXMATCH(UPPER($C278), ""INS"")), IFERROR(IF((F278+L278)&gt;0, (F278+L278-M278)/(F278+L278), """"), """"), """")"),"")</f>
        <v/>
      </c>
      <c r="R278" s="25" t="b">
        <v>0</v>
      </c>
      <c r="S278" s="25" t="b">
        <v>0</v>
      </c>
      <c r="T278" s="25" t="b">
        <v>0</v>
      </c>
      <c r="U278" s="25"/>
      <c r="V278" s="25" t="b">
        <v>0</v>
      </c>
      <c r="W278" s="26" t="str">
        <f t="shared" si="4"/>
        <v/>
      </c>
      <c r="X278" s="27" t="str">
        <f t="shared" si="5"/>
        <v/>
      </c>
      <c r="Y278" s="27" t="str">
        <f t="shared" si="6"/>
        <v/>
      </c>
      <c r="Z278" s="27" t="str">
        <f t="shared" si="7"/>
        <v/>
      </c>
      <c r="AA278" s="28" t="str">
        <f>IFERROR(__xludf.DUMMYFUNCTION("""COMPUTED_VALUE"""),"")</f>
        <v/>
      </c>
      <c r="AB278" s="27" t="str">
        <f t="shared" si="8"/>
        <v/>
      </c>
      <c r="AC278" s="28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</row>
    <row r="279">
      <c r="A279" s="45"/>
      <c r="B279" s="20">
        <v>2.0265278E7</v>
      </c>
      <c r="C279" s="30"/>
      <c r="D279" s="20"/>
      <c r="E279" s="21"/>
      <c r="F279" s="22"/>
      <c r="G279" s="21"/>
      <c r="H279" s="21"/>
      <c r="I279" s="20"/>
      <c r="J279" s="22"/>
      <c r="K279" s="22"/>
      <c r="L279" s="22" t="str">
        <f t="shared" si="1"/>
        <v/>
      </c>
      <c r="M279" s="22"/>
      <c r="N279" s="22" t="str">
        <f t="shared" si="2"/>
        <v/>
      </c>
      <c r="O279" s="24" t="str">
        <f t="shared" si="3"/>
        <v/>
      </c>
      <c r="P279" s="24" t="str">
        <f>IFERROR(__xludf.DUMMYFUNCTION("IF(AND($R279, NOT(REGEXMATCH(UPPER($C279), ""INS""))), IFERROR(IF((F279+L279)&gt;0, (F279+L279-M279)/(F279+L279), """"), """"), """")"),"")</f>
        <v/>
      </c>
      <c r="Q279" s="24" t="str">
        <f>IFERROR(__xludf.DUMMYFUNCTION("IF(AND($R279, REGEXMATCH(UPPER($C279), ""INS"")), IFERROR(IF((F279+L279)&gt;0, (F279+L279-M279)/(F279+L279), """"), """"), """")"),"")</f>
        <v/>
      </c>
      <c r="R279" s="25" t="b">
        <v>0</v>
      </c>
      <c r="S279" s="25" t="b">
        <v>0</v>
      </c>
      <c r="T279" s="25" t="b">
        <v>0</v>
      </c>
      <c r="U279" s="25"/>
      <c r="V279" s="25" t="b">
        <v>0</v>
      </c>
      <c r="W279" s="26" t="str">
        <f t="shared" si="4"/>
        <v/>
      </c>
      <c r="X279" s="27" t="str">
        <f t="shared" si="5"/>
        <v/>
      </c>
      <c r="Y279" s="27" t="str">
        <f t="shared" si="6"/>
        <v/>
      </c>
      <c r="Z279" s="27" t="str">
        <f t="shared" si="7"/>
        <v/>
      </c>
      <c r="AA279" s="28" t="str">
        <f>IFERROR(__xludf.DUMMYFUNCTION("""COMPUTED_VALUE"""),"")</f>
        <v/>
      </c>
      <c r="AB279" s="27" t="str">
        <f t="shared" si="8"/>
        <v/>
      </c>
      <c r="AC279" s="28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</row>
    <row r="280">
      <c r="A280" s="45"/>
      <c r="B280" s="20">
        <v>2.0265279E7</v>
      </c>
      <c r="C280" s="30"/>
      <c r="D280" s="20"/>
      <c r="E280" s="21"/>
      <c r="F280" s="22"/>
      <c r="G280" s="21"/>
      <c r="H280" s="21"/>
      <c r="I280" s="20"/>
      <c r="J280" s="22"/>
      <c r="K280" s="22"/>
      <c r="L280" s="22" t="str">
        <f t="shared" si="1"/>
        <v/>
      </c>
      <c r="M280" s="22"/>
      <c r="N280" s="22" t="str">
        <f t="shared" si="2"/>
        <v/>
      </c>
      <c r="O280" s="24" t="str">
        <f t="shared" si="3"/>
        <v/>
      </c>
      <c r="P280" s="24" t="str">
        <f>IFERROR(__xludf.DUMMYFUNCTION("IF(AND($R280, NOT(REGEXMATCH(UPPER($C280), ""INS""))), IFERROR(IF((F280+L280)&gt;0, (F280+L280-M280)/(F280+L280), """"), """"), """")"),"")</f>
        <v/>
      </c>
      <c r="Q280" s="24" t="str">
        <f>IFERROR(__xludf.DUMMYFUNCTION("IF(AND($R280, REGEXMATCH(UPPER($C280), ""INS"")), IFERROR(IF((F280+L280)&gt;0, (F280+L280-M280)/(F280+L280), """"), """"), """")"),"")</f>
        <v/>
      </c>
      <c r="R280" s="25" t="b">
        <v>0</v>
      </c>
      <c r="S280" s="25" t="b">
        <v>0</v>
      </c>
      <c r="T280" s="25" t="b">
        <v>0</v>
      </c>
      <c r="U280" s="25"/>
      <c r="V280" s="25" t="b">
        <v>0</v>
      </c>
      <c r="W280" s="26" t="str">
        <f t="shared" si="4"/>
        <v/>
      </c>
      <c r="X280" s="27" t="str">
        <f t="shared" si="5"/>
        <v/>
      </c>
      <c r="Y280" s="27" t="str">
        <f t="shared" si="6"/>
        <v/>
      </c>
      <c r="Z280" s="27" t="str">
        <f t="shared" si="7"/>
        <v/>
      </c>
      <c r="AA280" s="28" t="str">
        <f>IFERROR(__xludf.DUMMYFUNCTION("""COMPUTED_VALUE"""),"")</f>
        <v/>
      </c>
      <c r="AB280" s="27" t="str">
        <f t="shared" si="8"/>
        <v/>
      </c>
      <c r="AC280" s="28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</row>
    <row r="281">
      <c r="A281" s="45"/>
      <c r="B281" s="20">
        <v>2.026528E7</v>
      </c>
      <c r="C281" s="30"/>
      <c r="D281" s="20"/>
      <c r="E281" s="21"/>
      <c r="F281" s="22"/>
      <c r="G281" s="21"/>
      <c r="H281" s="21"/>
      <c r="I281" s="20"/>
      <c r="J281" s="22"/>
      <c r="K281" s="22"/>
      <c r="L281" s="22" t="str">
        <f t="shared" si="1"/>
        <v/>
      </c>
      <c r="M281" s="22"/>
      <c r="N281" s="22" t="str">
        <f t="shared" si="2"/>
        <v/>
      </c>
      <c r="O281" s="24" t="str">
        <f t="shared" si="3"/>
        <v/>
      </c>
      <c r="P281" s="24" t="str">
        <f>IFERROR(__xludf.DUMMYFUNCTION("IF(AND($R281, NOT(REGEXMATCH(UPPER($C281), ""INS""))), IFERROR(IF((F281+L281)&gt;0, (F281+L281-M281)/(F281+L281), """"), """"), """")"),"")</f>
        <v/>
      </c>
      <c r="Q281" s="24" t="str">
        <f>IFERROR(__xludf.DUMMYFUNCTION("IF(AND($R281, REGEXMATCH(UPPER($C281), ""INS"")), IFERROR(IF((F281+L281)&gt;0, (F281+L281-M281)/(F281+L281), """"), """"), """")"),"")</f>
        <v/>
      </c>
      <c r="R281" s="25" t="b">
        <v>0</v>
      </c>
      <c r="S281" s="25" t="b">
        <v>0</v>
      </c>
      <c r="T281" s="25" t="b">
        <v>0</v>
      </c>
      <c r="U281" s="25"/>
      <c r="V281" s="25" t="b">
        <v>0</v>
      </c>
      <c r="W281" s="26" t="str">
        <f t="shared" si="4"/>
        <v/>
      </c>
      <c r="X281" s="27" t="str">
        <f t="shared" si="5"/>
        <v/>
      </c>
      <c r="Y281" s="27" t="str">
        <f t="shared" si="6"/>
        <v/>
      </c>
      <c r="Z281" s="27" t="str">
        <f t="shared" si="7"/>
        <v/>
      </c>
      <c r="AA281" s="28" t="str">
        <f>IFERROR(__xludf.DUMMYFUNCTION("""COMPUTED_VALUE"""),"")</f>
        <v/>
      </c>
      <c r="AB281" s="27" t="str">
        <f t="shared" si="8"/>
        <v/>
      </c>
      <c r="AC281" s="28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</row>
    <row r="282">
      <c r="A282" s="45"/>
      <c r="B282" s="20">
        <v>2.0265281E7</v>
      </c>
      <c r="C282" s="30"/>
      <c r="D282" s="20"/>
      <c r="E282" s="21"/>
      <c r="F282" s="22"/>
      <c r="G282" s="21"/>
      <c r="H282" s="21"/>
      <c r="I282" s="20"/>
      <c r="J282" s="22"/>
      <c r="K282" s="22"/>
      <c r="L282" s="22" t="str">
        <f t="shared" si="1"/>
        <v/>
      </c>
      <c r="M282" s="22"/>
      <c r="N282" s="22" t="str">
        <f t="shared" si="2"/>
        <v/>
      </c>
      <c r="O282" s="24" t="str">
        <f t="shared" si="3"/>
        <v/>
      </c>
      <c r="P282" s="24" t="str">
        <f>IFERROR(__xludf.DUMMYFUNCTION("IF(AND($R282, NOT(REGEXMATCH(UPPER($C282), ""INS""))), IFERROR(IF((F282+L282)&gt;0, (F282+L282-M282)/(F282+L282), """"), """"), """")"),"")</f>
        <v/>
      </c>
      <c r="Q282" s="24" t="str">
        <f>IFERROR(__xludf.DUMMYFUNCTION("IF(AND($R282, REGEXMATCH(UPPER($C282), ""INS"")), IFERROR(IF((F282+L282)&gt;0, (F282+L282-M282)/(F282+L282), """"), """"), """")"),"")</f>
        <v/>
      </c>
      <c r="R282" s="25" t="b">
        <v>0</v>
      </c>
      <c r="S282" s="25" t="b">
        <v>0</v>
      </c>
      <c r="T282" s="25" t="b">
        <v>0</v>
      </c>
      <c r="U282" s="25"/>
      <c r="V282" s="25" t="b">
        <v>0</v>
      </c>
      <c r="W282" s="26" t="str">
        <f t="shared" si="4"/>
        <v/>
      </c>
      <c r="X282" s="27" t="str">
        <f t="shared" si="5"/>
        <v/>
      </c>
      <c r="Y282" s="27" t="str">
        <f t="shared" si="6"/>
        <v/>
      </c>
      <c r="Z282" s="27" t="str">
        <f t="shared" si="7"/>
        <v/>
      </c>
      <c r="AA282" s="28" t="str">
        <f>IFERROR(__xludf.DUMMYFUNCTION("""COMPUTED_VALUE"""),"")</f>
        <v/>
      </c>
      <c r="AB282" s="27" t="str">
        <f t="shared" si="8"/>
        <v/>
      </c>
      <c r="AC282" s="28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</row>
    <row r="283">
      <c r="A283" s="45"/>
      <c r="B283" s="20">
        <v>2.0265282E7</v>
      </c>
      <c r="C283" s="30"/>
      <c r="D283" s="20"/>
      <c r="E283" s="21"/>
      <c r="F283" s="22"/>
      <c r="G283" s="21"/>
      <c r="H283" s="21"/>
      <c r="I283" s="20"/>
      <c r="J283" s="22"/>
      <c r="K283" s="22"/>
      <c r="L283" s="22" t="str">
        <f t="shared" si="1"/>
        <v/>
      </c>
      <c r="M283" s="22"/>
      <c r="N283" s="22" t="str">
        <f t="shared" si="2"/>
        <v/>
      </c>
      <c r="O283" s="24" t="str">
        <f t="shared" si="3"/>
        <v/>
      </c>
      <c r="P283" s="24" t="str">
        <f>IFERROR(__xludf.DUMMYFUNCTION("IF(AND($R283, NOT(REGEXMATCH(UPPER($C283), ""INS""))), IFERROR(IF((F283+L283)&gt;0, (F283+L283-M283)/(F283+L283), """"), """"), """")"),"")</f>
        <v/>
      </c>
      <c r="Q283" s="24" t="str">
        <f>IFERROR(__xludf.DUMMYFUNCTION("IF(AND($R283, REGEXMATCH(UPPER($C283), ""INS"")), IFERROR(IF((F283+L283)&gt;0, (F283+L283-M283)/(F283+L283), """"), """"), """")"),"")</f>
        <v/>
      </c>
      <c r="R283" s="25" t="b">
        <v>0</v>
      </c>
      <c r="S283" s="25" t="b">
        <v>0</v>
      </c>
      <c r="T283" s="25" t="b">
        <v>0</v>
      </c>
      <c r="U283" s="25"/>
      <c r="V283" s="25" t="b">
        <v>0</v>
      </c>
      <c r="W283" s="26" t="str">
        <f t="shared" si="4"/>
        <v/>
      </c>
      <c r="X283" s="27" t="str">
        <f t="shared" si="5"/>
        <v/>
      </c>
      <c r="Y283" s="27" t="str">
        <f t="shared" si="6"/>
        <v/>
      </c>
      <c r="Z283" s="27" t="str">
        <f t="shared" si="7"/>
        <v/>
      </c>
      <c r="AA283" s="28" t="str">
        <f>IFERROR(__xludf.DUMMYFUNCTION("""COMPUTED_VALUE"""),"")</f>
        <v/>
      </c>
      <c r="AB283" s="27" t="str">
        <f t="shared" si="8"/>
        <v/>
      </c>
      <c r="AC283" s="28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</row>
    <row r="284">
      <c r="A284" s="45"/>
      <c r="B284" s="20">
        <v>2.0265283E7</v>
      </c>
      <c r="C284" s="30"/>
      <c r="D284" s="20"/>
      <c r="E284" s="21"/>
      <c r="F284" s="22"/>
      <c r="G284" s="21"/>
      <c r="H284" s="21"/>
      <c r="I284" s="20"/>
      <c r="J284" s="22"/>
      <c r="K284" s="22"/>
      <c r="L284" s="22" t="str">
        <f t="shared" si="1"/>
        <v/>
      </c>
      <c r="M284" s="22"/>
      <c r="N284" s="22" t="str">
        <f t="shared" si="2"/>
        <v/>
      </c>
      <c r="O284" s="24" t="str">
        <f t="shared" si="3"/>
        <v/>
      </c>
      <c r="P284" s="24" t="str">
        <f>IFERROR(__xludf.DUMMYFUNCTION("IF(AND($R284, NOT(REGEXMATCH(UPPER($C284), ""INS""))), IFERROR(IF((F284+L284)&gt;0, (F284+L284-M284)/(F284+L284), """"), """"), """")"),"")</f>
        <v/>
      </c>
      <c r="Q284" s="24" t="str">
        <f>IFERROR(__xludf.DUMMYFUNCTION("IF(AND($R284, REGEXMATCH(UPPER($C284), ""INS"")), IFERROR(IF((F284+L284)&gt;0, (F284+L284-M284)/(F284+L284), """"), """"), """")"),"")</f>
        <v/>
      </c>
      <c r="R284" s="25" t="b">
        <v>0</v>
      </c>
      <c r="S284" s="25" t="b">
        <v>0</v>
      </c>
      <c r="T284" s="25" t="b">
        <v>0</v>
      </c>
      <c r="U284" s="25"/>
      <c r="V284" s="25" t="b">
        <v>0</v>
      </c>
      <c r="W284" s="26" t="str">
        <f t="shared" si="4"/>
        <v/>
      </c>
      <c r="X284" s="27" t="str">
        <f t="shared" si="5"/>
        <v/>
      </c>
      <c r="Y284" s="27" t="str">
        <f t="shared" si="6"/>
        <v/>
      </c>
      <c r="Z284" s="27" t="str">
        <f t="shared" si="7"/>
        <v/>
      </c>
      <c r="AA284" s="28" t="str">
        <f>IFERROR(__xludf.DUMMYFUNCTION("""COMPUTED_VALUE"""),"")</f>
        <v/>
      </c>
      <c r="AB284" s="27" t="str">
        <f t="shared" si="8"/>
        <v/>
      </c>
      <c r="AC284" s="28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</row>
    <row r="285">
      <c r="A285" s="45"/>
      <c r="B285" s="20">
        <v>2.0265284E7</v>
      </c>
      <c r="C285" s="30"/>
      <c r="D285" s="20"/>
      <c r="E285" s="21"/>
      <c r="F285" s="22"/>
      <c r="G285" s="21"/>
      <c r="H285" s="21"/>
      <c r="I285" s="20"/>
      <c r="J285" s="22"/>
      <c r="K285" s="22"/>
      <c r="L285" s="22" t="str">
        <f t="shared" si="1"/>
        <v/>
      </c>
      <c r="M285" s="22"/>
      <c r="N285" s="22" t="str">
        <f t="shared" si="2"/>
        <v/>
      </c>
      <c r="O285" s="24" t="str">
        <f t="shared" si="3"/>
        <v/>
      </c>
      <c r="P285" s="24" t="str">
        <f>IFERROR(__xludf.DUMMYFUNCTION("IF(AND($R285, NOT(REGEXMATCH(UPPER($C285), ""INS""))), IFERROR(IF((F285+L285)&gt;0, (F285+L285-M285)/(F285+L285), """"), """"), """")"),"")</f>
        <v/>
      </c>
      <c r="Q285" s="24" t="str">
        <f>IFERROR(__xludf.DUMMYFUNCTION("IF(AND($R285, REGEXMATCH(UPPER($C285), ""INS"")), IFERROR(IF((F285+L285)&gt;0, (F285+L285-M285)/(F285+L285), """"), """"), """")"),"")</f>
        <v/>
      </c>
      <c r="R285" s="25" t="b">
        <v>0</v>
      </c>
      <c r="S285" s="25" t="b">
        <v>0</v>
      </c>
      <c r="T285" s="25" t="b">
        <v>0</v>
      </c>
      <c r="U285" s="25"/>
      <c r="V285" s="25" t="b">
        <v>0</v>
      </c>
      <c r="W285" s="26" t="str">
        <f t="shared" si="4"/>
        <v/>
      </c>
      <c r="X285" s="27" t="str">
        <f t="shared" si="5"/>
        <v/>
      </c>
      <c r="Y285" s="27" t="str">
        <f t="shared" si="6"/>
        <v/>
      </c>
      <c r="Z285" s="27" t="str">
        <f t="shared" si="7"/>
        <v/>
      </c>
      <c r="AA285" s="28" t="str">
        <f>IFERROR(__xludf.DUMMYFUNCTION("""COMPUTED_VALUE"""),"")</f>
        <v/>
      </c>
      <c r="AB285" s="27" t="str">
        <f t="shared" si="8"/>
        <v/>
      </c>
      <c r="AC285" s="28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</row>
    <row r="286">
      <c r="A286" s="45"/>
      <c r="B286" s="20">
        <v>2.0265285E7</v>
      </c>
      <c r="C286" s="30"/>
      <c r="D286" s="20"/>
      <c r="E286" s="21"/>
      <c r="F286" s="22"/>
      <c r="G286" s="21"/>
      <c r="H286" s="21"/>
      <c r="I286" s="20"/>
      <c r="J286" s="22"/>
      <c r="K286" s="22"/>
      <c r="L286" s="22" t="str">
        <f t="shared" si="1"/>
        <v/>
      </c>
      <c r="M286" s="22"/>
      <c r="N286" s="22" t="str">
        <f t="shared" si="2"/>
        <v/>
      </c>
      <c r="O286" s="24" t="str">
        <f t="shared" si="3"/>
        <v/>
      </c>
      <c r="P286" s="24" t="str">
        <f>IFERROR(__xludf.DUMMYFUNCTION("IF(AND($R286, NOT(REGEXMATCH(UPPER($C286), ""INS""))), IFERROR(IF((F286+L286)&gt;0, (F286+L286-M286)/(F286+L286), """"), """"), """")"),"")</f>
        <v/>
      </c>
      <c r="Q286" s="24" t="str">
        <f>IFERROR(__xludf.DUMMYFUNCTION("IF(AND($R286, REGEXMATCH(UPPER($C286), ""INS"")), IFERROR(IF((F286+L286)&gt;0, (F286+L286-M286)/(F286+L286), """"), """"), """")"),"")</f>
        <v/>
      </c>
      <c r="R286" s="25" t="b">
        <v>0</v>
      </c>
      <c r="S286" s="25" t="b">
        <v>0</v>
      </c>
      <c r="T286" s="25" t="b">
        <v>0</v>
      </c>
      <c r="U286" s="25"/>
      <c r="V286" s="25" t="b">
        <v>0</v>
      </c>
      <c r="W286" s="26" t="str">
        <f t="shared" si="4"/>
        <v/>
      </c>
      <c r="X286" s="27" t="str">
        <f t="shared" si="5"/>
        <v/>
      </c>
      <c r="Y286" s="27" t="str">
        <f t="shared" si="6"/>
        <v/>
      </c>
      <c r="Z286" s="27" t="str">
        <f t="shared" si="7"/>
        <v/>
      </c>
      <c r="AA286" s="28" t="str">
        <f>IFERROR(__xludf.DUMMYFUNCTION("""COMPUTED_VALUE"""),"")</f>
        <v/>
      </c>
      <c r="AB286" s="27" t="str">
        <f t="shared" si="8"/>
        <v/>
      </c>
      <c r="AC286" s="28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</row>
    <row r="287">
      <c r="A287" s="45"/>
      <c r="B287" s="20">
        <v>2.0265286E7</v>
      </c>
      <c r="C287" s="30"/>
      <c r="D287" s="20"/>
      <c r="E287" s="21"/>
      <c r="F287" s="22"/>
      <c r="G287" s="21"/>
      <c r="H287" s="21"/>
      <c r="I287" s="20"/>
      <c r="J287" s="22"/>
      <c r="K287" s="22"/>
      <c r="L287" s="22" t="str">
        <f t="shared" si="1"/>
        <v/>
      </c>
      <c r="M287" s="22"/>
      <c r="N287" s="22" t="str">
        <f t="shared" si="2"/>
        <v/>
      </c>
      <c r="O287" s="24" t="str">
        <f t="shared" si="3"/>
        <v/>
      </c>
      <c r="P287" s="24" t="str">
        <f>IFERROR(__xludf.DUMMYFUNCTION("IF(AND($R287, NOT(REGEXMATCH(UPPER($C287), ""INS""))), IFERROR(IF((F287+L287)&gt;0, (F287+L287-M287)/(F287+L287), """"), """"), """")"),"")</f>
        <v/>
      </c>
      <c r="Q287" s="24" t="str">
        <f>IFERROR(__xludf.DUMMYFUNCTION("IF(AND($R287, REGEXMATCH(UPPER($C287), ""INS"")), IFERROR(IF((F287+L287)&gt;0, (F287+L287-M287)/(F287+L287), """"), """"), """")"),"")</f>
        <v/>
      </c>
      <c r="R287" s="25" t="b">
        <v>0</v>
      </c>
      <c r="S287" s="25" t="b">
        <v>0</v>
      </c>
      <c r="T287" s="25" t="b">
        <v>0</v>
      </c>
      <c r="U287" s="25"/>
      <c r="V287" s="25" t="b">
        <v>0</v>
      </c>
      <c r="W287" s="26" t="str">
        <f t="shared" si="4"/>
        <v/>
      </c>
      <c r="X287" s="27" t="str">
        <f t="shared" si="5"/>
        <v/>
      </c>
      <c r="Y287" s="27" t="str">
        <f t="shared" si="6"/>
        <v/>
      </c>
      <c r="Z287" s="27" t="str">
        <f t="shared" si="7"/>
        <v/>
      </c>
      <c r="AA287" s="28" t="str">
        <f>IFERROR(__xludf.DUMMYFUNCTION("""COMPUTED_VALUE"""),"")</f>
        <v/>
      </c>
      <c r="AB287" s="27" t="str">
        <f t="shared" si="8"/>
        <v/>
      </c>
      <c r="AC287" s="28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</row>
    <row r="288">
      <c r="A288" s="45"/>
      <c r="B288" s="20">
        <v>2.0265287E7</v>
      </c>
      <c r="C288" s="30"/>
      <c r="D288" s="20"/>
      <c r="E288" s="21"/>
      <c r="F288" s="22"/>
      <c r="G288" s="21"/>
      <c r="H288" s="21"/>
      <c r="I288" s="20"/>
      <c r="J288" s="22"/>
      <c r="K288" s="22"/>
      <c r="L288" s="22" t="str">
        <f t="shared" si="1"/>
        <v/>
      </c>
      <c r="M288" s="22"/>
      <c r="N288" s="22" t="str">
        <f t="shared" si="2"/>
        <v/>
      </c>
      <c r="O288" s="24" t="str">
        <f t="shared" si="3"/>
        <v/>
      </c>
      <c r="P288" s="24" t="str">
        <f>IFERROR(__xludf.DUMMYFUNCTION("IF(AND($R288, NOT(REGEXMATCH(UPPER($C288), ""INS""))), IFERROR(IF((F288+L288)&gt;0, (F288+L288-M288)/(F288+L288), """"), """"), """")"),"")</f>
        <v/>
      </c>
      <c r="Q288" s="24" t="str">
        <f>IFERROR(__xludf.DUMMYFUNCTION("IF(AND($R288, REGEXMATCH(UPPER($C288), ""INS"")), IFERROR(IF((F288+L288)&gt;0, (F288+L288-M288)/(F288+L288), """"), """"), """")"),"")</f>
        <v/>
      </c>
      <c r="R288" s="25" t="b">
        <v>0</v>
      </c>
      <c r="S288" s="25" t="b">
        <v>0</v>
      </c>
      <c r="T288" s="25" t="b">
        <v>0</v>
      </c>
      <c r="U288" s="25"/>
      <c r="V288" s="25" t="b">
        <v>0</v>
      </c>
      <c r="W288" s="26" t="str">
        <f t="shared" si="4"/>
        <v/>
      </c>
      <c r="X288" s="27" t="str">
        <f t="shared" si="5"/>
        <v/>
      </c>
      <c r="Y288" s="27" t="str">
        <f t="shared" si="6"/>
        <v/>
      </c>
      <c r="Z288" s="27" t="str">
        <f t="shared" si="7"/>
        <v/>
      </c>
      <c r="AA288" s="28" t="str">
        <f>IFERROR(__xludf.DUMMYFUNCTION("""COMPUTED_VALUE"""),"")</f>
        <v/>
      </c>
      <c r="AB288" s="27" t="str">
        <f t="shared" si="8"/>
        <v/>
      </c>
      <c r="AC288" s="28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</row>
    <row r="289">
      <c r="A289" s="45"/>
      <c r="B289" s="20">
        <v>2.0265288E7</v>
      </c>
      <c r="C289" s="30"/>
      <c r="D289" s="20"/>
      <c r="E289" s="21"/>
      <c r="F289" s="22"/>
      <c r="G289" s="21"/>
      <c r="H289" s="21"/>
      <c r="I289" s="20"/>
      <c r="J289" s="22"/>
      <c r="K289" s="22"/>
      <c r="L289" s="22" t="str">
        <f t="shared" si="1"/>
        <v/>
      </c>
      <c r="M289" s="22"/>
      <c r="N289" s="22" t="str">
        <f t="shared" si="2"/>
        <v/>
      </c>
      <c r="O289" s="24" t="str">
        <f t="shared" si="3"/>
        <v/>
      </c>
      <c r="P289" s="24" t="str">
        <f>IFERROR(__xludf.DUMMYFUNCTION("IF(AND($R289, NOT(REGEXMATCH(UPPER($C289), ""INS""))), IFERROR(IF((F289+L289)&gt;0, (F289+L289-M289)/(F289+L289), """"), """"), """")"),"")</f>
        <v/>
      </c>
      <c r="Q289" s="24" t="str">
        <f>IFERROR(__xludf.DUMMYFUNCTION("IF(AND($R289, REGEXMATCH(UPPER($C289), ""INS"")), IFERROR(IF((F289+L289)&gt;0, (F289+L289-M289)/(F289+L289), """"), """"), """")"),"")</f>
        <v/>
      </c>
      <c r="R289" s="25" t="b">
        <v>0</v>
      </c>
      <c r="S289" s="25" t="b">
        <v>0</v>
      </c>
      <c r="T289" s="25" t="b">
        <v>0</v>
      </c>
      <c r="U289" s="25"/>
      <c r="V289" s="25" t="b">
        <v>0</v>
      </c>
      <c r="W289" s="26" t="str">
        <f t="shared" si="4"/>
        <v/>
      </c>
      <c r="X289" s="27" t="str">
        <f t="shared" si="5"/>
        <v/>
      </c>
      <c r="Y289" s="27" t="str">
        <f t="shared" si="6"/>
        <v/>
      </c>
      <c r="Z289" s="27" t="str">
        <f t="shared" si="7"/>
        <v/>
      </c>
      <c r="AA289" s="28" t="str">
        <f>IFERROR(__xludf.DUMMYFUNCTION("""COMPUTED_VALUE"""),"")</f>
        <v/>
      </c>
      <c r="AB289" s="27" t="str">
        <f t="shared" si="8"/>
        <v/>
      </c>
      <c r="AC289" s="28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</row>
    <row r="290">
      <c r="A290" s="45"/>
      <c r="B290" s="20">
        <v>2.0265289E7</v>
      </c>
      <c r="C290" s="30"/>
      <c r="D290" s="20"/>
      <c r="E290" s="21"/>
      <c r="F290" s="22"/>
      <c r="G290" s="21"/>
      <c r="H290" s="21"/>
      <c r="I290" s="20"/>
      <c r="J290" s="22"/>
      <c r="K290" s="22"/>
      <c r="L290" s="22" t="str">
        <f t="shared" si="1"/>
        <v/>
      </c>
      <c r="M290" s="22"/>
      <c r="N290" s="22" t="str">
        <f t="shared" si="2"/>
        <v/>
      </c>
      <c r="O290" s="24" t="str">
        <f t="shared" si="3"/>
        <v/>
      </c>
      <c r="P290" s="24" t="str">
        <f>IFERROR(__xludf.DUMMYFUNCTION("IF(AND($R290, NOT(REGEXMATCH(UPPER($C290), ""INS""))), IFERROR(IF((F290+L290)&gt;0, (F290+L290-M290)/(F290+L290), """"), """"), """")"),"")</f>
        <v/>
      </c>
      <c r="Q290" s="24" t="str">
        <f>IFERROR(__xludf.DUMMYFUNCTION("IF(AND($R290, REGEXMATCH(UPPER($C290), ""INS"")), IFERROR(IF((F290+L290)&gt;0, (F290+L290-M290)/(F290+L290), """"), """"), """")"),"")</f>
        <v/>
      </c>
      <c r="R290" s="25" t="b">
        <v>0</v>
      </c>
      <c r="S290" s="25" t="b">
        <v>0</v>
      </c>
      <c r="T290" s="25" t="b">
        <v>0</v>
      </c>
      <c r="U290" s="25"/>
      <c r="V290" s="25" t="b">
        <v>0</v>
      </c>
      <c r="W290" s="26" t="str">
        <f t="shared" si="4"/>
        <v/>
      </c>
      <c r="X290" s="27" t="str">
        <f t="shared" si="5"/>
        <v/>
      </c>
      <c r="Y290" s="27" t="str">
        <f t="shared" si="6"/>
        <v/>
      </c>
      <c r="Z290" s="27" t="str">
        <f t="shared" si="7"/>
        <v/>
      </c>
      <c r="AA290" s="28" t="str">
        <f>IFERROR(__xludf.DUMMYFUNCTION("""COMPUTED_VALUE"""),"")</f>
        <v/>
      </c>
      <c r="AB290" s="27" t="str">
        <f t="shared" si="8"/>
        <v/>
      </c>
      <c r="AC290" s="28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</row>
    <row r="291">
      <c r="A291" s="45"/>
      <c r="B291" s="20">
        <v>2.026529E7</v>
      </c>
      <c r="C291" s="30"/>
      <c r="D291" s="20"/>
      <c r="E291" s="21"/>
      <c r="F291" s="22"/>
      <c r="G291" s="21"/>
      <c r="H291" s="21"/>
      <c r="I291" s="20"/>
      <c r="J291" s="22"/>
      <c r="K291" s="22"/>
      <c r="L291" s="22" t="str">
        <f t="shared" si="1"/>
        <v/>
      </c>
      <c r="M291" s="22"/>
      <c r="N291" s="22" t="str">
        <f t="shared" si="2"/>
        <v/>
      </c>
      <c r="O291" s="24" t="str">
        <f t="shared" si="3"/>
        <v/>
      </c>
      <c r="P291" s="24" t="str">
        <f>IFERROR(__xludf.DUMMYFUNCTION("IF(AND($R291, NOT(REGEXMATCH(UPPER($C291), ""INS""))), IFERROR(IF((F291+L291)&gt;0, (F291+L291-M291)/(F291+L291), """"), """"), """")"),"")</f>
        <v/>
      </c>
      <c r="Q291" s="24" t="str">
        <f>IFERROR(__xludf.DUMMYFUNCTION("IF(AND($R291, REGEXMATCH(UPPER($C291), ""INS"")), IFERROR(IF((F291+L291)&gt;0, (F291+L291-M291)/(F291+L291), """"), """"), """")"),"")</f>
        <v/>
      </c>
      <c r="R291" s="25" t="b">
        <v>0</v>
      </c>
      <c r="S291" s="25" t="b">
        <v>0</v>
      </c>
      <c r="T291" s="25" t="b">
        <v>0</v>
      </c>
      <c r="U291" s="25"/>
      <c r="V291" s="25" t="b">
        <v>0</v>
      </c>
      <c r="W291" s="26" t="str">
        <f t="shared" si="4"/>
        <v/>
      </c>
      <c r="X291" s="27" t="str">
        <f t="shared" si="5"/>
        <v/>
      </c>
      <c r="Y291" s="27" t="str">
        <f t="shared" si="6"/>
        <v/>
      </c>
      <c r="Z291" s="27" t="str">
        <f t="shared" si="7"/>
        <v/>
      </c>
      <c r="AA291" s="28" t="str">
        <f>IFERROR(__xludf.DUMMYFUNCTION("""COMPUTED_VALUE"""),"")</f>
        <v/>
      </c>
      <c r="AB291" s="27" t="str">
        <f t="shared" si="8"/>
        <v/>
      </c>
      <c r="AC291" s="28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</row>
    <row r="292">
      <c r="A292" s="45"/>
      <c r="B292" s="20">
        <v>2.0265291E7</v>
      </c>
      <c r="C292" s="30"/>
      <c r="D292" s="20"/>
      <c r="E292" s="21"/>
      <c r="F292" s="22"/>
      <c r="G292" s="21"/>
      <c r="H292" s="21"/>
      <c r="I292" s="20"/>
      <c r="J292" s="22"/>
      <c r="K292" s="22"/>
      <c r="L292" s="22" t="str">
        <f t="shared" si="1"/>
        <v/>
      </c>
      <c r="M292" s="22"/>
      <c r="N292" s="22" t="str">
        <f t="shared" si="2"/>
        <v/>
      </c>
      <c r="O292" s="24" t="str">
        <f t="shared" si="3"/>
        <v/>
      </c>
      <c r="P292" s="24" t="str">
        <f>IFERROR(__xludf.DUMMYFUNCTION("IF(AND($R292, NOT(REGEXMATCH(UPPER($C292), ""INS""))), IFERROR(IF((F292+L292)&gt;0, (F292+L292-M292)/(F292+L292), """"), """"), """")"),"")</f>
        <v/>
      </c>
      <c r="Q292" s="24" t="str">
        <f>IFERROR(__xludf.DUMMYFUNCTION("IF(AND($R292, REGEXMATCH(UPPER($C292), ""INS"")), IFERROR(IF((F292+L292)&gt;0, (F292+L292-M292)/(F292+L292), """"), """"), """")"),"")</f>
        <v/>
      </c>
      <c r="R292" s="25" t="b">
        <v>0</v>
      </c>
      <c r="S292" s="25" t="b">
        <v>0</v>
      </c>
      <c r="T292" s="25" t="b">
        <v>0</v>
      </c>
      <c r="U292" s="25"/>
      <c r="V292" s="25" t="b">
        <v>0</v>
      </c>
      <c r="W292" s="26" t="str">
        <f t="shared" si="4"/>
        <v/>
      </c>
      <c r="X292" s="27" t="str">
        <f t="shared" si="5"/>
        <v/>
      </c>
      <c r="Y292" s="27" t="str">
        <f t="shared" si="6"/>
        <v/>
      </c>
      <c r="Z292" s="27" t="str">
        <f t="shared" si="7"/>
        <v/>
      </c>
      <c r="AA292" s="28" t="str">
        <f>IFERROR(__xludf.DUMMYFUNCTION("""COMPUTED_VALUE"""),"")</f>
        <v/>
      </c>
      <c r="AB292" s="27" t="str">
        <f t="shared" si="8"/>
        <v/>
      </c>
      <c r="AC292" s="28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</row>
    <row r="293">
      <c r="A293" s="45"/>
      <c r="B293" s="20">
        <v>2.0265292E7</v>
      </c>
      <c r="C293" s="30"/>
      <c r="D293" s="20"/>
      <c r="E293" s="21"/>
      <c r="F293" s="22"/>
      <c r="G293" s="21"/>
      <c r="H293" s="21"/>
      <c r="I293" s="20"/>
      <c r="J293" s="22"/>
      <c r="K293" s="22"/>
      <c r="L293" s="22" t="str">
        <f t="shared" si="1"/>
        <v/>
      </c>
      <c r="M293" s="22"/>
      <c r="N293" s="22" t="str">
        <f t="shared" si="2"/>
        <v/>
      </c>
      <c r="O293" s="24" t="str">
        <f t="shared" si="3"/>
        <v/>
      </c>
      <c r="P293" s="24" t="str">
        <f>IFERROR(__xludf.DUMMYFUNCTION("IF(AND($R293, NOT(REGEXMATCH(UPPER($C293), ""INS""))), IFERROR(IF((F293+L293)&gt;0, (F293+L293-M293)/(F293+L293), """"), """"), """")"),"")</f>
        <v/>
      </c>
      <c r="Q293" s="24" t="str">
        <f>IFERROR(__xludf.DUMMYFUNCTION("IF(AND($R293, REGEXMATCH(UPPER($C293), ""INS"")), IFERROR(IF((F293+L293)&gt;0, (F293+L293-M293)/(F293+L293), """"), """"), """")"),"")</f>
        <v/>
      </c>
      <c r="R293" s="25" t="b">
        <v>0</v>
      </c>
      <c r="S293" s="25" t="b">
        <v>0</v>
      </c>
      <c r="T293" s="25" t="b">
        <v>0</v>
      </c>
      <c r="U293" s="25"/>
      <c r="V293" s="25" t="b">
        <v>0</v>
      </c>
      <c r="W293" s="26" t="str">
        <f t="shared" si="4"/>
        <v/>
      </c>
      <c r="X293" s="27" t="str">
        <f t="shared" si="5"/>
        <v/>
      </c>
      <c r="Y293" s="27" t="str">
        <f t="shared" si="6"/>
        <v/>
      </c>
      <c r="Z293" s="27" t="str">
        <f t="shared" si="7"/>
        <v/>
      </c>
      <c r="AA293" s="28" t="str">
        <f>IFERROR(__xludf.DUMMYFUNCTION("""COMPUTED_VALUE"""),"")</f>
        <v/>
      </c>
      <c r="AB293" s="27" t="str">
        <f t="shared" si="8"/>
        <v/>
      </c>
      <c r="AC293" s="28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</row>
    <row r="294">
      <c r="A294" s="45"/>
      <c r="B294" s="20">
        <v>2.0265293E7</v>
      </c>
      <c r="C294" s="30"/>
      <c r="D294" s="20"/>
      <c r="E294" s="21"/>
      <c r="F294" s="22"/>
      <c r="G294" s="21"/>
      <c r="H294" s="21"/>
      <c r="I294" s="20"/>
      <c r="J294" s="22"/>
      <c r="K294" s="22"/>
      <c r="L294" s="22" t="str">
        <f t="shared" si="1"/>
        <v/>
      </c>
      <c r="M294" s="22"/>
      <c r="N294" s="22" t="str">
        <f t="shared" si="2"/>
        <v/>
      </c>
      <c r="O294" s="24" t="str">
        <f t="shared" si="3"/>
        <v/>
      </c>
      <c r="P294" s="24" t="str">
        <f>IFERROR(__xludf.DUMMYFUNCTION("IF(AND($R294, NOT(REGEXMATCH(UPPER($C294), ""INS""))), IFERROR(IF((F294+L294)&gt;0, (F294+L294-M294)/(F294+L294), """"), """"), """")"),"")</f>
        <v/>
      </c>
      <c r="Q294" s="24" t="str">
        <f>IFERROR(__xludf.DUMMYFUNCTION("IF(AND($R294, REGEXMATCH(UPPER($C294), ""INS"")), IFERROR(IF((F294+L294)&gt;0, (F294+L294-M294)/(F294+L294), """"), """"), """")"),"")</f>
        <v/>
      </c>
      <c r="R294" s="25" t="b">
        <v>0</v>
      </c>
      <c r="S294" s="25" t="b">
        <v>0</v>
      </c>
      <c r="T294" s="25" t="b">
        <v>0</v>
      </c>
      <c r="U294" s="25"/>
      <c r="V294" s="25" t="b">
        <v>0</v>
      </c>
      <c r="W294" s="26" t="str">
        <f t="shared" si="4"/>
        <v/>
      </c>
      <c r="X294" s="27" t="str">
        <f t="shared" si="5"/>
        <v/>
      </c>
      <c r="Y294" s="27" t="str">
        <f t="shared" si="6"/>
        <v/>
      </c>
      <c r="Z294" s="27" t="str">
        <f t="shared" si="7"/>
        <v/>
      </c>
      <c r="AA294" s="28" t="str">
        <f>IFERROR(__xludf.DUMMYFUNCTION("""COMPUTED_VALUE"""),"")</f>
        <v/>
      </c>
      <c r="AB294" s="27" t="str">
        <f t="shared" si="8"/>
        <v/>
      </c>
      <c r="AC294" s="28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</row>
    <row r="295">
      <c r="A295" s="45"/>
      <c r="B295" s="20">
        <v>2.0265294E7</v>
      </c>
      <c r="C295" s="30"/>
      <c r="D295" s="20"/>
      <c r="E295" s="21"/>
      <c r="F295" s="22"/>
      <c r="G295" s="21"/>
      <c r="H295" s="21"/>
      <c r="I295" s="20"/>
      <c r="J295" s="22"/>
      <c r="K295" s="22"/>
      <c r="L295" s="22" t="str">
        <f t="shared" si="1"/>
        <v/>
      </c>
      <c r="M295" s="22"/>
      <c r="N295" s="22" t="str">
        <f t="shared" si="2"/>
        <v/>
      </c>
      <c r="O295" s="24" t="str">
        <f t="shared" si="3"/>
        <v/>
      </c>
      <c r="P295" s="24" t="str">
        <f>IFERROR(__xludf.DUMMYFUNCTION("IF(AND($R295, NOT(REGEXMATCH(UPPER($C295), ""INS""))), IFERROR(IF((F295+L295)&gt;0, (F295+L295-M295)/(F295+L295), """"), """"), """")"),"")</f>
        <v/>
      </c>
      <c r="Q295" s="24" t="str">
        <f>IFERROR(__xludf.DUMMYFUNCTION("IF(AND($R295, REGEXMATCH(UPPER($C295), ""INS"")), IFERROR(IF((F295+L295)&gt;0, (F295+L295-M295)/(F295+L295), """"), """"), """")"),"")</f>
        <v/>
      </c>
      <c r="R295" s="25" t="b">
        <v>0</v>
      </c>
      <c r="S295" s="25" t="b">
        <v>0</v>
      </c>
      <c r="T295" s="25" t="b">
        <v>0</v>
      </c>
      <c r="U295" s="25"/>
      <c r="V295" s="25" t="b">
        <v>0</v>
      </c>
      <c r="W295" s="26" t="str">
        <f t="shared" si="4"/>
        <v/>
      </c>
      <c r="X295" s="27" t="str">
        <f t="shared" si="5"/>
        <v/>
      </c>
      <c r="Y295" s="27" t="str">
        <f t="shared" si="6"/>
        <v/>
      </c>
      <c r="Z295" s="27" t="str">
        <f t="shared" si="7"/>
        <v/>
      </c>
      <c r="AA295" s="28" t="str">
        <f>IFERROR(__xludf.DUMMYFUNCTION("""COMPUTED_VALUE"""),"")</f>
        <v/>
      </c>
      <c r="AB295" s="27" t="str">
        <f t="shared" si="8"/>
        <v/>
      </c>
      <c r="AC295" s="28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</row>
    <row r="296">
      <c r="A296" s="45"/>
      <c r="B296" s="20">
        <v>2.0265295E7</v>
      </c>
      <c r="C296" s="30"/>
      <c r="D296" s="20"/>
      <c r="E296" s="21"/>
      <c r="F296" s="22"/>
      <c r="G296" s="21"/>
      <c r="H296" s="21"/>
      <c r="I296" s="20"/>
      <c r="J296" s="22"/>
      <c r="K296" s="22"/>
      <c r="L296" s="22" t="str">
        <f t="shared" si="1"/>
        <v/>
      </c>
      <c r="M296" s="22"/>
      <c r="N296" s="22" t="str">
        <f t="shared" si="2"/>
        <v/>
      </c>
      <c r="O296" s="24" t="str">
        <f t="shared" si="3"/>
        <v/>
      </c>
      <c r="P296" s="24" t="str">
        <f>IFERROR(__xludf.DUMMYFUNCTION("IF(AND($R296, NOT(REGEXMATCH(UPPER($C296), ""INS""))), IFERROR(IF((F296+L296)&gt;0, (F296+L296-M296)/(F296+L296), """"), """"), """")"),"")</f>
        <v/>
      </c>
      <c r="Q296" s="24" t="str">
        <f>IFERROR(__xludf.DUMMYFUNCTION("IF(AND($R296, REGEXMATCH(UPPER($C296), ""INS"")), IFERROR(IF((F296+L296)&gt;0, (F296+L296-M296)/(F296+L296), """"), """"), """")"),"")</f>
        <v/>
      </c>
      <c r="R296" s="25" t="b">
        <v>0</v>
      </c>
      <c r="S296" s="25" t="b">
        <v>0</v>
      </c>
      <c r="T296" s="25" t="b">
        <v>0</v>
      </c>
      <c r="U296" s="25"/>
      <c r="V296" s="25" t="b">
        <v>0</v>
      </c>
      <c r="W296" s="26" t="str">
        <f t="shared" si="4"/>
        <v/>
      </c>
      <c r="X296" s="27" t="str">
        <f t="shared" si="5"/>
        <v/>
      </c>
      <c r="Y296" s="27" t="str">
        <f t="shared" si="6"/>
        <v/>
      </c>
      <c r="Z296" s="27" t="str">
        <f t="shared" si="7"/>
        <v/>
      </c>
      <c r="AA296" s="28" t="str">
        <f>IFERROR(__xludf.DUMMYFUNCTION("""COMPUTED_VALUE"""),"")</f>
        <v/>
      </c>
      <c r="AB296" s="27" t="str">
        <f t="shared" si="8"/>
        <v/>
      </c>
      <c r="AC296" s="28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</row>
    <row r="297">
      <c r="A297" s="45"/>
      <c r="B297" s="20">
        <v>2.0265296E7</v>
      </c>
      <c r="C297" s="30"/>
      <c r="D297" s="20"/>
      <c r="E297" s="21"/>
      <c r="F297" s="22"/>
      <c r="G297" s="21"/>
      <c r="H297" s="21"/>
      <c r="I297" s="20"/>
      <c r="J297" s="22"/>
      <c r="K297" s="22"/>
      <c r="L297" s="22" t="str">
        <f t="shared" si="1"/>
        <v/>
      </c>
      <c r="M297" s="22"/>
      <c r="N297" s="22" t="str">
        <f t="shared" si="2"/>
        <v/>
      </c>
      <c r="O297" s="24" t="str">
        <f t="shared" si="3"/>
        <v/>
      </c>
      <c r="P297" s="24" t="str">
        <f>IFERROR(__xludf.DUMMYFUNCTION("IF(AND($R297, NOT(REGEXMATCH(UPPER($C297), ""INS""))), IFERROR(IF((F297+L297)&gt;0, (F297+L297-M297)/(F297+L297), """"), """"), """")"),"")</f>
        <v/>
      </c>
      <c r="Q297" s="24" t="str">
        <f>IFERROR(__xludf.DUMMYFUNCTION("IF(AND($R297, REGEXMATCH(UPPER($C297), ""INS"")), IFERROR(IF((F297+L297)&gt;0, (F297+L297-M297)/(F297+L297), """"), """"), """")"),"")</f>
        <v/>
      </c>
      <c r="R297" s="25" t="b">
        <v>0</v>
      </c>
      <c r="S297" s="25" t="b">
        <v>0</v>
      </c>
      <c r="T297" s="25" t="b">
        <v>0</v>
      </c>
      <c r="U297" s="25"/>
      <c r="V297" s="25" t="b">
        <v>0</v>
      </c>
      <c r="W297" s="26" t="str">
        <f t="shared" si="4"/>
        <v/>
      </c>
      <c r="X297" s="27" t="str">
        <f t="shared" si="5"/>
        <v/>
      </c>
      <c r="Y297" s="27" t="str">
        <f t="shared" si="6"/>
        <v/>
      </c>
      <c r="Z297" s="27" t="str">
        <f t="shared" si="7"/>
        <v/>
      </c>
      <c r="AA297" s="28" t="str">
        <f>IFERROR(__xludf.DUMMYFUNCTION("""COMPUTED_VALUE"""),"")</f>
        <v/>
      </c>
      <c r="AB297" s="27" t="str">
        <f t="shared" si="8"/>
        <v/>
      </c>
      <c r="AC297" s="28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</row>
    <row r="298">
      <c r="A298" s="45"/>
      <c r="B298" s="20">
        <v>2.0265297E7</v>
      </c>
      <c r="C298" s="30"/>
      <c r="D298" s="20"/>
      <c r="E298" s="21"/>
      <c r="F298" s="22"/>
      <c r="G298" s="21"/>
      <c r="H298" s="21"/>
      <c r="I298" s="20"/>
      <c r="J298" s="22"/>
      <c r="K298" s="22"/>
      <c r="L298" s="22" t="str">
        <f t="shared" si="1"/>
        <v/>
      </c>
      <c r="M298" s="22"/>
      <c r="N298" s="22" t="str">
        <f t="shared" si="2"/>
        <v/>
      </c>
      <c r="O298" s="24" t="str">
        <f t="shared" si="3"/>
        <v/>
      </c>
      <c r="P298" s="24" t="str">
        <f>IFERROR(__xludf.DUMMYFUNCTION("IF(AND($R298, NOT(REGEXMATCH(UPPER($C298), ""INS""))), IFERROR(IF((F298+L298)&gt;0, (F298+L298-M298)/(F298+L298), """"), """"), """")"),"")</f>
        <v/>
      </c>
      <c r="Q298" s="24" t="str">
        <f>IFERROR(__xludf.DUMMYFUNCTION("IF(AND($R298, REGEXMATCH(UPPER($C298), ""INS"")), IFERROR(IF((F298+L298)&gt;0, (F298+L298-M298)/(F298+L298), """"), """"), """")"),"")</f>
        <v/>
      </c>
      <c r="R298" s="25" t="b">
        <v>0</v>
      </c>
      <c r="S298" s="25" t="b">
        <v>0</v>
      </c>
      <c r="T298" s="25" t="b">
        <v>0</v>
      </c>
      <c r="U298" s="25"/>
      <c r="V298" s="25" t="b">
        <v>0</v>
      </c>
      <c r="W298" s="26" t="str">
        <f t="shared" si="4"/>
        <v/>
      </c>
      <c r="X298" s="27" t="str">
        <f t="shared" si="5"/>
        <v/>
      </c>
      <c r="Y298" s="27" t="str">
        <f t="shared" si="6"/>
        <v/>
      </c>
      <c r="Z298" s="27" t="str">
        <f t="shared" si="7"/>
        <v/>
      </c>
      <c r="AA298" s="28" t="str">
        <f>IFERROR(__xludf.DUMMYFUNCTION("""COMPUTED_VALUE"""),"")</f>
        <v/>
      </c>
      <c r="AB298" s="27" t="str">
        <f t="shared" si="8"/>
        <v/>
      </c>
      <c r="AC298" s="28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</row>
    <row r="299">
      <c r="A299" s="45"/>
      <c r="B299" s="20">
        <v>2.0265298E7</v>
      </c>
      <c r="C299" s="30"/>
      <c r="D299" s="20"/>
      <c r="E299" s="21"/>
      <c r="F299" s="22"/>
      <c r="G299" s="21"/>
      <c r="H299" s="21"/>
      <c r="I299" s="20"/>
      <c r="J299" s="22"/>
      <c r="K299" s="22"/>
      <c r="L299" s="22" t="str">
        <f t="shared" si="1"/>
        <v/>
      </c>
      <c r="M299" s="22"/>
      <c r="N299" s="22" t="str">
        <f t="shared" si="2"/>
        <v/>
      </c>
      <c r="O299" s="24" t="str">
        <f t="shared" si="3"/>
        <v/>
      </c>
      <c r="P299" s="24" t="str">
        <f>IFERROR(__xludf.DUMMYFUNCTION("IF(AND($R299, NOT(REGEXMATCH(UPPER($C299), ""INS""))), IFERROR(IF((F299+L299)&gt;0, (F299+L299-M299)/(F299+L299), """"), """"), """")"),"")</f>
        <v/>
      </c>
      <c r="Q299" s="24" t="str">
        <f>IFERROR(__xludf.DUMMYFUNCTION("IF(AND($R299, REGEXMATCH(UPPER($C299), ""INS"")), IFERROR(IF((F299+L299)&gt;0, (F299+L299-M299)/(F299+L299), """"), """"), """")"),"")</f>
        <v/>
      </c>
      <c r="R299" s="25" t="b">
        <v>0</v>
      </c>
      <c r="S299" s="25" t="b">
        <v>0</v>
      </c>
      <c r="T299" s="25" t="b">
        <v>0</v>
      </c>
      <c r="U299" s="25"/>
      <c r="V299" s="25" t="b">
        <v>0</v>
      </c>
      <c r="W299" s="26" t="str">
        <f t="shared" si="4"/>
        <v/>
      </c>
      <c r="X299" s="27" t="str">
        <f t="shared" si="5"/>
        <v/>
      </c>
      <c r="Y299" s="27" t="str">
        <f t="shared" si="6"/>
        <v/>
      </c>
      <c r="Z299" s="27" t="str">
        <f t="shared" si="7"/>
        <v/>
      </c>
      <c r="AA299" s="28" t="str">
        <f>IFERROR(__xludf.DUMMYFUNCTION("""COMPUTED_VALUE"""),"")</f>
        <v/>
      </c>
      <c r="AB299" s="27" t="str">
        <f t="shared" si="8"/>
        <v/>
      </c>
      <c r="AC299" s="28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</row>
    <row r="300">
      <c r="A300" s="45"/>
      <c r="B300" s="20">
        <v>2.0265299E7</v>
      </c>
      <c r="C300" s="30"/>
      <c r="D300" s="20"/>
      <c r="E300" s="21"/>
      <c r="F300" s="22"/>
      <c r="G300" s="21"/>
      <c r="H300" s="21"/>
      <c r="I300" s="20"/>
      <c r="J300" s="22"/>
      <c r="K300" s="22"/>
      <c r="L300" s="22" t="str">
        <f t="shared" si="1"/>
        <v/>
      </c>
      <c r="M300" s="22"/>
      <c r="N300" s="22" t="str">
        <f t="shared" si="2"/>
        <v/>
      </c>
      <c r="O300" s="24" t="str">
        <f t="shared" si="3"/>
        <v/>
      </c>
      <c r="P300" s="24" t="str">
        <f>IFERROR(__xludf.DUMMYFUNCTION("IF(AND($R300, NOT(REGEXMATCH(UPPER($C300), ""INS""))), IFERROR(IF((F300+L300)&gt;0, (F300+L300-M300)/(F300+L300), """"), """"), """")"),"")</f>
        <v/>
      </c>
      <c r="Q300" s="24" t="str">
        <f>IFERROR(__xludf.DUMMYFUNCTION("IF(AND($R300, REGEXMATCH(UPPER($C300), ""INS"")), IFERROR(IF((F300+L300)&gt;0, (F300+L300-M300)/(F300+L300), """"), """"), """")"),"")</f>
        <v/>
      </c>
      <c r="R300" s="25" t="b">
        <v>0</v>
      </c>
      <c r="S300" s="25" t="b">
        <v>0</v>
      </c>
      <c r="T300" s="25" t="b">
        <v>0</v>
      </c>
      <c r="U300" s="25"/>
      <c r="V300" s="25" t="b">
        <v>0</v>
      </c>
      <c r="W300" s="26" t="str">
        <f t="shared" si="4"/>
        <v/>
      </c>
      <c r="X300" s="27" t="str">
        <f t="shared" si="5"/>
        <v/>
      </c>
      <c r="Y300" s="27" t="str">
        <f t="shared" si="6"/>
        <v/>
      </c>
      <c r="Z300" s="27" t="str">
        <f t="shared" si="7"/>
        <v/>
      </c>
      <c r="AA300" s="28" t="str">
        <f>IFERROR(__xludf.DUMMYFUNCTION("""COMPUTED_VALUE"""),"")</f>
        <v/>
      </c>
      <c r="AB300" s="27" t="str">
        <f t="shared" si="8"/>
        <v/>
      </c>
      <c r="AC300" s="28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</row>
    <row r="301">
      <c r="A301" s="45"/>
      <c r="B301" s="20">
        <v>2.02653E7</v>
      </c>
      <c r="C301" s="30"/>
      <c r="D301" s="20"/>
      <c r="E301" s="21"/>
      <c r="F301" s="22"/>
      <c r="G301" s="21"/>
      <c r="H301" s="21"/>
      <c r="I301" s="20"/>
      <c r="J301" s="22"/>
      <c r="K301" s="22"/>
      <c r="L301" s="22" t="str">
        <f t="shared" si="1"/>
        <v/>
      </c>
      <c r="M301" s="22"/>
      <c r="N301" s="22" t="str">
        <f t="shared" si="2"/>
        <v/>
      </c>
      <c r="O301" s="24" t="str">
        <f t="shared" si="3"/>
        <v/>
      </c>
      <c r="P301" s="24" t="str">
        <f>IFERROR(__xludf.DUMMYFUNCTION("IF(AND($R301, NOT(REGEXMATCH(UPPER($C301), ""INS""))), IFERROR(IF((F301+L301)&gt;0, (F301+L301-M301)/(F301+L301), """"), """"), """")"),"")</f>
        <v/>
      </c>
      <c r="Q301" s="24" t="str">
        <f>IFERROR(__xludf.DUMMYFUNCTION("IF(AND($R301, REGEXMATCH(UPPER($C301), ""INS"")), IFERROR(IF((F301+L301)&gt;0, (F301+L301-M301)/(F301+L301), """"), """"), """")"),"")</f>
        <v/>
      </c>
      <c r="R301" s="25" t="b">
        <v>0</v>
      </c>
      <c r="S301" s="25" t="b">
        <v>0</v>
      </c>
      <c r="T301" s="25" t="b">
        <v>0</v>
      </c>
      <c r="U301" s="25"/>
      <c r="V301" s="25" t="b">
        <v>0</v>
      </c>
      <c r="W301" s="26" t="str">
        <f t="shared" si="4"/>
        <v/>
      </c>
      <c r="X301" s="27" t="str">
        <f t="shared" si="5"/>
        <v/>
      </c>
      <c r="Y301" s="27" t="str">
        <f t="shared" si="6"/>
        <v/>
      </c>
      <c r="Z301" s="27" t="str">
        <f t="shared" si="7"/>
        <v/>
      </c>
      <c r="AA301" s="28" t="str">
        <f>IFERROR(__xludf.DUMMYFUNCTION("""COMPUTED_VALUE"""),"")</f>
        <v/>
      </c>
      <c r="AB301" s="27" t="str">
        <f t="shared" si="8"/>
        <v/>
      </c>
      <c r="AC301" s="28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</row>
    <row r="302">
      <c r="A302" s="45"/>
      <c r="B302" s="30"/>
      <c r="C302" s="30"/>
      <c r="D302" s="20"/>
      <c r="E302" s="21"/>
      <c r="F302" s="22"/>
      <c r="G302" s="21"/>
      <c r="H302" s="21"/>
      <c r="I302" s="20"/>
      <c r="J302" s="22"/>
      <c r="K302" s="22"/>
      <c r="L302" s="22" t="str">
        <f t="shared" si="1"/>
        <v/>
      </c>
      <c r="M302" s="22"/>
      <c r="N302" s="22" t="str">
        <f t="shared" si="2"/>
        <v/>
      </c>
      <c r="O302" s="24"/>
      <c r="P302" s="24"/>
      <c r="Q302" s="24"/>
      <c r="R302" s="25"/>
      <c r="S302" s="25"/>
      <c r="T302" s="25"/>
      <c r="U302" s="25"/>
      <c r="V302" s="25"/>
      <c r="W302" s="46"/>
      <c r="X302" s="46"/>
      <c r="Y302" s="46"/>
      <c r="Z302" s="46"/>
      <c r="AA302" s="28" t="str">
        <f>IFERROR(__xludf.DUMMYFUNCTION("""COMPUTED_VALUE"""),"")</f>
        <v/>
      </c>
      <c r="AB302" s="28"/>
      <c r="AC302" s="28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</row>
    <row r="303">
      <c r="A303" s="45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22" t="str">
        <f t="shared" si="1"/>
        <v/>
      </c>
      <c r="M303" s="30"/>
      <c r="N303" s="22" t="str">
        <f t="shared" si="2"/>
        <v/>
      </c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 t="str">
        <f>IFERROR(__xludf.DUMMYFUNCTION("""COMPUTED_VALUE"""),"")</f>
        <v/>
      </c>
      <c r="AB303" s="30"/>
      <c r="AC303" s="28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</row>
    <row r="304">
      <c r="A304" s="45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22" t="str">
        <f t="shared" si="1"/>
        <v/>
      </c>
      <c r="M304" s="30"/>
      <c r="N304" s="22" t="str">
        <f t="shared" si="2"/>
        <v/>
      </c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 t="str">
        <f>IFERROR(__xludf.DUMMYFUNCTION("""COMPUTED_VALUE"""),"")</f>
        <v/>
      </c>
      <c r="AB304" s="30"/>
      <c r="AC304" s="28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</row>
    <row r="305">
      <c r="A305" s="45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22" t="str">
        <f t="shared" si="1"/>
        <v/>
      </c>
      <c r="M305" s="30"/>
      <c r="N305" s="22" t="str">
        <f t="shared" si="2"/>
        <v/>
      </c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 t="str">
        <f>IFERROR(__xludf.DUMMYFUNCTION("""COMPUTED_VALUE"""),"")</f>
        <v/>
      </c>
      <c r="AB305" s="30"/>
      <c r="AC305" s="28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</row>
    <row r="306">
      <c r="A306" s="45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22" t="str">
        <f t="shared" si="1"/>
        <v/>
      </c>
      <c r="M306" s="30"/>
      <c r="N306" s="22" t="str">
        <f t="shared" si="2"/>
        <v/>
      </c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 t="str">
        <f>IFERROR(__xludf.DUMMYFUNCTION("""COMPUTED_VALUE"""),"")</f>
        <v/>
      </c>
      <c r="AB306" s="30"/>
      <c r="AC306" s="28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</row>
    <row r="307">
      <c r="A307" s="45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22" t="str">
        <f t="shared" si="1"/>
        <v/>
      </c>
      <c r="M307" s="30"/>
      <c r="N307" s="22" t="str">
        <f t="shared" si="2"/>
        <v/>
      </c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 t="str">
        <f>IFERROR(__xludf.DUMMYFUNCTION("""COMPUTED_VALUE"""),"")</f>
        <v/>
      </c>
      <c r="AB307" s="30"/>
      <c r="AC307" s="28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</row>
    <row r="308">
      <c r="A308" s="45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22" t="str">
        <f t="shared" si="1"/>
        <v/>
      </c>
      <c r="M308" s="30"/>
      <c r="N308" s="22" t="str">
        <f t="shared" si="2"/>
        <v/>
      </c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 t="str">
        <f>IFERROR(__xludf.DUMMYFUNCTION("""COMPUTED_VALUE"""),"")</f>
        <v/>
      </c>
      <c r="AB308" s="30"/>
      <c r="AC308" s="28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</row>
    <row r="309">
      <c r="A309" s="45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22" t="str">
        <f t="shared" si="1"/>
        <v/>
      </c>
      <c r="M309" s="30"/>
      <c r="N309" s="22" t="str">
        <f t="shared" si="2"/>
        <v/>
      </c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 t="str">
        <f>IFERROR(__xludf.DUMMYFUNCTION("""COMPUTED_VALUE"""),"")</f>
        <v/>
      </c>
      <c r="AB309" s="30"/>
      <c r="AC309" s="28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</row>
    <row r="310">
      <c r="A310" s="45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22" t="str">
        <f t="shared" si="1"/>
        <v/>
      </c>
      <c r="M310" s="30"/>
      <c r="N310" s="22" t="str">
        <f t="shared" si="2"/>
        <v/>
      </c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 t="str">
        <f>IFERROR(__xludf.DUMMYFUNCTION("""COMPUTED_VALUE"""),"")</f>
        <v/>
      </c>
      <c r="AB310" s="30"/>
      <c r="AC310" s="28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</row>
    <row r="311">
      <c r="A311" s="45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22" t="str">
        <f t="shared" si="1"/>
        <v/>
      </c>
      <c r="M311" s="30"/>
      <c r="N311" s="22" t="str">
        <f t="shared" si="2"/>
        <v/>
      </c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 t="str">
        <f>IFERROR(__xludf.DUMMYFUNCTION("""COMPUTED_VALUE"""),"")</f>
        <v/>
      </c>
      <c r="AB311" s="30"/>
      <c r="AC311" s="28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</row>
    <row r="312">
      <c r="A312" s="45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22" t="str">
        <f t="shared" si="1"/>
        <v/>
      </c>
      <c r="M312" s="30"/>
      <c r="N312" s="22" t="str">
        <f t="shared" si="2"/>
        <v/>
      </c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 t="str">
        <f>IFERROR(__xludf.DUMMYFUNCTION("""COMPUTED_VALUE"""),"")</f>
        <v/>
      </c>
      <c r="AB312" s="30"/>
      <c r="AC312" s="28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</row>
    <row r="313">
      <c r="A313" s="45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22" t="str">
        <f t="shared" si="1"/>
        <v/>
      </c>
      <c r="M313" s="30"/>
      <c r="N313" s="22" t="str">
        <f t="shared" si="2"/>
        <v/>
      </c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 t="str">
        <f>IFERROR(__xludf.DUMMYFUNCTION("""COMPUTED_VALUE"""),"")</f>
        <v/>
      </c>
      <c r="AB313" s="30"/>
      <c r="AC313" s="28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</row>
    <row r="314">
      <c r="A314" s="45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22" t="str">
        <f t="shared" si="1"/>
        <v/>
      </c>
      <c r="M314" s="30"/>
      <c r="N314" s="22" t="str">
        <f t="shared" si="2"/>
        <v/>
      </c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 t="str">
        <f>IFERROR(__xludf.DUMMYFUNCTION("""COMPUTED_VALUE"""),"")</f>
        <v/>
      </c>
      <c r="AB314" s="30"/>
      <c r="AC314" s="28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</row>
    <row r="315">
      <c r="A315" s="45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22" t="str">
        <f t="shared" si="1"/>
        <v/>
      </c>
      <c r="M315" s="30"/>
      <c r="N315" s="22" t="str">
        <f t="shared" si="2"/>
        <v/>
      </c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 t="str">
        <f>IFERROR(__xludf.DUMMYFUNCTION("""COMPUTED_VALUE"""),"")</f>
        <v/>
      </c>
      <c r="AB315" s="30"/>
      <c r="AC315" s="28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</row>
    <row r="316">
      <c r="A316" s="45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22" t="str">
        <f t="shared" si="1"/>
        <v/>
      </c>
      <c r="M316" s="30"/>
      <c r="N316" s="22" t="str">
        <f t="shared" si="2"/>
        <v/>
      </c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 t="str">
        <f>IFERROR(__xludf.DUMMYFUNCTION("""COMPUTED_VALUE"""),"")</f>
        <v/>
      </c>
      <c r="AB316" s="30"/>
      <c r="AC316" s="28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</row>
    <row r="317">
      <c r="A317" s="45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22" t="str">
        <f t="shared" si="1"/>
        <v/>
      </c>
      <c r="M317" s="30"/>
      <c r="N317" s="22" t="str">
        <f t="shared" si="2"/>
        <v/>
      </c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 t="str">
        <f>IFERROR(__xludf.DUMMYFUNCTION("""COMPUTED_VALUE"""),"")</f>
        <v/>
      </c>
      <c r="AB317" s="30"/>
      <c r="AC317" s="28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</row>
    <row r="318">
      <c r="A318" s="45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22" t="str">
        <f t="shared" si="1"/>
        <v/>
      </c>
      <c r="M318" s="30"/>
      <c r="N318" s="22" t="str">
        <f t="shared" si="2"/>
        <v/>
      </c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 t="str">
        <f>IFERROR(__xludf.DUMMYFUNCTION("""COMPUTED_VALUE"""),"")</f>
        <v/>
      </c>
      <c r="AB318" s="30"/>
      <c r="AC318" s="28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</row>
    <row r="319">
      <c r="A319" s="45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22" t="str">
        <f t="shared" si="1"/>
        <v/>
      </c>
      <c r="M319" s="30"/>
      <c r="N319" s="22" t="str">
        <f t="shared" si="2"/>
        <v/>
      </c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 t="str">
        <f>IFERROR(__xludf.DUMMYFUNCTION("""COMPUTED_VALUE"""),"")</f>
        <v/>
      </c>
      <c r="AB319" s="30"/>
      <c r="AC319" s="28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</row>
    <row r="320">
      <c r="A320" s="45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22" t="str">
        <f t="shared" si="1"/>
        <v/>
      </c>
      <c r="M320" s="30"/>
      <c r="N320" s="22" t="str">
        <f t="shared" si="2"/>
        <v/>
      </c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 t="str">
        <f>IFERROR(__xludf.DUMMYFUNCTION("""COMPUTED_VALUE"""),"")</f>
        <v/>
      </c>
      <c r="AB320" s="30"/>
      <c r="AC320" s="28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</row>
    <row r="321">
      <c r="A321" s="45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22" t="str">
        <f t="shared" si="1"/>
        <v/>
      </c>
      <c r="M321" s="30"/>
      <c r="N321" s="22" t="str">
        <f t="shared" si="2"/>
        <v/>
      </c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 t="str">
        <f>IFERROR(__xludf.DUMMYFUNCTION("""COMPUTED_VALUE"""),"")</f>
        <v/>
      </c>
      <c r="AB321" s="30"/>
      <c r="AC321" s="28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</row>
    <row r="322">
      <c r="A322" s="45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22" t="str">
        <f t="shared" si="1"/>
        <v/>
      </c>
      <c r="M322" s="30"/>
      <c r="N322" s="22" t="str">
        <f t="shared" si="2"/>
        <v/>
      </c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 t="str">
        <f>IFERROR(__xludf.DUMMYFUNCTION("""COMPUTED_VALUE"""),"")</f>
        <v/>
      </c>
      <c r="AB322" s="30"/>
      <c r="AC322" s="28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</row>
    <row r="323">
      <c r="A323" s="45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22" t="str">
        <f t="shared" si="1"/>
        <v/>
      </c>
      <c r="M323" s="30"/>
      <c r="N323" s="22" t="str">
        <f t="shared" si="2"/>
        <v/>
      </c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 t="str">
        <f>IFERROR(__xludf.DUMMYFUNCTION("""COMPUTED_VALUE"""),"")</f>
        <v/>
      </c>
      <c r="AB323" s="30"/>
      <c r="AC323" s="28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</row>
    <row r="324">
      <c r="A324" s="45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22" t="str">
        <f t="shared" si="1"/>
        <v/>
      </c>
      <c r="M324" s="30"/>
      <c r="N324" s="22" t="str">
        <f t="shared" si="2"/>
        <v/>
      </c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 t="str">
        <f>IFERROR(__xludf.DUMMYFUNCTION("""COMPUTED_VALUE"""),"")</f>
        <v/>
      </c>
      <c r="AB324" s="30"/>
      <c r="AC324" s="28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</row>
    <row r="325">
      <c r="A325" s="45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22" t="str">
        <f t="shared" si="1"/>
        <v/>
      </c>
      <c r="M325" s="30"/>
      <c r="N325" s="22" t="str">
        <f t="shared" si="2"/>
        <v/>
      </c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 t="str">
        <f>IFERROR(__xludf.DUMMYFUNCTION("""COMPUTED_VALUE"""),"")</f>
        <v/>
      </c>
      <c r="AB325" s="30"/>
      <c r="AC325" s="28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</row>
    <row r="326">
      <c r="A326" s="45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22" t="str">
        <f t="shared" si="1"/>
        <v/>
      </c>
      <c r="M326" s="30"/>
      <c r="N326" s="22" t="str">
        <f t="shared" si="2"/>
        <v/>
      </c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 t="str">
        <f>IFERROR(__xludf.DUMMYFUNCTION("""COMPUTED_VALUE"""),"")</f>
        <v/>
      </c>
      <c r="AB326" s="30"/>
      <c r="AC326" s="28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</row>
    <row r="327">
      <c r="A327" s="45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22" t="str">
        <f t="shared" si="1"/>
        <v/>
      </c>
      <c r="M327" s="30"/>
      <c r="N327" s="22" t="str">
        <f t="shared" si="2"/>
        <v/>
      </c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 t="str">
        <f>IFERROR(__xludf.DUMMYFUNCTION("""COMPUTED_VALUE"""),"")</f>
        <v/>
      </c>
      <c r="AB327" s="30"/>
      <c r="AC327" s="28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</row>
    <row r="328">
      <c r="A328" s="45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22" t="str">
        <f t="shared" si="1"/>
        <v/>
      </c>
      <c r="M328" s="30"/>
      <c r="N328" s="22" t="str">
        <f t="shared" si="2"/>
        <v/>
      </c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 t="str">
        <f>IFERROR(__xludf.DUMMYFUNCTION("""COMPUTED_VALUE"""),"")</f>
        <v/>
      </c>
      <c r="AB328" s="30"/>
      <c r="AC328" s="28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</row>
    <row r="329">
      <c r="A329" s="45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22" t="str">
        <f t="shared" si="1"/>
        <v/>
      </c>
      <c r="M329" s="30"/>
      <c r="N329" s="22" t="str">
        <f t="shared" si="2"/>
        <v/>
      </c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 t="str">
        <f>IFERROR(__xludf.DUMMYFUNCTION("""COMPUTED_VALUE"""),"")</f>
        <v/>
      </c>
      <c r="AB329" s="30"/>
      <c r="AC329" s="28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</row>
    <row r="330">
      <c r="A330" s="45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22" t="str">
        <f t="shared" si="1"/>
        <v/>
      </c>
      <c r="M330" s="30"/>
      <c r="N330" s="22" t="str">
        <f t="shared" si="2"/>
        <v/>
      </c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 t="str">
        <f>IFERROR(__xludf.DUMMYFUNCTION("""COMPUTED_VALUE"""),"")</f>
        <v/>
      </c>
      <c r="AB330" s="30"/>
      <c r="AC330" s="28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</row>
    <row r="331">
      <c r="A331" s="45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22" t="str">
        <f t="shared" si="1"/>
        <v/>
      </c>
      <c r="M331" s="30"/>
      <c r="N331" s="22" t="str">
        <f t="shared" si="2"/>
        <v/>
      </c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 t="str">
        <f>IFERROR(__xludf.DUMMYFUNCTION("""COMPUTED_VALUE"""),"")</f>
        <v/>
      </c>
      <c r="AB331" s="30"/>
      <c r="AC331" s="28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</row>
    <row r="332">
      <c r="A332" s="45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22" t="str">
        <f t="shared" si="1"/>
        <v/>
      </c>
      <c r="M332" s="30"/>
      <c r="N332" s="22" t="str">
        <f t="shared" si="2"/>
        <v/>
      </c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 t="str">
        <f>IFERROR(__xludf.DUMMYFUNCTION("""COMPUTED_VALUE"""),"")</f>
        <v/>
      </c>
      <c r="AB332" s="30"/>
      <c r="AC332" s="28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</row>
    <row r="333">
      <c r="A333" s="45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22" t="str">
        <f t="shared" si="1"/>
        <v/>
      </c>
      <c r="M333" s="30"/>
      <c r="N333" s="22" t="str">
        <f t="shared" si="2"/>
        <v/>
      </c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 t="str">
        <f>IFERROR(__xludf.DUMMYFUNCTION("""COMPUTED_VALUE"""),"")</f>
        <v/>
      </c>
      <c r="AB333" s="30"/>
      <c r="AC333" s="28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</row>
    <row r="334">
      <c r="A334" s="45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22" t="str">
        <f t="shared" si="1"/>
        <v/>
      </c>
      <c r="M334" s="30"/>
      <c r="N334" s="22" t="str">
        <f t="shared" si="2"/>
        <v/>
      </c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 t="str">
        <f>IFERROR(__xludf.DUMMYFUNCTION("""COMPUTED_VALUE"""),"")</f>
        <v/>
      </c>
      <c r="AB334" s="30"/>
      <c r="AC334" s="28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</row>
    <row r="335">
      <c r="A335" s="45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22" t="str">
        <f t="shared" si="1"/>
        <v/>
      </c>
      <c r="M335" s="30"/>
      <c r="N335" s="22" t="str">
        <f t="shared" si="2"/>
        <v/>
      </c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 t="str">
        <f>IFERROR(__xludf.DUMMYFUNCTION("""COMPUTED_VALUE"""),"")</f>
        <v/>
      </c>
      <c r="AB335" s="30"/>
      <c r="AC335" s="28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</row>
    <row r="336">
      <c r="A336" s="45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22" t="str">
        <f t="shared" si="1"/>
        <v/>
      </c>
      <c r="M336" s="30"/>
      <c r="N336" s="22" t="str">
        <f t="shared" si="2"/>
        <v/>
      </c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 t="str">
        <f>IFERROR(__xludf.DUMMYFUNCTION("""COMPUTED_VALUE"""),"")</f>
        <v/>
      </c>
      <c r="AB336" s="30"/>
      <c r="AC336" s="28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</row>
    <row r="337">
      <c r="A337" s="45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22" t="str">
        <f t="shared" si="1"/>
        <v/>
      </c>
      <c r="M337" s="30"/>
      <c r="N337" s="22" t="str">
        <f t="shared" si="2"/>
        <v/>
      </c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 t="str">
        <f>IFERROR(__xludf.DUMMYFUNCTION("""COMPUTED_VALUE"""),"")</f>
        <v/>
      </c>
      <c r="AB337" s="30"/>
      <c r="AC337" s="28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</row>
    <row r="338">
      <c r="A338" s="45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22" t="str">
        <f t="shared" si="1"/>
        <v/>
      </c>
      <c r="M338" s="30"/>
      <c r="N338" s="22" t="str">
        <f t="shared" si="2"/>
        <v/>
      </c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 t="str">
        <f>IFERROR(__xludf.DUMMYFUNCTION("""COMPUTED_VALUE"""),"")</f>
        <v/>
      </c>
      <c r="AB338" s="30"/>
      <c r="AC338" s="28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</row>
    <row r="339">
      <c r="A339" s="45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22" t="str">
        <f t="shared" si="1"/>
        <v/>
      </c>
      <c r="M339" s="30"/>
      <c r="N339" s="22" t="str">
        <f t="shared" si="2"/>
        <v/>
      </c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 t="str">
        <f>IFERROR(__xludf.DUMMYFUNCTION("""COMPUTED_VALUE"""),"")</f>
        <v/>
      </c>
      <c r="AB339" s="30"/>
      <c r="AC339" s="28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</row>
    <row r="340">
      <c r="A340" s="45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22" t="str">
        <f t="shared" si="1"/>
        <v/>
      </c>
      <c r="M340" s="30"/>
      <c r="N340" s="22" t="str">
        <f t="shared" si="2"/>
        <v/>
      </c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 t="str">
        <f>IFERROR(__xludf.DUMMYFUNCTION("""COMPUTED_VALUE"""),"")</f>
        <v/>
      </c>
      <c r="AB340" s="30"/>
      <c r="AC340" s="28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</row>
    <row r="341">
      <c r="A341" s="45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22" t="str">
        <f t="shared" si="1"/>
        <v/>
      </c>
      <c r="M341" s="30"/>
      <c r="N341" s="22" t="str">
        <f t="shared" si="2"/>
        <v/>
      </c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 t="str">
        <f>IFERROR(__xludf.DUMMYFUNCTION("""COMPUTED_VALUE"""),"")</f>
        <v/>
      </c>
      <c r="AB341" s="30"/>
      <c r="AC341" s="28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</row>
    <row r="342">
      <c r="A342" s="45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22" t="str">
        <f t="shared" si="1"/>
        <v/>
      </c>
      <c r="M342" s="30"/>
      <c r="N342" s="22" t="str">
        <f t="shared" si="2"/>
        <v/>
      </c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 t="str">
        <f>IFERROR(__xludf.DUMMYFUNCTION("""COMPUTED_VALUE"""),"")</f>
        <v/>
      </c>
      <c r="AB342" s="30"/>
      <c r="AC342" s="28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</row>
    <row r="343">
      <c r="A343" s="45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22" t="str">
        <f t="shared" si="1"/>
        <v/>
      </c>
      <c r="M343" s="30"/>
      <c r="N343" s="22" t="str">
        <f t="shared" si="2"/>
        <v/>
      </c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 t="str">
        <f>IFERROR(__xludf.DUMMYFUNCTION("""COMPUTED_VALUE"""),"")</f>
        <v/>
      </c>
      <c r="AB343" s="30"/>
      <c r="AC343" s="28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</row>
    <row r="344">
      <c r="A344" s="45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22" t="str">
        <f t="shared" si="1"/>
        <v/>
      </c>
      <c r="M344" s="30"/>
      <c r="N344" s="22" t="str">
        <f t="shared" si="2"/>
        <v/>
      </c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 t="str">
        <f>IFERROR(__xludf.DUMMYFUNCTION("""COMPUTED_VALUE"""),"")</f>
        <v/>
      </c>
      <c r="AB344" s="30"/>
      <c r="AC344" s="28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</row>
    <row r="345">
      <c r="A345" s="45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22" t="str">
        <f t="shared" si="1"/>
        <v/>
      </c>
      <c r="M345" s="30"/>
      <c r="N345" s="22" t="str">
        <f t="shared" si="2"/>
        <v/>
      </c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 t="str">
        <f>IFERROR(__xludf.DUMMYFUNCTION("""COMPUTED_VALUE"""),"")</f>
        <v/>
      </c>
      <c r="AB345" s="30"/>
      <c r="AC345" s="28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</row>
    <row r="346">
      <c r="A346" s="45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22" t="str">
        <f t="shared" si="1"/>
        <v/>
      </c>
      <c r="M346" s="30"/>
      <c r="N346" s="22" t="str">
        <f t="shared" si="2"/>
        <v/>
      </c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 t="str">
        <f>IFERROR(__xludf.DUMMYFUNCTION("""COMPUTED_VALUE"""),"")</f>
        <v/>
      </c>
      <c r="AB346" s="30"/>
      <c r="AC346" s="28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</row>
    <row r="347">
      <c r="A347" s="45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22" t="str">
        <f t="shared" si="1"/>
        <v/>
      </c>
      <c r="M347" s="30"/>
      <c r="N347" s="22" t="str">
        <f t="shared" si="2"/>
        <v/>
      </c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 t="str">
        <f>IFERROR(__xludf.DUMMYFUNCTION("""COMPUTED_VALUE"""),"")</f>
        <v/>
      </c>
      <c r="AB347" s="30"/>
      <c r="AC347" s="28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</row>
    <row r="348">
      <c r="A348" s="45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22" t="str">
        <f t="shared" si="1"/>
        <v/>
      </c>
      <c r="M348" s="30"/>
      <c r="N348" s="22" t="str">
        <f t="shared" si="2"/>
        <v/>
      </c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 t="str">
        <f>IFERROR(__xludf.DUMMYFUNCTION("""COMPUTED_VALUE"""),"")</f>
        <v/>
      </c>
      <c r="AB348" s="30"/>
      <c r="AC348" s="28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</row>
    <row r="349">
      <c r="A349" s="45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22" t="str">
        <f t="shared" si="1"/>
        <v/>
      </c>
      <c r="M349" s="30"/>
      <c r="N349" s="22" t="str">
        <f t="shared" si="2"/>
        <v/>
      </c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 t="str">
        <f>IFERROR(__xludf.DUMMYFUNCTION("""COMPUTED_VALUE"""),"")</f>
        <v/>
      </c>
      <c r="AB349" s="30"/>
      <c r="AC349" s="28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</row>
    <row r="350">
      <c r="A350" s="45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22" t="str">
        <f t="shared" si="1"/>
        <v/>
      </c>
      <c r="M350" s="30"/>
      <c r="N350" s="22" t="str">
        <f t="shared" si="2"/>
        <v/>
      </c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 t="str">
        <f>IFERROR(__xludf.DUMMYFUNCTION("""COMPUTED_VALUE"""),"")</f>
        <v/>
      </c>
      <c r="AB350" s="30"/>
      <c r="AC350" s="28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</row>
    <row r="351">
      <c r="A351" s="45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22" t="str">
        <f t="shared" si="1"/>
        <v/>
      </c>
      <c r="M351" s="30"/>
      <c r="N351" s="22" t="str">
        <f t="shared" si="2"/>
        <v/>
      </c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 t="str">
        <f>IFERROR(__xludf.DUMMYFUNCTION("""COMPUTED_VALUE"""),"")</f>
        <v/>
      </c>
      <c r="AB351" s="30"/>
      <c r="AC351" s="28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</row>
    <row r="352">
      <c r="A352" s="45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22" t="str">
        <f t="shared" si="1"/>
        <v/>
      </c>
      <c r="M352" s="30"/>
      <c r="N352" s="22" t="str">
        <f t="shared" si="2"/>
        <v/>
      </c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 t="str">
        <f>IFERROR(__xludf.DUMMYFUNCTION("""COMPUTED_VALUE"""),"")</f>
        <v/>
      </c>
      <c r="AB352" s="30"/>
      <c r="AC352" s="28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</row>
    <row r="353">
      <c r="A353" s="45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22" t="str">
        <f t="shared" si="1"/>
        <v/>
      </c>
      <c r="M353" s="30"/>
      <c r="N353" s="22" t="str">
        <f t="shared" si="2"/>
        <v/>
      </c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 t="str">
        <f>IFERROR(__xludf.DUMMYFUNCTION("""COMPUTED_VALUE"""),"")</f>
        <v/>
      </c>
      <c r="AB353" s="30"/>
      <c r="AC353" s="28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</row>
    <row r="354">
      <c r="A354" s="45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22" t="str">
        <f t="shared" si="1"/>
        <v/>
      </c>
      <c r="M354" s="30"/>
      <c r="N354" s="22" t="str">
        <f t="shared" si="2"/>
        <v/>
      </c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 t="str">
        <f>IFERROR(__xludf.DUMMYFUNCTION("""COMPUTED_VALUE"""),"")</f>
        <v/>
      </c>
      <c r="AB354" s="30"/>
      <c r="AC354" s="28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</row>
    <row r="355">
      <c r="A355" s="45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22" t="str">
        <f t="shared" si="1"/>
        <v/>
      </c>
      <c r="M355" s="30"/>
      <c r="N355" s="22" t="str">
        <f t="shared" si="2"/>
        <v/>
      </c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 t="str">
        <f>IFERROR(__xludf.DUMMYFUNCTION("""COMPUTED_VALUE"""),"")</f>
        <v/>
      </c>
      <c r="AB355" s="30"/>
      <c r="AC355" s="28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</row>
    <row r="356">
      <c r="A356" s="45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22" t="str">
        <f t="shared" si="1"/>
        <v/>
      </c>
      <c r="M356" s="30"/>
      <c r="N356" s="22" t="str">
        <f t="shared" si="2"/>
        <v/>
      </c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 t="str">
        <f>IFERROR(__xludf.DUMMYFUNCTION("""COMPUTED_VALUE"""),"")</f>
        <v/>
      </c>
      <c r="AB356" s="30"/>
      <c r="AC356" s="28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</row>
    <row r="357">
      <c r="A357" s="45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22" t="str">
        <f t="shared" si="1"/>
        <v/>
      </c>
      <c r="M357" s="30"/>
      <c r="N357" s="22" t="str">
        <f t="shared" si="2"/>
        <v/>
      </c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 t="str">
        <f>IFERROR(__xludf.DUMMYFUNCTION("""COMPUTED_VALUE"""),"")</f>
        <v/>
      </c>
      <c r="AB357" s="30"/>
      <c r="AC357" s="28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</row>
    <row r="358">
      <c r="A358" s="45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22" t="str">
        <f t="shared" si="1"/>
        <v/>
      </c>
      <c r="M358" s="30"/>
      <c r="N358" s="22" t="str">
        <f t="shared" si="2"/>
        <v/>
      </c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 t="str">
        <f>IFERROR(__xludf.DUMMYFUNCTION("""COMPUTED_VALUE"""),"")</f>
        <v/>
      </c>
      <c r="AB358" s="30"/>
      <c r="AC358" s="28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</row>
    <row r="359">
      <c r="A359" s="45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22" t="str">
        <f t="shared" si="1"/>
        <v/>
      </c>
      <c r="M359" s="30"/>
      <c r="N359" s="22" t="str">
        <f t="shared" si="2"/>
        <v/>
      </c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 t="str">
        <f>IFERROR(__xludf.DUMMYFUNCTION("""COMPUTED_VALUE"""),"")</f>
        <v/>
      </c>
      <c r="AB359" s="30"/>
      <c r="AC359" s="28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</row>
    <row r="360">
      <c r="A360" s="45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22" t="str">
        <f t="shared" si="1"/>
        <v/>
      </c>
      <c r="M360" s="30"/>
      <c r="N360" s="22" t="str">
        <f t="shared" si="2"/>
        <v/>
      </c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 t="str">
        <f>IFERROR(__xludf.DUMMYFUNCTION("""COMPUTED_VALUE"""),"")</f>
        <v/>
      </c>
      <c r="AB360" s="30"/>
      <c r="AC360" s="28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</row>
    <row r="361">
      <c r="A361" s="45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22" t="str">
        <f t="shared" si="1"/>
        <v/>
      </c>
      <c r="M361" s="30"/>
      <c r="N361" s="22" t="str">
        <f t="shared" si="2"/>
        <v/>
      </c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 t="str">
        <f>IFERROR(__xludf.DUMMYFUNCTION("""COMPUTED_VALUE"""),"")</f>
        <v/>
      </c>
      <c r="AB361" s="30"/>
      <c r="AC361" s="28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</row>
    <row r="362">
      <c r="A362" s="45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22" t="str">
        <f t="shared" si="1"/>
        <v/>
      </c>
      <c r="M362" s="30"/>
      <c r="N362" s="22" t="str">
        <f t="shared" si="2"/>
        <v/>
      </c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 t="str">
        <f>IFERROR(__xludf.DUMMYFUNCTION("""COMPUTED_VALUE"""),"")</f>
        <v/>
      </c>
      <c r="AB362" s="30"/>
      <c r="AC362" s="28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</row>
    <row r="363">
      <c r="A363" s="45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22" t="str">
        <f t="shared" si="1"/>
        <v/>
      </c>
      <c r="M363" s="30"/>
      <c r="N363" s="22" t="str">
        <f t="shared" si="2"/>
        <v/>
      </c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 t="str">
        <f>IFERROR(__xludf.DUMMYFUNCTION("""COMPUTED_VALUE"""),"")</f>
        <v/>
      </c>
      <c r="AB363" s="30"/>
      <c r="AC363" s="28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</row>
    <row r="364">
      <c r="A364" s="45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22" t="str">
        <f t="shared" si="1"/>
        <v/>
      </c>
      <c r="M364" s="30"/>
      <c r="N364" s="22" t="str">
        <f t="shared" si="2"/>
        <v/>
      </c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 t="str">
        <f>IFERROR(__xludf.DUMMYFUNCTION("""COMPUTED_VALUE"""),"")</f>
        <v/>
      </c>
      <c r="AB364" s="30"/>
      <c r="AC364" s="28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</row>
    <row r="365">
      <c r="A365" s="45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22" t="str">
        <f t="shared" si="1"/>
        <v/>
      </c>
      <c r="M365" s="30"/>
      <c r="N365" s="22" t="str">
        <f t="shared" si="2"/>
        <v/>
      </c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 t="str">
        <f>IFERROR(__xludf.DUMMYFUNCTION("""COMPUTED_VALUE"""),"")</f>
        <v/>
      </c>
      <c r="AB365" s="30"/>
      <c r="AC365" s="28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</row>
    <row r="366">
      <c r="A366" s="45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22" t="str">
        <f t="shared" si="1"/>
        <v/>
      </c>
      <c r="M366" s="30"/>
      <c r="N366" s="22" t="str">
        <f t="shared" si="2"/>
        <v/>
      </c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 t="str">
        <f>IFERROR(__xludf.DUMMYFUNCTION("""COMPUTED_VALUE"""),"")</f>
        <v/>
      </c>
      <c r="AB366" s="30"/>
      <c r="AC366" s="28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</row>
    <row r="367">
      <c r="A367" s="45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22" t="str">
        <f t="shared" si="1"/>
        <v/>
      </c>
      <c r="M367" s="30"/>
      <c r="N367" s="22" t="str">
        <f t="shared" si="2"/>
        <v/>
      </c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 t="str">
        <f>IFERROR(__xludf.DUMMYFUNCTION("""COMPUTED_VALUE"""),"")</f>
        <v/>
      </c>
      <c r="AB367" s="30"/>
      <c r="AC367" s="28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</row>
    <row r="368">
      <c r="A368" s="45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22" t="str">
        <f t="shared" si="1"/>
        <v/>
      </c>
      <c r="M368" s="30"/>
      <c r="N368" s="22" t="str">
        <f t="shared" si="2"/>
        <v/>
      </c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 t="str">
        <f>IFERROR(__xludf.DUMMYFUNCTION("""COMPUTED_VALUE"""),"")</f>
        <v/>
      </c>
      <c r="AB368" s="30"/>
      <c r="AC368" s="28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</row>
    <row r="369">
      <c r="A369" s="45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22" t="str">
        <f t="shared" si="1"/>
        <v/>
      </c>
      <c r="M369" s="30"/>
      <c r="N369" s="22" t="str">
        <f t="shared" si="2"/>
        <v/>
      </c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 t="str">
        <f>IFERROR(__xludf.DUMMYFUNCTION("""COMPUTED_VALUE"""),"")</f>
        <v/>
      </c>
      <c r="AB369" s="30"/>
      <c r="AC369" s="28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</row>
    <row r="370">
      <c r="A370" s="45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22" t="str">
        <f t="shared" si="1"/>
        <v/>
      </c>
      <c r="M370" s="30"/>
      <c r="N370" s="22" t="str">
        <f t="shared" si="2"/>
        <v/>
      </c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 t="str">
        <f>IFERROR(__xludf.DUMMYFUNCTION("""COMPUTED_VALUE"""),"")</f>
        <v/>
      </c>
      <c r="AB370" s="30"/>
      <c r="AC370" s="28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</row>
    <row r="371">
      <c r="A371" s="45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22" t="str">
        <f t="shared" si="1"/>
        <v/>
      </c>
      <c r="M371" s="30"/>
      <c r="N371" s="22" t="str">
        <f t="shared" si="2"/>
        <v/>
      </c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 t="str">
        <f>IFERROR(__xludf.DUMMYFUNCTION("""COMPUTED_VALUE"""),"")</f>
        <v/>
      </c>
      <c r="AB371" s="30"/>
      <c r="AC371" s="28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</row>
    <row r="372">
      <c r="A372" s="45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22" t="str">
        <f t="shared" si="1"/>
        <v/>
      </c>
      <c r="M372" s="30"/>
      <c r="N372" s="22" t="str">
        <f t="shared" si="2"/>
        <v/>
      </c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 t="str">
        <f>IFERROR(__xludf.DUMMYFUNCTION("""COMPUTED_VALUE"""),"")</f>
        <v/>
      </c>
      <c r="AB372" s="30"/>
      <c r="AC372" s="28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</row>
    <row r="373">
      <c r="A373" s="45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22" t="str">
        <f t="shared" si="1"/>
        <v/>
      </c>
      <c r="M373" s="30"/>
      <c r="N373" s="22" t="str">
        <f t="shared" si="2"/>
        <v/>
      </c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 t="str">
        <f>IFERROR(__xludf.DUMMYFUNCTION("""COMPUTED_VALUE"""),"")</f>
        <v/>
      </c>
      <c r="AB373" s="30"/>
      <c r="AC373" s="28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</row>
    <row r="374">
      <c r="A374" s="45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22" t="str">
        <f t="shared" si="1"/>
        <v/>
      </c>
      <c r="M374" s="30"/>
      <c r="N374" s="22" t="str">
        <f t="shared" si="2"/>
        <v/>
      </c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 t="str">
        <f>IFERROR(__xludf.DUMMYFUNCTION("""COMPUTED_VALUE"""),"")</f>
        <v/>
      </c>
      <c r="AB374" s="30"/>
      <c r="AC374" s="28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</row>
    <row r="375">
      <c r="A375" s="45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22" t="str">
        <f t="shared" si="1"/>
        <v/>
      </c>
      <c r="M375" s="30"/>
      <c r="N375" s="22" t="str">
        <f t="shared" si="2"/>
        <v/>
      </c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 t="str">
        <f>IFERROR(__xludf.DUMMYFUNCTION("""COMPUTED_VALUE"""),"")</f>
        <v/>
      </c>
      <c r="AB375" s="30"/>
      <c r="AC375" s="28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</row>
    <row r="376">
      <c r="A376" s="45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22" t="str">
        <f t="shared" si="1"/>
        <v/>
      </c>
      <c r="M376" s="30"/>
      <c r="N376" s="22" t="str">
        <f t="shared" si="2"/>
        <v/>
      </c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 t="str">
        <f>IFERROR(__xludf.DUMMYFUNCTION("""COMPUTED_VALUE"""),"")</f>
        <v/>
      </c>
      <c r="AB376" s="30"/>
      <c r="AC376" s="28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</row>
    <row r="377">
      <c r="A377" s="45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22" t="str">
        <f t="shared" si="1"/>
        <v/>
      </c>
      <c r="M377" s="30"/>
      <c r="N377" s="22" t="str">
        <f t="shared" si="2"/>
        <v/>
      </c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 t="str">
        <f>IFERROR(__xludf.DUMMYFUNCTION("""COMPUTED_VALUE"""),"")</f>
        <v/>
      </c>
      <c r="AB377" s="30"/>
      <c r="AC377" s="28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</row>
    <row r="378">
      <c r="A378" s="45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22" t="str">
        <f t="shared" si="1"/>
        <v/>
      </c>
      <c r="M378" s="30"/>
      <c r="N378" s="22" t="str">
        <f t="shared" si="2"/>
        <v/>
      </c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 t="str">
        <f>IFERROR(__xludf.DUMMYFUNCTION("""COMPUTED_VALUE"""),"")</f>
        <v/>
      </c>
      <c r="AB378" s="30"/>
      <c r="AC378" s="28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</row>
    <row r="379">
      <c r="A379" s="45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22" t="str">
        <f t="shared" si="1"/>
        <v/>
      </c>
      <c r="M379" s="30"/>
      <c r="N379" s="22" t="str">
        <f t="shared" si="2"/>
        <v/>
      </c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 t="str">
        <f>IFERROR(__xludf.DUMMYFUNCTION("""COMPUTED_VALUE"""),"")</f>
        <v/>
      </c>
      <c r="AB379" s="30"/>
      <c r="AC379" s="28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</row>
    <row r="380">
      <c r="A380" s="45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22" t="str">
        <f t="shared" si="1"/>
        <v/>
      </c>
      <c r="M380" s="30"/>
      <c r="N380" s="22" t="str">
        <f t="shared" si="2"/>
        <v/>
      </c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 t="str">
        <f>IFERROR(__xludf.DUMMYFUNCTION("""COMPUTED_VALUE"""),"")</f>
        <v/>
      </c>
      <c r="AB380" s="30"/>
      <c r="AC380" s="28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</row>
    <row r="381">
      <c r="A381" s="45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22" t="str">
        <f t="shared" si="1"/>
        <v/>
      </c>
      <c r="M381" s="30"/>
      <c r="N381" s="22" t="str">
        <f t="shared" si="2"/>
        <v/>
      </c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 t="str">
        <f>IFERROR(__xludf.DUMMYFUNCTION("""COMPUTED_VALUE"""),"")</f>
        <v/>
      </c>
      <c r="AB381" s="30"/>
      <c r="AC381" s="28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</row>
    <row r="382">
      <c r="A382" s="45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22" t="str">
        <f t="shared" si="1"/>
        <v/>
      </c>
      <c r="M382" s="30"/>
      <c r="N382" s="22" t="str">
        <f t="shared" si="2"/>
        <v/>
      </c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 t="str">
        <f>IFERROR(__xludf.DUMMYFUNCTION("""COMPUTED_VALUE"""),"")</f>
        <v/>
      </c>
      <c r="AB382" s="30"/>
      <c r="AC382" s="28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</row>
    <row r="383">
      <c r="A383" s="45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22" t="str">
        <f t="shared" si="1"/>
        <v/>
      </c>
      <c r="M383" s="30"/>
      <c r="N383" s="22" t="str">
        <f t="shared" si="2"/>
        <v/>
      </c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 t="str">
        <f>IFERROR(__xludf.DUMMYFUNCTION("""COMPUTED_VALUE"""),"")</f>
        <v/>
      </c>
      <c r="AB383" s="30"/>
      <c r="AC383" s="28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</row>
    <row r="384">
      <c r="A384" s="45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22" t="str">
        <f t="shared" si="1"/>
        <v/>
      </c>
      <c r="M384" s="30"/>
      <c r="N384" s="22" t="str">
        <f t="shared" si="2"/>
        <v/>
      </c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 t="str">
        <f>IFERROR(__xludf.DUMMYFUNCTION("""COMPUTED_VALUE"""),"")</f>
        <v/>
      </c>
      <c r="AB384" s="30"/>
      <c r="AC384" s="28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</row>
    <row r="385">
      <c r="A385" s="45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22" t="str">
        <f t="shared" si="1"/>
        <v/>
      </c>
      <c r="M385" s="30"/>
      <c r="N385" s="22" t="str">
        <f t="shared" si="2"/>
        <v/>
      </c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 t="str">
        <f>IFERROR(__xludf.DUMMYFUNCTION("""COMPUTED_VALUE"""),"")</f>
        <v/>
      </c>
      <c r="AB385" s="30"/>
      <c r="AC385" s="28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</row>
    <row r="386">
      <c r="A386" s="45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22" t="str">
        <f t="shared" si="1"/>
        <v/>
      </c>
      <c r="M386" s="30"/>
      <c r="N386" s="22" t="str">
        <f t="shared" si="2"/>
        <v/>
      </c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 t="str">
        <f>IFERROR(__xludf.DUMMYFUNCTION("""COMPUTED_VALUE"""),"")</f>
        <v/>
      </c>
      <c r="AB386" s="30"/>
      <c r="AC386" s="28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</row>
    <row r="387">
      <c r="A387" s="45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22" t="str">
        <f t="shared" si="1"/>
        <v/>
      </c>
      <c r="M387" s="30"/>
      <c r="N387" s="22" t="str">
        <f t="shared" si="2"/>
        <v/>
      </c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 t="str">
        <f>IFERROR(__xludf.DUMMYFUNCTION("""COMPUTED_VALUE"""),"")</f>
        <v/>
      </c>
      <c r="AB387" s="30"/>
      <c r="AC387" s="28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</row>
    <row r="388">
      <c r="A388" s="45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22" t="str">
        <f t="shared" si="1"/>
        <v/>
      </c>
      <c r="M388" s="30"/>
      <c r="N388" s="22" t="str">
        <f t="shared" si="2"/>
        <v/>
      </c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 t="str">
        <f>IFERROR(__xludf.DUMMYFUNCTION("""COMPUTED_VALUE"""),"")</f>
        <v/>
      </c>
      <c r="AB388" s="30"/>
      <c r="AC388" s="28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</row>
    <row r="389">
      <c r="A389" s="45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22" t="str">
        <f t="shared" si="1"/>
        <v/>
      </c>
      <c r="M389" s="30"/>
      <c r="N389" s="22" t="str">
        <f t="shared" si="2"/>
        <v/>
      </c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 t="str">
        <f>IFERROR(__xludf.DUMMYFUNCTION("""COMPUTED_VALUE"""),"")</f>
        <v/>
      </c>
      <c r="AB389" s="30"/>
      <c r="AC389" s="28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</row>
    <row r="390">
      <c r="A390" s="45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22" t="str">
        <f t="shared" si="1"/>
        <v/>
      </c>
      <c r="M390" s="30"/>
      <c r="N390" s="22" t="str">
        <f t="shared" si="2"/>
        <v/>
      </c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 t="str">
        <f>IFERROR(__xludf.DUMMYFUNCTION("""COMPUTED_VALUE"""),"")</f>
        <v/>
      </c>
      <c r="AB390" s="30"/>
      <c r="AC390" s="28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</row>
    <row r="391">
      <c r="A391" s="45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22" t="str">
        <f t="shared" si="1"/>
        <v/>
      </c>
      <c r="M391" s="30"/>
      <c r="N391" s="22" t="str">
        <f t="shared" si="2"/>
        <v/>
      </c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 t="str">
        <f>IFERROR(__xludf.DUMMYFUNCTION("""COMPUTED_VALUE"""),"")</f>
        <v/>
      </c>
      <c r="AB391" s="30"/>
      <c r="AC391" s="15" t="s">
        <v>58</v>
      </c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</row>
    <row r="392">
      <c r="A392" s="45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22" t="str">
        <f t="shared" si="1"/>
        <v/>
      </c>
      <c r="M392" s="30"/>
      <c r="N392" s="22" t="str">
        <f t="shared" si="2"/>
        <v/>
      </c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 t="str">
        <f>IFERROR(__xludf.DUMMYFUNCTION("""COMPUTED_VALUE"""),"")</f>
        <v/>
      </c>
      <c r="AB392" s="30"/>
      <c r="AC392" s="28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</row>
    <row r="393">
      <c r="A393" s="45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22" t="str">
        <f t="shared" si="1"/>
        <v/>
      </c>
      <c r="M393" s="30"/>
      <c r="N393" s="22" t="str">
        <f t="shared" si="2"/>
        <v/>
      </c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 t="str">
        <f>IFERROR(__xludf.DUMMYFUNCTION("""COMPUTED_VALUE"""),"")</f>
        <v/>
      </c>
      <c r="AB393" s="30"/>
      <c r="AC393" s="28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</row>
    <row r="394">
      <c r="A394" s="45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22" t="str">
        <f t="shared" si="1"/>
        <v/>
      </c>
      <c r="M394" s="30"/>
      <c r="N394" s="22" t="str">
        <f t="shared" si="2"/>
        <v/>
      </c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 t="str">
        <f>IFERROR(__xludf.DUMMYFUNCTION("""COMPUTED_VALUE"""),"")</f>
        <v/>
      </c>
      <c r="AB394" s="30"/>
      <c r="AC394" s="28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</row>
    <row r="395">
      <c r="A395" s="45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22" t="str">
        <f t="shared" si="1"/>
        <v/>
      </c>
      <c r="M395" s="30"/>
      <c r="N395" s="22" t="str">
        <f t="shared" si="2"/>
        <v/>
      </c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 t="str">
        <f>IFERROR(__xludf.DUMMYFUNCTION("""COMPUTED_VALUE"""),"")</f>
        <v/>
      </c>
      <c r="AB395" s="30"/>
      <c r="AC395" s="28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</row>
    <row r="396">
      <c r="A396" s="45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22" t="str">
        <f t="shared" si="1"/>
        <v/>
      </c>
      <c r="M396" s="30"/>
      <c r="N396" s="22" t="str">
        <f t="shared" si="2"/>
        <v/>
      </c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 t="str">
        <f>IFERROR(__xludf.DUMMYFUNCTION("""COMPUTED_VALUE"""),"")</f>
        <v/>
      </c>
      <c r="AB396" s="30"/>
      <c r="AC396" s="28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</row>
    <row r="397">
      <c r="A397" s="45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22" t="str">
        <f t="shared" si="1"/>
        <v/>
      </c>
      <c r="M397" s="30"/>
      <c r="N397" s="22" t="str">
        <f t="shared" si="2"/>
        <v/>
      </c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 t="str">
        <f>IFERROR(__xludf.DUMMYFUNCTION("""COMPUTED_VALUE"""),"")</f>
        <v/>
      </c>
      <c r="AB397" s="30"/>
      <c r="AC397" s="28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</row>
    <row r="398">
      <c r="A398" s="45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22" t="str">
        <f t="shared" si="1"/>
        <v/>
      </c>
      <c r="M398" s="30"/>
      <c r="N398" s="22" t="str">
        <f t="shared" si="2"/>
        <v/>
      </c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 t="str">
        <f>IFERROR(__xludf.DUMMYFUNCTION("""COMPUTED_VALUE"""),"")</f>
        <v/>
      </c>
      <c r="AB398" s="30"/>
      <c r="AC398" s="28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</row>
    <row r="399">
      <c r="A399" s="45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22" t="str">
        <f t="shared" si="1"/>
        <v/>
      </c>
      <c r="M399" s="30"/>
      <c r="N399" s="22" t="str">
        <f t="shared" si="2"/>
        <v/>
      </c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 t="str">
        <f>IFERROR(__xludf.DUMMYFUNCTION("""COMPUTED_VALUE"""),"")</f>
        <v/>
      </c>
      <c r="AB399" s="30"/>
      <c r="AC399" s="28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</row>
    <row r="400">
      <c r="A400" s="45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22" t="str">
        <f t="shared" si="1"/>
        <v/>
      </c>
      <c r="M400" s="30"/>
      <c r="N400" s="22" t="str">
        <f t="shared" si="2"/>
        <v/>
      </c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 t="str">
        <f>IFERROR(__xludf.DUMMYFUNCTION("""COMPUTED_VALUE"""),"")</f>
        <v/>
      </c>
      <c r="AB400" s="30"/>
      <c r="AC400" s="28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</row>
    <row r="401">
      <c r="A401" s="45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22" t="str">
        <f t="shared" si="1"/>
        <v/>
      </c>
      <c r="M401" s="30"/>
      <c r="N401" s="22" t="str">
        <f t="shared" si="2"/>
        <v/>
      </c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 t="str">
        <f>IFERROR(__xludf.DUMMYFUNCTION("""COMPUTED_VALUE"""),"")</f>
        <v/>
      </c>
      <c r="AB401" s="30"/>
      <c r="AC401" s="28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</row>
    <row r="402">
      <c r="A402" s="45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22" t="str">
        <f t="shared" si="1"/>
        <v/>
      </c>
      <c r="M402" s="30"/>
      <c r="N402" s="22" t="str">
        <f t="shared" si="2"/>
        <v/>
      </c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 t="str">
        <f>IFERROR(__xludf.DUMMYFUNCTION("""COMPUTED_VALUE"""),"")</f>
        <v/>
      </c>
      <c r="AB402" s="30"/>
      <c r="AC402" s="28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</row>
    <row r="403">
      <c r="A403" s="45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22" t="str">
        <f t="shared" si="1"/>
        <v/>
      </c>
      <c r="M403" s="30"/>
      <c r="N403" s="22" t="str">
        <f t="shared" si="2"/>
        <v/>
      </c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 t="str">
        <f>IFERROR(__xludf.DUMMYFUNCTION("""COMPUTED_VALUE"""),"")</f>
        <v/>
      </c>
      <c r="AB403" s="30"/>
      <c r="AC403" s="28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</row>
    <row r="404">
      <c r="A404" s="45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22" t="str">
        <f t="shared" si="1"/>
        <v/>
      </c>
      <c r="M404" s="30"/>
      <c r="N404" s="22" t="str">
        <f t="shared" si="2"/>
        <v/>
      </c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 t="str">
        <f>IFERROR(__xludf.DUMMYFUNCTION("""COMPUTED_VALUE"""),"")</f>
        <v/>
      </c>
      <c r="AB404" s="30"/>
      <c r="AC404" s="28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</row>
    <row r="405">
      <c r="A405" s="45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22" t="str">
        <f t="shared" si="1"/>
        <v/>
      </c>
      <c r="M405" s="30"/>
      <c r="N405" s="22" t="str">
        <f t="shared" si="2"/>
        <v/>
      </c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 t="str">
        <f>IFERROR(__xludf.DUMMYFUNCTION("""COMPUTED_VALUE"""),"")</f>
        <v/>
      </c>
      <c r="AB405" s="30"/>
      <c r="AC405" s="28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</row>
    <row r="406">
      <c r="A406" s="45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22" t="str">
        <f t="shared" si="1"/>
        <v/>
      </c>
      <c r="M406" s="30"/>
      <c r="N406" s="22" t="str">
        <f t="shared" si="2"/>
        <v/>
      </c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 t="str">
        <f>IFERROR(__xludf.DUMMYFUNCTION("""COMPUTED_VALUE"""),"")</f>
        <v/>
      </c>
      <c r="AB406" s="30"/>
      <c r="AC406" s="28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</row>
    <row r="407">
      <c r="A407" s="45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22" t="str">
        <f t="shared" si="1"/>
        <v/>
      </c>
      <c r="M407" s="30"/>
      <c r="N407" s="22" t="str">
        <f t="shared" si="2"/>
        <v/>
      </c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 t="str">
        <f>IFERROR(__xludf.DUMMYFUNCTION("""COMPUTED_VALUE"""),"")</f>
        <v/>
      </c>
      <c r="AB407" s="30"/>
      <c r="AC407" s="28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</row>
    <row r="408">
      <c r="A408" s="45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22" t="str">
        <f t="shared" si="1"/>
        <v/>
      </c>
      <c r="M408" s="30"/>
      <c r="N408" s="22" t="str">
        <f t="shared" si="2"/>
        <v/>
      </c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 t="str">
        <f>IFERROR(__xludf.DUMMYFUNCTION("""COMPUTED_VALUE"""),"")</f>
        <v/>
      </c>
      <c r="AB408" s="30"/>
      <c r="AC408" s="28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</row>
    <row r="409">
      <c r="A409" s="45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22" t="str">
        <f t="shared" si="1"/>
        <v/>
      </c>
      <c r="M409" s="30"/>
      <c r="N409" s="22" t="str">
        <f t="shared" si="2"/>
        <v/>
      </c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 t="str">
        <f>IFERROR(__xludf.DUMMYFUNCTION("""COMPUTED_VALUE"""),"")</f>
        <v/>
      </c>
      <c r="AB409" s="30"/>
      <c r="AC409" s="28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</row>
    <row r="410">
      <c r="A410" s="45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22" t="str">
        <f t="shared" si="1"/>
        <v/>
      </c>
      <c r="M410" s="30"/>
      <c r="N410" s="22" t="str">
        <f t="shared" si="2"/>
        <v/>
      </c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 t="str">
        <f>IFERROR(__xludf.DUMMYFUNCTION("""COMPUTED_VALUE"""),"")</f>
        <v/>
      </c>
      <c r="AB410" s="30"/>
      <c r="AC410" s="28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</row>
    <row r="411">
      <c r="A411" s="45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22" t="str">
        <f t="shared" si="1"/>
        <v/>
      </c>
      <c r="M411" s="30"/>
      <c r="N411" s="22" t="str">
        <f t="shared" si="2"/>
        <v/>
      </c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 t="str">
        <f>IFERROR(__xludf.DUMMYFUNCTION("""COMPUTED_VALUE"""),"")</f>
        <v/>
      </c>
      <c r="AB411" s="30"/>
      <c r="AC411" s="28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</row>
    <row r="412">
      <c r="A412" s="45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22" t="str">
        <f t="shared" si="1"/>
        <v/>
      </c>
      <c r="M412" s="30"/>
      <c r="N412" s="22" t="str">
        <f t="shared" si="2"/>
        <v/>
      </c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 t="str">
        <f>IFERROR(__xludf.DUMMYFUNCTION("""COMPUTED_VALUE"""),"")</f>
        <v/>
      </c>
      <c r="AB412" s="30"/>
      <c r="AC412" s="28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</row>
    <row r="413">
      <c r="A413" s="45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22" t="str">
        <f t="shared" si="1"/>
        <v/>
      </c>
      <c r="M413" s="30"/>
      <c r="N413" s="22" t="str">
        <f t="shared" si="2"/>
        <v/>
      </c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 t="str">
        <f>IFERROR(__xludf.DUMMYFUNCTION("""COMPUTED_VALUE"""),"")</f>
        <v/>
      </c>
      <c r="AB413" s="30"/>
      <c r="AC413" s="28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</row>
    <row r="414">
      <c r="A414" s="45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22" t="str">
        <f t="shared" si="1"/>
        <v/>
      </c>
      <c r="M414" s="30"/>
      <c r="N414" s="22" t="str">
        <f t="shared" si="2"/>
        <v/>
      </c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 t="str">
        <f>IFERROR(__xludf.DUMMYFUNCTION("""COMPUTED_VALUE"""),"")</f>
        <v/>
      </c>
      <c r="AB414" s="30"/>
      <c r="AC414" s="28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</row>
    <row r="415">
      <c r="A415" s="45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22" t="str">
        <f t="shared" si="1"/>
        <v/>
      </c>
      <c r="M415" s="30"/>
      <c r="N415" s="22" t="str">
        <f t="shared" si="2"/>
        <v/>
      </c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 t="str">
        <f>IFERROR(__xludf.DUMMYFUNCTION("""COMPUTED_VALUE"""),"")</f>
        <v/>
      </c>
      <c r="AB415" s="30"/>
      <c r="AC415" s="28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</row>
    <row r="416">
      <c r="A416" s="45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22" t="str">
        <f t="shared" si="1"/>
        <v/>
      </c>
      <c r="M416" s="30"/>
      <c r="N416" s="22" t="str">
        <f t="shared" si="2"/>
        <v/>
      </c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 t="str">
        <f>IFERROR(__xludf.DUMMYFUNCTION("""COMPUTED_VALUE"""),"")</f>
        <v/>
      </c>
      <c r="AB416" s="30"/>
      <c r="AC416" s="28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</row>
    <row r="417">
      <c r="A417" s="45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22" t="str">
        <f t="shared" si="1"/>
        <v/>
      </c>
      <c r="M417" s="30"/>
      <c r="N417" s="22" t="str">
        <f t="shared" si="2"/>
        <v/>
      </c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 t="str">
        <f>IFERROR(__xludf.DUMMYFUNCTION("""COMPUTED_VALUE"""),"")</f>
        <v/>
      </c>
      <c r="AB417" s="30"/>
      <c r="AC417" s="28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</row>
    <row r="418">
      <c r="A418" s="45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22" t="str">
        <f t="shared" si="1"/>
        <v/>
      </c>
      <c r="M418" s="30"/>
      <c r="N418" s="22" t="str">
        <f t="shared" si="2"/>
        <v/>
      </c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 t="str">
        <f>IFERROR(__xludf.DUMMYFUNCTION("""COMPUTED_VALUE"""),"")</f>
        <v/>
      </c>
      <c r="AB418" s="30"/>
      <c r="AC418" s="28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</row>
    <row r="419">
      <c r="A419" s="45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22" t="str">
        <f t="shared" si="1"/>
        <v/>
      </c>
      <c r="M419" s="30"/>
      <c r="N419" s="22" t="str">
        <f t="shared" si="2"/>
        <v/>
      </c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 t="str">
        <f>IFERROR(__xludf.DUMMYFUNCTION("""COMPUTED_VALUE"""),"")</f>
        <v/>
      </c>
      <c r="AB419" s="30"/>
      <c r="AC419" s="28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</row>
    <row r="420">
      <c r="A420" s="45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22" t="str">
        <f t="shared" si="1"/>
        <v/>
      </c>
      <c r="M420" s="30"/>
      <c r="N420" s="22" t="str">
        <f t="shared" si="2"/>
        <v/>
      </c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 t="str">
        <f>IFERROR(__xludf.DUMMYFUNCTION("""COMPUTED_VALUE"""),"")</f>
        <v/>
      </c>
      <c r="AB420" s="30"/>
      <c r="AC420" s="28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</row>
    <row r="421">
      <c r="A421" s="45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22" t="str">
        <f t="shared" si="1"/>
        <v/>
      </c>
      <c r="M421" s="30"/>
      <c r="N421" s="22" t="str">
        <f t="shared" si="2"/>
        <v/>
      </c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 t="str">
        <f>IFERROR(__xludf.DUMMYFUNCTION("""COMPUTED_VALUE"""),"")</f>
        <v/>
      </c>
      <c r="AB421" s="30"/>
      <c r="AC421" s="28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</row>
    <row r="422">
      <c r="A422" s="45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22" t="str">
        <f t="shared" si="1"/>
        <v/>
      </c>
      <c r="M422" s="30"/>
      <c r="N422" s="22" t="str">
        <f t="shared" si="2"/>
        <v/>
      </c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 t="str">
        <f>IFERROR(__xludf.DUMMYFUNCTION("""COMPUTED_VALUE"""),"")</f>
        <v/>
      </c>
      <c r="AB422" s="30"/>
      <c r="AC422" s="28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</row>
    <row r="423">
      <c r="A423" s="45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22" t="str">
        <f t="shared" si="1"/>
        <v/>
      </c>
      <c r="M423" s="30"/>
      <c r="N423" s="22" t="str">
        <f t="shared" si="2"/>
        <v/>
      </c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 t="str">
        <f>IFERROR(__xludf.DUMMYFUNCTION("""COMPUTED_VALUE"""),"")</f>
        <v/>
      </c>
      <c r="AB423" s="30"/>
      <c r="AC423" s="28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</row>
    <row r="424">
      <c r="A424" s="45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22" t="str">
        <f t="shared" si="1"/>
        <v/>
      </c>
      <c r="M424" s="30"/>
      <c r="N424" s="22" t="str">
        <f t="shared" si="2"/>
        <v/>
      </c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 t="str">
        <f>IFERROR(__xludf.DUMMYFUNCTION("""COMPUTED_VALUE"""),"")</f>
        <v/>
      </c>
      <c r="AB424" s="30"/>
      <c r="AC424" s="28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</row>
    <row r="425">
      <c r="A425" s="45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22" t="str">
        <f t="shared" si="1"/>
        <v/>
      </c>
      <c r="M425" s="30"/>
      <c r="N425" s="22" t="str">
        <f t="shared" si="2"/>
        <v/>
      </c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 t="str">
        <f>IFERROR(__xludf.DUMMYFUNCTION("""COMPUTED_VALUE"""),"")</f>
        <v/>
      </c>
      <c r="AB425" s="30"/>
      <c r="AC425" s="28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</row>
    <row r="426">
      <c r="A426" s="45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22" t="str">
        <f t="shared" si="1"/>
        <v/>
      </c>
      <c r="M426" s="30"/>
      <c r="N426" s="22" t="str">
        <f t="shared" si="2"/>
        <v/>
      </c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 t="str">
        <f>IFERROR(__xludf.DUMMYFUNCTION("""COMPUTED_VALUE"""),"")</f>
        <v/>
      </c>
      <c r="AB426" s="30"/>
      <c r="AC426" s="28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</row>
    <row r="427">
      <c r="A427" s="45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22" t="str">
        <f t="shared" si="1"/>
        <v/>
      </c>
      <c r="M427" s="30"/>
      <c r="N427" s="22" t="str">
        <f t="shared" si="2"/>
        <v/>
      </c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 t="str">
        <f>IFERROR(__xludf.DUMMYFUNCTION("""COMPUTED_VALUE"""),"")</f>
        <v/>
      </c>
      <c r="AB427" s="30"/>
      <c r="AC427" s="28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</row>
    <row r="428">
      <c r="A428" s="45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22" t="str">
        <f t="shared" si="1"/>
        <v/>
      </c>
      <c r="M428" s="30"/>
      <c r="N428" s="22" t="str">
        <f t="shared" si="2"/>
        <v/>
      </c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 t="str">
        <f>IFERROR(__xludf.DUMMYFUNCTION("""COMPUTED_VALUE"""),"")</f>
        <v/>
      </c>
      <c r="AB428" s="30"/>
      <c r="AC428" s="28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</row>
    <row r="429">
      <c r="A429" s="45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22" t="str">
        <f t="shared" si="1"/>
        <v/>
      </c>
      <c r="M429" s="30"/>
      <c r="N429" s="22" t="str">
        <f t="shared" si="2"/>
        <v/>
      </c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 t="str">
        <f>IFERROR(__xludf.DUMMYFUNCTION("""COMPUTED_VALUE"""),"")</f>
        <v/>
      </c>
      <c r="AB429" s="30"/>
      <c r="AC429" s="28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</row>
    <row r="430">
      <c r="A430" s="45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22" t="str">
        <f t="shared" si="1"/>
        <v/>
      </c>
      <c r="M430" s="30"/>
      <c r="N430" s="22" t="str">
        <f t="shared" si="2"/>
        <v/>
      </c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 t="str">
        <f>IFERROR(__xludf.DUMMYFUNCTION("""COMPUTED_VALUE"""),"")</f>
        <v/>
      </c>
      <c r="AB430" s="30"/>
      <c r="AC430" s="28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</row>
    <row r="431">
      <c r="A431" s="45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22" t="str">
        <f t="shared" si="1"/>
        <v/>
      </c>
      <c r="M431" s="30"/>
      <c r="N431" s="22" t="str">
        <f t="shared" si="2"/>
        <v/>
      </c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 t="str">
        <f>IFERROR(__xludf.DUMMYFUNCTION("""COMPUTED_VALUE"""),"")</f>
        <v/>
      </c>
      <c r="AB431" s="30"/>
      <c r="AC431" s="28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</row>
    <row r="432">
      <c r="A432" s="45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22" t="str">
        <f t="shared" si="1"/>
        <v/>
      </c>
      <c r="M432" s="30"/>
      <c r="N432" s="22" t="str">
        <f t="shared" si="2"/>
        <v/>
      </c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 t="str">
        <f>IFERROR(__xludf.DUMMYFUNCTION("""COMPUTED_VALUE"""),"")</f>
        <v/>
      </c>
      <c r="AB432" s="30"/>
      <c r="AC432" s="28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</row>
    <row r="433">
      <c r="A433" s="45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22" t="str">
        <f t="shared" si="1"/>
        <v/>
      </c>
      <c r="M433" s="30"/>
      <c r="N433" s="22" t="str">
        <f t="shared" si="2"/>
        <v/>
      </c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 t="str">
        <f>IFERROR(__xludf.DUMMYFUNCTION("""COMPUTED_VALUE"""),"")</f>
        <v/>
      </c>
      <c r="AB433" s="30"/>
      <c r="AC433" s="28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</row>
    <row r="434">
      <c r="A434" s="45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22" t="str">
        <f t="shared" si="1"/>
        <v/>
      </c>
      <c r="M434" s="30"/>
      <c r="N434" s="22" t="str">
        <f t="shared" si="2"/>
        <v/>
      </c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 t="str">
        <f>IFERROR(__xludf.DUMMYFUNCTION("""COMPUTED_VALUE"""),"")</f>
        <v/>
      </c>
      <c r="AB434" s="30"/>
      <c r="AC434" s="28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</row>
    <row r="435">
      <c r="A435" s="45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22" t="str">
        <f t="shared" si="1"/>
        <v/>
      </c>
      <c r="M435" s="30"/>
      <c r="N435" s="22" t="str">
        <f t="shared" si="2"/>
        <v/>
      </c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 t="str">
        <f>IFERROR(__xludf.DUMMYFUNCTION("""COMPUTED_VALUE"""),"")</f>
        <v/>
      </c>
      <c r="AB435" s="30"/>
      <c r="AC435" s="28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</row>
    <row r="436">
      <c r="A436" s="45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22" t="str">
        <f t="shared" si="1"/>
        <v/>
      </c>
      <c r="M436" s="30"/>
      <c r="N436" s="22" t="str">
        <f t="shared" si="2"/>
        <v/>
      </c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 t="str">
        <f>IFERROR(__xludf.DUMMYFUNCTION("""COMPUTED_VALUE"""),"")</f>
        <v/>
      </c>
      <c r="AB436" s="30"/>
      <c r="AC436" s="28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</row>
    <row r="437">
      <c r="A437" s="45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22" t="str">
        <f t="shared" si="1"/>
        <v/>
      </c>
      <c r="M437" s="30"/>
      <c r="N437" s="22" t="str">
        <f t="shared" si="2"/>
        <v/>
      </c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 t="str">
        <f>IFERROR(__xludf.DUMMYFUNCTION("""COMPUTED_VALUE"""),"")</f>
        <v/>
      </c>
      <c r="AB437" s="30"/>
      <c r="AC437" s="28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</row>
    <row r="438">
      <c r="A438" s="45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22" t="str">
        <f t="shared" si="1"/>
        <v/>
      </c>
      <c r="M438" s="30"/>
      <c r="N438" s="22" t="str">
        <f t="shared" si="2"/>
        <v/>
      </c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 t="str">
        <f>IFERROR(__xludf.DUMMYFUNCTION("""COMPUTED_VALUE"""),"")</f>
        <v/>
      </c>
      <c r="AB438" s="30"/>
      <c r="AC438" s="28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</row>
    <row r="439">
      <c r="A439" s="45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22" t="str">
        <f t="shared" si="1"/>
        <v/>
      </c>
      <c r="M439" s="30"/>
      <c r="N439" s="22" t="str">
        <f t="shared" si="2"/>
        <v/>
      </c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 t="str">
        <f>IFERROR(__xludf.DUMMYFUNCTION("""COMPUTED_VALUE"""),"")</f>
        <v/>
      </c>
      <c r="AB439" s="30"/>
      <c r="AC439" s="28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</row>
    <row r="440">
      <c r="A440" s="45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22" t="str">
        <f t="shared" si="1"/>
        <v/>
      </c>
      <c r="M440" s="30"/>
      <c r="N440" s="22" t="str">
        <f t="shared" si="2"/>
        <v/>
      </c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 t="str">
        <f>IFERROR(__xludf.DUMMYFUNCTION("""COMPUTED_VALUE"""),"")</f>
        <v/>
      </c>
      <c r="AB440" s="30"/>
      <c r="AC440" s="28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</row>
    <row r="441">
      <c r="A441" s="45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22" t="str">
        <f t="shared" si="1"/>
        <v/>
      </c>
      <c r="M441" s="30"/>
      <c r="N441" s="22" t="str">
        <f t="shared" si="2"/>
        <v/>
      </c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 t="str">
        <f>IFERROR(__xludf.DUMMYFUNCTION("""COMPUTED_VALUE"""),"")</f>
        <v/>
      </c>
      <c r="AB441" s="30"/>
      <c r="AC441" s="28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</row>
    <row r="442">
      <c r="A442" s="45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22" t="str">
        <f t="shared" si="1"/>
        <v/>
      </c>
      <c r="M442" s="30"/>
      <c r="N442" s="22" t="str">
        <f t="shared" si="2"/>
        <v/>
      </c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 t="str">
        <f>IFERROR(__xludf.DUMMYFUNCTION("""COMPUTED_VALUE"""),"")</f>
        <v/>
      </c>
      <c r="AB442" s="30"/>
      <c r="AC442" s="28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</row>
    <row r="443">
      <c r="A443" s="45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22" t="str">
        <f t="shared" si="1"/>
        <v/>
      </c>
      <c r="M443" s="30"/>
      <c r="N443" s="22" t="str">
        <f t="shared" si="2"/>
        <v/>
      </c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 t="str">
        <f>IFERROR(__xludf.DUMMYFUNCTION("""COMPUTED_VALUE"""),"")</f>
        <v/>
      </c>
      <c r="AB443" s="30"/>
      <c r="AC443" s="28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</row>
    <row r="444">
      <c r="A444" s="45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22" t="str">
        <f t="shared" si="1"/>
        <v/>
      </c>
      <c r="M444" s="30"/>
      <c r="N444" s="22" t="str">
        <f t="shared" si="2"/>
        <v/>
      </c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 t="str">
        <f>IFERROR(__xludf.DUMMYFUNCTION("""COMPUTED_VALUE"""),"")</f>
        <v/>
      </c>
      <c r="AB444" s="30"/>
      <c r="AC444" s="28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</row>
    <row r="445">
      <c r="A445" s="45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22" t="str">
        <f t="shared" si="1"/>
        <v/>
      </c>
      <c r="M445" s="30"/>
      <c r="N445" s="22" t="str">
        <f t="shared" si="2"/>
        <v/>
      </c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 t="str">
        <f>IFERROR(__xludf.DUMMYFUNCTION("""COMPUTED_VALUE"""),"")</f>
        <v/>
      </c>
      <c r="AB445" s="30"/>
      <c r="AC445" s="28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</row>
    <row r="446">
      <c r="A446" s="45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22" t="str">
        <f t="shared" si="1"/>
        <v/>
      </c>
      <c r="M446" s="30"/>
      <c r="N446" s="22" t="str">
        <f t="shared" si="2"/>
        <v/>
      </c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 t="str">
        <f>IFERROR(__xludf.DUMMYFUNCTION("""COMPUTED_VALUE"""),"")</f>
        <v/>
      </c>
      <c r="AB446" s="30"/>
      <c r="AC446" s="28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</row>
    <row r="447">
      <c r="A447" s="45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22" t="str">
        <f t="shared" si="1"/>
        <v/>
      </c>
      <c r="M447" s="30"/>
      <c r="N447" s="22" t="str">
        <f t="shared" si="2"/>
        <v/>
      </c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 t="str">
        <f>IFERROR(__xludf.DUMMYFUNCTION("""COMPUTED_VALUE"""),"")</f>
        <v/>
      </c>
      <c r="AB447" s="30"/>
      <c r="AC447" s="28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</row>
    <row r="448">
      <c r="A448" s="45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22" t="str">
        <f t="shared" si="1"/>
        <v/>
      </c>
      <c r="M448" s="30"/>
      <c r="N448" s="22" t="str">
        <f t="shared" si="2"/>
        <v/>
      </c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 t="str">
        <f>IFERROR(__xludf.DUMMYFUNCTION("""COMPUTED_VALUE"""),"")</f>
        <v/>
      </c>
      <c r="AB448" s="30"/>
      <c r="AC448" s="28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</row>
    <row r="449">
      <c r="A449" s="45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22" t="str">
        <f t="shared" si="1"/>
        <v/>
      </c>
      <c r="M449" s="30"/>
      <c r="N449" s="22" t="str">
        <f t="shared" si="2"/>
        <v/>
      </c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 t="str">
        <f>IFERROR(__xludf.DUMMYFUNCTION("""COMPUTED_VALUE"""),"")</f>
        <v/>
      </c>
      <c r="AB449" s="30"/>
      <c r="AC449" s="28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</row>
    <row r="450">
      <c r="A450" s="45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22" t="str">
        <f t="shared" si="1"/>
        <v/>
      </c>
      <c r="M450" s="30"/>
      <c r="N450" s="22" t="str">
        <f t="shared" si="2"/>
        <v/>
      </c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 t="str">
        <f>IFERROR(__xludf.DUMMYFUNCTION("""COMPUTED_VALUE"""),"")</f>
        <v/>
      </c>
      <c r="AB450" s="30"/>
      <c r="AC450" s="28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</row>
    <row r="451">
      <c r="A451" s="45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22" t="str">
        <f t="shared" si="1"/>
        <v/>
      </c>
      <c r="M451" s="30"/>
      <c r="N451" s="22" t="str">
        <f t="shared" si="2"/>
        <v/>
      </c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 t="str">
        <f>IFERROR(__xludf.DUMMYFUNCTION("""COMPUTED_VALUE"""),"")</f>
        <v/>
      </c>
      <c r="AB451" s="30"/>
      <c r="AC451" s="28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</row>
    <row r="452">
      <c r="A452" s="45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22" t="str">
        <f t="shared" si="1"/>
        <v/>
      </c>
      <c r="M452" s="30"/>
      <c r="N452" s="22" t="str">
        <f t="shared" si="2"/>
        <v/>
      </c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 t="str">
        <f>IFERROR(__xludf.DUMMYFUNCTION("""COMPUTED_VALUE"""),"")</f>
        <v/>
      </c>
      <c r="AB452" s="30"/>
      <c r="AC452" s="28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</row>
    <row r="453">
      <c r="A453" s="45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22" t="str">
        <f t="shared" si="1"/>
        <v/>
      </c>
      <c r="M453" s="30"/>
      <c r="N453" s="22" t="str">
        <f t="shared" si="2"/>
        <v/>
      </c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 t="str">
        <f>IFERROR(__xludf.DUMMYFUNCTION("""COMPUTED_VALUE"""),"")</f>
        <v/>
      </c>
      <c r="AB453" s="30"/>
      <c r="AC453" s="28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</row>
    <row r="454">
      <c r="A454" s="45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22" t="str">
        <f t="shared" si="1"/>
        <v/>
      </c>
      <c r="M454" s="30"/>
      <c r="N454" s="22" t="str">
        <f t="shared" si="2"/>
        <v/>
      </c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 t="str">
        <f>IFERROR(__xludf.DUMMYFUNCTION("""COMPUTED_VALUE"""),"")</f>
        <v/>
      </c>
      <c r="AB454" s="30"/>
      <c r="AC454" s="28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</row>
    <row r="455">
      <c r="A455" s="45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22" t="str">
        <f t="shared" si="1"/>
        <v/>
      </c>
      <c r="M455" s="30"/>
      <c r="N455" s="22" t="str">
        <f t="shared" si="2"/>
        <v/>
      </c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 t="str">
        <f>IFERROR(__xludf.DUMMYFUNCTION("""COMPUTED_VALUE"""),"")</f>
        <v/>
      </c>
      <c r="AB455" s="30"/>
      <c r="AC455" s="28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</row>
    <row r="456">
      <c r="A456" s="45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22" t="str">
        <f t="shared" si="1"/>
        <v/>
      </c>
      <c r="M456" s="30"/>
      <c r="N456" s="22" t="str">
        <f t="shared" si="2"/>
        <v/>
      </c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 t="str">
        <f>IFERROR(__xludf.DUMMYFUNCTION("""COMPUTED_VALUE"""),"")</f>
        <v/>
      </c>
      <c r="AB456" s="30"/>
      <c r="AC456" s="28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</row>
    <row r="457">
      <c r="A457" s="45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22" t="str">
        <f t="shared" si="1"/>
        <v/>
      </c>
      <c r="M457" s="30"/>
      <c r="N457" s="22" t="str">
        <f t="shared" si="2"/>
        <v/>
      </c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 t="str">
        <f>IFERROR(__xludf.DUMMYFUNCTION("""COMPUTED_VALUE"""),"")</f>
        <v/>
      </c>
      <c r="AB457" s="30"/>
      <c r="AC457" s="28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</row>
    <row r="458">
      <c r="A458" s="45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22" t="str">
        <f t="shared" si="1"/>
        <v/>
      </c>
      <c r="M458" s="30"/>
      <c r="N458" s="22" t="str">
        <f t="shared" si="2"/>
        <v/>
      </c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 t="str">
        <f>IFERROR(__xludf.DUMMYFUNCTION("""COMPUTED_VALUE"""),"")</f>
        <v/>
      </c>
      <c r="AB458" s="30"/>
      <c r="AC458" s="28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</row>
    <row r="459">
      <c r="A459" s="45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22" t="str">
        <f t="shared" si="1"/>
        <v/>
      </c>
      <c r="M459" s="30"/>
      <c r="N459" s="22" t="str">
        <f t="shared" si="2"/>
        <v/>
      </c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 t="str">
        <f>IFERROR(__xludf.DUMMYFUNCTION("""COMPUTED_VALUE"""),"")</f>
        <v/>
      </c>
      <c r="AB459" s="30"/>
      <c r="AC459" s="28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</row>
    <row r="460">
      <c r="A460" s="45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22" t="str">
        <f t="shared" si="1"/>
        <v/>
      </c>
      <c r="M460" s="30"/>
      <c r="N460" s="22" t="str">
        <f t="shared" si="2"/>
        <v/>
      </c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 t="str">
        <f>IFERROR(__xludf.DUMMYFUNCTION("""COMPUTED_VALUE"""),"")</f>
        <v/>
      </c>
      <c r="AB460" s="30"/>
      <c r="AC460" s="28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</row>
    <row r="461">
      <c r="A461" s="45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22" t="str">
        <f t="shared" si="1"/>
        <v/>
      </c>
      <c r="M461" s="30"/>
      <c r="N461" s="22" t="str">
        <f t="shared" si="2"/>
        <v/>
      </c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 t="str">
        <f>IFERROR(__xludf.DUMMYFUNCTION("""COMPUTED_VALUE"""),"")</f>
        <v/>
      </c>
      <c r="AB461" s="30"/>
      <c r="AC461" s="28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</row>
    <row r="462">
      <c r="A462" s="45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22" t="str">
        <f t="shared" si="1"/>
        <v/>
      </c>
      <c r="M462" s="30"/>
      <c r="N462" s="22" t="str">
        <f t="shared" si="2"/>
        <v/>
      </c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 t="str">
        <f>IFERROR(__xludf.DUMMYFUNCTION("""COMPUTED_VALUE"""),"")</f>
        <v/>
      </c>
      <c r="AB462" s="30"/>
      <c r="AC462" s="28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</row>
    <row r="463">
      <c r="A463" s="45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22" t="str">
        <f t="shared" si="1"/>
        <v/>
      </c>
      <c r="M463" s="30"/>
      <c r="N463" s="22" t="str">
        <f t="shared" si="2"/>
        <v/>
      </c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 t="str">
        <f>IFERROR(__xludf.DUMMYFUNCTION("""COMPUTED_VALUE"""),"")</f>
        <v/>
      </c>
      <c r="AB463" s="30"/>
      <c r="AC463" s="28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</row>
    <row r="464">
      <c r="A464" s="45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22" t="str">
        <f t="shared" si="1"/>
        <v/>
      </c>
      <c r="M464" s="30"/>
      <c r="N464" s="22" t="str">
        <f t="shared" si="2"/>
        <v/>
      </c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 t="str">
        <f>IFERROR(__xludf.DUMMYFUNCTION("""COMPUTED_VALUE"""),"")</f>
        <v/>
      </c>
      <c r="AB464" s="30"/>
      <c r="AC464" s="28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</row>
    <row r="465">
      <c r="A465" s="45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22" t="str">
        <f t="shared" si="1"/>
        <v/>
      </c>
      <c r="M465" s="30"/>
      <c r="N465" s="22" t="str">
        <f t="shared" si="2"/>
        <v/>
      </c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 t="str">
        <f>IFERROR(__xludf.DUMMYFUNCTION("""COMPUTED_VALUE"""),"")</f>
        <v/>
      </c>
      <c r="AB465" s="30"/>
      <c r="AC465" s="28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</row>
    <row r="466">
      <c r="A466" s="45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22" t="str">
        <f t="shared" si="1"/>
        <v/>
      </c>
      <c r="M466" s="30"/>
      <c r="N466" s="22" t="str">
        <f t="shared" si="2"/>
        <v/>
      </c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 t="str">
        <f>IFERROR(__xludf.DUMMYFUNCTION("""COMPUTED_VALUE"""),"")</f>
        <v/>
      </c>
      <c r="AB466" s="30"/>
      <c r="AC466" s="28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</row>
    <row r="467">
      <c r="A467" s="45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22" t="str">
        <f t="shared" si="1"/>
        <v/>
      </c>
      <c r="M467" s="30"/>
      <c r="N467" s="22" t="str">
        <f t="shared" si="2"/>
        <v/>
      </c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 t="str">
        <f>IFERROR(__xludf.DUMMYFUNCTION("""COMPUTED_VALUE"""),"")</f>
        <v/>
      </c>
      <c r="AB467" s="30"/>
      <c r="AC467" s="28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</row>
    <row r="468">
      <c r="A468" s="45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22" t="str">
        <f t="shared" si="1"/>
        <v/>
      </c>
      <c r="M468" s="30"/>
      <c r="N468" s="22" t="str">
        <f t="shared" si="2"/>
        <v/>
      </c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 t="str">
        <f>IFERROR(__xludf.DUMMYFUNCTION("""COMPUTED_VALUE"""),"")</f>
        <v/>
      </c>
      <c r="AB468" s="30"/>
      <c r="AC468" s="28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</row>
    <row r="469">
      <c r="A469" s="45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22" t="str">
        <f t="shared" si="1"/>
        <v/>
      </c>
      <c r="M469" s="30"/>
      <c r="N469" s="22" t="str">
        <f t="shared" si="2"/>
        <v/>
      </c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 t="str">
        <f>IFERROR(__xludf.DUMMYFUNCTION("""COMPUTED_VALUE"""),"")</f>
        <v/>
      </c>
      <c r="AB469" s="30"/>
      <c r="AC469" s="28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</row>
    <row r="470">
      <c r="A470" s="45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22" t="str">
        <f t="shared" si="1"/>
        <v/>
      </c>
      <c r="M470" s="30"/>
      <c r="N470" s="22" t="str">
        <f t="shared" si="2"/>
        <v/>
      </c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 t="str">
        <f>IFERROR(__xludf.DUMMYFUNCTION("""COMPUTED_VALUE"""),"")</f>
        <v/>
      </c>
      <c r="AB470" s="30"/>
      <c r="AC470" s="28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</row>
    <row r="471">
      <c r="A471" s="45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22" t="str">
        <f t="shared" si="1"/>
        <v/>
      </c>
      <c r="M471" s="30"/>
      <c r="N471" s="22" t="str">
        <f t="shared" si="2"/>
        <v/>
      </c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 t="str">
        <f>IFERROR(__xludf.DUMMYFUNCTION("""COMPUTED_VALUE"""),"")</f>
        <v/>
      </c>
      <c r="AB471" s="30"/>
      <c r="AC471" s="28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</row>
    <row r="472">
      <c r="A472" s="45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22" t="str">
        <f t="shared" si="1"/>
        <v/>
      </c>
      <c r="M472" s="30"/>
      <c r="N472" s="22" t="str">
        <f t="shared" si="2"/>
        <v/>
      </c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 t="str">
        <f>IFERROR(__xludf.DUMMYFUNCTION("""COMPUTED_VALUE"""),"")</f>
        <v/>
      </c>
      <c r="AB472" s="30"/>
      <c r="AC472" s="28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</row>
    <row r="473">
      <c r="A473" s="45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22" t="str">
        <f t="shared" si="1"/>
        <v/>
      </c>
      <c r="M473" s="30"/>
      <c r="N473" s="22" t="str">
        <f t="shared" si="2"/>
        <v/>
      </c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 t="str">
        <f>IFERROR(__xludf.DUMMYFUNCTION("""COMPUTED_VALUE"""),"")</f>
        <v/>
      </c>
      <c r="AB473" s="30"/>
      <c r="AC473" s="28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</row>
    <row r="474">
      <c r="A474" s="45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22" t="str">
        <f t="shared" si="1"/>
        <v/>
      </c>
      <c r="M474" s="30"/>
      <c r="N474" s="22" t="str">
        <f t="shared" si="2"/>
        <v/>
      </c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 t="str">
        <f>IFERROR(__xludf.DUMMYFUNCTION("""COMPUTED_VALUE"""),"")</f>
        <v/>
      </c>
      <c r="AB474" s="30"/>
      <c r="AC474" s="28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</row>
    <row r="475">
      <c r="A475" s="45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22" t="str">
        <f t="shared" si="1"/>
        <v/>
      </c>
      <c r="M475" s="30"/>
      <c r="N475" s="22" t="str">
        <f t="shared" si="2"/>
        <v/>
      </c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 t="str">
        <f>IFERROR(__xludf.DUMMYFUNCTION("""COMPUTED_VALUE"""),"")</f>
        <v/>
      </c>
      <c r="AB475" s="30"/>
      <c r="AC475" s="28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</row>
    <row r="476">
      <c r="A476" s="45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22" t="str">
        <f t="shared" si="1"/>
        <v/>
      </c>
      <c r="M476" s="30"/>
      <c r="N476" s="22" t="str">
        <f t="shared" si="2"/>
        <v/>
      </c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 t="str">
        <f>IFERROR(__xludf.DUMMYFUNCTION("""COMPUTED_VALUE"""),"")</f>
        <v/>
      </c>
      <c r="AB476" s="30"/>
      <c r="AC476" s="28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</row>
    <row r="477">
      <c r="A477" s="45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22" t="str">
        <f t="shared" si="1"/>
        <v/>
      </c>
      <c r="M477" s="30"/>
      <c r="N477" s="22" t="str">
        <f t="shared" si="2"/>
        <v/>
      </c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 t="str">
        <f>IFERROR(__xludf.DUMMYFUNCTION("""COMPUTED_VALUE"""),"")</f>
        <v/>
      </c>
      <c r="AB477" s="30"/>
      <c r="AC477" s="28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</row>
    <row r="478">
      <c r="A478" s="45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22" t="str">
        <f t="shared" si="1"/>
        <v/>
      </c>
      <c r="M478" s="30"/>
      <c r="N478" s="22" t="str">
        <f t="shared" si="2"/>
        <v/>
      </c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 t="str">
        <f>IFERROR(__xludf.DUMMYFUNCTION("""COMPUTED_VALUE"""),"")</f>
        <v/>
      </c>
      <c r="AB478" s="30"/>
      <c r="AC478" s="28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</row>
    <row r="479">
      <c r="A479" s="45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22" t="str">
        <f t="shared" si="1"/>
        <v/>
      </c>
      <c r="M479" s="30"/>
      <c r="N479" s="22" t="str">
        <f t="shared" si="2"/>
        <v/>
      </c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 t="str">
        <f>IFERROR(__xludf.DUMMYFUNCTION("""COMPUTED_VALUE"""),"")</f>
        <v/>
      </c>
      <c r="AB479" s="30"/>
      <c r="AC479" s="28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</row>
    <row r="480">
      <c r="A480" s="45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22" t="str">
        <f t="shared" si="1"/>
        <v/>
      </c>
      <c r="M480" s="30"/>
      <c r="N480" s="22" t="str">
        <f t="shared" si="2"/>
        <v/>
      </c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 t="str">
        <f>IFERROR(__xludf.DUMMYFUNCTION("""COMPUTED_VALUE"""),"")</f>
        <v/>
      </c>
      <c r="AB480" s="30"/>
      <c r="AC480" s="28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</row>
    <row r="481">
      <c r="A481" s="45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22" t="str">
        <f t="shared" si="1"/>
        <v/>
      </c>
      <c r="M481" s="30"/>
      <c r="N481" s="22" t="str">
        <f t="shared" si="2"/>
        <v/>
      </c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 t="str">
        <f>IFERROR(__xludf.DUMMYFUNCTION("""COMPUTED_VALUE"""),"")</f>
        <v/>
      </c>
      <c r="AB481" s="30"/>
      <c r="AC481" s="28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</row>
    <row r="482">
      <c r="A482" s="45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22" t="str">
        <f t="shared" si="1"/>
        <v/>
      </c>
      <c r="M482" s="30"/>
      <c r="N482" s="22" t="str">
        <f t="shared" si="2"/>
        <v/>
      </c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 t="str">
        <f>IFERROR(__xludf.DUMMYFUNCTION("""COMPUTED_VALUE"""),"")</f>
        <v/>
      </c>
      <c r="AB482" s="30"/>
      <c r="AC482" s="28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</row>
    <row r="483">
      <c r="A483" s="45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22" t="str">
        <f t="shared" si="1"/>
        <v/>
      </c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 t="str">
        <f>IFERROR(__xludf.DUMMYFUNCTION("""COMPUTED_VALUE"""),"")</f>
        <v/>
      </c>
      <c r="AB483" s="30"/>
      <c r="AC483" s="28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</row>
    <row r="484">
      <c r="A484" s="45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22" t="str">
        <f t="shared" si="1"/>
        <v/>
      </c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 t="str">
        <f>IFERROR(__xludf.DUMMYFUNCTION("""COMPUTED_VALUE"""),"")</f>
        <v/>
      </c>
      <c r="AB484" s="30"/>
      <c r="AC484" s="28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</row>
    <row r="485">
      <c r="A485" s="45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22" t="str">
        <f t="shared" si="1"/>
        <v/>
      </c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 t="str">
        <f>IFERROR(__xludf.DUMMYFUNCTION("""COMPUTED_VALUE"""),"")</f>
        <v/>
      </c>
      <c r="AB485" s="30"/>
      <c r="AC485" s="28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</row>
    <row r="486">
      <c r="A486" s="45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22" t="str">
        <f t="shared" si="1"/>
        <v/>
      </c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 t="str">
        <f>IFERROR(__xludf.DUMMYFUNCTION("""COMPUTED_VALUE"""),"")</f>
        <v/>
      </c>
      <c r="AB486" s="30"/>
      <c r="AC486" s="28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</row>
    <row r="487">
      <c r="A487" s="45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22" t="str">
        <f t="shared" si="1"/>
        <v/>
      </c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 t="str">
        <f>IFERROR(__xludf.DUMMYFUNCTION("""COMPUTED_VALUE"""),"")</f>
        <v/>
      </c>
      <c r="AB487" s="30"/>
      <c r="AC487" s="28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</row>
    <row r="488">
      <c r="A488" s="45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22" t="str">
        <f t="shared" si="1"/>
        <v/>
      </c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 t="str">
        <f>IFERROR(__xludf.DUMMYFUNCTION("""COMPUTED_VALUE"""),"")</f>
        <v/>
      </c>
      <c r="AB488" s="30"/>
      <c r="AC488" s="28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</row>
    <row r="489">
      <c r="A489" s="45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22" t="str">
        <f t="shared" si="1"/>
        <v/>
      </c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 t="str">
        <f>IFERROR(__xludf.DUMMYFUNCTION("""COMPUTED_VALUE"""),"")</f>
        <v/>
      </c>
      <c r="AB489" s="30"/>
      <c r="AC489" s="28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</row>
    <row r="490">
      <c r="A490" s="45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22" t="str">
        <f t="shared" si="1"/>
        <v/>
      </c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 t="str">
        <f>IFERROR(__xludf.DUMMYFUNCTION("""COMPUTED_VALUE"""),"")</f>
        <v/>
      </c>
      <c r="AB490" s="30"/>
      <c r="AC490" s="28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</row>
    <row r="491">
      <c r="A491" s="45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22" t="str">
        <f t="shared" si="1"/>
        <v/>
      </c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 t="str">
        <f>IFERROR(__xludf.DUMMYFUNCTION("""COMPUTED_VALUE"""),"")</f>
        <v/>
      </c>
      <c r="AB491" s="30"/>
      <c r="AC491" s="28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</row>
    <row r="492">
      <c r="A492" s="45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22" t="str">
        <f t="shared" si="1"/>
        <v/>
      </c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 t="str">
        <f>IFERROR(__xludf.DUMMYFUNCTION("""COMPUTED_VALUE"""),"")</f>
        <v/>
      </c>
      <c r="AB492" s="30"/>
      <c r="AC492" s="28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</row>
    <row r="493">
      <c r="A493" s="45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22" t="str">
        <f t="shared" si="1"/>
        <v/>
      </c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 t="str">
        <f>IFERROR(__xludf.DUMMYFUNCTION("""COMPUTED_VALUE"""),"")</f>
        <v/>
      </c>
      <c r="AB493" s="30"/>
      <c r="AC493" s="28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</row>
    <row r="494">
      <c r="A494" s="45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22" t="str">
        <f t="shared" si="1"/>
        <v/>
      </c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 t="str">
        <f>IFERROR(__xludf.DUMMYFUNCTION("""COMPUTED_VALUE"""),"")</f>
        <v/>
      </c>
      <c r="AB494" s="30"/>
      <c r="AC494" s="28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</row>
    <row r="495">
      <c r="A495" s="45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22" t="str">
        <f t="shared" si="1"/>
        <v/>
      </c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 t="str">
        <f>IFERROR(__xludf.DUMMYFUNCTION("""COMPUTED_VALUE"""),"")</f>
        <v/>
      </c>
      <c r="AB495" s="30"/>
      <c r="AC495" s="28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</row>
    <row r="496">
      <c r="A496" s="45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22" t="str">
        <f t="shared" si="1"/>
        <v/>
      </c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 t="str">
        <f>IFERROR(__xludf.DUMMYFUNCTION("""COMPUTED_VALUE"""),"")</f>
        <v/>
      </c>
      <c r="AB496" s="30"/>
      <c r="AC496" s="28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</row>
    <row r="497">
      <c r="A497" s="45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22" t="str">
        <f t="shared" si="1"/>
        <v/>
      </c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 t="str">
        <f>IFERROR(__xludf.DUMMYFUNCTION("""COMPUTED_VALUE"""),"")</f>
        <v/>
      </c>
      <c r="AB497" s="30"/>
      <c r="AC497" s="28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</row>
    <row r="498">
      <c r="A498" s="45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22" t="str">
        <f t="shared" si="1"/>
        <v/>
      </c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 t="str">
        <f>IFERROR(__xludf.DUMMYFUNCTION("""COMPUTED_VALUE"""),"")</f>
        <v/>
      </c>
      <c r="AB498" s="30"/>
      <c r="AC498" s="28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</row>
    <row r="499">
      <c r="A499" s="45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22" t="str">
        <f t="shared" si="1"/>
        <v/>
      </c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 t="str">
        <f>IFERROR(__xludf.DUMMYFUNCTION("""COMPUTED_VALUE"""),"")</f>
        <v/>
      </c>
      <c r="AB499" s="30"/>
      <c r="AC499" s="28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</row>
    <row r="500">
      <c r="A500" s="45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22" t="str">
        <f t="shared" si="1"/>
        <v/>
      </c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 t="str">
        <f>IFERROR(__xludf.DUMMYFUNCTION("""COMPUTED_VALUE"""),"")</f>
        <v/>
      </c>
      <c r="AB500" s="30"/>
      <c r="AC500" s="28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</row>
    <row r="501">
      <c r="A501" s="45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22" t="str">
        <f t="shared" si="1"/>
        <v/>
      </c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 t="str">
        <f>IFERROR(__xludf.DUMMYFUNCTION("""COMPUTED_VALUE"""),"")</f>
        <v/>
      </c>
      <c r="AB501" s="30"/>
      <c r="AC501" s="28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</row>
    <row r="502">
      <c r="A502" s="45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22" t="str">
        <f t="shared" si="1"/>
        <v/>
      </c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 t="str">
        <f>IFERROR(__xludf.DUMMYFUNCTION("""COMPUTED_VALUE"""),"")</f>
        <v/>
      </c>
      <c r="AB502" s="30"/>
      <c r="AC502" s="28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</row>
    <row r="503">
      <c r="A503" s="45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22" t="str">
        <f t="shared" si="1"/>
        <v/>
      </c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 t="str">
        <f>IFERROR(__xludf.DUMMYFUNCTION("""COMPUTED_VALUE"""),"")</f>
        <v/>
      </c>
      <c r="AB503" s="30"/>
      <c r="AC503" s="28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</row>
    <row r="504">
      <c r="A504" s="45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22" t="str">
        <f t="shared" si="1"/>
        <v/>
      </c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 t="str">
        <f>IFERROR(__xludf.DUMMYFUNCTION("""COMPUTED_VALUE"""),"")</f>
        <v/>
      </c>
      <c r="AB504" s="30"/>
      <c r="AC504" s="28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</row>
    <row r="505">
      <c r="A505" s="45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22" t="str">
        <f t="shared" si="1"/>
        <v/>
      </c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 t="str">
        <f>IFERROR(__xludf.DUMMYFUNCTION("""COMPUTED_VALUE"""),"")</f>
        <v/>
      </c>
      <c r="AB505" s="30"/>
      <c r="AC505" s="28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</row>
    <row r="506">
      <c r="A506" s="45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22" t="str">
        <f t="shared" si="1"/>
        <v/>
      </c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 t="str">
        <f>IFERROR(__xludf.DUMMYFUNCTION("""COMPUTED_VALUE"""),"")</f>
        <v/>
      </c>
      <c r="AB506" s="30"/>
      <c r="AC506" s="28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</row>
    <row r="507">
      <c r="A507" s="45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22" t="str">
        <f t="shared" si="1"/>
        <v/>
      </c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 t="str">
        <f>IFERROR(__xludf.DUMMYFUNCTION("""COMPUTED_VALUE"""),"")</f>
        <v/>
      </c>
      <c r="AB507" s="30"/>
      <c r="AC507" s="28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</row>
    <row r="508">
      <c r="A508" s="45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22" t="str">
        <f t="shared" si="1"/>
        <v/>
      </c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 t="str">
        <f>IFERROR(__xludf.DUMMYFUNCTION("""COMPUTED_VALUE"""),"")</f>
        <v/>
      </c>
      <c r="AB508" s="30"/>
      <c r="AC508" s="28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</row>
    <row r="509">
      <c r="A509" s="45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22" t="str">
        <f t="shared" si="1"/>
        <v/>
      </c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 t="str">
        <f>IFERROR(__xludf.DUMMYFUNCTION("""COMPUTED_VALUE"""),"")</f>
        <v/>
      </c>
      <c r="AB509" s="30"/>
      <c r="AC509" s="28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</row>
    <row r="510">
      <c r="A510" s="45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22" t="str">
        <f t="shared" si="1"/>
        <v/>
      </c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 t="str">
        <f>IFERROR(__xludf.DUMMYFUNCTION("""COMPUTED_VALUE"""),"")</f>
        <v/>
      </c>
      <c r="AB510" s="30"/>
      <c r="AC510" s="28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</row>
    <row r="511">
      <c r="A511" s="45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22" t="str">
        <f t="shared" si="1"/>
        <v/>
      </c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 t="str">
        <f>IFERROR(__xludf.DUMMYFUNCTION("""COMPUTED_VALUE"""),"")</f>
        <v/>
      </c>
      <c r="AB511" s="30"/>
      <c r="AC511" s="28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</row>
    <row r="512">
      <c r="A512" s="45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22" t="str">
        <f t="shared" si="1"/>
        <v/>
      </c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 t="str">
        <f>IFERROR(__xludf.DUMMYFUNCTION("""COMPUTED_VALUE"""),"")</f>
        <v/>
      </c>
      <c r="AB512" s="30"/>
      <c r="AC512" s="28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</row>
    <row r="513">
      <c r="A513" s="45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22" t="str">
        <f t="shared" si="1"/>
        <v/>
      </c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 t="str">
        <f>IFERROR(__xludf.DUMMYFUNCTION("""COMPUTED_VALUE"""),"")</f>
        <v/>
      </c>
      <c r="AB513" s="30"/>
      <c r="AC513" s="28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</row>
    <row r="514">
      <c r="A514" s="45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22" t="str">
        <f t="shared" si="1"/>
        <v/>
      </c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 t="str">
        <f>IFERROR(__xludf.DUMMYFUNCTION("""COMPUTED_VALUE"""),"")</f>
        <v/>
      </c>
      <c r="AB514" s="30"/>
      <c r="AC514" s="28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</row>
    <row r="515">
      <c r="A515" s="45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22" t="str">
        <f t="shared" si="1"/>
        <v/>
      </c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 t="str">
        <f>IFERROR(__xludf.DUMMYFUNCTION("""COMPUTED_VALUE"""),"")</f>
        <v/>
      </c>
      <c r="AB515" s="30"/>
      <c r="AC515" s="28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</row>
    <row r="516">
      <c r="A516" s="45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22" t="str">
        <f t="shared" si="1"/>
        <v/>
      </c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 t="str">
        <f>IFERROR(__xludf.DUMMYFUNCTION("""COMPUTED_VALUE"""),"")</f>
        <v/>
      </c>
      <c r="AB516" s="30"/>
      <c r="AC516" s="28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</row>
    <row r="517">
      <c r="A517" s="45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22" t="str">
        <f t="shared" si="1"/>
        <v/>
      </c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 t="str">
        <f>IFERROR(__xludf.DUMMYFUNCTION("""COMPUTED_VALUE"""),"")</f>
        <v/>
      </c>
      <c r="AB517" s="30"/>
      <c r="AC517" s="28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</row>
    <row r="518">
      <c r="A518" s="45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22" t="str">
        <f t="shared" si="1"/>
        <v/>
      </c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 t="str">
        <f>IFERROR(__xludf.DUMMYFUNCTION("""COMPUTED_VALUE"""),"")</f>
        <v/>
      </c>
      <c r="AB518" s="30"/>
      <c r="AC518" s="28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</row>
    <row r="519">
      <c r="A519" s="45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22" t="str">
        <f t="shared" si="1"/>
        <v/>
      </c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 t="str">
        <f>IFERROR(__xludf.DUMMYFUNCTION("""COMPUTED_VALUE"""),"")</f>
        <v/>
      </c>
      <c r="AB519" s="30"/>
      <c r="AC519" s="28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</row>
    <row r="520">
      <c r="A520" s="45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22" t="str">
        <f t="shared" si="1"/>
        <v/>
      </c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 t="str">
        <f>IFERROR(__xludf.DUMMYFUNCTION("""COMPUTED_VALUE"""),"")</f>
        <v/>
      </c>
      <c r="AB520" s="30"/>
      <c r="AC520" s="28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</row>
    <row r="521">
      <c r="A521" s="45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22" t="str">
        <f t="shared" si="1"/>
        <v/>
      </c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 t="str">
        <f>IFERROR(__xludf.DUMMYFUNCTION("""COMPUTED_VALUE"""),"")</f>
        <v/>
      </c>
      <c r="AB521" s="30"/>
      <c r="AC521" s="28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</row>
    <row r="522">
      <c r="A522" s="45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22" t="str">
        <f t="shared" si="1"/>
        <v/>
      </c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 t="str">
        <f>IFERROR(__xludf.DUMMYFUNCTION("""COMPUTED_VALUE"""),"")</f>
        <v/>
      </c>
      <c r="AB522" s="30"/>
      <c r="AC522" s="28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</row>
    <row r="523">
      <c r="A523" s="45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22" t="str">
        <f t="shared" si="1"/>
        <v/>
      </c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 t="str">
        <f>IFERROR(__xludf.DUMMYFUNCTION("""COMPUTED_VALUE"""),"")</f>
        <v/>
      </c>
      <c r="AB523" s="30"/>
      <c r="AC523" s="28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</row>
    <row r="524">
      <c r="A524" s="45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22" t="str">
        <f t="shared" si="1"/>
        <v/>
      </c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 t="str">
        <f>IFERROR(__xludf.DUMMYFUNCTION("""COMPUTED_VALUE"""),"")</f>
        <v/>
      </c>
      <c r="AB524" s="30"/>
      <c r="AC524" s="28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</row>
    <row r="525">
      <c r="A525" s="45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22" t="str">
        <f t="shared" si="1"/>
        <v/>
      </c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 t="str">
        <f>IFERROR(__xludf.DUMMYFUNCTION("""COMPUTED_VALUE"""),"")</f>
        <v/>
      </c>
      <c r="AB525" s="30"/>
      <c r="AC525" s="28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</row>
    <row r="526">
      <c r="A526" s="45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22" t="str">
        <f t="shared" si="1"/>
        <v/>
      </c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 t="str">
        <f>IFERROR(__xludf.DUMMYFUNCTION("""COMPUTED_VALUE"""),"")</f>
        <v/>
      </c>
      <c r="AB526" s="30"/>
      <c r="AC526" s="28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</row>
    <row r="527">
      <c r="A527" s="45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22" t="str">
        <f t="shared" si="1"/>
        <v/>
      </c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 t="str">
        <f>IFERROR(__xludf.DUMMYFUNCTION("""COMPUTED_VALUE"""),"")</f>
        <v/>
      </c>
      <c r="AB527" s="30"/>
      <c r="AC527" s="28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</row>
    <row r="528">
      <c r="A528" s="45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22" t="str">
        <f t="shared" si="1"/>
        <v/>
      </c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 t="str">
        <f>IFERROR(__xludf.DUMMYFUNCTION("""COMPUTED_VALUE"""),"")</f>
        <v/>
      </c>
      <c r="AB528" s="30"/>
      <c r="AC528" s="28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</row>
    <row r="529">
      <c r="A529" s="45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22" t="str">
        <f t="shared" si="1"/>
        <v/>
      </c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 t="str">
        <f>IFERROR(__xludf.DUMMYFUNCTION("""COMPUTED_VALUE"""),"")</f>
        <v/>
      </c>
      <c r="AB529" s="30"/>
      <c r="AC529" s="28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</row>
    <row r="530">
      <c r="A530" s="45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22" t="str">
        <f t="shared" si="1"/>
        <v/>
      </c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 t="str">
        <f>IFERROR(__xludf.DUMMYFUNCTION("""COMPUTED_VALUE"""),"")</f>
        <v/>
      </c>
      <c r="AB530" s="30"/>
      <c r="AC530" s="28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</row>
    <row r="531">
      <c r="A531" s="45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22" t="str">
        <f t="shared" si="1"/>
        <v/>
      </c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 t="str">
        <f>IFERROR(__xludf.DUMMYFUNCTION("""COMPUTED_VALUE"""),"")</f>
        <v/>
      </c>
      <c r="AB531" s="30"/>
      <c r="AC531" s="28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</row>
    <row r="532">
      <c r="A532" s="45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22" t="str">
        <f t="shared" si="1"/>
        <v/>
      </c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 t="str">
        <f>IFERROR(__xludf.DUMMYFUNCTION("""COMPUTED_VALUE"""),"")</f>
        <v/>
      </c>
      <c r="AB532" s="30"/>
      <c r="AC532" s="28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</row>
    <row r="533">
      <c r="A533" s="45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22" t="str">
        <f t="shared" si="1"/>
        <v/>
      </c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 t="str">
        <f>IFERROR(__xludf.DUMMYFUNCTION("""COMPUTED_VALUE"""),"")</f>
        <v/>
      </c>
      <c r="AB533" s="30"/>
      <c r="AC533" s="28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</row>
    <row r="534">
      <c r="A534" s="45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22" t="str">
        <f t="shared" si="1"/>
        <v/>
      </c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 t="str">
        <f>IFERROR(__xludf.DUMMYFUNCTION("""COMPUTED_VALUE"""),"")</f>
        <v/>
      </c>
      <c r="AB534" s="30"/>
      <c r="AC534" s="28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</row>
    <row r="535">
      <c r="A535" s="45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22" t="str">
        <f t="shared" si="1"/>
        <v/>
      </c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 t="str">
        <f>IFERROR(__xludf.DUMMYFUNCTION("""COMPUTED_VALUE"""),"")</f>
        <v/>
      </c>
      <c r="AB535" s="30"/>
      <c r="AC535" s="28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</row>
    <row r="536">
      <c r="A536" s="45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22" t="str">
        <f t="shared" si="1"/>
        <v/>
      </c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 t="str">
        <f>IFERROR(__xludf.DUMMYFUNCTION("""COMPUTED_VALUE"""),"")</f>
        <v/>
      </c>
      <c r="AB536" s="30"/>
      <c r="AC536" s="28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</row>
    <row r="537">
      <c r="A537" s="45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22" t="str">
        <f t="shared" si="1"/>
        <v/>
      </c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 t="str">
        <f>IFERROR(__xludf.DUMMYFUNCTION("""COMPUTED_VALUE"""),"")</f>
        <v/>
      </c>
      <c r="AB537" s="30"/>
      <c r="AC537" s="28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</row>
    <row r="538">
      <c r="A538" s="45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22" t="str">
        <f t="shared" si="1"/>
        <v/>
      </c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 t="str">
        <f>IFERROR(__xludf.DUMMYFUNCTION("""COMPUTED_VALUE"""),"")</f>
        <v/>
      </c>
      <c r="AB538" s="30"/>
      <c r="AC538" s="28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</row>
    <row r="539">
      <c r="A539" s="45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22" t="str">
        <f t="shared" si="1"/>
        <v/>
      </c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 t="str">
        <f>IFERROR(__xludf.DUMMYFUNCTION("""COMPUTED_VALUE"""),"")</f>
        <v/>
      </c>
      <c r="AB539" s="30"/>
      <c r="AC539" s="28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</row>
    <row r="540">
      <c r="A540" s="45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22" t="str">
        <f t="shared" si="1"/>
        <v/>
      </c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 t="str">
        <f>IFERROR(__xludf.DUMMYFUNCTION("""COMPUTED_VALUE"""),"")</f>
        <v/>
      </c>
      <c r="AB540" s="30"/>
      <c r="AC540" s="28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</row>
    <row r="541">
      <c r="A541" s="45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22" t="str">
        <f t="shared" si="1"/>
        <v/>
      </c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 t="str">
        <f>IFERROR(__xludf.DUMMYFUNCTION("""COMPUTED_VALUE"""),"")</f>
        <v/>
      </c>
      <c r="AB541" s="30"/>
      <c r="AC541" s="28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</row>
    <row r="542">
      <c r="A542" s="45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22" t="str">
        <f t="shared" si="1"/>
        <v/>
      </c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 t="str">
        <f>IFERROR(__xludf.DUMMYFUNCTION("""COMPUTED_VALUE"""),"")</f>
        <v/>
      </c>
      <c r="AB542" s="30"/>
      <c r="AC542" s="28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</row>
    <row r="543">
      <c r="A543" s="45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22" t="str">
        <f t="shared" si="1"/>
        <v/>
      </c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 t="str">
        <f>IFERROR(__xludf.DUMMYFUNCTION("""COMPUTED_VALUE"""),"")</f>
        <v/>
      </c>
      <c r="AB543" s="30"/>
      <c r="AC543" s="28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</row>
    <row r="544">
      <c r="A544" s="45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22" t="str">
        <f t="shared" si="1"/>
        <v/>
      </c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 t="str">
        <f>IFERROR(__xludf.DUMMYFUNCTION("""COMPUTED_VALUE"""),"")</f>
        <v/>
      </c>
      <c r="AB544" s="30"/>
      <c r="AC544" s="28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</row>
    <row r="545">
      <c r="A545" s="45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22" t="str">
        <f t="shared" si="1"/>
        <v/>
      </c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 t="str">
        <f>IFERROR(__xludf.DUMMYFUNCTION("""COMPUTED_VALUE"""),"")</f>
        <v/>
      </c>
      <c r="AB545" s="30"/>
      <c r="AC545" s="28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</row>
    <row r="546">
      <c r="A546" s="45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22" t="str">
        <f t="shared" si="1"/>
        <v/>
      </c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 t="str">
        <f>IFERROR(__xludf.DUMMYFUNCTION("""COMPUTED_VALUE"""),"")</f>
        <v/>
      </c>
      <c r="AB546" s="30"/>
      <c r="AC546" s="28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</row>
    <row r="547">
      <c r="A547" s="45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22" t="str">
        <f t="shared" si="1"/>
        <v/>
      </c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 t="str">
        <f>IFERROR(__xludf.DUMMYFUNCTION("""COMPUTED_VALUE"""),"")</f>
        <v/>
      </c>
      <c r="AB547" s="30"/>
      <c r="AC547" s="28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</row>
    <row r="548">
      <c r="A548" s="45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22" t="str">
        <f t="shared" si="1"/>
        <v/>
      </c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 t="str">
        <f>IFERROR(__xludf.DUMMYFUNCTION("""COMPUTED_VALUE"""),"")</f>
        <v/>
      </c>
      <c r="AB548" s="30"/>
      <c r="AC548" s="28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</row>
    <row r="549">
      <c r="A549" s="45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22" t="str">
        <f t="shared" si="1"/>
        <v/>
      </c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 t="str">
        <f>IFERROR(__xludf.DUMMYFUNCTION("""COMPUTED_VALUE"""),"")</f>
        <v/>
      </c>
      <c r="AB549" s="30"/>
      <c r="AC549" s="28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</row>
    <row r="550">
      <c r="A550" s="45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22" t="str">
        <f t="shared" si="1"/>
        <v/>
      </c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 t="str">
        <f>IFERROR(__xludf.DUMMYFUNCTION("""COMPUTED_VALUE"""),"")</f>
        <v/>
      </c>
      <c r="AB550" s="30"/>
      <c r="AC550" s="28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</row>
    <row r="551">
      <c r="A551" s="45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22" t="str">
        <f t="shared" si="1"/>
        <v/>
      </c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 t="str">
        <f>IFERROR(__xludf.DUMMYFUNCTION("""COMPUTED_VALUE"""),"")</f>
        <v/>
      </c>
      <c r="AB551" s="30"/>
      <c r="AC551" s="28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</row>
    <row r="552">
      <c r="A552" s="45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22" t="str">
        <f t="shared" si="1"/>
        <v/>
      </c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 t="str">
        <f>IFERROR(__xludf.DUMMYFUNCTION("""COMPUTED_VALUE"""),"")</f>
        <v/>
      </c>
      <c r="AB552" s="30"/>
      <c r="AC552" s="28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</row>
    <row r="553">
      <c r="A553" s="45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22" t="str">
        <f t="shared" si="1"/>
        <v/>
      </c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 t="str">
        <f>IFERROR(__xludf.DUMMYFUNCTION("""COMPUTED_VALUE"""),"")</f>
        <v/>
      </c>
      <c r="AB553" s="30"/>
      <c r="AC553" s="28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</row>
    <row r="554">
      <c r="A554" s="45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22" t="str">
        <f t="shared" si="1"/>
        <v/>
      </c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 t="str">
        <f>IFERROR(__xludf.DUMMYFUNCTION("""COMPUTED_VALUE"""),"")</f>
        <v/>
      </c>
      <c r="AB554" s="30"/>
      <c r="AC554" s="28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</row>
    <row r="555">
      <c r="A555" s="45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22" t="str">
        <f t="shared" si="1"/>
        <v/>
      </c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 t="str">
        <f>IFERROR(__xludf.DUMMYFUNCTION("""COMPUTED_VALUE"""),"")</f>
        <v/>
      </c>
      <c r="AB555" s="30"/>
      <c r="AC555" s="28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</row>
    <row r="556">
      <c r="A556" s="45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22" t="str">
        <f t="shared" si="1"/>
        <v/>
      </c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 t="str">
        <f>IFERROR(__xludf.DUMMYFUNCTION("""COMPUTED_VALUE"""),"")</f>
        <v/>
      </c>
      <c r="AB556" s="30"/>
      <c r="AC556" s="28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</row>
    <row r="557">
      <c r="A557" s="45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22" t="str">
        <f t="shared" si="1"/>
        <v/>
      </c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 t="str">
        <f>IFERROR(__xludf.DUMMYFUNCTION("""COMPUTED_VALUE"""),"")</f>
        <v/>
      </c>
      <c r="AB557" s="30"/>
      <c r="AC557" s="28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</row>
    <row r="558">
      <c r="A558" s="45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22" t="str">
        <f t="shared" si="1"/>
        <v/>
      </c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 t="str">
        <f>IFERROR(__xludf.DUMMYFUNCTION("""COMPUTED_VALUE"""),"")</f>
        <v/>
      </c>
      <c r="AB558" s="30"/>
      <c r="AC558" s="28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</row>
    <row r="559">
      <c r="A559" s="45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22" t="str">
        <f t="shared" si="1"/>
        <v/>
      </c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 t="str">
        <f>IFERROR(__xludf.DUMMYFUNCTION("""COMPUTED_VALUE"""),"")</f>
        <v/>
      </c>
      <c r="AB559" s="30"/>
      <c r="AC559" s="28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</row>
    <row r="560">
      <c r="A560" s="45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22" t="str">
        <f t="shared" si="1"/>
        <v/>
      </c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 t="str">
        <f>IFERROR(__xludf.DUMMYFUNCTION("""COMPUTED_VALUE"""),"")</f>
        <v/>
      </c>
      <c r="AB560" s="30"/>
      <c r="AC560" s="28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</row>
    <row r="561">
      <c r="A561" s="45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22" t="str">
        <f t="shared" si="1"/>
        <v/>
      </c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 t="str">
        <f>IFERROR(__xludf.DUMMYFUNCTION("""COMPUTED_VALUE"""),"")</f>
        <v/>
      </c>
      <c r="AB561" s="30"/>
      <c r="AC561" s="28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</row>
    <row r="562">
      <c r="A562" s="45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22" t="str">
        <f t="shared" si="1"/>
        <v/>
      </c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 t="str">
        <f>IFERROR(__xludf.DUMMYFUNCTION("""COMPUTED_VALUE"""),"")</f>
        <v/>
      </c>
      <c r="AB562" s="30"/>
      <c r="AC562" s="28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</row>
    <row r="563">
      <c r="A563" s="45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22" t="str">
        <f t="shared" si="1"/>
        <v/>
      </c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 t="str">
        <f>IFERROR(__xludf.DUMMYFUNCTION("""COMPUTED_VALUE"""),"")</f>
        <v/>
      </c>
      <c r="AB563" s="30"/>
      <c r="AC563" s="28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</row>
    <row r="564">
      <c r="A564" s="45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22" t="str">
        <f t="shared" si="1"/>
        <v/>
      </c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 t="str">
        <f>IFERROR(__xludf.DUMMYFUNCTION("""COMPUTED_VALUE"""),"")</f>
        <v/>
      </c>
      <c r="AB564" s="30"/>
      <c r="AC564" s="28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</row>
    <row r="565">
      <c r="A565" s="45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22" t="str">
        <f t="shared" si="1"/>
        <v/>
      </c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 t="str">
        <f>IFERROR(__xludf.DUMMYFUNCTION("""COMPUTED_VALUE"""),"")</f>
        <v/>
      </c>
      <c r="AB565" s="30"/>
      <c r="AC565" s="28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</row>
    <row r="566">
      <c r="A566" s="45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22" t="str">
        <f t="shared" si="1"/>
        <v/>
      </c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 t="str">
        <f>IFERROR(__xludf.DUMMYFUNCTION("""COMPUTED_VALUE"""),"")</f>
        <v/>
      </c>
      <c r="AB566" s="30"/>
      <c r="AC566" s="28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</row>
    <row r="567">
      <c r="A567" s="45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22" t="str">
        <f t="shared" si="1"/>
        <v/>
      </c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 t="str">
        <f>IFERROR(__xludf.DUMMYFUNCTION("""COMPUTED_VALUE"""),"")</f>
        <v/>
      </c>
      <c r="AB567" s="30"/>
      <c r="AC567" s="28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</row>
    <row r="568">
      <c r="A568" s="45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22" t="str">
        <f t="shared" si="1"/>
        <v/>
      </c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 t="str">
        <f>IFERROR(__xludf.DUMMYFUNCTION("""COMPUTED_VALUE"""),"")</f>
        <v/>
      </c>
      <c r="AB568" s="30"/>
      <c r="AC568" s="28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</row>
    <row r="569">
      <c r="A569" s="45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22" t="str">
        <f t="shared" si="1"/>
        <v/>
      </c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 t="str">
        <f>IFERROR(__xludf.DUMMYFUNCTION("""COMPUTED_VALUE"""),"")</f>
        <v/>
      </c>
      <c r="AB569" s="30"/>
      <c r="AC569" s="28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</row>
    <row r="570">
      <c r="A570" s="45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22" t="str">
        <f t="shared" si="1"/>
        <v/>
      </c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 t="str">
        <f>IFERROR(__xludf.DUMMYFUNCTION("""COMPUTED_VALUE"""),"")</f>
        <v/>
      </c>
      <c r="AB570" s="30"/>
      <c r="AC570" s="28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</row>
    <row r="571">
      <c r="A571" s="45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22" t="str">
        <f t="shared" si="1"/>
        <v/>
      </c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 t="str">
        <f>IFERROR(__xludf.DUMMYFUNCTION("""COMPUTED_VALUE"""),"")</f>
        <v/>
      </c>
      <c r="AB571" s="30"/>
      <c r="AC571" s="28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</row>
    <row r="572">
      <c r="A572" s="45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22" t="str">
        <f t="shared" si="1"/>
        <v/>
      </c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 t="str">
        <f>IFERROR(__xludf.DUMMYFUNCTION("""COMPUTED_VALUE"""),"")</f>
        <v/>
      </c>
      <c r="AB572" s="30"/>
      <c r="AC572" s="28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</row>
    <row r="573">
      <c r="A573" s="45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22" t="str">
        <f t="shared" si="1"/>
        <v/>
      </c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 t="str">
        <f>IFERROR(__xludf.DUMMYFUNCTION("""COMPUTED_VALUE"""),"")</f>
        <v/>
      </c>
      <c r="AB573" s="30"/>
      <c r="AC573" s="28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</row>
    <row r="574">
      <c r="A574" s="45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22" t="str">
        <f t="shared" si="1"/>
        <v/>
      </c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 t="str">
        <f>IFERROR(__xludf.DUMMYFUNCTION("""COMPUTED_VALUE"""),"")</f>
        <v/>
      </c>
      <c r="AB574" s="30"/>
      <c r="AC574" s="28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</row>
    <row r="575">
      <c r="A575" s="45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22" t="str">
        <f t="shared" si="1"/>
        <v/>
      </c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 t="str">
        <f>IFERROR(__xludf.DUMMYFUNCTION("""COMPUTED_VALUE"""),"")</f>
        <v/>
      </c>
      <c r="AB575" s="30"/>
      <c r="AC575" s="28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</row>
    <row r="576">
      <c r="A576" s="45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22" t="str">
        <f t="shared" si="1"/>
        <v/>
      </c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 t="str">
        <f>IFERROR(__xludf.DUMMYFUNCTION("""COMPUTED_VALUE"""),"")</f>
        <v/>
      </c>
      <c r="AB576" s="30"/>
      <c r="AC576" s="28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</row>
    <row r="577">
      <c r="A577" s="45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22" t="str">
        <f t="shared" si="1"/>
        <v/>
      </c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 t="str">
        <f>IFERROR(__xludf.DUMMYFUNCTION("""COMPUTED_VALUE"""),"")</f>
        <v/>
      </c>
      <c r="AB577" s="30"/>
      <c r="AC577" s="28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</row>
    <row r="578">
      <c r="A578" s="45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22" t="str">
        <f t="shared" si="1"/>
        <v/>
      </c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 t="str">
        <f>IFERROR(__xludf.DUMMYFUNCTION("""COMPUTED_VALUE"""),"")</f>
        <v/>
      </c>
      <c r="AB578" s="30"/>
      <c r="AC578" s="28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</row>
    <row r="579">
      <c r="A579" s="45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22" t="str">
        <f t="shared" si="1"/>
        <v/>
      </c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 t="str">
        <f>IFERROR(__xludf.DUMMYFUNCTION("""COMPUTED_VALUE"""),"")</f>
        <v/>
      </c>
      <c r="AB579" s="30"/>
      <c r="AC579" s="28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</row>
    <row r="580">
      <c r="A580" s="45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22" t="str">
        <f t="shared" si="1"/>
        <v/>
      </c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 t="str">
        <f>IFERROR(__xludf.DUMMYFUNCTION("""COMPUTED_VALUE"""),"")</f>
        <v/>
      </c>
      <c r="AB580" s="30"/>
      <c r="AC580" s="28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</row>
    <row r="581">
      <c r="A581" s="45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22" t="str">
        <f t="shared" si="1"/>
        <v/>
      </c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 t="str">
        <f>IFERROR(__xludf.DUMMYFUNCTION("""COMPUTED_VALUE"""),"")</f>
        <v/>
      </c>
      <c r="AB581" s="30"/>
      <c r="AC581" s="28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</row>
    <row r="582">
      <c r="A582" s="45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22" t="str">
        <f t="shared" si="1"/>
        <v/>
      </c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 t="str">
        <f>IFERROR(__xludf.DUMMYFUNCTION("""COMPUTED_VALUE"""),"")</f>
        <v/>
      </c>
      <c r="AB582" s="30"/>
      <c r="AC582" s="28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</row>
    <row r="583">
      <c r="A583" s="45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22" t="str">
        <f t="shared" si="1"/>
        <v/>
      </c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 t="str">
        <f>IFERROR(__xludf.DUMMYFUNCTION("""COMPUTED_VALUE"""),"")</f>
        <v/>
      </c>
      <c r="AB583" s="30"/>
      <c r="AC583" s="28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</row>
    <row r="584">
      <c r="A584" s="45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22" t="str">
        <f t="shared" si="1"/>
        <v/>
      </c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 t="str">
        <f>IFERROR(__xludf.DUMMYFUNCTION("""COMPUTED_VALUE"""),"")</f>
        <v/>
      </c>
      <c r="AB584" s="30"/>
      <c r="AC584" s="28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</row>
    <row r="585">
      <c r="A585" s="45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22" t="str">
        <f t="shared" si="1"/>
        <v/>
      </c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 t="str">
        <f>IFERROR(__xludf.DUMMYFUNCTION("""COMPUTED_VALUE"""),"")</f>
        <v/>
      </c>
      <c r="AB585" s="30"/>
      <c r="AC585" s="28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</row>
    <row r="586">
      <c r="A586" s="45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22" t="str">
        <f t="shared" si="1"/>
        <v/>
      </c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 t="str">
        <f>IFERROR(__xludf.DUMMYFUNCTION("""COMPUTED_VALUE"""),"")</f>
        <v/>
      </c>
      <c r="AB586" s="30"/>
      <c r="AC586" s="28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</row>
    <row r="587">
      <c r="A587" s="45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22" t="str">
        <f t="shared" si="1"/>
        <v/>
      </c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 t="str">
        <f>IFERROR(__xludf.DUMMYFUNCTION("""COMPUTED_VALUE"""),"")</f>
        <v/>
      </c>
      <c r="AB587" s="30"/>
      <c r="AC587" s="28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</row>
    <row r="588">
      <c r="A588" s="45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22" t="str">
        <f t="shared" si="1"/>
        <v/>
      </c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 t="str">
        <f>IFERROR(__xludf.DUMMYFUNCTION("""COMPUTED_VALUE"""),"")</f>
        <v/>
      </c>
      <c r="AB588" s="30"/>
      <c r="AC588" s="28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</row>
    <row r="589">
      <c r="A589" s="45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22" t="str">
        <f t="shared" si="1"/>
        <v/>
      </c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 t="str">
        <f>IFERROR(__xludf.DUMMYFUNCTION("""COMPUTED_VALUE"""),"")</f>
        <v/>
      </c>
      <c r="AB589" s="30"/>
      <c r="AC589" s="28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</row>
    <row r="590">
      <c r="A590" s="45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22" t="str">
        <f t="shared" si="1"/>
        <v/>
      </c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 t="str">
        <f>IFERROR(__xludf.DUMMYFUNCTION("""COMPUTED_VALUE"""),"")</f>
        <v/>
      </c>
      <c r="AB590" s="30"/>
      <c r="AC590" s="28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</row>
    <row r="591">
      <c r="A591" s="45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22" t="str">
        <f t="shared" si="1"/>
        <v/>
      </c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 t="str">
        <f>IFERROR(__xludf.DUMMYFUNCTION("""COMPUTED_VALUE"""),"")</f>
        <v/>
      </c>
      <c r="AB591" s="30"/>
      <c r="AC591" s="28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</row>
    <row r="592">
      <c r="A592" s="45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22" t="str">
        <f t="shared" si="1"/>
        <v/>
      </c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 t="str">
        <f>IFERROR(__xludf.DUMMYFUNCTION("""COMPUTED_VALUE"""),"")</f>
        <v/>
      </c>
      <c r="AB592" s="30"/>
      <c r="AC592" s="28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</row>
    <row r="593">
      <c r="A593" s="45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22" t="str">
        <f t="shared" si="1"/>
        <v/>
      </c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 t="str">
        <f>IFERROR(__xludf.DUMMYFUNCTION("""COMPUTED_VALUE"""),"")</f>
        <v/>
      </c>
      <c r="AB593" s="30"/>
      <c r="AC593" s="28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</row>
    <row r="594">
      <c r="A594" s="45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22" t="str">
        <f t="shared" si="1"/>
        <v/>
      </c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 t="str">
        <f>IFERROR(__xludf.DUMMYFUNCTION("""COMPUTED_VALUE"""),"")</f>
        <v/>
      </c>
      <c r="AB594" s="30"/>
      <c r="AC594" s="28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</row>
    <row r="595">
      <c r="A595" s="45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22" t="str">
        <f t="shared" si="1"/>
        <v/>
      </c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 t="str">
        <f>IFERROR(__xludf.DUMMYFUNCTION("""COMPUTED_VALUE"""),"")</f>
        <v/>
      </c>
      <c r="AB595" s="30"/>
      <c r="AC595" s="28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</row>
    <row r="596">
      <c r="A596" s="45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22" t="str">
        <f t="shared" si="1"/>
        <v/>
      </c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 t="str">
        <f>IFERROR(__xludf.DUMMYFUNCTION("""COMPUTED_VALUE"""),"")</f>
        <v/>
      </c>
      <c r="AB596" s="30"/>
      <c r="AC596" s="28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</row>
    <row r="597">
      <c r="A597" s="45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22" t="str">
        <f t="shared" si="1"/>
        <v/>
      </c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 t="str">
        <f>IFERROR(__xludf.DUMMYFUNCTION("""COMPUTED_VALUE"""),"")</f>
        <v/>
      </c>
      <c r="AB597" s="30"/>
      <c r="AC597" s="28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</row>
    <row r="598">
      <c r="A598" s="45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22" t="str">
        <f t="shared" si="1"/>
        <v/>
      </c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 t="str">
        <f>IFERROR(__xludf.DUMMYFUNCTION("""COMPUTED_VALUE"""),"")</f>
        <v/>
      </c>
      <c r="AB598" s="30"/>
      <c r="AC598" s="28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</row>
    <row r="599">
      <c r="A599" s="45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22" t="str">
        <f t="shared" si="1"/>
        <v/>
      </c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 t="str">
        <f>IFERROR(__xludf.DUMMYFUNCTION("""COMPUTED_VALUE"""),"")</f>
        <v/>
      </c>
      <c r="AB599" s="30"/>
      <c r="AC599" s="28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</row>
    <row r="600">
      <c r="A600" s="45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22" t="str">
        <f t="shared" si="1"/>
        <v/>
      </c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 t="str">
        <f>IFERROR(__xludf.DUMMYFUNCTION("""COMPUTED_VALUE"""),"")</f>
        <v/>
      </c>
      <c r="AB600" s="30"/>
      <c r="AC600" s="28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</row>
    <row r="601">
      <c r="A601" s="45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22" t="str">
        <f t="shared" si="1"/>
        <v/>
      </c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 t="str">
        <f>IFERROR(__xludf.DUMMYFUNCTION("""COMPUTED_VALUE"""),"")</f>
        <v/>
      </c>
      <c r="AB601" s="30"/>
      <c r="AC601" s="28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</row>
    <row r="602">
      <c r="A602" s="45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22" t="str">
        <f t="shared" si="1"/>
        <v/>
      </c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 t="str">
        <f>IFERROR(__xludf.DUMMYFUNCTION("""COMPUTED_VALUE"""),"")</f>
        <v/>
      </c>
      <c r="AB602" s="30"/>
      <c r="AC602" s="28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</row>
    <row r="603">
      <c r="A603" s="45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22" t="str">
        <f t="shared" si="1"/>
        <v/>
      </c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 t="str">
        <f>IFERROR(__xludf.DUMMYFUNCTION("""COMPUTED_VALUE"""),"")</f>
        <v/>
      </c>
      <c r="AB603" s="30"/>
      <c r="AC603" s="28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</row>
    <row r="604">
      <c r="A604" s="45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22" t="str">
        <f t="shared" si="1"/>
        <v/>
      </c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 t="str">
        <f>IFERROR(__xludf.DUMMYFUNCTION("""COMPUTED_VALUE"""),"")</f>
        <v/>
      </c>
      <c r="AB604" s="30"/>
      <c r="AC604" s="28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</row>
    <row r="605">
      <c r="A605" s="45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22" t="str">
        <f t="shared" si="1"/>
        <v/>
      </c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 t="str">
        <f>IFERROR(__xludf.DUMMYFUNCTION("""COMPUTED_VALUE"""),"")</f>
        <v/>
      </c>
      <c r="AB605" s="30"/>
      <c r="AC605" s="28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</row>
    <row r="606">
      <c r="A606" s="45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22" t="str">
        <f t="shared" si="1"/>
        <v/>
      </c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 t="str">
        <f>IFERROR(__xludf.DUMMYFUNCTION("""COMPUTED_VALUE"""),"")</f>
        <v/>
      </c>
      <c r="AB606" s="30"/>
      <c r="AC606" s="28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</row>
    <row r="607">
      <c r="A607" s="45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22" t="str">
        <f t="shared" si="1"/>
        <v/>
      </c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 t="str">
        <f>IFERROR(__xludf.DUMMYFUNCTION("""COMPUTED_VALUE"""),"")</f>
        <v/>
      </c>
      <c r="AB607" s="30"/>
      <c r="AC607" s="28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</row>
    <row r="608">
      <c r="A608" s="45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22" t="str">
        <f t="shared" si="1"/>
        <v/>
      </c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 t="str">
        <f>IFERROR(__xludf.DUMMYFUNCTION("""COMPUTED_VALUE"""),"")</f>
        <v/>
      </c>
      <c r="AB608" s="30"/>
      <c r="AC608" s="28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</row>
    <row r="609">
      <c r="A609" s="45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22" t="str">
        <f t="shared" si="1"/>
        <v/>
      </c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 t="str">
        <f>IFERROR(__xludf.DUMMYFUNCTION("""COMPUTED_VALUE"""),"")</f>
        <v/>
      </c>
      <c r="AB609" s="30"/>
      <c r="AC609" s="28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</row>
    <row r="610">
      <c r="A610" s="45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22" t="str">
        <f t="shared" si="1"/>
        <v/>
      </c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 t="str">
        <f>IFERROR(__xludf.DUMMYFUNCTION("""COMPUTED_VALUE"""),"")</f>
        <v/>
      </c>
      <c r="AB610" s="30"/>
      <c r="AC610" s="28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</row>
    <row r="611">
      <c r="A611" s="45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22" t="str">
        <f t="shared" si="1"/>
        <v/>
      </c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 t="str">
        <f>IFERROR(__xludf.DUMMYFUNCTION("""COMPUTED_VALUE"""),"")</f>
        <v/>
      </c>
      <c r="AB611" s="30"/>
      <c r="AC611" s="28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</row>
    <row r="612">
      <c r="A612" s="45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22" t="str">
        <f t="shared" si="1"/>
        <v/>
      </c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 t="str">
        <f>IFERROR(__xludf.DUMMYFUNCTION("""COMPUTED_VALUE"""),"")</f>
        <v/>
      </c>
      <c r="AB612" s="30"/>
      <c r="AC612" s="28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</row>
    <row r="613">
      <c r="A613" s="45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22" t="str">
        <f t="shared" si="1"/>
        <v/>
      </c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 t="str">
        <f>IFERROR(__xludf.DUMMYFUNCTION("""COMPUTED_VALUE"""),"")</f>
        <v/>
      </c>
      <c r="AB613" s="30"/>
      <c r="AC613" s="28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</row>
    <row r="614">
      <c r="A614" s="45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22" t="str">
        <f t="shared" si="1"/>
        <v/>
      </c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 t="str">
        <f>IFERROR(__xludf.DUMMYFUNCTION("""COMPUTED_VALUE"""),"")</f>
        <v/>
      </c>
      <c r="AB614" s="30"/>
      <c r="AC614" s="28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</row>
    <row r="615">
      <c r="A615" s="45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22" t="str">
        <f t="shared" si="1"/>
        <v/>
      </c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 t="str">
        <f>IFERROR(__xludf.DUMMYFUNCTION("""COMPUTED_VALUE"""),"")</f>
        <v/>
      </c>
      <c r="AB615" s="30"/>
      <c r="AC615" s="28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</row>
    <row r="616">
      <c r="A616" s="45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22" t="str">
        <f t="shared" si="1"/>
        <v/>
      </c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 t="str">
        <f>IFERROR(__xludf.DUMMYFUNCTION("""COMPUTED_VALUE"""),"")</f>
        <v/>
      </c>
      <c r="AB616" s="30"/>
      <c r="AC616" s="28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</row>
    <row r="617">
      <c r="A617" s="45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22" t="str">
        <f t="shared" si="1"/>
        <v/>
      </c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 t="str">
        <f>IFERROR(__xludf.DUMMYFUNCTION("""COMPUTED_VALUE"""),"")</f>
        <v/>
      </c>
      <c r="AB617" s="30"/>
      <c r="AC617" s="28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</row>
    <row r="618">
      <c r="A618" s="45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22" t="str">
        <f t="shared" si="1"/>
        <v/>
      </c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 t="str">
        <f>IFERROR(__xludf.DUMMYFUNCTION("""COMPUTED_VALUE"""),"")</f>
        <v/>
      </c>
      <c r="AB618" s="30"/>
      <c r="AC618" s="28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</row>
    <row r="619">
      <c r="A619" s="45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22" t="str">
        <f t="shared" si="1"/>
        <v/>
      </c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 t="str">
        <f>IFERROR(__xludf.DUMMYFUNCTION("""COMPUTED_VALUE"""),"")</f>
        <v/>
      </c>
      <c r="AB619" s="30"/>
      <c r="AC619" s="28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</row>
    <row r="620">
      <c r="A620" s="45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22" t="str">
        <f t="shared" si="1"/>
        <v/>
      </c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 t="str">
        <f>IFERROR(__xludf.DUMMYFUNCTION("""COMPUTED_VALUE"""),"")</f>
        <v/>
      </c>
      <c r="AB620" s="30"/>
      <c r="AC620" s="28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</row>
    <row r="621">
      <c r="A621" s="45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22" t="str">
        <f t="shared" si="1"/>
        <v/>
      </c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 t="str">
        <f>IFERROR(__xludf.DUMMYFUNCTION("""COMPUTED_VALUE"""),"")</f>
        <v/>
      </c>
      <c r="AB621" s="30"/>
      <c r="AC621" s="28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</row>
    <row r="622">
      <c r="A622" s="45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22" t="str">
        <f t="shared" si="1"/>
        <v/>
      </c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 t="str">
        <f>IFERROR(__xludf.DUMMYFUNCTION("""COMPUTED_VALUE"""),"")</f>
        <v/>
      </c>
      <c r="AB622" s="30"/>
      <c r="AC622" s="28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</row>
    <row r="623">
      <c r="A623" s="45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22" t="str">
        <f t="shared" si="1"/>
        <v/>
      </c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 t="str">
        <f>IFERROR(__xludf.DUMMYFUNCTION("""COMPUTED_VALUE"""),"")</f>
        <v/>
      </c>
      <c r="AB623" s="30"/>
      <c r="AC623" s="28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</row>
    <row r="624">
      <c r="A624" s="45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22" t="str">
        <f t="shared" si="1"/>
        <v/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 t="str">
        <f>IFERROR(__xludf.DUMMYFUNCTION("""COMPUTED_VALUE"""),"")</f>
        <v/>
      </c>
      <c r="AB624" s="30"/>
      <c r="AC624" s="28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</row>
    <row r="625">
      <c r="A625" s="45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22" t="str">
        <f t="shared" si="1"/>
        <v/>
      </c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 t="str">
        <f>IFERROR(__xludf.DUMMYFUNCTION("""COMPUTED_VALUE"""),"")</f>
        <v/>
      </c>
      <c r="AB625" s="30"/>
      <c r="AC625" s="28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</row>
    <row r="626">
      <c r="A626" s="45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22" t="str">
        <f t="shared" si="1"/>
        <v/>
      </c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 t="str">
        <f>IFERROR(__xludf.DUMMYFUNCTION("""COMPUTED_VALUE"""),"")</f>
        <v/>
      </c>
      <c r="AB626" s="30"/>
      <c r="AC626" s="28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</row>
    <row r="627">
      <c r="A627" s="45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22" t="str">
        <f t="shared" si="1"/>
        <v/>
      </c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 t="str">
        <f>IFERROR(__xludf.DUMMYFUNCTION("""COMPUTED_VALUE"""),"")</f>
        <v/>
      </c>
      <c r="AB627" s="30"/>
      <c r="AC627" s="28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</row>
    <row r="628">
      <c r="A628" s="45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22" t="str">
        <f t="shared" si="1"/>
        <v/>
      </c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 t="str">
        <f>IFERROR(__xludf.DUMMYFUNCTION("""COMPUTED_VALUE"""),"")</f>
        <v/>
      </c>
      <c r="AB628" s="30"/>
      <c r="AC628" s="28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</row>
    <row r="629">
      <c r="A629" s="45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22" t="str">
        <f t="shared" si="1"/>
        <v/>
      </c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 t="str">
        <f>IFERROR(__xludf.DUMMYFUNCTION("""COMPUTED_VALUE"""),"")</f>
        <v/>
      </c>
      <c r="AB629" s="30"/>
      <c r="AC629" s="28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</row>
    <row r="630">
      <c r="A630" s="45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22" t="str">
        <f t="shared" si="1"/>
        <v/>
      </c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 t="str">
        <f>IFERROR(__xludf.DUMMYFUNCTION("""COMPUTED_VALUE"""),"")</f>
        <v/>
      </c>
      <c r="AB630" s="30"/>
      <c r="AC630" s="28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</row>
    <row r="631">
      <c r="A631" s="45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22" t="str">
        <f t="shared" si="1"/>
        <v/>
      </c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 t="str">
        <f>IFERROR(__xludf.DUMMYFUNCTION("""COMPUTED_VALUE"""),"")</f>
        <v/>
      </c>
      <c r="AB631" s="30"/>
      <c r="AC631" s="28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</row>
    <row r="632">
      <c r="A632" s="45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22" t="str">
        <f t="shared" si="1"/>
        <v/>
      </c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 t="str">
        <f>IFERROR(__xludf.DUMMYFUNCTION("""COMPUTED_VALUE"""),"")</f>
        <v/>
      </c>
      <c r="AB632" s="30"/>
      <c r="AC632" s="28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</row>
    <row r="633">
      <c r="A633" s="45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22" t="str">
        <f t="shared" si="1"/>
        <v/>
      </c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 t="str">
        <f>IFERROR(__xludf.DUMMYFUNCTION("""COMPUTED_VALUE"""),"")</f>
        <v/>
      </c>
      <c r="AB633" s="30"/>
      <c r="AC633" s="28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</row>
    <row r="634">
      <c r="A634" s="45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22" t="str">
        <f t="shared" si="1"/>
        <v/>
      </c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 t="str">
        <f>IFERROR(__xludf.DUMMYFUNCTION("""COMPUTED_VALUE"""),"")</f>
        <v/>
      </c>
      <c r="AB634" s="30"/>
      <c r="AC634" s="28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</row>
    <row r="635">
      <c r="A635" s="45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22" t="str">
        <f t="shared" si="1"/>
        <v/>
      </c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 t="str">
        <f>IFERROR(__xludf.DUMMYFUNCTION("""COMPUTED_VALUE"""),"")</f>
        <v/>
      </c>
      <c r="AB635" s="30"/>
      <c r="AC635" s="28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</row>
    <row r="636">
      <c r="A636" s="45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22" t="str">
        <f t="shared" si="1"/>
        <v/>
      </c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 t="str">
        <f>IFERROR(__xludf.DUMMYFUNCTION("""COMPUTED_VALUE"""),"")</f>
        <v/>
      </c>
      <c r="AB636" s="30"/>
      <c r="AC636" s="28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</row>
    <row r="637">
      <c r="A637" s="45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22" t="str">
        <f t="shared" si="1"/>
        <v/>
      </c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 t="str">
        <f>IFERROR(__xludf.DUMMYFUNCTION("""COMPUTED_VALUE"""),"")</f>
        <v/>
      </c>
      <c r="AB637" s="30"/>
      <c r="AC637" s="28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</row>
    <row r="638">
      <c r="A638" s="45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22" t="str">
        <f t="shared" si="1"/>
        <v/>
      </c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 t="str">
        <f>IFERROR(__xludf.DUMMYFUNCTION("""COMPUTED_VALUE"""),"")</f>
        <v/>
      </c>
      <c r="AB638" s="30"/>
      <c r="AC638" s="28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</row>
    <row r="639">
      <c r="A639" s="45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22" t="str">
        <f t="shared" si="1"/>
        <v/>
      </c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 t="str">
        <f>IFERROR(__xludf.DUMMYFUNCTION("""COMPUTED_VALUE"""),"")</f>
        <v/>
      </c>
      <c r="AB639" s="30"/>
      <c r="AC639" s="28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</row>
    <row r="640">
      <c r="A640" s="45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22" t="str">
        <f t="shared" si="1"/>
        <v/>
      </c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 t="str">
        <f>IFERROR(__xludf.DUMMYFUNCTION("""COMPUTED_VALUE"""),"")</f>
        <v/>
      </c>
      <c r="AB640" s="30"/>
      <c r="AC640" s="28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</row>
    <row r="641">
      <c r="A641" s="45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22" t="str">
        <f t="shared" si="1"/>
        <v/>
      </c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 t="str">
        <f>IFERROR(__xludf.DUMMYFUNCTION("""COMPUTED_VALUE"""),"")</f>
        <v/>
      </c>
      <c r="AB641" s="30"/>
      <c r="AC641" s="28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</row>
    <row r="642">
      <c r="A642" s="45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22" t="str">
        <f t="shared" si="1"/>
        <v/>
      </c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 t="str">
        <f>IFERROR(__xludf.DUMMYFUNCTION("""COMPUTED_VALUE"""),"")</f>
        <v/>
      </c>
      <c r="AB642" s="30"/>
      <c r="AC642" s="28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</row>
    <row r="643">
      <c r="A643" s="45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22" t="str">
        <f t="shared" si="1"/>
        <v/>
      </c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 t="str">
        <f>IFERROR(__xludf.DUMMYFUNCTION("""COMPUTED_VALUE"""),"")</f>
        <v/>
      </c>
      <c r="AB643" s="30"/>
      <c r="AC643" s="28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</row>
    <row r="644">
      <c r="A644" s="45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22" t="str">
        <f t="shared" si="1"/>
        <v/>
      </c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 t="str">
        <f>IFERROR(__xludf.DUMMYFUNCTION("""COMPUTED_VALUE"""),"")</f>
        <v/>
      </c>
      <c r="AB644" s="30"/>
      <c r="AC644" s="28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</row>
    <row r="645">
      <c r="A645" s="45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22" t="str">
        <f t="shared" si="1"/>
        <v/>
      </c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 t="str">
        <f>IFERROR(__xludf.DUMMYFUNCTION("""COMPUTED_VALUE"""),"")</f>
        <v/>
      </c>
      <c r="AB645" s="30"/>
      <c r="AC645" s="28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</row>
    <row r="646">
      <c r="A646" s="45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22" t="str">
        <f t="shared" si="1"/>
        <v/>
      </c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 t="str">
        <f>IFERROR(__xludf.DUMMYFUNCTION("""COMPUTED_VALUE"""),"")</f>
        <v/>
      </c>
      <c r="AB646" s="30"/>
      <c r="AC646" s="28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</row>
    <row r="647">
      <c r="A647" s="45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22" t="str">
        <f t="shared" si="1"/>
        <v/>
      </c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 t="str">
        <f>IFERROR(__xludf.DUMMYFUNCTION("""COMPUTED_VALUE"""),"")</f>
        <v/>
      </c>
      <c r="AB647" s="30"/>
      <c r="AC647" s="28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</row>
    <row r="648">
      <c r="A648" s="45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22" t="str">
        <f t="shared" si="1"/>
        <v/>
      </c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 t="str">
        <f>IFERROR(__xludf.DUMMYFUNCTION("""COMPUTED_VALUE"""),"")</f>
        <v/>
      </c>
      <c r="AB648" s="30"/>
      <c r="AC648" s="28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</row>
    <row r="649">
      <c r="A649" s="45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22" t="str">
        <f t="shared" si="1"/>
        <v/>
      </c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 t="str">
        <f>IFERROR(__xludf.DUMMYFUNCTION("""COMPUTED_VALUE"""),"")</f>
        <v/>
      </c>
      <c r="AB649" s="30"/>
      <c r="AC649" s="28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</row>
    <row r="650">
      <c r="A650" s="45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22" t="str">
        <f t="shared" si="1"/>
        <v/>
      </c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 t="str">
        <f>IFERROR(__xludf.DUMMYFUNCTION("""COMPUTED_VALUE"""),"")</f>
        <v/>
      </c>
      <c r="AB650" s="30"/>
      <c r="AC650" s="28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</row>
    <row r="651">
      <c r="A651" s="45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22" t="str">
        <f t="shared" si="1"/>
        <v/>
      </c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 t="str">
        <f>IFERROR(__xludf.DUMMYFUNCTION("""COMPUTED_VALUE"""),"")</f>
        <v/>
      </c>
      <c r="AB651" s="30"/>
      <c r="AC651" s="28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</row>
    <row r="652">
      <c r="A652" s="45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22" t="str">
        <f t="shared" si="1"/>
        <v/>
      </c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 t="str">
        <f>IFERROR(__xludf.DUMMYFUNCTION("""COMPUTED_VALUE"""),"")</f>
        <v/>
      </c>
      <c r="AB652" s="30"/>
      <c r="AC652" s="28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</row>
    <row r="653">
      <c r="A653" s="45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22" t="str">
        <f t="shared" si="1"/>
        <v/>
      </c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 t="str">
        <f>IFERROR(__xludf.DUMMYFUNCTION("""COMPUTED_VALUE"""),"")</f>
        <v/>
      </c>
      <c r="AB653" s="30"/>
      <c r="AC653" s="28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</row>
    <row r="654">
      <c r="A654" s="45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22" t="str">
        <f t="shared" si="1"/>
        <v/>
      </c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 t="str">
        <f>IFERROR(__xludf.DUMMYFUNCTION("""COMPUTED_VALUE"""),"")</f>
        <v/>
      </c>
      <c r="AB654" s="30"/>
      <c r="AC654" s="28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</row>
    <row r="655">
      <c r="A655" s="45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22" t="str">
        <f t="shared" si="1"/>
        <v/>
      </c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 t="str">
        <f>IFERROR(__xludf.DUMMYFUNCTION("""COMPUTED_VALUE"""),"")</f>
        <v/>
      </c>
      <c r="AB655" s="30"/>
      <c r="AC655" s="28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</row>
    <row r="656">
      <c r="A656" s="45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22" t="str">
        <f t="shared" si="1"/>
        <v/>
      </c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 t="str">
        <f>IFERROR(__xludf.DUMMYFUNCTION("""COMPUTED_VALUE"""),"")</f>
        <v/>
      </c>
      <c r="AB656" s="30"/>
      <c r="AC656" s="28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</row>
    <row r="657">
      <c r="A657" s="45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22" t="str">
        <f t="shared" si="1"/>
        <v/>
      </c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 t="str">
        <f>IFERROR(__xludf.DUMMYFUNCTION("""COMPUTED_VALUE"""),"")</f>
        <v/>
      </c>
      <c r="AB657" s="30"/>
      <c r="AC657" s="28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</row>
    <row r="658">
      <c r="A658" s="45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22" t="str">
        <f t="shared" si="1"/>
        <v/>
      </c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 t="str">
        <f>IFERROR(__xludf.DUMMYFUNCTION("""COMPUTED_VALUE"""),"")</f>
        <v/>
      </c>
      <c r="AB658" s="30"/>
      <c r="AC658" s="28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</row>
    <row r="659">
      <c r="A659" s="45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22" t="str">
        <f t="shared" si="1"/>
        <v/>
      </c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 t="str">
        <f>IFERROR(__xludf.DUMMYFUNCTION("""COMPUTED_VALUE"""),"")</f>
        <v/>
      </c>
      <c r="AB659" s="30"/>
      <c r="AC659" s="28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</row>
    <row r="660">
      <c r="A660" s="45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22" t="str">
        <f t="shared" si="1"/>
        <v/>
      </c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 t="str">
        <f>IFERROR(__xludf.DUMMYFUNCTION("""COMPUTED_VALUE"""),"")</f>
        <v/>
      </c>
      <c r="AB660" s="30"/>
      <c r="AC660" s="28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</row>
    <row r="661">
      <c r="A661" s="45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22" t="str">
        <f t="shared" si="1"/>
        <v/>
      </c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 t="str">
        <f>IFERROR(__xludf.DUMMYFUNCTION("""COMPUTED_VALUE"""),"")</f>
        <v/>
      </c>
      <c r="AB661" s="30"/>
      <c r="AC661" s="28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</row>
    <row r="662">
      <c r="A662" s="45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22" t="str">
        <f t="shared" si="1"/>
        <v/>
      </c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 t="str">
        <f>IFERROR(__xludf.DUMMYFUNCTION("""COMPUTED_VALUE"""),"")</f>
        <v/>
      </c>
      <c r="AB662" s="30"/>
      <c r="AC662" s="28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</row>
    <row r="663">
      <c r="A663" s="45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22" t="str">
        <f t="shared" si="1"/>
        <v/>
      </c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 t="str">
        <f>IFERROR(__xludf.DUMMYFUNCTION("""COMPUTED_VALUE"""),"")</f>
        <v/>
      </c>
      <c r="AB663" s="30"/>
      <c r="AC663" s="28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</row>
    <row r="664">
      <c r="A664" s="45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22" t="str">
        <f t="shared" si="1"/>
        <v/>
      </c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 t="str">
        <f>IFERROR(__xludf.DUMMYFUNCTION("""COMPUTED_VALUE"""),"")</f>
        <v/>
      </c>
      <c r="AB664" s="30"/>
      <c r="AC664" s="28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</row>
    <row r="665">
      <c r="A665" s="45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22" t="str">
        <f t="shared" si="1"/>
        <v/>
      </c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 t="str">
        <f>IFERROR(__xludf.DUMMYFUNCTION("""COMPUTED_VALUE"""),"")</f>
        <v/>
      </c>
      <c r="AB665" s="30"/>
      <c r="AC665" s="28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</row>
    <row r="666">
      <c r="A666" s="45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22" t="str">
        <f t="shared" si="1"/>
        <v/>
      </c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 t="str">
        <f>IFERROR(__xludf.DUMMYFUNCTION("""COMPUTED_VALUE"""),"")</f>
        <v/>
      </c>
      <c r="AB666" s="30"/>
      <c r="AC666" s="28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</row>
    <row r="667">
      <c r="A667" s="45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22" t="str">
        <f t="shared" si="1"/>
        <v/>
      </c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 t="str">
        <f>IFERROR(__xludf.DUMMYFUNCTION("""COMPUTED_VALUE"""),"")</f>
        <v/>
      </c>
      <c r="AB667" s="30"/>
      <c r="AC667" s="28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</row>
    <row r="668">
      <c r="A668" s="45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22" t="str">
        <f t="shared" si="1"/>
        <v/>
      </c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 t="str">
        <f>IFERROR(__xludf.DUMMYFUNCTION("""COMPUTED_VALUE"""),"")</f>
        <v/>
      </c>
      <c r="AB668" s="30"/>
      <c r="AC668" s="28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</row>
    <row r="669">
      <c r="A669" s="45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22" t="str">
        <f t="shared" si="1"/>
        <v/>
      </c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 t="str">
        <f>IFERROR(__xludf.DUMMYFUNCTION("""COMPUTED_VALUE"""),"")</f>
        <v/>
      </c>
      <c r="AB669" s="30"/>
      <c r="AC669" s="28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</row>
    <row r="670">
      <c r="A670" s="45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22" t="str">
        <f t="shared" si="1"/>
        <v/>
      </c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 t="str">
        <f>IFERROR(__xludf.DUMMYFUNCTION("""COMPUTED_VALUE"""),"")</f>
        <v/>
      </c>
      <c r="AB670" s="30"/>
      <c r="AC670" s="28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</row>
    <row r="671">
      <c r="A671" s="45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22" t="str">
        <f t="shared" si="1"/>
        <v/>
      </c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 t="str">
        <f>IFERROR(__xludf.DUMMYFUNCTION("""COMPUTED_VALUE"""),"")</f>
        <v/>
      </c>
      <c r="AB671" s="30"/>
      <c r="AC671" s="28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</row>
    <row r="672">
      <c r="A672" s="45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22" t="str">
        <f t="shared" si="1"/>
        <v/>
      </c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 t="str">
        <f>IFERROR(__xludf.DUMMYFUNCTION("""COMPUTED_VALUE"""),"")</f>
        <v/>
      </c>
      <c r="AB672" s="30"/>
      <c r="AC672" s="28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</row>
    <row r="673">
      <c r="A673" s="45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22" t="str">
        <f t="shared" si="1"/>
        <v/>
      </c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 t="str">
        <f>IFERROR(__xludf.DUMMYFUNCTION("""COMPUTED_VALUE"""),"")</f>
        <v/>
      </c>
      <c r="AB673" s="30"/>
      <c r="AC673" s="28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</row>
    <row r="674">
      <c r="A674" s="45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22" t="str">
        <f t="shared" si="1"/>
        <v/>
      </c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 t="str">
        <f>IFERROR(__xludf.DUMMYFUNCTION("""COMPUTED_VALUE"""),"")</f>
        <v/>
      </c>
      <c r="AB674" s="30"/>
      <c r="AC674" s="28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</row>
    <row r="675">
      <c r="A675" s="45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22" t="str">
        <f t="shared" si="1"/>
        <v/>
      </c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 t="str">
        <f>IFERROR(__xludf.DUMMYFUNCTION("""COMPUTED_VALUE"""),"")</f>
        <v/>
      </c>
      <c r="AB675" s="30"/>
      <c r="AC675" s="28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</row>
    <row r="676">
      <c r="A676" s="45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22" t="str">
        <f t="shared" si="1"/>
        <v/>
      </c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 t="str">
        <f>IFERROR(__xludf.DUMMYFUNCTION("""COMPUTED_VALUE"""),"")</f>
        <v/>
      </c>
      <c r="AB676" s="30"/>
      <c r="AC676" s="28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</row>
    <row r="677">
      <c r="A677" s="45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22" t="str">
        <f t="shared" si="1"/>
        <v/>
      </c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 t="str">
        <f>IFERROR(__xludf.DUMMYFUNCTION("""COMPUTED_VALUE"""),"")</f>
        <v/>
      </c>
      <c r="AB677" s="30"/>
      <c r="AC677" s="28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</row>
    <row r="678">
      <c r="A678" s="45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22" t="str">
        <f t="shared" si="1"/>
        <v/>
      </c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 t="str">
        <f>IFERROR(__xludf.DUMMYFUNCTION("""COMPUTED_VALUE"""),"")</f>
        <v/>
      </c>
      <c r="AB678" s="30"/>
      <c r="AC678" s="28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</row>
    <row r="679">
      <c r="A679" s="45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22" t="str">
        <f t="shared" si="1"/>
        <v/>
      </c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 t="str">
        <f>IFERROR(__xludf.DUMMYFUNCTION("""COMPUTED_VALUE"""),"")</f>
        <v/>
      </c>
      <c r="AB679" s="30"/>
      <c r="AC679" s="28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</row>
    <row r="680">
      <c r="A680" s="45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22" t="str">
        <f t="shared" si="1"/>
        <v/>
      </c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 t="str">
        <f>IFERROR(__xludf.DUMMYFUNCTION("""COMPUTED_VALUE"""),"")</f>
        <v/>
      </c>
      <c r="AB680" s="30"/>
      <c r="AC680" s="28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</row>
    <row r="681">
      <c r="A681" s="45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22" t="str">
        <f t="shared" si="1"/>
        <v/>
      </c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 t="str">
        <f>IFERROR(__xludf.DUMMYFUNCTION("""COMPUTED_VALUE"""),"")</f>
        <v/>
      </c>
      <c r="AB681" s="30"/>
      <c r="AC681" s="28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</row>
    <row r="682">
      <c r="A682" s="45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22" t="str">
        <f t="shared" si="1"/>
        <v/>
      </c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 t="str">
        <f>IFERROR(__xludf.DUMMYFUNCTION("""COMPUTED_VALUE"""),"")</f>
        <v/>
      </c>
      <c r="AB682" s="30"/>
      <c r="AC682" s="28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</row>
    <row r="683">
      <c r="A683" s="45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22" t="str">
        <f t="shared" si="1"/>
        <v/>
      </c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 t="str">
        <f>IFERROR(__xludf.DUMMYFUNCTION("""COMPUTED_VALUE"""),"")</f>
        <v/>
      </c>
      <c r="AB683" s="30"/>
      <c r="AC683" s="28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</row>
    <row r="684">
      <c r="A684" s="45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22" t="str">
        <f t="shared" si="1"/>
        <v/>
      </c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 t="str">
        <f>IFERROR(__xludf.DUMMYFUNCTION("""COMPUTED_VALUE"""),"")</f>
        <v/>
      </c>
      <c r="AB684" s="30"/>
      <c r="AC684" s="28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</row>
    <row r="685">
      <c r="A685" s="45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22" t="str">
        <f t="shared" si="1"/>
        <v/>
      </c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 t="str">
        <f>IFERROR(__xludf.DUMMYFUNCTION("""COMPUTED_VALUE"""),"")</f>
        <v/>
      </c>
      <c r="AB685" s="30"/>
      <c r="AC685" s="28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</row>
    <row r="686">
      <c r="A686" s="45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22" t="str">
        <f t="shared" si="1"/>
        <v/>
      </c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 t="str">
        <f>IFERROR(__xludf.DUMMYFUNCTION("""COMPUTED_VALUE"""),"")</f>
        <v/>
      </c>
      <c r="AB686" s="30"/>
      <c r="AC686" s="28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</row>
    <row r="687">
      <c r="A687" s="45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22" t="str">
        <f t="shared" si="1"/>
        <v/>
      </c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 t="str">
        <f>IFERROR(__xludf.DUMMYFUNCTION("""COMPUTED_VALUE"""),"")</f>
        <v/>
      </c>
      <c r="AB687" s="30"/>
      <c r="AC687" s="28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</row>
    <row r="688">
      <c r="A688" s="45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22" t="str">
        <f t="shared" si="1"/>
        <v/>
      </c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 t="str">
        <f>IFERROR(__xludf.DUMMYFUNCTION("""COMPUTED_VALUE"""),"")</f>
        <v/>
      </c>
      <c r="AB688" s="30"/>
      <c r="AC688" s="28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</row>
    <row r="689">
      <c r="A689" s="45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22" t="str">
        <f t="shared" si="1"/>
        <v/>
      </c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 t="str">
        <f>IFERROR(__xludf.DUMMYFUNCTION("""COMPUTED_VALUE"""),"")</f>
        <v/>
      </c>
      <c r="AB689" s="30"/>
      <c r="AC689" s="28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</row>
    <row r="690">
      <c r="A690" s="45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22" t="str">
        <f t="shared" si="1"/>
        <v/>
      </c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 t="str">
        <f>IFERROR(__xludf.DUMMYFUNCTION("""COMPUTED_VALUE"""),"")</f>
        <v/>
      </c>
      <c r="AB690" s="30"/>
      <c r="AC690" s="28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</row>
    <row r="691">
      <c r="A691" s="45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22" t="str">
        <f t="shared" si="1"/>
        <v/>
      </c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 t="str">
        <f>IFERROR(__xludf.DUMMYFUNCTION("""COMPUTED_VALUE"""),"")</f>
        <v/>
      </c>
      <c r="AB691" s="30"/>
      <c r="AC691" s="28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</row>
    <row r="692">
      <c r="A692" s="45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22" t="str">
        <f t="shared" si="1"/>
        <v/>
      </c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 t="str">
        <f>IFERROR(__xludf.DUMMYFUNCTION("""COMPUTED_VALUE"""),"")</f>
        <v/>
      </c>
      <c r="AB692" s="30"/>
      <c r="AC692" s="28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</row>
    <row r="693">
      <c r="A693" s="45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22" t="str">
        <f t="shared" si="1"/>
        <v/>
      </c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 t="str">
        <f>IFERROR(__xludf.DUMMYFUNCTION("""COMPUTED_VALUE"""),"")</f>
        <v/>
      </c>
      <c r="AB693" s="30"/>
      <c r="AC693" s="28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</row>
    <row r="694">
      <c r="A694" s="45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22" t="str">
        <f t="shared" si="1"/>
        <v/>
      </c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 t="str">
        <f>IFERROR(__xludf.DUMMYFUNCTION("""COMPUTED_VALUE"""),"")</f>
        <v/>
      </c>
      <c r="AB694" s="30"/>
      <c r="AC694" s="28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</row>
    <row r="695">
      <c r="A695" s="45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22" t="str">
        <f t="shared" si="1"/>
        <v/>
      </c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 t="str">
        <f>IFERROR(__xludf.DUMMYFUNCTION("""COMPUTED_VALUE"""),"")</f>
        <v/>
      </c>
      <c r="AB695" s="30"/>
      <c r="AC695" s="28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</row>
    <row r="696">
      <c r="A696" s="45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22" t="str">
        <f t="shared" si="1"/>
        <v/>
      </c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 t="str">
        <f>IFERROR(__xludf.DUMMYFUNCTION("""COMPUTED_VALUE"""),"")</f>
        <v/>
      </c>
      <c r="AB696" s="30"/>
      <c r="AC696" s="28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</row>
    <row r="697">
      <c r="A697" s="45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22" t="str">
        <f t="shared" si="1"/>
        <v/>
      </c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 t="str">
        <f>IFERROR(__xludf.DUMMYFUNCTION("""COMPUTED_VALUE"""),"")</f>
        <v/>
      </c>
      <c r="AB697" s="30"/>
      <c r="AC697" s="28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</row>
    <row r="698">
      <c r="A698" s="45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22" t="str">
        <f t="shared" si="1"/>
        <v/>
      </c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 t="str">
        <f>IFERROR(__xludf.DUMMYFUNCTION("""COMPUTED_VALUE"""),"")</f>
        <v/>
      </c>
      <c r="AB698" s="30"/>
      <c r="AC698" s="28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</row>
    <row r="699">
      <c r="A699" s="45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22" t="str">
        <f t="shared" si="1"/>
        <v/>
      </c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 t="str">
        <f>IFERROR(__xludf.DUMMYFUNCTION("""COMPUTED_VALUE"""),"")</f>
        <v/>
      </c>
      <c r="AB699" s="30"/>
      <c r="AC699" s="28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</row>
    <row r="700">
      <c r="A700" s="45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22" t="str">
        <f t="shared" si="1"/>
        <v/>
      </c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 t="str">
        <f>IFERROR(__xludf.DUMMYFUNCTION("""COMPUTED_VALUE"""),"")</f>
        <v/>
      </c>
      <c r="AB700" s="30"/>
      <c r="AC700" s="28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</row>
    <row r="701">
      <c r="A701" s="45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22" t="str">
        <f t="shared" si="1"/>
        <v/>
      </c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 t="str">
        <f>IFERROR(__xludf.DUMMYFUNCTION("""COMPUTED_VALUE"""),"")</f>
        <v/>
      </c>
      <c r="AB701" s="30"/>
      <c r="AC701" s="28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</row>
    <row r="702">
      <c r="A702" s="45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22" t="str">
        <f t="shared" si="1"/>
        <v/>
      </c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 t="str">
        <f>IFERROR(__xludf.DUMMYFUNCTION("""COMPUTED_VALUE"""),"")</f>
        <v/>
      </c>
      <c r="AB702" s="30"/>
      <c r="AC702" s="28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</row>
    <row r="703">
      <c r="A703" s="45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22" t="str">
        <f t="shared" si="1"/>
        <v/>
      </c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 t="str">
        <f>IFERROR(__xludf.DUMMYFUNCTION("""COMPUTED_VALUE"""),"")</f>
        <v/>
      </c>
      <c r="AB703" s="30"/>
      <c r="AC703" s="28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</row>
    <row r="704">
      <c r="A704" s="45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22" t="str">
        <f t="shared" si="1"/>
        <v/>
      </c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 t="str">
        <f>IFERROR(__xludf.DUMMYFUNCTION("""COMPUTED_VALUE"""),"")</f>
        <v/>
      </c>
      <c r="AB704" s="30"/>
      <c r="AC704" s="28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</row>
    <row r="705">
      <c r="A705" s="45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22" t="str">
        <f t="shared" si="1"/>
        <v/>
      </c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 t="str">
        <f>IFERROR(__xludf.DUMMYFUNCTION("""COMPUTED_VALUE"""),"")</f>
        <v/>
      </c>
      <c r="AB705" s="30"/>
      <c r="AC705" s="28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</row>
    <row r="706">
      <c r="A706" s="45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22" t="str">
        <f t="shared" si="1"/>
        <v/>
      </c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 t="str">
        <f>IFERROR(__xludf.DUMMYFUNCTION("""COMPUTED_VALUE"""),"")</f>
        <v/>
      </c>
      <c r="AB706" s="30"/>
      <c r="AC706" s="28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</row>
    <row r="707">
      <c r="A707" s="45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22" t="str">
        <f t="shared" si="1"/>
        <v/>
      </c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 t="str">
        <f>IFERROR(__xludf.DUMMYFUNCTION("""COMPUTED_VALUE"""),"")</f>
        <v/>
      </c>
      <c r="AB707" s="30"/>
      <c r="AC707" s="28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</row>
    <row r="708">
      <c r="A708" s="45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22" t="str">
        <f t="shared" si="1"/>
        <v/>
      </c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 t="str">
        <f>IFERROR(__xludf.DUMMYFUNCTION("""COMPUTED_VALUE"""),"")</f>
        <v/>
      </c>
      <c r="AB708" s="30"/>
      <c r="AC708" s="28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</row>
    <row r="709">
      <c r="A709" s="45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22" t="str">
        <f t="shared" si="1"/>
        <v/>
      </c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 t="str">
        <f>IFERROR(__xludf.DUMMYFUNCTION("""COMPUTED_VALUE"""),"")</f>
        <v/>
      </c>
      <c r="AB709" s="30"/>
      <c r="AC709" s="28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</row>
    <row r="710">
      <c r="A710" s="45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22" t="str">
        <f t="shared" si="1"/>
        <v/>
      </c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 t="str">
        <f>IFERROR(__xludf.DUMMYFUNCTION("""COMPUTED_VALUE"""),"")</f>
        <v/>
      </c>
      <c r="AB710" s="30"/>
      <c r="AC710" s="28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</row>
    <row r="711">
      <c r="A711" s="45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22" t="str">
        <f t="shared" si="1"/>
        <v/>
      </c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 t="str">
        <f>IFERROR(__xludf.DUMMYFUNCTION("""COMPUTED_VALUE"""),"")</f>
        <v/>
      </c>
      <c r="AB711" s="30"/>
      <c r="AC711" s="28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</row>
    <row r="712">
      <c r="A712" s="45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22" t="str">
        <f t="shared" si="1"/>
        <v/>
      </c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 t="str">
        <f>IFERROR(__xludf.DUMMYFUNCTION("""COMPUTED_VALUE"""),"")</f>
        <v/>
      </c>
      <c r="AB712" s="30"/>
      <c r="AC712" s="28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</row>
    <row r="713">
      <c r="A713" s="45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22" t="str">
        <f t="shared" si="1"/>
        <v/>
      </c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 t="str">
        <f>IFERROR(__xludf.DUMMYFUNCTION("""COMPUTED_VALUE"""),"")</f>
        <v/>
      </c>
      <c r="AB713" s="30"/>
      <c r="AC713" s="28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</row>
    <row r="714">
      <c r="A714" s="45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22" t="str">
        <f t="shared" si="1"/>
        <v/>
      </c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 t="str">
        <f>IFERROR(__xludf.DUMMYFUNCTION("""COMPUTED_VALUE"""),"")</f>
        <v/>
      </c>
      <c r="AB714" s="30"/>
      <c r="AC714" s="28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</row>
    <row r="715">
      <c r="A715" s="45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22" t="str">
        <f t="shared" si="1"/>
        <v/>
      </c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 t="str">
        <f>IFERROR(__xludf.DUMMYFUNCTION("""COMPUTED_VALUE"""),"")</f>
        <v/>
      </c>
      <c r="AB715" s="30"/>
      <c r="AC715" s="28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</row>
    <row r="716">
      <c r="A716" s="45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22" t="str">
        <f t="shared" si="1"/>
        <v/>
      </c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 t="str">
        <f>IFERROR(__xludf.DUMMYFUNCTION("""COMPUTED_VALUE"""),"")</f>
        <v/>
      </c>
      <c r="AB716" s="30"/>
      <c r="AC716" s="28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</row>
    <row r="717">
      <c r="A717" s="45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22" t="str">
        <f t="shared" si="1"/>
        <v/>
      </c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 t="str">
        <f>IFERROR(__xludf.DUMMYFUNCTION("""COMPUTED_VALUE"""),"")</f>
        <v/>
      </c>
      <c r="AB717" s="30"/>
      <c r="AC717" s="28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</row>
    <row r="718">
      <c r="A718" s="45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22" t="str">
        <f t="shared" si="1"/>
        <v/>
      </c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 t="str">
        <f>IFERROR(__xludf.DUMMYFUNCTION("""COMPUTED_VALUE"""),"")</f>
        <v/>
      </c>
      <c r="AB718" s="30"/>
      <c r="AC718" s="28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</row>
    <row r="719">
      <c r="A719" s="45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22" t="str">
        <f t="shared" si="1"/>
        <v/>
      </c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 t="str">
        <f>IFERROR(__xludf.DUMMYFUNCTION("""COMPUTED_VALUE"""),"")</f>
        <v/>
      </c>
      <c r="AB719" s="30"/>
      <c r="AC719" s="28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</row>
    <row r="720">
      <c r="A720" s="45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22" t="str">
        <f t="shared" si="1"/>
        <v/>
      </c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 t="str">
        <f>IFERROR(__xludf.DUMMYFUNCTION("""COMPUTED_VALUE"""),"")</f>
        <v/>
      </c>
      <c r="AB720" s="30"/>
      <c r="AC720" s="28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</row>
    <row r="721">
      <c r="A721" s="45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22" t="str">
        <f t="shared" si="1"/>
        <v/>
      </c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 t="str">
        <f>IFERROR(__xludf.DUMMYFUNCTION("""COMPUTED_VALUE"""),"")</f>
        <v/>
      </c>
      <c r="AB721" s="30"/>
      <c r="AC721" s="28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</row>
    <row r="722">
      <c r="A722" s="45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22" t="str">
        <f t="shared" si="1"/>
        <v/>
      </c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 t="str">
        <f>IFERROR(__xludf.DUMMYFUNCTION("""COMPUTED_VALUE"""),"")</f>
        <v/>
      </c>
      <c r="AB722" s="30"/>
      <c r="AC722" s="28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</row>
    <row r="723">
      <c r="A723" s="45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22" t="str">
        <f t="shared" si="1"/>
        <v/>
      </c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 t="str">
        <f>IFERROR(__xludf.DUMMYFUNCTION("""COMPUTED_VALUE"""),"")</f>
        <v/>
      </c>
      <c r="AB723" s="30"/>
      <c r="AC723" s="28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</row>
    <row r="724">
      <c r="A724" s="45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22" t="str">
        <f t="shared" si="1"/>
        <v/>
      </c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 t="str">
        <f>IFERROR(__xludf.DUMMYFUNCTION("""COMPUTED_VALUE"""),"")</f>
        <v/>
      </c>
      <c r="AB724" s="30"/>
      <c r="AC724" s="28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</row>
    <row r="725">
      <c r="A725" s="45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22" t="str">
        <f t="shared" si="1"/>
        <v/>
      </c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 t="str">
        <f>IFERROR(__xludf.DUMMYFUNCTION("""COMPUTED_VALUE"""),"")</f>
        <v/>
      </c>
      <c r="AB725" s="30"/>
      <c r="AC725" s="28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</row>
    <row r="726">
      <c r="A726" s="45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22" t="str">
        <f t="shared" si="1"/>
        <v/>
      </c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 t="str">
        <f>IFERROR(__xludf.DUMMYFUNCTION("""COMPUTED_VALUE"""),"")</f>
        <v/>
      </c>
      <c r="AB726" s="30"/>
      <c r="AC726" s="28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</row>
    <row r="727">
      <c r="A727" s="45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22" t="str">
        <f t="shared" si="1"/>
        <v/>
      </c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 t="str">
        <f>IFERROR(__xludf.DUMMYFUNCTION("""COMPUTED_VALUE"""),"")</f>
        <v/>
      </c>
      <c r="AB727" s="30"/>
      <c r="AC727" s="28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</row>
    <row r="728">
      <c r="A728" s="45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22" t="str">
        <f t="shared" si="1"/>
        <v/>
      </c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 t="str">
        <f>IFERROR(__xludf.DUMMYFUNCTION("""COMPUTED_VALUE"""),"")</f>
        <v/>
      </c>
      <c r="AB728" s="30"/>
      <c r="AC728" s="28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</row>
    <row r="729">
      <c r="A729" s="45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22" t="str">
        <f t="shared" si="1"/>
        <v/>
      </c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 t="str">
        <f>IFERROR(__xludf.DUMMYFUNCTION("""COMPUTED_VALUE"""),"")</f>
        <v/>
      </c>
      <c r="AB729" s="30"/>
      <c r="AC729" s="28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</row>
    <row r="730">
      <c r="A730" s="45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22" t="str">
        <f t="shared" si="1"/>
        <v/>
      </c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 t="str">
        <f>IFERROR(__xludf.DUMMYFUNCTION("""COMPUTED_VALUE"""),"")</f>
        <v/>
      </c>
      <c r="AB730" s="30"/>
      <c r="AC730" s="28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</row>
    <row r="731">
      <c r="A731" s="45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22" t="str">
        <f t="shared" si="1"/>
        <v/>
      </c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 t="str">
        <f>IFERROR(__xludf.DUMMYFUNCTION("""COMPUTED_VALUE"""),"")</f>
        <v/>
      </c>
      <c r="AB731" s="30"/>
      <c r="AC731" s="28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</row>
    <row r="732">
      <c r="A732" s="45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22" t="str">
        <f t="shared" si="1"/>
        <v/>
      </c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 t="str">
        <f>IFERROR(__xludf.DUMMYFUNCTION("""COMPUTED_VALUE"""),"")</f>
        <v/>
      </c>
      <c r="AB732" s="30"/>
      <c r="AC732" s="28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</row>
    <row r="733">
      <c r="A733" s="45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22" t="str">
        <f t="shared" si="1"/>
        <v/>
      </c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 t="str">
        <f>IFERROR(__xludf.DUMMYFUNCTION("""COMPUTED_VALUE"""),"")</f>
        <v/>
      </c>
      <c r="AB733" s="30"/>
      <c r="AC733" s="28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</row>
    <row r="734">
      <c r="A734" s="45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22" t="str">
        <f t="shared" si="1"/>
        <v/>
      </c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 t="str">
        <f>IFERROR(__xludf.DUMMYFUNCTION("""COMPUTED_VALUE"""),"")</f>
        <v/>
      </c>
      <c r="AB734" s="30"/>
      <c r="AC734" s="28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</row>
    <row r="735">
      <c r="A735" s="45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22" t="str">
        <f t="shared" si="1"/>
        <v/>
      </c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 t="str">
        <f>IFERROR(__xludf.DUMMYFUNCTION("""COMPUTED_VALUE"""),"")</f>
        <v/>
      </c>
      <c r="AB735" s="30"/>
      <c r="AC735" s="28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</row>
    <row r="736">
      <c r="A736" s="45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22" t="str">
        <f t="shared" si="1"/>
        <v/>
      </c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 t="str">
        <f>IFERROR(__xludf.DUMMYFUNCTION("""COMPUTED_VALUE"""),"")</f>
        <v/>
      </c>
      <c r="AB736" s="30"/>
      <c r="AC736" s="28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</row>
    <row r="737">
      <c r="A737" s="45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22" t="str">
        <f t="shared" si="1"/>
        <v/>
      </c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 t="str">
        <f>IFERROR(__xludf.DUMMYFUNCTION("""COMPUTED_VALUE"""),"")</f>
        <v/>
      </c>
      <c r="AB737" s="30"/>
      <c r="AC737" s="28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</row>
    <row r="738">
      <c r="A738" s="45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22" t="str">
        <f t="shared" si="1"/>
        <v/>
      </c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 t="str">
        <f>IFERROR(__xludf.DUMMYFUNCTION("""COMPUTED_VALUE"""),"")</f>
        <v/>
      </c>
      <c r="AB738" s="30"/>
      <c r="AC738" s="28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</row>
    <row r="739">
      <c r="A739" s="45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22" t="str">
        <f t="shared" si="1"/>
        <v/>
      </c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 t="str">
        <f>IFERROR(__xludf.DUMMYFUNCTION("""COMPUTED_VALUE"""),"")</f>
        <v/>
      </c>
      <c r="AB739" s="30"/>
      <c r="AC739" s="28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</row>
    <row r="740">
      <c r="A740" s="45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22" t="str">
        <f t="shared" si="1"/>
        <v/>
      </c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 t="str">
        <f>IFERROR(__xludf.DUMMYFUNCTION("""COMPUTED_VALUE"""),"")</f>
        <v/>
      </c>
      <c r="AB740" s="30"/>
      <c r="AC740" s="28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</row>
    <row r="741">
      <c r="A741" s="45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22" t="str">
        <f t="shared" si="1"/>
        <v/>
      </c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 t="str">
        <f>IFERROR(__xludf.DUMMYFUNCTION("""COMPUTED_VALUE"""),"")</f>
        <v/>
      </c>
      <c r="AB741" s="30"/>
      <c r="AC741" s="28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</row>
    <row r="742">
      <c r="A742" s="45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22" t="str">
        <f t="shared" si="1"/>
        <v/>
      </c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 t="str">
        <f>IFERROR(__xludf.DUMMYFUNCTION("""COMPUTED_VALUE"""),"")</f>
        <v/>
      </c>
      <c r="AB742" s="30"/>
      <c r="AC742" s="28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</row>
    <row r="743">
      <c r="A743" s="45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22" t="str">
        <f t="shared" si="1"/>
        <v/>
      </c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 t="str">
        <f>IFERROR(__xludf.DUMMYFUNCTION("""COMPUTED_VALUE"""),"")</f>
        <v/>
      </c>
      <c r="AB743" s="30"/>
      <c r="AC743" s="28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</row>
    <row r="744">
      <c r="A744" s="45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22" t="str">
        <f t="shared" si="1"/>
        <v/>
      </c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 t="str">
        <f>IFERROR(__xludf.DUMMYFUNCTION("""COMPUTED_VALUE"""),"")</f>
        <v/>
      </c>
      <c r="AB744" s="30"/>
      <c r="AC744" s="28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</row>
    <row r="745">
      <c r="A745" s="45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22" t="str">
        <f t="shared" si="1"/>
        <v/>
      </c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 t="str">
        <f>IFERROR(__xludf.DUMMYFUNCTION("""COMPUTED_VALUE"""),"")</f>
        <v/>
      </c>
      <c r="AB745" s="30"/>
      <c r="AC745" s="28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</row>
    <row r="746">
      <c r="A746" s="45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22" t="str">
        <f t="shared" si="1"/>
        <v/>
      </c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 t="str">
        <f>IFERROR(__xludf.DUMMYFUNCTION("""COMPUTED_VALUE"""),"")</f>
        <v/>
      </c>
      <c r="AB746" s="30"/>
      <c r="AC746" s="28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</row>
    <row r="747">
      <c r="A747" s="45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22" t="str">
        <f t="shared" si="1"/>
        <v/>
      </c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 t="str">
        <f>IFERROR(__xludf.DUMMYFUNCTION("""COMPUTED_VALUE"""),"")</f>
        <v/>
      </c>
      <c r="AB747" s="30"/>
      <c r="AC747" s="28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</row>
    <row r="748">
      <c r="A748" s="45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22" t="str">
        <f t="shared" si="1"/>
        <v/>
      </c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 t="str">
        <f>IFERROR(__xludf.DUMMYFUNCTION("""COMPUTED_VALUE"""),"")</f>
        <v/>
      </c>
      <c r="AB748" s="30"/>
      <c r="AC748" s="28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</row>
    <row r="749">
      <c r="A749" s="45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22" t="str">
        <f t="shared" si="1"/>
        <v/>
      </c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 t="str">
        <f>IFERROR(__xludf.DUMMYFUNCTION("""COMPUTED_VALUE"""),"")</f>
        <v/>
      </c>
      <c r="AB749" s="30"/>
      <c r="AC749" s="28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</row>
    <row r="750">
      <c r="A750" s="45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22" t="str">
        <f t="shared" si="1"/>
        <v/>
      </c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 t="str">
        <f>IFERROR(__xludf.DUMMYFUNCTION("""COMPUTED_VALUE"""),"")</f>
        <v/>
      </c>
      <c r="AB750" s="30"/>
      <c r="AC750" s="28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</row>
    <row r="751">
      <c r="A751" s="45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22" t="str">
        <f t="shared" si="1"/>
        <v/>
      </c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 t="str">
        <f>IFERROR(__xludf.DUMMYFUNCTION("""COMPUTED_VALUE"""),"")</f>
        <v/>
      </c>
      <c r="AB751" s="30"/>
      <c r="AC751" s="28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</row>
    <row r="752">
      <c r="A752" s="45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22" t="str">
        <f t="shared" si="1"/>
        <v/>
      </c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 t="str">
        <f>IFERROR(__xludf.DUMMYFUNCTION("""COMPUTED_VALUE"""),"")</f>
        <v/>
      </c>
      <c r="AB752" s="30"/>
      <c r="AC752" s="28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</row>
    <row r="753">
      <c r="A753" s="45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22" t="str">
        <f t="shared" si="1"/>
        <v/>
      </c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 t="str">
        <f>IFERROR(__xludf.DUMMYFUNCTION("""COMPUTED_VALUE"""),"")</f>
        <v/>
      </c>
      <c r="AB753" s="30"/>
      <c r="AC753" s="28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</row>
    <row r="754">
      <c r="A754" s="45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22" t="str">
        <f t="shared" si="1"/>
        <v/>
      </c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 t="str">
        <f>IFERROR(__xludf.DUMMYFUNCTION("""COMPUTED_VALUE"""),"")</f>
        <v/>
      </c>
      <c r="AB754" s="30"/>
      <c r="AC754" s="28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</row>
    <row r="755">
      <c r="A755" s="45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22" t="str">
        <f t="shared" si="1"/>
        <v/>
      </c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 t="str">
        <f>IFERROR(__xludf.DUMMYFUNCTION("""COMPUTED_VALUE"""),"")</f>
        <v/>
      </c>
      <c r="AB755" s="30"/>
      <c r="AC755" s="28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</row>
    <row r="756">
      <c r="A756" s="45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22" t="str">
        <f t="shared" si="1"/>
        <v/>
      </c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 t="str">
        <f>IFERROR(__xludf.DUMMYFUNCTION("""COMPUTED_VALUE"""),"")</f>
        <v/>
      </c>
      <c r="AB756" s="30"/>
      <c r="AC756" s="28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</row>
    <row r="757">
      <c r="A757" s="45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22" t="str">
        <f t="shared" si="1"/>
        <v/>
      </c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 t="str">
        <f>IFERROR(__xludf.DUMMYFUNCTION("""COMPUTED_VALUE"""),"")</f>
        <v/>
      </c>
      <c r="AB757" s="30"/>
      <c r="AC757" s="28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</row>
    <row r="758">
      <c r="A758" s="45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22" t="str">
        <f t="shared" si="1"/>
        <v/>
      </c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 t="str">
        <f>IFERROR(__xludf.DUMMYFUNCTION("""COMPUTED_VALUE"""),"")</f>
        <v/>
      </c>
      <c r="AB758" s="30"/>
      <c r="AC758" s="28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</row>
    <row r="759">
      <c r="A759" s="45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22" t="str">
        <f t="shared" si="1"/>
        <v/>
      </c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 t="str">
        <f>IFERROR(__xludf.DUMMYFUNCTION("""COMPUTED_VALUE"""),"")</f>
        <v/>
      </c>
      <c r="AB759" s="30"/>
      <c r="AC759" s="28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</row>
    <row r="760">
      <c r="A760" s="45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22" t="str">
        <f t="shared" si="1"/>
        <v/>
      </c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 t="str">
        <f>IFERROR(__xludf.DUMMYFUNCTION("""COMPUTED_VALUE"""),"")</f>
        <v/>
      </c>
      <c r="AB760" s="30"/>
      <c r="AC760" s="28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</row>
    <row r="761">
      <c r="A761" s="45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22" t="str">
        <f t="shared" si="1"/>
        <v/>
      </c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 t="str">
        <f>IFERROR(__xludf.DUMMYFUNCTION("""COMPUTED_VALUE"""),"")</f>
        <v/>
      </c>
      <c r="AB761" s="30"/>
      <c r="AC761" s="28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</row>
    <row r="762">
      <c r="A762" s="45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22" t="str">
        <f t="shared" si="1"/>
        <v/>
      </c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 t="str">
        <f>IFERROR(__xludf.DUMMYFUNCTION("""COMPUTED_VALUE"""),"")</f>
        <v/>
      </c>
      <c r="AB762" s="30"/>
      <c r="AC762" s="28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</row>
    <row r="763">
      <c r="A763" s="45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22" t="str">
        <f t="shared" si="1"/>
        <v/>
      </c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 t="str">
        <f>IFERROR(__xludf.DUMMYFUNCTION("""COMPUTED_VALUE"""),"")</f>
        <v/>
      </c>
      <c r="AB763" s="30"/>
      <c r="AC763" s="28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</row>
    <row r="764">
      <c r="A764" s="45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22" t="str">
        <f t="shared" si="1"/>
        <v/>
      </c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 t="str">
        <f>IFERROR(__xludf.DUMMYFUNCTION("""COMPUTED_VALUE"""),"")</f>
        <v/>
      </c>
      <c r="AB764" s="30"/>
      <c r="AC764" s="28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</row>
    <row r="765">
      <c r="A765" s="45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22" t="str">
        <f t="shared" si="1"/>
        <v/>
      </c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 t="str">
        <f>IFERROR(__xludf.DUMMYFUNCTION("""COMPUTED_VALUE"""),"")</f>
        <v/>
      </c>
      <c r="AB765" s="30"/>
      <c r="AC765" s="28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</row>
    <row r="766">
      <c r="A766" s="45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22" t="str">
        <f t="shared" si="1"/>
        <v/>
      </c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 t="str">
        <f>IFERROR(__xludf.DUMMYFUNCTION("""COMPUTED_VALUE"""),"")</f>
        <v/>
      </c>
      <c r="AB766" s="30"/>
      <c r="AC766" s="28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</row>
    <row r="767">
      <c r="A767" s="45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22" t="str">
        <f t="shared" si="1"/>
        <v/>
      </c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 t="str">
        <f>IFERROR(__xludf.DUMMYFUNCTION("""COMPUTED_VALUE"""),"")</f>
        <v/>
      </c>
      <c r="AB767" s="30"/>
      <c r="AC767" s="28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</row>
    <row r="768">
      <c r="A768" s="45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22" t="str">
        <f t="shared" si="1"/>
        <v/>
      </c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 t="str">
        <f>IFERROR(__xludf.DUMMYFUNCTION("""COMPUTED_VALUE"""),"")</f>
        <v/>
      </c>
      <c r="AB768" s="30"/>
      <c r="AC768" s="28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</row>
    <row r="769">
      <c r="A769" s="45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22" t="str">
        <f t="shared" si="1"/>
        <v/>
      </c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 t="str">
        <f>IFERROR(__xludf.DUMMYFUNCTION("""COMPUTED_VALUE"""),"")</f>
        <v/>
      </c>
      <c r="AB769" s="30"/>
      <c r="AC769" s="28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</row>
    <row r="770">
      <c r="A770" s="45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22" t="str">
        <f t="shared" si="1"/>
        <v/>
      </c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 t="str">
        <f>IFERROR(__xludf.DUMMYFUNCTION("""COMPUTED_VALUE"""),"")</f>
        <v/>
      </c>
      <c r="AB770" s="30"/>
      <c r="AC770" s="28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</row>
    <row r="771">
      <c r="A771" s="45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22" t="str">
        <f t="shared" si="1"/>
        <v/>
      </c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 t="str">
        <f>IFERROR(__xludf.DUMMYFUNCTION("""COMPUTED_VALUE"""),"")</f>
        <v/>
      </c>
      <c r="AB771" s="30"/>
      <c r="AC771" s="28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</row>
    <row r="772">
      <c r="A772" s="45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22" t="str">
        <f t="shared" si="1"/>
        <v/>
      </c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 t="str">
        <f>IFERROR(__xludf.DUMMYFUNCTION("""COMPUTED_VALUE"""),"")</f>
        <v/>
      </c>
      <c r="AB772" s="30"/>
      <c r="AC772" s="28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</row>
    <row r="773">
      <c r="A773" s="45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22" t="str">
        <f t="shared" si="1"/>
        <v/>
      </c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 t="str">
        <f>IFERROR(__xludf.DUMMYFUNCTION("""COMPUTED_VALUE"""),"")</f>
        <v/>
      </c>
      <c r="AB773" s="30"/>
      <c r="AC773" s="28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</row>
    <row r="774">
      <c r="A774" s="45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22" t="str">
        <f t="shared" si="1"/>
        <v/>
      </c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 t="str">
        <f>IFERROR(__xludf.DUMMYFUNCTION("""COMPUTED_VALUE"""),"")</f>
        <v/>
      </c>
      <c r="AB774" s="30"/>
      <c r="AC774" s="28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</row>
    <row r="775">
      <c r="A775" s="45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22" t="str">
        <f t="shared" si="1"/>
        <v/>
      </c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 t="str">
        <f>IFERROR(__xludf.DUMMYFUNCTION("""COMPUTED_VALUE"""),"")</f>
        <v/>
      </c>
      <c r="AB775" s="30"/>
      <c r="AC775" s="28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</row>
    <row r="776">
      <c r="A776" s="45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22" t="str">
        <f t="shared" si="1"/>
        <v/>
      </c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 t="str">
        <f>IFERROR(__xludf.DUMMYFUNCTION("""COMPUTED_VALUE"""),"")</f>
        <v/>
      </c>
      <c r="AB776" s="30"/>
      <c r="AC776" s="28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</row>
    <row r="777">
      <c r="A777" s="45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22" t="str">
        <f t="shared" si="1"/>
        <v/>
      </c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 t="str">
        <f>IFERROR(__xludf.DUMMYFUNCTION("""COMPUTED_VALUE"""),"")</f>
        <v/>
      </c>
      <c r="AB777" s="30"/>
      <c r="AC777" s="28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</row>
    <row r="778">
      <c r="A778" s="45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22" t="str">
        <f t="shared" si="1"/>
        <v/>
      </c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 t="str">
        <f>IFERROR(__xludf.DUMMYFUNCTION("""COMPUTED_VALUE"""),"")</f>
        <v/>
      </c>
      <c r="AB778" s="30"/>
      <c r="AC778" s="28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</row>
    <row r="779">
      <c r="A779" s="45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22" t="str">
        <f t="shared" si="1"/>
        <v/>
      </c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 t="str">
        <f>IFERROR(__xludf.DUMMYFUNCTION("""COMPUTED_VALUE"""),"")</f>
        <v/>
      </c>
      <c r="AB779" s="30"/>
      <c r="AC779" s="28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</row>
    <row r="780">
      <c r="A780" s="45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22" t="str">
        <f t="shared" si="1"/>
        <v/>
      </c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 t="str">
        <f>IFERROR(__xludf.DUMMYFUNCTION("""COMPUTED_VALUE"""),"")</f>
        <v/>
      </c>
      <c r="AB780" s="30"/>
      <c r="AC780" s="28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</row>
    <row r="781">
      <c r="A781" s="45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22" t="str">
        <f t="shared" si="1"/>
        <v/>
      </c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 t="str">
        <f>IFERROR(__xludf.DUMMYFUNCTION("""COMPUTED_VALUE"""),"")</f>
        <v/>
      </c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</row>
    <row r="782">
      <c r="A782" s="45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22" t="str">
        <f t="shared" si="1"/>
        <v/>
      </c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 t="str">
        <f>IFERROR(__xludf.DUMMYFUNCTION("""COMPUTED_VALUE"""),"")</f>
        <v/>
      </c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</row>
    <row r="783">
      <c r="A783" s="45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22" t="str">
        <f t="shared" si="1"/>
        <v/>
      </c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 t="str">
        <f>IFERROR(__xludf.DUMMYFUNCTION("""COMPUTED_VALUE"""),"")</f>
        <v/>
      </c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</row>
    <row r="784">
      <c r="A784" s="45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22" t="str">
        <f t="shared" si="1"/>
        <v/>
      </c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 t="str">
        <f>IFERROR(__xludf.DUMMYFUNCTION("""COMPUTED_VALUE"""),"")</f>
        <v/>
      </c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</row>
    <row r="785">
      <c r="A785" s="45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22" t="str">
        <f t="shared" si="1"/>
        <v/>
      </c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 t="str">
        <f>IFERROR(__xludf.DUMMYFUNCTION("""COMPUTED_VALUE"""),"")</f>
        <v/>
      </c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</row>
    <row r="786">
      <c r="A786" s="45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22" t="str">
        <f t="shared" si="1"/>
        <v/>
      </c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 t="str">
        <f>IFERROR(__xludf.DUMMYFUNCTION("""COMPUTED_VALUE"""),"")</f>
        <v/>
      </c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</row>
    <row r="787">
      <c r="A787" s="45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22" t="str">
        <f t="shared" si="1"/>
        <v/>
      </c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 t="str">
        <f>IFERROR(__xludf.DUMMYFUNCTION("""COMPUTED_VALUE"""),"")</f>
        <v/>
      </c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</row>
    <row r="788">
      <c r="A788" s="45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22" t="str">
        <f t="shared" si="1"/>
        <v/>
      </c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 t="str">
        <f>IFERROR(__xludf.DUMMYFUNCTION("""COMPUTED_VALUE"""),"")</f>
        <v/>
      </c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</row>
    <row r="789">
      <c r="A789" s="45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22" t="str">
        <f t="shared" si="1"/>
        <v/>
      </c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 t="str">
        <f>IFERROR(__xludf.DUMMYFUNCTION("""COMPUTED_VALUE"""),"")</f>
        <v/>
      </c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</row>
    <row r="790">
      <c r="A790" s="45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22" t="str">
        <f t="shared" si="1"/>
        <v/>
      </c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 t="str">
        <f>IFERROR(__xludf.DUMMYFUNCTION("""COMPUTED_VALUE"""),"")</f>
        <v/>
      </c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</row>
    <row r="791">
      <c r="A791" s="45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22" t="str">
        <f t="shared" si="1"/>
        <v/>
      </c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 t="str">
        <f>IFERROR(__xludf.DUMMYFUNCTION("""COMPUTED_VALUE"""),"")</f>
        <v/>
      </c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</row>
    <row r="792">
      <c r="A792" s="45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22" t="str">
        <f t="shared" si="1"/>
        <v/>
      </c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 t="str">
        <f>IFERROR(__xludf.DUMMYFUNCTION("""COMPUTED_VALUE"""),"")</f>
        <v/>
      </c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</row>
    <row r="793">
      <c r="A793" s="45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22" t="str">
        <f t="shared" si="1"/>
        <v/>
      </c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 t="str">
        <f>IFERROR(__xludf.DUMMYFUNCTION("""COMPUTED_VALUE"""),"")</f>
        <v/>
      </c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</row>
    <row r="794">
      <c r="A794" s="45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22" t="str">
        <f t="shared" si="1"/>
        <v/>
      </c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 t="str">
        <f>IFERROR(__xludf.DUMMYFUNCTION("""COMPUTED_VALUE"""),"")</f>
        <v/>
      </c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</row>
    <row r="795">
      <c r="A795" s="45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22" t="str">
        <f t="shared" si="1"/>
        <v/>
      </c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 t="str">
        <f>IFERROR(__xludf.DUMMYFUNCTION("""COMPUTED_VALUE"""),"")</f>
        <v/>
      </c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</row>
    <row r="796">
      <c r="A796" s="45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22" t="str">
        <f t="shared" si="1"/>
        <v/>
      </c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 t="str">
        <f>IFERROR(__xludf.DUMMYFUNCTION("""COMPUTED_VALUE"""),"")</f>
        <v/>
      </c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</row>
    <row r="797">
      <c r="A797" s="45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22" t="str">
        <f t="shared" si="1"/>
        <v/>
      </c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 t="str">
        <f>IFERROR(__xludf.DUMMYFUNCTION("""COMPUTED_VALUE"""),"")</f>
        <v/>
      </c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</row>
    <row r="798">
      <c r="A798" s="45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22" t="str">
        <f t="shared" si="1"/>
        <v/>
      </c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 t="str">
        <f>IFERROR(__xludf.DUMMYFUNCTION("""COMPUTED_VALUE"""),"")</f>
        <v/>
      </c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</row>
    <row r="799">
      <c r="A799" s="45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22" t="str">
        <f t="shared" si="1"/>
        <v/>
      </c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 t="str">
        <f>IFERROR(__xludf.DUMMYFUNCTION("""COMPUTED_VALUE"""),"")</f>
        <v/>
      </c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</row>
    <row r="800">
      <c r="A800" s="45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22" t="str">
        <f t="shared" si="1"/>
        <v/>
      </c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 t="str">
        <f>IFERROR(__xludf.DUMMYFUNCTION("""COMPUTED_VALUE"""),"")</f>
        <v/>
      </c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</row>
    <row r="801">
      <c r="A801" s="45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22" t="str">
        <f t="shared" si="1"/>
        <v/>
      </c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 t="str">
        <f>IFERROR(__xludf.DUMMYFUNCTION("""COMPUTED_VALUE"""),"")</f>
        <v/>
      </c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</row>
    <row r="802">
      <c r="A802" s="45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22" t="str">
        <f t="shared" si="1"/>
        <v/>
      </c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 t="str">
        <f>IFERROR(__xludf.DUMMYFUNCTION("""COMPUTED_VALUE"""),"")</f>
        <v/>
      </c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</row>
    <row r="803">
      <c r="A803" s="45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22" t="str">
        <f t="shared" si="1"/>
        <v/>
      </c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 t="str">
        <f>IFERROR(__xludf.DUMMYFUNCTION("""COMPUTED_VALUE"""),"")</f>
        <v/>
      </c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</row>
    <row r="804">
      <c r="A804" s="45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22" t="str">
        <f t="shared" si="1"/>
        <v/>
      </c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 t="str">
        <f>IFERROR(__xludf.DUMMYFUNCTION("""COMPUTED_VALUE"""),"")</f>
        <v/>
      </c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</row>
    <row r="805">
      <c r="A805" s="45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22" t="str">
        <f t="shared" si="1"/>
        <v/>
      </c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 t="str">
        <f>IFERROR(__xludf.DUMMYFUNCTION("""COMPUTED_VALUE"""),"")</f>
        <v/>
      </c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</row>
    <row r="806">
      <c r="A806" s="45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22" t="str">
        <f t="shared" si="1"/>
        <v/>
      </c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 t="str">
        <f>IFERROR(__xludf.DUMMYFUNCTION("""COMPUTED_VALUE"""),"")</f>
        <v/>
      </c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</row>
    <row r="807">
      <c r="A807" s="45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22" t="str">
        <f t="shared" si="1"/>
        <v/>
      </c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 t="str">
        <f>IFERROR(__xludf.DUMMYFUNCTION("""COMPUTED_VALUE"""),"")</f>
        <v/>
      </c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</row>
    <row r="808">
      <c r="A808" s="45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22" t="str">
        <f t="shared" si="1"/>
        <v/>
      </c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 t="str">
        <f>IFERROR(__xludf.DUMMYFUNCTION("""COMPUTED_VALUE"""),"")</f>
        <v/>
      </c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</row>
    <row r="809">
      <c r="A809" s="45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22" t="str">
        <f t="shared" si="1"/>
        <v/>
      </c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 t="str">
        <f>IFERROR(__xludf.DUMMYFUNCTION("""COMPUTED_VALUE"""),"")</f>
        <v/>
      </c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</row>
    <row r="810">
      <c r="A810" s="45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22" t="str">
        <f t="shared" si="1"/>
        <v/>
      </c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 t="str">
        <f>IFERROR(__xludf.DUMMYFUNCTION("""COMPUTED_VALUE"""),"")</f>
        <v/>
      </c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</row>
    <row r="811">
      <c r="A811" s="45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22" t="str">
        <f t="shared" si="1"/>
        <v/>
      </c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 t="str">
        <f>IFERROR(__xludf.DUMMYFUNCTION("""COMPUTED_VALUE"""),"")</f>
        <v/>
      </c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</row>
    <row r="812">
      <c r="A812" s="45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22" t="str">
        <f t="shared" si="1"/>
        <v/>
      </c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 t="str">
        <f>IFERROR(__xludf.DUMMYFUNCTION("""COMPUTED_VALUE"""),"")</f>
        <v/>
      </c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</row>
    <row r="813">
      <c r="A813" s="45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22" t="str">
        <f t="shared" si="1"/>
        <v/>
      </c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 t="str">
        <f>IFERROR(__xludf.DUMMYFUNCTION("""COMPUTED_VALUE"""),"")</f>
        <v/>
      </c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</row>
    <row r="814">
      <c r="A814" s="45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22" t="str">
        <f t="shared" si="1"/>
        <v/>
      </c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 t="str">
        <f>IFERROR(__xludf.DUMMYFUNCTION("""COMPUTED_VALUE"""),"")</f>
        <v/>
      </c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</row>
    <row r="815">
      <c r="A815" s="45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22" t="str">
        <f t="shared" si="1"/>
        <v/>
      </c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 t="str">
        <f>IFERROR(__xludf.DUMMYFUNCTION("""COMPUTED_VALUE"""),"")</f>
        <v/>
      </c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</row>
    <row r="816">
      <c r="A816" s="45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22" t="str">
        <f t="shared" si="1"/>
        <v/>
      </c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 t="str">
        <f>IFERROR(__xludf.DUMMYFUNCTION("""COMPUTED_VALUE"""),"")</f>
        <v/>
      </c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</row>
    <row r="817">
      <c r="A817" s="45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22" t="str">
        <f t="shared" si="1"/>
        <v/>
      </c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 t="str">
        <f>IFERROR(__xludf.DUMMYFUNCTION("""COMPUTED_VALUE"""),"")</f>
        <v/>
      </c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</row>
    <row r="818">
      <c r="A818" s="45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22" t="str">
        <f t="shared" si="1"/>
        <v/>
      </c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 t="str">
        <f>IFERROR(__xludf.DUMMYFUNCTION("""COMPUTED_VALUE"""),"")</f>
        <v/>
      </c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</row>
    <row r="819">
      <c r="A819" s="45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22" t="str">
        <f t="shared" si="1"/>
        <v/>
      </c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 t="str">
        <f>IFERROR(__xludf.DUMMYFUNCTION("""COMPUTED_VALUE"""),"")</f>
        <v/>
      </c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</row>
    <row r="820">
      <c r="A820" s="45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22" t="str">
        <f t="shared" si="1"/>
        <v/>
      </c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 t="str">
        <f>IFERROR(__xludf.DUMMYFUNCTION("""COMPUTED_VALUE"""),"")</f>
        <v/>
      </c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</row>
    <row r="821">
      <c r="A821" s="45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22" t="str">
        <f t="shared" si="1"/>
        <v/>
      </c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 t="str">
        <f>IFERROR(__xludf.DUMMYFUNCTION("""COMPUTED_VALUE"""),"")</f>
        <v/>
      </c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</row>
    <row r="822">
      <c r="A822" s="45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22" t="str">
        <f t="shared" si="1"/>
        <v/>
      </c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 t="str">
        <f>IFERROR(__xludf.DUMMYFUNCTION("""COMPUTED_VALUE"""),"")</f>
        <v/>
      </c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</row>
    <row r="823">
      <c r="A823" s="45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22" t="str">
        <f t="shared" si="1"/>
        <v/>
      </c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 t="str">
        <f>IFERROR(__xludf.DUMMYFUNCTION("""COMPUTED_VALUE"""),"")</f>
        <v/>
      </c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</row>
    <row r="824">
      <c r="A824" s="45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22" t="str">
        <f t="shared" si="1"/>
        <v/>
      </c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 t="str">
        <f>IFERROR(__xludf.DUMMYFUNCTION("""COMPUTED_VALUE"""),"")</f>
        <v/>
      </c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</row>
    <row r="825">
      <c r="A825" s="45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22" t="str">
        <f t="shared" si="1"/>
        <v/>
      </c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 t="str">
        <f>IFERROR(__xludf.DUMMYFUNCTION("""COMPUTED_VALUE"""),"")</f>
        <v/>
      </c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</row>
    <row r="826">
      <c r="A826" s="45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22" t="str">
        <f t="shared" si="1"/>
        <v/>
      </c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 t="str">
        <f>IFERROR(__xludf.DUMMYFUNCTION("""COMPUTED_VALUE"""),"")</f>
        <v/>
      </c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</row>
    <row r="827">
      <c r="A827" s="45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22" t="str">
        <f t="shared" si="1"/>
        <v/>
      </c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 t="str">
        <f>IFERROR(__xludf.DUMMYFUNCTION("""COMPUTED_VALUE"""),"")</f>
        <v/>
      </c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</row>
    <row r="828">
      <c r="A828" s="45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22" t="str">
        <f t="shared" si="1"/>
        <v/>
      </c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 t="str">
        <f>IFERROR(__xludf.DUMMYFUNCTION("""COMPUTED_VALUE"""),"")</f>
        <v/>
      </c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</row>
    <row r="829">
      <c r="A829" s="45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22" t="str">
        <f t="shared" si="1"/>
        <v/>
      </c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 t="str">
        <f>IFERROR(__xludf.DUMMYFUNCTION("""COMPUTED_VALUE"""),"")</f>
        <v/>
      </c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</row>
    <row r="830">
      <c r="A830" s="45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22" t="str">
        <f t="shared" si="1"/>
        <v/>
      </c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 t="str">
        <f>IFERROR(__xludf.DUMMYFUNCTION("""COMPUTED_VALUE"""),"")</f>
        <v/>
      </c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</row>
    <row r="831">
      <c r="A831" s="45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22" t="str">
        <f t="shared" si="1"/>
        <v/>
      </c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 t="str">
        <f>IFERROR(__xludf.DUMMYFUNCTION("""COMPUTED_VALUE"""),"")</f>
        <v/>
      </c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</row>
    <row r="832">
      <c r="A832" s="45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22" t="str">
        <f t="shared" si="1"/>
        <v/>
      </c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 t="str">
        <f>IFERROR(__xludf.DUMMYFUNCTION("""COMPUTED_VALUE"""),"")</f>
        <v/>
      </c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</row>
    <row r="833">
      <c r="A833" s="45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22" t="str">
        <f t="shared" si="1"/>
        <v/>
      </c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 t="str">
        <f>IFERROR(__xludf.DUMMYFUNCTION("""COMPUTED_VALUE"""),"")</f>
        <v/>
      </c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</row>
    <row r="834">
      <c r="A834" s="45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22" t="str">
        <f t="shared" si="1"/>
        <v/>
      </c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 t="str">
        <f>IFERROR(__xludf.DUMMYFUNCTION("""COMPUTED_VALUE"""),"")</f>
        <v/>
      </c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</row>
    <row r="835">
      <c r="A835" s="45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22" t="str">
        <f t="shared" si="1"/>
        <v/>
      </c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 t="str">
        <f>IFERROR(__xludf.DUMMYFUNCTION("""COMPUTED_VALUE"""),"")</f>
        <v/>
      </c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</row>
    <row r="836">
      <c r="A836" s="45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22" t="str">
        <f t="shared" si="1"/>
        <v/>
      </c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 t="str">
        <f>IFERROR(__xludf.DUMMYFUNCTION("""COMPUTED_VALUE"""),"")</f>
        <v/>
      </c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</row>
    <row r="837">
      <c r="A837" s="45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22" t="str">
        <f t="shared" si="1"/>
        <v/>
      </c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 t="str">
        <f>IFERROR(__xludf.DUMMYFUNCTION("""COMPUTED_VALUE"""),"")</f>
        <v/>
      </c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</row>
    <row r="838">
      <c r="A838" s="45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22" t="str">
        <f t="shared" si="1"/>
        <v/>
      </c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 t="str">
        <f>IFERROR(__xludf.DUMMYFUNCTION("""COMPUTED_VALUE"""),"")</f>
        <v/>
      </c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</row>
    <row r="839">
      <c r="A839" s="45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22" t="str">
        <f t="shared" si="1"/>
        <v/>
      </c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 t="str">
        <f>IFERROR(__xludf.DUMMYFUNCTION("""COMPUTED_VALUE"""),"")</f>
        <v/>
      </c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</row>
    <row r="840">
      <c r="A840" s="45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22" t="str">
        <f t="shared" si="1"/>
        <v/>
      </c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 t="str">
        <f>IFERROR(__xludf.DUMMYFUNCTION("""COMPUTED_VALUE"""),"")</f>
        <v/>
      </c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</row>
    <row r="841">
      <c r="A841" s="45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22" t="str">
        <f t="shared" si="1"/>
        <v/>
      </c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 t="str">
        <f>IFERROR(__xludf.DUMMYFUNCTION("""COMPUTED_VALUE"""),"")</f>
        <v/>
      </c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</row>
    <row r="842">
      <c r="A842" s="45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22" t="str">
        <f t="shared" si="1"/>
        <v/>
      </c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 t="str">
        <f>IFERROR(__xludf.DUMMYFUNCTION("""COMPUTED_VALUE"""),"")</f>
        <v/>
      </c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</row>
    <row r="843">
      <c r="A843" s="45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22" t="str">
        <f t="shared" si="1"/>
        <v/>
      </c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 t="str">
        <f>IFERROR(__xludf.DUMMYFUNCTION("""COMPUTED_VALUE"""),"")</f>
        <v/>
      </c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</row>
    <row r="844">
      <c r="A844" s="45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22" t="str">
        <f t="shared" si="1"/>
        <v/>
      </c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 t="str">
        <f>IFERROR(__xludf.DUMMYFUNCTION("""COMPUTED_VALUE"""),"")</f>
        <v/>
      </c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</row>
    <row r="845">
      <c r="A845" s="45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22" t="str">
        <f t="shared" si="1"/>
        <v/>
      </c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 t="str">
        <f>IFERROR(__xludf.DUMMYFUNCTION("""COMPUTED_VALUE"""),"")</f>
        <v/>
      </c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</row>
    <row r="846">
      <c r="A846" s="45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22" t="str">
        <f t="shared" si="1"/>
        <v/>
      </c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 t="str">
        <f>IFERROR(__xludf.DUMMYFUNCTION("""COMPUTED_VALUE"""),"")</f>
        <v/>
      </c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</row>
    <row r="847">
      <c r="A847" s="45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22" t="str">
        <f t="shared" si="1"/>
        <v/>
      </c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 t="str">
        <f>IFERROR(__xludf.DUMMYFUNCTION("""COMPUTED_VALUE"""),"")</f>
        <v/>
      </c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</row>
    <row r="848">
      <c r="A848" s="45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22" t="str">
        <f t="shared" si="1"/>
        <v/>
      </c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 t="str">
        <f>IFERROR(__xludf.DUMMYFUNCTION("""COMPUTED_VALUE"""),"")</f>
        <v/>
      </c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</row>
    <row r="849">
      <c r="A849" s="45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22" t="str">
        <f t="shared" si="1"/>
        <v/>
      </c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 t="str">
        <f>IFERROR(__xludf.DUMMYFUNCTION("""COMPUTED_VALUE"""),"")</f>
        <v/>
      </c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</row>
    <row r="850">
      <c r="A850" s="45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22" t="str">
        <f t="shared" si="1"/>
        <v/>
      </c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 t="str">
        <f>IFERROR(__xludf.DUMMYFUNCTION("""COMPUTED_VALUE"""),"")</f>
        <v/>
      </c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</row>
    <row r="851">
      <c r="A851" s="45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22" t="str">
        <f t="shared" si="1"/>
        <v/>
      </c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 t="str">
        <f>IFERROR(__xludf.DUMMYFUNCTION("""COMPUTED_VALUE"""),"")</f>
        <v/>
      </c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</row>
    <row r="852">
      <c r="A852" s="45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22" t="str">
        <f t="shared" si="1"/>
        <v/>
      </c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 t="str">
        <f>IFERROR(__xludf.DUMMYFUNCTION("""COMPUTED_VALUE"""),"")</f>
        <v/>
      </c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</row>
    <row r="853">
      <c r="A853" s="45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22" t="str">
        <f t="shared" si="1"/>
        <v/>
      </c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 t="str">
        <f>IFERROR(__xludf.DUMMYFUNCTION("""COMPUTED_VALUE"""),"")</f>
        <v/>
      </c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</row>
    <row r="854">
      <c r="A854" s="45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22" t="str">
        <f t="shared" si="1"/>
        <v/>
      </c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 t="str">
        <f>IFERROR(__xludf.DUMMYFUNCTION("""COMPUTED_VALUE"""),"")</f>
        <v/>
      </c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</row>
    <row r="855">
      <c r="A855" s="45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22" t="str">
        <f t="shared" si="1"/>
        <v/>
      </c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 t="str">
        <f>IFERROR(__xludf.DUMMYFUNCTION("""COMPUTED_VALUE"""),"")</f>
        <v/>
      </c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</row>
    <row r="856">
      <c r="A856" s="45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22" t="str">
        <f t="shared" si="1"/>
        <v/>
      </c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 t="str">
        <f>IFERROR(__xludf.DUMMYFUNCTION("""COMPUTED_VALUE"""),"")</f>
        <v/>
      </c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</row>
    <row r="857">
      <c r="A857" s="45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22" t="str">
        <f t="shared" si="1"/>
        <v/>
      </c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 t="str">
        <f>IFERROR(__xludf.DUMMYFUNCTION("""COMPUTED_VALUE"""),"")</f>
        <v/>
      </c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</row>
    <row r="858">
      <c r="A858" s="45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22" t="str">
        <f t="shared" si="1"/>
        <v/>
      </c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 t="str">
        <f>IFERROR(__xludf.DUMMYFUNCTION("""COMPUTED_VALUE"""),"")</f>
        <v/>
      </c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</row>
    <row r="859">
      <c r="A859" s="45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22" t="str">
        <f t="shared" si="1"/>
        <v/>
      </c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 t="str">
        <f>IFERROR(__xludf.DUMMYFUNCTION("""COMPUTED_VALUE"""),"")</f>
        <v/>
      </c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</row>
    <row r="860">
      <c r="A860" s="45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22" t="str">
        <f t="shared" si="1"/>
        <v/>
      </c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 t="str">
        <f>IFERROR(__xludf.DUMMYFUNCTION("""COMPUTED_VALUE"""),"")</f>
        <v/>
      </c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</row>
    <row r="861">
      <c r="A861" s="45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22" t="str">
        <f t="shared" si="1"/>
        <v/>
      </c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 t="str">
        <f>IFERROR(__xludf.DUMMYFUNCTION("""COMPUTED_VALUE"""),"")</f>
        <v/>
      </c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</row>
    <row r="862">
      <c r="A862" s="45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22" t="str">
        <f t="shared" si="1"/>
        <v/>
      </c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 t="str">
        <f>IFERROR(__xludf.DUMMYFUNCTION("""COMPUTED_VALUE"""),"")</f>
        <v/>
      </c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</row>
    <row r="863">
      <c r="A863" s="45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22" t="str">
        <f t="shared" si="1"/>
        <v/>
      </c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 t="str">
        <f>IFERROR(__xludf.DUMMYFUNCTION("""COMPUTED_VALUE"""),"")</f>
        <v/>
      </c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</row>
    <row r="864">
      <c r="A864" s="45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22" t="str">
        <f t="shared" si="1"/>
        <v/>
      </c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 t="str">
        <f>IFERROR(__xludf.DUMMYFUNCTION("""COMPUTED_VALUE"""),"")</f>
        <v/>
      </c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</row>
    <row r="865">
      <c r="A865" s="45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22" t="str">
        <f t="shared" si="1"/>
        <v/>
      </c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 t="str">
        <f>IFERROR(__xludf.DUMMYFUNCTION("""COMPUTED_VALUE"""),"")</f>
        <v/>
      </c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</row>
    <row r="866">
      <c r="A866" s="45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22" t="str">
        <f t="shared" si="1"/>
        <v/>
      </c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 t="str">
        <f>IFERROR(__xludf.DUMMYFUNCTION("""COMPUTED_VALUE"""),"")</f>
        <v/>
      </c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</row>
    <row r="867">
      <c r="A867" s="45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22" t="str">
        <f t="shared" si="1"/>
        <v/>
      </c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 t="str">
        <f>IFERROR(__xludf.DUMMYFUNCTION("""COMPUTED_VALUE"""),"")</f>
        <v/>
      </c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</row>
    <row r="868">
      <c r="A868" s="45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22" t="str">
        <f t="shared" si="1"/>
        <v/>
      </c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 t="str">
        <f>IFERROR(__xludf.DUMMYFUNCTION("""COMPUTED_VALUE"""),"")</f>
        <v/>
      </c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</row>
    <row r="869">
      <c r="A869" s="45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22" t="str">
        <f t="shared" si="1"/>
        <v/>
      </c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 t="str">
        <f>IFERROR(__xludf.DUMMYFUNCTION("""COMPUTED_VALUE"""),"")</f>
        <v/>
      </c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</row>
    <row r="870">
      <c r="A870" s="45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22" t="str">
        <f t="shared" si="1"/>
        <v/>
      </c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 t="str">
        <f>IFERROR(__xludf.DUMMYFUNCTION("""COMPUTED_VALUE"""),"")</f>
        <v/>
      </c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</row>
    <row r="871">
      <c r="A871" s="45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22" t="str">
        <f t="shared" si="1"/>
        <v/>
      </c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 t="str">
        <f>IFERROR(__xludf.DUMMYFUNCTION("""COMPUTED_VALUE"""),"")</f>
        <v/>
      </c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</row>
    <row r="872">
      <c r="A872" s="45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22" t="str">
        <f t="shared" si="1"/>
        <v/>
      </c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 t="str">
        <f>IFERROR(__xludf.DUMMYFUNCTION("""COMPUTED_VALUE"""),"")</f>
        <v/>
      </c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</row>
    <row r="873">
      <c r="A873" s="45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22" t="str">
        <f t="shared" si="1"/>
        <v/>
      </c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 t="str">
        <f>IFERROR(__xludf.DUMMYFUNCTION("""COMPUTED_VALUE"""),"")</f>
        <v/>
      </c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</row>
    <row r="874">
      <c r="A874" s="45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22" t="str">
        <f t="shared" si="1"/>
        <v/>
      </c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 t="str">
        <f>IFERROR(__xludf.DUMMYFUNCTION("""COMPUTED_VALUE"""),"")</f>
        <v/>
      </c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</row>
    <row r="875">
      <c r="A875" s="45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22" t="str">
        <f t="shared" si="1"/>
        <v/>
      </c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 t="str">
        <f>IFERROR(__xludf.DUMMYFUNCTION("""COMPUTED_VALUE"""),"")</f>
        <v/>
      </c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</row>
    <row r="876">
      <c r="A876" s="45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22" t="str">
        <f t="shared" si="1"/>
        <v/>
      </c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 t="str">
        <f>IFERROR(__xludf.DUMMYFUNCTION("""COMPUTED_VALUE"""),"")</f>
        <v/>
      </c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</row>
    <row r="877">
      <c r="A877" s="45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22" t="str">
        <f t="shared" si="1"/>
        <v/>
      </c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 t="str">
        <f>IFERROR(__xludf.DUMMYFUNCTION("""COMPUTED_VALUE"""),"")</f>
        <v/>
      </c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</row>
    <row r="878">
      <c r="A878" s="45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22" t="str">
        <f t="shared" si="1"/>
        <v/>
      </c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 t="str">
        <f>IFERROR(__xludf.DUMMYFUNCTION("""COMPUTED_VALUE"""),"")</f>
        <v/>
      </c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</row>
    <row r="879">
      <c r="A879" s="45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22" t="str">
        <f t="shared" si="1"/>
        <v/>
      </c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 t="str">
        <f>IFERROR(__xludf.DUMMYFUNCTION("""COMPUTED_VALUE"""),"")</f>
        <v/>
      </c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</row>
    <row r="880">
      <c r="A880" s="45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22" t="str">
        <f t="shared" si="1"/>
        <v/>
      </c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 t="str">
        <f>IFERROR(__xludf.DUMMYFUNCTION("""COMPUTED_VALUE"""),"")</f>
        <v/>
      </c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</row>
    <row r="881">
      <c r="A881" s="45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22" t="str">
        <f t="shared" si="1"/>
        <v/>
      </c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 t="str">
        <f>IFERROR(__xludf.DUMMYFUNCTION("""COMPUTED_VALUE"""),"")</f>
        <v/>
      </c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</row>
    <row r="882">
      <c r="A882" s="45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22" t="str">
        <f t="shared" si="1"/>
        <v/>
      </c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 t="str">
        <f>IFERROR(__xludf.DUMMYFUNCTION("""COMPUTED_VALUE"""),"")</f>
        <v/>
      </c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</row>
    <row r="883">
      <c r="A883" s="45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22" t="str">
        <f t="shared" si="1"/>
        <v/>
      </c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 t="str">
        <f>IFERROR(__xludf.DUMMYFUNCTION("""COMPUTED_VALUE"""),"")</f>
        <v/>
      </c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</row>
    <row r="884">
      <c r="A884" s="45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22" t="str">
        <f t="shared" si="1"/>
        <v/>
      </c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 t="str">
        <f>IFERROR(__xludf.DUMMYFUNCTION("""COMPUTED_VALUE"""),"")</f>
        <v/>
      </c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</row>
    <row r="885">
      <c r="A885" s="45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22" t="str">
        <f t="shared" si="1"/>
        <v/>
      </c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 t="str">
        <f>IFERROR(__xludf.DUMMYFUNCTION("""COMPUTED_VALUE"""),"")</f>
        <v/>
      </c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</row>
    <row r="886">
      <c r="A886" s="45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22" t="str">
        <f t="shared" si="1"/>
        <v/>
      </c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 t="str">
        <f>IFERROR(__xludf.DUMMYFUNCTION("""COMPUTED_VALUE"""),"")</f>
        <v/>
      </c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</row>
    <row r="887">
      <c r="A887" s="45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22" t="str">
        <f t="shared" si="1"/>
        <v/>
      </c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 t="str">
        <f>IFERROR(__xludf.DUMMYFUNCTION("""COMPUTED_VALUE"""),"")</f>
        <v/>
      </c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</row>
    <row r="888">
      <c r="A888" s="45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22" t="str">
        <f t="shared" si="1"/>
        <v/>
      </c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 t="str">
        <f>IFERROR(__xludf.DUMMYFUNCTION("""COMPUTED_VALUE"""),"")</f>
        <v/>
      </c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</row>
    <row r="889">
      <c r="A889" s="45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22" t="str">
        <f t="shared" si="1"/>
        <v/>
      </c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 t="str">
        <f>IFERROR(__xludf.DUMMYFUNCTION("""COMPUTED_VALUE"""),"")</f>
        <v/>
      </c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</row>
    <row r="890">
      <c r="A890" s="45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22" t="str">
        <f t="shared" si="1"/>
        <v/>
      </c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 t="str">
        <f>IFERROR(__xludf.DUMMYFUNCTION("""COMPUTED_VALUE"""),"")</f>
        <v/>
      </c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</row>
    <row r="891">
      <c r="A891" s="45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22" t="str">
        <f t="shared" si="1"/>
        <v/>
      </c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 t="str">
        <f>IFERROR(__xludf.DUMMYFUNCTION("""COMPUTED_VALUE"""),"")</f>
        <v/>
      </c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</row>
    <row r="892">
      <c r="A892" s="45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22" t="str">
        <f t="shared" si="1"/>
        <v/>
      </c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 t="str">
        <f>IFERROR(__xludf.DUMMYFUNCTION("""COMPUTED_VALUE"""),"")</f>
        <v/>
      </c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</row>
    <row r="893">
      <c r="A893" s="45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22" t="str">
        <f t="shared" si="1"/>
        <v/>
      </c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 t="str">
        <f>IFERROR(__xludf.DUMMYFUNCTION("""COMPUTED_VALUE"""),"")</f>
        <v/>
      </c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</row>
    <row r="894">
      <c r="A894" s="45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22" t="str">
        <f t="shared" si="1"/>
        <v/>
      </c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 t="str">
        <f>IFERROR(__xludf.DUMMYFUNCTION("""COMPUTED_VALUE"""),"")</f>
        <v/>
      </c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</row>
    <row r="895">
      <c r="A895" s="45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22" t="str">
        <f t="shared" si="1"/>
        <v/>
      </c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 t="str">
        <f>IFERROR(__xludf.DUMMYFUNCTION("""COMPUTED_VALUE"""),"")</f>
        <v/>
      </c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</row>
    <row r="896">
      <c r="A896" s="45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22" t="str">
        <f t="shared" si="1"/>
        <v/>
      </c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 t="str">
        <f>IFERROR(__xludf.DUMMYFUNCTION("""COMPUTED_VALUE"""),"")</f>
        <v/>
      </c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</row>
    <row r="897">
      <c r="A897" s="45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22" t="str">
        <f t="shared" si="1"/>
        <v/>
      </c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 t="str">
        <f>IFERROR(__xludf.DUMMYFUNCTION("""COMPUTED_VALUE"""),"")</f>
        <v/>
      </c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</row>
    <row r="898">
      <c r="A898" s="45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22" t="str">
        <f t="shared" si="1"/>
        <v/>
      </c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 t="str">
        <f>IFERROR(__xludf.DUMMYFUNCTION("""COMPUTED_VALUE"""),"")</f>
        <v/>
      </c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</row>
    <row r="899">
      <c r="A899" s="45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22" t="str">
        <f t="shared" si="1"/>
        <v/>
      </c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 t="str">
        <f>IFERROR(__xludf.DUMMYFUNCTION("""COMPUTED_VALUE"""),"")</f>
        <v/>
      </c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</row>
    <row r="900">
      <c r="A900" s="45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22" t="str">
        <f t="shared" si="1"/>
        <v/>
      </c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 t="str">
        <f>IFERROR(__xludf.DUMMYFUNCTION("""COMPUTED_VALUE"""),"")</f>
        <v/>
      </c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</row>
    <row r="901">
      <c r="A901" s="45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22" t="str">
        <f t="shared" si="1"/>
        <v/>
      </c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 t="str">
        <f>IFERROR(__xludf.DUMMYFUNCTION("""COMPUTED_VALUE"""),"")</f>
        <v/>
      </c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</row>
    <row r="902">
      <c r="A902" s="45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22" t="str">
        <f t="shared" si="1"/>
        <v/>
      </c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 t="str">
        <f>IFERROR(__xludf.DUMMYFUNCTION("""COMPUTED_VALUE"""),"")</f>
        <v/>
      </c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</row>
    <row r="903">
      <c r="A903" s="45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22" t="str">
        <f t="shared" si="1"/>
        <v/>
      </c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 t="str">
        <f>IFERROR(__xludf.DUMMYFUNCTION("""COMPUTED_VALUE"""),"")</f>
        <v/>
      </c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</row>
    <row r="904">
      <c r="A904" s="45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22" t="str">
        <f t="shared" si="1"/>
        <v/>
      </c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 t="str">
        <f>IFERROR(__xludf.DUMMYFUNCTION("""COMPUTED_VALUE"""),"")</f>
        <v/>
      </c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</row>
    <row r="905">
      <c r="A905" s="45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22" t="str">
        <f t="shared" si="1"/>
        <v/>
      </c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 t="str">
        <f>IFERROR(__xludf.DUMMYFUNCTION("""COMPUTED_VALUE"""),"")</f>
        <v/>
      </c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</row>
    <row r="906">
      <c r="A906" s="45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22" t="str">
        <f t="shared" si="1"/>
        <v/>
      </c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 t="str">
        <f>IFERROR(__xludf.DUMMYFUNCTION("""COMPUTED_VALUE"""),"")</f>
        <v/>
      </c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</row>
    <row r="907">
      <c r="A907" s="45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22" t="str">
        <f t="shared" si="1"/>
        <v/>
      </c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 t="str">
        <f>IFERROR(__xludf.DUMMYFUNCTION("""COMPUTED_VALUE"""),"")</f>
        <v/>
      </c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</row>
    <row r="908">
      <c r="A908" s="45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22" t="str">
        <f t="shared" si="1"/>
        <v/>
      </c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 t="str">
        <f>IFERROR(__xludf.DUMMYFUNCTION("""COMPUTED_VALUE"""),"")</f>
        <v/>
      </c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</row>
    <row r="909">
      <c r="A909" s="45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22" t="str">
        <f t="shared" si="1"/>
        <v/>
      </c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 t="str">
        <f>IFERROR(__xludf.DUMMYFUNCTION("""COMPUTED_VALUE"""),"")</f>
        <v/>
      </c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</row>
    <row r="910">
      <c r="A910" s="45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22" t="str">
        <f t="shared" si="1"/>
        <v/>
      </c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 t="str">
        <f>IFERROR(__xludf.DUMMYFUNCTION("""COMPUTED_VALUE"""),"")</f>
        <v/>
      </c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</row>
    <row r="911">
      <c r="A911" s="45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22" t="str">
        <f t="shared" si="1"/>
        <v/>
      </c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 t="str">
        <f>IFERROR(__xludf.DUMMYFUNCTION("""COMPUTED_VALUE"""),"")</f>
        <v/>
      </c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</row>
    <row r="912">
      <c r="A912" s="45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22" t="str">
        <f t="shared" si="1"/>
        <v/>
      </c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 t="str">
        <f>IFERROR(__xludf.DUMMYFUNCTION("""COMPUTED_VALUE"""),"")</f>
        <v/>
      </c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</row>
    <row r="913">
      <c r="A913" s="45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22" t="str">
        <f t="shared" si="1"/>
        <v/>
      </c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 t="str">
        <f>IFERROR(__xludf.DUMMYFUNCTION("""COMPUTED_VALUE"""),"")</f>
        <v/>
      </c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</row>
    <row r="914">
      <c r="A914" s="45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22" t="str">
        <f t="shared" si="1"/>
        <v/>
      </c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 t="str">
        <f>IFERROR(__xludf.DUMMYFUNCTION("""COMPUTED_VALUE"""),"")</f>
        <v/>
      </c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</row>
    <row r="915">
      <c r="A915" s="45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22" t="str">
        <f t="shared" si="1"/>
        <v/>
      </c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 t="str">
        <f>IFERROR(__xludf.DUMMYFUNCTION("""COMPUTED_VALUE"""),"")</f>
        <v/>
      </c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</row>
    <row r="916">
      <c r="A916" s="45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22" t="str">
        <f t="shared" si="1"/>
        <v/>
      </c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 t="str">
        <f>IFERROR(__xludf.DUMMYFUNCTION("""COMPUTED_VALUE"""),"")</f>
        <v/>
      </c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</row>
    <row r="917">
      <c r="A917" s="45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22" t="str">
        <f t="shared" si="1"/>
        <v/>
      </c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 t="str">
        <f>IFERROR(__xludf.DUMMYFUNCTION("""COMPUTED_VALUE"""),"")</f>
        <v/>
      </c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</row>
    <row r="918">
      <c r="A918" s="45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22" t="str">
        <f t="shared" si="1"/>
        <v/>
      </c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 t="str">
        <f>IFERROR(__xludf.DUMMYFUNCTION("""COMPUTED_VALUE"""),"")</f>
        <v/>
      </c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</row>
    <row r="919">
      <c r="A919" s="45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22" t="str">
        <f t="shared" si="1"/>
        <v/>
      </c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 t="str">
        <f>IFERROR(__xludf.DUMMYFUNCTION("""COMPUTED_VALUE"""),"")</f>
        <v/>
      </c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</row>
    <row r="920">
      <c r="A920" s="45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22" t="str">
        <f t="shared" si="1"/>
        <v/>
      </c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 t="str">
        <f>IFERROR(__xludf.DUMMYFUNCTION("""COMPUTED_VALUE"""),"")</f>
        <v/>
      </c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</row>
    <row r="921">
      <c r="A921" s="45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22" t="str">
        <f t="shared" si="1"/>
        <v/>
      </c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 t="str">
        <f>IFERROR(__xludf.DUMMYFUNCTION("""COMPUTED_VALUE"""),"")</f>
        <v/>
      </c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</row>
    <row r="922">
      <c r="A922" s="45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22" t="str">
        <f t="shared" si="1"/>
        <v/>
      </c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 t="str">
        <f>IFERROR(__xludf.DUMMYFUNCTION("""COMPUTED_VALUE"""),"")</f>
        <v/>
      </c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</row>
    <row r="923">
      <c r="A923" s="45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22" t="str">
        <f t="shared" si="1"/>
        <v/>
      </c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 t="str">
        <f>IFERROR(__xludf.DUMMYFUNCTION("""COMPUTED_VALUE"""),"")</f>
        <v/>
      </c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</row>
    <row r="924">
      <c r="A924" s="45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22" t="str">
        <f t="shared" si="1"/>
        <v/>
      </c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 t="str">
        <f>IFERROR(__xludf.DUMMYFUNCTION("""COMPUTED_VALUE"""),"")</f>
        <v/>
      </c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</row>
    <row r="925">
      <c r="A925" s="45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 t="str">
        <f>IFERROR(__xludf.DUMMYFUNCTION("""COMPUTED_VALUE"""),"")</f>
        <v/>
      </c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</row>
    <row r="926">
      <c r="A926" s="45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 t="str">
        <f>IFERROR(__xludf.DUMMYFUNCTION("""COMPUTED_VALUE"""),"")</f>
        <v/>
      </c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</row>
    <row r="927">
      <c r="A927" s="45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 t="str">
        <f>IFERROR(__xludf.DUMMYFUNCTION("""COMPUTED_VALUE"""),"")</f>
        <v/>
      </c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</row>
    <row r="928">
      <c r="A928" s="45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 t="str">
        <f>IFERROR(__xludf.DUMMYFUNCTION("""COMPUTED_VALUE"""),"")</f>
        <v/>
      </c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</row>
    <row r="929">
      <c r="A929" s="45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 t="str">
        <f>IFERROR(__xludf.DUMMYFUNCTION("""COMPUTED_VALUE"""),"")</f>
        <v/>
      </c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</row>
    <row r="930">
      <c r="A930" s="45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 t="str">
        <f>IFERROR(__xludf.DUMMYFUNCTION("""COMPUTED_VALUE"""),"")</f>
        <v/>
      </c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</row>
    <row r="931">
      <c r="A931" s="45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 t="str">
        <f>IFERROR(__xludf.DUMMYFUNCTION("""COMPUTED_VALUE"""),"")</f>
        <v/>
      </c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</row>
    <row r="932">
      <c r="A932" s="45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 t="str">
        <f>IFERROR(__xludf.DUMMYFUNCTION("""COMPUTED_VALUE"""),"")</f>
        <v/>
      </c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</row>
    <row r="933">
      <c r="A933" s="45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 t="str">
        <f>IFERROR(__xludf.DUMMYFUNCTION("""COMPUTED_VALUE"""),"")</f>
        <v/>
      </c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</row>
    <row r="934">
      <c r="A934" s="45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 t="str">
        <f>IFERROR(__xludf.DUMMYFUNCTION("""COMPUTED_VALUE"""),"")</f>
        <v/>
      </c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</row>
    <row r="935">
      <c r="A935" s="45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 t="str">
        <f>IFERROR(__xludf.DUMMYFUNCTION("""COMPUTED_VALUE"""),"")</f>
        <v/>
      </c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</row>
    <row r="936">
      <c r="A936" s="45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 t="str">
        <f>IFERROR(__xludf.DUMMYFUNCTION("""COMPUTED_VALUE"""),"")</f>
        <v/>
      </c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</row>
    <row r="937">
      <c r="A937" s="45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 t="str">
        <f>IFERROR(__xludf.DUMMYFUNCTION("""COMPUTED_VALUE"""),"")</f>
        <v/>
      </c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</row>
    <row r="938">
      <c r="A938" s="45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 t="str">
        <f>IFERROR(__xludf.DUMMYFUNCTION("""COMPUTED_VALUE"""),"")</f>
        <v/>
      </c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</row>
    <row r="939">
      <c r="A939" s="45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 t="str">
        <f>IFERROR(__xludf.DUMMYFUNCTION("""COMPUTED_VALUE"""),"")</f>
        <v/>
      </c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</row>
    <row r="940">
      <c r="A940" s="45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 t="str">
        <f>IFERROR(__xludf.DUMMYFUNCTION("""COMPUTED_VALUE"""),"")</f>
        <v/>
      </c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</row>
    <row r="941">
      <c r="A941" s="45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 t="str">
        <f>IFERROR(__xludf.DUMMYFUNCTION("""COMPUTED_VALUE"""),"")</f>
        <v/>
      </c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</row>
    <row r="942">
      <c r="A942" s="45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 t="str">
        <f>IFERROR(__xludf.DUMMYFUNCTION("""COMPUTED_VALUE"""),"")</f>
        <v/>
      </c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</row>
    <row r="943">
      <c r="A943" s="45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 t="str">
        <f>IFERROR(__xludf.DUMMYFUNCTION("""COMPUTED_VALUE"""),"")</f>
        <v/>
      </c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</row>
    <row r="944">
      <c r="A944" s="45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 t="str">
        <f>IFERROR(__xludf.DUMMYFUNCTION("""COMPUTED_VALUE"""),"")</f>
        <v/>
      </c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</row>
    <row r="945">
      <c r="A945" s="45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 t="str">
        <f>IFERROR(__xludf.DUMMYFUNCTION("""COMPUTED_VALUE"""),"")</f>
        <v/>
      </c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</row>
    <row r="946">
      <c r="A946" s="45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 t="str">
        <f>IFERROR(__xludf.DUMMYFUNCTION("""COMPUTED_VALUE"""),"")</f>
        <v/>
      </c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</row>
    <row r="947">
      <c r="A947" s="45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 t="str">
        <f>IFERROR(__xludf.DUMMYFUNCTION("""COMPUTED_VALUE"""),"")</f>
        <v/>
      </c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</row>
    <row r="948">
      <c r="A948" s="45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 t="str">
        <f>IFERROR(__xludf.DUMMYFUNCTION("""COMPUTED_VALUE"""),"")</f>
        <v/>
      </c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</row>
    <row r="949">
      <c r="A949" s="45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 t="str">
        <f>IFERROR(__xludf.DUMMYFUNCTION("""COMPUTED_VALUE"""),"")</f>
        <v/>
      </c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</row>
    <row r="950">
      <c r="A950" s="45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 t="str">
        <f>IFERROR(__xludf.DUMMYFUNCTION("""COMPUTED_VALUE"""),"")</f>
        <v/>
      </c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</row>
    <row r="951">
      <c r="A951" s="45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 t="str">
        <f>IFERROR(__xludf.DUMMYFUNCTION("""COMPUTED_VALUE"""),"")</f>
        <v/>
      </c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</row>
    <row r="952">
      <c r="A952" s="45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 t="str">
        <f>IFERROR(__xludf.DUMMYFUNCTION("""COMPUTED_VALUE"""),"")</f>
        <v/>
      </c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</row>
    <row r="953">
      <c r="A953" s="45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 t="str">
        <f>IFERROR(__xludf.DUMMYFUNCTION("""COMPUTED_VALUE"""),"")</f>
        <v/>
      </c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</row>
    <row r="954">
      <c r="A954" s="45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 t="str">
        <f>IFERROR(__xludf.DUMMYFUNCTION("""COMPUTED_VALUE"""),"")</f>
        <v/>
      </c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</row>
    <row r="955">
      <c r="A955" s="45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 t="str">
        <f>IFERROR(__xludf.DUMMYFUNCTION("""COMPUTED_VALUE"""),"")</f>
        <v/>
      </c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</row>
    <row r="956">
      <c r="A956" s="45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 t="str">
        <f>IFERROR(__xludf.DUMMYFUNCTION("""COMPUTED_VALUE"""),"")</f>
        <v/>
      </c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</row>
    <row r="957">
      <c r="A957" s="45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 t="str">
        <f>IFERROR(__xludf.DUMMYFUNCTION("""COMPUTED_VALUE"""),"")</f>
        <v/>
      </c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</row>
    <row r="958">
      <c r="A958" s="45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 t="str">
        <f>IFERROR(__xludf.DUMMYFUNCTION("""COMPUTED_VALUE"""),"")</f>
        <v/>
      </c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</row>
    <row r="959">
      <c r="A959" s="45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 t="str">
        <f>IFERROR(__xludf.DUMMYFUNCTION("""COMPUTED_VALUE"""),"")</f>
        <v/>
      </c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</row>
    <row r="960">
      <c r="A960" s="45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 t="str">
        <f>IFERROR(__xludf.DUMMYFUNCTION("""COMPUTED_VALUE"""),"")</f>
        <v/>
      </c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</row>
    <row r="961">
      <c r="A961" s="45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 t="str">
        <f>IFERROR(__xludf.DUMMYFUNCTION("""COMPUTED_VALUE"""),"")</f>
        <v/>
      </c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</row>
    <row r="962">
      <c r="A962" s="45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 t="str">
        <f>IFERROR(__xludf.DUMMYFUNCTION("""COMPUTED_VALUE"""),"")</f>
        <v/>
      </c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</row>
    <row r="963">
      <c r="A963" s="45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 t="str">
        <f>IFERROR(__xludf.DUMMYFUNCTION("""COMPUTED_VALUE"""),"")</f>
        <v/>
      </c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</row>
    <row r="964">
      <c r="A964" s="45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 t="str">
        <f>IFERROR(__xludf.DUMMYFUNCTION("""COMPUTED_VALUE"""),"")</f>
        <v/>
      </c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</row>
    <row r="965">
      <c r="A965" s="45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 t="str">
        <f>IFERROR(__xludf.DUMMYFUNCTION("""COMPUTED_VALUE"""),"")</f>
        <v/>
      </c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</row>
    <row r="966">
      <c r="A966" s="45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 t="str">
        <f>IFERROR(__xludf.DUMMYFUNCTION("""COMPUTED_VALUE"""),"")</f>
        <v/>
      </c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</row>
    <row r="967">
      <c r="A967" s="45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 t="str">
        <f>IFERROR(__xludf.DUMMYFUNCTION("""COMPUTED_VALUE"""),"")</f>
        <v/>
      </c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</row>
    <row r="968">
      <c r="A968" s="45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 t="str">
        <f>IFERROR(__xludf.DUMMYFUNCTION("""COMPUTED_VALUE"""),"")</f>
        <v/>
      </c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</row>
    <row r="969">
      <c r="A969" s="45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 t="str">
        <f>IFERROR(__xludf.DUMMYFUNCTION("""COMPUTED_VALUE"""),"")</f>
        <v/>
      </c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</row>
    <row r="970">
      <c r="A970" s="45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 t="str">
        <f>IFERROR(__xludf.DUMMYFUNCTION("""COMPUTED_VALUE"""),"")</f>
        <v/>
      </c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</row>
    <row r="971">
      <c r="A971" s="45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 t="str">
        <f>IFERROR(__xludf.DUMMYFUNCTION("""COMPUTED_VALUE"""),"")</f>
        <v/>
      </c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</row>
    <row r="972">
      <c r="A972" s="45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 t="str">
        <f>IFERROR(__xludf.DUMMYFUNCTION("""COMPUTED_VALUE"""),"")</f>
        <v/>
      </c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</row>
    <row r="973">
      <c r="A973" s="45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 t="str">
        <f>IFERROR(__xludf.DUMMYFUNCTION("""COMPUTED_VALUE"""),"")</f>
        <v/>
      </c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</row>
    <row r="974">
      <c r="A974" s="45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 t="str">
        <f>IFERROR(__xludf.DUMMYFUNCTION("""COMPUTED_VALUE"""),"")</f>
        <v/>
      </c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</row>
    <row r="975">
      <c r="A975" s="45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 t="str">
        <f>IFERROR(__xludf.DUMMYFUNCTION("""COMPUTED_VALUE"""),"")</f>
        <v/>
      </c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</row>
    <row r="976">
      <c r="A976" s="45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 t="str">
        <f>IFERROR(__xludf.DUMMYFUNCTION("""COMPUTED_VALUE"""),"")</f>
        <v/>
      </c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</row>
    <row r="977">
      <c r="A977" s="45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 t="str">
        <f>IFERROR(__xludf.DUMMYFUNCTION("""COMPUTED_VALUE"""),"")</f>
        <v/>
      </c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</row>
    <row r="978">
      <c r="A978" s="45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 t="str">
        <f>IFERROR(__xludf.DUMMYFUNCTION("""COMPUTED_VALUE"""),"")</f>
        <v/>
      </c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</row>
    <row r="979">
      <c r="A979" s="45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 t="str">
        <f>IFERROR(__xludf.DUMMYFUNCTION("""COMPUTED_VALUE"""),"")</f>
        <v/>
      </c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</row>
    <row r="980">
      <c r="A980" s="45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 t="str">
        <f>IFERROR(__xludf.DUMMYFUNCTION("""COMPUTED_VALUE"""),"")</f>
        <v/>
      </c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</row>
    <row r="981">
      <c r="A981" s="45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 t="str">
        <f>IFERROR(__xludf.DUMMYFUNCTION("""COMPUTED_VALUE"""),"")</f>
        <v/>
      </c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</row>
    <row r="982">
      <c r="A982" s="45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 t="str">
        <f>IFERROR(__xludf.DUMMYFUNCTION("""COMPUTED_VALUE"""),"")</f>
        <v/>
      </c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</row>
    <row r="983">
      <c r="A983" s="45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 t="str">
        <f>IFERROR(__xludf.DUMMYFUNCTION("""COMPUTED_VALUE"""),"")</f>
        <v/>
      </c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</row>
    <row r="984">
      <c r="A984" s="45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 t="str">
        <f>IFERROR(__xludf.DUMMYFUNCTION("""COMPUTED_VALUE"""),"")</f>
        <v/>
      </c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</row>
    <row r="985">
      <c r="A985" s="45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 t="str">
        <f>IFERROR(__xludf.DUMMYFUNCTION("""COMPUTED_VALUE"""),"")</f>
        <v/>
      </c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</row>
    <row r="986">
      <c r="A986" s="45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 t="str">
        <f>IFERROR(__xludf.DUMMYFUNCTION("""COMPUTED_VALUE"""),"")</f>
        <v/>
      </c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</row>
    <row r="987">
      <c r="A987" s="45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 t="str">
        <f>IFERROR(__xludf.DUMMYFUNCTION("""COMPUTED_VALUE"""),"")</f>
        <v/>
      </c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</row>
    <row r="988">
      <c r="A988" s="45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 t="str">
        <f>IFERROR(__xludf.DUMMYFUNCTION("""COMPUTED_VALUE"""),"")</f>
        <v/>
      </c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</row>
    <row r="989">
      <c r="A989" s="45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 t="str">
        <f>IFERROR(__xludf.DUMMYFUNCTION("""COMPUTED_VALUE"""),"")</f>
        <v/>
      </c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</row>
    <row r="990">
      <c r="A990" s="45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 t="str">
        <f>IFERROR(__xludf.DUMMYFUNCTION("""COMPUTED_VALUE"""),"")</f>
        <v/>
      </c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</row>
    <row r="991">
      <c r="A991" s="45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 t="str">
        <f>IFERROR(__xludf.DUMMYFUNCTION("""COMPUTED_VALUE"""),"")</f>
        <v/>
      </c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</row>
    <row r="992">
      <c r="A992" s="45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 t="str">
        <f>IFERROR(__xludf.DUMMYFUNCTION("""COMPUTED_VALUE"""),"")</f>
        <v/>
      </c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</row>
    <row r="993">
      <c r="A993" s="45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 t="str">
        <f>IFERROR(__xludf.DUMMYFUNCTION("""COMPUTED_VALUE"""),"")</f>
        <v/>
      </c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</row>
    <row r="994">
      <c r="A994" s="45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 t="str">
        <f>IFERROR(__xludf.DUMMYFUNCTION("""COMPUTED_VALUE"""),"")</f>
        <v/>
      </c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</row>
    <row r="995">
      <c r="A995" s="45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 t="str">
        <f>IFERROR(__xludf.DUMMYFUNCTION("""COMPUTED_VALUE"""),"")</f>
        <v/>
      </c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</row>
    <row r="996">
      <c r="A996" s="45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 t="str">
        <f>IFERROR(__xludf.DUMMYFUNCTION("""COMPUTED_VALUE"""),"")</f>
        <v/>
      </c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</row>
    <row r="997">
      <c r="A997" s="45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 t="str">
        <f>IFERROR(__xludf.DUMMYFUNCTION("""COMPUTED_VALUE"""),"")</f>
        <v/>
      </c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</row>
    <row r="998">
      <c r="A998" s="45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 t="str">
        <f>IFERROR(__xludf.DUMMYFUNCTION("""COMPUTED_VALUE"""),"")</f>
        <v/>
      </c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</row>
    <row r="999">
      <c r="A999" s="45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 t="str">
        <f>IFERROR(__xludf.DUMMYFUNCTION("""COMPUTED_VALUE"""),"")</f>
        <v/>
      </c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</row>
    <row r="1000">
      <c r="A1000" s="45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 t="str">
        <f>IFERROR(__xludf.DUMMYFUNCTION("""COMPUTED_VALUE"""),"")</f>
        <v/>
      </c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</row>
  </sheetData>
  <dataValidations>
    <dataValidation type="list" allowBlank="1" sqref="I2:I301">
      <formula1>"Adam,Brett,Cale,Chris,Drew,James,Mike"</formula1>
    </dataValidation>
    <dataValidation type="custom" allowBlank="1" showDropDown="1" showInputMessage="1" prompt="Enter a valid date" sqref="G1:H302">
      <formula1>OR(NOT(ISERROR(DATEVALUE(G1))), AND(ISNUMBER(G1), LEFT(CELL("format", G1))="D"))</formula1>
    </dataValidation>
    <dataValidation type="list" allowBlank="1" showErrorMessage="1" sqref="D2:D301">
      <formula1>"Roofing and Siding,Construction"</formula1>
    </dataValidation>
    <dataValidation type="list" allowBlank="1" showErrorMessage="1" sqref="U2:U301">
      <formula1>"Approved,Project On Hold,Customer Notified,Materials Ordered,Job Scheduled,In Progress,Pending Gutters,Pending Inspection,Job Review,In Billing"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>
      <c r="A14" s="51"/>
      <c r="B14" s="51"/>
      <c r="C14" s="51"/>
      <c r="D14" s="51"/>
      <c r="E14" s="51"/>
      <c r="F14" s="51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A33" s="51"/>
      <c r="B33" s="51"/>
      <c r="C33" s="51"/>
      <c r="D33" s="51"/>
      <c r="E33" s="51"/>
      <c r="F33" s="51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>
      <c r="A91" s="51"/>
      <c r="B91" s="51"/>
      <c r="C91" s="51"/>
      <c r="D91" s="51"/>
      <c r="E91" s="51"/>
      <c r="F91" s="51"/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1.38"/>
    <col customWidth="1" min="4" max="4" width="12.5"/>
    <col customWidth="1" min="5" max="5" width="10.25"/>
    <col customWidth="1" min="6" max="6" width="9.38"/>
    <col customWidth="1" min="11" max="11" width="9.13"/>
  </cols>
  <sheetData>
    <row r="1">
      <c r="J1" s="56" t="s">
        <v>260</v>
      </c>
      <c r="K1" s="57" t="s">
        <v>261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>
      <c r="J2" s="49">
        <f t="shared" ref="J2:J7" si="1">E2/B2</f>
        <v>255.75</v>
      </c>
      <c r="K2" s="47">
        <f>COUNTIFS('2026'!I:I,"Adam",'2026'!U:U,"&lt;&gt;In Billing")</f>
        <v>0</v>
      </c>
      <c r="L2" s="50"/>
      <c r="M2" s="49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>
      <c r="J3" s="49">
        <f t="shared" si="1"/>
        <v>2658.74</v>
      </c>
      <c r="K3" s="47">
        <f>COUNTIFS('2026'!I:I,"Brett",'2026'!U:U,"&lt;&gt;In Billing")</f>
        <v>18</v>
      </c>
      <c r="L3" s="50"/>
      <c r="M3" s="49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>
      <c r="J4" s="49">
        <f t="shared" si="1"/>
        <v>9023.86</v>
      </c>
      <c r="K4" s="47">
        <f>COUNTIFS('2026'!I:I,"Chris",'2026'!U:U,"&lt;&gt;In Billing")</f>
        <v>14</v>
      </c>
      <c r="L4" s="50"/>
      <c r="M4" s="49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>
      <c r="J5" s="49">
        <f t="shared" si="1"/>
        <v>6467.3</v>
      </c>
      <c r="K5" s="47">
        <f>COUNTIFS('2026'!I:I,"Drew",'2026'!U:U,"&lt;&gt;In Billing")</f>
        <v>11</v>
      </c>
      <c r="L5" s="50"/>
      <c r="M5" s="49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>
      <c r="J6" s="49">
        <f t="shared" si="1"/>
        <v>6319.333276</v>
      </c>
      <c r="K6" s="47">
        <f>COUNTIFS('2026'!I:I,"James",'2026'!U:U,"&lt;&gt;In Billing")</f>
        <v>49</v>
      </c>
      <c r="L6" s="50"/>
      <c r="M6" s="49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>
      <c r="J7" s="49">
        <f t="shared" si="1"/>
        <v>6781.614667</v>
      </c>
      <c r="K7" s="47">
        <f>COUNTIFS('2026'!I:I,"Mike",'2026'!U:U,"&lt;&gt;In Billing")</f>
        <v>12</v>
      </c>
      <c r="L7" s="50"/>
      <c r="M7" s="49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>
      <c r="J8" s="60">
        <f>AVERAGE(J2:J7)</f>
        <v>5251.099657</v>
      </c>
      <c r="K8" s="61">
        <f>SUM(K2:K7)</f>
        <v>104</v>
      </c>
      <c r="L8" s="50"/>
      <c r="M8" s="49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>
      <c r="C9" s="49"/>
      <c r="D9" s="49"/>
      <c r="E9" s="49"/>
      <c r="F9" s="49"/>
      <c r="G9" s="50"/>
      <c r="H9" s="50"/>
      <c r="I9" s="50"/>
      <c r="J9" s="49"/>
      <c r="L9" s="50"/>
      <c r="M9" s="49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>
      <c r="C10" s="49"/>
      <c r="D10" s="49"/>
      <c r="E10" s="49"/>
      <c r="F10" s="49"/>
      <c r="G10" s="50"/>
      <c r="H10" s="50"/>
      <c r="I10" s="50"/>
      <c r="J10" s="49"/>
      <c r="L10" s="50"/>
      <c r="M10" s="49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>
      <c r="C11" s="49"/>
      <c r="F11" s="49"/>
      <c r="G11" s="50"/>
      <c r="H11" s="50"/>
      <c r="I11" s="50"/>
      <c r="J11" s="49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>
      <c r="C12" s="49"/>
      <c r="F12" s="49"/>
      <c r="G12" s="50"/>
      <c r="H12" s="50"/>
      <c r="I12" s="50"/>
      <c r="J12" s="49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>
      <c r="A13" s="58"/>
      <c r="B13" s="58"/>
      <c r="C13" s="62"/>
      <c r="D13" s="58"/>
      <c r="E13" s="58"/>
      <c r="F13" s="62"/>
      <c r="G13" s="63"/>
      <c r="H13" s="63"/>
      <c r="I13" s="63"/>
      <c r="J13" s="62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>
      <c r="A14" s="58"/>
      <c r="B14" s="58"/>
      <c r="C14" s="62"/>
      <c r="D14" s="58"/>
      <c r="E14" s="58"/>
      <c r="F14" s="62"/>
      <c r="G14" s="63"/>
      <c r="H14" s="63"/>
      <c r="I14" s="63"/>
      <c r="J14" s="62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>
      <c r="A15" s="58"/>
      <c r="B15" s="58"/>
      <c r="C15" s="62"/>
      <c r="D15" s="58"/>
      <c r="E15" s="58"/>
      <c r="F15" s="62"/>
      <c r="G15" s="63"/>
      <c r="H15" s="63"/>
      <c r="I15" s="63"/>
      <c r="J15" s="62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>
      <c r="A16" s="58"/>
      <c r="B16" s="58"/>
      <c r="C16" s="62"/>
      <c r="D16" s="58"/>
      <c r="E16" s="58"/>
      <c r="F16" s="62"/>
      <c r="G16" s="63"/>
      <c r="H16" s="63"/>
      <c r="I16" s="63"/>
      <c r="J16" s="62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>
      <c r="A17" s="58"/>
      <c r="B17" s="58"/>
      <c r="C17" s="62"/>
      <c r="D17" s="58"/>
      <c r="E17" s="58"/>
      <c r="F17" s="62"/>
      <c r="G17" s="63"/>
      <c r="H17" s="63"/>
      <c r="I17" s="63"/>
      <c r="J17" s="62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>
      <c r="A18" s="58"/>
      <c r="B18" s="58"/>
      <c r="C18" s="62"/>
      <c r="D18" s="58"/>
      <c r="E18" s="58"/>
      <c r="F18" s="62"/>
      <c r="G18" s="63"/>
      <c r="H18" s="63"/>
      <c r="I18" s="63"/>
      <c r="J18" s="62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>
      <c r="A19" s="58"/>
      <c r="B19" s="58"/>
      <c r="C19" s="62"/>
      <c r="D19" s="58"/>
      <c r="E19" s="58"/>
      <c r="F19" s="62"/>
      <c r="G19" s="63"/>
      <c r="H19" s="63"/>
      <c r="I19" s="63"/>
      <c r="J19" s="62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>
      <c r="A20" s="58"/>
      <c r="B20" s="58"/>
      <c r="C20" s="62"/>
      <c r="D20" s="58"/>
      <c r="E20" s="58"/>
      <c r="F20" s="62"/>
      <c r="G20" s="63"/>
      <c r="H20" s="63"/>
      <c r="I20" s="63"/>
      <c r="J20" s="62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>
      <c r="A21" s="58"/>
      <c r="B21" s="58"/>
      <c r="C21" s="62"/>
      <c r="D21" s="58"/>
      <c r="E21" s="58"/>
      <c r="F21" s="62"/>
      <c r="G21" s="63"/>
      <c r="H21" s="63"/>
      <c r="I21" s="63"/>
      <c r="J21" s="62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>
      <c r="A22" s="58"/>
      <c r="B22" s="58"/>
      <c r="C22" s="62"/>
      <c r="D22" s="58"/>
      <c r="E22" s="58"/>
      <c r="F22" s="62"/>
      <c r="G22" s="63"/>
      <c r="H22" s="63"/>
      <c r="I22" s="63"/>
      <c r="J22" s="62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>
      <c r="A23" s="58"/>
      <c r="B23" s="58"/>
      <c r="C23" s="62"/>
      <c r="D23" s="58"/>
      <c r="E23" s="58"/>
      <c r="F23" s="62"/>
      <c r="G23" s="64"/>
      <c r="H23" s="64"/>
      <c r="I23" s="64"/>
      <c r="J23" s="65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>
      <c r="A24" s="58"/>
      <c r="B24" s="58"/>
      <c r="C24" s="62"/>
      <c r="D24" s="58"/>
      <c r="E24" s="58"/>
      <c r="F24" s="62"/>
      <c r="G24" s="63"/>
      <c r="H24" s="63"/>
      <c r="I24" s="63"/>
      <c r="J24" s="62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>
      <c r="A25" s="58"/>
      <c r="B25" s="58"/>
      <c r="C25" s="62"/>
      <c r="D25" s="58"/>
      <c r="E25" s="58"/>
      <c r="F25" s="62"/>
      <c r="G25" s="63"/>
      <c r="H25" s="63"/>
      <c r="I25" s="63"/>
      <c r="J25" s="62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>
      <c r="A26" s="58"/>
      <c r="B26" s="58"/>
      <c r="C26" s="62"/>
      <c r="D26" s="58"/>
      <c r="E26" s="58"/>
      <c r="F26" s="62"/>
      <c r="G26" s="63"/>
      <c r="H26" s="63"/>
      <c r="I26" s="63"/>
      <c r="J26" s="62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>
      <c r="A27" s="58"/>
      <c r="B27" s="58"/>
      <c r="C27" s="62"/>
      <c r="D27" s="58"/>
      <c r="E27" s="58"/>
      <c r="F27" s="62"/>
      <c r="G27" s="63"/>
      <c r="H27" s="63"/>
      <c r="I27" s="63"/>
      <c r="J27" s="62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>
      <c r="A28" s="58"/>
      <c r="B28" s="58"/>
      <c r="C28" s="62"/>
      <c r="D28" s="58"/>
      <c r="E28" s="58"/>
      <c r="F28" s="62"/>
      <c r="G28" s="63"/>
      <c r="H28" s="63"/>
      <c r="I28" s="63"/>
      <c r="J28" s="62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>
      <c r="A29" s="58"/>
      <c r="B29" s="58"/>
      <c r="C29" s="62"/>
      <c r="D29" s="58"/>
      <c r="E29" s="58"/>
      <c r="F29" s="62"/>
      <c r="G29" s="63"/>
      <c r="H29" s="63"/>
      <c r="I29" s="63"/>
      <c r="J29" s="62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>
      <c r="A30" s="58"/>
      <c r="B30" s="58"/>
      <c r="C30" s="62"/>
      <c r="D30" s="58"/>
      <c r="E30" s="58"/>
      <c r="F30" s="62"/>
      <c r="G30" s="63"/>
      <c r="H30" s="63"/>
      <c r="I30" s="63"/>
      <c r="J30" s="62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>
      <c r="A31" s="58"/>
      <c r="B31" s="58"/>
      <c r="C31" s="62"/>
      <c r="D31" s="58"/>
      <c r="E31" s="58"/>
      <c r="F31" s="62"/>
      <c r="G31" s="63"/>
      <c r="H31" s="63"/>
      <c r="I31" s="63"/>
      <c r="J31" s="62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>
      <c r="A32" s="58"/>
      <c r="B32" s="58"/>
      <c r="C32" s="62"/>
      <c r="D32" s="58"/>
      <c r="E32" s="58"/>
      <c r="F32" s="62"/>
      <c r="G32" s="63"/>
      <c r="H32" s="63"/>
      <c r="I32" s="63"/>
      <c r="J32" s="62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>
      <c r="A33" s="58"/>
      <c r="B33" s="58"/>
      <c r="C33" s="62"/>
      <c r="D33" s="58"/>
      <c r="E33" s="58"/>
      <c r="F33" s="62"/>
      <c r="G33" s="63"/>
      <c r="H33" s="63"/>
      <c r="I33" s="63"/>
      <c r="J33" s="62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>
      <c r="A34" s="58"/>
      <c r="B34" s="58"/>
      <c r="C34" s="62"/>
      <c r="D34" s="58"/>
      <c r="E34" s="58"/>
      <c r="F34" s="62"/>
      <c r="G34" s="63"/>
      <c r="H34" s="63"/>
      <c r="I34" s="63"/>
      <c r="J34" s="62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>
      <c r="A35" s="58"/>
      <c r="B35" s="58"/>
      <c r="C35" s="62"/>
      <c r="D35" s="58"/>
      <c r="E35" s="58"/>
      <c r="F35" s="62"/>
      <c r="G35" s="63"/>
      <c r="H35" s="63"/>
      <c r="I35" s="63"/>
      <c r="J35" s="62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>
      <c r="A36" s="58"/>
      <c r="B36" s="58"/>
      <c r="C36" s="62"/>
      <c r="D36" s="58"/>
      <c r="E36" s="58"/>
      <c r="F36" s="62"/>
      <c r="G36" s="63"/>
      <c r="H36" s="63"/>
      <c r="I36" s="63"/>
      <c r="J36" s="62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>
      <c r="A37" s="58"/>
      <c r="B37" s="58"/>
      <c r="C37" s="62"/>
      <c r="D37" s="58"/>
      <c r="E37" s="58"/>
      <c r="F37" s="62"/>
      <c r="G37" s="63"/>
      <c r="H37" s="63"/>
      <c r="I37" s="63"/>
      <c r="J37" s="62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>
      <c r="A38" s="58"/>
      <c r="B38" s="58"/>
      <c r="C38" s="62"/>
      <c r="D38" s="58"/>
      <c r="E38" s="58"/>
      <c r="F38" s="62"/>
      <c r="G38" s="63"/>
      <c r="H38" s="63"/>
      <c r="I38" s="63"/>
      <c r="J38" s="62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>
      <c r="A39" s="58"/>
      <c r="B39" s="58"/>
      <c r="C39" s="62"/>
      <c r="D39" s="58"/>
      <c r="E39" s="58"/>
      <c r="F39" s="62"/>
      <c r="G39" s="63"/>
      <c r="H39" s="63"/>
      <c r="I39" s="63"/>
      <c r="J39" s="62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>
      <c r="A40" s="58"/>
      <c r="B40" s="58"/>
      <c r="C40" s="62"/>
      <c r="D40" s="58"/>
      <c r="E40" s="58"/>
      <c r="F40" s="62"/>
      <c r="G40" s="63"/>
      <c r="H40" s="63"/>
      <c r="I40" s="63"/>
      <c r="J40" s="62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>
      <c r="A41" s="58"/>
      <c r="B41" s="58"/>
      <c r="C41" s="62"/>
      <c r="D41" s="58"/>
      <c r="E41" s="58"/>
      <c r="F41" s="62"/>
      <c r="G41" s="63"/>
      <c r="H41" s="63"/>
      <c r="I41" s="63"/>
      <c r="J41" s="62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>
      <c r="A42" s="58"/>
      <c r="B42" s="58"/>
      <c r="C42" s="62"/>
      <c r="D42" s="58"/>
      <c r="E42" s="58"/>
      <c r="F42" s="62"/>
      <c r="G42" s="63"/>
      <c r="H42" s="63"/>
      <c r="I42" s="63"/>
      <c r="J42" s="62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>
      <c r="A43" s="58"/>
      <c r="B43" s="58"/>
      <c r="C43" s="62"/>
      <c r="D43" s="58"/>
      <c r="E43" s="58"/>
      <c r="F43" s="62"/>
      <c r="G43" s="63"/>
      <c r="H43" s="63"/>
      <c r="I43" s="63"/>
      <c r="J43" s="62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>
      <c r="A44" s="58"/>
      <c r="B44" s="58"/>
      <c r="C44" s="62"/>
      <c r="D44" s="58"/>
      <c r="E44" s="58"/>
      <c r="F44" s="62"/>
      <c r="G44" s="63"/>
      <c r="H44" s="63"/>
      <c r="I44" s="63"/>
      <c r="J44" s="62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>
      <c r="A45" s="58"/>
      <c r="B45" s="58"/>
      <c r="C45" s="62"/>
      <c r="D45" s="58"/>
      <c r="E45" s="58"/>
      <c r="F45" s="62"/>
      <c r="G45" s="63"/>
      <c r="H45" s="63"/>
      <c r="I45" s="63"/>
      <c r="J45" s="62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>
      <c r="A46" s="58"/>
      <c r="B46" s="58"/>
      <c r="C46" s="62"/>
      <c r="D46" s="58"/>
      <c r="E46" s="58"/>
      <c r="F46" s="62"/>
      <c r="G46" s="63"/>
      <c r="H46" s="63"/>
      <c r="I46" s="63"/>
      <c r="J46" s="62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>
      <c r="A47" s="58"/>
      <c r="B47" s="58"/>
      <c r="C47" s="62"/>
      <c r="D47" s="58"/>
      <c r="E47" s="58"/>
      <c r="F47" s="62"/>
      <c r="G47" s="63"/>
      <c r="H47" s="63"/>
      <c r="I47" s="63"/>
      <c r="J47" s="62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>
      <c r="A48" s="58"/>
      <c r="B48" s="58"/>
      <c r="C48" s="62"/>
      <c r="D48" s="58"/>
      <c r="E48" s="58"/>
      <c r="F48" s="62"/>
      <c r="G48" s="63"/>
      <c r="H48" s="63"/>
      <c r="I48" s="63"/>
      <c r="J48" s="62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>
      <c r="A49" s="58"/>
      <c r="B49" s="58"/>
      <c r="C49" s="62"/>
      <c r="D49" s="58"/>
      <c r="E49" s="58"/>
      <c r="F49" s="62"/>
      <c r="G49" s="63"/>
      <c r="H49" s="63"/>
      <c r="I49" s="63"/>
      <c r="J49" s="62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>
      <c r="A50" s="58"/>
      <c r="B50" s="58"/>
      <c r="C50" s="62"/>
      <c r="D50" s="58"/>
      <c r="E50" s="58"/>
      <c r="F50" s="62"/>
      <c r="G50" s="63"/>
      <c r="H50" s="63"/>
      <c r="I50" s="63"/>
      <c r="J50" s="62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>
      <c r="A51" s="58"/>
      <c r="B51" s="58"/>
      <c r="C51" s="62"/>
      <c r="D51" s="58"/>
      <c r="E51" s="58"/>
      <c r="F51" s="62"/>
      <c r="G51" s="63"/>
      <c r="H51" s="63"/>
      <c r="I51" s="63"/>
      <c r="J51" s="62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>
      <c r="A52" s="58"/>
      <c r="B52" s="58"/>
      <c r="C52" s="62"/>
      <c r="D52" s="58"/>
      <c r="E52" s="58"/>
      <c r="F52" s="62"/>
      <c r="G52" s="63"/>
      <c r="H52" s="63"/>
      <c r="I52" s="63"/>
      <c r="J52" s="62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>
      <c r="A53" s="58"/>
      <c r="B53" s="58"/>
      <c r="C53" s="62"/>
      <c r="D53" s="58"/>
      <c r="E53" s="58"/>
      <c r="F53" s="62"/>
      <c r="G53" s="63"/>
      <c r="H53" s="63"/>
      <c r="I53" s="63"/>
      <c r="J53" s="62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>
      <c r="A54" s="58"/>
      <c r="B54" s="58"/>
      <c r="C54" s="62"/>
      <c r="D54" s="58"/>
      <c r="E54" s="58"/>
      <c r="F54" s="62"/>
      <c r="G54" s="63"/>
      <c r="H54" s="63"/>
      <c r="I54" s="63"/>
      <c r="J54" s="62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>
      <c r="A55" s="58"/>
      <c r="B55" s="58"/>
      <c r="C55" s="62"/>
      <c r="D55" s="58"/>
      <c r="E55" s="58"/>
      <c r="F55" s="62"/>
      <c r="G55" s="63"/>
      <c r="H55" s="63"/>
      <c r="I55" s="63"/>
      <c r="J55" s="62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>
      <c r="A56" s="58"/>
      <c r="B56" s="58"/>
      <c r="C56" s="62"/>
      <c r="D56" s="58"/>
      <c r="E56" s="58"/>
      <c r="F56" s="62"/>
      <c r="G56" s="63"/>
      <c r="H56" s="63"/>
      <c r="I56" s="63"/>
      <c r="J56" s="62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>
      <c r="A57" s="58"/>
      <c r="B57" s="58"/>
      <c r="C57" s="62"/>
      <c r="D57" s="58"/>
      <c r="E57" s="58"/>
      <c r="F57" s="62"/>
      <c r="G57" s="63"/>
      <c r="H57" s="63"/>
      <c r="I57" s="63"/>
      <c r="J57" s="62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>
      <c r="A58" s="58"/>
      <c r="B58" s="58"/>
      <c r="C58" s="62"/>
      <c r="D58" s="58"/>
      <c r="E58" s="58"/>
      <c r="F58" s="62"/>
      <c r="G58" s="63"/>
      <c r="H58" s="63"/>
      <c r="I58" s="63"/>
      <c r="J58" s="62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>
      <c r="A59" s="58"/>
      <c r="B59" s="58"/>
      <c r="C59" s="62"/>
      <c r="D59" s="58"/>
      <c r="E59" s="58"/>
      <c r="F59" s="62"/>
      <c r="G59" s="63"/>
      <c r="H59" s="63"/>
      <c r="I59" s="63"/>
      <c r="J59" s="62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>
      <c r="A60" s="58"/>
      <c r="B60" s="58"/>
      <c r="C60" s="62"/>
      <c r="D60" s="58"/>
      <c r="E60" s="58"/>
      <c r="F60" s="62"/>
      <c r="G60" s="63"/>
      <c r="H60" s="63"/>
      <c r="I60" s="63"/>
      <c r="J60" s="62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>
      <c r="A61" s="58"/>
      <c r="B61" s="58"/>
      <c r="C61" s="62"/>
      <c r="D61" s="58"/>
      <c r="E61" s="58"/>
      <c r="F61" s="62"/>
      <c r="G61" s="63"/>
      <c r="H61" s="63"/>
      <c r="I61" s="63"/>
      <c r="J61" s="62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>
      <c r="A62" s="58"/>
      <c r="B62" s="58"/>
      <c r="C62" s="62"/>
      <c r="D62" s="58"/>
      <c r="E62" s="58"/>
      <c r="F62" s="62"/>
      <c r="G62" s="63"/>
      <c r="H62" s="63"/>
      <c r="I62" s="63"/>
      <c r="J62" s="62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>
      <c r="A63" s="58"/>
      <c r="B63" s="58"/>
      <c r="C63" s="62"/>
      <c r="D63" s="58"/>
      <c r="E63" s="58"/>
      <c r="F63" s="62"/>
      <c r="G63" s="63"/>
      <c r="H63" s="63"/>
      <c r="I63" s="63"/>
      <c r="J63" s="62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>
      <c r="A64" s="58"/>
      <c r="B64" s="58"/>
      <c r="C64" s="62"/>
      <c r="D64" s="58"/>
      <c r="E64" s="58"/>
      <c r="F64" s="62"/>
      <c r="G64" s="63"/>
      <c r="H64" s="63"/>
      <c r="I64" s="63"/>
      <c r="J64" s="62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>
      <c r="A65" s="58"/>
      <c r="B65" s="58"/>
      <c r="C65" s="62"/>
      <c r="D65" s="58"/>
      <c r="E65" s="58"/>
      <c r="F65" s="62"/>
      <c r="G65" s="63"/>
      <c r="H65" s="63"/>
      <c r="I65" s="63"/>
      <c r="J65" s="62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>
      <c r="A66" s="58"/>
      <c r="B66" s="58"/>
      <c r="C66" s="62"/>
      <c r="D66" s="58"/>
      <c r="E66" s="58"/>
      <c r="F66" s="62"/>
      <c r="G66" s="63"/>
      <c r="H66" s="63"/>
      <c r="I66" s="63"/>
      <c r="J66" s="62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>
      <c r="A67" s="58"/>
      <c r="B67" s="58"/>
      <c r="C67" s="62"/>
      <c r="D67" s="58"/>
      <c r="E67" s="58"/>
      <c r="F67" s="62"/>
      <c r="G67" s="63"/>
      <c r="H67" s="63"/>
      <c r="I67" s="63"/>
      <c r="J67" s="62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>
      <c r="A68" s="58"/>
      <c r="B68" s="58"/>
      <c r="C68" s="62"/>
      <c r="D68" s="58"/>
      <c r="E68" s="58"/>
      <c r="F68" s="62"/>
      <c r="G68" s="63"/>
      <c r="H68" s="63"/>
      <c r="I68" s="63"/>
      <c r="J68" s="62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>
      <c r="A69" s="58"/>
      <c r="B69" s="58"/>
      <c r="C69" s="62"/>
      <c r="D69" s="58"/>
      <c r="E69" s="58"/>
      <c r="F69" s="62"/>
      <c r="G69" s="63"/>
      <c r="H69" s="63"/>
      <c r="I69" s="63"/>
      <c r="J69" s="62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>
      <c r="A70" s="58"/>
      <c r="B70" s="58"/>
      <c r="C70" s="62"/>
      <c r="D70" s="58"/>
      <c r="E70" s="58"/>
      <c r="F70" s="62"/>
      <c r="G70" s="63"/>
      <c r="H70" s="63"/>
      <c r="I70" s="63"/>
      <c r="J70" s="62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>
      <c r="A71" s="58"/>
      <c r="B71" s="58"/>
      <c r="C71" s="62"/>
      <c r="D71" s="58"/>
      <c r="E71" s="58"/>
      <c r="F71" s="62"/>
      <c r="G71" s="63"/>
      <c r="H71" s="63"/>
      <c r="I71" s="63"/>
      <c r="J71" s="62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>
      <c r="A72" s="58"/>
      <c r="B72" s="58"/>
      <c r="C72" s="62"/>
      <c r="D72" s="58"/>
      <c r="E72" s="58"/>
      <c r="F72" s="62"/>
      <c r="G72" s="63"/>
      <c r="H72" s="63"/>
      <c r="I72" s="63"/>
      <c r="J72" s="62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>
      <c r="A73" s="58"/>
      <c r="B73" s="58"/>
      <c r="C73" s="62"/>
      <c r="D73" s="58"/>
      <c r="E73" s="58"/>
      <c r="F73" s="62"/>
      <c r="G73" s="63"/>
      <c r="H73" s="63"/>
      <c r="I73" s="63"/>
      <c r="J73" s="62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>
      <c r="A74" s="58"/>
      <c r="B74" s="58"/>
      <c r="C74" s="62"/>
      <c r="D74" s="58"/>
      <c r="E74" s="58"/>
      <c r="F74" s="62"/>
      <c r="G74" s="63"/>
      <c r="H74" s="63"/>
      <c r="I74" s="63"/>
      <c r="J74" s="62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>
      <c r="A75" s="58"/>
      <c r="B75" s="58"/>
      <c r="C75" s="62"/>
      <c r="D75" s="58"/>
      <c r="E75" s="58"/>
      <c r="F75" s="62"/>
      <c r="G75" s="63"/>
      <c r="H75" s="63"/>
      <c r="I75" s="63"/>
      <c r="J75" s="62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>
      <c r="A76" s="58"/>
      <c r="B76" s="58"/>
      <c r="C76" s="62"/>
      <c r="D76" s="58"/>
      <c r="E76" s="58"/>
      <c r="F76" s="62"/>
      <c r="G76" s="63"/>
      <c r="H76" s="63"/>
      <c r="I76" s="63"/>
      <c r="J76" s="62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>
      <c r="A77" s="58"/>
      <c r="B77" s="58"/>
      <c r="C77" s="62"/>
      <c r="D77" s="58"/>
      <c r="E77" s="58"/>
      <c r="F77" s="62"/>
      <c r="G77" s="63"/>
      <c r="H77" s="63"/>
      <c r="I77" s="63"/>
      <c r="J77" s="62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>
      <c r="A78" s="58"/>
      <c r="B78" s="58"/>
      <c r="C78" s="62"/>
      <c r="D78" s="58"/>
      <c r="E78" s="58"/>
      <c r="F78" s="62"/>
      <c r="G78" s="63"/>
      <c r="H78" s="63"/>
      <c r="I78" s="63"/>
      <c r="J78" s="62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>
      <c r="A79" s="58"/>
      <c r="B79" s="58"/>
      <c r="C79" s="62"/>
      <c r="D79" s="58"/>
      <c r="E79" s="58"/>
      <c r="F79" s="62"/>
      <c r="G79" s="63"/>
      <c r="H79" s="63"/>
      <c r="I79" s="63"/>
      <c r="J79" s="62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>
      <c r="A80" s="58"/>
      <c r="B80" s="58"/>
      <c r="C80" s="62"/>
      <c r="D80" s="58"/>
      <c r="E80" s="58"/>
      <c r="F80" s="62"/>
      <c r="G80" s="63"/>
      <c r="H80" s="63"/>
      <c r="I80" s="63"/>
      <c r="J80" s="62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>
      <c r="A81" s="58"/>
      <c r="B81" s="58"/>
      <c r="C81" s="62"/>
      <c r="D81" s="58"/>
      <c r="E81" s="58"/>
      <c r="F81" s="62"/>
      <c r="G81" s="63"/>
      <c r="H81" s="63"/>
      <c r="I81" s="63"/>
      <c r="J81" s="62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>
      <c r="A82" s="58"/>
      <c r="B82" s="58"/>
      <c r="C82" s="62"/>
      <c r="D82" s="58"/>
      <c r="E82" s="58"/>
      <c r="F82" s="62"/>
      <c r="G82" s="63"/>
      <c r="H82" s="63"/>
      <c r="I82" s="63"/>
      <c r="J82" s="62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>
      <c r="A83" s="58"/>
      <c r="B83" s="58"/>
      <c r="C83" s="62"/>
      <c r="D83" s="58"/>
      <c r="E83" s="58"/>
      <c r="F83" s="62"/>
      <c r="G83" s="63"/>
      <c r="H83" s="63"/>
      <c r="I83" s="63"/>
      <c r="J83" s="62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>
      <c r="A84" s="58"/>
      <c r="B84" s="58"/>
      <c r="C84" s="62"/>
      <c r="D84" s="58"/>
      <c r="E84" s="58"/>
      <c r="F84" s="62"/>
      <c r="G84" s="63"/>
      <c r="H84" s="63"/>
      <c r="I84" s="63"/>
      <c r="J84" s="62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>
      <c r="A85" s="58"/>
      <c r="B85" s="58"/>
      <c r="C85" s="62"/>
      <c r="D85" s="58"/>
      <c r="E85" s="58"/>
      <c r="F85" s="62"/>
      <c r="G85" s="63"/>
      <c r="H85" s="63"/>
      <c r="I85" s="63"/>
      <c r="J85" s="62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>
      <c r="A86" s="58"/>
      <c r="B86" s="58"/>
      <c r="C86" s="62"/>
      <c r="D86" s="58"/>
      <c r="E86" s="58"/>
      <c r="F86" s="62"/>
      <c r="G86" s="63"/>
      <c r="H86" s="63"/>
      <c r="I86" s="63"/>
      <c r="J86" s="62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>
      <c r="A87" s="58"/>
      <c r="B87" s="58"/>
      <c r="C87" s="62"/>
      <c r="D87" s="58"/>
      <c r="E87" s="58"/>
      <c r="F87" s="62"/>
      <c r="G87" s="63"/>
      <c r="H87" s="63"/>
      <c r="I87" s="63"/>
      <c r="J87" s="62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>
      <c r="A88" s="58"/>
      <c r="B88" s="58"/>
      <c r="C88" s="62"/>
      <c r="D88" s="58"/>
      <c r="E88" s="58"/>
      <c r="F88" s="62"/>
      <c r="G88" s="63"/>
      <c r="H88" s="63"/>
      <c r="I88" s="63"/>
      <c r="J88" s="62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>
      <c r="A89" s="58"/>
      <c r="B89" s="58"/>
      <c r="C89" s="62"/>
      <c r="D89" s="58"/>
      <c r="E89" s="58"/>
      <c r="F89" s="62"/>
      <c r="G89" s="63"/>
      <c r="H89" s="63"/>
      <c r="I89" s="63"/>
      <c r="J89" s="62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>
      <c r="A90" s="58"/>
      <c r="B90" s="58"/>
      <c r="C90" s="62"/>
      <c r="D90" s="58"/>
      <c r="E90" s="58"/>
      <c r="F90" s="62"/>
      <c r="G90" s="63"/>
      <c r="H90" s="63"/>
      <c r="I90" s="63"/>
      <c r="J90" s="62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>
      <c r="A91" s="58"/>
      <c r="B91" s="58"/>
      <c r="C91" s="62"/>
      <c r="D91" s="58"/>
      <c r="E91" s="58"/>
      <c r="F91" s="62"/>
      <c r="G91" s="63"/>
      <c r="H91" s="63"/>
      <c r="I91" s="63"/>
      <c r="J91" s="62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>
      <c r="A92" s="58"/>
      <c r="B92" s="58"/>
      <c r="C92" s="62"/>
      <c r="D92" s="58"/>
      <c r="E92" s="58"/>
      <c r="F92" s="62"/>
      <c r="G92" s="63"/>
      <c r="H92" s="63"/>
      <c r="I92" s="63"/>
      <c r="J92" s="62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>
      <c r="A93" s="58"/>
      <c r="B93" s="58"/>
      <c r="C93" s="62"/>
      <c r="D93" s="58"/>
      <c r="E93" s="58"/>
      <c r="F93" s="62"/>
      <c r="G93" s="63"/>
      <c r="H93" s="63"/>
      <c r="I93" s="63"/>
      <c r="J93" s="62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>
      <c r="A94" s="58"/>
      <c r="B94" s="58"/>
      <c r="C94" s="62"/>
      <c r="D94" s="58"/>
      <c r="E94" s="58"/>
      <c r="F94" s="62"/>
      <c r="G94" s="63"/>
      <c r="H94" s="63"/>
      <c r="I94" s="63"/>
      <c r="J94" s="62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>
      <c r="A95" s="58"/>
      <c r="B95" s="58"/>
      <c r="C95" s="62"/>
      <c r="D95" s="58"/>
      <c r="E95" s="58"/>
      <c r="F95" s="62"/>
      <c r="G95" s="63"/>
      <c r="H95" s="63"/>
      <c r="I95" s="63"/>
      <c r="J95" s="62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>
      <c r="A96" s="58"/>
      <c r="B96" s="58"/>
      <c r="C96" s="62"/>
      <c r="D96" s="58"/>
      <c r="E96" s="58"/>
      <c r="F96" s="62"/>
      <c r="G96" s="63"/>
      <c r="H96" s="63"/>
      <c r="I96" s="63"/>
      <c r="J96" s="62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>
      <c r="A97" s="58"/>
      <c r="B97" s="58"/>
      <c r="C97" s="62"/>
      <c r="D97" s="58"/>
      <c r="E97" s="58"/>
      <c r="F97" s="62"/>
      <c r="G97" s="63"/>
      <c r="H97" s="63"/>
      <c r="I97" s="63"/>
      <c r="J97" s="62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>
      <c r="A98" s="58"/>
      <c r="B98" s="58"/>
      <c r="C98" s="62"/>
      <c r="D98" s="58"/>
      <c r="E98" s="58"/>
      <c r="F98" s="62"/>
      <c r="G98" s="63"/>
      <c r="H98" s="63"/>
      <c r="I98" s="63"/>
      <c r="J98" s="62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>
      <c r="A99" s="58"/>
      <c r="B99" s="58"/>
      <c r="C99" s="62"/>
      <c r="D99" s="58"/>
      <c r="E99" s="58"/>
      <c r="F99" s="62"/>
      <c r="G99" s="63"/>
      <c r="H99" s="63"/>
      <c r="I99" s="63"/>
      <c r="J99" s="62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>
      <c r="A100" s="58"/>
      <c r="B100" s="58"/>
      <c r="C100" s="62"/>
      <c r="D100" s="58"/>
      <c r="E100" s="58"/>
      <c r="F100" s="62"/>
      <c r="G100" s="63"/>
      <c r="H100" s="63"/>
      <c r="I100" s="63"/>
      <c r="J100" s="62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>
      <c r="A101" s="58"/>
      <c r="B101" s="58"/>
      <c r="C101" s="62"/>
      <c r="D101" s="58"/>
      <c r="E101" s="58"/>
      <c r="F101" s="62"/>
      <c r="G101" s="63"/>
      <c r="H101" s="63"/>
      <c r="I101" s="63"/>
      <c r="J101" s="62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>
      <c r="A102" s="58"/>
      <c r="B102" s="58"/>
      <c r="C102" s="62"/>
      <c r="D102" s="58"/>
      <c r="E102" s="58"/>
      <c r="F102" s="62"/>
      <c r="G102" s="63"/>
      <c r="H102" s="63"/>
      <c r="I102" s="63"/>
      <c r="J102" s="62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>
      <c r="A103" s="58"/>
      <c r="B103" s="58"/>
      <c r="C103" s="62"/>
      <c r="D103" s="58"/>
      <c r="E103" s="58"/>
      <c r="F103" s="62"/>
      <c r="G103" s="63"/>
      <c r="H103" s="63"/>
      <c r="I103" s="63"/>
      <c r="J103" s="62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>
      <c r="A104" s="58"/>
      <c r="B104" s="58"/>
      <c r="C104" s="62"/>
      <c r="D104" s="58"/>
      <c r="E104" s="58"/>
      <c r="F104" s="62"/>
      <c r="G104" s="63"/>
      <c r="H104" s="63"/>
      <c r="I104" s="63"/>
      <c r="J104" s="62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>
      <c r="A105" s="58"/>
      <c r="B105" s="58"/>
      <c r="C105" s="62"/>
      <c r="D105" s="58"/>
      <c r="E105" s="58"/>
      <c r="F105" s="62"/>
      <c r="G105" s="63"/>
      <c r="H105" s="63"/>
      <c r="I105" s="63"/>
      <c r="J105" s="62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>
      <c r="A106" s="58"/>
      <c r="B106" s="58"/>
      <c r="C106" s="62"/>
      <c r="D106" s="58"/>
      <c r="E106" s="58"/>
      <c r="F106" s="62"/>
      <c r="G106" s="63"/>
      <c r="H106" s="63"/>
      <c r="I106" s="63"/>
      <c r="J106" s="62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>
      <c r="A107" s="58"/>
      <c r="B107" s="58"/>
      <c r="C107" s="62"/>
      <c r="D107" s="58"/>
      <c r="E107" s="58"/>
      <c r="F107" s="62"/>
      <c r="G107" s="63"/>
      <c r="H107" s="63"/>
      <c r="I107" s="63"/>
      <c r="J107" s="62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>
      <c r="A108" s="58"/>
      <c r="B108" s="58"/>
      <c r="C108" s="62"/>
      <c r="D108" s="58"/>
      <c r="E108" s="58"/>
      <c r="F108" s="62"/>
      <c r="G108" s="63"/>
      <c r="H108" s="63"/>
      <c r="I108" s="63"/>
      <c r="J108" s="62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>
      <c r="A109" s="58"/>
      <c r="B109" s="58"/>
      <c r="C109" s="62"/>
      <c r="D109" s="58"/>
      <c r="E109" s="58"/>
      <c r="F109" s="62"/>
      <c r="G109" s="63"/>
      <c r="H109" s="63"/>
      <c r="I109" s="63"/>
      <c r="J109" s="62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>
      <c r="A110" s="58"/>
      <c r="B110" s="58"/>
      <c r="C110" s="62"/>
      <c r="D110" s="58"/>
      <c r="E110" s="58"/>
      <c r="F110" s="62"/>
      <c r="G110" s="63"/>
      <c r="H110" s="63"/>
      <c r="I110" s="63"/>
      <c r="J110" s="62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>
      <c r="A111" s="58"/>
      <c r="B111" s="58"/>
      <c r="C111" s="62"/>
      <c r="D111" s="58"/>
      <c r="E111" s="58"/>
      <c r="F111" s="62"/>
      <c r="G111" s="63"/>
      <c r="H111" s="63"/>
      <c r="I111" s="63"/>
      <c r="J111" s="62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>
      <c r="A112" s="58"/>
      <c r="B112" s="58"/>
      <c r="C112" s="62"/>
      <c r="D112" s="58"/>
      <c r="E112" s="58"/>
      <c r="F112" s="62"/>
      <c r="G112" s="63"/>
      <c r="H112" s="63"/>
      <c r="I112" s="63"/>
      <c r="J112" s="62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>
      <c r="A113" s="58"/>
      <c r="B113" s="58"/>
      <c r="C113" s="62"/>
      <c r="D113" s="58"/>
      <c r="E113" s="58"/>
      <c r="F113" s="62"/>
      <c r="G113" s="63"/>
      <c r="H113" s="63"/>
      <c r="I113" s="63"/>
      <c r="J113" s="62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>
      <c r="A114" s="58"/>
      <c r="B114" s="58"/>
      <c r="C114" s="62"/>
      <c r="D114" s="58"/>
      <c r="E114" s="58"/>
      <c r="F114" s="62"/>
      <c r="G114" s="63"/>
      <c r="H114" s="63"/>
      <c r="I114" s="63"/>
      <c r="J114" s="62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>
      <c r="A115" s="58"/>
      <c r="B115" s="58"/>
      <c r="C115" s="62"/>
      <c r="D115" s="58"/>
      <c r="E115" s="58"/>
      <c r="F115" s="62"/>
      <c r="G115" s="63"/>
      <c r="H115" s="63"/>
      <c r="I115" s="63"/>
      <c r="J115" s="62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>
      <c r="A116" s="58"/>
      <c r="B116" s="58"/>
      <c r="C116" s="62"/>
      <c r="D116" s="58"/>
      <c r="E116" s="58"/>
      <c r="F116" s="62"/>
      <c r="G116" s="63"/>
      <c r="H116" s="63"/>
      <c r="I116" s="63"/>
      <c r="J116" s="62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>
      <c r="A117" s="58"/>
      <c r="B117" s="58"/>
      <c r="C117" s="62"/>
      <c r="D117" s="58"/>
      <c r="E117" s="58"/>
      <c r="F117" s="62"/>
      <c r="G117" s="63"/>
      <c r="H117" s="63"/>
      <c r="I117" s="63"/>
      <c r="J117" s="62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>
      <c r="A118" s="58"/>
      <c r="B118" s="58"/>
      <c r="C118" s="62"/>
      <c r="D118" s="58"/>
      <c r="E118" s="58"/>
      <c r="F118" s="62"/>
      <c r="G118" s="63"/>
      <c r="H118" s="63"/>
      <c r="I118" s="63"/>
      <c r="J118" s="62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>
      <c r="A119" s="58"/>
      <c r="B119" s="58"/>
      <c r="C119" s="62"/>
      <c r="D119" s="58"/>
      <c r="E119" s="58"/>
      <c r="F119" s="62"/>
      <c r="G119" s="63"/>
      <c r="H119" s="63"/>
      <c r="I119" s="63"/>
      <c r="J119" s="62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>
      <c r="A120" s="58"/>
      <c r="B120" s="58"/>
      <c r="C120" s="62"/>
      <c r="D120" s="58"/>
      <c r="E120" s="58"/>
      <c r="F120" s="62"/>
      <c r="G120" s="63"/>
      <c r="H120" s="63"/>
      <c r="I120" s="63"/>
      <c r="J120" s="62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>
      <c r="A121" s="58"/>
      <c r="B121" s="58"/>
      <c r="C121" s="62"/>
      <c r="D121" s="58"/>
      <c r="E121" s="58"/>
      <c r="F121" s="62"/>
      <c r="G121" s="63"/>
      <c r="H121" s="63"/>
      <c r="I121" s="63"/>
      <c r="J121" s="62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>
      <c r="A122" s="58"/>
      <c r="B122" s="58"/>
      <c r="C122" s="62"/>
      <c r="D122" s="58"/>
      <c r="E122" s="58"/>
      <c r="F122" s="62"/>
      <c r="G122" s="63"/>
      <c r="H122" s="63"/>
      <c r="I122" s="63"/>
      <c r="J122" s="62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>
      <c r="A123" s="58"/>
      <c r="B123" s="58"/>
      <c r="C123" s="62"/>
      <c r="D123" s="58"/>
      <c r="E123" s="58"/>
      <c r="F123" s="62"/>
      <c r="G123" s="63"/>
      <c r="H123" s="63"/>
      <c r="I123" s="63"/>
      <c r="J123" s="62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>
      <c r="A124" s="58"/>
      <c r="B124" s="58"/>
      <c r="C124" s="62"/>
      <c r="D124" s="58"/>
      <c r="E124" s="58"/>
      <c r="F124" s="62"/>
      <c r="G124" s="63"/>
      <c r="H124" s="63"/>
      <c r="I124" s="63"/>
      <c r="J124" s="62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>
      <c r="A125" s="58"/>
      <c r="B125" s="58"/>
      <c r="C125" s="62"/>
      <c r="D125" s="58"/>
      <c r="E125" s="58"/>
      <c r="F125" s="62"/>
      <c r="G125" s="63"/>
      <c r="H125" s="63"/>
      <c r="I125" s="63"/>
      <c r="J125" s="62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>
      <c r="A126" s="58"/>
      <c r="B126" s="58"/>
      <c r="C126" s="62"/>
      <c r="D126" s="58"/>
      <c r="E126" s="58"/>
      <c r="F126" s="62"/>
      <c r="G126" s="63"/>
      <c r="H126" s="63"/>
      <c r="I126" s="63"/>
      <c r="J126" s="62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>
      <c r="A127" s="58"/>
      <c r="B127" s="58"/>
      <c r="C127" s="62"/>
      <c r="D127" s="58"/>
      <c r="E127" s="58"/>
      <c r="F127" s="62"/>
      <c r="G127" s="63"/>
      <c r="H127" s="63"/>
      <c r="I127" s="63"/>
      <c r="J127" s="62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>
      <c r="A128" s="58"/>
      <c r="B128" s="58"/>
      <c r="C128" s="62"/>
      <c r="D128" s="58"/>
      <c r="E128" s="58"/>
      <c r="F128" s="62"/>
      <c r="G128" s="63"/>
      <c r="H128" s="63"/>
      <c r="I128" s="63"/>
      <c r="J128" s="62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>
      <c r="A129" s="58"/>
      <c r="B129" s="58"/>
      <c r="C129" s="62"/>
      <c r="D129" s="58"/>
      <c r="E129" s="58"/>
      <c r="F129" s="62"/>
      <c r="G129" s="63"/>
      <c r="H129" s="63"/>
      <c r="I129" s="63"/>
      <c r="J129" s="62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>
      <c r="A130" s="58"/>
      <c r="B130" s="58"/>
      <c r="C130" s="62"/>
      <c r="D130" s="58"/>
      <c r="E130" s="58"/>
      <c r="F130" s="62"/>
      <c r="G130" s="63"/>
      <c r="H130" s="63"/>
      <c r="I130" s="63"/>
      <c r="J130" s="62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>
      <c r="A131" s="58"/>
      <c r="B131" s="58"/>
      <c r="C131" s="62"/>
      <c r="D131" s="58"/>
      <c r="E131" s="58"/>
      <c r="F131" s="62"/>
      <c r="G131" s="63"/>
      <c r="H131" s="63"/>
      <c r="I131" s="63"/>
      <c r="J131" s="62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>
      <c r="A132" s="58"/>
      <c r="B132" s="58"/>
      <c r="C132" s="62"/>
      <c r="D132" s="58"/>
      <c r="E132" s="58"/>
      <c r="F132" s="62"/>
      <c r="G132" s="63"/>
      <c r="H132" s="63"/>
      <c r="I132" s="63"/>
      <c r="J132" s="62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>
      <c r="A133" s="58"/>
      <c r="B133" s="58"/>
      <c r="C133" s="62"/>
      <c r="D133" s="58"/>
      <c r="E133" s="58"/>
      <c r="F133" s="62"/>
      <c r="G133" s="63"/>
      <c r="H133" s="63"/>
      <c r="I133" s="63"/>
      <c r="J133" s="62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>
      <c r="A134" s="58"/>
      <c r="B134" s="58"/>
      <c r="C134" s="62"/>
      <c r="D134" s="58"/>
      <c r="E134" s="58"/>
      <c r="F134" s="62"/>
      <c r="G134" s="63"/>
      <c r="H134" s="63"/>
      <c r="I134" s="63"/>
      <c r="J134" s="62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>
      <c r="A135" s="58"/>
      <c r="B135" s="58"/>
      <c r="C135" s="62"/>
      <c r="D135" s="58"/>
      <c r="E135" s="58"/>
      <c r="F135" s="62"/>
      <c r="G135" s="63"/>
      <c r="H135" s="63"/>
      <c r="I135" s="63"/>
      <c r="J135" s="62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>
      <c r="A136" s="58"/>
      <c r="B136" s="58"/>
      <c r="C136" s="62"/>
      <c r="D136" s="58"/>
      <c r="E136" s="58"/>
      <c r="F136" s="62"/>
      <c r="G136" s="63"/>
      <c r="H136" s="63"/>
      <c r="I136" s="63"/>
      <c r="J136" s="62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>
      <c r="A137" s="58"/>
      <c r="B137" s="58"/>
      <c r="C137" s="62"/>
      <c r="D137" s="58"/>
      <c r="E137" s="58"/>
      <c r="F137" s="62"/>
      <c r="G137" s="63"/>
      <c r="H137" s="63"/>
      <c r="I137" s="63"/>
      <c r="J137" s="62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>
      <c r="A138" s="58"/>
      <c r="B138" s="58"/>
      <c r="C138" s="62"/>
      <c r="D138" s="58"/>
      <c r="E138" s="58"/>
      <c r="F138" s="62"/>
      <c r="G138" s="63"/>
      <c r="H138" s="63"/>
      <c r="I138" s="63"/>
      <c r="J138" s="62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>
      <c r="A139" s="58"/>
      <c r="B139" s="58"/>
      <c r="C139" s="62"/>
      <c r="D139" s="58"/>
      <c r="E139" s="58"/>
      <c r="F139" s="62"/>
      <c r="G139" s="63"/>
      <c r="H139" s="63"/>
      <c r="I139" s="63"/>
      <c r="J139" s="62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>
      <c r="A140" s="58"/>
      <c r="B140" s="58"/>
      <c r="C140" s="62"/>
      <c r="D140" s="58"/>
      <c r="E140" s="58"/>
      <c r="F140" s="62"/>
      <c r="G140" s="63"/>
      <c r="H140" s="63"/>
      <c r="I140" s="63"/>
      <c r="J140" s="62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>
      <c r="A141" s="58"/>
      <c r="B141" s="58"/>
      <c r="C141" s="62"/>
      <c r="D141" s="58"/>
      <c r="E141" s="58"/>
      <c r="F141" s="62"/>
      <c r="G141" s="63"/>
      <c r="H141" s="63"/>
      <c r="I141" s="63"/>
      <c r="J141" s="62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>
      <c r="A142" s="58"/>
      <c r="B142" s="58"/>
      <c r="C142" s="62"/>
      <c r="D142" s="58"/>
      <c r="E142" s="58"/>
      <c r="F142" s="62"/>
      <c r="G142" s="63"/>
      <c r="H142" s="63"/>
      <c r="I142" s="63"/>
      <c r="J142" s="62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>
      <c r="A143" s="58"/>
      <c r="B143" s="58"/>
      <c r="C143" s="62"/>
      <c r="D143" s="58"/>
      <c r="E143" s="58"/>
      <c r="F143" s="62"/>
      <c r="G143" s="63"/>
      <c r="H143" s="63"/>
      <c r="I143" s="63"/>
      <c r="J143" s="62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>
      <c r="A144" s="58"/>
      <c r="B144" s="58"/>
      <c r="C144" s="62"/>
      <c r="D144" s="58"/>
      <c r="E144" s="58"/>
      <c r="F144" s="62"/>
      <c r="G144" s="63"/>
      <c r="H144" s="63"/>
      <c r="I144" s="63"/>
      <c r="J144" s="62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>
      <c r="A145" s="58"/>
      <c r="B145" s="58"/>
      <c r="C145" s="62"/>
      <c r="D145" s="58"/>
      <c r="E145" s="58"/>
      <c r="F145" s="62"/>
      <c r="G145" s="63"/>
      <c r="H145" s="63"/>
      <c r="I145" s="63"/>
      <c r="J145" s="62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>
      <c r="A146" s="58"/>
      <c r="B146" s="58"/>
      <c r="C146" s="62"/>
      <c r="D146" s="58"/>
      <c r="E146" s="58"/>
      <c r="F146" s="62"/>
      <c r="G146" s="63"/>
      <c r="H146" s="63"/>
      <c r="I146" s="63"/>
      <c r="J146" s="62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>
      <c r="A147" s="58"/>
      <c r="B147" s="58"/>
      <c r="C147" s="62"/>
      <c r="D147" s="58"/>
      <c r="E147" s="58"/>
      <c r="F147" s="62"/>
      <c r="G147" s="63"/>
      <c r="H147" s="63"/>
      <c r="I147" s="63"/>
      <c r="J147" s="62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>
      <c r="A148" s="58"/>
      <c r="B148" s="58"/>
      <c r="C148" s="62"/>
      <c r="D148" s="58"/>
      <c r="E148" s="58"/>
      <c r="F148" s="62"/>
      <c r="G148" s="63"/>
      <c r="H148" s="63"/>
      <c r="I148" s="63"/>
      <c r="J148" s="62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>
      <c r="A149" s="58"/>
      <c r="B149" s="58"/>
      <c r="C149" s="62"/>
      <c r="D149" s="58"/>
      <c r="E149" s="58"/>
      <c r="F149" s="62"/>
      <c r="G149" s="63"/>
      <c r="H149" s="63"/>
      <c r="I149" s="63"/>
      <c r="J149" s="62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>
      <c r="A150" s="58"/>
      <c r="B150" s="58"/>
      <c r="C150" s="62"/>
      <c r="D150" s="58"/>
      <c r="E150" s="58"/>
      <c r="F150" s="62"/>
      <c r="G150" s="63"/>
      <c r="H150" s="63"/>
      <c r="I150" s="63"/>
      <c r="J150" s="62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>
      <c r="A151" s="58"/>
      <c r="B151" s="58"/>
      <c r="C151" s="62"/>
      <c r="D151" s="58"/>
      <c r="E151" s="58"/>
      <c r="F151" s="62"/>
      <c r="G151" s="63"/>
      <c r="H151" s="63"/>
      <c r="I151" s="63"/>
      <c r="J151" s="62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>
      <c r="A152" s="58"/>
      <c r="B152" s="58"/>
      <c r="C152" s="62"/>
      <c r="D152" s="58"/>
      <c r="E152" s="58"/>
      <c r="F152" s="62"/>
      <c r="G152" s="63"/>
      <c r="H152" s="63"/>
      <c r="I152" s="63"/>
      <c r="J152" s="62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>
      <c r="A153" s="58"/>
      <c r="B153" s="58"/>
      <c r="C153" s="62"/>
      <c r="D153" s="58"/>
      <c r="E153" s="58"/>
      <c r="F153" s="62"/>
      <c r="G153" s="63"/>
      <c r="H153" s="63"/>
      <c r="I153" s="63"/>
      <c r="J153" s="62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>
      <c r="A154" s="58"/>
      <c r="B154" s="58"/>
      <c r="C154" s="62"/>
      <c r="D154" s="58"/>
      <c r="E154" s="58"/>
      <c r="F154" s="62"/>
      <c r="G154" s="63"/>
      <c r="H154" s="63"/>
      <c r="I154" s="63"/>
      <c r="J154" s="62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>
      <c r="A155" s="58"/>
      <c r="B155" s="58"/>
      <c r="C155" s="62"/>
      <c r="D155" s="58"/>
      <c r="E155" s="58"/>
      <c r="F155" s="62"/>
      <c r="G155" s="63"/>
      <c r="H155" s="63"/>
      <c r="I155" s="63"/>
      <c r="J155" s="62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>
      <c r="A156" s="58"/>
      <c r="B156" s="58"/>
      <c r="C156" s="62"/>
      <c r="D156" s="58"/>
      <c r="E156" s="58"/>
      <c r="F156" s="62"/>
      <c r="G156" s="63"/>
      <c r="H156" s="63"/>
      <c r="I156" s="63"/>
      <c r="J156" s="62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>
      <c r="A157" s="58"/>
      <c r="B157" s="58"/>
      <c r="C157" s="62"/>
      <c r="D157" s="58"/>
      <c r="E157" s="58"/>
      <c r="F157" s="62"/>
      <c r="G157" s="63"/>
      <c r="H157" s="63"/>
      <c r="I157" s="63"/>
      <c r="J157" s="62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>
      <c r="A158" s="58"/>
      <c r="B158" s="58"/>
      <c r="C158" s="62"/>
      <c r="D158" s="58"/>
      <c r="E158" s="58"/>
      <c r="F158" s="62"/>
      <c r="G158" s="63"/>
      <c r="H158" s="63"/>
      <c r="I158" s="63"/>
      <c r="J158" s="62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>
      <c r="A159" s="58"/>
      <c r="B159" s="58"/>
      <c r="C159" s="62"/>
      <c r="D159" s="58"/>
      <c r="E159" s="58"/>
      <c r="F159" s="62"/>
      <c r="G159" s="63"/>
      <c r="H159" s="63"/>
      <c r="I159" s="63"/>
      <c r="J159" s="62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>
      <c r="A160" s="58"/>
      <c r="B160" s="58"/>
      <c r="C160" s="62"/>
      <c r="D160" s="58"/>
      <c r="E160" s="58"/>
      <c r="F160" s="62"/>
      <c r="G160" s="63"/>
      <c r="H160" s="63"/>
      <c r="I160" s="63"/>
      <c r="J160" s="62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>
      <c r="A161" s="58"/>
      <c r="B161" s="58"/>
      <c r="C161" s="62"/>
      <c r="D161" s="58"/>
      <c r="E161" s="58"/>
      <c r="F161" s="62"/>
      <c r="G161" s="63"/>
      <c r="H161" s="63"/>
      <c r="I161" s="63"/>
      <c r="J161" s="62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>
      <c r="A162" s="58"/>
      <c r="B162" s="58"/>
      <c r="C162" s="62"/>
      <c r="D162" s="58"/>
      <c r="E162" s="58"/>
      <c r="F162" s="62"/>
      <c r="G162" s="63"/>
      <c r="H162" s="63"/>
      <c r="I162" s="63"/>
      <c r="J162" s="62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>
      <c r="A163" s="58"/>
      <c r="B163" s="58"/>
      <c r="C163" s="62"/>
      <c r="D163" s="58"/>
      <c r="E163" s="58"/>
      <c r="F163" s="62"/>
      <c r="G163" s="63"/>
      <c r="H163" s="63"/>
      <c r="I163" s="63"/>
      <c r="J163" s="62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>
      <c r="A164" s="58"/>
      <c r="B164" s="58"/>
      <c r="C164" s="62"/>
      <c r="D164" s="58"/>
      <c r="E164" s="58"/>
      <c r="F164" s="62"/>
      <c r="G164" s="63"/>
      <c r="H164" s="63"/>
      <c r="I164" s="63"/>
      <c r="J164" s="62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>
      <c r="A165" s="58"/>
      <c r="B165" s="58"/>
      <c r="C165" s="62"/>
      <c r="D165" s="58"/>
      <c r="E165" s="58"/>
      <c r="F165" s="62"/>
      <c r="G165" s="63"/>
      <c r="H165" s="63"/>
      <c r="I165" s="63"/>
      <c r="J165" s="62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>
      <c r="A166" s="58"/>
      <c r="B166" s="58"/>
      <c r="C166" s="62"/>
      <c r="D166" s="58"/>
      <c r="E166" s="58"/>
      <c r="F166" s="62"/>
      <c r="G166" s="63"/>
      <c r="H166" s="63"/>
      <c r="I166" s="63"/>
      <c r="J166" s="62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>
      <c r="A167" s="58"/>
      <c r="B167" s="58"/>
      <c r="C167" s="62"/>
      <c r="D167" s="58"/>
      <c r="E167" s="58"/>
      <c r="F167" s="62"/>
      <c r="G167" s="63"/>
      <c r="H167" s="63"/>
      <c r="I167" s="63"/>
      <c r="J167" s="62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>
      <c r="A168" s="58"/>
      <c r="B168" s="58"/>
      <c r="C168" s="62"/>
      <c r="D168" s="58"/>
      <c r="E168" s="58"/>
      <c r="F168" s="62"/>
      <c r="G168" s="63"/>
      <c r="H168" s="63"/>
      <c r="I168" s="63"/>
      <c r="J168" s="62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>
      <c r="A169" s="58"/>
      <c r="B169" s="58"/>
      <c r="C169" s="62"/>
      <c r="D169" s="58"/>
      <c r="E169" s="58"/>
      <c r="F169" s="62"/>
      <c r="G169" s="63"/>
      <c r="H169" s="63"/>
      <c r="I169" s="63"/>
      <c r="J169" s="62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>
      <c r="A170" s="58"/>
      <c r="B170" s="58"/>
      <c r="C170" s="62"/>
      <c r="D170" s="58"/>
      <c r="E170" s="58"/>
      <c r="F170" s="62"/>
      <c r="G170" s="63"/>
      <c r="H170" s="63"/>
      <c r="I170" s="63"/>
      <c r="J170" s="62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>
      <c r="A171" s="58"/>
      <c r="B171" s="58"/>
      <c r="C171" s="62"/>
      <c r="D171" s="58"/>
      <c r="E171" s="58"/>
      <c r="F171" s="62"/>
      <c r="G171" s="63"/>
      <c r="H171" s="63"/>
      <c r="I171" s="63"/>
      <c r="J171" s="62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>
      <c r="A172" s="58"/>
      <c r="B172" s="58"/>
      <c r="C172" s="62"/>
      <c r="D172" s="58"/>
      <c r="E172" s="58"/>
      <c r="F172" s="62"/>
      <c r="G172" s="63"/>
      <c r="H172" s="63"/>
      <c r="I172" s="63"/>
      <c r="J172" s="62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>
      <c r="A173" s="58"/>
      <c r="B173" s="58"/>
      <c r="C173" s="62"/>
      <c r="D173" s="58"/>
      <c r="E173" s="58"/>
      <c r="F173" s="62"/>
      <c r="G173" s="63"/>
      <c r="H173" s="63"/>
      <c r="I173" s="63"/>
      <c r="J173" s="62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>
      <c r="A174" s="58"/>
      <c r="B174" s="58"/>
      <c r="C174" s="62"/>
      <c r="D174" s="58"/>
      <c r="E174" s="58"/>
      <c r="F174" s="62"/>
      <c r="G174" s="63"/>
      <c r="H174" s="63"/>
      <c r="I174" s="63"/>
      <c r="J174" s="62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>
      <c r="A175" s="58"/>
      <c r="B175" s="58"/>
      <c r="C175" s="62"/>
      <c r="D175" s="58"/>
      <c r="E175" s="58"/>
      <c r="F175" s="62"/>
      <c r="G175" s="63"/>
      <c r="H175" s="63"/>
      <c r="I175" s="63"/>
      <c r="J175" s="62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>
      <c r="A176" s="58"/>
      <c r="B176" s="58"/>
      <c r="C176" s="62"/>
      <c r="D176" s="58"/>
      <c r="E176" s="58"/>
      <c r="F176" s="62"/>
      <c r="G176" s="63"/>
      <c r="H176" s="63"/>
      <c r="I176" s="63"/>
      <c r="J176" s="62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>
      <c r="A177" s="58"/>
      <c r="B177" s="58"/>
      <c r="C177" s="62"/>
      <c r="D177" s="58"/>
      <c r="E177" s="58"/>
      <c r="F177" s="62"/>
      <c r="G177" s="63"/>
      <c r="H177" s="63"/>
      <c r="I177" s="63"/>
      <c r="J177" s="62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>
      <c r="A178" s="58"/>
      <c r="B178" s="58"/>
      <c r="C178" s="62"/>
      <c r="D178" s="58"/>
      <c r="E178" s="58"/>
      <c r="F178" s="62"/>
      <c r="G178" s="63"/>
      <c r="H178" s="63"/>
      <c r="I178" s="63"/>
      <c r="J178" s="62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>
      <c r="A179" s="58"/>
      <c r="B179" s="58"/>
      <c r="C179" s="62"/>
      <c r="D179" s="58"/>
      <c r="E179" s="58"/>
      <c r="F179" s="62"/>
      <c r="G179" s="63"/>
      <c r="H179" s="63"/>
      <c r="I179" s="63"/>
      <c r="J179" s="62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>
      <c r="A180" s="58"/>
      <c r="B180" s="58"/>
      <c r="C180" s="62"/>
      <c r="D180" s="58"/>
      <c r="E180" s="58"/>
      <c r="F180" s="62"/>
      <c r="G180" s="63"/>
      <c r="H180" s="63"/>
      <c r="I180" s="63"/>
      <c r="J180" s="62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>
      <c r="A181" s="58"/>
      <c r="B181" s="58"/>
      <c r="C181" s="62"/>
      <c r="D181" s="58"/>
      <c r="E181" s="58"/>
      <c r="F181" s="62"/>
      <c r="G181" s="63"/>
      <c r="H181" s="63"/>
      <c r="I181" s="63"/>
      <c r="J181" s="62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>
      <c r="A182" s="58"/>
      <c r="B182" s="58"/>
      <c r="C182" s="62"/>
      <c r="D182" s="58"/>
      <c r="E182" s="58"/>
      <c r="F182" s="62"/>
      <c r="G182" s="63"/>
      <c r="H182" s="63"/>
      <c r="I182" s="63"/>
      <c r="J182" s="62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>
      <c r="A183" s="58"/>
      <c r="B183" s="58"/>
      <c r="C183" s="62"/>
      <c r="D183" s="58"/>
      <c r="E183" s="58"/>
      <c r="F183" s="62"/>
      <c r="G183" s="63"/>
      <c r="H183" s="63"/>
      <c r="I183" s="63"/>
      <c r="J183" s="62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>
      <c r="A184" s="58"/>
      <c r="B184" s="58"/>
      <c r="C184" s="62"/>
      <c r="D184" s="58"/>
      <c r="E184" s="58"/>
      <c r="F184" s="62"/>
      <c r="G184" s="63"/>
      <c r="H184" s="63"/>
      <c r="I184" s="63"/>
      <c r="J184" s="62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>
      <c r="A185" s="58"/>
      <c r="B185" s="58"/>
      <c r="C185" s="62"/>
      <c r="D185" s="58"/>
      <c r="E185" s="58"/>
      <c r="F185" s="62"/>
      <c r="G185" s="63"/>
      <c r="H185" s="63"/>
      <c r="I185" s="63"/>
      <c r="J185" s="62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>
      <c r="A186" s="58"/>
      <c r="B186" s="58"/>
      <c r="C186" s="62"/>
      <c r="D186" s="58"/>
      <c r="E186" s="58"/>
      <c r="F186" s="62"/>
      <c r="G186" s="63"/>
      <c r="H186" s="63"/>
      <c r="I186" s="63"/>
      <c r="J186" s="62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>
      <c r="A187" s="58"/>
      <c r="B187" s="58"/>
      <c r="C187" s="62"/>
      <c r="D187" s="58"/>
      <c r="E187" s="58"/>
      <c r="F187" s="62"/>
      <c r="G187" s="63"/>
      <c r="H187" s="63"/>
      <c r="I187" s="63"/>
      <c r="J187" s="62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>
      <c r="A188" s="58"/>
      <c r="B188" s="58"/>
      <c r="C188" s="62"/>
      <c r="D188" s="58"/>
      <c r="E188" s="58"/>
      <c r="F188" s="62"/>
      <c r="G188" s="63"/>
      <c r="H188" s="63"/>
      <c r="I188" s="63"/>
      <c r="J188" s="62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>
      <c r="A189" s="58"/>
      <c r="B189" s="58"/>
      <c r="C189" s="62"/>
      <c r="D189" s="58"/>
      <c r="E189" s="58"/>
      <c r="F189" s="62"/>
      <c r="G189" s="63"/>
      <c r="H189" s="63"/>
      <c r="I189" s="63"/>
      <c r="J189" s="62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>
      <c r="A190" s="58"/>
      <c r="B190" s="58"/>
      <c r="C190" s="62"/>
      <c r="D190" s="58"/>
      <c r="E190" s="58"/>
      <c r="F190" s="62"/>
      <c r="G190" s="63"/>
      <c r="H190" s="63"/>
      <c r="I190" s="63"/>
      <c r="J190" s="62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>
      <c r="A191" s="58"/>
      <c r="B191" s="58"/>
      <c r="C191" s="62"/>
      <c r="D191" s="58"/>
      <c r="E191" s="58"/>
      <c r="F191" s="62"/>
      <c r="G191" s="63"/>
      <c r="H191" s="63"/>
      <c r="I191" s="63"/>
      <c r="J191" s="62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>
      <c r="A192" s="58"/>
      <c r="B192" s="58"/>
      <c r="C192" s="62"/>
      <c r="D192" s="58"/>
      <c r="E192" s="58"/>
      <c r="F192" s="62"/>
      <c r="G192" s="63"/>
      <c r="H192" s="63"/>
      <c r="I192" s="63"/>
      <c r="J192" s="62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>
      <c r="A193" s="58"/>
      <c r="B193" s="58"/>
      <c r="C193" s="62"/>
      <c r="D193" s="58"/>
      <c r="E193" s="58"/>
      <c r="F193" s="62"/>
      <c r="G193" s="63"/>
      <c r="H193" s="63"/>
      <c r="I193" s="63"/>
      <c r="J193" s="62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>
      <c r="A194" s="58"/>
      <c r="B194" s="58"/>
      <c r="C194" s="62"/>
      <c r="D194" s="58"/>
      <c r="E194" s="58"/>
      <c r="F194" s="62"/>
      <c r="G194" s="63"/>
      <c r="H194" s="63"/>
      <c r="I194" s="63"/>
      <c r="J194" s="62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>
      <c r="A195" s="58"/>
      <c r="B195" s="58"/>
      <c r="C195" s="62"/>
      <c r="D195" s="58"/>
      <c r="E195" s="58"/>
      <c r="F195" s="62"/>
      <c r="G195" s="63"/>
      <c r="H195" s="63"/>
      <c r="I195" s="63"/>
      <c r="J195" s="62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>
      <c r="A196" s="58"/>
      <c r="B196" s="58"/>
      <c r="C196" s="62"/>
      <c r="D196" s="58"/>
      <c r="E196" s="58"/>
      <c r="F196" s="62"/>
      <c r="G196" s="63"/>
      <c r="H196" s="63"/>
      <c r="I196" s="63"/>
      <c r="J196" s="62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>
      <c r="A197" s="58"/>
      <c r="B197" s="58"/>
      <c r="C197" s="62"/>
      <c r="D197" s="58"/>
      <c r="E197" s="58"/>
      <c r="F197" s="62"/>
      <c r="G197" s="63"/>
      <c r="H197" s="63"/>
      <c r="I197" s="63"/>
      <c r="J197" s="62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>
      <c r="A198" s="58"/>
      <c r="B198" s="58"/>
      <c r="C198" s="62"/>
      <c r="D198" s="58"/>
      <c r="E198" s="58"/>
      <c r="F198" s="62"/>
      <c r="G198" s="63"/>
      <c r="H198" s="63"/>
      <c r="I198" s="63"/>
      <c r="J198" s="62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>
      <c r="A199" s="58"/>
      <c r="B199" s="58"/>
      <c r="C199" s="62"/>
      <c r="D199" s="58"/>
      <c r="E199" s="58"/>
      <c r="F199" s="62"/>
      <c r="G199" s="63"/>
      <c r="H199" s="63"/>
      <c r="I199" s="63"/>
      <c r="J199" s="62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>
      <c r="A200" s="58"/>
      <c r="B200" s="58"/>
      <c r="C200" s="62"/>
      <c r="D200" s="58"/>
      <c r="E200" s="58"/>
      <c r="F200" s="62"/>
      <c r="G200" s="63"/>
      <c r="H200" s="63"/>
      <c r="I200" s="63"/>
      <c r="J200" s="62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>
      <c r="A201" s="58"/>
      <c r="B201" s="58"/>
      <c r="C201" s="62"/>
      <c r="D201" s="58"/>
      <c r="E201" s="58"/>
      <c r="F201" s="62"/>
      <c r="G201" s="63"/>
      <c r="H201" s="63"/>
      <c r="I201" s="63"/>
      <c r="J201" s="62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>
      <c r="A202" s="58"/>
      <c r="B202" s="58"/>
      <c r="C202" s="62"/>
      <c r="D202" s="58"/>
      <c r="E202" s="58"/>
      <c r="F202" s="62"/>
      <c r="G202" s="63"/>
      <c r="H202" s="63"/>
      <c r="I202" s="63"/>
      <c r="J202" s="62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>
      <c r="A203" s="58"/>
      <c r="B203" s="58"/>
      <c r="C203" s="62"/>
      <c r="D203" s="58"/>
      <c r="E203" s="58"/>
      <c r="F203" s="62"/>
      <c r="G203" s="63"/>
      <c r="H203" s="63"/>
      <c r="I203" s="63"/>
      <c r="J203" s="62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>
      <c r="A204" s="58"/>
      <c r="B204" s="58"/>
      <c r="C204" s="62"/>
      <c r="D204" s="58"/>
      <c r="E204" s="58"/>
      <c r="F204" s="62"/>
      <c r="G204" s="63"/>
      <c r="H204" s="63"/>
      <c r="I204" s="63"/>
      <c r="J204" s="62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>
      <c r="A205" s="58"/>
      <c r="B205" s="58"/>
      <c r="C205" s="62"/>
      <c r="D205" s="58"/>
      <c r="E205" s="58"/>
      <c r="F205" s="62"/>
      <c r="G205" s="63"/>
      <c r="H205" s="63"/>
      <c r="I205" s="63"/>
      <c r="J205" s="62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>
      <c r="A206" s="58"/>
      <c r="B206" s="58"/>
      <c r="C206" s="62"/>
      <c r="D206" s="58"/>
      <c r="E206" s="58"/>
      <c r="F206" s="62"/>
      <c r="G206" s="63"/>
      <c r="H206" s="63"/>
      <c r="I206" s="63"/>
      <c r="J206" s="62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>
      <c r="A207" s="58"/>
      <c r="B207" s="58"/>
      <c r="C207" s="62"/>
      <c r="D207" s="58"/>
      <c r="E207" s="58"/>
      <c r="F207" s="62"/>
      <c r="G207" s="63"/>
      <c r="H207" s="63"/>
      <c r="I207" s="63"/>
      <c r="J207" s="62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>
      <c r="A208" s="58"/>
      <c r="B208" s="58"/>
      <c r="C208" s="62"/>
      <c r="D208" s="58"/>
      <c r="E208" s="58"/>
      <c r="F208" s="62"/>
      <c r="G208" s="63"/>
      <c r="H208" s="63"/>
      <c r="I208" s="63"/>
      <c r="J208" s="62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>
      <c r="A209" s="58"/>
      <c r="B209" s="58"/>
      <c r="C209" s="62"/>
      <c r="D209" s="58"/>
      <c r="E209" s="58"/>
      <c r="F209" s="62"/>
      <c r="G209" s="63"/>
      <c r="H209" s="63"/>
      <c r="I209" s="63"/>
      <c r="J209" s="62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>
      <c r="A210" s="58"/>
      <c r="B210" s="58"/>
      <c r="C210" s="62"/>
      <c r="D210" s="58"/>
      <c r="E210" s="58"/>
      <c r="F210" s="62"/>
      <c r="G210" s="63"/>
      <c r="H210" s="63"/>
      <c r="I210" s="63"/>
      <c r="J210" s="62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>
      <c r="A211" s="58"/>
      <c r="B211" s="58"/>
      <c r="C211" s="62"/>
      <c r="D211" s="58"/>
      <c r="E211" s="58"/>
      <c r="F211" s="62"/>
      <c r="G211" s="63"/>
      <c r="H211" s="63"/>
      <c r="I211" s="63"/>
      <c r="J211" s="62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>
      <c r="A212" s="58"/>
      <c r="B212" s="58"/>
      <c r="C212" s="62"/>
      <c r="D212" s="58"/>
      <c r="E212" s="58"/>
      <c r="F212" s="62"/>
      <c r="G212" s="63"/>
      <c r="H212" s="63"/>
      <c r="I212" s="63"/>
      <c r="J212" s="62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>
      <c r="A213" s="58"/>
      <c r="B213" s="58"/>
      <c r="C213" s="62"/>
      <c r="D213" s="58"/>
      <c r="E213" s="58"/>
      <c r="F213" s="62"/>
      <c r="G213" s="63"/>
      <c r="H213" s="63"/>
      <c r="I213" s="63"/>
      <c r="J213" s="62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>
      <c r="A214" s="58"/>
      <c r="B214" s="58"/>
      <c r="C214" s="62"/>
      <c r="D214" s="58"/>
      <c r="E214" s="58"/>
      <c r="F214" s="62"/>
      <c r="G214" s="63"/>
      <c r="H214" s="63"/>
      <c r="I214" s="63"/>
      <c r="J214" s="62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>
      <c r="A215" s="58"/>
      <c r="B215" s="58"/>
      <c r="C215" s="62"/>
      <c r="D215" s="58"/>
      <c r="E215" s="58"/>
      <c r="F215" s="62"/>
      <c r="G215" s="63"/>
      <c r="H215" s="63"/>
      <c r="I215" s="63"/>
      <c r="J215" s="62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>
      <c r="A216" s="58"/>
      <c r="B216" s="58"/>
      <c r="C216" s="62"/>
      <c r="D216" s="58"/>
      <c r="E216" s="58"/>
      <c r="F216" s="62"/>
      <c r="G216" s="63"/>
      <c r="H216" s="63"/>
      <c r="I216" s="63"/>
      <c r="J216" s="62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>
      <c r="A217" s="58"/>
      <c r="B217" s="58"/>
      <c r="C217" s="62"/>
      <c r="D217" s="58"/>
      <c r="E217" s="58"/>
      <c r="F217" s="62"/>
      <c r="G217" s="63"/>
      <c r="H217" s="63"/>
      <c r="I217" s="63"/>
      <c r="J217" s="62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>
      <c r="A218" s="58"/>
      <c r="B218" s="58"/>
      <c r="C218" s="62"/>
      <c r="D218" s="58"/>
      <c r="E218" s="58"/>
      <c r="F218" s="62"/>
      <c r="G218" s="63"/>
      <c r="H218" s="63"/>
      <c r="I218" s="63"/>
      <c r="J218" s="62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>
      <c r="A219" s="58"/>
      <c r="B219" s="58"/>
      <c r="C219" s="62"/>
      <c r="D219" s="58"/>
      <c r="E219" s="58"/>
      <c r="F219" s="62"/>
      <c r="G219" s="63"/>
      <c r="H219" s="63"/>
      <c r="I219" s="63"/>
      <c r="J219" s="62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>
      <c r="A220" s="58"/>
      <c r="B220" s="58"/>
      <c r="C220" s="62"/>
      <c r="D220" s="58"/>
      <c r="E220" s="58"/>
      <c r="F220" s="62"/>
      <c r="G220" s="63"/>
      <c r="H220" s="63"/>
      <c r="I220" s="63"/>
      <c r="J220" s="62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>
      <c r="A221" s="58"/>
      <c r="B221" s="58"/>
      <c r="C221" s="62"/>
      <c r="D221" s="58"/>
      <c r="E221" s="58"/>
      <c r="F221" s="62"/>
      <c r="G221" s="63"/>
      <c r="H221" s="63"/>
      <c r="I221" s="63"/>
      <c r="J221" s="62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>
      <c r="A222" s="58"/>
      <c r="B222" s="58"/>
      <c r="C222" s="62"/>
      <c r="D222" s="58"/>
      <c r="E222" s="58"/>
      <c r="F222" s="62"/>
      <c r="G222" s="63"/>
      <c r="H222" s="63"/>
      <c r="I222" s="63"/>
      <c r="J222" s="62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>
      <c r="A223" s="58"/>
      <c r="B223" s="58"/>
      <c r="C223" s="62"/>
      <c r="D223" s="58"/>
      <c r="E223" s="58"/>
      <c r="F223" s="62"/>
      <c r="G223" s="63"/>
      <c r="H223" s="63"/>
      <c r="I223" s="63"/>
      <c r="J223" s="62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>
      <c r="A224" s="58"/>
      <c r="B224" s="58"/>
      <c r="C224" s="62"/>
      <c r="D224" s="58"/>
      <c r="E224" s="58"/>
      <c r="F224" s="62"/>
      <c r="G224" s="63"/>
      <c r="H224" s="63"/>
      <c r="I224" s="63"/>
      <c r="J224" s="62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>
      <c r="A225" s="58"/>
      <c r="B225" s="58"/>
      <c r="C225" s="62"/>
      <c r="D225" s="58"/>
      <c r="E225" s="58"/>
      <c r="F225" s="62"/>
      <c r="G225" s="63"/>
      <c r="H225" s="63"/>
      <c r="I225" s="63"/>
      <c r="J225" s="62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>
      <c r="A226" s="58"/>
      <c r="B226" s="58"/>
      <c r="C226" s="62"/>
      <c r="D226" s="58"/>
      <c r="E226" s="58"/>
      <c r="F226" s="62"/>
      <c r="G226" s="63"/>
      <c r="H226" s="63"/>
      <c r="I226" s="63"/>
      <c r="J226" s="62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>
      <c r="A227" s="58"/>
      <c r="B227" s="58"/>
      <c r="C227" s="62"/>
      <c r="D227" s="58"/>
      <c r="E227" s="58"/>
      <c r="F227" s="62"/>
      <c r="G227" s="63"/>
      <c r="H227" s="63"/>
      <c r="I227" s="63"/>
      <c r="J227" s="62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>
      <c r="A228" s="58"/>
      <c r="B228" s="58"/>
      <c r="C228" s="62"/>
      <c r="D228" s="58"/>
      <c r="E228" s="58"/>
      <c r="F228" s="62"/>
      <c r="G228" s="63"/>
      <c r="H228" s="63"/>
      <c r="I228" s="63"/>
      <c r="J228" s="62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>
      <c r="A229" s="58"/>
      <c r="B229" s="58"/>
      <c r="C229" s="62"/>
      <c r="D229" s="58"/>
      <c r="E229" s="58"/>
      <c r="F229" s="62"/>
      <c r="G229" s="63"/>
      <c r="H229" s="63"/>
      <c r="I229" s="63"/>
      <c r="J229" s="62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>
      <c r="A230" s="58"/>
      <c r="B230" s="58"/>
      <c r="C230" s="62"/>
      <c r="D230" s="58"/>
      <c r="E230" s="58"/>
      <c r="F230" s="62"/>
      <c r="G230" s="63"/>
      <c r="H230" s="63"/>
      <c r="I230" s="63"/>
      <c r="J230" s="62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>
      <c r="A231" s="58"/>
      <c r="B231" s="58"/>
      <c r="C231" s="62"/>
      <c r="D231" s="58"/>
      <c r="E231" s="58"/>
      <c r="F231" s="62"/>
      <c r="G231" s="63"/>
      <c r="H231" s="63"/>
      <c r="I231" s="63"/>
      <c r="J231" s="62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>
      <c r="A232" s="58"/>
      <c r="B232" s="58"/>
      <c r="C232" s="62"/>
      <c r="D232" s="58"/>
      <c r="E232" s="58"/>
      <c r="F232" s="62"/>
      <c r="G232" s="63"/>
      <c r="H232" s="63"/>
      <c r="I232" s="63"/>
      <c r="J232" s="62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>
      <c r="A233" s="58"/>
      <c r="B233" s="58"/>
      <c r="C233" s="62"/>
      <c r="D233" s="58"/>
      <c r="E233" s="58"/>
      <c r="F233" s="62"/>
      <c r="G233" s="63"/>
      <c r="H233" s="63"/>
      <c r="I233" s="63"/>
      <c r="J233" s="62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>
      <c r="A234" s="58"/>
      <c r="B234" s="58"/>
      <c r="C234" s="62"/>
      <c r="D234" s="58"/>
      <c r="E234" s="58"/>
      <c r="F234" s="62"/>
      <c r="G234" s="63"/>
      <c r="H234" s="63"/>
      <c r="I234" s="63"/>
      <c r="J234" s="62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>
      <c r="A235" s="58"/>
      <c r="B235" s="58"/>
      <c r="C235" s="62"/>
      <c r="D235" s="58"/>
      <c r="E235" s="58"/>
      <c r="F235" s="62"/>
      <c r="G235" s="63"/>
      <c r="H235" s="63"/>
      <c r="I235" s="63"/>
      <c r="J235" s="62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>
      <c r="A236" s="58"/>
      <c r="B236" s="58"/>
      <c r="C236" s="62"/>
      <c r="D236" s="58"/>
      <c r="E236" s="58"/>
      <c r="F236" s="62"/>
      <c r="G236" s="63"/>
      <c r="H236" s="63"/>
      <c r="I236" s="63"/>
      <c r="J236" s="62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>
      <c r="A237" s="58"/>
      <c r="B237" s="58"/>
      <c r="C237" s="62"/>
      <c r="D237" s="58"/>
      <c r="E237" s="58"/>
      <c r="F237" s="62"/>
      <c r="G237" s="63"/>
      <c r="H237" s="63"/>
      <c r="I237" s="63"/>
      <c r="J237" s="62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>
      <c r="A238" s="58"/>
      <c r="B238" s="58"/>
      <c r="C238" s="62"/>
      <c r="D238" s="58"/>
      <c r="E238" s="58"/>
      <c r="F238" s="62"/>
      <c r="G238" s="63"/>
      <c r="H238" s="63"/>
      <c r="I238" s="63"/>
      <c r="J238" s="62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>
      <c r="A239" s="58"/>
      <c r="B239" s="58"/>
      <c r="C239" s="62"/>
      <c r="D239" s="58"/>
      <c r="E239" s="58"/>
      <c r="F239" s="62"/>
      <c r="G239" s="63"/>
      <c r="H239" s="63"/>
      <c r="I239" s="63"/>
      <c r="J239" s="62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>
      <c r="A240" s="58"/>
      <c r="B240" s="58"/>
      <c r="C240" s="62"/>
      <c r="D240" s="58"/>
      <c r="E240" s="58"/>
      <c r="F240" s="62"/>
      <c r="G240" s="63"/>
      <c r="H240" s="63"/>
      <c r="I240" s="63"/>
      <c r="J240" s="62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>
      <c r="A241" s="58"/>
      <c r="B241" s="58"/>
      <c r="C241" s="62"/>
      <c r="D241" s="58"/>
      <c r="E241" s="58"/>
      <c r="F241" s="62"/>
      <c r="G241" s="63"/>
      <c r="H241" s="63"/>
      <c r="I241" s="63"/>
      <c r="J241" s="62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>
      <c r="A242" s="58"/>
      <c r="B242" s="58"/>
      <c r="C242" s="62"/>
      <c r="D242" s="58"/>
      <c r="E242" s="58"/>
      <c r="F242" s="62"/>
      <c r="G242" s="63"/>
      <c r="H242" s="63"/>
      <c r="I242" s="63"/>
      <c r="J242" s="62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>
      <c r="A243" s="58"/>
      <c r="B243" s="58"/>
      <c r="C243" s="62"/>
      <c r="D243" s="58"/>
      <c r="E243" s="58"/>
      <c r="F243" s="62"/>
      <c r="G243" s="63"/>
      <c r="H243" s="63"/>
      <c r="I243" s="63"/>
      <c r="J243" s="62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>
      <c r="A244" s="58"/>
      <c r="B244" s="58"/>
      <c r="C244" s="62"/>
      <c r="D244" s="58"/>
      <c r="E244" s="58"/>
      <c r="F244" s="62"/>
      <c r="G244" s="63"/>
      <c r="H244" s="63"/>
      <c r="I244" s="63"/>
      <c r="J244" s="62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>
      <c r="A245" s="58"/>
      <c r="B245" s="58"/>
      <c r="C245" s="62"/>
      <c r="D245" s="58"/>
      <c r="E245" s="58"/>
      <c r="F245" s="62"/>
      <c r="G245" s="63"/>
      <c r="H245" s="63"/>
      <c r="I245" s="63"/>
      <c r="J245" s="62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>
      <c r="A246" s="58"/>
      <c r="B246" s="58"/>
      <c r="C246" s="62"/>
      <c r="D246" s="58"/>
      <c r="E246" s="58"/>
      <c r="F246" s="62"/>
      <c r="G246" s="63"/>
      <c r="H246" s="63"/>
      <c r="I246" s="63"/>
      <c r="J246" s="62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>
      <c r="A247" s="58"/>
      <c r="B247" s="58"/>
      <c r="C247" s="62"/>
      <c r="D247" s="58"/>
      <c r="E247" s="58"/>
      <c r="F247" s="62"/>
      <c r="G247" s="63"/>
      <c r="H247" s="63"/>
      <c r="I247" s="63"/>
      <c r="J247" s="62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>
      <c r="A248" s="58"/>
      <c r="B248" s="58"/>
      <c r="C248" s="62"/>
      <c r="D248" s="58"/>
      <c r="E248" s="58"/>
      <c r="F248" s="62"/>
      <c r="G248" s="63"/>
      <c r="H248" s="63"/>
      <c r="I248" s="63"/>
      <c r="J248" s="62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>
      <c r="A249" s="58"/>
      <c r="B249" s="58"/>
      <c r="C249" s="62"/>
      <c r="D249" s="58"/>
      <c r="E249" s="58"/>
      <c r="F249" s="62"/>
      <c r="G249" s="63"/>
      <c r="H249" s="63"/>
      <c r="I249" s="63"/>
      <c r="J249" s="62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>
      <c r="A250" s="58"/>
      <c r="B250" s="58"/>
      <c r="C250" s="62"/>
      <c r="D250" s="58"/>
      <c r="E250" s="58"/>
      <c r="F250" s="62"/>
      <c r="G250" s="63"/>
      <c r="H250" s="63"/>
      <c r="I250" s="63"/>
      <c r="J250" s="62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>
      <c r="A251" s="58"/>
      <c r="B251" s="58"/>
      <c r="C251" s="62"/>
      <c r="D251" s="58"/>
      <c r="E251" s="58"/>
      <c r="F251" s="62"/>
      <c r="G251" s="63"/>
      <c r="H251" s="63"/>
      <c r="I251" s="63"/>
      <c r="J251" s="62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>
      <c r="A252" s="58"/>
      <c r="B252" s="58"/>
      <c r="C252" s="62"/>
      <c r="D252" s="58"/>
      <c r="E252" s="58"/>
      <c r="F252" s="62"/>
      <c r="G252" s="63"/>
      <c r="H252" s="63"/>
      <c r="I252" s="63"/>
      <c r="J252" s="62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>
      <c r="A253" s="58"/>
      <c r="B253" s="58"/>
      <c r="C253" s="62"/>
      <c r="D253" s="58"/>
      <c r="E253" s="58"/>
      <c r="F253" s="62"/>
      <c r="G253" s="63"/>
      <c r="H253" s="63"/>
      <c r="I253" s="63"/>
      <c r="J253" s="62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>
      <c r="A254" s="58"/>
      <c r="B254" s="58"/>
      <c r="C254" s="62"/>
      <c r="D254" s="58"/>
      <c r="E254" s="58"/>
      <c r="F254" s="62"/>
      <c r="G254" s="63"/>
      <c r="H254" s="63"/>
      <c r="I254" s="63"/>
      <c r="J254" s="62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>
      <c r="A255" s="58"/>
      <c r="B255" s="58"/>
      <c r="C255" s="62"/>
      <c r="D255" s="58"/>
      <c r="E255" s="58"/>
      <c r="F255" s="62"/>
      <c r="G255" s="63"/>
      <c r="H255" s="63"/>
      <c r="I255" s="63"/>
      <c r="J255" s="62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>
      <c r="A256" s="58"/>
      <c r="B256" s="58"/>
      <c r="C256" s="62"/>
      <c r="D256" s="58"/>
      <c r="E256" s="58"/>
      <c r="F256" s="62"/>
      <c r="G256" s="63"/>
      <c r="H256" s="63"/>
      <c r="I256" s="63"/>
      <c r="J256" s="62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>
      <c r="A257" s="58"/>
      <c r="B257" s="58"/>
      <c r="C257" s="62"/>
      <c r="D257" s="58"/>
      <c r="E257" s="58"/>
      <c r="F257" s="62"/>
      <c r="G257" s="63"/>
      <c r="H257" s="63"/>
      <c r="I257" s="63"/>
      <c r="J257" s="62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>
      <c r="A258" s="58"/>
      <c r="B258" s="58"/>
      <c r="C258" s="62"/>
      <c r="D258" s="58"/>
      <c r="E258" s="58"/>
      <c r="F258" s="62"/>
      <c r="G258" s="63"/>
      <c r="H258" s="63"/>
      <c r="I258" s="63"/>
      <c r="J258" s="62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>
      <c r="A259" s="58"/>
      <c r="B259" s="58"/>
      <c r="C259" s="62"/>
      <c r="D259" s="58"/>
      <c r="E259" s="58"/>
      <c r="F259" s="62"/>
      <c r="G259" s="63"/>
      <c r="H259" s="63"/>
      <c r="I259" s="63"/>
      <c r="J259" s="62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>
      <c r="A260" s="58"/>
      <c r="B260" s="58"/>
      <c r="C260" s="62"/>
      <c r="D260" s="58"/>
      <c r="E260" s="58"/>
      <c r="F260" s="62"/>
      <c r="G260" s="63"/>
      <c r="H260" s="63"/>
      <c r="I260" s="63"/>
      <c r="J260" s="62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>
      <c r="A261" s="58"/>
      <c r="B261" s="58"/>
      <c r="C261" s="62"/>
      <c r="D261" s="58"/>
      <c r="E261" s="58"/>
      <c r="F261" s="62"/>
      <c r="G261" s="63"/>
      <c r="H261" s="63"/>
      <c r="I261" s="63"/>
      <c r="J261" s="62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>
      <c r="A262" s="58"/>
      <c r="B262" s="58"/>
      <c r="C262" s="62"/>
      <c r="D262" s="58"/>
      <c r="E262" s="58"/>
      <c r="F262" s="62"/>
      <c r="G262" s="63"/>
      <c r="H262" s="63"/>
      <c r="I262" s="63"/>
      <c r="J262" s="62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>
      <c r="A263" s="58"/>
      <c r="B263" s="58"/>
      <c r="C263" s="62"/>
      <c r="D263" s="58"/>
      <c r="E263" s="58"/>
      <c r="F263" s="62"/>
      <c r="G263" s="63"/>
      <c r="H263" s="63"/>
      <c r="I263" s="63"/>
      <c r="J263" s="62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>
      <c r="A264" s="58"/>
      <c r="B264" s="58"/>
      <c r="C264" s="62"/>
      <c r="D264" s="58"/>
      <c r="E264" s="58"/>
      <c r="F264" s="62"/>
      <c r="G264" s="63"/>
      <c r="H264" s="63"/>
      <c r="I264" s="63"/>
      <c r="J264" s="62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>
      <c r="A265" s="58"/>
      <c r="B265" s="58"/>
      <c r="C265" s="62"/>
      <c r="D265" s="58"/>
      <c r="E265" s="58"/>
      <c r="F265" s="62"/>
      <c r="G265" s="63"/>
      <c r="H265" s="63"/>
      <c r="I265" s="63"/>
      <c r="J265" s="62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>
      <c r="A266" s="58"/>
      <c r="B266" s="58"/>
      <c r="C266" s="62"/>
      <c r="D266" s="58"/>
      <c r="E266" s="58"/>
      <c r="F266" s="62"/>
      <c r="G266" s="63"/>
      <c r="H266" s="63"/>
      <c r="I266" s="63"/>
      <c r="J266" s="62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>
      <c r="A267" s="58"/>
      <c r="B267" s="58"/>
      <c r="C267" s="62"/>
      <c r="D267" s="58"/>
      <c r="E267" s="58"/>
      <c r="F267" s="62"/>
      <c r="G267" s="63"/>
      <c r="H267" s="63"/>
      <c r="I267" s="63"/>
      <c r="J267" s="62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>
      <c r="A268" s="58"/>
      <c r="B268" s="58"/>
      <c r="C268" s="62"/>
      <c r="D268" s="58"/>
      <c r="E268" s="58"/>
      <c r="F268" s="62"/>
      <c r="G268" s="63"/>
      <c r="H268" s="63"/>
      <c r="I268" s="63"/>
      <c r="J268" s="62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>
      <c r="A269" s="58"/>
      <c r="B269" s="58"/>
      <c r="C269" s="62"/>
      <c r="D269" s="58"/>
      <c r="E269" s="58"/>
      <c r="F269" s="62"/>
      <c r="G269" s="63"/>
      <c r="H269" s="63"/>
      <c r="I269" s="63"/>
      <c r="J269" s="62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>
      <c r="A270" s="58"/>
      <c r="B270" s="58"/>
      <c r="C270" s="62"/>
      <c r="D270" s="58"/>
      <c r="E270" s="58"/>
      <c r="F270" s="62"/>
      <c r="G270" s="63"/>
      <c r="H270" s="63"/>
      <c r="I270" s="63"/>
      <c r="J270" s="62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>
      <c r="A271" s="58"/>
      <c r="B271" s="58"/>
      <c r="C271" s="62"/>
      <c r="D271" s="58"/>
      <c r="E271" s="58"/>
      <c r="F271" s="62"/>
      <c r="G271" s="63"/>
      <c r="H271" s="63"/>
      <c r="I271" s="63"/>
      <c r="J271" s="62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>
      <c r="A272" s="58"/>
      <c r="B272" s="58"/>
      <c r="C272" s="62"/>
      <c r="D272" s="58"/>
      <c r="E272" s="58"/>
      <c r="F272" s="62"/>
      <c r="G272" s="63"/>
      <c r="H272" s="63"/>
      <c r="I272" s="63"/>
      <c r="J272" s="62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>
      <c r="A273" s="58"/>
      <c r="B273" s="58"/>
      <c r="C273" s="62"/>
      <c r="D273" s="58"/>
      <c r="E273" s="58"/>
      <c r="F273" s="62"/>
      <c r="G273" s="63"/>
      <c r="H273" s="63"/>
      <c r="I273" s="63"/>
      <c r="J273" s="62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>
      <c r="A274" s="58"/>
      <c r="B274" s="58"/>
      <c r="C274" s="62"/>
      <c r="D274" s="58"/>
      <c r="E274" s="58"/>
      <c r="F274" s="62"/>
      <c r="G274" s="63"/>
      <c r="H274" s="63"/>
      <c r="I274" s="63"/>
      <c r="J274" s="62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>
      <c r="A275" s="58"/>
      <c r="B275" s="58"/>
      <c r="C275" s="62"/>
      <c r="D275" s="58"/>
      <c r="E275" s="58"/>
      <c r="F275" s="62"/>
      <c r="G275" s="63"/>
      <c r="H275" s="63"/>
      <c r="I275" s="63"/>
      <c r="J275" s="62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>
      <c r="A276" s="58"/>
      <c r="B276" s="58"/>
      <c r="C276" s="62"/>
      <c r="D276" s="58"/>
      <c r="E276" s="58"/>
      <c r="F276" s="62"/>
      <c r="G276" s="63"/>
      <c r="H276" s="63"/>
      <c r="I276" s="63"/>
      <c r="J276" s="62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>
      <c r="A277" s="58"/>
      <c r="B277" s="58"/>
      <c r="C277" s="62"/>
      <c r="D277" s="58"/>
      <c r="E277" s="58"/>
      <c r="F277" s="62"/>
      <c r="G277" s="63"/>
      <c r="H277" s="63"/>
      <c r="I277" s="63"/>
      <c r="J277" s="62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>
      <c r="A278" s="58"/>
      <c r="B278" s="58"/>
      <c r="C278" s="62"/>
      <c r="D278" s="58"/>
      <c r="E278" s="58"/>
      <c r="F278" s="62"/>
      <c r="G278" s="63"/>
      <c r="H278" s="63"/>
      <c r="I278" s="63"/>
      <c r="J278" s="62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>
      <c r="A279" s="58"/>
      <c r="B279" s="58"/>
      <c r="C279" s="62"/>
      <c r="D279" s="58"/>
      <c r="E279" s="58"/>
      <c r="F279" s="62"/>
      <c r="G279" s="63"/>
      <c r="H279" s="63"/>
      <c r="I279" s="63"/>
      <c r="J279" s="62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>
      <c r="A280" s="58"/>
      <c r="B280" s="58"/>
      <c r="C280" s="62"/>
      <c r="D280" s="58"/>
      <c r="E280" s="58"/>
      <c r="F280" s="62"/>
      <c r="G280" s="63"/>
      <c r="H280" s="63"/>
      <c r="I280" s="63"/>
      <c r="J280" s="62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>
      <c r="A281" s="58"/>
      <c r="B281" s="58"/>
      <c r="C281" s="62"/>
      <c r="D281" s="58"/>
      <c r="E281" s="58"/>
      <c r="F281" s="62"/>
      <c r="G281" s="63"/>
      <c r="H281" s="63"/>
      <c r="I281" s="63"/>
      <c r="J281" s="62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>
      <c r="A282" s="58"/>
      <c r="B282" s="58"/>
      <c r="C282" s="62"/>
      <c r="D282" s="58"/>
      <c r="E282" s="58"/>
      <c r="F282" s="62"/>
      <c r="G282" s="63"/>
      <c r="H282" s="63"/>
      <c r="I282" s="63"/>
      <c r="J282" s="62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>
      <c r="A283" s="58"/>
      <c r="B283" s="58"/>
      <c r="C283" s="62"/>
      <c r="D283" s="58"/>
      <c r="E283" s="58"/>
      <c r="F283" s="62"/>
      <c r="G283" s="63"/>
      <c r="H283" s="63"/>
      <c r="I283" s="63"/>
      <c r="J283" s="62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>
      <c r="A284" s="58"/>
      <c r="B284" s="58"/>
      <c r="C284" s="62"/>
      <c r="D284" s="58"/>
      <c r="E284" s="58"/>
      <c r="F284" s="62"/>
      <c r="G284" s="63"/>
      <c r="H284" s="63"/>
      <c r="I284" s="63"/>
      <c r="J284" s="62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>
      <c r="A285" s="58"/>
      <c r="B285" s="58"/>
      <c r="C285" s="62"/>
      <c r="D285" s="58"/>
      <c r="E285" s="58"/>
      <c r="F285" s="62"/>
      <c r="G285" s="63"/>
      <c r="H285" s="63"/>
      <c r="I285" s="63"/>
      <c r="J285" s="62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>
      <c r="A286" s="58"/>
      <c r="B286" s="58"/>
      <c r="C286" s="62"/>
      <c r="D286" s="58"/>
      <c r="E286" s="58"/>
      <c r="F286" s="62"/>
      <c r="G286" s="63"/>
      <c r="H286" s="63"/>
      <c r="I286" s="63"/>
      <c r="J286" s="62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>
      <c r="A287" s="58"/>
      <c r="B287" s="58"/>
      <c r="C287" s="62"/>
      <c r="D287" s="58"/>
      <c r="E287" s="58"/>
      <c r="F287" s="62"/>
      <c r="G287" s="63"/>
      <c r="H287" s="63"/>
      <c r="I287" s="63"/>
      <c r="J287" s="62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>
      <c r="A288" s="58"/>
      <c r="B288" s="58"/>
      <c r="C288" s="62"/>
      <c r="D288" s="58"/>
      <c r="E288" s="58"/>
      <c r="F288" s="62"/>
      <c r="G288" s="63"/>
      <c r="H288" s="63"/>
      <c r="I288" s="63"/>
      <c r="J288" s="62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>
      <c r="A289" s="58"/>
      <c r="B289" s="58"/>
      <c r="C289" s="62"/>
      <c r="D289" s="58"/>
      <c r="E289" s="58"/>
      <c r="F289" s="62"/>
      <c r="G289" s="63"/>
      <c r="H289" s="63"/>
      <c r="I289" s="63"/>
      <c r="J289" s="62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>
      <c r="A290" s="58"/>
      <c r="B290" s="58"/>
      <c r="C290" s="62"/>
      <c r="D290" s="58"/>
      <c r="E290" s="58"/>
      <c r="F290" s="62"/>
      <c r="G290" s="63"/>
      <c r="H290" s="63"/>
      <c r="I290" s="63"/>
      <c r="J290" s="62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>
      <c r="A291" s="58"/>
      <c r="B291" s="58"/>
      <c r="C291" s="62"/>
      <c r="D291" s="58"/>
      <c r="E291" s="58"/>
      <c r="F291" s="62"/>
      <c r="G291" s="63"/>
      <c r="H291" s="63"/>
      <c r="I291" s="63"/>
      <c r="J291" s="62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>
      <c r="A292" s="58"/>
      <c r="B292" s="58"/>
      <c r="C292" s="62"/>
      <c r="D292" s="58"/>
      <c r="E292" s="58"/>
      <c r="F292" s="62"/>
      <c r="G292" s="63"/>
      <c r="H292" s="63"/>
      <c r="I292" s="63"/>
      <c r="J292" s="62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>
      <c r="A293" s="58"/>
      <c r="B293" s="58"/>
      <c r="C293" s="62"/>
      <c r="D293" s="58"/>
      <c r="E293" s="58"/>
      <c r="F293" s="62"/>
      <c r="G293" s="63"/>
      <c r="H293" s="63"/>
      <c r="I293" s="63"/>
      <c r="J293" s="62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>
      <c r="A294" s="58"/>
      <c r="B294" s="58"/>
      <c r="C294" s="62"/>
      <c r="D294" s="58"/>
      <c r="E294" s="58"/>
      <c r="F294" s="62"/>
      <c r="G294" s="63"/>
      <c r="H294" s="63"/>
      <c r="I294" s="63"/>
      <c r="J294" s="62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>
      <c r="A295" s="58"/>
      <c r="B295" s="58"/>
      <c r="C295" s="62"/>
      <c r="D295" s="58"/>
      <c r="E295" s="58"/>
      <c r="F295" s="62"/>
      <c r="G295" s="63"/>
      <c r="H295" s="63"/>
      <c r="I295" s="63"/>
      <c r="J295" s="62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>
      <c r="A296" s="58"/>
      <c r="B296" s="58"/>
      <c r="C296" s="62"/>
      <c r="D296" s="58"/>
      <c r="E296" s="58"/>
      <c r="F296" s="62"/>
      <c r="G296" s="63"/>
      <c r="H296" s="63"/>
      <c r="I296" s="63"/>
      <c r="J296" s="62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>
      <c r="A297" s="58"/>
      <c r="B297" s="58"/>
      <c r="C297" s="62"/>
      <c r="D297" s="58"/>
      <c r="E297" s="58"/>
      <c r="F297" s="62"/>
      <c r="G297" s="63"/>
      <c r="H297" s="63"/>
      <c r="I297" s="63"/>
      <c r="J297" s="62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>
      <c r="A298" s="58"/>
      <c r="B298" s="58"/>
      <c r="C298" s="62"/>
      <c r="D298" s="58"/>
      <c r="E298" s="58"/>
      <c r="F298" s="62"/>
      <c r="G298" s="63"/>
      <c r="H298" s="63"/>
      <c r="I298" s="63"/>
      <c r="J298" s="62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>
      <c r="A299" s="58"/>
      <c r="B299" s="58"/>
      <c r="C299" s="62"/>
      <c r="D299" s="58"/>
      <c r="E299" s="58"/>
      <c r="F299" s="62"/>
      <c r="G299" s="63"/>
      <c r="H299" s="63"/>
      <c r="I299" s="63"/>
      <c r="J299" s="62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>
      <c r="A300" s="58"/>
      <c r="B300" s="58"/>
      <c r="C300" s="62"/>
      <c r="D300" s="58"/>
      <c r="E300" s="58"/>
      <c r="F300" s="62"/>
      <c r="G300" s="63"/>
      <c r="H300" s="63"/>
      <c r="I300" s="63"/>
      <c r="J300" s="62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>
      <c r="A301" s="58"/>
      <c r="B301" s="58"/>
      <c r="C301" s="62"/>
      <c r="D301" s="58"/>
      <c r="E301" s="58"/>
      <c r="F301" s="62"/>
      <c r="G301" s="63"/>
      <c r="H301" s="63"/>
      <c r="I301" s="63"/>
      <c r="J301" s="62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>
      <c r="A302" s="58"/>
      <c r="B302" s="58"/>
      <c r="C302" s="62"/>
      <c r="D302" s="58"/>
      <c r="E302" s="58"/>
      <c r="F302" s="62"/>
      <c r="G302" s="63"/>
      <c r="H302" s="63"/>
      <c r="I302" s="63"/>
      <c r="J302" s="62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>
      <c r="A303" s="58"/>
      <c r="B303" s="58"/>
      <c r="C303" s="62"/>
      <c r="D303" s="58"/>
      <c r="E303" s="58"/>
      <c r="F303" s="62"/>
      <c r="G303" s="63"/>
      <c r="H303" s="63"/>
      <c r="I303" s="63"/>
      <c r="J303" s="62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>
      <c r="A304" s="58"/>
      <c r="B304" s="58"/>
      <c r="C304" s="62"/>
      <c r="D304" s="58"/>
      <c r="E304" s="58"/>
      <c r="F304" s="62"/>
      <c r="G304" s="63"/>
      <c r="H304" s="63"/>
      <c r="I304" s="63"/>
      <c r="J304" s="62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>
      <c r="A305" s="58"/>
      <c r="B305" s="58"/>
      <c r="C305" s="62"/>
      <c r="D305" s="58"/>
      <c r="E305" s="58"/>
      <c r="F305" s="62"/>
      <c r="G305" s="63"/>
      <c r="H305" s="63"/>
      <c r="I305" s="63"/>
      <c r="J305" s="62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>
      <c r="A306" s="58"/>
      <c r="B306" s="58"/>
      <c r="C306" s="62"/>
      <c r="D306" s="58"/>
      <c r="E306" s="58"/>
      <c r="F306" s="62"/>
      <c r="G306" s="63"/>
      <c r="H306" s="63"/>
      <c r="I306" s="63"/>
      <c r="J306" s="62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>
      <c r="A307" s="58"/>
      <c r="B307" s="58"/>
      <c r="C307" s="62"/>
      <c r="D307" s="58"/>
      <c r="E307" s="58"/>
      <c r="F307" s="62"/>
      <c r="G307" s="63"/>
      <c r="H307" s="63"/>
      <c r="I307" s="63"/>
      <c r="J307" s="62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>
      <c r="A308" s="58"/>
      <c r="B308" s="58"/>
      <c r="C308" s="62"/>
      <c r="D308" s="58"/>
      <c r="E308" s="58"/>
      <c r="F308" s="62"/>
      <c r="G308" s="63"/>
      <c r="H308" s="63"/>
      <c r="I308" s="63"/>
      <c r="J308" s="62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>
      <c r="A309" s="58"/>
      <c r="B309" s="58"/>
      <c r="C309" s="62"/>
      <c r="D309" s="58"/>
      <c r="E309" s="58"/>
      <c r="F309" s="62"/>
      <c r="G309" s="63"/>
      <c r="H309" s="63"/>
      <c r="I309" s="63"/>
      <c r="J309" s="62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>
      <c r="A310" s="58"/>
      <c r="B310" s="58"/>
      <c r="C310" s="62"/>
      <c r="D310" s="58"/>
      <c r="E310" s="58"/>
      <c r="F310" s="62"/>
      <c r="G310" s="63"/>
      <c r="H310" s="63"/>
      <c r="I310" s="63"/>
      <c r="J310" s="62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>
      <c r="A311" s="58"/>
      <c r="B311" s="58"/>
      <c r="C311" s="62"/>
      <c r="D311" s="58"/>
      <c r="E311" s="58"/>
      <c r="F311" s="62"/>
      <c r="G311" s="63"/>
      <c r="H311" s="63"/>
      <c r="I311" s="63"/>
      <c r="J311" s="62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>
      <c r="A312" s="58"/>
      <c r="B312" s="58"/>
      <c r="C312" s="62"/>
      <c r="D312" s="58"/>
      <c r="E312" s="58"/>
      <c r="F312" s="62"/>
      <c r="G312" s="63"/>
      <c r="H312" s="63"/>
      <c r="I312" s="63"/>
      <c r="J312" s="62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>
      <c r="A313" s="58"/>
      <c r="B313" s="58"/>
      <c r="C313" s="62"/>
      <c r="D313" s="58"/>
      <c r="E313" s="58"/>
      <c r="F313" s="62"/>
      <c r="G313" s="63"/>
      <c r="H313" s="63"/>
      <c r="I313" s="63"/>
      <c r="J313" s="62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>
      <c r="A314" s="58"/>
      <c r="B314" s="58"/>
      <c r="C314" s="62"/>
      <c r="D314" s="58"/>
      <c r="E314" s="58"/>
      <c r="F314" s="62"/>
      <c r="G314" s="63"/>
      <c r="H314" s="63"/>
      <c r="I314" s="63"/>
      <c r="J314" s="62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>
      <c r="A315" s="58"/>
      <c r="B315" s="58"/>
      <c r="C315" s="62"/>
      <c r="D315" s="58"/>
      <c r="E315" s="58"/>
      <c r="F315" s="62"/>
      <c r="G315" s="63"/>
      <c r="H315" s="63"/>
      <c r="I315" s="63"/>
      <c r="J315" s="62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>
      <c r="A316" s="58"/>
      <c r="B316" s="58"/>
      <c r="C316" s="62"/>
      <c r="D316" s="58"/>
      <c r="E316" s="58"/>
      <c r="F316" s="62"/>
      <c r="G316" s="63"/>
      <c r="H316" s="63"/>
      <c r="I316" s="63"/>
      <c r="J316" s="62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>
      <c r="A317" s="58"/>
      <c r="B317" s="58"/>
      <c r="C317" s="62"/>
      <c r="D317" s="58"/>
      <c r="E317" s="58"/>
      <c r="F317" s="62"/>
      <c r="G317" s="63"/>
      <c r="H317" s="63"/>
      <c r="I317" s="63"/>
      <c r="J317" s="62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>
      <c r="A318" s="58"/>
      <c r="B318" s="58"/>
      <c r="C318" s="62"/>
      <c r="D318" s="58"/>
      <c r="E318" s="58"/>
      <c r="F318" s="62"/>
      <c r="G318" s="63"/>
      <c r="H318" s="63"/>
      <c r="I318" s="63"/>
      <c r="J318" s="62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>
      <c r="A319" s="58"/>
      <c r="B319" s="58"/>
      <c r="C319" s="62"/>
      <c r="D319" s="58"/>
      <c r="E319" s="58"/>
      <c r="F319" s="62"/>
      <c r="G319" s="63"/>
      <c r="H319" s="63"/>
      <c r="I319" s="63"/>
      <c r="J319" s="62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>
      <c r="A320" s="58"/>
      <c r="B320" s="58"/>
      <c r="C320" s="62"/>
      <c r="D320" s="58"/>
      <c r="E320" s="58"/>
      <c r="F320" s="62"/>
      <c r="G320" s="63"/>
      <c r="H320" s="63"/>
      <c r="I320" s="63"/>
      <c r="J320" s="62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>
      <c r="A321" s="58"/>
      <c r="B321" s="58"/>
      <c r="C321" s="62"/>
      <c r="D321" s="58"/>
      <c r="E321" s="58"/>
      <c r="F321" s="62"/>
      <c r="G321" s="63"/>
      <c r="H321" s="63"/>
      <c r="I321" s="63"/>
      <c r="J321" s="62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>
      <c r="A322" s="58"/>
      <c r="B322" s="58"/>
      <c r="C322" s="62"/>
      <c r="D322" s="58"/>
      <c r="E322" s="58"/>
      <c r="F322" s="62"/>
      <c r="G322" s="63"/>
      <c r="H322" s="63"/>
      <c r="I322" s="63"/>
      <c r="J322" s="62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>
      <c r="A323" s="58"/>
      <c r="B323" s="58"/>
      <c r="C323" s="62"/>
      <c r="D323" s="58"/>
      <c r="E323" s="58"/>
      <c r="F323" s="62"/>
      <c r="G323" s="63"/>
      <c r="H323" s="63"/>
      <c r="I323" s="63"/>
      <c r="J323" s="62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>
      <c r="A324" s="58"/>
      <c r="B324" s="58"/>
      <c r="C324" s="62"/>
      <c r="D324" s="58"/>
      <c r="E324" s="58"/>
      <c r="F324" s="62"/>
      <c r="G324" s="63"/>
      <c r="H324" s="63"/>
      <c r="I324" s="63"/>
      <c r="J324" s="62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>
      <c r="A325" s="58"/>
      <c r="B325" s="58"/>
      <c r="C325" s="62"/>
      <c r="D325" s="58"/>
      <c r="E325" s="58"/>
      <c r="F325" s="62"/>
      <c r="G325" s="63"/>
      <c r="H325" s="63"/>
      <c r="I325" s="63"/>
      <c r="J325" s="62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>
      <c r="A326" s="58"/>
      <c r="B326" s="58"/>
      <c r="C326" s="62"/>
      <c r="D326" s="58"/>
      <c r="E326" s="58"/>
      <c r="F326" s="62"/>
      <c r="G326" s="63"/>
      <c r="H326" s="63"/>
      <c r="I326" s="63"/>
      <c r="J326" s="62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>
      <c r="A327" s="58"/>
      <c r="B327" s="58"/>
      <c r="C327" s="62"/>
      <c r="D327" s="58"/>
      <c r="E327" s="58"/>
      <c r="F327" s="62"/>
      <c r="G327" s="63"/>
      <c r="H327" s="63"/>
      <c r="I327" s="63"/>
      <c r="J327" s="62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>
      <c r="A328" s="58"/>
      <c r="B328" s="58"/>
      <c r="C328" s="62"/>
      <c r="D328" s="58"/>
      <c r="E328" s="58"/>
      <c r="F328" s="62"/>
      <c r="G328" s="63"/>
      <c r="H328" s="63"/>
      <c r="I328" s="63"/>
      <c r="J328" s="62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>
      <c r="A329" s="58"/>
      <c r="B329" s="58"/>
      <c r="C329" s="62"/>
      <c r="D329" s="58"/>
      <c r="E329" s="58"/>
      <c r="F329" s="62"/>
      <c r="G329" s="63"/>
      <c r="H329" s="63"/>
      <c r="I329" s="63"/>
      <c r="J329" s="62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>
      <c r="A330" s="58"/>
      <c r="B330" s="58"/>
      <c r="C330" s="62"/>
      <c r="D330" s="58"/>
      <c r="E330" s="58"/>
      <c r="F330" s="62"/>
      <c r="G330" s="63"/>
      <c r="H330" s="63"/>
      <c r="I330" s="63"/>
      <c r="J330" s="62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>
      <c r="A331" s="58"/>
      <c r="B331" s="58"/>
      <c r="C331" s="62"/>
      <c r="D331" s="58"/>
      <c r="E331" s="58"/>
      <c r="F331" s="62"/>
      <c r="G331" s="63"/>
      <c r="H331" s="63"/>
      <c r="I331" s="63"/>
      <c r="J331" s="62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>
      <c r="A332" s="58"/>
      <c r="B332" s="58"/>
      <c r="C332" s="62"/>
      <c r="D332" s="58"/>
      <c r="E332" s="58"/>
      <c r="F332" s="62"/>
      <c r="G332" s="63"/>
      <c r="H332" s="63"/>
      <c r="I332" s="63"/>
      <c r="J332" s="62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>
      <c r="A333" s="58"/>
      <c r="B333" s="58"/>
      <c r="C333" s="62"/>
      <c r="D333" s="58"/>
      <c r="E333" s="58"/>
      <c r="F333" s="62"/>
      <c r="G333" s="63"/>
      <c r="H333" s="63"/>
      <c r="I333" s="63"/>
      <c r="J333" s="62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>
      <c r="A334" s="58"/>
      <c r="B334" s="58"/>
      <c r="C334" s="62"/>
      <c r="D334" s="58"/>
      <c r="E334" s="58"/>
      <c r="F334" s="62"/>
      <c r="G334" s="63"/>
      <c r="H334" s="63"/>
      <c r="I334" s="63"/>
      <c r="J334" s="62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>
      <c r="A335" s="58"/>
      <c r="B335" s="58"/>
      <c r="C335" s="62"/>
      <c r="D335" s="58"/>
      <c r="E335" s="58"/>
      <c r="F335" s="62"/>
      <c r="G335" s="63"/>
      <c r="H335" s="63"/>
      <c r="I335" s="63"/>
      <c r="J335" s="62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>
      <c r="A336" s="58"/>
      <c r="B336" s="58"/>
      <c r="C336" s="62"/>
      <c r="D336" s="58"/>
      <c r="E336" s="58"/>
      <c r="F336" s="62"/>
      <c r="G336" s="63"/>
      <c r="H336" s="63"/>
      <c r="I336" s="63"/>
      <c r="J336" s="62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>
      <c r="A337" s="58"/>
      <c r="B337" s="58"/>
      <c r="C337" s="62"/>
      <c r="D337" s="58"/>
      <c r="E337" s="58"/>
      <c r="F337" s="62"/>
      <c r="G337" s="63"/>
      <c r="H337" s="63"/>
      <c r="I337" s="63"/>
      <c r="J337" s="62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>
      <c r="A338" s="58"/>
      <c r="B338" s="58"/>
      <c r="C338" s="62"/>
      <c r="D338" s="58"/>
      <c r="E338" s="58"/>
      <c r="F338" s="62"/>
      <c r="G338" s="63"/>
      <c r="H338" s="63"/>
      <c r="I338" s="63"/>
      <c r="J338" s="62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>
      <c r="A339" s="58"/>
      <c r="B339" s="58"/>
      <c r="C339" s="62"/>
      <c r="D339" s="58"/>
      <c r="E339" s="58"/>
      <c r="F339" s="62"/>
      <c r="G339" s="63"/>
      <c r="H339" s="63"/>
      <c r="I339" s="63"/>
      <c r="J339" s="62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>
      <c r="A340" s="58"/>
      <c r="B340" s="58"/>
      <c r="C340" s="62"/>
      <c r="D340" s="58"/>
      <c r="E340" s="58"/>
      <c r="F340" s="62"/>
      <c r="G340" s="63"/>
      <c r="H340" s="63"/>
      <c r="I340" s="63"/>
      <c r="J340" s="62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>
      <c r="A341" s="58"/>
      <c r="B341" s="58"/>
      <c r="C341" s="62"/>
      <c r="D341" s="58"/>
      <c r="E341" s="58"/>
      <c r="F341" s="62"/>
      <c r="G341" s="63"/>
      <c r="H341" s="63"/>
      <c r="I341" s="63"/>
      <c r="J341" s="62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>
      <c r="A342" s="58"/>
      <c r="B342" s="58"/>
      <c r="C342" s="62"/>
      <c r="D342" s="58"/>
      <c r="E342" s="58"/>
      <c r="F342" s="62"/>
      <c r="G342" s="63"/>
      <c r="H342" s="63"/>
      <c r="I342" s="63"/>
      <c r="J342" s="62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>
      <c r="A343" s="58"/>
      <c r="B343" s="58"/>
      <c r="C343" s="62"/>
      <c r="D343" s="58"/>
      <c r="E343" s="58"/>
      <c r="F343" s="62"/>
      <c r="G343" s="63"/>
      <c r="H343" s="63"/>
      <c r="I343" s="63"/>
      <c r="J343" s="62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>
      <c r="A344" s="58"/>
      <c r="B344" s="58"/>
      <c r="C344" s="62"/>
      <c r="D344" s="58"/>
      <c r="E344" s="58"/>
      <c r="F344" s="62"/>
      <c r="G344" s="63"/>
      <c r="H344" s="63"/>
      <c r="I344" s="63"/>
      <c r="J344" s="62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>
      <c r="A345" s="58"/>
      <c r="B345" s="58"/>
      <c r="C345" s="62"/>
      <c r="D345" s="58"/>
      <c r="E345" s="58"/>
      <c r="F345" s="62"/>
      <c r="G345" s="63"/>
      <c r="H345" s="63"/>
      <c r="I345" s="63"/>
      <c r="J345" s="62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>
      <c r="A346" s="58"/>
      <c r="B346" s="58"/>
      <c r="C346" s="62"/>
      <c r="D346" s="58"/>
      <c r="E346" s="58"/>
      <c r="F346" s="62"/>
      <c r="G346" s="63"/>
      <c r="H346" s="63"/>
      <c r="I346" s="63"/>
      <c r="J346" s="62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>
      <c r="A347" s="58"/>
      <c r="B347" s="58"/>
      <c r="C347" s="62"/>
      <c r="D347" s="58"/>
      <c r="E347" s="58"/>
      <c r="F347" s="62"/>
      <c r="G347" s="63"/>
      <c r="H347" s="63"/>
      <c r="I347" s="63"/>
      <c r="J347" s="62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>
      <c r="A348" s="58"/>
      <c r="B348" s="58"/>
      <c r="C348" s="62"/>
      <c r="D348" s="58"/>
      <c r="E348" s="58"/>
      <c r="F348" s="62"/>
      <c r="G348" s="63"/>
      <c r="H348" s="63"/>
      <c r="I348" s="63"/>
      <c r="J348" s="62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>
      <c r="A349" s="58"/>
      <c r="B349" s="58"/>
      <c r="C349" s="62"/>
      <c r="D349" s="58"/>
      <c r="E349" s="58"/>
      <c r="F349" s="62"/>
      <c r="G349" s="63"/>
      <c r="H349" s="63"/>
      <c r="I349" s="63"/>
      <c r="J349" s="62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>
      <c r="A350" s="58"/>
      <c r="B350" s="58"/>
      <c r="C350" s="62"/>
      <c r="D350" s="58"/>
      <c r="E350" s="58"/>
      <c r="F350" s="62"/>
      <c r="G350" s="63"/>
      <c r="H350" s="63"/>
      <c r="I350" s="63"/>
      <c r="J350" s="62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>
      <c r="A351" s="58"/>
      <c r="B351" s="58"/>
      <c r="C351" s="62"/>
      <c r="D351" s="58"/>
      <c r="E351" s="58"/>
      <c r="F351" s="62"/>
      <c r="G351" s="63"/>
      <c r="H351" s="63"/>
      <c r="I351" s="63"/>
      <c r="J351" s="62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>
      <c r="A352" s="58"/>
      <c r="B352" s="58"/>
      <c r="C352" s="62"/>
      <c r="D352" s="58"/>
      <c r="E352" s="58"/>
      <c r="F352" s="62"/>
      <c r="G352" s="63"/>
      <c r="H352" s="63"/>
      <c r="I352" s="63"/>
      <c r="J352" s="62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>
      <c r="A353" s="58"/>
      <c r="B353" s="58"/>
      <c r="C353" s="62"/>
      <c r="D353" s="58"/>
      <c r="E353" s="58"/>
      <c r="F353" s="62"/>
      <c r="G353" s="63"/>
      <c r="H353" s="63"/>
      <c r="I353" s="63"/>
      <c r="J353" s="62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>
      <c r="A354" s="58"/>
      <c r="B354" s="58"/>
      <c r="C354" s="62"/>
      <c r="D354" s="58"/>
      <c r="E354" s="58"/>
      <c r="F354" s="62"/>
      <c r="G354" s="63"/>
      <c r="H354" s="63"/>
      <c r="I354" s="63"/>
      <c r="J354" s="62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>
      <c r="A355" s="58"/>
      <c r="B355" s="58"/>
      <c r="C355" s="62"/>
      <c r="D355" s="58"/>
      <c r="E355" s="58"/>
      <c r="F355" s="62"/>
      <c r="G355" s="63"/>
      <c r="H355" s="63"/>
      <c r="I355" s="63"/>
      <c r="J355" s="62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>
      <c r="A356" s="58"/>
      <c r="B356" s="58"/>
      <c r="C356" s="62"/>
      <c r="D356" s="58"/>
      <c r="E356" s="58"/>
      <c r="F356" s="62"/>
      <c r="G356" s="63"/>
      <c r="H356" s="63"/>
      <c r="I356" s="63"/>
      <c r="J356" s="62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>
      <c r="A357" s="58"/>
      <c r="B357" s="58"/>
      <c r="C357" s="62"/>
      <c r="D357" s="58"/>
      <c r="E357" s="58"/>
      <c r="F357" s="62"/>
      <c r="G357" s="63"/>
      <c r="H357" s="63"/>
      <c r="I357" s="63"/>
      <c r="J357" s="62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>
      <c r="A358" s="58"/>
      <c r="B358" s="58"/>
      <c r="C358" s="62"/>
      <c r="D358" s="58"/>
      <c r="E358" s="58"/>
      <c r="F358" s="62"/>
      <c r="G358" s="63"/>
      <c r="H358" s="63"/>
      <c r="I358" s="63"/>
      <c r="J358" s="62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>
      <c r="A359" s="58"/>
      <c r="B359" s="58"/>
      <c r="C359" s="62"/>
      <c r="D359" s="58"/>
      <c r="E359" s="58"/>
      <c r="F359" s="62"/>
      <c r="G359" s="63"/>
      <c r="H359" s="63"/>
      <c r="I359" s="63"/>
      <c r="J359" s="62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>
      <c r="A360" s="58"/>
      <c r="B360" s="58"/>
      <c r="C360" s="62"/>
      <c r="D360" s="58"/>
      <c r="E360" s="58"/>
      <c r="F360" s="62"/>
      <c r="G360" s="63"/>
      <c r="H360" s="63"/>
      <c r="I360" s="63"/>
      <c r="J360" s="62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>
      <c r="A361" s="58"/>
      <c r="B361" s="58"/>
      <c r="C361" s="62"/>
      <c r="D361" s="58"/>
      <c r="E361" s="58"/>
      <c r="F361" s="62"/>
      <c r="G361" s="63"/>
      <c r="H361" s="63"/>
      <c r="I361" s="63"/>
      <c r="J361" s="62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>
      <c r="A362" s="58"/>
      <c r="B362" s="58"/>
      <c r="C362" s="62"/>
      <c r="D362" s="58"/>
      <c r="E362" s="58"/>
      <c r="F362" s="62"/>
      <c r="G362" s="63"/>
      <c r="H362" s="63"/>
      <c r="I362" s="63"/>
      <c r="J362" s="62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>
      <c r="A363" s="58"/>
      <c r="B363" s="58"/>
      <c r="C363" s="62"/>
      <c r="D363" s="58"/>
      <c r="E363" s="58"/>
      <c r="F363" s="62"/>
      <c r="G363" s="63"/>
      <c r="H363" s="63"/>
      <c r="I363" s="63"/>
      <c r="J363" s="62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>
      <c r="A364" s="58"/>
      <c r="B364" s="58"/>
      <c r="C364" s="62"/>
      <c r="D364" s="58"/>
      <c r="E364" s="58"/>
      <c r="F364" s="62"/>
      <c r="G364" s="63"/>
      <c r="H364" s="63"/>
      <c r="I364" s="63"/>
      <c r="J364" s="62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>
      <c r="A365" s="58"/>
      <c r="B365" s="58"/>
      <c r="C365" s="62"/>
      <c r="D365" s="58"/>
      <c r="E365" s="58"/>
      <c r="F365" s="62"/>
      <c r="G365" s="63"/>
      <c r="H365" s="63"/>
      <c r="I365" s="63"/>
      <c r="J365" s="62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>
      <c r="A366" s="58"/>
      <c r="B366" s="58"/>
      <c r="C366" s="62"/>
      <c r="D366" s="58"/>
      <c r="E366" s="58"/>
      <c r="F366" s="62"/>
      <c r="G366" s="63"/>
      <c r="H366" s="63"/>
      <c r="I366" s="63"/>
      <c r="J366" s="62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>
      <c r="A367" s="58"/>
      <c r="B367" s="58"/>
      <c r="C367" s="62"/>
      <c r="D367" s="58"/>
      <c r="E367" s="58"/>
      <c r="F367" s="62"/>
      <c r="G367" s="63"/>
      <c r="H367" s="63"/>
      <c r="I367" s="63"/>
      <c r="J367" s="62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>
      <c r="A368" s="58"/>
      <c r="B368" s="58"/>
      <c r="C368" s="62"/>
      <c r="D368" s="58"/>
      <c r="E368" s="58"/>
      <c r="F368" s="62"/>
      <c r="G368" s="63"/>
      <c r="H368" s="63"/>
      <c r="I368" s="63"/>
      <c r="J368" s="62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>
      <c r="A369" s="58"/>
      <c r="B369" s="58"/>
      <c r="C369" s="62"/>
      <c r="D369" s="58"/>
      <c r="E369" s="58"/>
      <c r="F369" s="62"/>
      <c r="G369" s="63"/>
      <c r="H369" s="63"/>
      <c r="I369" s="63"/>
      <c r="J369" s="62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>
      <c r="A370" s="58"/>
      <c r="B370" s="58"/>
      <c r="C370" s="62"/>
      <c r="D370" s="58"/>
      <c r="E370" s="58"/>
      <c r="F370" s="62"/>
      <c r="G370" s="63"/>
      <c r="H370" s="63"/>
      <c r="I370" s="63"/>
      <c r="J370" s="62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>
      <c r="A371" s="58"/>
      <c r="B371" s="58"/>
      <c r="C371" s="62"/>
      <c r="D371" s="58"/>
      <c r="E371" s="58"/>
      <c r="F371" s="62"/>
      <c r="G371" s="63"/>
      <c r="H371" s="63"/>
      <c r="I371" s="63"/>
      <c r="J371" s="62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>
      <c r="A372" s="58"/>
      <c r="B372" s="58"/>
      <c r="C372" s="62"/>
      <c r="D372" s="58"/>
      <c r="E372" s="58"/>
      <c r="F372" s="62"/>
      <c r="G372" s="63"/>
      <c r="H372" s="63"/>
      <c r="I372" s="63"/>
      <c r="J372" s="62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>
      <c r="A373" s="58"/>
      <c r="B373" s="58"/>
      <c r="C373" s="62"/>
      <c r="D373" s="58"/>
      <c r="E373" s="58"/>
      <c r="F373" s="62"/>
      <c r="G373" s="63"/>
      <c r="H373" s="63"/>
      <c r="I373" s="63"/>
      <c r="J373" s="62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>
      <c r="A374" s="58"/>
      <c r="B374" s="58"/>
      <c r="C374" s="62"/>
      <c r="D374" s="58"/>
      <c r="E374" s="58"/>
      <c r="F374" s="62"/>
      <c r="G374" s="63"/>
      <c r="H374" s="63"/>
      <c r="I374" s="63"/>
      <c r="J374" s="62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>
      <c r="A375" s="58"/>
      <c r="B375" s="58"/>
      <c r="C375" s="62"/>
      <c r="D375" s="58"/>
      <c r="E375" s="58"/>
      <c r="F375" s="62"/>
      <c r="G375" s="63"/>
      <c r="H375" s="63"/>
      <c r="I375" s="63"/>
      <c r="J375" s="62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>
      <c r="A376" s="58"/>
      <c r="B376" s="58"/>
      <c r="C376" s="62"/>
      <c r="D376" s="58"/>
      <c r="E376" s="58"/>
      <c r="F376" s="62"/>
      <c r="G376" s="63"/>
      <c r="H376" s="63"/>
      <c r="I376" s="63"/>
      <c r="J376" s="62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>
      <c r="A377" s="58"/>
      <c r="B377" s="58"/>
      <c r="C377" s="62"/>
      <c r="D377" s="58"/>
      <c r="E377" s="58"/>
      <c r="F377" s="62"/>
      <c r="G377" s="63"/>
      <c r="H377" s="63"/>
      <c r="I377" s="63"/>
      <c r="J377" s="62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>
      <c r="A378" s="58"/>
      <c r="B378" s="58"/>
      <c r="C378" s="62"/>
      <c r="D378" s="58"/>
      <c r="E378" s="58"/>
      <c r="F378" s="62"/>
      <c r="G378" s="63"/>
      <c r="H378" s="63"/>
      <c r="I378" s="63"/>
      <c r="J378" s="62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>
      <c r="A379" s="58"/>
      <c r="B379" s="58"/>
      <c r="C379" s="62"/>
      <c r="D379" s="58"/>
      <c r="E379" s="58"/>
      <c r="F379" s="62"/>
      <c r="G379" s="63"/>
      <c r="H379" s="63"/>
      <c r="I379" s="63"/>
      <c r="J379" s="62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>
      <c r="A380" s="58"/>
      <c r="B380" s="58"/>
      <c r="C380" s="62"/>
      <c r="D380" s="58"/>
      <c r="E380" s="58"/>
      <c r="F380" s="62"/>
      <c r="G380" s="63"/>
      <c r="H380" s="63"/>
      <c r="I380" s="63"/>
      <c r="J380" s="62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>
      <c r="A381" s="58"/>
      <c r="B381" s="58"/>
      <c r="C381" s="62"/>
      <c r="D381" s="58"/>
      <c r="E381" s="58"/>
      <c r="F381" s="62"/>
      <c r="G381" s="63"/>
      <c r="H381" s="63"/>
      <c r="I381" s="63"/>
      <c r="J381" s="62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>
      <c r="A382" s="58"/>
      <c r="B382" s="58"/>
      <c r="C382" s="62"/>
      <c r="D382" s="58"/>
      <c r="E382" s="58"/>
      <c r="F382" s="62"/>
      <c r="G382" s="63"/>
      <c r="H382" s="63"/>
      <c r="I382" s="63"/>
      <c r="J382" s="62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>
      <c r="A383" s="58"/>
      <c r="B383" s="58"/>
      <c r="C383" s="62"/>
      <c r="D383" s="58"/>
      <c r="E383" s="58"/>
      <c r="F383" s="62"/>
      <c r="G383" s="63"/>
      <c r="H383" s="63"/>
      <c r="I383" s="63"/>
      <c r="J383" s="62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>
      <c r="A384" s="58"/>
      <c r="B384" s="58"/>
      <c r="C384" s="62"/>
      <c r="D384" s="58"/>
      <c r="E384" s="58"/>
      <c r="F384" s="62"/>
      <c r="G384" s="63"/>
      <c r="H384" s="63"/>
      <c r="I384" s="63"/>
      <c r="J384" s="62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>
      <c r="A385" s="58"/>
      <c r="B385" s="58"/>
      <c r="C385" s="62"/>
      <c r="D385" s="58"/>
      <c r="E385" s="58"/>
      <c r="F385" s="62"/>
      <c r="G385" s="63"/>
      <c r="H385" s="63"/>
      <c r="I385" s="63"/>
      <c r="J385" s="62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>
      <c r="A386" s="58"/>
      <c r="B386" s="58"/>
      <c r="C386" s="62"/>
      <c r="D386" s="58"/>
      <c r="E386" s="58"/>
      <c r="F386" s="62"/>
      <c r="G386" s="63"/>
      <c r="H386" s="63"/>
      <c r="I386" s="63"/>
      <c r="J386" s="62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>
      <c r="A387" s="58"/>
      <c r="B387" s="58"/>
      <c r="C387" s="62"/>
      <c r="D387" s="58"/>
      <c r="E387" s="58"/>
      <c r="F387" s="62"/>
      <c r="G387" s="63"/>
      <c r="H387" s="63"/>
      <c r="I387" s="63"/>
      <c r="J387" s="62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>
      <c r="A388" s="58"/>
      <c r="B388" s="58"/>
      <c r="C388" s="62"/>
      <c r="D388" s="58"/>
      <c r="E388" s="58"/>
      <c r="F388" s="62"/>
      <c r="G388" s="63"/>
      <c r="H388" s="63"/>
      <c r="I388" s="63"/>
      <c r="J388" s="62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>
      <c r="A389" s="58"/>
      <c r="B389" s="58"/>
      <c r="C389" s="62"/>
      <c r="D389" s="58"/>
      <c r="E389" s="58"/>
      <c r="F389" s="62"/>
      <c r="G389" s="63"/>
      <c r="H389" s="63"/>
      <c r="I389" s="63"/>
      <c r="J389" s="62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>
      <c r="A390" s="58"/>
      <c r="B390" s="58"/>
      <c r="C390" s="62"/>
      <c r="D390" s="58"/>
      <c r="E390" s="58"/>
      <c r="F390" s="62"/>
      <c r="G390" s="63"/>
      <c r="H390" s="63"/>
      <c r="I390" s="63"/>
      <c r="J390" s="62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>
      <c r="A391" s="58"/>
      <c r="B391" s="58"/>
      <c r="C391" s="62"/>
      <c r="D391" s="58"/>
      <c r="E391" s="58"/>
      <c r="F391" s="62"/>
      <c r="G391" s="63"/>
      <c r="H391" s="63"/>
      <c r="I391" s="63"/>
      <c r="J391" s="62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>
      <c r="A392" s="58"/>
      <c r="B392" s="58"/>
      <c r="C392" s="62"/>
      <c r="D392" s="58"/>
      <c r="E392" s="58"/>
      <c r="F392" s="62"/>
      <c r="G392" s="63"/>
      <c r="H392" s="63"/>
      <c r="I392" s="63"/>
      <c r="J392" s="62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>
      <c r="A393" s="58"/>
      <c r="B393" s="58"/>
      <c r="C393" s="62"/>
      <c r="D393" s="58"/>
      <c r="E393" s="58"/>
      <c r="F393" s="62"/>
      <c r="G393" s="63"/>
      <c r="H393" s="63"/>
      <c r="I393" s="63"/>
      <c r="J393" s="62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>
      <c r="A394" s="58"/>
      <c r="B394" s="58"/>
      <c r="C394" s="62"/>
      <c r="D394" s="58"/>
      <c r="E394" s="58"/>
      <c r="F394" s="62"/>
      <c r="G394" s="63"/>
      <c r="H394" s="63"/>
      <c r="I394" s="63"/>
      <c r="J394" s="62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>
      <c r="A395" s="58"/>
      <c r="B395" s="58"/>
      <c r="C395" s="62"/>
      <c r="D395" s="58"/>
      <c r="E395" s="58"/>
      <c r="F395" s="62"/>
      <c r="G395" s="63"/>
      <c r="H395" s="63"/>
      <c r="I395" s="63"/>
      <c r="J395" s="62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>
      <c r="A396" s="58"/>
      <c r="B396" s="58"/>
      <c r="C396" s="62"/>
      <c r="D396" s="58"/>
      <c r="E396" s="58"/>
      <c r="F396" s="62"/>
      <c r="G396" s="63"/>
      <c r="H396" s="63"/>
      <c r="I396" s="63"/>
      <c r="J396" s="62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>
      <c r="A397" s="58"/>
      <c r="B397" s="58"/>
      <c r="C397" s="62"/>
      <c r="D397" s="58"/>
      <c r="E397" s="58"/>
      <c r="F397" s="62"/>
      <c r="G397" s="63"/>
      <c r="H397" s="63"/>
      <c r="I397" s="63"/>
      <c r="J397" s="62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>
      <c r="A398" s="58"/>
      <c r="B398" s="58"/>
      <c r="C398" s="62"/>
      <c r="D398" s="58"/>
      <c r="E398" s="58"/>
      <c r="F398" s="62"/>
      <c r="G398" s="63"/>
      <c r="H398" s="63"/>
      <c r="I398" s="63"/>
      <c r="J398" s="62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>
      <c r="A399" s="58"/>
      <c r="B399" s="58"/>
      <c r="C399" s="62"/>
      <c r="D399" s="58"/>
      <c r="E399" s="58"/>
      <c r="F399" s="62"/>
      <c r="G399" s="63"/>
      <c r="H399" s="63"/>
      <c r="I399" s="63"/>
      <c r="J399" s="62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>
      <c r="A400" s="58"/>
      <c r="B400" s="58"/>
      <c r="C400" s="62"/>
      <c r="D400" s="58"/>
      <c r="E400" s="58"/>
      <c r="F400" s="62"/>
      <c r="G400" s="63"/>
      <c r="H400" s="63"/>
      <c r="I400" s="63"/>
      <c r="J400" s="62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>
      <c r="A401" s="58"/>
      <c r="B401" s="58"/>
      <c r="C401" s="62"/>
      <c r="D401" s="58"/>
      <c r="E401" s="58"/>
      <c r="F401" s="62"/>
      <c r="G401" s="63"/>
      <c r="H401" s="63"/>
      <c r="I401" s="63"/>
      <c r="J401" s="62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>
      <c r="A402" s="58"/>
      <c r="B402" s="58"/>
      <c r="C402" s="62"/>
      <c r="D402" s="58"/>
      <c r="E402" s="58"/>
      <c r="F402" s="62"/>
      <c r="G402" s="63"/>
      <c r="H402" s="63"/>
      <c r="I402" s="63"/>
      <c r="J402" s="62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>
      <c r="A403" s="58"/>
      <c r="B403" s="58"/>
      <c r="C403" s="62"/>
      <c r="D403" s="58"/>
      <c r="E403" s="58"/>
      <c r="F403" s="62"/>
      <c r="G403" s="63"/>
      <c r="H403" s="63"/>
      <c r="I403" s="63"/>
      <c r="J403" s="62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>
      <c r="A404" s="58"/>
      <c r="B404" s="58"/>
      <c r="C404" s="62"/>
      <c r="D404" s="58"/>
      <c r="E404" s="58"/>
      <c r="F404" s="62"/>
      <c r="G404" s="63"/>
      <c r="H404" s="63"/>
      <c r="I404" s="63"/>
      <c r="J404" s="62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>
      <c r="A405" s="58"/>
      <c r="B405" s="58"/>
      <c r="C405" s="62"/>
      <c r="D405" s="58"/>
      <c r="E405" s="58"/>
      <c r="F405" s="62"/>
      <c r="G405" s="63"/>
      <c r="H405" s="63"/>
      <c r="I405" s="63"/>
      <c r="J405" s="62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>
      <c r="A406" s="58"/>
      <c r="B406" s="58"/>
      <c r="C406" s="62"/>
      <c r="D406" s="58"/>
      <c r="E406" s="58"/>
      <c r="F406" s="62"/>
      <c r="G406" s="63"/>
      <c r="H406" s="63"/>
      <c r="I406" s="63"/>
      <c r="J406" s="62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>
      <c r="A407" s="58"/>
      <c r="B407" s="58"/>
      <c r="C407" s="62"/>
      <c r="D407" s="58"/>
      <c r="E407" s="58"/>
      <c r="F407" s="62"/>
      <c r="G407" s="63"/>
      <c r="H407" s="63"/>
      <c r="I407" s="63"/>
      <c r="J407" s="62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>
      <c r="A408" s="58"/>
      <c r="B408" s="58"/>
      <c r="C408" s="62"/>
      <c r="D408" s="58"/>
      <c r="E408" s="58"/>
      <c r="F408" s="62"/>
      <c r="G408" s="63"/>
      <c r="H408" s="63"/>
      <c r="I408" s="63"/>
      <c r="J408" s="62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>
      <c r="A409" s="58"/>
      <c r="B409" s="58"/>
      <c r="C409" s="62"/>
      <c r="D409" s="58"/>
      <c r="E409" s="58"/>
      <c r="F409" s="62"/>
      <c r="G409" s="63"/>
      <c r="H409" s="63"/>
      <c r="I409" s="63"/>
      <c r="J409" s="62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>
      <c r="A410" s="58"/>
      <c r="B410" s="58"/>
      <c r="C410" s="62"/>
      <c r="D410" s="58"/>
      <c r="E410" s="58"/>
      <c r="F410" s="62"/>
      <c r="G410" s="63"/>
      <c r="H410" s="63"/>
      <c r="I410" s="63"/>
      <c r="J410" s="62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>
      <c r="A411" s="58"/>
      <c r="B411" s="58"/>
      <c r="C411" s="62"/>
      <c r="D411" s="58"/>
      <c r="E411" s="58"/>
      <c r="F411" s="62"/>
      <c r="G411" s="63"/>
      <c r="H411" s="63"/>
      <c r="I411" s="63"/>
      <c r="J411" s="62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>
      <c r="A412" s="58"/>
      <c r="B412" s="58"/>
      <c r="C412" s="62"/>
      <c r="D412" s="58"/>
      <c r="E412" s="58"/>
      <c r="F412" s="62"/>
      <c r="G412" s="63"/>
      <c r="H412" s="63"/>
      <c r="I412" s="63"/>
      <c r="J412" s="62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>
      <c r="A413" s="58"/>
      <c r="B413" s="58"/>
      <c r="C413" s="62"/>
      <c r="D413" s="58"/>
      <c r="E413" s="58"/>
      <c r="F413" s="62"/>
      <c r="G413" s="63"/>
      <c r="H413" s="63"/>
      <c r="I413" s="63"/>
      <c r="J413" s="62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>
      <c r="A414" s="58"/>
      <c r="B414" s="58"/>
      <c r="C414" s="62"/>
      <c r="D414" s="58"/>
      <c r="E414" s="58"/>
      <c r="F414" s="62"/>
      <c r="G414" s="63"/>
      <c r="H414" s="63"/>
      <c r="I414" s="63"/>
      <c r="J414" s="62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>
      <c r="A415" s="58"/>
      <c r="B415" s="58"/>
      <c r="C415" s="62"/>
      <c r="D415" s="58"/>
      <c r="E415" s="58"/>
      <c r="F415" s="62"/>
      <c r="G415" s="63"/>
      <c r="H415" s="63"/>
      <c r="I415" s="63"/>
      <c r="J415" s="62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>
      <c r="A416" s="58"/>
      <c r="B416" s="58"/>
      <c r="C416" s="62"/>
      <c r="D416" s="58"/>
      <c r="E416" s="58"/>
      <c r="F416" s="62"/>
      <c r="G416" s="63"/>
      <c r="H416" s="63"/>
      <c r="I416" s="63"/>
      <c r="J416" s="62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>
      <c r="A417" s="58"/>
      <c r="B417" s="58"/>
      <c r="C417" s="62"/>
      <c r="D417" s="58"/>
      <c r="E417" s="58"/>
      <c r="F417" s="62"/>
      <c r="G417" s="63"/>
      <c r="H417" s="63"/>
      <c r="I417" s="63"/>
      <c r="J417" s="62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>
      <c r="A418" s="58"/>
      <c r="B418" s="58"/>
      <c r="C418" s="62"/>
      <c r="D418" s="58"/>
      <c r="E418" s="58"/>
      <c r="F418" s="62"/>
      <c r="G418" s="63"/>
      <c r="H418" s="63"/>
      <c r="I418" s="63"/>
      <c r="J418" s="62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>
      <c r="A419" s="58"/>
      <c r="B419" s="58"/>
      <c r="C419" s="62"/>
      <c r="D419" s="58"/>
      <c r="E419" s="58"/>
      <c r="F419" s="62"/>
      <c r="G419" s="63"/>
      <c r="H419" s="63"/>
      <c r="I419" s="63"/>
      <c r="J419" s="62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>
      <c r="A420" s="58"/>
      <c r="B420" s="58"/>
      <c r="C420" s="62"/>
      <c r="D420" s="58"/>
      <c r="E420" s="58"/>
      <c r="F420" s="62"/>
      <c r="G420" s="63"/>
      <c r="H420" s="63"/>
      <c r="I420" s="63"/>
      <c r="J420" s="62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>
      <c r="A421" s="58"/>
      <c r="B421" s="58"/>
      <c r="C421" s="62"/>
      <c r="D421" s="58"/>
      <c r="E421" s="58"/>
      <c r="F421" s="62"/>
      <c r="G421" s="63"/>
      <c r="H421" s="63"/>
      <c r="I421" s="63"/>
      <c r="J421" s="62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>
      <c r="A422" s="58"/>
      <c r="B422" s="58"/>
      <c r="C422" s="62"/>
      <c r="D422" s="58"/>
      <c r="E422" s="58"/>
      <c r="F422" s="62"/>
      <c r="G422" s="63"/>
      <c r="H422" s="63"/>
      <c r="I422" s="63"/>
      <c r="J422" s="62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>
      <c r="A423" s="58"/>
      <c r="B423" s="58"/>
      <c r="C423" s="62"/>
      <c r="D423" s="58"/>
      <c r="E423" s="58"/>
      <c r="F423" s="62"/>
      <c r="G423" s="63"/>
      <c r="H423" s="63"/>
      <c r="I423" s="63"/>
      <c r="J423" s="62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>
      <c r="A424" s="58"/>
      <c r="B424" s="58"/>
      <c r="C424" s="62"/>
      <c r="D424" s="58"/>
      <c r="E424" s="58"/>
      <c r="F424" s="62"/>
      <c r="G424" s="63"/>
      <c r="H424" s="63"/>
      <c r="I424" s="63"/>
      <c r="J424" s="62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>
      <c r="A425" s="58"/>
      <c r="B425" s="58"/>
      <c r="C425" s="62"/>
      <c r="D425" s="58"/>
      <c r="E425" s="58"/>
      <c r="F425" s="62"/>
      <c r="G425" s="63"/>
      <c r="H425" s="63"/>
      <c r="I425" s="63"/>
      <c r="J425" s="62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>
      <c r="A426" s="58"/>
      <c r="B426" s="58"/>
      <c r="C426" s="62"/>
      <c r="D426" s="58"/>
      <c r="E426" s="58"/>
      <c r="F426" s="62"/>
      <c r="G426" s="63"/>
      <c r="H426" s="63"/>
      <c r="I426" s="63"/>
      <c r="J426" s="62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>
      <c r="A427" s="58"/>
      <c r="B427" s="58"/>
      <c r="C427" s="62"/>
      <c r="D427" s="58"/>
      <c r="E427" s="58"/>
      <c r="F427" s="62"/>
      <c r="G427" s="63"/>
      <c r="H427" s="63"/>
      <c r="I427" s="63"/>
      <c r="J427" s="62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>
      <c r="A428" s="58"/>
      <c r="B428" s="58"/>
      <c r="C428" s="62"/>
      <c r="D428" s="58"/>
      <c r="E428" s="58"/>
      <c r="F428" s="62"/>
      <c r="G428" s="63"/>
      <c r="H428" s="63"/>
      <c r="I428" s="63"/>
      <c r="J428" s="62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>
      <c r="A429" s="58"/>
      <c r="B429" s="58"/>
      <c r="C429" s="62"/>
      <c r="D429" s="58"/>
      <c r="E429" s="58"/>
      <c r="F429" s="62"/>
      <c r="G429" s="63"/>
      <c r="H429" s="63"/>
      <c r="I429" s="63"/>
      <c r="J429" s="62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>
      <c r="A430" s="58"/>
      <c r="B430" s="58"/>
      <c r="C430" s="62"/>
      <c r="D430" s="58"/>
      <c r="E430" s="58"/>
      <c r="F430" s="62"/>
      <c r="G430" s="63"/>
      <c r="H430" s="63"/>
      <c r="I430" s="63"/>
      <c r="J430" s="62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>
      <c r="A431" s="58"/>
      <c r="B431" s="58"/>
      <c r="C431" s="62"/>
      <c r="D431" s="58"/>
      <c r="E431" s="58"/>
      <c r="F431" s="62"/>
      <c r="G431" s="63"/>
      <c r="H431" s="63"/>
      <c r="I431" s="63"/>
      <c r="J431" s="62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>
      <c r="A432" s="58"/>
      <c r="B432" s="58"/>
      <c r="C432" s="62"/>
      <c r="D432" s="58"/>
      <c r="E432" s="58"/>
      <c r="F432" s="62"/>
      <c r="G432" s="63"/>
      <c r="H432" s="63"/>
      <c r="I432" s="63"/>
      <c r="J432" s="62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>
      <c r="A433" s="58"/>
      <c r="B433" s="58"/>
      <c r="C433" s="62"/>
      <c r="D433" s="58"/>
      <c r="E433" s="58"/>
      <c r="F433" s="62"/>
      <c r="G433" s="63"/>
      <c r="H433" s="63"/>
      <c r="I433" s="63"/>
      <c r="J433" s="62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>
      <c r="A434" s="58"/>
      <c r="B434" s="58"/>
      <c r="C434" s="62"/>
      <c r="D434" s="58"/>
      <c r="E434" s="58"/>
      <c r="F434" s="62"/>
      <c r="G434" s="63"/>
      <c r="H434" s="63"/>
      <c r="I434" s="63"/>
      <c r="J434" s="62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>
      <c r="A435" s="58"/>
      <c r="B435" s="58"/>
      <c r="C435" s="62"/>
      <c r="D435" s="58"/>
      <c r="E435" s="58"/>
      <c r="F435" s="62"/>
      <c r="G435" s="63"/>
      <c r="H435" s="63"/>
      <c r="I435" s="63"/>
      <c r="J435" s="62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>
      <c r="A436" s="58"/>
      <c r="B436" s="58"/>
      <c r="C436" s="62"/>
      <c r="D436" s="58"/>
      <c r="E436" s="58"/>
      <c r="F436" s="62"/>
      <c r="G436" s="63"/>
      <c r="H436" s="63"/>
      <c r="I436" s="63"/>
      <c r="J436" s="62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>
      <c r="A437" s="58"/>
      <c r="B437" s="58"/>
      <c r="C437" s="62"/>
      <c r="D437" s="58"/>
      <c r="E437" s="58"/>
      <c r="F437" s="62"/>
      <c r="G437" s="63"/>
      <c r="H437" s="63"/>
      <c r="I437" s="63"/>
      <c r="J437" s="62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>
      <c r="A438" s="58"/>
      <c r="B438" s="58"/>
      <c r="C438" s="62"/>
      <c r="D438" s="58"/>
      <c r="E438" s="58"/>
      <c r="F438" s="62"/>
      <c r="G438" s="63"/>
      <c r="H438" s="63"/>
      <c r="I438" s="63"/>
      <c r="J438" s="62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>
      <c r="A439" s="58"/>
      <c r="B439" s="58"/>
      <c r="C439" s="62"/>
      <c r="D439" s="58"/>
      <c r="E439" s="58"/>
      <c r="F439" s="62"/>
      <c r="G439" s="63"/>
      <c r="H439" s="63"/>
      <c r="I439" s="63"/>
      <c r="J439" s="62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>
      <c r="A440" s="58"/>
      <c r="B440" s="58"/>
      <c r="C440" s="62"/>
      <c r="D440" s="58"/>
      <c r="E440" s="58"/>
      <c r="F440" s="62"/>
      <c r="G440" s="63"/>
      <c r="H440" s="63"/>
      <c r="I440" s="63"/>
      <c r="J440" s="62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>
      <c r="A441" s="58"/>
      <c r="B441" s="58"/>
      <c r="C441" s="62"/>
      <c r="D441" s="58"/>
      <c r="E441" s="58"/>
      <c r="F441" s="62"/>
      <c r="G441" s="63"/>
      <c r="H441" s="63"/>
      <c r="I441" s="63"/>
      <c r="J441" s="62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>
      <c r="A442" s="58"/>
      <c r="B442" s="58"/>
      <c r="C442" s="62"/>
      <c r="D442" s="58"/>
      <c r="E442" s="58"/>
      <c r="F442" s="62"/>
      <c r="G442" s="63"/>
      <c r="H442" s="63"/>
      <c r="I442" s="63"/>
      <c r="J442" s="62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>
      <c r="A443" s="58"/>
      <c r="B443" s="58"/>
      <c r="C443" s="62"/>
      <c r="D443" s="58"/>
      <c r="E443" s="58"/>
      <c r="F443" s="62"/>
      <c r="G443" s="63"/>
      <c r="H443" s="63"/>
      <c r="I443" s="63"/>
      <c r="J443" s="62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>
      <c r="A444" s="58"/>
      <c r="B444" s="58"/>
      <c r="C444" s="62"/>
      <c r="D444" s="58"/>
      <c r="E444" s="58"/>
      <c r="F444" s="62"/>
      <c r="G444" s="63"/>
      <c r="H444" s="63"/>
      <c r="I444" s="63"/>
      <c r="J444" s="62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>
      <c r="A445" s="58"/>
      <c r="B445" s="58"/>
      <c r="C445" s="62"/>
      <c r="D445" s="58"/>
      <c r="E445" s="58"/>
      <c r="F445" s="62"/>
      <c r="G445" s="63"/>
      <c r="H445" s="63"/>
      <c r="I445" s="63"/>
      <c r="J445" s="62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>
      <c r="A446" s="58"/>
      <c r="B446" s="58"/>
      <c r="C446" s="62"/>
      <c r="D446" s="58"/>
      <c r="E446" s="58"/>
      <c r="F446" s="62"/>
      <c r="G446" s="63"/>
      <c r="H446" s="63"/>
      <c r="I446" s="63"/>
      <c r="J446" s="62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>
      <c r="A447" s="58"/>
      <c r="B447" s="58"/>
      <c r="C447" s="62"/>
      <c r="D447" s="58"/>
      <c r="E447" s="58"/>
      <c r="F447" s="62"/>
      <c r="G447" s="63"/>
      <c r="H447" s="63"/>
      <c r="I447" s="63"/>
      <c r="J447" s="62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>
      <c r="A448" s="58"/>
      <c r="B448" s="58"/>
      <c r="C448" s="62"/>
      <c r="D448" s="58"/>
      <c r="E448" s="58"/>
      <c r="F448" s="62"/>
      <c r="G448" s="63"/>
      <c r="H448" s="63"/>
      <c r="I448" s="63"/>
      <c r="J448" s="62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>
      <c r="A449" s="58"/>
      <c r="B449" s="58"/>
      <c r="C449" s="62"/>
      <c r="D449" s="58"/>
      <c r="E449" s="58"/>
      <c r="F449" s="62"/>
      <c r="G449" s="63"/>
      <c r="H449" s="63"/>
      <c r="I449" s="63"/>
      <c r="J449" s="62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>
      <c r="A450" s="58"/>
      <c r="B450" s="58"/>
      <c r="C450" s="62"/>
      <c r="D450" s="58"/>
      <c r="E450" s="58"/>
      <c r="F450" s="62"/>
      <c r="G450" s="63"/>
      <c r="H450" s="63"/>
      <c r="I450" s="63"/>
      <c r="J450" s="62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>
      <c r="A451" s="58"/>
      <c r="B451" s="58"/>
      <c r="C451" s="62"/>
      <c r="D451" s="58"/>
      <c r="E451" s="58"/>
      <c r="F451" s="62"/>
      <c r="G451" s="63"/>
      <c r="H451" s="63"/>
      <c r="I451" s="63"/>
      <c r="J451" s="62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>
      <c r="A452" s="58"/>
      <c r="B452" s="58"/>
      <c r="C452" s="62"/>
      <c r="D452" s="58"/>
      <c r="E452" s="58"/>
      <c r="F452" s="62"/>
      <c r="G452" s="63"/>
      <c r="H452" s="63"/>
      <c r="I452" s="63"/>
      <c r="J452" s="62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>
      <c r="A453" s="58"/>
      <c r="B453" s="58"/>
      <c r="C453" s="62"/>
      <c r="D453" s="58"/>
      <c r="E453" s="58"/>
      <c r="F453" s="62"/>
      <c r="G453" s="63"/>
      <c r="H453" s="63"/>
      <c r="I453" s="63"/>
      <c r="J453" s="62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>
      <c r="A454" s="58"/>
      <c r="B454" s="58"/>
      <c r="C454" s="62"/>
      <c r="D454" s="58"/>
      <c r="E454" s="58"/>
      <c r="F454" s="62"/>
      <c r="G454" s="63"/>
      <c r="H454" s="63"/>
      <c r="I454" s="63"/>
      <c r="J454" s="62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>
      <c r="A455" s="58"/>
      <c r="B455" s="58"/>
      <c r="C455" s="62"/>
      <c r="D455" s="58"/>
      <c r="E455" s="58"/>
      <c r="F455" s="62"/>
      <c r="G455" s="63"/>
      <c r="H455" s="63"/>
      <c r="I455" s="63"/>
      <c r="J455" s="62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>
      <c r="A456" s="58"/>
      <c r="B456" s="58"/>
      <c r="C456" s="62"/>
      <c r="D456" s="58"/>
      <c r="E456" s="58"/>
      <c r="F456" s="62"/>
      <c r="G456" s="63"/>
      <c r="H456" s="63"/>
      <c r="I456" s="63"/>
      <c r="J456" s="62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>
      <c r="A457" s="58"/>
      <c r="B457" s="58"/>
      <c r="C457" s="62"/>
      <c r="D457" s="58"/>
      <c r="E457" s="58"/>
      <c r="F457" s="62"/>
      <c r="G457" s="63"/>
      <c r="H457" s="63"/>
      <c r="I457" s="63"/>
      <c r="J457" s="62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>
      <c r="A458" s="58"/>
      <c r="B458" s="58"/>
      <c r="C458" s="62"/>
      <c r="D458" s="58"/>
      <c r="E458" s="58"/>
      <c r="F458" s="62"/>
      <c r="G458" s="63"/>
      <c r="H458" s="63"/>
      <c r="I458" s="63"/>
      <c r="J458" s="62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>
      <c r="A459" s="58"/>
      <c r="B459" s="58"/>
      <c r="C459" s="62"/>
      <c r="D459" s="58"/>
      <c r="E459" s="58"/>
      <c r="F459" s="62"/>
      <c r="G459" s="63"/>
      <c r="H459" s="63"/>
      <c r="I459" s="63"/>
      <c r="J459" s="62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>
      <c r="A460" s="58"/>
      <c r="B460" s="58"/>
      <c r="C460" s="62"/>
      <c r="D460" s="58"/>
      <c r="E460" s="58"/>
      <c r="F460" s="62"/>
      <c r="G460" s="63"/>
      <c r="H460" s="63"/>
      <c r="I460" s="63"/>
      <c r="J460" s="62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>
      <c r="A461" s="58"/>
      <c r="B461" s="58"/>
      <c r="C461" s="62"/>
      <c r="D461" s="58"/>
      <c r="E461" s="58"/>
      <c r="F461" s="62"/>
      <c r="G461" s="63"/>
      <c r="H461" s="63"/>
      <c r="I461" s="63"/>
      <c r="J461" s="62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>
      <c r="A462" s="58"/>
      <c r="B462" s="58"/>
      <c r="C462" s="62"/>
      <c r="D462" s="58"/>
      <c r="E462" s="58"/>
      <c r="F462" s="62"/>
      <c r="G462" s="63"/>
      <c r="H462" s="63"/>
      <c r="I462" s="63"/>
      <c r="J462" s="62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>
      <c r="A463" s="58"/>
      <c r="B463" s="58"/>
      <c r="C463" s="62"/>
      <c r="D463" s="58"/>
      <c r="E463" s="58"/>
      <c r="F463" s="62"/>
      <c r="G463" s="63"/>
      <c r="H463" s="63"/>
      <c r="I463" s="63"/>
      <c r="J463" s="62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>
      <c r="A464" s="58"/>
      <c r="B464" s="58"/>
      <c r="C464" s="62"/>
      <c r="D464" s="58"/>
      <c r="E464" s="58"/>
      <c r="F464" s="62"/>
      <c r="G464" s="63"/>
      <c r="H464" s="63"/>
      <c r="I464" s="63"/>
      <c r="J464" s="62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>
      <c r="A465" s="58"/>
      <c r="B465" s="58"/>
      <c r="C465" s="62"/>
      <c r="D465" s="58"/>
      <c r="E465" s="58"/>
      <c r="F465" s="62"/>
      <c r="G465" s="63"/>
      <c r="H465" s="63"/>
      <c r="I465" s="63"/>
      <c r="J465" s="62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>
      <c r="A466" s="58"/>
      <c r="B466" s="58"/>
      <c r="C466" s="62"/>
      <c r="D466" s="58"/>
      <c r="E466" s="58"/>
      <c r="F466" s="62"/>
      <c r="G466" s="63"/>
      <c r="H466" s="63"/>
      <c r="I466" s="63"/>
      <c r="J466" s="62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>
      <c r="A467" s="58"/>
      <c r="B467" s="58"/>
      <c r="C467" s="62"/>
      <c r="D467" s="58"/>
      <c r="E467" s="58"/>
      <c r="F467" s="62"/>
      <c r="G467" s="63"/>
      <c r="H467" s="63"/>
      <c r="I467" s="63"/>
      <c r="J467" s="62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>
      <c r="A468" s="58"/>
      <c r="B468" s="58"/>
      <c r="C468" s="62"/>
      <c r="D468" s="58"/>
      <c r="E468" s="58"/>
      <c r="F468" s="62"/>
      <c r="G468" s="63"/>
      <c r="H468" s="63"/>
      <c r="I468" s="63"/>
      <c r="J468" s="62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>
      <c r="A469" s="58"/>
      <c r="B469" s="58"/>
      <c r="C469" s="62"/>
      <c r="D469" s="58"/>
      <c r="E469" s="58"/>
      <c r="F469" s="62"/>
      <c r="G469" s="63"/>
      <c r="H469" s="63"/>
      <c r="I469" s="63"/>
      <c r="J469" s="62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>
      <c r="A470" s="58"/>
      <c r="B470" s="58"/>
      <c r="C470" s="62"/>
      <c r="D470" s="58"/>
      <c r="E470" s="58"/>
      <c r="F470" s="62"/>
      <c r="G470" s="63"/>
      <c r="H470" s="63"/>
      <c r="I470" s="63"/>
      <c r="J470" s="62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>
      <c r="A471" s="58"/>
      <c r="B471" s="58"/>
      <c r="C471" s="62"/>
      <c r="D471" s="58"/>
      <c r="E471" s="58"/>
      <c r="F471" s="62"/>
      <c r="G471" s="63"/>
      <c r="H471" s="63"/>
      <c r="I471" s="63"/>
      <c r="J471" s="62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>
      <c r="A472" s="58"/>
      <c r="B472" s="58"/>
      <c r="C472" s="62"/>
      <c r="D472" s="58"/>
      <c r="E472" s="58"/>
      <c r="F472" s="62"/>
      <c r="G472" s="63"/>
      <c r="H472" s="63"/>
      <c r="I472" s="63"/>
      <c r="J472" s="62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>
      <c r="A473" s="58"/>
      <c r="B473" s="58"/>
      <c r="C473" s="62"/>
      <c r="D473" s="58"/>
      <c r="E473" s="58"/>
      <c r="F473" s="62"/>
      <c r="G473" s="63"/>
      <c r="H473" s="63"/>
      <c r="I473" s="63"/>
      <c r="J473" s="62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>
      <c r="A474" s="58"/>
      <c r="B474" s="58"/>
      <c r="C474" s="62"/>
      <c r="D474" s="58"/>
      <c r="E474" s="58"/>
      <c r="F474" s="62"/>
      <c r="G474" s="63"/>
      <c r="H474" s="63"/>
      <c r="I474" s="63"/>
      <c r="J474" s="62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>
      <c r="A475" s="58"/>
      <c r="B475" s="58"/>
      <c r="C475" s="62"/>
      <c r="D475" s="58"/>
      <c r="E475" s="58"/>
      <c r="F475" s="62"/>
      <c r="G475" s="63"/>
      <c r="H475" s="63"/>
      <c r="I475" s="63"/>
      <c r="J475" s="62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>
      <c r="A476" s="58"/>
      <c r="B476" s="58"/>
      <c r="C476" s="62"/>
      <c r="D476" s="58"/>
      <c r="E476" s="58"/>
      <c r="F476" s="62"/>
      <c r="G476" s="63"/>
      <c r="H476" s="63"/>
      <c r="I476" s="63"/>
      <c r="J476" s="62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>
      <c r="A477" s="58"/>
      <c r="B477" s="58"/>
      <c r="C477" s="62"/>
      <c r="D477" s="58"/>
      <c r="E477" s="58"/>
      <c r="F477" s="62"/>
      <c r="G477" s="63"/>
      <c r="H477" s="63"/>
      <c r="I477" s="63"/>
      <c r="J477" s="62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>
      <c r="A478" s="58"/>
      <c r="B478" s="58"/>
      <c r="C478" s="62"/>
      <c r="D478" s="58"/>
      <c r="E478" s="58"/>
      <c r="F478" s="62"/>
      <c r="G478" s="63"/>
      <c r="H478" s="63"/>
      <c r="I478" s="63"/>
      <c r="J478" s="62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>
      <c r="A479" s="58"/>
      <c r="B479" s="58"/>
      <c r="C479" s="62"/>
      <c r="D479" s="58"/>
      <c r="E479" s="58"/>
      <c r="F479" s="62"/>
      <c r="G479" s="63"/>
      <c r="H479" s="63"/>
      <c r="I479" s="63"/>
      <c r="J479" s="62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>
      <c r="A480" s="58"/>
      <c r="B480" s="58"/>
      <c r="C480" s="62"/>
      <c r="D480" s="58"/>
      <c r="E480" s="58"/>
      <c r="F480" s="62"/>
      <c r="G480" s="63"/>
      <c r="H480" s="63"/>
      <c r="I480" s="63"/>
      <c r="J480" s="62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>
      <c r="A481" s="58"/>
      <c r="B481" s="58"/>
      <c r="C481" s="62"/>
      <c r="D481" s="58"/>
      <c r="E481" s="58"/>
      <c r="F481" s="62"/>
      <c r="G481" s="63"/>
      <c r="H481" s="63"/>
      <c r="I481" s="63"/>
      <c r="J481" s="62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>
      <c r="A482" s="58"/>
      <c r="B482" s="58"/>
      <c r="C482" s="62"/>
      <c r="D482" s="58"/>
      <c r="E482" s="58"/>
      <c r="F482" s="62"/>
      <c r="G482" s="63"/>
      <c r="H482" s="63"/>
      <c r="I482" s="63"/>
      <c r="J482" s="62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>
      <c r="A483" s="58"/>
      <c r="B483" s="58"/>
      <c r="C483" s="62"/>
      <c r="D483" s="58"/>
      <c r="E483" s="58"/>
      <c r="F483" s="62"/>
      <c r="G483" s="63"/>
      <c r="H483" s="63"/>
      <c r="I483" s="63"/>
      <c r="J483" s="62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>
      <c r="A484" s="58"/>
      <c r="B484" s="58"/>
      <c r="C484" s="62"/>
      <c r="D484" s="58"/>
      <c r="E484" s="58"/>
      <c r="F484" s="62"/>
      <c r="G484" s="63"/>
      <c r="H484" s="63"/>
      <c r="I484" s="63"/>
      <c r="J484" s="62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>
      <c r="A485" s="58"/>
      <c r="B485" s="58"/>
      <c r="C485" s="62"/>
      <c r="D485" s="58"/>
      <c r="E485" s="58"/>
      <c r="F485" s="62"/>
      <c r="G485" s="63"/>
      <c r="H485" s="63"/>
      <c r="I485" s="63"/>
      <c r="J485" s="62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>
      <c r="A486" s="58"/>
      <c r="B486" s="58"/>
      <c r="C486" s="62"/>
      <c r="D486" s="58"/>
      <c r="E486" s="58"/>
      <c r="F486" s="62"/>
      <c r="G486" s="63"/>
      <c r="H486" s="63"/>
      <c r="I486" s="63"/>
      <c r="J486" s="62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>
      <c r="A487" s="58"/>
      <c r="B487" s="58"/>
      <c r="C487" s="62"/>
      <c r="D487" s="58"/>
      <c r="E487" s="58"/>
      <c r="F487" s="62"/>
      <c r="G487" s="63"/>
      <c r="H487" s="63"/>
      <c r="I487" s="63"/>
      <c r="J487" s="62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>
      <c r="A488" s="58"/>
      <c r="B488" s="58"/>
      <c r="C488" s="62"/>
      <c r="D488" s="58"/>
      <c r="E488" s="58"/>
      <c r="F488" s="62"/>
      <c r="G488" s="63"/>
      <c r="H488" s="63"/>
      <c r="I488" s="63"/>
      <c r="J488" s="62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>
      <c r="A489" s="58"/>
      <c r="B489" s="58"/>
      <c r="C489" s="62"/>
      <c r="D489" s="58"/>
      <c r="E489" s="58"/>
      <c r="F489" s="62"/>
      <c r="G489" s="63"/>
      <c r="H489" s="63"/>
      <c r="I489" s="63"/>
      <c r="J489" s="62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>
      <c r="A490" s="58"/>
      <c r="B490" s="58"/>
      <c r="C490" s="62"/>
      <c r="D490" s="58"/>
      <c r="E490" s="58"/>
      <c r="F490" s="62"/>
      <c r="G490" s="63"/>
      <c r="H490" s="63"/>
      <c r="I490" s="63"/>
      <c r="J490" s="62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>
      <c r="A491" s="58"/>
      <c r="B491" s="58"/>
      <c r="C491" s="62"/>
      <c r="D491" s="58"/>
      <c r="E491" s="58"/>
      <c r="F491" s="62"/>
      <c r="G491" s="63"/>
      <c r="H491" s="63"/>
      <c r="I491" s="63"/>
      <c r="J491" s="62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>
      <c r="A492" s="58"/>
      <c r="B492" s="58"/>
      <c r="C492" s="62"/>
      <c r="D492" s="58"/>
      <c r="E492" s="58"/>
      <c r="F492" s="62"/>
      <c r="G492" s="63"/>
      <c r="H492" s="63"/>
      <c r="I492" s="63"/>
      <c r="J492" s="62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>
      <c r="A493" s="58"/>
      <c r="B493" s="58"/>
      <c r="C493" s="62"/>
      <c r="D493" s="58"/>
      <c r="E493" s="58"/>
      <c r="F493" s="62"/>
      <c r="G493" s="63"/>
      <c r="H493" s="63"/>
      <c r="I493" s="63"/>
      <c r="J493" s="62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>
      <c r="A494" s="58"/>
      <c r="B494" s="58"/>
      <c r="C494" s="62"/>
      <c r="D494" s="58"/>
      <c r="E494" s="58"/>
      <c r="F494" s="62"/>
      <c r="G494" s="63"/>
      <c r="H494" s="63"/>
      <c r="I494" s="63"/>
      <c r="J494" s="62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>
      <c r="A495" s="58"/>
      <c r="B495" s="58"/>
      <c r="C495" s="62"/>
      <c r="D495" s="58"/>
      <c r="E495" s="58"/>
      <c r="F495" s="62"/>
      <c r="G495" s="63"/>
      <c r="H495" s="63"/>
      <c r="I495" s="63"/>
      <c r="J495" s="62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>
      <c r="A496" s="58"/>
      <c r="B496" s="58"/>
      <c r="C496" s="62"/>
      <c r="D496" s="58"/>
      <c r="E496" s="58"/>
      <c r="F496" s="62"/>
      <c r="G496" s="63"/>
      <c r="H496" s="63"/>
      <c r="I496" s="63"/>
      <c r="J496" s="62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>
      <c r="A497" s="58"/>
      <c r="B497" s="58"/>
      <c r="C497" s="62"/>
      <c r="D497" s="58"/>
      <c r="E497" s="58"/>
      <c r="F497" s="62"/>
      <c r="G497" s="63"/>
      <c r="H497" s="63"/>
      <c r="I497" s="63"/>
      <c r="J497" s="62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>
      <c r="A498" s="58"/>
      <c r="B498" s="58"/>
      <c r="C498" s="62"/>
      <c r="D498" s="58"/>
      <c r="E498" s="58"/>
      <c r="F498" s="62"/>
      <c r="G498" s="63"/>
      <c r="H498" s="63"/>
      <c r="I498" s="63"/>
      <c r="J498" s="62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>
      <c r="A499" s="58"/>
      <c r="B499" s="58"/>
      <c r="C499" s="62"/>
      <c r="D499" s="58"/>
      <c r="E499" s="58"/>
      <c r="F499" s="62"/>
      <c r="G499" s="63"/>
      <c r="H499" s="63"/>
      <c r="I499" s="63"/>
      <c r="J499" s="62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>
      <c r="A500" s="58"/>
      <c r="B500" s="58"/>
      <c r="C500" s="62"/>
      <c r="D500" s="58"/>
      <c r="E500" s="58"/>
      <c r="F500" s="62"/>
      <c r="G500" s="63"/>
      <c r="H500" s="63"/>
      <c r="I500" s="63"/>
      <c r="J500" s="62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>
      <c r="A501" s="58"/>
      <c r="B501" s="58"/>
      <c r="C501" s="62"/>
      <c r="D501" s="58"/>
      <c r="E501" s="58"/>
      <c r="F501" s="62"/>
      <c r="G501" s="63"/>
      <c r="H501" s="63"/>
      <c r="I501" s="63"/>
      <c r="J501" s="62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>
      <c r="A502" s="58"/>
      <c r="B502" s="58"/>
      <c r="C502" s="62"/>
      <c r="D502" s="58"/>
      <c r="E502" s="58"/>
      <c r="F502" s="62"/>
      <c r="G502" s="63"/>
      <c r="H502" s="63"/>
      <c r="I502" s="63"/>
      <c r="J502" s="62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>
      <c r="A503" s="58"/>
      <c r="B503" s="58"/>
      <c r="C503" s="62"/>
      <c r="D503" s="58"/>
      <c r="E503" s="58"/>
      <c r="F503" s="62"/>
      <c r="G503" s="63"/>
      <c r="H503" s="63"/>
      <c r="I503" s="63"/>
      <c r="J503" s="62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>
      <c r="A504" s="58"/>
      <c r="B504" s="58"/>
      <c r="C504" s="62"/>
      <c r="D504" s="58"/>
      <c r="E504" s="58"/>
      <c r="F504" s="62"/>
      <c r="G504" s="63"/>
      <c r="H504" s="63"/>
      <c r="I504" s="63"/>
      <c r="J504" s="62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>
      <c r="A505" s="58"/>
      <c r="B505" s="58"/>
      <c r="C505" s="62"/>
      <c r="D505" s="58"/>
      <c r="E505" s="58"/>
      <c r="F505" s="62"/>
      <c r="G505" s="63"/>
      <c r="H505" s="63"/>
      <c r="I505" s="63"/>
      <c r="J505" s="62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>
      <c r="A506" s="58"/>
      <c r="B506" s="58"/>
      <c r="C506" s="62"/>
      <c r="D506" s="58"/>
      <c r="E506" s="58"/>
      <c r="F506" s="62"/>
      <c r="G506" s="63"/>
      <c r="H506" s="63"/>
      <c r="I506" s="63"/>
      <c r="J506" s="62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>
      <c r="A507" s="58"/>
      <c r="B507" s="58"/>
      <c r="C507" s="62"/>
      <c r="D507" s="58"/>
      <c r="E507" s="58"/>
      <c r="F507" s="62"/>
      <c r="G507" s="63"/>
      <c r="H507" s="63"/>
      <c r="I507" s="63"/>
      <c r="J507" s="62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>
      <c r="A508" s="58"/>
      <c r="B508" s="58"/>
      <c r="C508" s="62"/>
      <c r="D508" s="58"/>
      <c r="E508" s="58"/>
      <c r="F508" s="62"/>
      <c r="G508" s="63"/>
      <c r="H508" s="63"/>
      <c r="I508" s="63"/>
      <c r="J508" s="62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>
      <c r="A509" s="58"/>
      <c r="B509" s="58"/>
      <c r="C509" s="62"/>
      <c r="D509" s="58"/>
      <c r="E509" s="58"/>
      <c r="F509" s="62"/>
      <c r="G509" s="63"/>
      <c r="H509" s="63"/>
      <c r="I509" s="63"/>
      <c r="J509" s="62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>
      <c r="A510" s="58"/>
      <c r="B510" s="58"/>
      <c r="C510" s="62"/>
      <c r="D510" s="58"/>
      <c r="E510" s="58"/>
      <c r="F510" s="62"/>
      <c r="G510" s="63"/>
      <c r="H510" s="63"/>
      <c r="I510" s="63"/>
      <c r="J510" s="62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>
      <c r="A511" s="58"/>
      <c r="B511" s="58"/>
      <c r="C511" s="62"/>
      <c r="D511" s="58"/>
      <c r="E511" s="58"/>
      <c r="F511" s="62"/>
      <c r="G511" s="63"/>
      <c r="H511" s="63"/>
      <c r="I511" s="63"/>
      <c r="J511" s="62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>
      <c r="A512" s="58"/>
      <c r="B512" s="58"/>
      <c r="C512" s="62"/>
      <c r="D512" s="58"/>
      <c r="E512" s="58"/>
      <c r="F512" s="62"/>
      <c r="G512" s="63"/>
      <c r="H512" s="63"/>
      <c r="I512" s="63"/>
      <c r="J512" s="62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>
      <c r="A513" s="58"/>
      <c r="B513" s="58"/>
      <c r="C513" s="62"/>
      <c r="D513" s="58"/>
      <c r="E513" s="58"/>
      <c r="F513" s="62"/>
      <c r="G513" s="63"/>
      <c r="H513" s="63"/>
      <c r="I513" s="63"/>
      <c r="J513" s="62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>
      <c r="A514" s="58"/>
      <c r="B514" s="58"/>
      <c r="C514" s="62"/>
      <c r="D514" s="58"/>
      <c r="E514" s="58"/>
      <c r="F514" s="62"/>
      <c r="G514" s="63"/>
      <c r="H514" s="63"/>
      <c r="I514" s="63"/>
      <c r="J514" s="62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>
      <c r="A515" s="58"/>
      <c r="B515" s="58"/>
      <c r="C515" s="62"/>
      <c r="D515" s="58"/>
      <c r="E515" s="58"/>
      <c r="F515" s="62"/>
      <c r="G515" s="63"/>
      <c r="H515" s="63"/>
      <c r="I515" s="63"/>
      <c r="J515" s="62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>
      <c r="A516" s="58"/>
      <c r="B516" s="58"/>
      <c r="C516" s="62"/>
      <c r="D516" s="58"/>
      <c r="E516" s="58"/>
      <c r="F516" s="62"/>
      <c r="G516" s="63"/>
      <c r="H516" s="63"/>
      <c r="I516" s="63"/>
      <c r="J516" s="62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>
      <c r="A517" s="58"/>
      <c r="B517" s="58"/>
      <c r="C517" s="62"/>
      <c r="D517" s="58"/>
      <c r="E517" s="58"/>
      <c r="F517" s="62"/>
      <c r="G517" s="63"/>
      <c r="H517" s="63"/>
      <c r="I517" s="63"/>
      <c r="J517" s="62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>
      <c r="A518" s="58"/>
      <c r="B518" s="58"/>
      <c r="C518" s="62"/>
      <c r="D518" s="58"/>
      <c r="E518" s="58"/>
      <c r="F518" s="62"/>
      <c r="G518" s="63"/>
      <c r="H518" s="63"/>
      <c r="I518" s="63"/>
      <c r="J518" s="62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>
      <c r="A519" s="58"/>
      <c r="B519" s="58"/>
      <c r="C519" s="62"/>
      <c r="D519" s="58"/>
      <c r="E519" s="58"/>
      <c r="F519" s="62"/>
      <c r="G519" s="63"/>
      <c r="H519" s="63"/>
      <c r="I519" s="63"/>
      <c r="J519" s="62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>
      <c r="A520" s="58"/>
      <c r="B520" s="58"/>
      <c r="C520" s="62"/>
      <c r="D520" s="58"/>
      <c r="E520" s="58"/>
      <c r="F520" s="62"/>
      <c r="G520" s="63"/>
      <c r="H520" s="63"/>
      <c r="I520" s="63"/>
      <c r="J520" s="62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>
      <c r="A521" s="58"/>
      <c r="B521" s="58"/>
      <c r="C521" s="62"/>
      <c r="D521" s="58"/>
      <c r="E521" s="58"/>
      <c r="F521" s="62"/>
      <c r="G521" s="63"/>
      <c r="H521" s="63"/>
      <c r="I521" s="63"/>
      <c r="J521" s="62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>
      <c r="A522" s="58"/>
      <c r="B522" s="58"/>
      <c r="C522" s="62"/>
      <c r="D522" s="58"/>
      <c r="E522" s="58"/>
      <c r="F522" s="62"/>
      <c r="G522" s="63"/>
      <c r="H522" s="63"/>
      <c r="I522" s="63"/>
      <c r="J522" s="62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>
      <c r="A523" s="58"/>
      <c r="B523" s="58"/>
      <c r="C523" s="62"/>
      <c r="D523" s="58"/>
      <c r="E523" s="58"/>
      <c r="F523" s="62"/>
      <c r="G523" s="63"/>
      <c r="H523" s="63"/>
      <c r="I523" s="63"/>
      <c r="J523" s="62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>
      <c r="A524" s="58"/>
      <c r="B524" s="58"/>
      <c r="C524" s="62"/>
      <c r="D524" s="58"/>
      <c r="E524" s="58"/>
      <c r="F524" s="62"/>
      <c r="G524" s="63"/>
      <c r="H524" s="63"/>
      <c r="I524" s="63"/>
      <c r="J524" s="62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>
      <c r="A525" s="58"/>
      <c r="B525" s="58"/>
      <c r="C525" s="62"/>
      <c r="D525" s="58"/>
      <c r="E525" s="58"/>
      <c r="F525" s="62"/>
      <c r="G525" s="63"/>
      <c r="H525" s="63"/>
      <c r="I525" s="63"/>
      <c r="J525" s="62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>
      <c r="A526" s="58"/>
      <c r="B526" s="58"/>
      <c r="C526" s="62"/>
      <c r="D526" s="58"/>
      <c r="E526" s="58"/>
      <c r="F526" s="62"/>
      <c r="G526" s="63"/>
      <c r="H526" s="63"/>
      <c r="I526" s="63"/>
      <c r="J526" s="62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>
      <c r="A527" s="58"/>
      <c r="B527" s="58"/>
      <c r="C527" s="62"/>
      <c r="D527" s="58"/>
      <c r="E527" s="58"/>
      <c r="F527" s="62"/>
      <c r="G527" s="63"/>
      <c r="H527" s="63"/>
      <c r="I527" s="63"/>
      <c r="J527" s="62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>
      <c r="A528" s="58"/>
      <c r="B528" s="58"/>
      <c r="C528" s="62"/>
      <c r="D528" s="58"/>
      <c r="E528" s="58"/>
      <c r="F528" s="62"/>
      <c r="G528" s="63"/>
      <c r="H528" s="63"/>
      <c r="I528" s="63"/>
      <c r="J528" s="62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>
      <c r="A529" s="58"/>
      <c r="B529" s="58"/>
      <c r="C529" s="62"/>
      <c r="D529" s="58"/>
      <c r="E529" s="58"/>
      <c r="F529" s="62"/>
      <c r="G529" s="63"/>
      <c r="H529" s="63"/>
      <c r="I529" s="63"/>
      <c r="J529" s="62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>
      <c r="A530" s="58"/>
      <c r="B530" s="58"/>
      <c r="C530" s="62"/>
      <c r="D530" s="58"/>
      <c r="E530" s="58"/>
      <c r="F530" s="62"/>
      <c r="G530" s="63"/>
      <c r="H530" s="63"/>
      <c r="I530" s="63"/>
      <c r="J530" s="62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>
      <c r="A531" s="58"/>
      <c r="B531" s="58"/>
      <c r="C531" s="62"/>
      <c r="D531" s="58"/>
      <c r="E531" s="58"/>
      <c r="F531" s="62"/>
      <c r="G531" s="63"/>
      <c r="H531" s="63"/>
      <c r="I531" s="63"/>
      <c r="J531" s="62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>
      <c r="A532" s="58"/>
      <c r="B532" s="58"/>
      <c r="C532" s="62"/>
      <c r="D532" s="58"/>
      <c r="E532" s="58"/>
      <c r="F532" s="62"/>
      <c r="G532" s="63"/>
      <c r="H532" s="63"/>
      <c r="I532" s="63"/>
      <c r="J532" s="62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>
      <c r="A533" s="58"/>
      <c r="B533" s="58"/>
      <c r="C533" s="62"/>
      <c r="D533" s="58"/>
      <c r="E533" s="58"/>
      <c r="F533" s="62"/>
      <c r="G533" s="63"/>
      <c r="H533" s="63"/>
      <c r="I533" s="63"/>
      <c r="J533" s="62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>
      <c r="A534" s="58"/>
      <c r="B534" s="58"/>
      <c r="C534" s="62"/>
      <c r="D534" s="58"/>
      <c r="E534" s="58"/>
      <c r="F534" s="62"/>
      <c r="G534" s="63"/>
      <c r="H534" s="63"/>
      <c r="I534" s="63"/>
      <c r="J534" s="62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>
      <c r="A535" s="58"/>
      <c r="B535" s="58"/>
      <c r="C535" s="62"/>
      <c r="D535" s="58"/>
      <c r="E535" s="58"/>
      <c r="F535" s="62"/>
      <c r="G535" s="63"/>
      <c r="H535" s="63"/>
      <c r="I535" s="63"/>
      <c r="J535" s="62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>
      <c r="A536" s="58"/>
      <c r="B536" s="58"/>
      <c r="C536" s="62"/>
      <c r="D536" s="58"/>
      <c r="E536" s="58"/>
      <c r="F536" s="62"/>
      <c r="G536" s="63"/>
      <c r="H536" s="63"/>
      <c r="I536" s="63"/>
      <c r="J536" s="62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>
      <c r="A537" s="58"/>
      <c r="B537" s="58"/>
      <c r="C537" s="62"/>
      <c r="D537" s="58"/>
      <c r="E537" s="58"/>
      <c r="F537" s="62"/>
      <c r="G537" s="63"/>
      <c r="H537" s="63"/>
      <c r="I537" s="63"/>
      <c r="J537" s="62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>
      <c r="A538" s="58"/>
      <c r="B538" s="58"/>
      <c r="C538" s="62"/>
      <c r="D538" s="58"/>
      <c r="E538" s="58"/>
      <c r="F538" s="62"/>
      <c r="G538" s="63"/>
      <c r="H538" s="63"/>
      <c r="I538" s="63"/>
      <c r="J538" s="62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>
      <c r="A539" s="58"/>
      <c r="B539" s="58"/>
      <c r="C539" s="62"/>
      <c r="D539" s="58"/>
      <c r="E539" s="58"/>
      <c r="F539" s="62"/>
      <c r="G539" s="63"/>
      <c r="H539" s="63"/>
      <c r="I539" s="63"/>
      <c r="J539" s="62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>
      <c r="A540" s="58"/>
      <c r="B540" s="58"/>
      <c r="C540" s="62"/>
      <c r="D540" s="58"/>
      <c r="E540" s="58"/>
      <c r="F540" s="62"/>
      <c r="G540" s="63"/>
      <c r="H540" s="63"/>
      <c r="I540" s="63"/>
      <c r="J540" s="62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>
      <c r="A541" s="58"/>
      <c r="B541" s="58"/>
      <c r="C541" s="62"/>
      <c r="D541" s="58"/>
      <c r="E541" s="58"/>
      <c r="F541" s="62"/>
      <c r="G541" s="63"/>
      <c r="H541" s="63"/>
      <c r="I541" s="63"/>
      <c r="J541" s="62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>
      <c r="A542" s="58"/>
      <c r="B542" s="58"/>
      <c r="C542" s="62"/>
      <c r="D542" s="58"/>
      <c r="E542" s="58"/>
      <c r="F542" s="62"/>
      <c r="G542" s="63"/>
      <c r="H542" s="63"/>
      <c r="I542" s="63"/>
      <c r="J542" s="62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>
      <c r="A543" s="58"/>
      <c r="B543" s="58"/>
      <c r="C543" s="62"/>
      <c r="D543" s="58"/>
      <c r="E543" s="58"/>
      <c r="F543" s="62"/>
      <c r="G543" s="63"/>
      <c r="H543" s="63"/>
      <c r="I543" s="63"/>
      <c r="J543" s="62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>
      <c r="A544" s="58"/>
      <c r="B544" s="58"/>
      <c r="C544" s="62"/>
      <c r="D544" s="58"/>
      <c r="E544" s="58"/>
      <c r="F544" s="62"/>
      <c r="G544" s="63"/>
      <c r="H544" s="63"/>
      <c r="I544" s="63"/>
      <c r="J544" s="62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>
      <c r="A545" s="58"/>
      <c r="B545" s="58"/>
      <c r="C545" s="62"/>
      <c r="D545" s="58"/>
      <c r="E545" s="58"/>
      <c r="F545" s="62"/>
      <c r="G545" s="63"/>
      <c r="H545" s="63"/>
      <c r="I545" s="63"/>
      <c r="J545" s="62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>
      <c r="A546" s="58"/>
      <c r="B546" s="58"/>
      <c r="C546" s="62"/>
      <c r="D546" s="58"/>
      <c r="E546" s="58"/>
      <c r="F546" s="62"/>
      <c r="G546" s="63"/>
      <c r="H546" s="63"/>
      <c r="I546" s="63"/>
      <c r="J546" s="62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>
      <c r="A547" s="58"/>
      <c r="B547" s="58"/>
      <c r="C547" s="62"/>
      <c r="D547" s="58"/>
      <c r="E547" s="58"/>
      <c r="F547" s="62"/>
      <c r="G547" s="63"/>
      <c r="H547" s="63"/>
      <c r="I547" s="63"/>
      <c r="J547" s="62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>
      <c r="A548" s="58"/>
      <c r="B548" s="58"/>
      <c r="C548" s="62"/>
      <c r="D548" s="58"/>
      <c r="E548" s="58"/>
      <c r="F548" s="62"/>
      <c r="G548" s="63"/>
      <c r="H548" s="63"/>
      <c r="I548" s="63"/>
      <c r="J548" s="62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>
      <c r="A549" s="58"/>
      <c r="B549" s="58"/>
      <c r="C549" s="62"/>
      <c r="D549" s="58"/>
      <c r="E549" s="58"/>
      <c r="F549" s="62"/>
      <c r="G549" s="63"/>
      <c r="H549" s="63"/>
      <c r="I549" s="63"/>
      <c r="J549" s="62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>
      <c r="A550" s="58"/>
      <c r="B550" s="58"/>
      <c r="C550" s="62"/>
      <c r="D550" s="58"/>
      <c r="E550" s="58"/>
      <c r="F550" s="62"/>
      <c r="G550" s="63"/>
      <c r="H550" s="63"/>
      <c r="I550" s="63"/>
      <c r="J550" s="62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>
      <c r="A551" s="58"/>
      <c r="B551" s="58"/>
      <c r="C551" s="62"/>
      <c r="D551" s="58"/>
      <c r="E551" s="58"/>
      <c r="F551" s="62"/>
      <c r="G551" s="63"/>
      <c r="H551" s="63"/>
      <c r="I551" s="63"/>
      <c r="J551" s="62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>
      <c r="A552" s="58"/>
      <c r="B552" s="58"/>
      <c r="C552" s="62"/>
      <c r="D552" s="58"/>
      <c r="E552" s="58"/>
      <c r="F552" s="62"/>
      <c r="G552" s="63"/>
      <c r="H552" s="63"/>
      <c r="I552" s="63"/>
      <c r="J552" s="62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>
      <c r="A553" s="58"/>
      <c r="B553" s="58"/>
      <c r="C553" s="62"/>
      <c r="D553" s="58"/>
      <c r="E553" s="58"/>
      <c r="F553" s="62"/>
      <c r="G553" s="63"/>
      <c r="H553" s="63"/>
      <c r="I553" s="63"/>
      <c r="J553" s="62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>
      <c r="A554" s="58"/>
      <c r="B554" s="58"/>
      <c r="C554" s="62"/>
      <c r="D554" s="58"/>
      <c r="E554" s="58"/>
      <c r="F554" s="62"/>
      <c r="G554" s="63"/>
      <c r="H554" s="63"/>
      <c r="I554" s="63"/>
      <c r="J554" s="62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>
      <c r="A555" s="58"/>
      <c r="B555" s="58"/>
      <c r="C555" s="62"/>
      <c r="D555" s="58"/>
      <c r="E555" s="58"/>
      <c r="F555" s="62"/>
      <c r="G555" s="63"/>
      <c r="H555" s="63"/>
      <c r="I555" s="63"/>
      <c r="J555" s="62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>
      <c r="A556" s="58"/>
      <c r="B556" s="58"/>
      <c r="C556" s="62"/>
      <c r="D556" s="58"/>
      <c r="E556" s="58"/>
      <c r="F556" s="62"/>
      <c r="G556" s="63"/>
      <c r="H556" s="63"/>
      <c r="I556" s="63"/>
      <c r="J556" s="62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>
      <c r="A557" s="58"/>
      <c r="B557" s="58"/>
      <c r="C557" s="62"/>
      <c r="D557" s="58"/>
      <c r="E557" s="58"/>
      <c r="F557" s="62"/>
      <c r="G557" s="63"/>
      <c r="H557" s="63"/>
      <c r="I557" s="63"/>
      <c r="J557" s="62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>
      <c r="A558" s="58"/>
      <c r="B558" s="58"/>
      <c r="C558" s="62"/>
      <c r="D558" s="58"/>
      <c r="E558" s="58"/>
      <c r="F558" s="62"/>
      <c r="G558" s="63"/>
      <c r="H558" s="63"/>
      <c r="I558" s="63"/>
      <c r="J558" s="62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>
      <c r="A559" s="58"/>
      <c r="B559" s="58"/>
      <c r="C559" s="62"/>
      <c r="D559" s="58"/>
      <c r="E559" s="58"/>
      <c r="F559" s="62"/>
      <c r="G559" s="63"/>
      <c r="H559" s="63"/>
      <c r="I559" s="63"/>
      <c r="J559" s="62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>
      <c r="A560" s="58"/>
      <c r="B560" s="58"/>
      <c r="C560" s="62"/>
      <c r="D560" s="58"/>
      <c r="E560" s="58"/>
      <c r="F560" s="62"/>
      <c r="G560" s="63"/>
      <c r="H560" s="63"/>
      <c r="I560" s="63"/>
      <c r="J560" s="62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>
      <c r="A561" s="58"/>
      <c r="B561" s="58"/>
      <c r="C561" s="62"/>
      <c r="D561" s="58"/>
      <c r="E561" s="58"/>
      <c r="F561" s="62"/>
      <c r="G561" s="63"/>
      <c r="H561" s="63"/>
      <c r="I561" s="63"/>
      <c r="J561" s="62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>
      <c r="A562" s="58"/>
      <c r="B562" s="58"/>
      <c r="C562" s="62"/>
      <c r="D562" s="58"/>
      <c r="E562" s="58"/>
      <c r="F562" s="62"/>
      <c r="G562" s="63"/>
      <c r="H562" s="63"/>
      <c r="I562" s="63"/>
      <c r="J562" s="62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>
      <c r="A563" s="58"/>
      <c r="B563" s="58"/>
      <c r="C563" s="62"/>
      <c r="D563" s="58"/>
      <c r="E563" s="58"/>
      <c r="F563" s="62"/>
      <c r="G563" s="63"/>
      <c r="H563" s="63"/>
      <c r="I563" s="63"/>
      <c r="J563" s="62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>
      <c r="A564" s="58"/>
      <c r="B564" s="58"/>
      <c r="C564" s="62"/>
      <c r="D564" s="58"/>
      <c r="E564" s="58"/>
      <c r="F564" s="62"/>
      <c r="G564" s="63"/>
      <c r="H564" s="63"/>
      <c r="I564" s="63"/>
      <c r="J564" s="62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>
      <c r="A565" s="58"/>
      <c r="B565" s="58"/>
      <c r="C565" s="62"/>
      <c r="D565" s="58"/>
      <c r="E565" s="58"/>
      <c r="F565" s="62"/>
      <c r="G565" s="63"/>
      <c r="H565" s="63"/>
      <c r="I565" s="63"/>
      <c r="J565" s="62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>
      <c r="A566" s="58"/>
      <c r="B566" s="58"/>
      <c r="C566" s="62"/>
      <c r="D566" s="58"/>
      <c r="E566" s="58"/>
      <c r="F566" s="62"/>
      <c r="G566" s="63"/>
      <c r="H566" s="63"/>
      <c r="I566" s="63"/>
      <c r="J566" s="62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>
      <c r="A567" s="58"/>
      <c r="B567" s="58"/>
      <c r="C567" s="62"/>
      <c r="D567" s="58"/>
      <c r="E567" s="58"/>
      <c r="F567" s="62"/>
      <c r="G567" s="63"/>
      <c r="H567" s="63"/>
      <c r="I567" s="63"/>
      <c r="J567" s="62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>
      <c r="A568" s="58"/>
      <c r="B568" s="58"/>
      <c r="C568" s="62"/>
      <c r="D568" s="58"/>
      <c r="E568" s="58"/>
      <c r="F568" s="62"/>
      <c r="G568" s="63"/>
      <c r="H568" s="63"/>
      <c r="I568" s="63"/>
      <c r="J568" s="62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>
      <c r="A569" s="58"/>
      <c r="B569" s="58"/>
      <c r="C569" s="62"/>
      <c r="D569" s="58"/>
      <c r="E569" s="58"/>
      <c r="F569" s="62"/>
      <c r="G569" s="63"/>
      <c r="H569" s="63"/>
      <c r="I569" s="63"/>
      <c r="J569" s="62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>
      <c r="A570" s="58"/>
      <c r="B570" s="58"/>
      <c r="C570" s="62"/>
      <c r="D570" s="58"/>
      <c r="E570" s="58"/>
      <c r="F570" s="62"/>
      <c r="G570" s="63"/>
      <c r="H570" s="63"/>
      <c r="I570" s="63"/>
      <c r="J570" s="62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>
      <c r="A571" s="58"/>
      <c r="B571" s="58"/>
      <c r="C571" s="62"/>
      <c r="D571" s="58"/>
      <c r="E571" s="58"/>
      <c r="F571" s="62"/>
      <c r="G571" s="63"/>
      <c r="H571" s="63"/>
      <c r="I571" s="63"/>
      <c r="J571" s="62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>
      <c r="A572" s="58"/>
      <c r="B572" s="58"/>
      <c r="C572" s="62"/>
      <c r="D572" s="58"/>
      <c r="E572" s="58"/>
      <c r="F572" s="62"/>
      <c r="G572" s="63"/>
      <c r="H572" s="63"/>
      <c r="I572" s="63"/>
      <c r="J572" s="62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>
      <c r="A573" s="58"/>
      <c r="B573" s="58"/>
      <c r="C573" s="62"/>
      <c r="D573" s="58"/>
      <c r="E573" s="58"/>
      <c r="F573" s="62"/>
      <c r="G573" s="63"/>
      <c r="H573" s="63"/>
      <c r="I573" s="63"/>
      <c r="J573" s="62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>
      <c r="A574" s="58"/>
      <c r="B574" s="58"/>
      <c r="C574" s="62"/>
      <c r="D574" s="58"/>
      <c r="E574" s="58"/>
      <c r="F574" s="62"/>
      <c r="G574" s="63"/>
      <c r="H574" s="63"/>
      <c r="I574" s="63"/>
      <c r="J574" s="62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>
      <c r="A575" s="58"/>
      <c r="B575" s="58"/>
      <c r="C575" s="62"/>
      <c r="D575" s="58"/>
      <c r="E575" s="58"/>
      <c r="F575" s="62"/>
      <c r="G575" s="63"/>
      <c r="H575" s="63"/>
      <c r="I575" s="63"/>
      <c r="J575" s="62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>
      <c r="A576" s="58"/>
      <c r="B576" s="58"/>
      <c r="C576" s="62"/>
      <c r="D576" s="58"/>
      <c r="E576" s="58"/>
      <c r="F576" s="62"/>
      <c r="G576" s="63"/>
      <c r="H576" s="63"/>
      <c r="I576" s="63"/>
      <c r="J576" s="62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>
      <c r="A577" s="58"/>
      <c r="B577" s="58"/>
      <c r="C577" s="62"/>
      <c r="D577" s="58"/>
      <c r="E577" s="58"/>
      <c r="F577" s="62"/>
      <c r="G577" s="63"/>
      <c r="H577" s="63"/>
      <c r="I577" s="63"/>
      <c r="J577" s="62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>
      <c r="A578" s="58"/>
      <c r="B578" s="58"/>
      <c r="C578" s="62"/>
      <c r="D578" s="58"/>
      <c r="E578" s="58"/>
      <c r="F578" s="62"/>
      <c r="G578" s="63"/>
      <c r="H578" s="63"/>
      <c r="I578" s="63"/>
      <c r="J578" s="62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>
      <c r="A579" s="58"/>
      <c r="B579" s="58"/>
      <c r="C579" s="62"/>
      <c r="D579" s="58"/>
      <c r="E579" s="58"/>
      <c r="F579" s="62"/>
      <c r="G579" s="63"/>
      <c r="H579" s="63"/>
      <c r="I579" s="63"/>
      <c r="J579" s="62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>
      <c r="A580" s="58"/>
      <c r="B580" s="58"/>
      <c r="C580" s="62"/>
      <c r="D580" s="58"/>
      <c r="E580" s="58"/>
      <c r="F580" s="62"/>
      <c r="G580" s="63"/>
      <c r="H580" s="63"/>
      <c r="I580" s="63"/>
      <c r="J580" s="62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>
      <c r="A581" s="58"/>
      <c r="B581" s="58"/>
      <c r="C581" s="62"/>
      <c r="D581" s="58"/>
      <c r="E581" s="58"/>
      <c r="F581" s="62"/>
      <c r="G581" s="63"/>
      <c r="H581" s="63"/>
      <c r="I581" s="63"/>
      <c r="J581" s="62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>
      <c r="A582" s="58"/>
      <c r="B582" s="58"/>
      <c r="C582" s="62"/>
      <c r="D582" s="58"/>
      <c r="E582" s="58"/>
      <c r="F582" s="62"/>
      <c r="G582" s="63"/>
      <c r="H582" s="63"/>
      <c r="I582" s="63"/>
      <c r="J582" s="62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>
      <c r="A583" s="58"/>
      <c r="B583" s="58"/>
      <c r="C583" s="62"/>
      <c r="D583" s="58"/>
      <c r="E583" s="58"/>
      <c r="F583" s="62"/>
      <c r="G583" s="63"/>
      <c r="H583" s="63"/>
      <c r="I583" s="63"/>
      <c r="J583" s="62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>
      <c r="A584" s="58"/>
      <c r="B584" s="58"/>
      <c r="C584" s="62"/>
      <c r="D584" s="58"/>
      <c r="E584" s="58"/>
      <c r="F584" s="62"/>
      <c r="G584" s="63"/>
      <c r="H584" s="63"/>
      <c r="I584" s="63"/>
      <c r="J584" s="62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>
      <c r="A585" s="58"/>
      <c r="B585" s="58"/>
      <c r="C585" s="62"/>
      <c r="D585" s="58"/>
      <c r="E585" s="58"/>
      <c r="F585" s="62"/>
      <c r="G585" s="63"/>
      <c r="H585" s="63"/>
      <c r="I585" s="63"/>
      <c r="J585" s="62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>
      <c r="A586" s="58"/>
      <c r="B586" s="58"/>
      <c r="C586" s="62"/>
      <c r="D586" s="58"/>
      <c r="E586" s="58"/>
      <c r="F586" s="62"/>
      <c r="G586" s="63"/>
      <c r="H586" s="63"/>
      <c r="I586" s="63"/>
      <c r="J586" s="62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>
      <c r="A587" s="58"/>
      <c r="B587" s="58"/>
      <c r="C587" s="62"/>
      <c r="D587" s="58"/>
      <c r="E587" s="58"/>
      <c r="F587" s="62"/>
      <c r="G587" s="63"/>
      <c r="H587" s="63"/>
      <c r="I587" s="63"/>
      <c r="J587" s="62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>
      <c r="A588" s="58"/>
      <c r="B588" s="58"/>
      <c r="C588" s="62"/>
      <c r="D588" s="58"/>
      <c r="E588" s="58"/>
      <c r="F588" s="62"/>
      <c r="G588" s="63"/>
      <c r="H588" s="63"/>
      <c r="I588" s="63"/>
      <c r="J588" s="62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>
      <c r="A589" s="58"/>
      <c r="B589" s="58"/>
      <c r="C589" s="62"/>
      <c r="D589" s="58"/>
      <c r="E589" s="58"/>
      <c r="F589" s="62"/>
      <c r="G589" s="63"/>
      <c r="H589" s="63"/>
      <c r="I589" s="63"/>
      <c r="J589" s="62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>
      <c r="A590" s="58"/>
      <c r="B590" s="58"/>
      <c r="C590" s="62"/>
      <c r="D590" s="58"/>
      <c r="E590" s="58"/>
      <c r="F590" s="62"/>
      <c r="G590" s="63"/>
      <c r="H590" s="63"/>
      <c r="I590" s="63"/>
      <c r="J590" s="62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>
      <c r="A591" s="58"/>
      <c r="B591" s="58"/>
      <c r="C591" s="62"/>
      <c r="D591" s="58"/>
      <c r="E591" s="58"/>
      <c r="F591" s="62"/>
      <c r="G591" s="63"/>
      <c r="H591" s="63"/>
      <c r="I591" s="63"/>
      <c r="J591" s="62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>
      <c r="A592" s="58"/>
      <c r="B592" s="58"/>
      <c r="C592" s="62"/>
      <c r="D592" s="58"/>
      <c r="E592" s="58"/>
      <c r="F592" s="62"/>
      <c r="G592" s="63"/>
      <c r="H592" s="63"/>
      <c r="I592" s="63"/>
      <c r="J592" s="62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>
      <c r="A593" s="58"/>
      <c r="B593" s="58"/>
      <c r="C593" s="62"/>
      <c r="D593" s="58"/>
      <c r="E593" s="58"/>
      <c r="F593" s="62"/>
      <c r="G593" s="63"/>
      <c r="H593" s="63"/>
      <c r="I593" s="63"/>
      <c r="J593" s="62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>
      <c r="A594" s="58"/>
      <c r="B594" s="58"/>
      <c r="C594" s="62"/>
      <c r="D594" s="58"/>
      <c r="E594" s="58"/>
      <c r="F594" s="62"/>
      <c r="G594" s="63"/>
      <c r="H594" s="63"/>
      <c r="I594" s="63"/>
      <c r="J594" s="62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>
      <c r="A595" s="58"/>
      <c r="B595" s="58"/>
      <c r="C595" s="62"/>
      <c r="D595" s="58"/>
      <c r="E595" s="58"/>
      <c r="F595" s="62"/>
      <c r="G595" s="63"/>
      <c r="H595" s="63"/>
      <c r="I595" s="63"/>
      <c r="J595" s="62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>
      <c r="A596" s="58"/>
      <c r="B596" s="58"/>
      <c r="C596" s="62"/>
      <c r="D596" s="58"/>
      <c r="E596" s="58"/>
      <c r="F596" s="62"/>
      <c r="G596" s="63"/>
      <c r="H596" s="63"/>
      <c r="I596" s="63"/>
      <c r="J596" s="62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>
      <c r="A597" s="58"/>
      <c r="B597" s="58"/>
      <c r="C597" s="62"/>
      <c r="D597" s="58"/>
      <c r="E597" s="58"/>
      <c r="F597" s="62"/>
      <c r="G597" s="63"/>
      <c r="H597" s="63"/>
      <c r="I597" s="63"/>
      <c r="J597" s="62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>
      <c r="A598" s="58"/>
      <c r="B598" s="58"/>
      <c r="C598" s="62"/>
      <c r="D598" s="58"/>
      <c r="E598" s="58"/>
      <c r="F598" s="62"/>
      <c r="G598" s="63"/>
      <c r="H598" s="63"/>
      <c r="I598" s="63"/>
      <c r="J598" s="62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>
      <c r="A599" s="58"/>
      <c r="B599" s="58"/>
      <c r="C599" s="62"/>
      <c r="D599" s="58"/>
      <c r="E599" s="58"/>
      <c r="F599" s="62"/>
      <c r="G599" s="63"/>
      <c r="H599" s="63"/>
      <c r="I599" s="63"/>
      <c r="J599" s="62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>
      <c r="A600" s="58"/>
      <c r="B600" s="58"/>
      <c r="C600" s="62"/>
      <c r="D600" s="58"/>
      <c r="E600" s="58"/>
      <c r="F600" s="62"/>
      <c r="G600" s="63"/>
      <c r="H600" s="63"/>
      <c r="I600" s="63"/>
      <c r="J600" s="62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>
      <c r="A601" s="58"/>
      <c r="B601" s="58"/>
      <c r="C601" s="62"/>
      <c r="D601" s="58"/>
      <c r="E601" s="58"/>
      <c r="F601" s="62"/>
      <c r="G601" s="63"/>
      <c r="H601" s="63"/>
      <c r="I601" s="63"/>
      <c r="J601" s="62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>
      <c r="A602" s="58"/>
      <c r="B602" s="58"/>
      <c r="C602" s="62"/>
      <c r="D602" s="58"/>
      <c r="E602" s="58"/>
      <c r="F602" s="62"/>
      <c r="G602" s="63"/>
      <c r="H602" s="63"/>
      <c r="I602" s="63"/>
      <c r="J602" s="62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>
      <c r="A603" s="58"/>
      <c r="B603" s="58"/>
      <c r="C603" s="62"/>
      <c r="D603" s="58"/>
      <c r="E603" s="58"/>
      <c r="F603" s="62"/>
      <c r="G603" s="63"/>
      <c r="H603" s="63"/>
      <c r="I603" s="63"/>
      <c r="J603" s="62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>
      <c r="A604" s="58"/>
      <c r="B604" s="58"/>
      <c r="C604" s="62"/>
      <c r="D604" s="58"/>
      <c r="E604" s="58"/>
      <c r="F604" s="62"/>
      <c r="G604" s="63"/>
      <c r="H604" s="63"/>
      <c r="I604" s="63"/>
      <c r="J604" s="62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>
      <c r="A605" s="58"/>
      <c r="B605" s="58"/>
      <c r="C605" s="62"/>
      <c r="D605" s="58"/>
      <c r="E605" s="58"/>
      <c r="F605" s="62"/>
      <c r="G605" s="63"/>
      <c r="H605" s="63"/>
      <c r="I605" s="63"/>
      <c r="J605" s="62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>
      <c r="A606" s="58"/>
      <c r="B606" s="58"/>
      <c r="C606" s="62"/>
      <c r="D606" s="58"/>
      <c r="E606" s="58"/>
      <c r="F606" s="62"/>
      <c r="G606" s="63"/>
      <c r="H606" s="63"/>
      <c r="I606" s="63"/>
      <c r="J606" s="62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>
      <c r="A607" s="58"/>
      <c r="B607" s="58"/>
      <c r="C607" s="62"/>
      <c r="D607" s="58"/>
      <c r="E607" s="58"/>
      <c r="F607" s="62"/>
      <c r="G607" s="63"/>
      <c r="H607" s="63"/>
      <c r="I607" s="63"/>
      <c r="J607" s="62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>
      <c r="A608" s="58"/>
      <c r="B608" s="58"/>
      <c r="C608" s="62"/>
      <c r="D608" s="58"/>
      <c r="E608" s="58"/>
      <c r="F608" s="62"/>
      <c r="G608" s="63"/>
      <c r="H608" s="63"/>
      <c r="I608" s="63"/>
      <c r="J608" s="62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>
      <c r="A609" s="58"/>
      <c r="B609" s="58"/>
      <c r="C609" s="62"/>
      <c r="D609" s="58"/>
      <c r="E609" s="58"/>
      <c r="F609" s="62"/>
      <c r="G609" s="63"/>
      <c r="H609" s="63"/>
      <c r="I609" s="63"/>
      <c r="J609" s="62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>
      <c r="A610" s="58"/>
      <c r="B610" s="58"/>
      <c r="C610" s="62"/>
      <c r="D610" s="58"/>
      <c r="E610" s="58"/>
      <c r="F610" s="62"/>
      <c r="G610" s="63"/>
      <c r="H610" s="63"/>
      <c r="I610" s="63"/>
      <c r="J610" s="62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>
      <c r="A611" s="58"/>
      <c r="B611" s="58"/>
      <c r="C611" s="62"/>
      <c r="D611" s="58"/>
      <c r="E611" s="58"/>
      <c r="F611" s="62"/>
      <c r="G611" s="63"/>
      <c r="H611" s="63"/>
      <c r="I611" s="63"/>
      <c r="J611" s="62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>
      <c r="A612" s="58"/>
      <c r="B612" s="58"/>
      <c r="C612" s="62"/>
      <c r="D612" s="58"/>
      <c r="E612" s="58"/>
      <c r="F612" s="62"/>
      <c r="G612" s="63"/>
      <c r="H612" s="63"/>
      <c r="I612" s="63"/>
      <c r="J612" s="62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>
      <c r="A613" s="58"/>
      <c r="B613" s="58"/>
      <c r="C613" s="62"/>
      <c r="D613" s="58"/>
      <c r="E613" s="58"/>
      <c r="F613" s="62"/>
      <c r="G613" s="63"/>
      <c r="H613" s="63"/>
      <c r="I613" s="63"/>
      <c r="J613" s="62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>
      <c r="A614" s="58"/>
      <c r="B614" s="58"/>
      <c r="C614" s="62"/>
      <c r="D614" s="58"/>
      <c r="E614" s="58"/>
      <c r="F614" s="62"/>
      <c r="G614" s="63"/>
      <c r="H614" s="63"/>
      <c r="I614" s="63"/>
      <c r="J614" s="62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>
      <c r="A615" s="58"/>
      <c r="B615" s="58"/>
      <c r="C615" s="62"/>
      <c r="D615" s="58"/>
      <c r="E615" s="58"/>
      <c r="F615" s="62"/>
      <c r="G615" s="63"/>
      <c r="H615" s="63"/>
      <c r="I615" s="63"/>
      <c r="J615" s="62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>
      <c r="A616" s="58"/>
      <c r="B616" s="58"/>
      <c r="C616" s="62"/>
      <c r="D616" s="58"/>
      <c r="E616" s="58"/>
      <c r="F616" s="62"/>
      <c r="G616" s="63"/>
      <c r="H616" s="63"/>
      <c r="I616" s="63"/>
      <c r="J616" s="62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>
      <c r="A617" s="58"/>
      <c r="B617" s="58"/>
      <c r="C617" s="62"/>
      <c r="D617" s="58"/>
      <c r="E617" s="58"/>
      <c r="F617" s="62"/>
      <c r="G617" s="63"/>
      <c r="H617" s="63"/>
      <c r="I617" s="63"/>
      <c r="J617" s="62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>
      <c r="A618" s="58"/>
      <c r="B618" s="58"/>
      <c r="C618" s="62"/>
      <c r="D618" s="58"/>
      <c r="E618" s="58"/>
      <c r="F618" s="62"/>
      <c r="G618" s="63"/>
      <c r="H618" s="63"/>
      <c r="I618" s="63"/>
      <c r="J618" s="62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>
      <c r="A619" s="58"/>
      <c r="B619" s="58"/>
      <c r="C619" s="62"/>
      <c r="D619" s="58"/>
      <c r="E619" s="58"/>
      <c r="F619" s="62"/>
      <c r="G619" s="63"/>
      <c r="H619" s="63"/>
      <c r="I619" s="63"/>
      <c r="J619" s="62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>
      <c r="A620" s="58"/>
      <c r="B620" s="58"/>
      <c r="C620" s="62"/>
      <c r="D620" s="58"/>
      <c r="E620" s="58"/>
      <c r="F620" s="62"/>
      <c r="G620" s="63"/>
      <c r="H620" s="63"/>
      <c r="I620" s="63"/>
      <c r="J620" s="62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>
      <c r="A621" s="58"/>
      <c r="B621" s="58"/>
      <c r="C621" s="62"/>
      <c r="D621" s="58"/>
      <c r="E621" s="58"/>
      <c r="F621" s="62"/>
      <c r="G621" s="63"/>
      <c r="H621" s="63"/>
      <c r="I621" s="63"/>
      <c r="J621" s="62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>
      <c r="A622" s="58"/>
      <c r="B622" s="58"/>
      <c r="C622" s="62"/>
      <c r="D622" s="58"/>
      <c r="E622" s="58"/>
      <c r="F622" s="62"/>
      <c r="G622" s="63"/>
      <c r="H622" s="63"/>
      <c r="I622" s="63"/>
      <c r="J622" s="62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>
      <c r="A623" s="58"/>
      <c r="B623" s="58"/>
      <c r="C623" s="62"/>
      <c r="D623" s="58"/>
      <c r="E623" s="58"/>
      <c r="F623" s="62"/>
      <c r="G623" s="63"/>
      <c r="H623" s="63"/>
      <c r="I623" s="63"/>
      <c r="J623" s="62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>
      <c r="A624" s="58"/>
      <c r="B624" s="58"/>
      <c r="C624" s="62"/>
      <c r="D624" s="58"/>
      <c r="E624" s="58"/>
      <c r="F624" s="62"/>
      <c r="G624" s="63"/>
      <c r="H624" s="63"/>
      <c r="I624" s="63"/>
      <c r="J624" s="62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>
      <c r="A625" s="58"/>
      <c r="B625" s="58"/>
      <c r="C625" s="62"/>
      <c r="D625" s="58"/>
      <c r="E625" s="58"/>
      <c r="F625" s="62"/>
      <c r="G625" s="63"/>
      <c r="H625" s="63"/>
      <c r="I625" s="63"/>
      <c r="J625" s="62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>
      <c r="A626" s="58"/>
      <c r="B626" s="58"/>
      <c r="C626" s="62"/>
      <c r="D626" s="58"/>
      <c r="E626" s="58"/>
      <c r="F626" s="62"/>
      <c r="G626" s="63"/>
      <c r="H626" s="63"/>
      <c r="I626" s="63"/>
      <c r="J626" s="62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>
      <c r="A627" s="58"/>
      <c r="B627" s="58"/>
      <c r="C627" s="62"/>
      <c r="D627" s="58"/>
      <c r="E627" s="58"/>
      <c r="F627" s="62"/>
      <c r="G627" s="63"/>
      <c r="H627" s="63"/>
      <c r="I627" s="63"/>
      <c r="J627" s="62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>
      <c r="A628" s="58"/>
      <c r="B628" s="58"/>
      <c r="C628" s="62"/>
      <c r="D628" s="58"/>
      <c r="E628" s="58"/>
      <c r="F628" s="62"/>
      <c r="G628" s="63"/>
      <c r="H628" s="63"/>
      <c r="I628" s="63"/>
      <c r="J628" s="62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>
      <c r="A629" s="58"/>
      <c r="B629" s="58"/>
      <c r="C629" s="62"/>
      <c r="D629" s="58"/>
      <c r="E629" s="58"/>
      <c r="F629" s="62"/>
      <c r="G629" s="63"/>
      <c r="H629" s="63"/>
      <c r="I629" s="63"/>
      <c r="J629" s="62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>
      <c r="A630" s="58"/>
      <c r="B630" s="58"/>
      <c r="C630" s="62"/>
      <c r="D630" s="58"/>
      <c r="E630" s="58"/>
      <c r="F630" s="62"/>
      <c r="G630" s="63"/>
      <c r="H630" s="63"/>
      <c r="I630" s="63"/>
      <c r="J630" s="62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>
      <c r="A631" s="58"/>
      <c r="B631" s="58"/>
      <c r="C631" s="62"/>
      <c r="D631" s="58"/>
      <c r="E631" s="58"/>
      <c r="F631" s="62"/>
      <c r="G631" s="63"/>
      <c r="H631" s="63"/>
      <c r="I631" s="63"/>
      <c r="J631" s="62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>
      <c r="A632" s="58"/>
      <c r="B632" s="58"/>
      <c r="C632" s="62"/>
      <c r="D632" s="58"/>
      <c r="E632" s="58"/>
      <c r="F632" s="62"/>
      <c r="G632" s="63"/>
      <c r="H632" s="63"/>
      <c r="I632" s="63"/>
      <c r="J632" s="62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>
      <c r="A633" s="58"/>
      <c r="B633" s="58"/>
      <c r="C633" s="62"/>
      <c r="D633" s="58"/>
      <c r="E633" s="58"/>
      <c r="F633" s="62"/>
      <c r="G633" s="63"/>
      <c r="H633" s="63"/>
      <c r="I633" s="63"/>
      <c r="J633" s="62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>
      <c r="A634" s="58"/>
      <c r="B634" s="58"/>
      <c r="C634" s="62"/>
      <c r="D634" s="58"/>
      <c r="E634" s="58"/>
      <c r="F634" s="62"/>
      <c r="G634" s="63"/>
      <c r="H634" s="63"/>
      <c r="I634" s="63"/>
      <c r="J634" s="62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>
      <c r="A635" s="58"/>
      <c r="B635" s="58"/>
      <c r="C635" s="62"/>
      <c r="D635" s="58"/>
      <c r="E635" s="58"/>
      <c r="F635" s="62"/>
      <c r="G635" s="63"/>
      <c r="H635" s="63"/>
      <c r="I635" s="63"/>
      <c r="J635" s="62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>
      <c r="A636" s="58"/>
      <c r="B636" s="58"/>
      <c r="C636" s="62"/>
      <c r="D636" s="58"/>
      <c r="E636" s="58"/>
      <c r="F636" s="62"/>
      <c r="G636" s="63"/>
      <c r="H636" s="63"/>
      <c r="I636" s="63"/>
      <c r="J636" s="62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>
      <c r="A637" s="58"/>
      <c r="B637" s="58"/>
      <c r="C637" s="62"/>
      <c r="D637" s="58"/>
      <c r="E637" s="58"/>
      <c r="F637" s="62"/>
      <c r="G637" s="63"/>
      <c r="H637" s="63"/>
      <c r="I637" s="63"/>
      <c r="J637" s="62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>
      <c r="A638" s="58"/>
      <c r="B638" s="58"/>
      <c r="C638" s="62"/>
      <c r="D638" s="58"/>
      <c r="E638" s="58"/>
      <c r="F638" s="62"/>
      <c r="G638" s="63"/>
      <c r="H638" s="63"/>
      <c r="I638" s="63"/>
      <c r="J638" s="62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>
      <c r="A639" s="58"/>
      <c r="B639" s="58"/>
      <c r="C639" s="62"/>
      <c r="D639" s="58"/>
      <c r="E639" s="58"/>
      <c r="F639" s="62"/>
      <c r="G639" s="63"/>
      <c r="H639" s="63"/>
      <c r="I639" s="63"/>
      <c r="J639" s="62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>
      <c r="A640" s="58"/>
      <c r="B640" s="58"/>
      <c r="C640" s="62"/>
      <c r="D640" s="58"/>
      <c r="E640" s="58"/>
      <c r="F640" s="62"/>
      <c r="G640" s="63"/>
      <c r="H640" s="63"/>
      <c r="I640" s="63"/>
      <c r="J640" s="62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>
      <c r="A641" s="58"/>
      <c r="B641" s="58"/>
      <c r="C641" s="62"/>
      <c r="D641" s="58"/>
      <c r="E641" s="58"/>
      <c r="F641" s="62"/>
      <c r="G641" s="63"/>
      <c r="H641" s="63"/>
      <c r="I641" s="63"/>
      <c r="J641" s="62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>
      <c r="A642" s="58"/>
      <c r="B642" s="58"/>
      <c r="C642" s="62"/>
      <c r="D642" s="58"/>
      <c r="E642" s="58"/>
      <c r="F642" s="62"/>
      <c r="G642" s="63"/>
      <c r="H642" s="63"/>
      <c r="I642" s="63"/>
      <c r="J642" s="62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>
      <c r="A643" s="58"/>
      <c r="B643" s="58"/>
      <c r="C643" s="62"/>
      <c r="D643" s="58"/>
      <c r="E643" s="58"/>
      <c r="F643" s="62"/>
      <c r="G643" s="63"/>
      <c r="H643" s="63"/>
      <c r="I643" s="63"/>
      <c r="J643" s="62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>
      <c r="A644" s="58"/>
      <c r="B644" s="58"/>
      <c r="C644" s="62"/>
      <c r="D644" s="58"/>
      <c r="E644" s="58"/>
      <c r="F644" s="62"/>
      <c r="G644" s="63"/>
      <c r="H644" s="63"/>
      <c r="I644" s="63"/>
      <c r="J644" s="62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>
      <c r="A645" s="58"/>
      <c r="B645" s="58"/>
      <c r="C645" s="62"/>
      <c r="D645" s="58"/>
      <c r="E645" s="58"/>
      <c r="F645" s="62"/>
      <c r="G645" s="63"/>
      <c r="H645" s="63"/>
      <c r="I645" s="63"/>
      <c r="J645" s="62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>
      <c r="A646" s="58"/>
      <c r="B646" s="58"/>
      <c r="C646" s="62"/>
      <c r="D646" s="58"/>
      <c r="E646" s="58"/>
      <c r="F646" s="62"/>
      <c r="G646" s="63"/>
      <c r="H646" s="63"/>
      <c r="I646" s="63"/>
      <c r="J646" s="62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>
      <c r="A647" s="58"/>
      <c r="B647" s="58"/>
      <c r="C647" s="62"/>
      <c r="D647" s="58"/>
      <c r="E647" s="58"/>
      <c r="F647" s="62"/>
      <c r="G647" s="63"/>
      <c r="H647" s="63"/>
      <c r="I647" s="63"/>
      <c r="J647" s="62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>
      <c r="A648" s="58"/>
      <c r="B648" s="58"/>
      <c r="C648" s="62"/>
      <c r="D648" s="58"/>
      <c r="E648" s="58"/>
      <c r="F648" s="62"/>
      <c r="G648" s="63"/>
      <c r="H648" s="63"/>
      <c r="I648" s="63"/>
      <c r="J648" s="62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>
      <c r="A649" s="58"/>
      <c r="B649" s="58"/>
      <c r="C649" s="62"/>
      <c r="D649" s="58"/>
      <c r="E649" s="58"/>
      <c r="F649" s="62"/>
      <c r="G649" s="63"/>
      <c r="H649" s="63"/>
      <c r="I649" s="63"/>
      <c r="J649" s="62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>
      <c r="A650" s="58"/>
      <c r="B650" s="58"/>
      <c r="C650" s="62"/>
      <c r="D650" s="58"/>
      <c r="E650" s="58"/>
      <c r="F650" s="62"/>
      <c r="G650" s="63"/>
      <c r="H650" s="63"/>
      <c r="I650" s="63"/>
      <c r="J650" s="62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>
      <c r="A651" s="58"/>
      <c r="B651" s="58"/>
      <c r="C651" s="62"/>
      <c r="D651" s="58"/>
      <c r="E651" s="58"/>
      <c r="F651" s="62"/>
      <c r="G651" s="63"/>
      <c r="H651" s="63"/>
      <c r="I651" s="63"/>
      <c r="J651" s="62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>
      <c r="A652" s="58"/>
      <c r="B652" s="58"/>
      <c r="C652" s="62"/>
      <c r="D652" s="58"/>
      <c r="E652" s="58"/>
      <c r="F652" s="62"/>
      <c r="G652" s="63"/>
      <c r="H652" s="63"/>
      <c r="I652" s="63"/>
      <c r="J652" s="62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>
      <c r="A653" s="58"/>
      <c r="B653" s="58"/>
      <c r="C653" s="62"/>
      <c r="D653" s="58"/>
      <c r="E653" s="58"/>
      <c r="F653" s="62"/>
      <c r="G653" s="63"/>
      <c r="H653" s="63"/>
      <c r="I653" s="63"/>
      <c r="J653" s="62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>
      <c r="A654" s="58"/>
      <c r="B654" s="58"/>
      <c r="C654" s="62"/>
      <c r="D654" s="58"/>
      <c r="E654" s="58"/>
      <c r="F654" s="62"/>
      <c r="G654" s="63"/>
      <c r="H654" s="63"/>
      <c r="I654" s="63"/>
      <c r="J654" s="62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>
      <c r="A655" s="58"/>
      <c r="B655" s="58"/>
      <c r="C655" s="62"/>
      <c r="D655" s="58"/>
      <c r="E655" s="58"/>
      <c r="F655" s="62"/>
      <c r="G655" s="63"/>
      <c r="H655" s="63"/>
      <c r="I655" s="63"/>
      <c r="J655" s="62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>
      <c r="A656" s="58"/>
      <c r="B656" s="58"/>
      <c r="C656" s="62"/>
      <c r="D656" s="58"/>
      <c r="E656" s="58"/>
      <c r="F656" s="62"/>
      <c r="G656" s="63"/>
      <c r="H656" s="63"/>
      <c r="I656" s="63"/>
      <c r="J656" s="62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>
      <c r="A657" s="58"/>
      <c r="B657" s="58"/>
      <c r="C657" s="62"/>
      <c r="D657" s="58"/>
      <c r="E657" s="58"/>
      <c r="F657" s="62"/>
      <c r="G657" s="63"/>
      <c r="H657" s="63"/>
      <c r="I657" s="63"/>
      <c r="J657" s="62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>
      <c r="A658" s="58"/>
      <c r="B658" s="58"/>
      <c r="C658" s="62"/>
      <c r="D658" s="58"/>
      <c r="E658" s="58"/>
      <c r="F658" s="62"/>
      <c r="G658" s="63"/>
      <c r="H658" s="63"/>
      <c r="I658" s="63"/>
      <c r="J658" s="62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>
      <c r="A659" s="58"/>
      <c r="B659" s="58"/>
      <c r="C659" s="62"/>
      <c r="D659" s="58"/>
      <c r="E659" s="58"/>
      <c r="F659" s="62"/>
      <c r="G659" s="63"/>
      <c r="H659" s="63"/>
      <c r="I659" s="63"/>
      <c r="J659" s="62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>
      <c r="A660" s="58"/>
      <c r="B660" s="58"/>
      <c r="C660" s="62"/>
      <c r="D660" s="58"/>
      <c r="E660" s="58"/>
      <c r="F660" s="62"/>
      <c r="G660" s="63"/>
      <c r="H660" s="63"/>
      <c r="I660" s="63"/>
      <c r="J660" s="62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>
      <c r="A661" s="58"/>
      <c r="B661" s="58"/>
      <c r="C661" s="62"/>
      <c r="D661" s="58"/>
      <c r="E661" s="58"/>
      <c r="F661" s="62"/>
      <c r="G661" s="63"/>
      <c r="H661" s="63"/>
      <c r="I661" s="63"/>
      <c r="J661" s="62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>
      <c r="A662" s="58"/>
      <c r="B662" s="58"/>
      <c r="C662" s="62"/>
      <c r="D662" s="58"/>
      <c r="E662" s="58"/>
      <c r="F662" s="62"/>
      <c r="G662" s="63"/>
      <c r="H662" s="63"/>
      <c r="I662" s="63"/>
      <c r="J662" s="62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>
      <c r="A663" s="58"/>
      <c r="B663" s="58"/>
      <c r="C663" s="62"/>
      <c r="D663" s="58"/>
      <c r="E663" s="58"/>
      <c r="F663" s="62"/>
      <c r="G663" s="63"/>
      <c r="H663" s="63"/>
      <c r="I663" s="63"/>
      <c r="J663" s="62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>
      <c r="A664" s="58"/>
      <c r="B664" s="58"/>
      <c r="C664" s="62"/>
      <c r="D664" s="58"/>
      <c r="E664" s="58"/>
      <c r="F664" s="62"/>
      <c r="G664" s="63"/>
      <c r="H664" s="63"/>
      <c r="I664" s="63"/>
      <c r="J664" s="62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>
      <c r="A665" s="58"/>
      <c r="B665" s="58"/>
      <c r="C665" s="62"/>
      <c r="D665" s="58"/>
      <c r="E665" s="58"/>
      <c r="F665" s="62"/>
      <c r="G665" s="63"/>
      <c r="H665" s="63"/>
      <c r="I665" s="63"/>
      <c r="J665" s="62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>
      <c r="A666" s="58"/>
      <c r="B666" s="58"/>
      <c r="C666" s="62"/>
      <c r="D666" s="58"/>
      <c r="E666" s="58"/>
      <c r="F666" s="62"/>
      <c r="G666" s="63"/>
      <c r="H666" s="63"/>
      <c r="I666" s="63"/>
      <c r="J666" s="62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>
      <c r="A667" s="58"/>
      <c r="B667" s="58"/>
      <c r="C667" s="62"/>
      <c r="D667" s="58"/>
      <c r="E667" s="58"/>
      <c r="F667" s="62"/>
      <c r="G667" s="63"/>
      <c r="H667" s="63"/>
      <c r="I667" s="63"/>
      <c r="J667" s="62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>
      <c r="A668" s="58"/>
      <c r="B668" s="58"/>
      <c r="C668" s="62"/>
      <c r="D668" s="58"/>
      <c r="E668" s="58"/>
      <c r="F668" s="62"/>
      <c r="G668" s="63"/>
      <c r="H668" s="63"/>
      <c r="I668" s="63"/>
      <c r="J668" s="62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>
      <c r="A669" s="58"/>
      <c r="B669" s="58"/>
      <c r="C669" s="62"/>
      <c r="D669" s="58"/>
      <c r="E669" s="58"/>
      <c r="F669" s="62"/>
      <c r="G669" s="63"/>
      <c r="H669" s="63"/>
      <c r="I669" s="63"/>
      <c r="J669" s="62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>
      <c r="A670" s="58"/>
      <c r="B670" s="58"/>
      <c r="C670" s="62"/>
      <c r="D670" s="58"/>
      <c r="E670" s="58"/>
      <c r="F670" s="62"/>
      <c r="G670" s="63"/>
      <c r="H670" s="63"/>
      <c r="I670" s="63"/>
      <c r="J670" s="62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>
      <c r="A671" s="58"/>
      <c r="B671" s="58"/>
      <c r="C671" s="62"/>
      <c r="D671" s="58"/>
      <c r="E671" s="58"/>
      <c r="F671" s="62"/>
      <c r="G671" s="63"/>
      <c r="H671" s="63"/>
      <c r="I671" s="63"/>
      <c r="J671" s="62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>
      <c r="A672" s="58"/>
      <c r="B672" s="58"/>
      <c r="C672" s="62"/>
      <c r="D672" s="58"/>
      <c r="E672" s="58"/>
      <c r="F672" s="62"/>
      <c r="G672" s="63"/>
      <c r="H672" s="63"/>
      <c r="I672" s="63"/>
      <c r="J672" s="62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>
      <c r="A673" s="58"/>
      <c r="B673" s="58"/>
      <c r="C673" s="62"/>
      <c r="D673" s="58"/>
      <c r="E673" s="58"/>
      <c r="F673" s="62"/>
      <c r="G673" s="63"/>
      <c r="H673" s="63"/>
      <c r="I673" s="63"/>
      <c r="J673" s="62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>
      <c r="A674" s="58"/>
      <c r="B674" s="58"/>
      <c r="C674" s="62"/>
      <c r="D674" s="58"/>
      <c r="E674" s="58"/>
      <c r="F674" s="62"/>
      <c r="G674" s="63"/>
      <c r="H674" s="63"/>
      <c r="I674" s="63"/>
      <c r="J674" s="62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>
      <c r="A675" s="58"/>
      <c r="B675" s="58"/>
      <c r="C675" s="62"/>
      <c r="D675" s="58"/>
      <c r="E675" s="58"/>
      <c r="F675" s="62"/>
      <c r="G675" s="63"/>
      <c r="H675" s="63"/>
      <c r="I675" s="63"/>
      <c r="J675" s="62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>
      <c r="A676" s="58"/>
      <c r="B676" s="58"/>
      <c r="C676" s="62"/>
      <c r="D676" s="58"/>
      <c r="E676" s="58"/>
      <c r="F676" s="62"/>
      <c r="G676" s="63"/>
      <c r="H676" s="63"/>
      <c r="I676" s="63"/>
      <c r="J676" s="62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>
      <c r="A677" s="58"/>
      <c r="B677" s="58"/>
      <c r="C677" s="62"/>
      <c r="D677" s="58"/>
      <c r="E677" s="58"/>
      <c r="F677" s="62"/>
      <c r="G677" s="63"/>
      <c r="H677" s="63"/>
      <c r="I677" s="63"/>
      <c r="J677" s="62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>
      <c r="A678" s="58"/>
      <c r="B678" s="58"/>
      <c r="C678" s="62"/>
      <c r="D678" s="58"/>
      <c r="E678" s="58"/>
      <c r="F678" s="62"/>
      <c r="G678" s="63"/>
      <c r="H678" s="63"/>
      <c r="I678" s="63"/>
      <c r="J678" s="62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>
      <c r="A679" s="58"/>
      <c r="B679" s="58"/>
      <c r="C679" s="62"/>
      <c r="D679" s="58"/>
      <c r="E679" s="58"/>
      <c r="F679" s="62"/>
      <c r="G679" s="63"/>
      <c r="H679" s="63"/>
      <c r="I679" s="63"/>
      <c r="J679" s="62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>
      <c r="A680" s="58"/>
      <c r="B680" s="58"/>
      <c r="C680" s="62"/>
      <c r="D680" s="58"/>
      <c r="E680" s="58"/>
      <c r="F680" s="62"/>
      <c r="G680" s="63"/>
      <c r="H680" s="63"/>
      <c r="I680" s="63"/>
      <c r="J680" s="62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>
      <c r="A681" s="58"/>
      <c r="B681" s="58"/>
      <c r="C681" s="62"/>
      <c r="D681" s="58"/>
      <c r="E681" s="58"/>
      <c r="F681" s="62"/>
      <c r="G681" s="63"/>
      <c r="H681" s="63"/>
      <c r="I681" s="63"/>
      <c r="J681" s="62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>
      <c r="A682" s="58"/>
      <c r="B682" s="58"/>
      <c r="C682" s="62"/>
      <c r="D682" s="58"/>
      <c r="E682" s="58"/>
      <c r="F682" s="62"/>
      <c r="G682" s="63"/>
      <c r="H682" s="63"/>
      <c r="I682" s="63"/>
      <c r="J682" s="62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>
      <c r="A683" s="58"/>
      <c r="B683" s="58"/>
      <c r="C683" s="62"/>
      <c r="D683" s="58"/>
      <c r="E683" s="58"/>
      <c r="F683" s="62"/>
      <c r="G683" s="63"/>
      <c r="H683" s="63"/>
      <c r="I683" s="63"/>
      <c r="J683" s="62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>
      <c r="A684" s="58"/>
      <c r="B684" s="58"/>
      <c r="C684" s="62"/>
      <c r="D684" s="58"/>
      <c r="E684" s="58"/>
      <c r="F684" s="62"/>
      <c r="G684" s="63"/>
      <c r="H684" s="63"/>
      <c r="I684" s="63"/>
      <c r="J684" s="62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>
      <c r="A685" s="58"/>
      <c r="B685" s="58"/>
      <c r="C685" s="62"/>
      <c r="D685" s="58"/>
      <c r="E685" s="58"/>
      <c r="F685" s="62"/>
      <c r="G685" s="63"/>
      <c r="H685" s="63"/>
      <c r="I685" s="63"/>
      <c r="J685" s="62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>
      <c r="A686" s="58"/>
      <c r="B686" s="58"/>
      <c r="C686" s="62"/>
      <c r="D686" s="58"/>
      <c r="E686" s="58"/>
      <c r="F686" s="62"/>
      <c r="G686" s="63"/>
      <c r="H686" s="63"/>
      <c r="I686" s="63"/>
      <c r="J686" s="62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>
      <c r="A687" s="58"/>
      <c r="B687" s="58"/>
      <c r="C687" s="62"/>
      <c r="D687" s="58"/>
      <c r="E687" s="58"/>
      <c r="F687" s="62"/>
      <c r="G687" s="63"/>
      <c r="H687" s="63"/>
      <c r="I687" s="63"/>
      <c r="J687" s="62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>
      <c r="A688" s="58"/>
      <c r="B688" s="58"/>
      <c r="C688" s="62"/>
      <c r="D688" s="58"/>
      <c r="E688" s="58"/>
      <c r="F688" s="62"/>
      <c r="G688" s="63"/>
      <c r="H688" s="63"/>
      <c r="I688" s="63"/>
      <c r="J688" s="62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>
      <c r="A689" s="58"/>
      <c r="B689" s="58"/>
      <c r="C689" s="62"/>
      <c r="D689" s="58"/>
      <c r="E689" s="58"/>
      <c r="F689" s="62"/>
      <c r="G689" s="63"/>
      <c r="H689" s="63"/>
      <c r="I689" s="63"/>
      <c r="J689" s="62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>
      <c r="A690" s="58"/>
      <c r="B690" s="58"/>
      <c r="C690" s="62"/>
      <c r="D690" s="58"/>
      <c r="E690" s="58"/>
      <c r="F690" s="62"/>
      <c r="G690" s="63"/>
      <c r="H690" s="63"/>
      <c r="I690" s="63"/>
      <c r="J690" s="62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>
      <c r="A691" s="58"/>
      <c r="B691" s="58"/>
      <c r="C691" s="62"/>
      <c r="D691" s="58"/>
      <c r="E691" s="58"/>
      <c r="F691" s="62"/>
      <c r="G691" s="63"/>
      <c r="H691" s="63"/>
      <c r="I691" s="63"/>
      <c r="J691" s="62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>
      <c r="A692" s="58"/>
      <c r="B692" s="58"/>
      <c r="C692" s="62"/>
      <c r="D692" s="58"/>
      <c r="E692" s="58"/>
      <c r="F692" s="62"/>
      <c r="G692" s="63"/>
      <c r="H692" s="63"/>
      <c r="I692" s="63"/>
      <c r="J692" s="62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>
      <c r="A693" s="58"/>
      <c r="B693" s="58"/>
      <c r="C693" s="62"/>
      <c r="D693" s="58"/>
      <c r="E693" s="58"/>
      <c r="F693" s="62"/>
      <c r="G693" s="63"/>
      <c r="H693" s="63"/>
      <c r="I693" s="63"/>
      <c r="J693" s="62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>
      <c r="A694" s="58"/>
      <c r="B694" s="58"/>
      <c r="C694" s="62"/>
      <c r="D694" s="58"/>
      <c r="E694" s="58"/>
      <c r="F694" s="62"/>
      <c r="G694" s="63"/>
      <c r="H694" s="63"/>
      <c r="I694" s="63"/>
      <c r="J694" s="62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>
      <c r="A695" s="58"/>
      <c r="B695" s="58"/>
      <c r="C695" s="62"/>
      <c r="D695" s="58"/>
      <c r="E695" s="58"/>
      <c r="F695" s="62"/>
      <c r="G695" s="63"/>
      <c r="H695" s="63"/>
      <c r="I695" s="63"/>
      <c r="J695" s="62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>
      <c r="A696" s="58"/>
      <c r="B696" s="58"/>
      <c r="C696" s="62"/>
      <c r="D696" s="58"/>
      <c r="E696" s="58"/>
      <c r="F696" s="62"/>
      <c r="G696" s="63"/>
      <c r="H696" s="63"/>
      <c r="I696" s="63"/>
      <c r="J696" s="62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>
      <c r="A697" s="58"/>
      <c r="B697" s="58"/>
      <c r="C697" s="62"/>
      <c r="D697" s="58"/>
      <c r="E697" s="58"/>
      <c r="F697" s="62"/>
      <c r="G697" s="63"/>
      <c r="H697" s="63"/>
      <c r="I697" s="63"/>
      <c r="J697" s="62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>
      <c r="A698" s="58"/>
      <c r="B698" s="58"/>
      <c r="C698" s="62"/>
      <c r="D698" s="58"/>
      <c r="E698" s="58"/>
      <c r="F698" s="62"/>
      <c r="G698" s="63"/>
      <c r="H698" s="63"/>
      <c r="I698" s="63"/>
      <c r="J698" s="62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>
      <c r="A699" s="58"/>
      <c r="B699" s="58"/>
      <c r="C699" s="62"/>
      <c r="D699" s="58"/>
      <c r="E699" s="58"/>
      <c r="F699" s="62"/>
      <c r="G699" s="63"/>
      <c r="H699" s="63"/>
      <c r="I699" s="63"/>
      <c r="J699" s="62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>
      <c r="A700" s="58"/>
      <c r="B700" s="58"/>
      <c r="C700" s="62"/>
      <c r="D700" s="58"/>
      <c r="E700" s="58"/>
      <c r="F700" s="62"/>
      <c r="G700" s="63"/>
      <c r="H700" s="63"/>
      <c r="I700" s="63"/>
      <c r="J700" s="62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>
      <c r="A701" s="58"/>
      <c r="B701" s="58"/>
      <c r="C701" s="62"/>
      <c r="D701" s="58"/>
      <c r="E701" s="58"/>
      <c r="F701" s="62"/>
      <c r="G701" s="63"/>
      <c r="H701" s="63"/>
      <c r="I701" s="63"/>
      <c r="J701" s="62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>
      <c r="A702" s="58"/>
      <c r="B702" s="58"/>
      <c r="C702" s="62"/>
      <c r="D702" s="58"/>
      <c r="E702" s="58"/>
      <c r="F702" s="62"/>
      <c r="G702" s="63"/>
      <c r="H702" s="63"/>
      <c r="I702" s="63"/>
      <c r="J702" s="62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>
      <c r="A703" s="58"/>
      <c r="B703" s="58"/>
      <c r="C703" s="62"/>
      <c r="D703" s="58"/>
      <c r="E703" s="58"/>
      <c r="F703" s="62"/>
      <c r="G703" s="63"/>
      <c r="H703" s="63"/>
      <c r="I703" s="63"/>
      <c r="J703" s="62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>
      <c r="A704" s="58"/>
      <c r="B704" s="58"/>
      <c r="C704" s="62"/>
      <c r="D704" s="58"/>
      <c r="E704" s="58"/>
      <c r="F704" s="62"/>
      <c r="G704" s="63"/>
      <c r="H704" s="63"/>
      <c r="I704" s="63"/>
      <c r="J704" s="62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>
      <c r="A705" s="58"/>
      <c r="B705" s="58"/>
      <c r="C705" s="62"/>
      <c r="D705" s="58"/>
      <c r="E705" s="58"/>
      <c r="F705" s="62"/>
      <c r="G705" s="63"/>
      <c r="H705" s="63"/>
      <c r="I705" s="63"/>
      <c r="J705" s="62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>
      <c r="A706" s="58"/>
      <c r="B706" s="58"/>
      <c r="C706" s="62"/>
      <c r="D706" s="58"/>
      <c r="E706" s="58"/>
      <c r="F706" s="62"/>
      <c r="G706" s="63"/>
      <c r="H706" s="63"/>
      <c r="I706" s="63"/>
      <c r="J706" s="62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>
      <c r="A707" s="58"/>
      <c r="B707" s="58"/>
      <c r="C707" s="62"/>
      <c r="D707" s="58"/>
      <c r="E707" s="58"/>
      <c r="F707" s="62"/>
      <c r="G707" s="63"/>
      <c r="H707" s="63"/>
      <c r="I707" s="63"/>
      <c r="J707" s="62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>
      <c r="A708" s="58"/>
      <c r="B708" s="58"/>
      <c r="C708" s="62"/>
      <c r="D708" s="58"/>
      <c r="E708" s="58"/>
      <c r="F708" s="62"/>
      <c r="G708" s="63"/>
      <c r="H708" s="63"/>
      <c r="I708" s="63"/>
      <c r="J708" s="62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>
      <c r="A709" s="58"/>
      <c r="B709" s="58"/>
      <c r="C709" s="62"/>
      <c r="D709" s="58"/>
      <c r="E709" s="58"/>
      <c r="F709" s="62"/>
      <c r="G709" s="63"/>
      <c r="H709" s="63"/>
      <c r="I709" s="63"/>
      <c r="J709" s="62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>
      <c r="A710" s="58"/>
      <c r="B710" s="58"/>
      <c r="C710" s="62"/>
      <c r="D710" s="58"/>
      <c r="E710" s="58"/>
      <c r="F710" s="62"/>
      <c r="G710" s="63"/>
      <c r="H710" s="63"/>
      <c r="I710" s="63"/>
      <c r="J710" s="62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>
      <c r="A711" s="58"/>
      <c r="B711" s="58"/>
      <c r="C711" s="62"/>
      <c r="D711" s="58"/>
      <c r="E711" s="58"/>
      <c r="F711" s="62"/>
      <c r="G711" s="63"/>
      <c r="H711" s="63"/>
      <c r="I711" s="63"/>
      <c r="J711" s="62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>
      <c r="A712" s="58"/>
      <c r="B712" s="58"/>
      <c r="C712" s="62"/>
      <c r="D712" s="58"/>
      <c r="E712" s="58"/>
      <c r="F712" s="62"/>
      <c r="G712" s="63"/>
      <c r="H712" s="63"/>
      <c r="I712" s="63"/>
      <c r="J712" s="62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>
      <c r="A713" s="58"/>
      <c r="B713" s="58"/>
      <c r="C713" s="62"/>
      <c r="D713" s="58"/>
      <c r="E713" s="58"/>
      <c r="F713" s="62"/>
      <c r="G713" s="63"/>
      <c r="H713" s="63"/>
      <c r="I713" s="63"/>
      <c r="J713" s="62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>
      <c r="A714" s="58"/>
      <c r="B714" s="58"/>
      <c r="C714" s="62"/>
      <c r="D714" s="58"/>
      <c r="E714" s="58"/>
      <c r="F714" s="62"/>
      <c r="G714" s="63"/>
      <c r="H714" s="63"/>
      <c r="I714" s="63"/>
      <c r="J714" s="62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>
      <c r="A715" s="58"/>
      <c r="B715" s="58"/>
      <c r="C715" s="62"/>
      <c r="D715" s="58"/>
      <c r="E715" s="58"/>
      <c r="F715" s="62"/>
      <c r="G715" s="63"/>
      <c r="H715" s="63"/>
      <c r="I715" s="63"/>
      <c r="J715" s="62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>
      <c r="A716" s="58"/>
      <c r="B716" s="58"/>
      <c r="C716" s="62"/>
      <c r="D716" s="58"/>
      <c r="E716" s="58"/>
      <c r="F716" s="62"/>
      <c r="G716" s="63"/>
      <c r="H716" s="63"/>
      <c r="I716" s="63"/>
      <c r="J716" s="62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>
      <c r="A717" s="58"/>
      <c r="B717" s="58"/>
      <c r="C717" s="62"/>
      <c r="D717" s="58"/>
      <c r="E717" s="58"/>
      <c r="F717" s="62"/>
      <c r="G717" s="63"/>
      <c r="H717" s="63"/>
      <c r="I717" s="63"/>
      <c r="J717" s="62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>
      <c r="A718" s="58"/>
      <c r="B718" s="58"/>
      <c r="C718" s="62"/>
      <c r="D718" s="58"/>
      <c r="E718" s="58"/>
      <c r="F718" s="62"/>
      <c r="G718" s="63"/>
      <c r="H718" s="63"/>
      <c r="I718" s="63"/>
      <c r="J718" s="62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>
      <c r="A719" s="58"/>
      <c r="B719" s="58"/>
      <c r="C719" s="62"/>
      <c r="D719" s="58"/>
      <c r="E719" s="58"/>
      <c r="F719" s="62"/>
      <c r="G719" s="63"/>
      <c r="H719" s="63"/>
      <c r="I719" s="63"/>
      <c r="J719" s="62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>
      <c r="A720" s="58"/>
      <c r="B720" s="58"/>
      <c r="C720" s="62"/>
      <c r="D720" s="58"/>
      <c r="E720" s="58"/>
      <c r="F720" s="62"/>
      <c r="G720" s="63"/>
      <c r="H720" s="63"/>
      <c r="I720" s="63"/>
      <c r="J720" s="62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>
      <c r="A721" s="58"/>
      <c r="B721" s="58"/>
      <c r="C721" s="62"/>
      <c r="D721" s="58"/>
      <c r="E721" s="58"/>
      <c r="F721" s="62"/>
      <c r="G721" s="63"/>
      <c r="H721" s="63"/>
      <c r="I721" s="63"/>
      <c r="J721" s="62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>
      <c r="A722" s="58"/>
      <c r="B722" s="58"/>
      <c r="C722" s="62"/>
      <c r="D722" s="58"/>
      <c r="E722" s="58"/>
      <c r="F722" s="62"/>
      <c r="G722" s="63"/>
      <c r="H722" s="63"/>
      <c r="I722" s="63"/>
      <c r="J722" s="62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>
      <c r="A723" s="58"/>
      <c r="B723" s="58"/>
      <c r="C723" s="62"/>
      <c r="D723" s="58"/>
      <c r="E723" s="58"/>
      <c r="F723" s="62"/>
      <c r="G723" s="63"/>
      <c r="H723" s="63"/>
      <c r="I723" s="63"/>
      <c r="J723" s="62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>
      <c r="A724" s="58"/>
      <c r="B724" s="58"/>
      <c r="C724" s="62"/>
      <c r="D724" s="58"/>
      <c r="E724" s="58"/>
      <c r="F724" s="62"/>
      <c r="G724" s="63"/>
      <c r="H724" s="63"/>
      <c r="I724" s="63"/>
      <c r="J724" s="62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>
      <c r="A725" s="58"/>
      <c r="B725" s="58"/>
      <c r="C725" s="62"/>
      <c r="D725" s="58"/>
      <c r="E725" s="58"/>
      <c r="F725" s="62"/>
      <c r="G725" s="63"/>
      <c r="H725" s="63"/>
      <c r="I725" s="63"/>
      <c r="J725" s="62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>
      <c r="A726" s="58"/>
      <c r="B726" s="58"/>
      <c r="C726" s="62"/>
      <c r="D726" s="58"/>
      <c r="E726" s="58"/>
      <c r="F726" s="62"/>
      <c r="G726" s="63"/>
      <c r="H726" s="63"/>
      <c r="I726" s="63"/>
      <c r="J726" s="62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>
      <c r="A727" s="58"/>
      <c r="B727" s="58"/>
      <c r="C727" s="62"/>
      <c r="D727" s="58"/>
      <c r="E727" s="58"/>
      <c r="F727" s="62"/>
      <c r="G727" s="63"/>
      <c r="H727" s="63"/>
      <c r="I727" s="63"/>
      <c r="J727" s="62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>
      <c r="A728" s="58"/>
      <c r="B728" s="58"/>
      <c r="C728" s="62"/>
      <c r="D728" s="58"/>
      <c r="E728" s="58"/>
      <c r="F728" s="62"/>
      <c r="G728" s="63"/>
      <c r="H728" s="63"/>
      <c r="I728" s="63"/>
      <c r="J728" s="62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>
      <c r="A729" s="58"/>
      <c r="B729" s="58"/>
      <c r="C729" s="62"/>
      <c r="D729" s="58"/>
      <c r="E729" s="58"/>
      <c r="F729" s="62"/>
      <c r="G729" s="63"/>
      <c r="H729" s="63"/>
      <c r="I729" s="63"/>
      <c r="J729" s="62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>
      <c r="A730" s="58"/>
      <c r="B730" s="58"/>
      <c r="C730" s="62"/>
      <c r="D730" s="58"/>
      <c r="E730" s="58"/>
      <c r="F730" s="62"/>
      <c r="G730" s="63"/>
      <c r="H730" s="63"/>
      <c r="I730" s="63"/>
      <c r="J730" s="62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>
      <c r="A731" s="58"/>
      <c r="B731" s="58"/>
      <c r="C731" s="62"/>
      <c r="D731" s="58"/>
      <c r="E731" s="58"/>
      <c r="F731" s="62"/>
      <c r="G731" s="63"/>
      <c r="H731" s="63"/>
      <c r="I731" s="63"/>
      <c r="J731" s="62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>
      <c r="A732" s="58"/>
      <c r="B732" s="58"/>
      <c r="C732" s="62"/>
      <c r="D732" s="58"/>
      <c r="E732" s="58"/>
      <c r="F732" s="62"/>
      <c r="G732" s="63"/>
      <c r="H732" s="63"/>
      <c r="I732" s="63"/>
      <c r="J732" s="62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>
      <c r="A733" s="58"/>
      <c r="B733" s="58"/>
      <c r="C733" s="62"/>
      <c r="D733" s="58"/>
      <c r="E733" s="58"/>
      <c r="F733" s="62"/>
      <c r="G733" s="63"/>
      <c r="H733" s="63"/>
      <c r="I733" s="63"/>
      <c r="J733" s="62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>
      <c r="A734" s="58"/>
      <c r="B734" s="58"/>
      <c r="C734" s="62"/>
      <c r="D734" s="58"/>
      <c r="E734" s="58"/>
      <c r="F734" s="62"/>
      <c r="G734" s="63"/>
      <c r="H734" s="63"/>
      <c r="I734" s="63"/>
      <c r="J734" s="62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>
      <c r="A735" s="58"/>
      <c r="B735" s="58"/>
      <c r="C735" s="62"/>
      <c r="D735" s="58"/>
      <c r="E735" s="58"/>
      <c r="F735" s="62"/>
      <c r="G735" s="63"/>
      <c r="H735" s="63"/>
      <c r="I735" s="63"/>
      <c r="J735" s="62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>
      <c r="A736" s="58"/>
      <c r="B736" s="58"/>
      <c r="C736" s="62"/>
      <c r="D736" s="58"/>
      <c r="E736" s="58"/>
      <c r="F736" s="62"/>
      <c r="G736" s="63"/>
      <c r="H736" s="63"/>
      <c r="I736" s="63"/>
      <c r="J736" s="62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>
      <c r="A737" s="58"/>
      <c r="B737" s="58"/>
      <c r="C737" s="62"/>
      <c r="D737" s="58"/>
      <c r="E737" s="58"/>
      <c r="F737" s="62"/>
      <c r="G737" s="63"/>
      <c r="H737" s="63"/>
      <c r="I737" s="63"/>
      <c r="J737" s="62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>
      <c r="A738" s="58"/>
      <c r="B738" s="58"/>
      <c r="C738" s="62"/>
      <c r="D738" s="58"/>
      <c r="E738" s="58"/>
      <c r="F738" s="62"/>
      <c r="G738" s="63"/>
      <c r="H738" s="63"/>
      <c r="I738" s="63"/>
      <c r="J738" s="62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>
      <c r="A739" s="58"/>
      <c r="B739" s="58"/>
      <c r="C739" s="62"/>
      <c r="D739" s="58"/>
      <c r="E739" s="58"/>
      <c r="F739" s="62"/>
      <c r="G739" s="63"/>
      <c r="H739" s="63"/>
      <c r="I739" s="63"/>
      <c r="J739" s="62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>
      <c r="A740" s="58"/>
      <c r="B740" s="58"/>
      <c r="C740" s="62"/>
      <c r="D740" s="58"/>
      <c r="E740" s="58"/>
      <c r="F740" s="62"/>
      <c r="G740" s="63"/>
      <c r="H740" s="63"/>
      <c r="I740" s="63"/>
      <c r="J740" s="62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>
      <c r="A741" s="58"/>
      <c r="B741" s="58"/>
      <c r="C741" s="62"/>
      <c r="D741" s="58"/>
      <c r="E741" s="58"/>
      <c r="F741" s="62"/>
      <c r="G741" s="63"/>
      <c r="H741" s="63"/>
      <c r="I741" s="63"/>
      <c r="J741" s="62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>
      <c r="A742" s="58"/>
      <c r="B742" s="58"/>
      <c r="C742" s="62"/>
      <c r="D742" s="58"/>
      <c r="E742" s="58"/>
      <c r="F742" s="62"/>
      <c r="G742" s="63"/>
      <c r="H742" s="63"/>
      <c r="I742" s="63"/>
      <c r="J742" s="62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>
      <c r="A743" s="58"/>
      <c r="B743" s="58"/>
      <c r="C743" s="62"/>
      <c r="D743" s="58"/>
      <c r="E743" s="58"/>
      <c r="F743" s="62"/>
      <c r="G743" s="63"/>
      <c r="H743" s="63"/>
      <c r="I743" s="63"/>
      <c r="J743" s="62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>
      <c r="A744" s="58"/>
      <c r="B744" s="58"/>
      <c r="C744" s="62"/>
      <c r="D744" s="58"/>
      <c r="E744" s="58"/>
      <c r="F744" s="62"/>
      <c r="G744" s="63"/>
      <c r="H744" s="63"/>
      <c r="I744" s="63"/>
      <c r="J744" s="62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>
      <c r="A745" s="58"/>
      <c r="B745" s="58"/>
      <c r="C745" s="62"/>
      <c r="D745" s="58"/>
      <c r="E745" s="58"/>
      <c r="F745" s="62"/>
      <c r="G745" s="63"/>
      <c r="H745" s="63"/>
      <c r="I745" s="63"/>
      <c r="J745" s="62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>
      <c r="A746" s="58"/>
      <c r="B746" s="58"/>
      <c r="C746" s="62"/>
      <c r="D746" s="58"/>
      <c r="E746" s="58"/>
      <c r="F746" s="62"/>
      <c r="G746" s="63"/>
      <c r="H746" s="63"/>
      <c r="I746" s="63"/>
      <c r="J746" s="62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>
      <c r="A747" s="58"/>
      <c r="B747" s="58"/>
      <c r="C747" s="62"/>
      <c r="D747" s="58"/>
      <c r="E747" s="58"/>
      <c r="F747" s="62"/>
      <c r="G747" s="63"/>
      <c r="H747" s="63"/>
      <c r="I747" s="63"/>
      <c r="J747" s="62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>
      <c r="A748" s="58"/>
      <c r="B748" s="58"/>
      <c r="C748" s="62"/>
      <c r="D748" s="58"/>
      <c r="E748" s="58"/>
      <c r="F748" s="62"/>
      <c r="G748" s="63"/>
      <c r="H748" s="63"/>
      <c r="I748" s="63"/>
      <c r="J748" s="62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>
      <c r="A749" s="58"/>
      <c r="B749" s="58"/>
      <c r="C749" s="62"/>
      <c r="D749" s="58"/>
      <c r="E749" s="58"/>
      <c r="F749" s="62"/>
      <c r="G749" s="63"/>
      <c r="H749" s="63"/>
      <c r="I749" s="63"/>
      <c r="J749" s="62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>
      <c r="A750" s="58"/>
      <c r="B750" s="58"/>
      <c r="C750" s="62"/>
      <c r="D750" s="58"/>
      <c r="E750" s="58"/>
      <c r="F750" s="62"/>
      <c r="G750" s="63"/>
      <c r="H750" s="63"/>
      <c r="I750" s="63"/>
      <c r="J750" s="62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>
      <c r="A751" s="58"/>
      <c r="B751" s="58"/>
      <c r="C751" s="62"/>
      <c r="D751" s="58"/>
      <c r="E751" s="58"/>
      <c r="F751" s="62"/>
      <c r="G751" s="63"/>
      <c r="H751" s="63"/>
      <c r="I751" s="63"/>
      <c r="J751" s="62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>
      <c r="A752" s="58"/>
      <c r="B752" s="58"/>
      <c r="C752" s="62"/>
      <c r="D752" s="58"/>
      <c r="E752" s="58"/>
      <c r="F752" s="62"/>
      <c r="G752" s="63"/>
      <c r="H752" s="63"/>
      <c r="I752" s="63"/>
      <c r="J752" s="62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>
      <c r="A753" s="58"/>
      <c r="B753" s="58"/>
      <c r="C753" s="62"/>
      <c r="D753" s="58"/>
      <c r="E753" s="58"/>
      <c r="F753" s="62"/>
      <c r="G753" s="63"/>
      <c r="H753" s="63"/>
      <c r="I753" s="63"/>
      <c r="J753" s="62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>
      <c r="A754" s="58"/>
      <c r="B754" s="58"/>
      <c r="C754" s="62"/>
      <c r="D754" s="58"/>
      <c r="E754" s="58"/>
      <c r="F754" s="62"/>
      <c r="G754" s="63"/>
      <c r="H754" s="63"/>
      <c r="I754" s="63"/>
      <c r="J754" s="62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>
      <c r="A755" s="58"/>
      <c r="B755" s="58"/>
      <c r="C755" s="62"/>
      <c r="D755" s="58"/>
      <c r="E755" s="58"/>
      <c r="F755" s="62"/>
      <c r="G755" s="63"/>
      <c r="H755" s="63"/>
      <c r="I755" s="63"/>
      <c r="J755" s="62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>
      <c r="A756" s="58"/>
      <c r="B756" s="58"/>
      <c r="C756" s="62"/>
      <c r="D756" s="58"/>
      <c r="E756" s="58"/>
      <c r="F756" s="62"/>
      <c r="G756" s="63"/>
      <c r="H756" s="63"/>
      <c r="I756" s="63"/>
      <c r="J756" s="62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>
      <c r="A757" s="58"/>
      <c r="B757" s="58"/>
      <c r="C757" s="62"/>
      <c r="D757" s="58"/>
      <c r="E757" s="58"/>
      <c r="F757" s="62"/>
      <c r="G757" s="63"/>
      <c r="H757" s="63"/>
      <c r="I757" s="63"/>
      <c r="J757" s="62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>
      <c r="A758" s="58"/>
      <c r="B758" s="58"/>
      <c r="C758" s="62"/>
      <c r="D758" s="58"/>
      <c r="E758" s="58"/>
      <c r="F758" s="62"/>
      <c r="G758" s="63"/>
      <c r="H758" s="63"/>
      <c r="I758" s="63"/>
      <c r="J758" s="62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>
      <c r="A759" s="58"/>
      <c r="B759" s="58"/>
      <c r="C759" s="62"/>
      <c r="D759" s="58"/>
      <c r="E759" s="58"/>
      <c r="F759" s="62"/>
      <c r="G759" s="63"/>
      <c r="H759" s="63"/>
      <c r="I759" s="63"/>
      <c r="J759" s="62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>
      <c r="A760" s="58"/>
      <c r="B760" s="58"/>
      <c r="C760" s="62"/>
      <c r="D760" s="58"/>
      <c r="E760" s="58"/>
      <c r="F760" s="62"/>
      <c r="G760" s="63"/>
      <c r="H760" s="63"/>
      <c r="I760" s="63"/>
      <c r="J760" s="62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>
      <c r="A761" s="58"/>
      <c r="B761" s="58"/>
      <c r="C761" s="62"/>
      <c r="D761" s="58"/>
      <c r="E761" s="58"/>
      <c r="F761" s="62"/>
      <c r="G761" s="63"/>
      <c r="H761" s="63"/>
      <c r="I761" s="63"/>
      <c r="J761" s="62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>
      <c r="A762" s="58"/>
      <c r="B762" s="58"/>
      <c r="C762" s="62"/>
      <c r="D762" s="58"/>
      <c r="E762" s="58"/>
      <c r="F762" s="62"/>
      <c r="G762" s="63"/>
      <c r="H762" s="63"/>
      <c r="I762" s="63"/>
      <c r="J762" s="62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>
      <c r="A763" s="58"/>
      <c r="B763" s="58"/>
      <c r="C763" s="62"/>
      <c r="D763" s="58"/>
      <c r="E763" s="58"/>
      <c r="F763" s="62"/>
      <c r="G763" s="63"/>
      <c r="H763" s="63"/>
      <c r="I763" s="63"/>
      <c r="J763" s="62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>
      <c r="A764" s="58"/>
      <c r="B764" s="58"/>
      <c r="C764" s="62"/>
      <c r="D764" s="58"/>
      <c r="E764" s="58"/>
      <c r="F764" s="62"/>
      <c r="G764" s="63"/>
      <c r="H764" s="63"/>
      <c r="I764" s="63"/>
      <c r="J764" s="62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>
      <c r="A765" s="58"/>
      <c r="B765" s="58"/>
      <c r="C765" s="62"/>
      <c r="D765" s="58"/>
      <c r="E765" s="58"/>
      <c r="F765" s="62"/>
      <c r="G765" s="63"/>
      <c r="H765" s="63"/>
      <c r="I765" s="63"/>
      <c r="J765" s="62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>
      <c r="A766" s="58"/>
      <c r="B766" s="58"/>
      <c r="C766" s="62"/>
      <c r="D766" s="58"/>
      <c r="E766" s="58"/>
      <c r="F766" s="62"/>
      <c r="G766" s="63"/>
      <c r="H766" s="63"/>
      <c r="I766" s="63"/>
      <c r="J766" s="62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>
      <c r="A767" s="58"/>
      <c r="B767" s="58"/>
      <c r="C767" s="62"/>
      <c r="D767" s="58"/>
      <c r="E767" s="58"/>
      <c r="F767" s="62"/>
      <c r="G767" s="63"/>
      <c r="H767" s="63"/>
      <c r="I767" s="63"/>
      <c r="J767" s="62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>
      <c r="A768" s="58"/>
      <c r="B768" s="58"/>
      <c r="C768" s="62"/>
      <c r="D768" s="58"/>
      <c r="E768" s="58"/>
      <c r="F768" s="62"/>
      <c r="G768" s="63"/>
      <c r="H768" s="63"/>
      <c r="I768" s="63"/>
      <c r="J768" s="62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>
      <c r="A769" s="58"/>
      <c r="B769" s="58"/>
      <c r="C769" s="62"/>
      <c r="D769" s="58"/>
      <c r="E769" s="58"/>
      <c r="F769" s="62"/>
      <c r="G769" s="63"/>
      <c r="H769" s="63"/>
      <c r="I769" s="63"/>
      <c r="J769" s="62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>
      <c r="A770" s="58"/>
      <c r="B770" s="58"/>
      <c r="C770" s="62"/>
      <c r="D770" s="58"/>
      <c r="E770" s="58"/>
      <c r="F770" s="62"/>
      <c r="G770" s="63"/>
      <c r="H770" s="63"/>
      <c r="I770" s="63"/>
      <c r="J770" s="62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>
      <c r="A771" s="58"/>
      <c r="B771" s="58"/>
      <c r="C771" s="62"/>
      <c r="D771" s="58"/>
      <c r="E771" s="58"/>
      <c r="F771" s="62"/>
      <c r="G771" s="63"/>
      <c r="H771" s="63"/>
      <c r="I771" s="63"/>
      <c r="J771" s="62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>
      <c r="A772" s="58"/>
      <c r="B772" s="58"/>
      <c r="C772" s="62"/>
      <c r="D772" s="58"/>
      <c r="E772" s="58"/>
      <c r="F772" s="62"/>
      <c r="G772" s="63"/>
      <c r="H772" s="63"/>
      <c r="I772" s="63"/>
      <c r="J772" s="62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>
      <c r="A773" s="58"/>
      <c r="B773" s="58"/>
      <c r="C773" s="62"/>
      <c r="D773" s="58"/>
      <c r="E773" s="58"/>
      <c r="F773" s="62"/>
      <c r="G773" s="63"/>
      <c r="H773" s="63"/>
      <c r="I773" s="63"/>
      <c r="J773" s="62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>
      <c r="A774" s="58"/>
      <c r="B774" s="58"/>
      <c r="C774" s="62"/>
      <c r="D774" s="58"/>
      <c r="E774" s="58"/>
      <c r="F774" s="62"/>
      <c r="G774" s="63"/>
      <c r="H774" s="63"/>
      <c r="I774" s="63"/>
      <c r="J774" s="62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>
      <c r="A775" s="58"/>
      <c r="B775" s="58"/>
      <c r="C775" s="62"/>
      <c r="D775" s="58"/>
      <c r="E775" s="58"/>
      <c r="F775" s="62"/>
      <c r="G775" s="63"/>
      <c r="H775" s="63"/>
      <c r="I775" s="63"/>
      <c r="J775" s="62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>
      <c r="A776" s="58"/>
      <c r="B776" s="58"/>
      <c r="C776" s="62"/>
      <c r="D776" s="58"/>
      <c r="E776" s="58"/>
      <c r="F776" s="62"/>
      <c r="G776" s="63"/>
      <c r="H776" s="63"/>
      <c r="I776" s="63"/>
      <c r="J776" s="62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>
      <c r="A777" s="58"/>
      <c r="B777" s="58"/>
      <c r="C777" s="62"/>
      <c r="D777" s="58"/>
      <c r="E777" s="58"/>
      <c r="F777" s="62"/>
      <c r="G777" s="63"/>
      <c r="H777" s="63"/>
      <c r="I777" s="63"/>
      <c r="J777" s="62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>
      <c r="A778" s="58"/>
      <c r="B778" s="58"/>
      <c r="C778" s="62"/>
      <c r="D778" s="58"/>
      <c r="E778" s="58"/>
      <c r="F778" s="62"/>
      <c r="G778" s="63"/>
      <c r="H778" s="63"/>
      <c r="I778" s="63"/>
      <c r="J778" s="62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>
      <c r="A779" s="58"/>
      <c r="B779" s="58"/>
      <c r="C779" s="62"/>
      <c r="D779" s="58"/>
      <c r="E779" s="58"/>
      <c r="F779" s="62"/>
      <c r="G779" s="63"/>
      <c r="H779" s="63"/>
      <c r="I779" s="63"/>
      <c r="J779" s="62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>
      <c r="A780" s="58"/>
      <c r="B780" s="58"/>
      <c r="C780" s="62"/>
      <c r="D780" s="58"/>
      <c r="E780" s="58"/>
      <c r="F780" s="62"/>
      <c r="G780" s="63"/>
      <c r="H780" s="63"/>
      <c r="I780" s="63"/>
      <c r="J780" s="62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>
      <c r="A781" s="58"/>
      <c r="B781" s="58"/>
      <c r="C781" s="62"/>
      <c r="D781" s="58"/>
      <c r="E781" s="58"/>
      <c r="F781" s="62"/>
      <c r="G781" s="63"/>
      <c r="H781" s="63"/>
      <c r="I781" s="63"/>
      <c r="J781" s="62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>
      <c r="A782" s="58"/>
      <c r="B782" s="58"/>
      <c r="C782" s="62"/>
      <c r="D782" s="58"/>
      <c r="E782" s="58"/>
      <c r="F782" s="62"/>
      <c r="G782" s="63"/>
      <c r="H782" s="63"/>
      <c r="I782" s="63"/>
      <c r="J782" s="62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>
      <c r="A783" s="58"/>
      <c r="B783" s="58"/>
      <c r="C783" s="62"/>
      <c r="D783" s="58"/>
      <c r="E783" s="58"/>
      <c r="F783" s="62"/>
      <c r="G783" s="63"/>
      <c r="H783" s="63"/>
      <c r="I783" s="63"/>
      <c r="J783" s="62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>
      <c r="A784" s="58"/>
      <c r="B784" s="58"/>
      <c r="C784" s="62"/>
      <c r="D784" s="58"/>
      <c r="E784" s="58"/>
      <c r="F784" s="62"/>
      <c r="G784" s="63"/>
      <c r="H784" s="63"/>
      <c r="I784" s="63"/>
      <c r="J784" s="62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>
      <c r="A785" s="58"/>
      <c r="B785" s="58"/>
      <c r="C785" s="62"/>
      <c r="D785" s="58"/>
      <c r="E785" s="58"/>
      <c r="F785" s="62"/>
      <c r="G785" s="63"/>
      <c r="H785" s="63"/>
      <c r="I785" s="63"/>
      <c r="J785" s="62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>
      <c r="A786" s="58"/>
      <c r="B786" s="58"/>
      <c r="C786" s="62"/>
      <c r="D786" s="58"/>
      <c r="E786" s="58"/>
      <c r="F786" s="62"/>
      <c r="G786" s="63"/>
      <c r="H786" s="63"/>
      <c r="I786" s="63"/>
      <c r="J786" s="62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>
      <c r="A787" s="58"/>
      <c r="B787" s="58"/>
      <c r="C787" s="62"/>
      <c r="D787" s="58"/>
      <c r="E787" s="58"/>
      <c r="F787" s="62"/>
      <c r="G787" s="63"/>
      <c r="H787" s="63"/>
      <c r="I787" s="63"/>
      <c r="J787" s="62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>
      <c r="A788" s="58"/>
      <c r="B788" s="58"/>
      <c r="C788" s="62"/>
      <c r="D788" s="58"/>
      <c r="E788" s="58"/>
      <c r="F788" s="62"/>
      <c r="G788" s="63"/>
      <c r="H788" s="63"/>
      <c r="I788" s="63"/>
      <c r="J788" s="62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>
      <c r="A789" s="58"/>
      <c r="B789" s="58"/>
      <c r="C789" s="62"/>
      <c r="D789" s="58"/>
      <c r="E789" s="58"/>
      <c r="F789" s="62"/>
      <c r="G789" s="63"/>
      <c r="H789" s="63"/>
      <c r="I789" s="63"/>
      <c r="J789" s="62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>
      <c r="A790" s="58"/>
      <c r="B790" s="58"/>
      <c r="C790" s="62"/>
      <c r="D790" s="58"/>
      <c r="E790" s="58"/>
      <c r="F790" s="62"/>
      <c r="G790" s="63"/>
      <c r="H790" s="63"/>
      <c r="I790" s="63"/>
      <c r="J790" s="62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>
      <c r="A791" s="58"/>
      <c r="B791" s="58"/>
      <c r="C791" s="62"/>
      <c r="D791" s="58"/>
      <c r="E791" s="58"/>
      <c r="F791" s="62"/>
      <c r="G791" s="63"/>
      <c r="H791" s="63"/>
      <c r="I791" s="63"/>
      <c r="J791" s="62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>
      <c r="A792" s="58"/>
      <c r="B792" s="58"/>
      <c r="C792" s="62"/>
      <c r="D792" s="58"/>
      <c r="E792" s="58"/>
      <c r="F792" s="62"/>
      <c r="G792" s="63"/>
      <c r="H792" s="63"/>
      <c r="I792" s="63"/>
      <c r="J792" s="62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>
      <c r="A793" s="58"/>
      <c r="B793" s="58"/>
      <c r="C793" s="62"/>
      <c r="D793" s="58"/>
      <c r="E793" s="58"/>
      <c r="F793" s="62"/>
      <c r="G793" s="63"/>
      <c r="H793" s="63"/>
      <c r="I793" s="63"/>
      <c r="J793" s="62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>
      <c r="A794" s="58"/>
      <c r="B794" s="58"/>
      <c r="C794" s="62"/>
      <c r="D794" s="58"/>
      <c r="E794" s="58"/>
      <c r="F794" s="62"/>
      <c r="G794" s="63"/>
      <c r="H794" s="63"/>
      <c r="I794" s="63"/>
      <c r="J794" s="62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>
      <c r="A795" s="58"/>
      <c r="B795" s="58"/>
      <c r="C795" s="62"/>
      <c r="D795" s="58"/>
      <c r="E795" s="58"/>
      <c r="F795" s="62"/>
      <c r="G795" s="63"/>
      <c r="H795" s="63"/>
      <c r="I795" s="63"/>
      <c r="J795" s="62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>
      <c r="A796" s="58"/>
      <c r="B796" s="58"/>
      <c r="C796" s="62"/>
      <c r="D796" s="58"/>
      <c r="E796" s="58"/>
      <c r="F796" s="62"/>
      <c r="G796" s="63"/>
      <c r="H796" s="63"/>
      <c r="I796" s="63"/>
      <c r="J796" s="62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>
      <c r="A797" s="58"/>
      <c r="B797" s="58"/>
      <c r="C797" s="62"/>
      <c r="D797" s="58"/>
      <c r="E797" s="58"/>
      <c r="F797" s="62"/>
      <c r="G797" s="63"/>
      <c r="H797" s="63"/>
      <c r="I797" s="63"/>
      <c r="J797" s="62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>
      <c r="A798" s="58"/>
      <c r="B798" s="58"/>
      <c r="C798" s="62"/>
      <c r="D798" s="58"/>
      <c r="E798" s="58"/>
      <c r="F798" s="62"/>
      <c r="G798" s="63"/>
      <c r="H798" s="63"/>
      <c r="I798" s="63"/>
      <c r="J798" s="62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>
      <c r="A799" s="58"/>
      <c r="B799" s="58"/>
      <c r="C799" s="62"/>
      <c r="D799" s="58"/>
      <c r="E799" s="58"/>
      <c r="F799" s="62"/>
      <c r="G799" s="63"/>
      <c r="H799" s="63"/>
      <c r="I799" s="63"/>
      <c r="J799" s="62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>
      <c r="A800" s="58"/>
      <c r="B800" s="58"/>
      <c r="C800" s="62"/>
      <c r="D800" s="58"/>
      <c r="E800" s="58"/>
      <c r="F800" s="62"/>
      <c r="G800" s="63"/>
      <c r="H800" s="63"/>
      <c r="I800" s="63"/>
      <c r="J800" s="62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>
      <c r="A801" s="58"/>
      <c r="B801" s="58"/>
      <c r="C801" s="62"/>
      <c r="D801" s="58"/>
      <c r="E801" s="58"/>
      <c r="F801" s="62"/>
      <c r="G801" s="63"/>
      <c r="H801" s="63"/>
      <c r="I801" s="63"/>
      <c r="J801" s="62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>
      <c r="A802" s="58"/>
      <c r="B802" s="58"/>
      <c r="C802" s="62"/>
      <c r="D802" s="58"/>
      <c r="E802" s="58"/>
      <c r="F802" s="62"/>
      <c r="G802" s="63"/>
      <c r="H802" s="63"/>
      <c r="I802" s="63"/>
      <c r="J802" s="62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>
      <c r="A803" s="58"/>
      <c r="B803" s="58"/>
      <c r="C803" s="62"/>
      <c r="D803" s="58"/>
      <c r="E803" s="58"/>
      <c r="F803" s="62"/>
      <c r="G803" s="63"/>
      <c r="H803" s="63"/>
      <c r="I803" s="63"/>
      <c r="J803" s="62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>
      <c r="A804" s="58"/>
      <c r="B804" s="58"/>
      <c r="C804" s="62"/>
      <c r="D804" s="58"/>
      <c r="E804" s="58"/>
      <c r="F804" s="62"/>
      <c r="G804" s="63"/>
      <c r="H804" s="63"/>
      <c r="I804" s="63"/>
      <c r="J804" s="62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>
      <c r="A805" s="58"/>
      <c r="B805" s="58"/>
      <c r="C805" s="62"/>
      <c r="D805" s="58"/>
      <c r="E805" s="58"/>
      <c r="F805" s="62"/>
      <c r="G805" s="63"/>
      <c r="H805" s="63"/>
      <c r="I805" s="63"/>
      <c r="J805" s="62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>
      <c r="A806" s="58"/>
      <c r="B806" s="58"/>
      <c r="C806" s="62"/>
      <c r="D806" s="58"/>
      <c r="E806" s="58"/>
      <c r="F806" s="62"/>
      <c r="G806" s="63"/>
      <c r="H806" s="63"/>
      <c r="I806" s="63"/>
      <c r="J806" s="62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>
      <c r="A807" s="58"/>
      <c r="B807" s="58"/>
      <c r="C807" s="62"/>
      <c r="D807" s="58"/>
      <c r="E807" s="58"/>
      <c r="F807" s="62"/>
      <c r="G807" s="63"/>
      <c r="H807" s="63"/>
      <c r="I807" s="63"/>
      <c r="J807" s="62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>
      <c r="A808" s="58"/>
      <c r="B808" s="58"/>
      <c r="C808" s="62"/>
      <c r="D808" s="58"/>
      <c r="E808" s="58"/>
      <c r="F808" s="62"/>
      <c r="G808" s="63"/>
      <c r="H808" s="63"/>
      <c r="I808" s="63"/>
      <c r="J808" s="62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>
      <c r="A809" s="58"/>
      <c r="B809" s="58"/>
      <c r="C809" s="62"/>
      <c r="D809" s="58"/>
      <c r="E809" s="58"/>
      <c r="F809" s="62"/>
      <c r="G809" s="63"/>
      <c r="H809" s="63"/>
      <c r="I809" s="63"/>
      <c r="J809" s="62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>
      <c r="A810" s="58"/>
      <c r="B810" s="58"/>
      <c r="C810" s="62"/>
      <c r="D810" s="58"/>
      <c r="E810" s="58"/>
      <c r="F810" s="62"/>
      <c r="G810" s="63"/>
      <c r="H810" s="63"/>
      <c r="I810" s="63"/>
      <c r="J810" s="62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>
      <c r="A811" s="58"/>
      <c r="B811" s="58"/>
      <c r="C811" s="62"/>
      <c r="D811" s="58"/>
      <c r="E811" s="58"/>
      <c r="F811" s="62"/>
      <c r="G811" s="63"/>
      <c r="H811" s="63"/>
      <c r="I811" s="63"/>
      <c r="J811" s="62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>
      <c r="A812" s="58"/>
      <c r="B812" s="58"/>
      <c r="C812" s="62"/>
      <c r="D812" s="58"/>
      <c r="E812" s="58"/>
      <c r="F812" s="62"/>
      <c r="G812" s="63"/>
      <c r="H812" s="63"/>
      <c r="I812" s="63"/>
      <c r="J812" s="62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>
      <c r="A813" s="58"/>
      <c r="B813" s="58"/>
      <c r="C813" s="62"/>
      <c r="D813" s="58"/>
      <c r="E813" s="58"/>
      <c r="F813" s="62"/>
      <c r="G813" s="63"/>
      <c r="H813" s="63"/>
      <c r="I813" s="63"/>
      <c r="J813" s="62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>
      <c r="A814" s="58"/>
      <c r="B814" s="58"/>
      <c r="C814" s="62"/>
      <c r="D814" s="58"/>
      <c r="E814" s="58"/>
      <c r="F814" s="62"/>
      <c r="G814" s="63"/>
      <c r="H814" s="63"/>
      <c r="I814" s="63"/>
      <c r="J814" s="62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>
      <c r="A815" s="58"/>
      <c r="B815" s="58"/>
      <c r="C815" s="62"/>
      <c r="D815" s="58"/>
      <c r="E815" s="58"/>
      <c r="F815" s="62"/>
      <c r="G815" s="63"/>
      <c r="H815" s="63"/>
      <c r="I815" s="63"/>
      <c r="J815" s="62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>
      <c r="A816" s="58"/>
      <c r="B816" s="58"/>
      <c r="C816" s="62"/>
      <c r="D816" s="58"/>
      <c r="E816" s="58"/>
      <c r="F816" s="62"/>
      <c r="G816" s="63"/>
      <c r="H816" s="63"/>
      <c r="I816" s="63"/>
      <c r="J816" s="62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>
      <c r="A817" s="58"/>
      <c r="B817" s="58"/>
      <c r="C817" s="62"/>
      <c r="D817" s="58"/>
      <c r="E817" s="58"/>
      <c r="F817" s="62"/>
      <c r="G817" s="63"/>
      <c r="H817" s="63"/>
      <c r="I817" s="63"/>
      <c r="J817" s="62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>
      <c r="A818" s="58"/>
      <c r="B818" s="58"/>
      <c r="C818" s="62"/>
      <c r="D818" s="58"/>
      <c r="E818" s="58"/>
      <c r="F818" s="62"/>
      <c r="G818" s="63"/>
      <c r="H818" s="63"/>
      <c r="I818" s="63"/>
      <c r="J818" s="62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>
      <c r="A819" s="58"/>
      <c r="B819" s="58"/>
      <c r="C819" s="62"/>
      <c r="D819" s="58"/>
      <c r="E819" s="58"/>
      <c r="F819" s="62"/>
      <c r="G819" s="63"/>
      <c r="H819" s="63"/>
      <c r="I819" s="63"/>
      <c r="J819" s="62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>
      <c r="A820" s="58"/>
      <c r="B820" s="58"/>
      <c r="C820" s="62"/>
      <c r="D820" s="58"/>
      <c r="E820" s="58"/>
      <c r="F820" s="62"/>
      <c r="G820" s="63"/>
      <c r="H820" s="63"/>
      <c r="I820" s="63"/>
      <c r="J820" s="62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>
      <c r="A821" s="58"/>
      <c r="B821" s="58"/>
      <c r="C821" s="62"/>
      <c r="D821" s="58"/>
      <c r="E821" s="58"/>
      <c r="F821" s="62"/>
      <c r="G821" s="63"/>
      <c r="H821" s="63"/>
      <c r="I821" s="63"/>
      <c r="J821" s="62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>
      <c r="A822" s="58"/>
      <c r="B822" s="58"/>
      <c r="C822" s="62"/>
      <c r="D822" s="58"/>
      <c r="E822" s="58"/>
      <c r="F822" s="62"/>
      <c r="G822" s="63"/>
      <c r="H822" s="63"/>
      <c r="I822" s="63"/>
      <c r="J822" s="62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>
      <c r="A823" s="58"/>
      <c r="B823" s="58"/>
      <c r="C823" s="62"/>
      <c r="D823" s="58"/>
      <c r="E823" s="58"/>
      <c r="F823" s="62"/>
      <c r="G823" s="63"/>
      <c r="H823" s="63"/>
      <c r="I823" s="63"/>
      <c r="J823" s="62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>
      <c r="A824" s="58"/>
      <c r="B824" s="58"/>
      <c r="C824" s="62"/>
      <c r="D824" s="58"/>
      <c r="E824" s="58"/>
      <c r="F824" s="62"/>
      <c r="G824" s="63"/>
      <c r="H824" s="63"/>
      <c r="I824" s="63"/>
      <c r="J824" s="62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>
      <c r="A825" s="58"/>
      <c r="B825" s="58"/>
      <c r="C825" s="62"/>
      <c r="D825" s="58"/>
      <c r="E825" s="58"/>
      <c r="F825" s="62"/>
      <c r="G825" s="63"/>
      <c r="H825" s="63"/>
      <c r="I825" s="63"/>
      <c r="J825" s="62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>
      <c r="A826" s="58"/>
      <c r="B826" s="58"/>
      <c r="C826" s="62"/>
      <c r="D826" s="58"/>
      <c r="E826" s="58"/>
      <c r="F826" s="62"/>
      <c r="G826" s="63"/>
      <c r="H826" s="63"/>
      <c r="I826" s="63"/>
      <c r="J826" s="62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>
      <c r="A827" s="58"/>
      <c r="B827" s="58"/>
      <c r="C827" s="62"/>
      <c r="D827" s="58"/>
      <c r="E827" s="58"/>
      <c r="F827" s="62"/>
      <c r="G827" s="63"/>
      <c r="H827" s="63"/>
      <c r="I827" s="63"/>
      <c r="J827" s="62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>
      <c r="A828" s="58"/>
      <c r="B828" s="58"/>
      <c r="C828" s="62"/>
      <c r="D828" s="58"/>
      <c r="E828" s="58"/>
      <c r="F828" s="62"/>
      <c r="G828" s="63"/>
      <c r="H828" s="63"/>
      <c r="I828" s="63"/>
      <c r="J828" s="62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>
      <c r="A829" s="58"/>
      <c r="B829" s="58"/>
      <c r="C829" s="62"/>
      <c r="D829" s="58"/>
      <c r="E829" s="58"/>
      <c r="F829" s="62"/>
      <c r="G829" s="63"/>
      <c r="H829" s="63"/>
      <c r="I829" s="63"/>
      <c r="J829" s="62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>
      <c r="A830" s="58"/>
      <c r="B830" s="58"/>
      <c r="C830" s="62"/>
      <c r="D830" s="58"/>
      <c r="E830" s="58"/>
      <c r="F830" s="62"/>
      <c r="G830" s="63"/>
      <c r="H830" s="63"/>
      <c r="I830" s="63"/>
      <c r="J830" s="62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>
      <c r="A831" s="58"/>
      <c r="B831" s="58"/>
      <c r="C831" s="62"/>
      <c r="D831" s="58"/>
      <c r="E831" s="58"/>
      <c r="F831" s="62"/>
      <c r="G831" s="63"/>
      <c r="H831" s="63"/>
      <c r="I831" s="63"/>
      <c r="J831" s="62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>
      <c r="A832" s="58"/>
      <c r="B832" s="58"/>
      <c r="C832" s="62"/>
      <c r="D832" s="58"/>
      <c r="E832" s="58"/>
      <c r="F832" s="62"/>
      <c r="G832" s="63"/>
      <c r="H832" s="63"/>
      <c r="I832" s="63"/>
      <c r="J832" s="62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>
      <c r="A833" s="58"/>
      <c r="B833" s="58"/>
      <c r="C833" s="62"/>
      <c r="D833" s="58"/>
      <c r="E833" s="58"/>
      <c r="F833" s="62"/>
      <c r="G833" s="63"/>
      <c r="H833" s="63"/>
      <c r="I833" s="63"/>
      <c r="J833" s="62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>
      <c r="A834" s="58"/>
      <c r="B834" s="58"/>
      <c r="C834" s="62"/>
      <c r="D834" s="58"/>
      <c r="E834" s="58"/>
      <c r="F834" s="62"/>
      <c r="G834" s="63"/>
      <c r="H834" s="63"/>
      <c r="I834" s="63"/>
      <c r="J834" s="62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>
      <c r="A835" s="58"/>
      <c r="B835" s="58"/>
      <c r="C835" s="62"/>
      <c r="D835" s="58"/>
      <c r="E835" s="58"/>
      <c r="F835" s="62"/>
      <c r="G835" s="63"/>
      <c r="H835" s="63"/>
      <c r="I835" s="63"/>
      <c r="J835" s="62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>
      <c r="A836" s="58"/>
      <c r="B836" s="58"/>
      <c r="C836" s="62"/>
      <c r="D836" s="58"/>
      <c r="E836" s="58"/>
      <c r="F836" s="62"/>
      <c r="G836" s="63"/>
      <c r="H836" s="63"/>
      <c r="I836" s="63"/>
      <c r="J836" s="62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>
      <c r="A837" s="58"/>
      <c r="B837" s="58"/>
      <c r="C837" s="62"/>
      <c r="D837" s="58"/>
      <c r="E837" s="58"/>
      <c r="F837" s="62"/>
      <c r="G837" s="63"/>
      <c r="H837" s="63"/>
      <c r="I837" s="63"/>
      <c r="J837" s="62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>
      <c r="A838" s="58"/>
      <c r="B838" s="58"/>
      <c r="C838" s="62"/>
      <c r="D838" s="58"/>
      <c r="E838" s="58"/>
      <c r="F838" s="62"/>
      <c r="G838" s="63"/>
      <c r="H838" s="63"/>
      <c r="I838" s="63"/>
      <c r="J838" s="62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>
      <c r="A839" s="58"/>
      <c r="B839" s="58"/>
      <c r="C839" s="62"/>
      <c r="D839" s="58"/>
      <c r="E839" s="58"/>
      <c r="F839" s="62"/>
      <c r="G839" s="63"/>
      <c r="H839" s="63"/>
      <c r="I839" s="63"/>
      <c r="J839" s="62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>
      <c r="A840" s="58"/>
      <c r="B840" s="58"/>
      <c r="C840" s="62"/>
      <c r="D840" s="58"/>
      <c r="E840" s="58"/>
      <c r="F840" s="62"/>
      <c r="G840" s="63"/>
      <c r="H840" s="63"/>
      <c r="I840" s="63"/>
      <c r="J840" s="62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>
      <c r="A841" s="58"/>
      <c r="B841" s="58"/>
      <c r="C841" s="62"/>
      <c r="D841" s="58"/>
      <c r="E841" s="58"/>
      <c r="F841" s="62"/>
      <c r="G841" s="63"/>
      <c r="H841" s="63"/>
      <c r="I841" s="63"/>
      <c r="J841" s="62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>
      <c r="A842" s="58"/>
      <c r="B842" s="58"/>
      <c r="C842" s="62"/>
      <c r="D842" s="58"/>
      <c r="E842" s="58"/>
      <c r="F842" s="62"/>
      <c r="G842" s="63"/>
      <c r="H842" s="63"/>
      <c r="I842" s="63"/>
      <c r="J842" s="62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>
      <c r="A843" s="58"/>
      <c r="B843" s="58"/>
      <c r="C843" s="62"/>
      <c r="D843" s="58"/>
      <c r="E843" s="58"/>
      <c r="F843" s="62"/>
      <c r="G843" s="63"/>
      <c r="H843" s="63"/>
      <c r="I843" s="63"/>
      <c r="J843" s="62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>
      <c r="A844" s="58"/>
      <c r="B844" s="58"/>
      <c r="C844" s="62"/>
      <c r="D844" s="58"/>
      <c r="E844" s="58"/>
      <c r="F844" s="62"/>
      <c r="G844" s="63"/>
      <c r="H844" s="63"/>
      <c r="I844" s="63"/>
      <c r="J844" s="62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>
      <c r="A845" s="58"/>
      <c r="B845" s="58"/>
      <c r="C845" s="62"/>
      <c r="D845" s="58"/>
      <c r="E845" s="58"/>
      <c r="F845" s="62"/>
      <c r="G845" s="63"/>
      <c r="H845" s="63"/>
      <c r="I845" s="63"/>
      <c r="J845" s="62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>
      <c r="A846" s="58"/>
      <c r="B846" s="58"/>
      <c r="C846" s="62"/>
      <c r="D846" s="58"/>
      <c r="E846" s="58"/>
      <c r="F846" s="62"/>
      <c r="G846" s="63"/>
      <c r="H846" s="63"/>
      <c r="I846" s="63"/>
      <c r="J846" s="62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>
      <c r="A847" s="58"/>
      <c r="B847" s="58"/>
      <c r="C847" s="62"/>
      <c r="D847" s="58"/>
      <c r="E847" s="58"/>
      <c r="F847" s="62"/>
      <c r="G847" s="63"/>
      <c r="H847" s="63"/>
      <c r="I847" s="63"/>
      <c r="J847" s="62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>
      <c r="A848" s="58"/>
      <c r="B848" s="58"/>
      <c r="C848" s="62"/>
      <c r="D848" s="58"/>
      <c r="E848" s="58"/>
      <c r="F848" s="62"/>
      <c r="G848" s="63"/>
      <c r="H848" s="63"/>
      <c r="I848" s="63"/>
      <c r="J848" s="62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>
      <c r="A849" s="58"/>
      <c r="B849" s="58"/>
      <c r="C849" s="62"/>
      <c r="D849" s="58"/>
      <c r="E849" s="58"/>
      <c r="F849" s="62"/>
      <c r="G849" s="63"/>
      <c r="H849" s="63"/>
      <c r="I849" s="63"/>
      <c r="J849" s="62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>
      <c r="A850" s="58"/>
      <c r="B850" s="58"/>
      <c r="C850" s="62"/>
      <c r="D850" s="58"/>
      <c r="E850" s="58"/>
      <c r="F850" s="62"/>
      <c r="G850" s="63"/>
      <c r="H850" s="63"/>
      <c r="I850" s="63"/>
      <c r="J850" s="62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>
      <c r="A851" s="58"/>
      <c r="B851" s="58"/>
      <c r="C851" s="62"/>
      <c r="D851" s="58"/>
      <c r="E851" s="58"/>
      <c r="F851" s="62"/>
      <c r="G851" s="63"/>
      <c r="H851" s="63"/>
      <c r="I851" s="63"/>
      <c r="J851" s="62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>
      <c r="A852" s="58"/>
      <c r="B852" s="58"/>
      <c r="C852" s="62"/>
      <c r="D852" s="58"/>
      <c r="E852" s="58"/>
      <c r="F852" s="62"/>
      <c r="G852" s="63"/>
      <c r="H852" s="63"/>
      <c r="I852" s="63"/>
      <c r="J852" s="62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>
      <c r="A853" s="58"/>
      <c r="B853" s="58"/>
      <c r="C853" s="62"/>
      <c r="D853" s="58"/>
      <c r="E853" s="58"/>
      <c r="F853" s="62"/>
      <c r="G853" s="63"/>
      <c r="H853" s="63"/>
      <c r="I853" s="63"/>
      <c r="J853" s="62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>
      <c r="A854" s="58"/>
      <c r="B854" s="58"/>
      <c r="C854" s="62"/>
      <c r="D854" s="58"/>
      <c r="E854" s="58"/>
      <c r="F854" s="62"/>
      <c r="G854" s="63"/>
      <c r="H854" s="63"/>
      <c r="I854" s="63"/>
      <c r="J854" s="62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>
      <c r="A855" s="58"/>
      <c r="B855" s="58"/>
      <c r="C855" s="62"/>
      <c r="D855" s="58"/>
      <c r="E855" s="58"/>
      <c r="F855" s="62"/>
      <c r="G855" s="63"/>
      <c r="H855" s="63"/>
      <c r="I855" s="63"/>
      <c r="J855" s="62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>
      <c r="A856" s="58"/>
      <c r="B856" s="58"/>
      <c r="C856" s="62"/>
      <c r="D856" s="58"/>
      <c r="E856" s="58"/>
      <c r="F856" s="62"/>
      <c r="G856" s="63"/>
      <c r="H856" s="63"/>
      <c r="I856" s="63"/>
      <c r="J856" s="62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>
      <c r="A857" s="58"/>
      <c r="B857" s="58"/>
      <c r="C857" s="62"/>
      <c r="D857" s="58"/>
      <c r="E857" s="58"/>
      <c r="F857" s="62"/>
      <c r="G857" s="63"/>
      <c r="H857" s="63"/>
      <c r="I857" s="63"/>
      <c r="J857" s="62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>
      <c r="A858" s="58"/>
      <c r="B858" s="58"/>
      <c r="C858" s="62"/>
      <c r="D858" s="58"/>
      <c r="E858" s="58"/>
      <c r="F858" s="62"/>
      <c r="G858" s="63"/>
      <c r="H858" s="63"/>
      <c r="I858" s="63"/>
      <c r="J858" s="62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>
      <c r="A859" s="58"/>
      <c r="B859" s="58"/>
      <c r="C859" s="62"/>
      <c r="D859" s="58"/>
      <c r="E859" s="58"/>
      <c r="F859" s="62"/>
      <c r="G859" s="63"/>
      <c r="H859" s="63"/>
      <c r="I859" s="63"/>
      <c r="J859" s="62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>
      <c r="A860" s="58"/>
      <c r="B860" s="58"/>
      <c r="C860" s="62"/>
      <c r="D860" s="58"/>
      <c r="E860" s="58"/>
      <c r="F860" s="62"/>
      <c r="G860" s="63"/>
      <c r="H860" s="63"/>
      <c r="I860" s="63"/>
      <c r="J860" s="62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>
      <c r="A861" s="58"/>
      <c r="B861" s="58"/>
      <c r="C861" s="62"/>
      <c r="D861" s="58"/>
      <c r="E861" s="58"/>
      <c r="F861" s="62"/>
      <c r="G861" s="63"/>
      <c r="H861" s="63"/>
      <c r="I861" s="63"/>
      <c r="J861" s="62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>
      <c r="A862" s="58"/>
      <c r="B862" s="58"/>
      <c r="C862" s="62"/>
      <c r="D862" s="58"/>
      <c r="E862" s="58"/>
      <c r="F862" s="62"/>
      <c r="G862" s="63"/>
      <c r="H862" s="63"/>
      <c r="I862" s="63"/>
      <c r="J862" s="62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>
      <c r="A863" s="58"/>
      <c r="B863" s="58"/>
      <c r="C863" s="62"/>
      <c r="D863" s="58"/>
      <c r="E863" s="58"/>
      <c r="F863" s="62"/>
      <c r="G863" s="63"/>
      <c r="H863" s="63"/>
      <c r="I863" s="63"/>
      <c r="J863" s="62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>
      <c r="A864" s="58"/>
      <c r="B864" s="58"/>
      <c r="C864" s="62"/>
      <c r="D864" s="58"/>
      <c r="E864" s="58"/>
      <c r="F864" s="62"/>
      <c r="G864" s="63"/>
      <c r="H864" s="63"/>
      <c r="I864" s="63"/>
      <c r="J864" s="62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>
      <c r="A865" s="58"/>
      <c r="B865" s="58"/>
      <c r="C865" s="62"/>
      <c r="D865" s="58"/>
      <c r="E865" s="58"/>
      <c r="F865" s="62"/>
      <c r="G865" s="63"/>
      <c r="H865" s="63"/>
      <c r="I865" s="63"/>
      <c r="J865" s="62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>
      <c r="A866" s="58"/>
      <c r="B866" s="58"/>
      <c r="C866" s="62"/>
      <c r="D866" s="58"/>
      <c r="E866" s="58"/>
      <c r="F866" s="62"/>
      <c r="G866" s="63"/>
      <c r="H866" s="63"/>
      <c r="I866" s="63"/>
      <c r="J866" s="62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>
      <c r="A867" s="58"/>
      <c r="B867" s="58"/>
      <c r="C867" s="62"/>
      <c r="D867" s="58"/>
      <c r="E867" s="58"/>
      <c r="F867" s="62"/>
      <c r="G867" s="63"/>
      <c r="H867" s="63"/>
      <c r="I867" s="63"/>
      <c r="J867" s="62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>
      <c r="A868" s="58"/>
      <c r="B868" s="58"/>
      <c r="C868" s="62"/>
      <c r="D868" s="58"/>
      <c r="E868" s="58"/>
      <c r="F868" s="62"/>
      <c r="G868" s="63"/>
      <c r="H868" s="63"/>
      <c r="I868" s="63"/>
      <c r="J868" s="62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>
      <c r="A869" s="58"/>
      <c r="B869" s="58"/>
      <c r="C869" s="62"/>
      <c r="D869" s="58"/>
      <c r="E869" s="58"/>
      <c r="F869" s="62"/>
      <c r="G869" s="63"/>
      <c r="H869" s="63"/>
      <c r="I869" s="63"/>
      <c r="J869" s="62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>
      <c r="A870" s="58"/>
      <c r="B870" s="58"/>
      <c r="C870" s="62"/>
      <c r="D870" s="58"/>
      <c r="E870" s="58"/>
      <c r="F870" s="62"/>
      <c r="G870" s="63"/>
      <c r="H870" s="63"/>
      <c r="I870" s="63"/>
      <c r="J870" s="62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>
      <c r="A871" s="58"/>
      <c r="B871" s="58"/>
      <c r="C871" s="62"/>
      <c r="D871" s="58"/>
      <c r="E871" s="58"/>
      <c r="F871" s="62"/>
      <c r="G871" s="63"/>
      <c r="H871" s="63"/>
      <c r="I871" s="63"/>
      <c r="J871" s="62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>
      <c r="A872" s="58"/>
      <c r="B872" s="58"/>
      <c r="C872" s="62"/>
      <c r="D872" s="58"/>
      <c r="E872" s="58"/>
      <c r="F872" s="62"/>
      <c r="G872" s="63"/>
      <c r="H872" s="63"/>
      <c r="I872" s="63"/>
      <c r="J872" s="62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>
      <c r="A873" s="58"/>
      <c r="B873" s="58"/>
      <c r="C873" s="62"/>
      <c r="D873" s="58"/>
      <c r="E873" s="58"/>
      <c r="F873" s="62"/>
      <c r="G873" s="63"/>
      <c r="H873" s="63"/>
      <c r="I873" s="63"/>
      <c r="J873" s="62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>
      <c r="A874" s="58"/>
      <c r="B874" s="58"/>
      <c r="C874" s="62"/>
      <c r="D874" s="58"/>
      <c r="E874" s="58"/>
      <c r="F874" s="62"/>
      <c r="G874" s="63"/>
      <c r="H874" s="63"/>
      <c r="I874" s="63"/>
      <c r="J874" s="62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>
      <c r="A875" s="58"/>
      <c r="B875" s="58"/>
      <c r="C875" s="62"/>
      <c r="D875" s="58"/>
      <c r="E875" s="58"/>
      <c r="F875" s="62"/>
      <c r="G875" s="63"/>
      <c r="H875" s="63"/>
      <c r="I875" s="63"/>
      <c r="J875" s="62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>
      <c r="A876" s="58"/>
      <c r="B876" s="58"/>
      <c r="C876" s="62"/>
      <c r="D876" s="58"/>
      <c r="E876" s="58"/>
      <c r="F876" s="62"/>
      <c r="G876" s="63"/>
      <c r="H876" s="63"/>
      <c r="I876" s="63"/>
      <c r="J876" s="62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>
      <c r="A877" s="58"/>
      <c r="B877" s="58"/>
      <c r="C877" s="62"/>
      <c r="D877" s="58"/>
      <c r="E877" s="58"/>
      <c r="F877" s="62"/>
      <c r="G877" s="63"/>
      <c r="H877" s="63"/>
      <c r="I877" s="63"/>
      <c r="J877" s="62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>
      <c r="A878" s="58"/>
      <c r="B878" s="58"/>
      <c r="C878" s="62"/>
      <c r="D878" s="58"/>
      <c r="E878" s="58"/>
      <c r="F878" s="62"/>
      <c r="G878" s="63"/>
      <c r="H878" s="63"/>
      <c r="I878" s="63"/>
      <c r="J878" s="62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>
      <c r="A879" s="58"/>
      <c r="B879" s="58"/>
      <c r="C879" s="62"/>
      <c r="D879" s="58"/>
      <c r="E879" s="58"/>
      <c r="F879" s="62"/>
      <c r="G879" s="63"/>
      <c r="H879" s="63"/>
      <c r="I879" s="63"/>
      <c r="J879" s="62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>
      <c r="A880" s="58"/>
      <c r="B880" s="58"/>
      <c r="C880" s="62"/>
      <c r="D880" s="58"/>
      <c r="E880" s="58"/>
      <c r="F880" s="62"/>
      <c r="G880" s="63"/>
      <c r="H880" s="63"/>
      <c r="I880" s="63"/>
      <c r="J880" s="62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>
      <c r="A881" s="58"/>
      <c r="B881" s="58"/>
      <c r="C881" s="62"/>
      <c r="D881" s="58"/>
      <c r="E881" s="58"/>
      <c r="F881" s="62"/>
      <c r="G881" s="63"/>
      <c r="H881" s="63"/>
      <c r="I881" s="63"/>
      <c r="J881" s="62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>
      <c r="A882" s="58"/>
      <c r="B882" s="58"/>
      <c r="C882" s="62"/>
      <c r="D882" s="58"/>
      <c r="E882" s="58"/>
      <c r="F882" s="62"/>
      <c r="G882" s="63"/>
      <c r="H882" s="63"/>
      <c r="I882" s="63"/>
      <c r="J882" s="62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>
      <c r="A883" s="58"/>
      <c r="B883" s="58"/>
      <c r="C883" s="62"/>
      <c r="D883" s="58"/>
      <c r="E883" s="58"/>
      <c r="F883" s="62"/>
      <c r="G883" s="63"/>
      <c r="H883" s="63"/>
      <c r="I883" s="63"/>
      <c r="J883" s="62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>
      <c r="A884" s="58"/>
      <c r="B884" s="58"/>
      <c r="C884" s="62"/>
      <c r="D884" s="58"/>
      <c r="E884" s="58"/>
      <c r="F884" s="62"/>
      <c r="G884" s="63"/>
      <c r="H884" s="63"/>
      <c r="I884" s="63"/>
      <c r="J884" s="62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>
      <c r="A885" s="58"/>
      <c r="B885" s="58"/>
      <c r="C885" s="62"/>
      <c r="D885" s="58"/>
      <c r="E885" s="58"/>
      <c r="F885" s="62"/>
      <c r="G885" s="63"/>
      <c r="H885" s="63"/>
      <c r="I885" s="63"/>
      <c r="J885" s="62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>
      <c r="A886" s="58"/>
      <c r="B886" s="58"/>
      <c r="C886" s="62"/>
      <c r="D886" s="58"/>
      <c r="E886" s="58"/>
      <c r="F886" s="62"/>
      <c r="G886" s="63"/>
      <c r="H886" s="63"/>
      <c r="I886" s="63"/>
      <c r="J886" s="62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>
      <c r="A887" s="58"/>
      <c r="B887" s="58"/>
      <c r="C887" s="62"/>
      <c r="D887" s="58"/>
      <c r="E887" s="58"/>
      <c r="F887" s="62"/>
      <c r="G887" s="63"/>
      <c r="H887" s="63"/>
      <c r="I887" s="63"/>
      <c r="J887" s="62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>
      <c r="A888" s="58"/>
      <c r="B888" s="58"/>
      <c r="C888" s="62"/>
      <c r="D888" s="58"/>
      <c r="E888" s="58"/>
      <c r="F888" s="62"/>
      <c r="G888" s="63"/>
      <c r="H888" s="63"/>
      <c r="I888" s="63"/>
      <c r="J888" s="62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>
      <c r="A889" s="58"/>
      <c r="B889" s="58"/>
      <c r="C889" s="62"/>
      <c r="D889" s="58"/>
      <c r="E889" s="58"/>
      <c r="F889" s="62"/>
      <c r="G889" s="63"/>
      <c r="H889" s="63"/>
      <c r="I889" s="63"/>
      <c r="J889" s="62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>
      <c r="A890" s="58"/>
      <c r="B890" s="58"/>
      <c r="C890" s="62"/>
      <c r="D890" s="58"/>
      <c r="E890" s="58"/>
      <c r="F890" s="62"/>
      <c r="G890" s="63"/>
      <c r="H890" s="63"/>
      <c r="I890" s="63"/>
      <c r="J890" s="62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>
      <c r="A891" s="58"/>
      <c r="B891" s="58"/>
      <c r="C891" s="62"/>
      <c r="D891" s="58"/>
      <c r="E891" s="58"/>
      <c r="F891" s="62"/>
      <c r="G891" s="63"/>
      <c r="H891" s="63"/>
      <c r="I891" s="63"/>
      <c r="J891" s="62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>
      <c r="A892" s="58"/>
      <c r="B892" s="58"/>
      <c r="C892" s="62"/>
      <c r="D892" s="58"/>
      <c r="E892" s="58"/>
      <c r="F892" s="62"/>
      <c r="G892" s="63"/>
      <c r="H892" s="63"/>
      <c r="I892" s="63"/>
      <c r="J892" s="62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>
      <c r="A893" s="58"/>
      <c r="B893" s="58"/>
      <c r="C893" s="62"/>
      <c r="D893" s="58"/>
      <c r="E893" s="58"/>
      <c r="F893" s="62"/>
      <c r="G893" s="63"/>
      <c r="H893" s="63"/>
      <c r="I893" s="63"/>
      <c r="J893" s="62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>
      <c r="A894" s="58"/>
      <c r="B894" s="58"/>
      <c r="C894" s="62"/>
      <c r="D894" s="58"/>
      <c r="E894" s="58"/>
      <c r="F894" s="62"/>
      <c r="G894" s="63"/>
      <c r="H894" s="63"/>
      <c r="I894" s="63"/>
      <c r="J894" s="62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>
      <c r="A895" s="58"/>
      <c r="B895" s="58"/>
      <c r="C895" s="62"/>
      <c r="D895" s="58"/>
      <c r="E895" s="58"/>
      <c r="F895" s="62"/>
      <c r="G895" s="63"/>
      <c r="H895" s="63"/>
      <c r="I895" s="63"/>
      <c r="J895" s="62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>
      <c r="A896" s="58"/>
      <c r="B896" s="58"/>
      <c r="C896" s="62"/>
      <c r="D896" s="58"/>
      <c r="E896" s="58"/>
      <c r="F896" s="62"/>
      <c r="G896" s="63"/>
      <c r="H896" s="63"/>
      <c r="I896" s="63"/>
      <c r="J896" s="62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>
      <c r="A897" s="58"/>
      <c r="B897" s="58"/>
      <c r="C897" s="62"/>
      <c r="D897" s="58"/>
      <c r="E897" s="58"/>
      <c r="F897" s="62"/>
      <c r="G897" s="63"/>
      <c r="H897" s="63"/>
      <c r="I897" s="63"/>
      <c r="J897" s="62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>
      <c r="A898" s="58"/>
      <c r="B898" s="58"/>
      <c r="C898" s="62"/>
      <c r="D898" s="58"/>
      <c r="E898" s="58"/>
      <c r="F898" s="62"/>
      <c r="G898" s="63"/>
      <c r="H898" s="63"/>
      <c r="I898" s="63"/>
      <c r="J898" s="62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>
      <c r="A899" s="58"/>
      <c r="B899" s="58"/>
      <c r="C899" s="62"/>
      <c r="D899" s="58"/>
      <c r="E899" s="58"/>
      <c r="F899" s="62"/>
      <c r="G899" s="63"/>
      <c r="H899" s="63"/>
      <c r="I899" s="63"/>
      <c r="J899" s="62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>
      <c r="A900" s="58"/>
      <c r="B900" s="58"/>
      <c r="C900" s="62"/>
      <c r="D900" s="58"/>
      <c r="E900" s="58"/>
      <c r="F900" s="62"/>
      <c r="G900" s="63"/>
      <c r="H900" s="63"/>
      <c r="I900" s="63"/>
      <c r="J900" s="62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>
      <c r="A901" s="58"/>
      <c r="B901" s="58"/>
      <c r="C901" s="62"/>
      <c r="D901" s="58"/>
      <c r="E901" s="58"/>
      <c r="F901" s="62"/>
      <c r="G901" s="63"/>
      <c r="H901" s="63"/>
      <c r="I901" s="63"/>
      <c r="J901" s="62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>
      <c r="A902" s="58"/>
      <c r="B902" s="58"/>
      <c r="C902" s="62"/>
      <c r="D902" s="58"/>
      <c r="E902" s="58"/>
      <c r="F902" s="62"/>
      <c r="G902" s="63"/>
      <c r="H902" s="63"/>
      <c r="I902" s="63"/>
      <c r="J902" s="62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>
      <c r="A903" s="58"/>
      <c r="B903" s="58"/>
      <c r="C903" s="62"/>
      <c r="D903" s="58"/>
      <c r="E903" s="58"/>
      <c r="F903" s="62"/>
      <c r="G903" s="63"/>
      <c r="H903" s="63"/>
      <c r="I903" s="63"/>
      <c r="J903" s="62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>
      <c r="A904" s="58"/>
      <c r="B904" s="58"/>
      <c r="C904" s="62"/>
      <c r="D904" s="58"/>
      <c r="E904" s="58"/>
      <c r="F904" s="62"/>
      <c r="G904" s="63"/>
      <c r="H904" s="63"/>
      <c r="I904" s="63"/>
      <c r="J904" s="62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>
      <c r="A905" s="58"/>
      <c r="B905" s="58"/>
      <c r="C905" s="62"/>
      <c r="D905" s="58"/>
      <c r="E905" s="58"/>
      <c r="F905" s="62"/>
      <c r="G905" s="63"/>
      <c r="H905" s="63"/>
      <c r="I905" s="63"/>
      <c r="J905" s="62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>
      <c r="A906" s="58"/>
      <c r="B906" s="58"/>
      <c r="C906" s="62"/>
      <c r="D906" s="58"/>
      <c r="E906" s="58"/>
      <c r="F906" s="62"/>
      <c r="G906" s="63"/>
      <c r="H906" s="63"/>
      <c r="I906" s="63"/>
      <c r="J906" s="62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>
      <c r="A907" s="58"/>
      <c r="B907" s="58"/>
      <c r="C907" s="62"/>
      <c r="D907" s="58"/>
      <c r="E907" s="58"/>
      <c r="F907" s="62"/>
      <c r="G907" s="63"/>
      <c r="H907" s="63"/>
      <c r="I907" s="63"/>
      <c r="J907" s="62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>
      <c r="A908" s="58"/>
      <c r="B908" s="58"/>
      <c r="C908" s="62"/>
      <c r="D908" s="58"/>
      <c r="E908" s="58"/>
      <c r="F908" s="62"/>
      <c r="G908" s="63"/>
      <c r="H908" s="63"/>
      <c r="I908" s="63"/>
      <c r="J908" s="62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>
      <c r="A909" s="58"/>
      <c r="B909" s="58"/>
      <c r="C909" s="62"/>
      <c r="D909" s="58"/>
      <c r="E909" s="58"/>
      <c r="F909" s="62"/>
      <c r="G909" s="63"/>
      <c r="H909" s="63"/>
      <c r="I909" s="63"/>
      <c r="J909" s="62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>
      <c r="A910" s="58"/>
      <c r="B910" s="58"/>
      <c r="C910" s="62"/>
      <c r="D910" s="58"/>
      <c r="E910" s="58"/>
      <c r="F910" s="62"/>
      <c r="G910" s="63"/>
      <c r="H910" s="63"/>
      <c r="I910" s="63"/>
      <c r="J910" s="62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>
      <c r="A911" s="58"/>
      <c r="B911" s="58"/>
      <c r="C911" s="62"/>
      <c r="D911" s="58"/>
      <c r="E911" s="58"/>
      <c r="F911" s="62"/>
      <c r="G911" s="63"/>
      <c r="H911" s="63"/>
      <c r="I911" s="63"/>
      <c r="J911" s="62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>
      <c r="A912" s="58"/>
      <c r="B912" s="58"/>
      <c r="C912" s="62"/>
      <c r="D912" s="58"/>
      <c r="E912" s="58"/>
      <c r="F912" s="62"/>
      <c r="G912" s="63"/>
      <c r="H912" s="63"/>
      <c r="I912" s="63"/>
      <c r="J912" s="62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>
      <c r="A913" s="58"/>
      <c r="B913" s="58"/>
      <c r="C913" s="62"/>
      <c r="D913" s="58"/>
      <c r="E913" s="58"/>
      <c r="F913" s="62"/>
      <c r="G913" s="63"/>
      <c r="H913" s="63"/>
      <c r="I913" s="63"/>
      <c r="J913" s="62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>
      <c r="A914" s="58"/>
      <c r="B914" s="58"/>
      <c r="C914" s="62"/>
      <c r="D914" s="58"/>
      <c r="E914" s="58"/>
      <c r="F914" s="62"/>
      <c r="G914" s="63"/>
      <c r="H914" s="63"/>
      <c r="I914" s="63"/>
      <c r="J914" s="62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>
      <c r="A915" s="58"/>
      <c r="B915" s="58"/>
      <c r="C915" s="62"/>
      <c r="D915" s="58"/>
      <c r="E915" s="58"/>
      <c r="F915" s="62"/>
      <c r="G915" s="63"/>
      <c r="H915" s="63"/>
      <c r="I915" s="63"/>
      <c r="J915" s="62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>
      <c r="A916" s="58"/>
      <c r="B916" s="58"/>
      <c r="C916" s="62"/>
      <c r="D916" s="58"/>
      <c r="E916" s="58"/>
      <c r="F916" s="62"/>
      <c r="G916" s="63"/>
      <c r="H916" s="63"/>
      <c r="I916" s="63"/>
      <c r="J916" s="62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>
      <c r="A917" s="58"/>
      <c r="B917" s="58"/>
      <c r="C917" s="62"/>
      <c r="D917" s="58"/>
      <c r="E917" s="58"/>
      <c r="F917" s="62"/>
      <c r="G917" s="63"/>
      <c r="H917" s="63"/>
      <c r="I917" s="63"/>
      <c r="J917" s="62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>
      <c r="A918" s="58"/>
      <c r="B918" s="58"/>
      <c r="C918" s="62"/>
      <c r="D918" s="58"/>
      <c r="E918" s="58"/>
      <c r="F918" s="62"/>
      <c r="G918" s="63"/>
      <c r="H918" s="63"/>
      <c r="I918" s="63"/>
      <c r="J918" s="62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>
      <c r="A919" s="58"/>
      <c r="B919" s="58"/>
      <c r="C919" s="62"/>
      <c r="D919" s="58"/>
      <c r="E919" s="58"/>
      <c r="F919" s="62"/>
      <c r="G919" s="63"/>
      <c r="H919" s="63"/>
      <c r="I919" s="63"/>
      <c r="J919" s="62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>
      <c r="A920" s="58"/>
      <c r="B920" s="58"/>
      <c r="C920" s="62"/>
      <c r="D920" s="58"/>
      <c r="E920" s="58"/>
      <c r="F920" s="62"/>
      <c r="G920" s="63"/>
      <c r="H920" s="63"/>
      <c r="I920" s="63"/>
      <c r="J920" s="62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>
      <c r="A921" s="58"/>
      <c r="B921" s="58"/>
      <c r="C921" s="62"/>
      <c r="D921" s="58"/>
      <c r="E921" s="58"/>
      <c r="F921" s="62"/>
      <c r="G921" s="63"/>
      <c r="H921" s="63"/>
      <c r="I921" s="63"/>
      <c r="J921" s="62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>
      <c r="A922" s="58"/>
      <c r="B922" s="58"/>
      <c r="C922" s="62"/>
      <c r="D922" s="58"/>
      <c r="E922" s="58"/>
      <c r="F922" s="62"/>
      <c r="G922" s="63"/>
      <c r="H922" s="63"/>
      <c r="I922" s="63"/>
      <c r="J922" s="62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>
      <c r="A923" s="58"/>
      <c r="B923" s="58"/>
      <c r="C923" s="62"/>
      <c r="D923" s="58"/>
      <c r="E923" s="58"/>
      <c r="F923" s="62"/>
      <c r="G923" s="63"/>
      <c r="H923" s="63"/>
      <c r="I923" s="63"/>
      <c r="J923" s="62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>
      <c r="A924" s="58"/>
      <c r="B924" s="58"/>
      <c r="C924" s="62"/>
      <c r="D924" s="58"/>
      <c r="E924" s="58"/>
      <c r="F924" s="62"/>
      <c r="G924" s="63"/>
      <c r="H924" s="63"/>
      <c r="I924" s="63"/>
      <c r="J924" s="62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>
      <c r="A925" s="58"/>
      <c r="B925" s="58"/>
      <c r="C925" s="62"/>
      <c r="D925" s="58"/>
      <c r="E925" s="58"/>
      <c r="F925" s="62"/>
      <c r="G925" s="63"/>
      <c r="H925" s="63"/>
      <c r="I925" s="63"/>
      <c r="J925" s="62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>
      <c r="A926" s="58"/>
      <c r="B926" s="58"/>
      <c r="C926" s="62"/>
      <c r="D926" s="58"/>
      <c r="E926" s="58"/>
      <c r="F926" s="62"/>
      <c r="G926" s="63"/>
      <c r="H926" s="63"/>
      <c r="I926" s="63"/>
      <c r="J926" s="62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>
      <c r="A927" s="58"/>
      <c r="B927" s="58"/>
      <c r="C927" s="62"/>
      <c r="D927" s="58"/>
      <c r="E927" s="58"/>
      <c r="F927" s="62"/>
      <c r="G927" s="63"/>
      <c r="H927" s="63"/>
      <c r="I927" s="63"/>
      <c r="J927" s="62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>
      <c r="A928" s="58"/>
      <c r="B928" s="58"/>
      <c r="C928" s="62"/>
      <c r="D928" s="58"/>
      <c r="E928" s="58"/>
      <c r="F928" s="62"/>
      <c r="G928" s="63"/>
      <c r="H928" s="63"/>
      <c r="I928" s="63"/>
      <c r="J928" s="62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>
      <c r="A929" s="58"/>
      <c r="B929" s="58"/>
      <c r="C929" s="62"/>
      <c r="D929" s="58"/>
      <c r="E929" s="58"/>
      <c r="F929" s="62"/>
      <c r="G929" s="63"/>
      <c r="H929" s="63"/>
      <c r="I929" s="63"/>
      <c r="J929" s="62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>
      <c r="A930" s="58"/>
      <c r="B930" s="58"/>
      <c r="C930" s="62"/>
      <c r="D930" s="58"/>
      <c r="E930" s="58"/>
      <c r="F930" s="62"/>
      <c r="G930" s="63"/>
      <c r="H930" s="63"/>
      <c r="I930" s="63"/>
      <c r="J930" s="62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>
      <c r="A931" s="58"/>
      <c r="B931" s="58"/>
      <c r="C931" s="62"/>
      <c r="D931" s="58"/>
      <c r="E931" s="58"/>
      <c r="F931" s="62"/>
      <c r="G931" s="63"/>
      <c r="H931" s="63"/>
      <c r="I931" s="63"/>
      <c r="J931" s="62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>
      <c r="A932" s="58"/>
      <c r="B932" s="58"/>
      <c r="C932" s="62"/>
      <c r="D932" s="58"/>
      <c r="E932" s="58"/>
      <c r="F932" s="62"/>
      <c r="G932" s="63"/>
      <c r="H932" s="63"/>
      <c r="I932" s="63"/>
      <c r="J932" s="62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>
      <c r="A933" s="58"/>
      <c r="B933" s="58"/>
      <c r="C933" s="62"/>
      <c r="D933" s="58"/>
      <c r="E933" s="58"/>
      <c r="F933" s="62"/>
      <c r="G933" s="63"/>
      <c r="H933" s="63"/>
      <c r="I933" s="63"/>
      <c r="J933" s="62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>
      <c r="A934" s="58"/>
      <c r="B934" s="58"/>
      <c r="C934" s="62"/>
      <c r="D934" s="58"/>
      <c r="E934" s="58"/>
      <c r="F934" s="62"/>
      <c r="G934" s="63"/>
      <c r="H934" s="63"/>
      <c r="I934" s="63"/>
      <c r="J934" s="62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>
      <c r="A935" s="58"/>
      <c r="B935" s="58"/>
      <c r="C935" s="62"/>
      <c r="D935" s="58"/>
      <c r="E935" s="58"/>
      <c r="F935" s="62"/>
      <c r="G935" s="63"/>
      <c r="H935" s="63"/>
      <c r="I935" s="63"/>
      <c r="J935" s="62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>
      <c r="A936" s="58"/>
      <c r="B936" s="58"/>
      <c r="C936" s="62"/>
      <c r="D936" s="58"/>
      <c r="E936" s="58"/>
      <c r="F936" s="62"/>
      <c r="G936" s="63"/>
      <c r="H936" s="63"/>
      <c r="I936" s="63"/>
      <c r="J936" s="62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>
      <c r="A937" s="58"/>
      <c r="B937" s="58"/>
      <c r="C937" s="62"/>
      <c r="D937" s="58"/>
      <c r="E937" s="58"/>
      <c r="F937" s="62"/>
      <c r="G937" s="63"/>
      <c r="H937" s="63"/>
      <c r="I937" s="63"/>
      <c r="J937" s="62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>
      <c r="A938" s="58"/>
      <c r="B938" s="58"/>
      <c r="C938" s="62"/>
      <c r="D938" s="58"/>
      <c r="E938" s="58"/>
      <c r="F938" s="62"/>
      <c r="G938" s="63"/>
      <c r="H938" s="63"/>
      <c r="I938" s="63"/>
      <c r="J938" s="62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>
      <c r="A939" s="58"/>
      <c r="B939" s="58"/>
      <c r="C939" s="62"/>
      <c r="D939" s="58"/>
      <c r="E939" s="58"/>
      <c r="F939" s="62"/>
      <c r="G939" s="63"/>
      <c r="H939" s="63"/>
      <c r="I939" s="63"/>
      <c r="J939" s="62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>
      <c r="A940" s="58"/>
      <c r="B940" s="58"/>
      <c r="C940" s="62"/>
      <c r="D940" s="58"/>
      <c r="E940" s="58"/>
      <c r="F940" s="62"/>
      <c r="G940" s="63"/>
      <c r="H940" s="63"/>
      <c r="I940" s="63"/>
      <c r="J940" s="62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>
      <c r="A941" s="58"/>
      <c r="B941" s="58"/>
      <c r="C941" s="62"/>
      <c r="D941" s="58"/>
      <c r="E941" s="58"/>
      <c r="F941" s="62"/>
      <c r="G941" s="63"/>
      <c r="H941" s="63"/>
      <c r="I941" s="63"/>
      <c r="J941" s="62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>
      <c r="A942" s="58"/>
      <c r="B942" s="58"/>
      <c r="C942" s="62"/>
      <c r="D942" s="58"/>
      <c r="E942" s="58"/>
      <c r="F942" s="62"/>
      <c r="G942" s="63"/>
      <c r="H942" s="63"/>
      <c r="I942" s="63"/>
      <c r="J942" s="62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>
      <c r="A943" s="58"/>
      <c r="B943" s="58"/>
      <c r="C943" s="62"/>
      <c r="D943" s="58"/>
      <c r="E943" s="58"/>
      <c r="F943" s="62"/>
      <c r="G943" s="63"/>
      <c r="H943" s="63"/>
      <c r="I943" s="63"/>
      <c r="J943" s="62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>
      <c r="A944" s="58"/>
      <c r="B944" s="58"/>
      <c r="C944" s="62"/>
      <c r="D944" s="58"/>
      <c r="E944" s="58"/>
      <c r="F944" s="62"/>
      <c r="G944" s="63"/>
      <c r="H944" s="63"/>
      <c r="I944" s="63"/>
      <c r="J944" s="62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>
      <c r="A945" s="58"/>
      <c r="B945" s="58"/>
      <c r="C945" s="62"/>
      <c r="D945" s="58"/>
      <c r="E945" s="58"/>
      <c r="F945" s="62"/>
      <c r="G945" s="63"/>
      <c r="H945" s="63"/>
      <c r="I945" s="63"/>
      <c r="J945" s="62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>
      <c r="A946" s="58"/>
      <c r="B946" s="58"/>
      <c r="C946" s="62"/>
      <c r="D946" s="58"/>
      <c r="E946" s="58"/>
      <c r="F946" s="62"/>
      <c r="G946" s="63"/>
      <c r="H946" s="63"/>
      <c r="I946" s="63"/>
      <c r="J946" s="62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>
      <c r="A947" s="58"/>
      <c r="B947" s="58"/>
      <c r="C947" s="62"/>
      <c r="D947" s="58"/>
      <c r="E947" s="58"/>
      <c r="F947" s="62"/>
      <c r="G947" s="63"/>
      <c r="H947" s="63"/>
      <c r="I947" s="63"/>
      <c r="J947" s="62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>
      <c r="A948" s="58"/>
      <c r="B948" s="58"/>
      <c r="C948" s="62"/>
      <c r="D948" s="58"/>
      <c r="E948" s="58"/>
      <c r="F948" s="62"/>
      <c r="G948" s="63"/>
      <c r="H948" s="63"/>
      <c r="I948" s="63"/>
      <c r="J948" s="62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>
      <c r="A949" s="58"/>
      <c r="B949" s="58"/>
      <c r="C949" s="62"/>
      <c r="D949" s="58"/>
      <c r="E949" s="58"/>
      <c r="F949" s="62"/>
      <c r="G949" s="63"/>
      <c r="H949" s="63"/>
      <c r="I949" s="63"/>
      <c r="J949" s="62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>
      <c r="A950" s="58"/>
      <c r="B950" s="58"/>
      <c r="C950" s="62"/>
      <c r="D950" s="58"/>
      <c r="E950" s="58"/>
      <c r="F950" s="62"/>
      <c r="G950" s="63"/>
      <c r="H950" s="63"/>
      <c r="I950" s="63"/>
      <c r="J950" s="62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>
      <c r="A951" s="58"/>
      <c r="B951" s="58"/>
      <c r="C951" s="62"/>
      <c r="D951" s="58"/>
      <c r="E951" s="58"/>
      <c r="F951" s="62"/>
      <c r="G951" s="63"/>
      <c r="H951" s="63"/>
      <c r="I951" s="63"/>
      <c r="J951" s="62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>
      <c r="A952" s="58"/>
      <c r="B952" s="58"/>
      <c r="C952" s="62"/>
      <c r="D952" s="58"/>
      <c r="E952" s="58"/>
      <c r="F952" s="62"/>
      <c r="G952" s="63"/>
      <c r="H952" s="63"/>
      <c r="I952" s="63"/>
      <c r="J952" s="62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>
      <c r="A953" s="58"/>
      <c r="B953" s="58"/>
      <c r="C953" s="62"/>
      <c r="D953" s="58"/>
      <c r="E953" s="58"/>
      <c r="F953" s="62"/>
      <c r="G953" s="63"/>
      <c r="H953" s="63"/>
      <c r="I953" s="63"/>
      <c r="J953" s="62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>
      <c r="A954" s="58"/>
      <c r="B954" s="58"/>
      <c r="C954" s="62"/>
      <c r="D954" s="58"/>
      <c r="E954" s="58"/>
      <c r="F954" s="62"/>
      <c r="G954" s="63"/>
      <c r="H954" s="63"/>
      <c r="I954" s="63"/>
      <c r="J954" s="62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>
      <c r="A955" s="58"/>
      <c r="B955" s="58"/>
      <c r="C955" s="62"/>
      <c r="D955" s="58"/>
      <c r="E955" s="58"/>
      <c r="F955" s="62"/>
      <c r="G955" s="63"/>
      <c r="H955" s="63"/>
      <c r="I955" s="63"/>
      <c r="J955" s="62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>
      <c r="A956" s="58"/>
      <c r="B956" s="58"/>
      <c r="C956" s="62"/>
      <c r="D956" s="58"/>
      <c r="E956" s="58"/>
      <c r="F956" s="62"/>
      <c r="G956" s="63"/>
      <c r="H956" s="63"/>
      <c r="I956" s="63"/>
      <c r="J956" s="62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>
      <c r="A957" s="58"/>
      <c r="B957" s="58"/>
      <c r="C957" s="62"/>
      <c r="D957" s="58"/>
      <c r="E957" s="58"/>
      <c r="F957" s="62"/>
      <c r="G957" s="63"/>
      <c r="H957" s="63"/>
      <c r="I957" s="63"/>
      <c r="J957" s="62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>
      <c r="A958" s="58"/>
      <c r="B958" s="58"/>
      <c r="C958" s="62"/>
      <c r="D958" s="58"/>
      <c r="E958" s="58"/>
      <c r="F958" s="62"/>
      <c r="G958" s="63"/>
      <c r="H958" s="63"/>
      <c r="I958" s="63"/>
      <c r="J958" s="62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>
      <c r="A959" s="58"/>
      <c r="B959" s="58"/>
      <c r="C959" s="62"/>
      <c r="D959" s="58"/>
      <c r="E959" s="58"/>
      <c r="F959" s="62"/>
      <c r="G959" s="63"/>
      <c r="H959" s="63"/>
      <c r="I959" s="63"/>
      <c r="J959" s="62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>
      <c r="A960" s="58"/>
      <c r="B960" s="58"/>
      <c r="C960" s="62"/>
      <c r="D960" s="58"/>
      <c r="E960" s="58"/>
      <c r="F960" s="62"/>
      <c r="G960" s="63"/>
      <c r="H960" s="63"/>
      <c r="I960" s="63"/>
      <c r="J960" s="62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>
      <c r="A961" s="58"/>
      <c r="B961" s="58"/>
      <c r="C961" s="62"/>
      <c r="D961" s="58"/>
      <c r="E961" s="58"/>
      <c r="F961" s="62"/>
      <c r="G961" s="63"/>
      <c r="H961" s="63"/>
      <c r="I961" s="63"/>
      <c r="J961" s="62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>
      <c r="A962" s="58"/>
      <c r="B962" s="58"/>
      <c r="C962" s="62"/>
      <c r="D962" s="58"/>
      <c r="E962" s="58"/>
      <c r="F962" s="62"/>
      <c r="G962" s="63"/>
      <c r="H962" s="63"/>
      <c r="I962" s="63"/>
      <c r="J962" s="62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>
      <c r="A963" s="58"/>
      <c r="B963" s="58"/>
      <c r="C963" s="62"/>
      <c r="D963" s="58"/>
      <c r="E963" s="58"/>
      <c r="F963" s="62"/>
      <c r="G963" s="63"/>
      <c r="H963" s="63"/>
      <c r="I963" s="63"/>
      <c r="J963" s="62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>
      <c r="A964" s="58"/>
      <c r="B964" s="58"/>
      <c r="C964" s="62"/>
      <c r="D964" s="58"/>
      <c r="E964" s="58"/>
      <c r="F964" s="62"/>
      <c r="G964" s="63"/>
      <c r="H964" s="63"/>
      <c r="I964" s="63"/>
      <c r="J964" s="62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>
      <c r="A965" s="58"/>
      <c r="B965" s="58"/>
      <c r="C965" s="62"/>
      <c r="D965" s="58"/>
      <c r="E965" s="58"/>
      <c r="F965" s="62"/>
      <c r="G965" s="63"/>
      <c r="H965" s="63"/>
      <c r="I965" s="63"/>
      <c r="J965" s="62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>
      <c r="A966" s="58"/>
      <c r="B966" s="58"/>
      <c r="C966" s="62"/>
      <c r="D966" s="58"/>
      <c r="E966" s="58"/>
      <c r="F966" s="62"/>
      <c r="G966" s="63"/>
      <c r="H966" s="63"/>
      <c r="I966" s="63"/>
      <c r="J966" s="62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>
      <c r="A967" s="58"/>
      <c r="B967" s="58"/>
      <c r="C967" s="62"/>
      <c r="D967" s="58"/>
      <c r="E967" s="58"/>
      <c r="F967" s="62"/>
      <c r="G967" s="63"/>
      <c r="H967" s="63"/>
      <c r="I967" s="63"/>
      <c r="J967" s="62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>
      <c r="A968" s="58"/>
      <c r="B968" s="58"/>
      <c r="C968" s="62"/>
      <c r="D968" s="58"/>
      <c r="E968" s="58"/>
      <c r="F968" s="62"/>
      <c r="G968" s="63"/>
      <c r="H968" s="63"/>
      <c r="I968" s="63"/>
      <c r="J968" s="62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>
      <c r="A969" s="58"/>
      <c r="B969" s="58"/>
      <c r="C969" s="62"/>
      <c r="D969" s="58"/>
      <c r="E969" s="58"/>
      <c r="F969" s="62"/>
      <c r="G969" s="63"/>
      <c r="H969" s="63"/>
      <c r="I969" s="63"/>
      <c r="J969" s="62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>
      <c r="A970" s="58"/>
      <c r="B970" s="58"/>
      <c r="C970" s="62"/>
      <c r="D970" s="58"/>
      <c r="E970" s="58"/>
      <c r="F970" s="62"/>
      <c r="G970" s="63"/>
      <c r="H970" s="63"/>
      <c r="I970" s="63"/>
      <c r="J970" s="62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>
      <c r="A971" s="58"/>
      <c r="B971" s="58"/>
      <c r="C971" s="62"/>
      <c r="D971" s="58"/>
      <c r="E971" s="58"/>
      <c r="F971" s="62"/>
      <c r="G971" s="63"/>
      <c r="H971" s="63"/>
      <c r="I971" s="63"/>
      <c r="J971" s="62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>
      <c r="A972" s="58"/>
      <c r="B972" s="58"/>
      <c r="C972" s="62"/>
      <c r="D972" s="58"/>
      <c r="E972" s="58"/>
      <c r="F972" s="62"/>
      <c r="G972" s="63"/>
      <c r="H972" s="63"/>
      <c r="I972" s="63"/>
      <c r="J972" s="62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>
      <c r="A973" s="58"/>
      <c r="B973" s="58"/>
      <c r="C973" s="62"/>
      <c r="D973" s="58"/>
      <c r="E973" s="58"/>
      <c r="F973" s="62"/>
      <c r="G973" s="63"/>
      <c r="H973" s="63"/>
      <c r="I973" s="63"/>
      <c r="J973" s="62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>
      <c r="A974" s="58"/>
      <c r="B974" s="58"/>
      <c r="C974" s="62"/>
      <c r="D974" s="58"/>
      <c r="E974" s="58"/>
      <c r="F974" s="62"/>
      <c r="G974" s="63"/>
      <c r="H974" s="63"/>
      <c r="I974" s="63"/>
      <c r="J974" s="62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>
      <c r="A975" s="58"/>
      <c r="B975" s="58"/>
      <c r="C975" s="62"/>
      <c r="D975" s="58"/>
      <c r="E975" s="58"/>
      <c r="F975" s="62"/>
      <c r="G975" s="63"/>
      <c r="H975" s="63"/>
      <c r="I975" s="63"/>
      <c r="J975" s="62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>
      <c r="A976" s="58"/>
      <c r="B976" s="58"/>
      <c r="C976" s="62"/>
      <c r="D976" s="58"/>
      <c r="E976" s="58"/>
      <c r="F976" s="62"/>
      <c r="G976" s="63"/>
      <c r="H976" s="63"/>
      <c r="I976" s="63"/>
      <c r="J976" s="62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>
      <c r="A977" s="58"/>
      <c r="B977" s="58"/>
      <c r="C977" s="62"/>
      <c r="D977" s="58"/>
      <c r="E977" s="58"/>
      <c r="F977" s="62"/>
      <c r="G977" s="63"/>
      <c r="H977" s="63"/>
      <c r="I977" s="63"/>
      <c r="J977" s="62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>
      <c r="A978" s="58"/>
      <c r="B978" s="58"/>
      <c r="C978" s="62"/>
      <c r="D978" s="58"/>
      <c r="E978" s="58"/>
      <c r="F978" s="62"/>
      <c r="G978" s="63"/>
      <c r="H978" s="63"/>
      <c r="I978" s="63"/>
      <c r="J978" s="62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>
      <c r="A979" s="58"/>
      <c r="B979" s="58"/>
      <c r="C979" s="62"/>
      <c r="D979" s="58"/>
      <c r="E979" s="58"/>
      <c r="F979" s="62"/>
      <c r="G979" s="63"/>
      <c r="H979" s="63"/>
      <c r="I979" s="63"/>
      <c r="J979" s="62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>
      <c r="A980" s="58"/>
      <c r="B980" s="58"/>
      <c r="C980" s="62"/>
      <c r="D980" s="58"/>
      <c r="E980" s="58"/>
      <c r="F980" s="62"/>
      <c r="G980" s="63"/>
      <c r="H980" s="63"/>
      <c r="I980" s="63"/>
      <c r="J980" s="62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>
      <c r="A981" s="58"/>
      <c r="B981" s="58"/>
      <c r="C981" s="62"/>
      <c r="D981" s="58"/>
      <c r="E981" s="58"/>
      <c r="F981" s="62"/>
      <c r="G981" s="63"/>
      <c r="H981" s="63"/>
      <c r="I981" s="63"/>
      <c r="J981" s="62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>
      <c r="A982" s="58"/>
      <c r="B982" s="58"/>
      <c r="C982" s="62"/>
      <c r="D982" s="58"/>
      <c r="E982" s="58"/>
      <c r="F982" s="62"/>
      <c r="G982" s="63"/>
      <c r="H982" s="63"/>
      <c r="I982" s="63"/>
      <c r="J982" s="62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>
      <c r="A983" s="58"/>
      <c r="B983" s="58"/>
      <c r="C983" s="62"/>
      <c r="D983" s="58"/>
      <c r="E983" s="58"/>
      <c r="F983" s="62"/>
      <c r="G983" s="63"/>
      <c r="H983" s="63"/>
      <c r="I983" s="63"/>
      <c r="J983" s="62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>
      <c r="A984" s="58"/>
      <c r="B984" s="58"/>
      <c r="C984" s="62"/>
      <c r="D984" s="58"/>
      <c r="E984" s="58"/>
      <c r="F984" s="62"/>
      <c r="G984" s="63"/>
      <c r="H984" s="63"/>
      <c r="I984" s="63"/>
      <c r="J984" s="62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>
      <c r="A985" s="58"/>
      <c r="B985" s="58"/>
      <c r="C985" s="62"/>
      <c r="D985" s="58"/>
      <c r="E985" s="58"/>
      <c r="F985" s="62"/>
      <c r="G985" s="63"/>
      <c r="H985" s="63"/>
      <c r="I985" s="63"/>
      <c r="J985" s="62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>
      <c r="A986" s="58"/>
      <c r="B986" s="58"/>
      <c r="C986" s="62"/>
      <c r="D986" s="58"/>
      <c r="E986" s="58"/>
      <c r="F986" s="62"/>
      <c r="G986" s="63"/>
      <c r="H986" s="63"/>
      <c r="I986" s="63"/>
      <c r="J986" s="62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>
      <c r="A987" s="58"/>
      <c r="B987" s="58"/>
      <c r="C987" s="62"/>
      <c r="D987" s="58"/>
      <c r="E987" s="58"/>
      <c r="F987" s="62"/>
      <c r="G987" s="63"/>
      <c r="H987" s="63"/>
      <c r="I987" s="63"/>
      <c r="J987" s="62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>
      <c r="A988" s="58"/>
      <c r="B988" s="58"/>
      <c r="C988" s="62"/>
      <c r="D988" s="58"/>
      <c r="E988" s="58"/>
      <c r="F988" s="62"/>
      <c r="G988" s="63"/>
      <c r="H988" s="63"/>
      <c r="I988" s="63"/>
      <c r="J988" s="62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>
      <c r="A989" s="58"/>
      <c r="B989" s="58"/>
      <c r="C989" s="62"/>
      <c r="D989" s="58"/>
      <c r="E989" s="58"/>
      <c r="F989" s="62"/>
      <c r="G989" s="63"/>
      <c r="H989" s="63"/>
      <c r="I989" s="63"/>
      <c r="J989" s="62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>
      <c r="A990" s="58"/>
      <c r="B990" s="58"/>
      <c r="C990" s="62"/>
      <c r="D990" s="58"/>
      <c r="E990" s="58"/>
      <c r="F990" s="62"/>
      <c r="G990" s="63"/>
      <c r="H990" s="63"/>
      <c r="I990" s="63"/>
      <c r="J990" s="62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>
      <c r="A991" s="58"/>
      <c r="B991" s="58"/>
      <c r="C991" s="62"/>
      <c r="D991" s="58"/>
      <c r="E991" s="58"/>
      <c r="F991" s="62"/>
      <c r="G991" s="63"/>
      <c r="H991" s="63"/>
      <c r="I991" s="63"/>
      <c r="J991" s="62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>
      <c r="A992" s="58"/>
      <c r="B992" s="58"/>
      <c r="C992" s="62"/>
      <c r="D992" s="58"/>
      <c r="E992" s="58"/>
      <c r="F992" s="62"/>
      <c r="G992" s="63"/>
      <c r="H992" s="63"/>
      <c r="I992" s="63"/>
      <c r="J992" s="62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>
      <c r="A993" s="58"/>
      <c r="B993" s="58"/>
      <c r="C993" s="62"/>
      <c r="D993" s="58"/>
      <c r="E993" s="58"/>
      <c r="F993" s="62"/>
      <c r="G993" s="63"/>
      <c r="H993" s="63"/>
      <c r="I993" s="63"/>
      <c r="J993" s="62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>
      <c r="A994" s="58"/>
      <c r="B994" s="58"/>
      <c r="C994" s="62"/>
      <c r="D994" s="58"/>
      <c r="E994" s="58"/>
      <c r="F994" s="62"/>
      <c r="G994" s="63"/>
      <c r="H994" s="63"/>
      <c r="I994" s="63"/>
      <c r="J994" s="62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>
      <c r="A995" s="58"/>
      <c r="B995" s="58"/>
      <c r="C995" s="62"/>
      <c r="D995" s="58"/>
      <c r="E995" s="58"/>
      <c r="F995" s="62"/>
      <c r="G995" s="63"/>
      <c r="H995" s="63"/>
      <c r="I995" s="63"/>
      <c r="J995" s="62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>
      <c r="A996" s="58"/>
      <c r="B996" s="58"/>
      <c r="C996" s="62"/>
      <c r="D996" s="58"/>
      <c r="E996" s="58"/>
      <c r="F996" s="62"/>
      <c r="G996" s="63"/>
      <c r="H996" s="63"/>
      <c r="I996" s="63"/>
      <c r="J996" s="62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>
      <c r="A997" s="58"/>
      <c r="B997" s="58"/>
      <c r="C997" s="62"/>
      <c r="D997" s="58"/>
      <c r="E997" s="58"/>
      <c r="F997" s="62"/>
      <c r="G997" s="63"/>
      <c r="H997" s="63"/>
      <c r="I997" s="63"/>
      <c r="J997" s="62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>
      <c r="A998" s="58"/>
      <c r="B998" s="58"/>
      <c r="C998" s="62"/>
      <c r="D998" s="58"/>
      <c r="E998" s="58"/>
      <c r="F998" s="62"/>
      <c r="G998" s="63"/>
      <c r="H998" s="63"/>
      <c r="I998" s="63"/>
      <c r="J998" s="62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>
      <c r="A999" s="58"/>
      <c r="B999" s="58"/>
      <c r="C999" s="62"/>
      <c r="D999" s="58"/>
      <c r="E999" s="58"/>
      <c r="F999" s="62"/>
      <c r="G999" s="63"/>
      <c r="H999" s="63"/>
      <c r="I999" s="63"/>
      <c r="J999" s="62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</cols>
  <sheetData>
    <row r="1">
      <c r="J1" s="69" t="s">
        <v>263</v>
      </c>
      <c r="K1" s="69" t="s">
        <v>264</v>
      </c>
      <c r="L1" s="68" t="s">
        <v>265</v>
      </c>
      <c r="M1" s="68" t="s">
        <v>266</v>
      </c>
    </row>
    <row r="2">
      <c r="J2" s="70">
        <f t="array" ref="J2">IFERROR(INDEX('Commission Data'!$D:$D,MATCH(1,('Commission Data'!$B:$B=A2)*('Commission Data'!$C:$C="Brett"),0)),0)</f>
        <v>27</v>
      </c>
      <c r="K2" s="70">
        <f t="array" ref="K2">IFERROR(INDEX('Commission Data'!$E:$E,MATCH(1,('Commission Data'!$B:$B=A2)*('Commission Data'!$C:$C="Brett"),0)),0)</f>
        <v>0</v>
      </c>
      <c r="L2" s="47" t="b">
        <v>0</v>
      </c>
      <c r="M2" s="47" t="b">
        <v>0</v>
      </c>
    </row>
    <row r="3">
      <c r="J3" s="70">
        <f t="array" ref="J3">IFERROR(INDEX('Commission Data'!$D:$D,MATCH(1,('Commission Data'!$B:$B=A3)*('Commission Data'!$C:$C="Brett"),0)),0)</f>
        <v>27.5</v>
      </c>
      <c r="K3" s="70">
        <f t="array" ref="K3">IFERROR(INDEX('Commission Data'!$E:$E,MATCH(1,('Commission Data'!$B:$B=A3)*('Commission Data'!$C:$C="Brett"),0)),0)</f>
        <v>0</v>
      </c>
      <c r="L3" s="47" t="b">
        <v>0</v>
      </c>
      <c r="M3" s="47" t="b">
        <v>0</v>
      </c>
    </row>
    <row r="4">
      <c r="J4" s="70">
        <f t="array" ref="J4">IFERROR(INDEX('Commission Data'!$D:$D,MATCH(1,('Commission Data'!$B:$B=A4)*('Commission Data'!$C:$C="Brett"),0)),0)</f>
        <v>708.35</v>
      </c>
      <c r="K4" s="70">
        <f t="array" ref="K4">IFERROR(INDEX('Commission Data'!$E:$E,MATCH(1,('Commission Data'!$B:$B=A4)*('Commission Data'!$C:$C="Brett"),0)),0)</f>
        <v>0</v>
      </c>
      <c r="L4" s="47" t="b">
        <v>0</v>
      </c>
      <c r="M4" s="47" t="b">
        <v>0</v>
      </c>
    </row>
    <row r="5">
      <c r="J5" s="70">
        <f t="array" ref="J5">IFERROR(INDEX('Commission Data'!$D:$D,MATCH(1,('Commission Data'!$B:$B=A5)*('Commission Data'!$C:$C="Brett"),0)),0)</f>
        <v>0</v>
      </c>
      <c r="K5" s="70">
        <f t="array" ref="K5">IFERROR(INDEX('Commission Data'!$E:$E,MATCH(1,('Commission Data'!$B:$B=A5)*('Commission Data'!$C:$C="Brett"),0)),0)</f>
        <v>0</v>
      </c>
      <c r="L5" s="47" t="b">
        <v>0</v>
      </c>
      <c r="M5" s="47" t="b">
        <v>0</v>
      </c>
    </row>
    <row r="6">
      <c r="J6" s="70">
        <f t="array" ref="J6">IFERROR(INDEX('Commission Data'!$D:$D,MATCH(1,('Commission Data'!$B:$B=A6)*('Commission Data'!$C:$C="Brett"),0)),0)</f>
        <v>29.5</v>
      </c>
      <c r="K6" s="70">
        <f t="array" ref="K6">IFERROR(INDEX('Commission Data'!$E:$E,MATCH(1,('Commission Data'!$B:$B=A6)*('Commission Data'!$C:$C="Brett"),0)),0)</f>
        <v>0</v>
      </c>
      <c r="L6" s="47" t="b">
        <v>0</v>
      </c>
      <c r="M6" s="47" t="b">
        <v>0</v>
      </c>
    </row>
    <row r="7">
      <c r="J7" s="70">
        <f t="array" ref="J7">IFERROR(INDEX('Commission Data'!$D:$D,MATCH(1,('Commission Data'!$B:$B=A7)*('Commission Data'!$C:$C="Brett"),0)),0)</f>
        <v>29.5</v>
      </c>
      <c r="K7" s="70">
        <f t="array" ref="K7">IFERROR(INDEX('Commission Data'!$E:$E,MATCH(1,('Commission Data'!$B:$B=A7)*('Commission Data'!$C:$C="Brett"),0)),0)</f>
        <v>0</v>
      </c>
      <c r="L7" s="47" t="b">
        <v>0</v>
      </c>
      <c r="M7" s="47" t="b">
        <v>0</v>
      </c>
    </row>
    <row r="8">
      <c r="J8" s="70">
        <f t="array" ref="J8">IFERROR(INDEX('Commission Data'!$D:$D,MATCH(1,('Commission Data'!$B:$B=A8)*('Commission Data'!$C:$C="Brett"),0)),0)</f>
        <v>1278</v>
      </c>
      <c r="K8" s="70">
        <f t="array" ref="K8">IFERROR(INDEX('Commission Data'!$E:$E,MATCH(1,('Commission Data'!$B:$B=A8)*('Commission Data'!$C:$C="Brett"),0)),0)</f>
        <v>0</v>
      </c>
      <c r="L8" s="47" t="b">
        <v>0</v>
      </c>
      <c r="M8" s="47" t="b">
        <v>0</v>
      </c>
    </row>
    <row r="9">
      <c r="J9" s="70">
        <f t="array" ref="J9">IFERROR(INDEX('Commission Data'!$D:$D,MATCH(1,('Commission Data'!$B:$B=A9)*('Commission Data'!$C:$C="Brett"),0)),0)</f>
        <v>0</v>
      </c>
      <c r="K9" s="70">
        <f t="array" ref="K9">IFERROR(INDEX('Commission Data'!$E:$E,MATCH(1,('Commission Data'!$B:$B=A9)*('Commission Data'!$C:$C="Brett"),0)),0)</f>
        <v>0</v>
      </c>
      <c r="L9" s="47" t="b">
        <v>0</v>
      </c>
      <c r="M9" s="47" t="b">
        <v>0</v>
      </c>
    </row>
    <row r="10">
      <c r="J10" s="70">
        <f t="array" ref="J10">IFERROR(INDEX('Commission Data'!$D:$D,MATCH(1,('Commission Data'!$B:$B=A10)*('Commission Data'!$C:$C="Brett"),0)),0)</f>
        <v>0</v>
      </c>
      <c r="K10" s="70">
        <f t="array" ref="K10">IFERROR(INDEX('Commission Data'!$E:$E,MATCH(1,('Commission Data'!$B:$B=A10)*('Commission Data'!$C:$C="Brett"),0)),0)</f>
        <v>0</v>
      </c>
      <c r="L10" s="47" t="b">
        <v>0</v>
      </c>
      <c r="M10" s="47" t="b">
        <v>0</v>
      </c>
    </row>
    <row r="11">
      <c r="J11" s="70">
        <f t="array" ref="J11">IFERROR(INDEX('Commission Data'!$D:$D,MATCH(1,('Commission Data'!$B:$B=A11)*('Commission Data'!$C:$C="Brett"),0)),0)</f>
        <v>0</v>
      </c>
      <c r="K11" s="70">
        <f t="array" ref="K11">IFERROR(INDEX('Commission Data'!$E:$E,MATCH(1,('Commission Data'!$B:$B=A11)*('Commission Data'!$C:$C="Brett"),0)),0)</f>
        <v>0</v>
      </c>
      <c r="L11" s="47" t="b">
        <v>0</v>
      </c>
      <c r="M11" s="47" t="b">
        <v>0</v>
      </c>
    </row>
    <row r="12">
      <c r="J12" s="70">
        <f t="array" ref="J12">IFERROR(INDEX('Commission Data'!$D:$D,MATCH(1,('Commission Data'!$B:$B=A12)*('Commission Data'!$C:$C="Brett"),0)),0)</f>
        <v>0</v>
      </c>
      <c r="K12" s="70">
        <f t="array" ref="K12">IFERROR(INDEX('Commission Data'!$E:$E,MATCH(1,('Commission Data'!$B:$B=A12)*('Commission Data'!$C:$C="Brett"),0)),0)</f>
        <v>0</v>
      </c>
      <c r="L12" s="47" t="b">
        <v>0</v>
      </c>
      <c r="M12" s="47" t="b">
        <v>0</v>
      </c>
    </row>
    <row r="13">
      <c r="J13" s="70">
        <f t="array" ref="J13">IFERROR(INDEX('Commission Data'!$D:$D,MATCH(1,('Commission Data'!$B:$B=A13)*('Commission Data'!$C:$C="Brett"),0)),0)</f>
        <v>0</v>
      </c>
      <c r="K13" s="70">
        <f t="array" ref="K13">IFERROR(INDEX('Commission Data'!$E:$E,MATCH(1,('Commission Data'!$B:$B=A13)*('Commission Data'!$C:$C="Brett"),0)),0)</f>
        <v>0</v>
      </c>
      <c r="L13" s="47" t="b">
        <v>0</v>
      </c>
      <c r="M13" s="47" t="b">
        <v>0</v>
      </c>
    </row>
    <row r="14">
      <c r="J14" s="70">
        <f t="array" ref="J14">IFERROR(INDEX('Commission Data'!$D:$D,MATCH(1,('Commission Data'!$B:$B=A14)*('Commission Data'!$C:$C="Brett"),0)),0)</f>
        <v>0</v>
      </c>
      <c r="K14" s="70">
        <f t="array" ref="K14">IFERROR(INDEX('Commission Data'!$E:$E,MATCH(1,('Commission Data'!$B:$B=A14)*('Commission Data'!$C:$C="Brett"),0)),0)</f>
        <v>0</v>
      </c>
      <c r="L14" s="47" t="b">
        <v>0</v>
      </c>
      <c r="M14" s="47" t="b">
        <v>0</v>
      </c>
    </row>
    <row r="15">
      <c r="J15" s="70">
        <f t="array" ref="J15">IFERROR(INDEX('Commission Data'!$D:$D,MATCH(1,('Commission Data'!$B:$B=A15)*('Commission Data'!$C:$C="Brett"),0)),0)</f>
        <v>0</v>
      </c>
      <c r="K15" s="70">
        <f t="array" ref="K15">IFERROR(INDEX('Commission Data'!$E:$E,MATCH(1,('Commission Data'!$B:$B=A15)*('Commission Data'!$C:$C="Brett"),0)),0)</f>
        <v>0</v>
      </c>
      <c r="L15" s="47" t="b">
        <v>0</v>
      </c>
      <c r="M15" s="47" t="b">
        <v>0</v>
      </c>
    </row>
    <row r="16">
      <c r="J16" s="70">
        <f t="array" ref="J16">IFERROR(INDEX('Commission Data'!$D:$D,MATCH(1,('Commission Data'!$B:$B=A16)*('Commission Data'!$C:$C="Brett"),0)),0)</f>
        <v>0</v>
      </c>
      <c r="K16" s="70">
        <f t="array" ref="K16">IFERROR(INDEX('Commission Data'!$E:$E,MATCH(1,('Commission Data'!$B:$B=A16)*('Commission Data'!$C:$C="Brett"),0)),0)</f>
        <v>0</v>
      </c>
      <c r="L16" s="47" t="b">
        <v>0</v>
      </c>
      <c r="M16" s="47" t="b">
        <v>0</v>
      </c>
    </row>
    <row r="17">
      <c r="J17" s="70">
        <f t="array" ref="J17">IFERROR(INDEX('Commission Data'!$D:$D,MATCH(1,('Commission Data'!$B:$B=A17)*('Commission Data'!$C:$C="Brett"),0)),0)</f>
        <v>0</v>
      </c>
      <c r="K17" s="70">
        <f t="array" ref="K17">IFERROR(INDEX('Commission Data'!$E:$E,MATCH(1,('Commission Data'!$B:$B=A17)*('Commission Data'!$C:$C="Brett"),0)),0)</f>
        <v>0</v>
      </c>
      <c r="L17" s="47" t="b">
        <v>0</v>
      </c>
      <c r="M17" s="47" t="b">
        <v>0</v>
      </c>
    </row>
    <row r="18">
      <c r="J18" s="70">
        <f t="array" ref="J18">IFERROR(INDEX('Commission Data'!$D:$D,MATCH(1,('Commission Data'!$B:$B=A18)*('Commission Data'!$C:$C="Brett"),0)),0)</f>
        <v>0</v>
      </c>
      <c r="K18" s="70">
        <f t="array" ref="K18">IFERROR(INDEX('Commission Data'!$E:$E,MATCH(1,('Commission Data'!$B:$B=A18)*('Commission Data'!$C:$C="Brett"),0)),0)</f>
        <v>0</v>
      </c>
      <c r="L18" s="47" t="b">
        <v>0</v>
      </c>
      <c r="M18" s="47" t="b">
        <v>0</v>
      </c>
    </row>
    <row r="19">
      <c r="J19" s="70">
        <f t="array" ref="J19">IFERROR(INDEX('Commission Data'!$D:$D,MATCH(1,('Commission Data'!$B:$B=A19)*('Commission Data'!$C:$C="Brett"),0)),0)</f>
        <v>0</v>
      </c>
      <c r="K19" s="70">
        <f t="array" ref="K19">IFERROR(INDEX('Commission Data'!$E:$E,MATCH(1,('Commission Data'!$B:$B=A19)*('Commission Data'!$C:$C="Brett"),0)),0)</f>
        <v>0</v>
      </c>
      <c r="L19" s="47" t="b">
        <v>0</v>
      </c>
      <c r="M19" s="47" t="b">
        <v>0</v>
      </c>
    </row>
    <row r="20">
      <c r="J20" s="70">
        <f t="array" ref="J20">IFERROR(INDEX('Commission Data'!$D:$D,MATCH(1,('Commission Data'!$B:$B=A20)*('Commission Data'!$C:$C="Brett"),0)),0)</f>
        <v>0</v>
      </c>
      <c r="K20" s="70">
        <f t="array" ref="K20">IFERROR(INDEX('Commission Data'!$E:$E,MATCH(1,('Commission Data'!$B:$B=A20)*('Commission Data'!$C:$C="Brett"),0)),0)</f>
        <v>0</v>
      </c>
      <c r="L20" s="47" t="b">
        <v>0</v>
      </c>
      <c r="M20" s="47" t="b">
        <v>0</v>
      </c>
    </row>
    <row r="21">
      <c r="J21" s="70">
        <f t="array" ref="J21">IFERROR(INDEX('Commission Data'!$D:$D,MATCH(1,('Commission Data'!$B:$B=A21)*('Commission Data'!$C:$C="Brett"),0)),0)</f>
        <v>0</v>
      </c>
      <c r="K21" s="70">
        <f t="array" ref="K21">IFERROR(INDEX('Commission Data'!$E:$E,MATCH(1,('Commission Data'!$B:$B=A21)*('Commission Data'!$C:$C="Brett"),0)),0)</f>
        <v>0</v>
      </c>
      <c r="L21" s="47" t="b">
        <v>0</v>
      </c>
      <c r="M21" s="47" t="b">
        <v>0</v>
      </c>
    </row>
    <row r="22">
      <c r="J22" s="70">
        <f t="array" ref="J22">IFERROR(INDEX('Commission Data'!$D:$D,MATCH(1,('Commission Data'!$B:$B=A22)*('Commission Data'!$C:$C="Brett"),0)),0)</f>
        <v>0</v>
      </c>
      <c r="K22" s="70">
        <f t="array" ref="K22">IFERROR(INDEX('Commission Data'!$E:$E,MATCH(1,('Commission Data'!$B:$B=A22)*('Commission Data'!$C:$C="Brett"),0)),0)</f>
        <v>0</v>
      </c>
      <c r="L22" s="47" t="b">
        <v>0</v>
      </c>
      <c r="M22" s="47" t="b">
        <v>0</v>
      </c>
    </row>
    <row r="23">
      <c r="J23" s="70">
        <f t="array" ref="J23">IFERROR(INDEX('Commission Data'!$D:$D,MATCH(1,('Commission Data'!$B:$B=A23)*('Commission Data'!$C:$C="Brett"),0)),0)</f>
        <v>0</v>
      </c>
      <c r="K23" s="70">
        <f t="array" ref="K23">IFERROR(INDEX('Commission Data'!$E:$E,MATCH(1,('Commission Data'!$B:$B=A23)*('Commission Data'!$C:$C="Brett"),0)),0)</f>
        <v>0</v>
      </c>
      <c r="L23" s="47" t="b">
        <v>0</v>
      </c>
      <c r="M23" s="47" t="b">
        <v>0</v>
      </c>
    </row>
    <row r="24">
      <c r="J24" s="70">
        <f t="array" ref="J24">IFERROR(INDEX('Commission Data'!$D:$D,MATCH(1,('Commission Data'!$B:$B=A24)*('Commission Data'!$C:$C="Brett"),0)),0)</f>
        <v>0</v>
      </c>
      <c r="K24" s="70">
        <f t="array" ref="K24">IFERROR(INDEX('Commission Data'!$E:$E,MATCH(1,('Commission Data'!$B:$B=A24)*('Commission Data'!$C:$C="Brett"),0)),0)</f>
        <v>0</v>
      </c>
      <c r="L24" s="47" t="b">
        <v>0</v>
      </c>
      <c r="M24" s="47" t="b">
        <v>0</v>
      </c>
    </row>
    <row r="25">
      <c r="J25" s="70">
        <f t="array" ref="J25">IFERROR(INDEX('Commission Data'!$D:$D,MATCH(1,('Commission Data'!$B:$B=A25)*('Commission Data'!$C:$C="Brett"),0)),0)</f>
        <v>0</v>
      </c>
      <c r="K25" s="70">
        <f t="array" ref="K25">IFERROR(INDEX('Commission Data'!$E:$E,MATCH(1,('Commission Data'!$B:$B=A25)*('Commission Data'!$C:$C="Brett"),0)),0)</f>
        <v>0</v>
      </c>
      <c r="L25" s="47" t="b">
        <v>0</v>
      </c>
      <c r="M25" s="47" t="b">
        <v>0</v>
      </c>
    </row>
    <row r="26">
      <c r="J26" s="70">
        <f t="array" ref="J26">IFERROR(INDEX('Commission Data'!$D:$D,MATCH(1,('Commission Data'!$B:$B=A26)*('Commission Data'!$C:$C="Brett"),0)),0)</f>
        <v>0</v>
      </c>
      <c r="K26" s="70">
        <f t="array" ref="K26">IFERROR(INDEX('Commission Data'!$E:$E,MATCH(1,('Commission Data'!$B:$B=A26)*('Commission Data'!$C:$C="Brett"),0)),0)</f>
        <v>0</v>
      </c>
      <c r="L26" s="47" t="b">
        <v>0</v>
      </c>
      <c r="M26" s="47" t="b">
        <v>0</v>
      </c>
    </row>
    <row r="27">
      <c r="J27" s="70">
        <f t="array" ref="J27">IFERROR(INDEX('Commission Data'!$D:$D,MATCH(1,('Commission Data'!$B:$B=A27)*('Commission Data'!$C:$C="Brett"),0)),0)</f>
        <v>0</v>
      </c>
      <c r="K27" s="70">
        <f t="array" ref="K27">IFERROR(INDEX('Commission Data'!$E:$E,MATCH(1,('Commission Data'!$B:$B=A27)*('Commission Data'!$C:$C="Brett"),0)),0)</f>
        <v>0</v>
      </c>
      <c r="L27" s="47" t="b">
        <v>0</v>
      </c>
      <c r="M27" s="47" t="b">
        <v>0</v>
      </c>
    </row>
    <row r="28">
      <c r="G28" s="49"/>
      <c r="I28" s="70"/>
      <c r="J28" s="70">
        <f t="array" ref="J28">IFERROR(INDEX('Commission Data'!$D:$D,MATCH(1,('Commission Data'!$B:$B=A28)*('Commission Data'!$C:$C="Brett"),0)),0)</f>
        <v>0</v>
      </c>
      <c r="K28" s="70">
        <f t="array" ref="K28">IFERROR(INDEX('Commission Data'!$E:$E,MATCH(1,('Commission Data'!$B:$B=A28)*('Commission Data'!$C:$C="Brett"),0)),0)</f>
        <v>0</v>
      </c>
      <c r="L28" s="47" t="b">
        <v>0</v>
      </c>
      <c r="M28" s="47" t="b">
        <v>0</v>
      </c>
    </row>
    <row r="29">
      <c r="G29" s="49"/>
      <c r="I29" s="70"/>
      <c r="J29" s="70">
        <f t="array" ref="J29">IFERROR(INDEX('Commission Data'!$D:$D,MATCH(1,('Commission Data'!$B:$B=A29)*('Commission Data'!$C:$C="Brett"),0)),0)</f>
        <v>0</v>
      </c>
      <c r="K29" s="70">
        <f t="array" ref="K29">IFERROR(INDEX('Commission Data'!$E:$E,MATCH(1,('Commission Data'!$B:$B=A29)*('Commission Data'!$C:$C="Brett"),0)),0)</f>
        <v>0</v>
      </c>
      <c r="L29" s="47" t="b">
        <v>0</v>
      </c>
      <c r="M29" s="47" t="b">
        <v>0</v>
      </c>
    </row>
    <row r="30">
      <c r="G30" s="49"/>
      <c r="I30" s="70"/>
      <c r="J30" s="70">
        <f t="array" ref="J30">IFERROR(INDEX('Commission Data'!$D:$D,MATCH(1,('Commission Data'!$B:$B=A30)*('Commission Data'!$C:$C="Brett"),0)),0)</f>
        <v>0</v>
      </c>
      <c r="K30" s="70">
        <f t="array" ref="K30">IFERROR(INDEX('Commission Data'!$E:$E,MATCH(1,('Commission Data'!$B:$B=A30)*('Commission Data'!$C:$C="Brett"),0)),0)</f>
        <v>0</v>
      </c>
      <c r="L30" s="47" t="b">
        <v>0</v>
      </c>
      <c r="M30" s="47" t="b">
        <v>0</v>
      </c>
    </row>
    <row r="31">
      <c r="G31" s="49"/>
      <c r="I31" s="70"/>
      <c r="J31" s="70">
        <f t="array" ref="J31">IFERROR(INDEX('Commission Data'!$D:$D,MATCH(1,('Commission Data'!$B:$B=A31)*('Commission Data'!$C:$C="Brett"),0)),0)</f>
        <v>0</v>
      </c>
      <c r="K31" s="70">
        <f t="array" ref="K31">IFERROR(INDEX('Commission Data'!$E:$E,MATCH(1,('Commission Data'!$B:$B=A31)*('Commission Data'!$C:$C="Brett"),0)),0)</f>
        <v>0</v>
      </c>
      <c r="L31" s="47" t="b">
        <v>0</v>
      </c>
      <c r="M31" s="47" t="b">
        <v>0</v>
      </c>
    </row>
    <row r="32">
      <c r="G32" s="49"/>
      <c r="I32" s="70"/>
      <c r="J32" s="70">
        <f t="array" ref="J32">IFERROR(INDEX('Commission Data'!$D:$D,MATCH(1,('Commission Data'!$B:$B=A32)*('Commission Data'!$C:$C="Brett"),0)),0)</f>
        <v>0</v>
      </c>
      <c r="K32" s="70">
        <f t="array" ref="K32">IFERROR(INDEX('Commission Data'!$E:$E,MATCH(1,('Commission Data'!$B:$B=A32)*('Commission Data'!$C:$C="Brett"),0)),0)</f>
        <v>0</v>
      </c>
      <c r="L32" s="47" t="b">
        <v>0</v>
      </c>
      <c r="M32" s="47" t="b">
        <v>0</v>
      </c>
    </row>
    <row r="33">
      <c r="G33" s="49"/>
      <c r="I33" s="70"/>
      <c r="J33" s="70">
        <f t="array" ref="J33">IFERROR(INDEX('Commission Data'!$D:$D,MATCH(1,('Commission Data'!$B:$B=A33)*('Commission Data'!$C:$C="Brett"),0)),0)</f>
        <v>0</v>
      </c>
      <c r="K33" s="70">
        <f t="array" ref="K33">IFERROR(INDEX('Commission Data'!$E:$E,MATCH(1,('Commission Data'!$B:$B=A33)*('Commission Data'!$C:$C="Brett"),0)),0)</f>
        <v>0</v>
      </c>
      <c r="L33" s="47" t="b">
        <v>0</v>
      </c>
      <c r="M33" s="47" t="b">
        <v>0</v>
      </c>
    </row>
    <row r="34">
      <c r="G34" s="49"/>
      <c r="I34" s="49"/>
      <c r="J34" s="70">
        <f t="array" ref="J34">IFERROR(INDEX('Commission Data'!$D:$D,MATCH(1,('Commission Data'!$B:$B=A34)*('Commission Data'!$C:$C="Brett"),0)),0)</f>
        <v>0</v>
      </c>
      <c r="K34" s="70">
        <f t="array" ref="K34">IFERROR(INDEX('Commission Data'!$E:$E,MATCH(1,('Commission Data'!$B:$B=A34)*('Commission Data'!$C:$C="Brett"),0)),0)</f>
        <v>0</v>
      </c>
      <c r="L34" s="47" t="b">
        <v>0</v>
      </c>
      <c r="M34" s="47" t="b">
        <v>0</v>
      </c>
    </row>
    <row r="35">
      <c r="G35" s="49"/>
      <c r="I35" s="49"/>
      <c r="J35" s="70">
        <f t="array" ref="J35">IFERROR(INDEX('Commission Data'!$D:$D,MATCH(1,('Commission Data'!$B:$B=A35)*('Commission Data'!$C:$C="Brett"),0)),0)</f>
        <v>0</v>
      </c>
      <c r="K35" s="70">
        <f t="array" ref="K35">IFERROR(INDEX('Commission Data'!$E:$E,MATCH(1,('Commission Data'!$B:$B=A35)*('Commission Data'!$C:$C="Brett"),0)),0)</f>
        <v>0</v>
      </c>
      <c r="L35" s="47" t="b">
        <v>0</v>
      </c>
      <c r="M35" s="47" t="b">
        <v>0</v>
      </c>
    </row>
    <row r="36">
      <c r="G36" s="49"/>
      <c r="I36" s="49"/>
      <c r="J36" s="70">
        <f t="array" ref="J36">IFERROR(INDEX('Commission Data'!$D:$D,MATCH(1,('Commission Data'!$B:$B=A36)*('Commission Data'!$C:$C="Brett"),0)),0)</f>
        <v>0</v>
      </c>
      <c r="K36" s="70">
        <f t="array" ref="K36">IFERROR(INDEX('Commission Data'!$E:$E,MATCH(1,('Commission Data'!$B:$B=A36)*('Commission Data'!$C:$C="Brett"),0)),0)</f>
        <v>0</v>
      </c>
      <c r="L36" s="47" t="b">
        <v>0</v>
      </c>
      <c r="M36" s="47" t="b">
        <v>0</v>
      </c>
    </row>
    <row r="37">
      <c r="G37" s="49"/>
      <c r="I37" s="49"/>
      <c r="J37" s="70">
        <f t="array" ref="J37">IFERROR(INDEX('Commission Data'!$D:$D,MATCH(1,('Commission Data'!$B:$B=A37)*('Commission Data'!$C:$C="Brett"),0)),0)</f>
        <v>0</v>
      </c>
      <c r="K37" s="70">
        <f t="array" ref="K37">IFERROR(INDEX('Commission Data'!$E:$E,MATCH(1,('Commission Data'!$B:$B=A37)*('Commission Data'!$C:$C="Brett"),0)),0)</f>
        <v>0</v>
      </c>
      <c r="L37" s="47" t="b">
        <v>0</v>
      </c>
      <c r="M37" s="47" t="b">
        <v>0</v>
      </c>
    </row>
    <row r="38">
      <c r="G38" s="49"/>
      <c r="I38" s="49"/>
      <c r="J38" s="70">
        <f t="array" ref="J38">IFERROR(INDEX('Commission Data'!$D:$D,MATCH(1,('Commission Data'!$B:$B=A38)*('Commission Data'!$C:$C="Brett"),0)),0)</f>
        <v>0</v>
      </c>
      <c r="K38" s="70">
        <f t="array" ref="K38">IFERROR(INDEX('Commission Data'!$E:$E,MATCH(1,('Commission Data'!$B:$B=A38)*('Commission Data'!$C:$C="Brett"),0)),0)</f>
        <v>0</v>
      </c>
      <c r="L38" s="47" t="b">
        <v>0</v>
      </c>
      <c r="M38" s="47" t="b">
        <v>0</v>
      </c>
    </row>
    <row r="39">
      <c r="G39" s="49"/>
      <c r="I39" s="49"/>
      <c r="J39" s="70">
        <f t="array" ref="J39">IFERROR(INDEX('Commission Data'!$D:$D,MATCH(1,('Commission Data'!$B:$B=A39)*('Commission Data'!$C:$C="Brett"),0)),0)</f>
        <v>0</v>
      </c>
      <c r="K39" s="70">
        <f t="array" ref="K39">IFERROR(INDEX('Commission Data'!$E:$E,MATCH(1,('Commission Data'!$B:$B=A39)*('Commission Data'!$C:$C="Brett"),0)),0)</f>
        <v>0</v>
      </c>
      <c r="L39" s="47" t="b">
        <v>0</v>
      </c>
      <c r="M39" s="47" t="b">
        <v>0</v>
      </c>
    </row>
    <row r="40">
      <c r="G40" s="49"/>
      <c r="I40" s="49"/>
      <c r="J40" s="70">
        <f t="array" ref="J40">IFERROR(INDEX('Commission Data'!$D:$D,MATCH(1,('Commission Data'!$B:$B=A40)*('Commission Data'!$C:$C="Brett"),0)),0)</f>
        <v>0</v>
      </c>
      <c r="K40" s="70">
        <f t="array" ref="K40">IFERROR(INDEX('Commission Data'!$E:$E,MATCH(1,('Commission Data'!$B:$B=A40)*('Commission Data'!$C:$C="Brett"),0)),0)</f>
        <v>0</v>
      </c>
      <c r="L40" s="47" t="b">
        <v>0</v>
      </c>
      <c r="M40" s="47" t="b">
        <v>0</v>
      </c>
    </row>
    <row r="41">
      <c r="G41" s="49"/>
      <c r="I41" s="49"/>
      <c r="J41" s="70">
        <f t="array" ref="J41">IFERROR(INDEX('Commission Data'!$D:$D,MATCH(1,('Commission Data'!$B:$B=A41)*('Commission Data'!$C:$C="Brett"),0)),0)</f>
        <v>0</v>
      </c>
      <c r="K41" s="70">
        <f t="array" ref="K41">IFERROR(INDEX('Commission Data'!$E:$E,MATCH(1,('Commission Data'!$B:$B=A41)*('Commission Data'!$C:$C="Brett"),0)),0)</f>
        <v>0</v>
      </c>
      <c r="L41" s="47" t="b">
        <v>0</v>
      </c>
      <c r="M41" s="47" t="b">
        <v>0</v>
      </c>
    </row>
    <row r="42">
      <c r="G42" s="49"/>
      <c r="I42" s="49"/>
      <c r="J42" s="70">
        <f t="array" ref="J42">IFERROR(INDEX('Commission Data'!$D:$D,MATCH(1,('Commission Data'!$B:$B=A42)*('Commission Data'!$C:$C="Brett"),0)),0)</f>
        <v>0</v>
      </c>
      <c r="K42" s="70">
        <f t="array" ref="K42">IFERROR(INDEX('Commission Data'!$E:$E,MATCH(1,('Commission Data'!$B:$B=A42)*('Commission Data'!$C:$C="Brett"),0)),0)</f>
        <v>0</v>
      </c>
      <c r="L42" s="47" t="b">
        <v>0</v>
      </c>
      <c r="M42" s="47" t="b">
        <v>0</v>
      </c>
    </row>
    <row r="43">
      <c r="G43" s="49"/>
      <c r="I43" s="49"/>
      <c r="J43" s="70">
        <f t="array" ref="J43">IFERROR(INDEX('Commission Data'!$D:$D,MATCH(1,('Commission Data'!$B:$B=A43)*('Commission Data'!$C:$C="Brett"),0)),0)</f>
        <v>0</v>
      </c>
      <c r="K43" s="70">
        <f t="array" ref="K43">IFERROR(INDEX('Commission Data'!$E:$E,MATCH(1,('Commission Data'!$B:$B=A43)*('Commission Data'!$C:$C="Brett"),0)),0)</f>
        <v>0</v>
      </c>
      <c r="L43" s="47" t="b">
        <v>0</v>
      </c>
      <c r="M43" s="47" t="b">
        <v>0</v>
      </c>
    </row>
    <row r="44">
      <c r="G44" s="49"/>
      <c r="I44" s="49"/>
      <c r="J44" s="70">
        <f t="array" ref="J44">IFERROR(INDEX('Commission Data'!$D:$D,MATCH(1,('Commission Data'!$B:$B=A44)*('Commission Data'!$C:$C="Brett"),0)),0)</f>
        <v>0</v>
      </c>
      <c r="K44" s="70">
        <f t="array" ref="K44">IFERROR(INDEX('Commission Data'!$E:$E,MATCH(1,('Commission Data'!$B:$B=A44)*('Commission Data'!$C:$C="Brett"),0)),0)</f>
        <v>0</v>
      </c>
      <c r="L44" s="47" t="b">
        <v>0</v>
      </c>
      <c r="M44" s="47" t="b">
        <v>0</v>
      </c>
    </row>
    <row r="45">
      <c r="G45" s="49"/>
      <c r="I45" s="49"/>
      <c r="J45" s="70">
        <f t="array" ref="J45">IFERROR(INDEX('Commission Data'!$D:$D,MATCH(1,('Commission Data'!$B:$B=A45)*('Commission Data'!$C:$C="Brett"),0)),0)</f>
        <v>0</v>
      </c>
      <c r="K45" s="70">
        <f t="array" ref="K45">IFERROR(INDEX('Commission Data'!$E:$E,MATCH(1,('Commission Data'!$B:$B=A45)*('Commission Data'!$C:$C="Brett"),0)),0)</f>
        <v>0</v>
      </c>
      <c r="L45" s="47" t="b">
        <v>0</v>
      </c>
      <c r="M45" s="47" t="b">
        <v>0</v>
      </c>
    </row>
    <row r="46">
      <c r="G46" s="49"/>
      <c r="I46" s="49"/>
      <c r="J46" s="70">
        <f t="array" ref="J46">IFERROR(INDEX('Commission Data'!$D:$D,MATCH(1,('Commission Data'!$B:$B=A46)*('Commission Data'!$C:$C="Brett"),0)),0)</f>
        <v>0</v>
      </c>
      <c r="K46" s="70">
        <f t="array" ref="K46">IFERROR(INDEX('Commission Data'!$E:$E,MATCH(1,('Commission Data'!$B:$B=A46)*('Commission Data'!$C:$C="Brett"),0)),0)</f>
        <v>0</v>
      </c>
      <c r="L46" s="47" t="b">
        <v>0</v>
      </c>
      <c r="M46" s="47" t="b">
        <v>0</v>
      </c>
    </row>
    <row r="47">
      <c r="G47" s="49"/>
      <c r="I47" s="49"/>
      <c r="J47" s="70">
        <f t="array" ref="J47">IFERROR(INDEX('Commission Data'!$D:$D,MATCH(1,('Commission Data'!$B:$B=A47)*('Commission Data'!$C:$C="Brett"),0)),0)</f>
        <v>0</v>
      </c>
      <c r="K47" s="70">
        <f t="array" ref="K47">IFERROR(INDEX('Commission Data'!$E:$E,MATCH(1,('Commission Data'!$B:$B=A47)*('Commission Data'!$C:$C="Brett"),0)),0)</f>
        <v>0</v>
      </c>
      <c r="L47" s="47" t="b">
        <v>0</v>
      </c>
      <c r="M47" s="47" t="b">
        <v>0</v>
      </c>
    </row>
    <row r="48">
      <c r="G48" s="49"/>
      <c r="I48" s="49"/>
      <c r="J48" s="70">
        <f t="array" ref="J48">IFERROR(INDEX('Commission Data'!$D:$D,MATCH(1,('Commission Data'!$B:$B=A48)*('Commission Data'!$C:$C="Brett"),0)),0)</f>
        <v>0</v>
      </c>
      <c r="K48" s="70">
        <f t="array" ref="K48">IFERROR(INDEX('Commission Data'!$E:$E,MATCH(1,('Commission Data'!$B:$B=A48)*('Commission Data'!$C:$C="Brett"),0)),0)</f>
        <v>0</v>
      </c>
      <c r="L48" s="47" t="b">
        <v>0</v>
      </c>
      <c r="M48" s="47" t="b">
        <v>0</v>
      </c>
    </row>
    <row r="49">
      <c r="G49" s="49"/>
      <c r="I49" s="49"/>
      <c r="J49" s="70">
        <f t="array" ref="J49">IFERROR(INDEX('Commission Data'!$D:$D,MATCH(1,('Commission Data'!$B:$B=A49)*('Commission Data'!$C:$C="Brett"),0)),0)</f>
        <v>0</v>
      </c>
      <c r="K49" s="70">
        <f t="array" ref="K49">IFERROR(INDEX('Commission Data'!$E:$E,MATCH(1,('Commission Data'!$B:$B=A49)*('Commission Data'!$C:$C="Brett"),0)),0)</f>
        <v>0</v>
      </c>
      <c r="L49" s="47" t="b">
        <v>0</v>
      </c>
      <c r="M49" s="47" t="b">
        <v>0</v>
      </c>
    </row>
    <row r="50">
      <c r="G50" s="49"/>
      <c r="I50" s="49"/>
      <c r="J50" s="70">
        <f t="array" ref="J50">IFERROR(INDEX('Commission Data'!$D:$D,MATCH(1,('Commission Data'!$B:$B=A50)*('Commission Data'!$C:$C="Brett"),0)),0)</f>
        <v>0</v>
      </c>
      <c r="K50" s="70">
        <f t="array" ref="K50">IFERROR(INDEX('Commission Data'!$E:$E,MATCH(1,('Commission Data'!$B:$B=A50)*('Commission Data'!$C:$C="Brett"),0)),0)</f>
        <v>0</v>
      </c>
      <c r="L50" s="47" t="b">
        <v>0</v>
      </c>
      <c r="M50" s="47" t="b">
        <v>0</v>
      </c>
    </row>
    <row r="51">
      <c r="J51" s="70">
        <f t="array" ref="J51">IFERROR(INDEX('Commission Data'!$D:$D,MATCH(1,('Commission Data'!$B:$B=A51)*('Commission Data'!$C:$C="Brett"),0)),0)</f>
        <v>0</v>
      </c>
      <c r="K51" s="70">
        <f t="array" ref="K51">IFERROR(INDEX('Commission Data'!$E:$E,MATCH(1,('Commission Data'!$B:$B=A51)*('Commission Data'!$C:$C="Brett"),0)),0)</f>
        <v>0</v>
      </c>
      <c r="L51" s="47" t="b">
        <v>0</v>
      </c>
      <c r="M51" s="47" t="b">
        <v>0</v>
      </c>
    </row>
    <row r="52">
      <c r="J52" s="70">
        <f t="array" ref="J52">IFERROR(INDEX('Commission Data'!$D:$D,MATCH(1,('Commission Data'!$B:$B=A52)*('Commission Data'!$C:$C="Brett"),0)),0)</f>
        <v>0</v>
      </c>
      <c r="K52" s="70">
        <f t="array" ref="K52">IFERROR(INDEX('Commission Data'!$E:$E,MATCH(1,('Commission Data'!$B:$B=A52)*('Commission Data'!$C:$C="Brett"),0)),0)</f>
        <v>0</v>
      </c>
      <c r="L52" s="47" t="b">
        <v>0</v>
      </c>
      <c r="M52" s="47" t="b">
        <v>0</v>
      </c>
    </row>
    <row r="53">
      <c r="J53" s="70">
        <f t="array" ref="J53">IFERROR(INDEX('Commission Data'!$D:$D,MATCH(1,('Commission Data'!$B:$B=A53)*('Commission Data'!$C:$C="Brett"),0)),0)</f>
        <v>0</v>
      </c>
      <c r="K53" s="70">
        <f t="array" ref="K53">IFERROR(INDEX('Commission Data'!$E:$E,MATCH(1,('Commission Data'!$B:$B=A53)*('Commission Data'!$C:$C="Brett"),0)),0)</f>
        <v>0</v>
      </c>
      <c r="L53" s="47" t="b">
        <v>0</v>
      </c>
      <c r="M53" s="47" t="b">
        <v>0</v>
      </c>
    </row>
    <row r="54">
      <c r="J54" s="70">
        <f t="array" ref="J54">IFERROR(INDEX('Commission Data'!$D:$D,MATCH(1,('Commission Data'!$B:$B=A54)*('Commission Data'!$C:$C="Brett"),0)),0)</f>
        <v>0</v>
      </c>
      <c r="K54" s="70">
        <f t="array" ref="K54">IFERROR(INDEX('Commission Data'!$E:$E,MATCH(1,('Commission Data'!$B:$B=A54)*('Commission Data'!$C:$C="Brett"),0)),0)</f>
        <v>0</v>
      </c>
      <c r="L54" s="47" t="b">
        <v>0</v>
      </c>
      <c r="M54" s="47" t="b">
        <v>0</v>
      </c>
    </row>
    <row r="55">
      <c r="J55" s="70">
        <f t="array" ref="J55">IFERROR(INDEX('Commission Data'!$D:$D,MATCH(1,('Commission Data'!$B:$B=A55)*('Commission Data'!$C:$C="Brett"),0)),0)</f>
        <v>0</v>
      </c>
      <c r="K55" s="70">
        <f t="array" ref="K55">IFERROR(INDEX('Commission Data'!$E:$E,MATCH(1,('Commission Data'!$B:$B=A55)*('Commission Data'!$C:$C="Brett"),0)),0)</f>
        <v>0</v>
      </c>
      <c r="L55" s="47" t="b">
        <v>0</v>
      </c>
      <c r="M55" s="47" t="b">
        <v>0</v>
      </c>
    </row>
    <row r="56">
      <c r="J56" s="70">
        <f t="array" ref="J56">IFERROR(INDEX('Commission Data'!$D:$D,MATCH(1,('Commission Data'!$B:$B=A56)*('Commission Data'!$C:$C="Brett"),0)),0)</f>
        <v>0</v>
      </c>
      <c r="K56" s="70">
        <f t="array" ref="K56">IFERROR(INDEX('Commission Data'!$E:$E,MATCH(1,('Commission Data'!$B:$B=A56)*('Commission Data'!$C:$C="Brett"),0)),0)</f>
        <v>0</v>
      </c>
      <c r="L56" s="47" t="b">
        <v>0</v>
      </c>
      <c r="M56" s="47" t="b">
        <v>0</v>
      </c>
    </row>
    <row r="57">
      <c r="J57" s="70">
        <f t="array" ref="J57">IFERROR(INDEX('Commission Data'!$D:$D,MATCH(1,('Commission Data'!$B:$B=A57)*('Commission Data'!$C:$C="Brett"),0)),0)</f>
        <v>0</v>
      </c>
      <c r="K57" s="70">
        <f t="array" ref="K57">IFERROR(INDEX('Commission Data'!$E:$E,MATCH(1,('Commission Data'!$B:$B=A57)*('Commission Data'!$C:$C="Brett"),0)),0)</f>
        <v>0</v>
      </c>
      <c r="L57" s="47" t="b">
        <v>0</v>
      </c>
      <c r="M57" s="47" t="b">
        <v>0</v>
      </c>
    </row>
    <row r="58">
      <c r="J58" s="70">
        <f t="array" ref="J58">IFERROR(INDEX('Commission Data'!$D:$D,MATCH(1,('Commission Data'!$B:$B=A58)*('Commission Data'!$C:$C="Brett"),0)),0)</f>
        <v>0</v>
      </c>
      <c r="K58" s="70">
        <f t="array" ref="K58">IFERROR(INDEX('Commission Data'!$E:$E,MATCH(1,('Commission Data'!$B:$B=A58)*('Commission Data'!$C:$C="Brett"),0)),0)</f>
        <v>0</v>
      </c>
      <c r="L58" s="47" t="b">
        <v>0</v>
      </c>
      <c r="M58" s="47" t="b">
        <v>0</v>
      </c>
    </row>
    <row r="59">
      <c r="J59" s="70">
        <f t="array" ref="J59">IFERROR(INDEX('Commission Data'!$D:$D,MATCH(1,('Commission Data'!$B:$B=A59)*('Commission Data'!$C:$C="Brett"),0)),0)</f>
        <v>0</v>
      </c>
      <c r="K59" s="70">
        <f t="array" ref="K59">IFERROR(INDEX('Commission Data'!$E:$E,MATCH(1,('Commission Data'!$B:$B=A59)*('Commission Data'!$C:$C="Brett"),0)),0)</f>
        <v>0</v>
      </c>
      <c r="L59" s="47" t="b">
        <v>0</v>
      </c>
      <c r="M59" s="47" t="b">
        <v>0</v>
      </c>
    </row>
    <row r="60">
      <c r="J60" s="70">
        <f t="array" ref="J60">IFERROR(INDEX('Commission Data'!$D:$D,MATCH(1,('Commission Data'!$B:$B=A60)*('Commission Data'!$C:$C="Brett"),0)),0)</f>
        <v>0</v>
      </c>
      <c r="K60" s="70">
        <f t="array" ref="K60">IFERROR(INDEX('Commission Data'!$E:$E,MATCH(1,('Commission Data'!$B:$B=A60)*('Commission Data'!$C:$C="Brett"),0)),0)</f>
        <v>0</v>
      </c>
      <c r="L60" s="47" t="b">
        <v>0</v>
      </c>
      <c r="M60" s="47" t="b">
        <v>0</v>
      </c>
    </row>
    <row r="61">
      <c r="J61" s="70">
        <f t="array" ref="J61">IFERROR(INDEX('Commission Data'!$D:$D,MATCH(1,('Commission Data'!$B:$B=A61)*('Commission Data'!$C:$C="Brett"),0)),0)</f>
        <v>0</v>
      </c>
      <c r="K61" s="70">
        <f t="array" ref="K61">IFERROR(INDEX('Commission Data'!$E:$E,MATCH(1,('Commission Data'!$B:$B=A61)*('Commission Data'!$C:$C="Brett"),0)),0)</f>
        <v>0</v>
      </c>
      <c r="L61" s="47" t="b">
        <v>0</v>
      </c>
      <c r="M61" s="47" t="b">
        <v>0</v>
      </c>
    </row>
    <row r="62">
      <c r="J62" s="70">
        <f t="array" ref="J62">IFERROR(INDEX('Commission Data'!$D:$D,MATCH(1,('Commission Data'!$B:$B=A62)*('Commission Data'!$C:$C="Brett"),0)),0)</f>
        <v>0</v>
      </c>
      <c r="K62" s="70">
        <f t="array" ref="K62">IFERROR(INDEX('Commission Data'!$E:$E,MATCH(1,('Commission Data'!$B:$B=A62)*('Commission Data'!$C:$C="Brett"),0)),0)</f>
        <v>0</v>
      </c>
      <c r="L62" s="47" t="b">
        <v>0</v>
      </c>
      <c r="M62" s="47" t="b">
        <v>0</v>
      </c>
    </row>
    <row r="63">
      <c r="J63" s="70">
        <f t="array" ref="J63">IFERROR(INDEX('Commission Data'!$D:$D,MATCH(1,('Commission Data'!$B:$B=A63)*('Commission Data'!$C:$C="Brett"),0)),0)</f>
        <v>0</v>
      </c>
      <c r="K63" s="70">
        <f t="array" ref="K63">IFERROR(INDEX('Commission Data'!$E:$E,MATCH(1,('Commission Data'!$B:$B=A63)*('Commission Data'!$C:$C="Brett"),0)),0)</f>
        <v>0</v>
      </c>
      <c r="L63" s="47" t="b">
        <v>0</v>
      </c>
      <c r="M63" s="47" t="b">
        <v>0</v>
      </c>
    </row>
    <row r="64">
      <c r="J64" s="70">
        <f t="array" ref="J64">IFERROR(INDEX('Commission Data'!$D:$D,MATCH(1,('Commission Data'!$B:$B=A64)*('Commission Data'!$C:$C="Brett"),0)),0)</f>
        <v>0</v>
      </c>
      <c r="K64" s="70">
        <f t="array" ref="K64">IFERROR(INDEX('Commission Data'!$E:$E,MATCH(1,('Commission Data'!$B:$B=A64)*('Commission Data'!$C:$C="Brett"),0)),0)</f>
        <v>0</v>
      </c>
      <c r="L64" s="47" t="b">
        <v>0</v>
      </c>
      <c r="M64" s="47" t="b">
        <v>0</v>
      </c>
    </row>
    <row r="65">
      <c r="J65" s="70">
        <f t="array" ref="J65">IFERROR(INDEX('Commission Data'!$D:$D,MATCH(1,('Commission Data'!$B:$B=A65)*('Commission Data'!$C:$C="Brett"),0)),0)</f>
        <v>0</v>
      </c>
      <c r="K65" s="70">
        <f t="array" ref="K65">IFERROR(INDEX('Commission Data'!$E:$E,MATCH(1,('Commission Data'!$B:$B=A65)*('Commission Data'!$C:$C="Brett"),0)),0)</f>
        <v>0</v>
      </c>
      <c r="L65" s="47" t="b">
        <v>0</v>
      </c>
      <c r="M65" s="47" t="b">
        <v>0</v>
      </c>
    </row>
    <row r="66">
      <c r="J66" s="70">
        <f t="array" ref="J66">IFERROR(INDEX('Commission Data'!$D:$D,MATCH(1,('Commission Data'!$B:$B=A66)*('Commission Data'!$C:$C="Brett"),0)),0)</f>
        <v>0</v>
      </c>
      <c r="K66" s="70">
        <f t="array" ref="K66">IFERROR(INDEX('Commission Data'!$E:$E,MATCH(1,('Commission Data'!$B:$B=A66)*('Commission Data'!$C:$C="Brett"),0)),0)</f>
        <v>0</v>
      </c>
      <c r="L66" s="47" t="b">
        <v>0</v>
      </c>
      <c r="M66" s="47" t="b">
        <v>0</v>
      </c>
    </row>
    <row r="67">
      <c r="J67" s="70">
        <f t="array" ref="J67">IFERROR(INDEX('Commission Data'!$D:$D,MATCH(1,('Commission Data'!$B:$B=A67)*('Commission Data'!$C:$C="Brett"),0)),0)</f>
        <v>0</v>
      </c>
      <c r="K67" s="70">
        <f t="array" ref="K67">IFERROR(INDEX('Commission Data'!$E:$E,MATCH(1,('Commission Data'!$B:$B=A67)*('Commission Data'!$C:$C="Brett"),0)),0)</f>
        <v>0</v>
      </c>
      <c r="L67" s="47" t="b">
        <v>0</v>
      </c>
      <c r="M67" s="47" t="b">
        <v>0</v>
      </c>
    </row>
    <row r="68">
      <c r="J68" s="70">
        <f t="array" ref="J68">IFERROR(INDEX('Commission Data'!$D:$D,MATCH(1,('Commission Data'!$B:$B=A68)*('Commission Data'!$C:$C="Brett"),0)),0)</f>
        <v>0</v>
      </c>
      <c r="K68" s="70">
        <f t="array" ref="K68">IFERROR(INDEX('Commission Data'!$E:$E,MATCH(1,('Commission Data'!$B:$B=A68)*('Commission Data'!$C:$C="Brett"),0)),0)</f>
        <v>0</v>
      </c>
      <c r="L68" s="47" t="b">
        <v>0</v>
      </c>
      <c r="M68" s="47" t="b">
        <v>0</v>
      </c>
    </row>
    <row r="69">
      <c r="J69" s="70">
        <f t="array" ref="J69">IFERROR(INDEX('Commission Data'!$D:$D,MATCH(1,('Commission Data'!$B:$B=A69)*('Commission Data'!$C:$C="Brett"),0)),0)</f>
        <v>0</v>
      </c>
      <c r="K69" s="70">
        <f t="array" ref="K69">IFERROR(INDEX('Commission Data'!$E:$E,MATCH(1,('Commission Data'!$B:$B=A69)*('Commission Data'!$C:$C="Brett"),0)),0)</f>
        <v>0</v>
      </c>
      <c r="L69" s="47" t="b">
        <v>0</v>
      </c>
      <c r="M69" s="47" t="b">
        <v>0</v>
      </c>
    </row>
    <row r="70">
      <c r="J70" s="70">
        <f t="array" ref="J70">IFERROR(INDEX('Commission Data'!$D:$D,MATCH(1,('Commission Data'!$B:$B=A70)*('Commission Data'!$C:$C="Brett"),0)),0)</f>
        <v>0</v>
      </c>
      <c r="K70" s="70">
        <f t="array" ref="K70">IFERROR(INDEX('Commission Data'!$E:$E,MATCH(1,('Commission Data'!$B:$B=A70)*('Commission Data'!$C:$C="Brett"),0)),0)</f>
        <v>0</v>
      </c>
      <c r="L70" s="47" t="b">
        <v>0</v>
      </c>
      <c r="M70" s="47" t="b">
        <v>0</v>
      </c>
    </row>
    <row r="71">
      <c r="J71" s="70">
        <f t="array" ref="J71">IFERROR(INDEX('Commission Data'!$D:$D,MATCH(1,('Commission Data'!$B:$B=A71)*('Commission Data'!$C:$C="Brett"),0)),0)</f>
        <v>0</v>
      </c>
      <c r="K71" s="70">
        <f t="array" ref="K71">IFERROR(INDEX('Commission Data'!$E:$E,MATCH(1,('Commission Data'!$B:$B=A71)*('Commission Data'!$C:$C="Brett"),0)),0)</f>
        <v>0</v>
      </c>
      <c r="L71" s="47" t="b">
        <v>0</v>
      </c>
      <c r="M71" s="47" t="b">
        <v>0</v>
      </c>
    </row>
    <row r="72">
      <c r="J72" s="70">
        <f t="array" ref="J72">IFERROR(INDEX('Commission Data'!$D:$D,MATCH(1,('Commission Data'!$B:$B=A72)*('Commission Data'!$C:$C="Brett"),0)),0)</f>
        <v>0</v>
      </c>
      <c r="K72" s="70">
        <f t="array" ref="K72">IFERROR(INDEX('Commission Data'!$E:$E,MATCH(1,('Commission Data'!$B:$B=A72)*('Commission Data'!$C:$C="Brett"),0)),0)</f>
        <v>0</v>
      </c>
      <c r="L72" s="47" t="b">
        <v>0</v>
      </c>
      <c r="M72" s="47" t="b">
        <v>0</v>
      </c>
    </row>
    <row r="73">
      <c r="J73" s="70">
        <f t="array" ref="J73">IFERROR(INDEX('Commission Data'!$D:$D,MATCH(1,('Commission Data'!$B:$B=A73)*('Commission Data'!$C:$C="Brett"),0)),0)</f>
        <v>0</v>
      </c>
      <c r="K73" s="70">
        <f t="array" ref="K73">IFERROR(INDEX('Commission Data'!$E:$E,MATCH(1,('Commission Data'!$B:$B=A73)*('Commission Data'!$C:$C="Brett"),0)),0)</f>
        <v>0</v>
      </c>
      <c r="L73" s="47" t="b">
        <v>0</v>
      </c>
      <c r="M73" s="47" t="b">
        <v>0</v>
      </c>
    </row>
    <row r="74">
      <c r="J74" s="70">
        <f t="array" ref="J74">IFERROR(INDEX('Commission Data'!$D:$D,MATCH(1,('Commission Data'!$B:$B=A74)*('Commission Data'!$C:$C="Brett"),0)),0)</f>
        <v>0</v>
      </c>
      <c r="K74" s="70">
        <f t="array" ref="K74">IFERROR(INDEX('Commission Data'!$E:$E,MATCH(1,('Commission Data'!$B:$B=A74)*('Commission Data'!$C:$C="Brett"),0)),0)</f>
        <v>0</v>
      </c>
      <c r="L74" s="47" t="b">
        <v>0</v>
      </c>
      <c r="M74" s="47" t="b">
        <v>0</v>
      </c>
    </row>
    <row r="75">
      <c r="J75" s="70">
        <f t="array" ref="J75">IFERROR(INDEX('Commission Data'!$D:$D,MATCH(1,('Commission Data'!$B:$B=A75)*('Commission Data'!$C:$C="Brett"),0)),0)</f>
        <v>0</v>
      </c>
      <c r="K75" s="70">
        <f t="array" ref="K75">IFERROR(INDEX('Commission Data'!$E:$E,MATCH(1,('Commission Data'!$B:$B=A75)*('Commission Data'!$C:$C="Brett"),0)),0)</f>
        <v>0</v>
      </c>
      <c r="L75" s="47" t="b">
        <v>0</v>
      </c>
      <c r="M75" s="47" t="b">
        <v>0</v>
      </c>
    </row>
    <row r="76">
      <c r="J76" s="70">
        <f t="array" ref="J76">IFERROR(INDEX('Commission Data'!$D:$D,MATCH(1,('Commission Data'!$B:$B=A76)*('Commission Data'!$C:$C="Brett"),0)),0)</f>
        <v>0</v>
      </c>
      <c r="K76" s="70">
        <f t="array" ref="K76">IFERROR(INDEX('Commission Data'!$E:$E,MATCH(1,('Commission Data'!$B:$B=A76)*('Commission Data'!$C:$C="Brett"),0)),0)</f>
        <v>0</v>
      </c>
      <c r="L76" s="47" t="b">
        <v>0</v>
      </c>
      <c r="M76" s="47" t="b">
        <v>0</v>
      </c>
    </row>
    <row r="77">
      <c r="J77" s="70">
        <f t="array" ref="J77">IFERROR(INDEX('Commission Data'!$D:$D,MATCH(1,('Commission Data'!$B:$B=A77)*('Commission Data'!$C:$C="Brett"),0)),0)</f>
        <v>0</v>
      </c>
      <c r="K77" s="70">
        <f t="array" ref="K77">IFERROR(INDEX('Commission Data'!$E:$E,MATCH(1,('Commission Data'!$B:$B=A77)*('Commission Data'!$C:$C="Brett"),0)),0)</f>
        <v>0</v>
      </c>
      <c r="L77" s="47" t="b">
        <v>0</v>
      </c>
      <c r="M77" s="47" t="b">
        <v>0</v>
      </c>
    </row>
    <row r="78">
      <c r="J78" s="70">
        <f t="array" ref="J78">IFERROR(INDEX('Commission Data'!$D:$D,MATCH(1,('Commission Data'!$B:$B=A78)*('Commission Data'!$C:$C="Brett"),0)),0)</f>
        <v>0</v>
      </c>
      <c r="K78" s="70">
        <f t="array" ref="K78">IFERROR(INDEX('Commission Data'!$E:$E,MATCH(1,('Commission Data'!$B:$B=A78)*('Commission Data'!$C:$C="Brett"),0)),0)</f>
        <v>0</v>
      </c>
      <c r="L78" s="47" t="b">
        <v>0</v>
      </c>
      <c r="M78" s="47" t="b">
        <v>0</v>
      </c>
    </row>
    <row r="79">
      <c r="J79" s="70">
        <f t="array" ref="J79">IFERROR(INDEX('Commission Data'!$D:$D,MATCH(1,('Commission Data'!$B:$B=A79)*('Commission Data'!$C:$C="Brett"),0)),0)</f>
        <v>0</v>
      </c>
      <c r="K79" s="70">
        <f t="array" ref="K79">IFERROR(INDEX('Commission Data'!$E:$E,MATCH(1,('Commission Data'!$B:$B=A79)*('Commission Data'!$C:$C="Brett"),0)),0)</f>
        <v>0</v>
      </c>
      <c r="L79" s="47" t="b">
        <v>0</v>
      </c>
      <c r="M79" s="47" t="b">
        <v>0</v>
      </c>
    </row>
    <row r="80">
      <c r="J80" s="70">
        <f t="array" ref="J80">IFERROR(INDEX('Commission Data'!$D:$D,MATCH(1,('Commission Data'!$B:$B=A80)*('Commission Data'!$C:$C="Brett"),0)),0)</f>
        <v>0</v>
      </c>
      <c r="K80" s="70">
        <f t="array" ref="K80">IFERROR(INDEX('Commission Data'!$E:$E,MATCH(1,('Commission Data'!$B:$B=A80)*('Commission Data'!$C:$C="Brett"),0)),0)</f>
        <v>0</v>
      </c>
      <c r="L80" s="47" t="b">
        <v>0</v>
      </c>
      <c r="M80" s="47" t="b">
        <v>0</v>
      </c>
    </row>
    <row r="81">
      <c r="J81" s="70">
        <f t="array" ref="J81">IFERROR(INDEX('Commission Data'!$D:$D,MATCH(1,('Commission Data'!$B:$B=A81)*('Commission Data'!$C:$C="Brett"),0)),0)</f>
        <v>0</v>
      </c>
      <c r="K81" s="70">
        <f t="array" ref="K81">IFERROR(INDEX('Commission Data'!$E:$E,MATCH(1,('Commission Data'!$B:$B=A81)*('Commission Data'!$C:$C="Brett"),0)),0)</f>
        <v>0</v>
      </c>
      <c r="L81" s="47" t="b">
        <v>0</v>
      </c>
      <c r="M81" s="47" t="b">
        <v>0</v>
      </c>
    </row>
    <row r="82">
      <c r="J82" s="70">
        <f t="array" ref="J82">IFERROR(INDEX('Commission Data'!$D:$D,MATCH(1,('Commission Data'!$B:$B=A82)*('Commission Data'!$C:$C="Brett"),0)),0)</f>
        <v>0</v>
      </c>
      <c r="K82" s="70">
        <f t="array" ref="K82">IFERROR(INDEX('Commission Data'!$E:$E,MATCH(1,('Commission Data'!$B:$B=A82)*('Commission Data'!$C:$C="Brett"),0)),0)</f>
        <v>0</v>
      </c>
      <c r="L82" s="47" t="b">
        <v>0</v>
      </c>
      <c r="M82" s="47" t="b">
        <v>0</v>
      </c>
    </row>
    <row r="83">
      <c r="J83" s="70">
        <f t="array" ref="J83">IFERROR(INDEX('Commission Data'!$D:$D,MATCH(1,('Commission Data'!$B:$B=A83)*('Commission Data'!$C:$C="Brett"),0)),0)</f>
        <v>0</v>
      </c>
      <c r="K83" s="70">
        <f t="array" ref="K83">IFERROR(INDEX('Commission Data'!$E:$E,MATCH(1,('Commission Data'!$B:$B=A83)*('Commission Data'!$C:$C="Brett"),0)),0)</f>
        <v>0</v>
      </c>
      <c r="L83" s="47" t="b">
        <v>0</v>
      </c>
      <c r="M83" s="47" t="b">
        <v>0</v>
      </c>
    </row>
    <row r="84">
      <c r="J84" s="70">
        <f t="array" ref="J84">IFERROR(INDEX('Commission Data'!$D:$D,MATCH(1,('Commission Data'!$B:$B=A84)*('Commission Data'!$C:$C="Brett"),0)),0)</f>
        <v>0</v>
      </c>
      <c r="K84" s="70">
        <f t="array" ref="K84">IFERROR(INDEX('Commission Data'!$E:$E,MATCH(1,('Commission Data'!$B:$B=A84)*('Commission Data'!$C:$C="Brett"),0)),0)</f>
        <v>0</v>
      </c>
      <c r="L84" s="47" t="b">
        <v>0</v>
      </c>
      <c r="M84" s="47" t="b">
        <v>0</v>
      </c>
    </row>
    <row r="85">
      <c r="J85" s="70">
        <f t="array" ref="J85">IFERROR(INDEX('Commission Data'!$D:$D,MATCH(1,('Commission Data'!$B:$B=A85)*('Commission Data'!$C:$C="Brett"),0)),0)</f>
        <v>0</v>
      </c>
      <c r="K85" s="70">
        <f t="array" ref="K85">IFERROR(INDEX('Commission Data'!$E:$E,MATCH(1,('Commission Data'!$B:$B=A85)*('Commission Data'!$C:$C="Brett"),0)),0)</f>
        <v>0</v>
      </c>
      <c r="L85" s="47" t="b">
        <v>0</v>
      </c>
      <c r="M85" s="47" t="b">
        <v>0</v>
      </c>
    </row>
    <row r="86">
      <c r="J86" s="70">
        <f t="array" ref="J86">IFERROR(INDEX('Commission Data'!$D:$D,MATCH(1,('Commission Data'!$B:$B=A86)*('Commission Data'!$C:$C="Brett"),0)),0)</f>
        <v>0</v>
      </c>
      <c r="K86" s="70">
        <f t="array" ref="K86">IFERROR(INDEX('Commission Data'!$E:$E,MATCH(1,('Commission Data'!$B:$B=A86)*('Commission Data'!$C:$C="Brett"),0)),0)</f>
        <v>0</v>
      </c>
      <c r="L86" s="47" t="b">
        <v>0</v>
      </c>
      <c r="M86" s="47" t="b">
        <v>0</v>
      </c>
    </row>
    <row r="87">
      <c r="J87" s="70">
        <f t="array" ref="J87">IFERROR(INDEX('Commission Data'!$D:$D,MATCH(1,('Commission Data'!$B:$B=A87)*('Commission Data'!$C:$C="Brett"),0)),0)</f>
        <v>0</v>
      </c>
      <c r="K87" s="70">
        <f t="array" ref="K87">IFERROR(INDEX('Commission Data'!$E:$E,MATCH(1,('Commission Data'!$B:$B=A87)*('Commission Data'!$C:$C="Brett"),0)),0)</f>
        <v>0</v>
      </c>
      <c r="L87" s="47" t="b">
        <v>0</v>
      </c>
      <c r="M87" s="47" t="b">
        <v>0</v>
      </c>
    </row>
    <row r="88">
      <c r="J88" s="70">
        <f t="array" ref="J88">IFERROR(INDEX('Commission Data'!$D:$D,MATCH(1,('Commission Data'!$B:$B=A88)*('Commission Data'!$C:$C="Brett"),0)),0)</f>
        <v>0</v>
      </c>
      <c r="K88" s="70">
        <f t="array" ref="K88">IFERROR(INDEX('Commission Data'!$E:$E,MATCH(1,('Commission Data'!$B:$B=A88)*('Commission Data'!$C:$C="Brett"),0)),0)</f>
        <v>0</v>
      </c>
      <c r="L88" s="47" t="b">
        <v>0</v>
      </c>
      <c r="M88" s="47" t="b">
        <v>0</v>
      </c>
    </row>
    <row r="89">
      <c r="J89" s="70">
        <f t="array" ref="J89">IFERROR(INDEX('Commission Data'!$D:$D,MATCH(1,('Commission Data'!$B:$B=A89)*('Commission Data'!$C:$C="Brett"),0)),0)</f>
        <v>0</v>
      </c>
      <c r="K89" s="70">
        <f t="array" ref="K89">IFERROR(INDEX('Commission Data'!$E:$E,MATCH(1,('Commission Data'!$B:$B=A89)*('Commission Data'!$C:$C="Brett"),0)),0)</f>
        <v>0</v>
      </c>
      <c r="L89" s="47" t="b">
        <v>0</v>
      </c>
      <c r="M89" s="47" t="b">
        <v>0</v>
      </c>
    </row>
    <row r="90">
      <c r="J90" s="70">
        <f t="array" ref="J90">IFERROR(INDEX('Commission Data'!$D:$D,MATCH(1,('Commission Data'!$B:$B=A90)*('Commission Data'!$C:$C="Brett"),0)),0)</f>
        <v>0</v>
      </c>
      <c r="K90" s="70">
        <f t="array" ref="K90">IFERROR(INDEX('Commission Data'!$E:$E,MATCH(1,('Commission Data'!$B:$B=A90)*('Commission Data'!$C:$C="Brett"),0)),0)</f>
        <v>0</v>
      </c>
      <c r="L90" s="47" t="b">
        <v>0</v>
      </c>
      <c r="M90" s="47" t="b">
        <v>0</v>
      </c>
    </row>
    <row r="91">
      <c r="J91" s="70">
        <f t="array" ref="J91">IFERROR(INDEX('Commission Data'!$D:$D,MATCH(1,('Commission Data'!$B:$B=A91)*('Commission Data'!$C:$C="Brett"),0)),0)</f>
        <v>0</v>
      </c>
      <c r="K91" s="70">
        <f t="array" ref="K91">IFERROR(INDEX('Commission Data'!$E:$E,MATCH(1,('Commission Data'!$B:$B=A91)*('Commission Data'!$C:$C="Brett"),0)),0)</f>
        <v>0</v>
      </c>
      <c r="L91" s="47" t="b">
        <v>0</v>
      </c>
      <c r="M91" s="47" t="b">
        <v>0</v>
      </c>
    </row>
    <row r="92">
      <c r="J92" s="70">
        <f t="array" ref="J92">IFERROR(INDEX('Commission Data'!$D:$D,MATCH(1,('Commission Data'!$B:$B=A92)*('Commission Data'!$C:$C="Brett"),0)),0)</f>
        <v>0</v>
      </c>
      <c r="K92" s="70">
        <f t="array" ref="K92">IFERROR(INDEX('Commission Data'!$E:$E,MATCH(1,('Commission Data'!$B:$B=A92)*('Commission Data'!$C:$C="Brett"),0)),0)</f>
        <v>0</v>
      </c>
      <c r="L92" s="47" t="b">
        <v>0</v>
      </c>
      <c r="M92" s="47" t="b">
        <v>0</v>
      </c>
    </row>
    <row r="93">
      <c r="J93" s="70">
        <f t="array" ref="J93">IFERROR(INDEX('Commission Data'!$D:$D,MATCH(1,('Commission Data'!$B:$B=A93)*('Commission Data'!$C:$C="Brett"),0)),0)</f>
        <v>0</v>
      </c>
      <c r="K93" s="70">
        <f t="array" ref="K93">IFERROR(INDEX('Commission Data'!$E:$E,MATCH(1,('Commission Data'!$B:$B=A93)*('Commission Data'!$C:$C="Brett"),0)),0)</f>
        <v>0</v>
      </c>
      <c r="L93" s="47" t="b">
        <v>0</v>
      </c>
      <c r="M93" s="47" t="b">
        <v>0</v>
      </c>
    </row>
    <row r="94">
      <c r="J94" s="70">
        <f t="array" ref="J94">IFERROR(INDEX('Commission Data'!$D:$D,MATCH(1,('Commission Data'!$B:$B=A94)*('Commission Data'!$C:$C="Brett"),0)),0)</f>
        <v>0</v>
      </c>
      <c r="K94" s="70">
        <f t="array" ref="K94">IFERROR(INDEX('Commission Data'!$E:$E,MATCH(1,('Commission Data'!$B:$B=A94)*('Commission Data'!$C:$C="Brett"),0)),0)</f>
        <v>0</v>
      </c>
      <c r="L94" s="47" t="b">
        <v>0</v>
      </c>
      <c r="M94" s="47" t="b">
        <v>0</v>
      </c>
    </row>
    <row r="95">
      <c r="J95" s="70">
        <f t="array" ref="J95">IFERROR(INDEX('Commission Data'!$D:$D,MATCH(1,('Commission Data'!$B:$B=A95)*('Commission Data'!$C:$C="Brett"),0)),0)</f>
        <v>0</v>
      </c>
      <c r="K95" s="70">
        <f t="array" ref="K95">IFERROR(INDEX('Commission Data'!$E:$E,MATCH(1,('Commission Data'!$B:$B=A95)*('Commission Data'!$C:$C="Brett"),0)),0)</f>
        <v>0</v>
      </c>
      <c r="L95" s="47" t="b">
        <v>0</v>
      </c>
      <c r="M95" s="47" t="b">
        <v>0</v>
      </c>
    </row>
    <row r="96">
      <c r="J96" s="70">
        <f t="array" ref="J96">IFERROR(INDEX('Commission Data'!$D:$D,MATCH(1,('Commission Data'!$B:$B=A96)*('Commission Data'!$C:$C="Brett"),0)),0)</f>
        <v>0</v>
      </c>
      <c r="K96" s="70">
        <f t="array" ref="K96">IFERROR(INDEX('Commission Data'!$E:$E,MATCH(1,('Commission Data'!$B:$B=A96)*('Commission Data'!$C:$C="Brett"),0)),0)</f>
        <v>0</v>
      </c>
      <c r="L96" s="47" t="b">
        <v>0</v>
      </c>
      <c r="M96" s="47" t="b">
        <v>0</v>
      </c>
    </row>
    <row r="97">
      <c r="J97" s="70">
        <f t="array" ref="J97">IFERROR(INDEX('Commission Data'!$D:$D,MATCH(1,('Commission Data'!$B:$B=A97)*('Commission Data'!$C:$C="Brett"),0)),0)</f>
        <v>0</v>
      </c>
      <c r="K97" s="70">
        <f t="array" ref="K97">IFERROR(INDEX('Commission Data'!$E:$E,MATCH(1,('Commission Data'!$B:$B=A97)*('Commission Data'!$C:$C="Brett"),0)),0)</f>
        <v>0</v>
      </c>
      <c r="L97" s="47" t="b">
        <v>0</v>
      </c>
      <c r="M97" s="47" t="b">
        <v>0</v>
      </c>
    </row>
    <row r="98">
      <c r="J98" s="70">
        <f t="array" ref="J98">IFERROR(INDEX('Commission Data'!$D:$D,MATCH(1,('Commission Data'!$B:$B=A98)*('Commission Data'!$C:$C="Brett"),0)),0)</f>
        <v>0</v>
      </c>
      <c r="K98" s="70">
        <f t="array" ref="K98">IFERROR(INDEX('Commission Data'!$E:$E,MATCH(1,('Commission Data'!$B:$B=A98)*('Commission Data'!$C:$C="Brett"),0)),0)</f>
        <v>0</v>
      </c>
      <c r="L98" s="47" t="b">
        <v>0</v>
      </c>
      <c r="M98" s="47" t="b">
        <v>0</v>
      </c>
    </row>
    <row r="99">
      <c r="J99" s="70">
        <f t="array" ref="J99">IFERROR(INDEX('Commission Data'!$D:$D,MATCH(1,('Commission Data'!$B:$B=A99)*('Commission Data'!$C:$C="Brett"),0)),0)</f>
        <v>0</v>
      </c>
      <c r="K99" s="70">
        <f t="array" ref="K99">IFERROR(INDEX('Commission Data'!$E:$E,MATCH(1,('Commission Data'!$B:$B=A99)*('Commission Data'!$C:$C="Brett"),0)),0)</f>
        <v>0</v>
      </c>
      <c r="L99" s="47" t="b">
        <v>0</v>
      </c>
      <c r="M99" s="47" t="b">
        <v>0</v>
      </c>
    </row>
    <row r="100">
      <c r="J100" s="70">
        <f t="array" ref="J100">IFERROR(INDEX('Commission Data'!$D:$D,MATCH(1,('Commission Data'!$B:$B=A100)*('Commission Data'!$C:$C="Brett"),0)),0)</f>
        <v>0</v>
      </c>
      <c r="K100" s="70">
        <f t="array" ref="K100">IFERROR(INDEX('Commission Data'!$E:$E,MATCH(1,('Commission Data'!$B:$B=A100)*('Commission Data'!$C:$C="Brett"),0)),0)</f>
        <v>0</v>
      </c>
      <c r="L100" s="47" t="b">
        <v>0</v>
      </c>
      <c r="M100" s="47" t="b">
        <v>0</v>
      </c>
    </row>
    <row r="101">
      <c r="J101" s="70">
        <f t="array" ref="J101">IFERROR(INDEX('Commission Data'!$D:$D,MATCH(1,('Commission Data'!$B:$B=A101)*('Commission Data'!$C:$C="Brett"),0)),0)</f>
        <v>0</v>
      </c>
      <c r="K101" s="70">
        <f t="array" ref="K101">IFERROR(INDEX('Commission Data'!$E:$E,MATCH(1,('Commission Data'!$B:$B=A101)*('Commission Data'!$C:$C="Brett"),0)),0)</f>
        <v>0</v>
      </c>
      <c r="L101" s="47" t="b">
        <v>0</v>
      </c>
      <c r="M101" s="47" t="b"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/>
  </sheetViews>
  <sheetFormatPr customHeight="1" defaultColWidth="12.63" defaultRowHeight="15.75"/>
  <sheetData>
    <row r="1">
      <c r="J1" s="69" t="s">
        <v>263</v>
      </c>
      <c r="K1" s="69" t="s">
        <v>264</v>
      </c>
      <c r="L1" s="68" t="s">
        <v>265</v>
      </c>
      <c r="M1" s="68" t="s">
        <v>266</v>
      </c>
    </row>
    <row r="2">
      <c r="J2" s="70">
        <f t="array" ref="J2">IFERROR(INDEX('Commission Data'!$D:$D,MATCH(1,('Commission Data'!$B:$B=A2)*('Commission Data'!$C:$C="Drew"),0)),0)</f>
        <v>176.03</v>
      </c>
      <c r="K2" s="70">
        <f t="array" ref="K2">IFERROR(INDEX('Commission Data'!$E:$E,MATCH(1,('Commission Data'!$B:$B=A2)*('Commission Data'!$C:$C="Drew"),0)),0)</f>
        <v>0</v>
      </c>
      <c r="L2" s="39" t="b">
        <v>0</v>
      </c>
      <c r="M2" s="47" t="b">
        <v>0</v>
      </c>
    </row>
    <row r="3">
      <c r="J3" s="70">
        <f t="array" ref="J3">IFERROR(INDEX('Commission Data'!$D:$D,MATCH(1,('Commission Data'!$B:$B=A3)*('Commission Data'!$C:$C="Drew"),0)),0)</f>
        <v>5.4</v>
      </c>
      <c r="K3" s="70">
        <f t="array" ref="K3">IFERROR(INDEX('Commission Data'!$E:$E,MATCH(1,('Commission Data'!$B:$B=A3)*('Commission Data'!$C:$C="Drew"),0)),0)</f>
        <v>0</v>
      </c>
      <c r="L3" s="39" t="b">
        <v>0</v>
      </c>
      <c r="M3" s="47" t="b">
        <v>0</v>
      </c>
    </row>
    <row r="4">
      <c r="J4" s="70">
        <f t="array" ref="J4">IFERROR(INDEX('Commission Data'!$D:$D,MATCH(1,('Commission Data'!$B:$B=A4)*('Commission Data'!$C:$C="Drew"),0)),0)</f>
        <v>11.83</v>
      </c>
      <c r="K4" s="70">
        <f t="array" ref="K4">IFERROR(INDEX('Commission Data'!$E:$E,MATCH(1,('Commission Data'!$B:$B=A4)*('Commission Data'!$C:$C="Drew"),0)),0)</f>
        <v>0</v>
      </c>
      <c r="L4" s="47" t="b">
        <v>0</v>
      </c>
      <c r="M4" s="47" t="b">
        <v>0</v>
      </c>
    </row>
    <row r="5">
      <c r="J5" s="70">
        <f t="array" ref="J5">IFERROR(INDEX('Commission Data'!$D:$D,MATCH(1,('Commission Data'!$B:$B=A5)*('Commission Data'!$C:$C="Drew"),0)),0)</f>
        <v>0</v>
      </c>
      <c r="K5" s="70">
        <f t="array" ref="K5">IFERROR(INDEX('Commission Data'!$E:$E,MATCH(1,('Commission Data'!$B:$B=A5)*('Commission Data'!$C:$C="Drew"),0)),0)</f>
        <v>0</v>
      </c>
      <c r="L5" s="47" t="b">
        <v>0</v>
      </c>
      <c r="M5" s="47" t="b">
        <v>0</v>
      </c>
    </row>
    <row r="6">
      <c r="J6" s="70">
        <f t="array" ref="J6">IFERROR(INDEX('Commission Data'!$D:$D,MATCH(1,('Commission Data'!$B:$B=A6)*('Commission Data'!$C:$C="Drew"),0)),0)</f>
        <v>27.47</v>
      </c>
      <c r="K6" s="70">
        <f t="array" ref="K6">IFERROR(INDEX('Commission Data'!$E:$E,MATCH(1,('Commission Data'!$B:$B=A6)*('Commission Data'!$C:$C="Drew"),0)),0)</f>
        <v>0</v>
      </c>
      <c r="L6" s="47" t="b">
        <v>0</v>
      </c>
      <c r="M6" s="47" t="b">
        <v>0</v>
      </c>
    </row>
    <row r="7">
      <c r="J7" s="70">
        <f t="array" ref="J7">IFERROR(INDEX('Commission Data'!$D:$D,MATCH(1,('Commission Data'!$B:$B=A7)*('Commission Data'!$C:$C="Drew"),0)),0)</f>
        <v>5.5</v>
      </c>
      <c r="K7" s="70">
        <f t="array" ref="K7">IFERROR(INDEX('Commission Data'!$E:$E,MATCH(1,('Commission Data'!$B:$B=A7)*('Commission Data'!$C:$C="Drew"),0)),0)</f>
        <v>0</v>
      </c>
      <c r="L7" s="47" t="b">
        <v>0</v>
      </c>
      <c r="M7" s="47" t="b">
        <v>0</v>
      </c>
    </row>
    <row r="8">
      <c r="J8" s="70">
        <f t="array" ref="J8">IFERROR(INDEX('Commission Data'!$D:$D,MATCH(1,('Commission Data'!$B:$B=A8)*('Commission Data'!$C:$C="Drew"),0)),0)</f>
        <v>0</v>
      </c>
      <c r="K8" s="70">
        <f t="array" ref="K8">IFERROR(INDEX('Commission Data'!$E:$E,MATCH(1,('Commission Data'!$B:$B=A8)*('Commission Data'!$C:$C="Drew"),0)),0)</f>
        <v>2.4</v>
      </c>
      <c r="L8" s="47" t="b">
        <v>0</v>
      </c>
      <c r="M8" s="47" t="b">
        <v>0</v>
      </c>
    </row>
    <row r="9">
      <c r="J9" s="70">
        <f t="array" ref="J9">IFERROR(INDEX('Commission Data'!$D:$D,MATCH(1,('Commission Data'!$B:$B=A9)*('Commission Data'!$C:$C="Drew"),0)),0)</f>
        <v>0</v>
      </c>
      <c r="K9" s="70">
        <f t="array" ref="K9">IFERROR(INDEX('Commission Data'!$E:$E,MATCH(1,('Commission Data'!$B:$B=A9)*('Commission Data'!$C:$C="Drew"),0)),0)</f>
        <v>0</v>
      </c>
      <c r="L9" s="47" t="b">
        <v>0</v>
      </c>
      <c r="M9" s="47" t="b">
        <v>0</v>
      </c>
    </row>
    <row r="10">
      <c r="J10" s="70">
        <f t="array" ref="J10">IFERROR(INDEX('Commission Data'!$D:$D,MATCH(1,('Commission Data'!$B:$B=A10)*('Commission Data'!$C:$C="Drew"),0)),0)</f>
        <v>0</v>
      </c>
      <c r="K10" s="70">
        <f t="array" ref="K10">IFERROR(INDEX('Commission Data'!$E:$E,MATCH(1,('Commission Data'!$B:$B=A10)*('Commission Data'!$C:$C="Drew"),0)),0)</f>
        <v>0</v>
      </c>
      <c r="L10" s="47" t="b">
        <v>0</v>
      </c>
      <c r="M10" s="47" t="b">
        <v>0</v>
      </c>
    </row>
    <row r="11">
      <c r="J11" s="70">
        <f t="array" ref="J11">IFERROR(INDEX('Commission Data'!$D:$D,MATCH(1,('Commission Data'!$B:$B=A11)*('Commission Data'!$C:$C="Drew"),0)),0)</f>
        <v>322.65</v>
      </c>
      <c r="K11" s="70">
        <f t="array" ref="K11">IFERROR(INDEX('Commission Data'!$E:$E,MATCH(1,('Commission Data'!$B:$B=A11)*('Commission Data'!$C:$C="Drew"),0)),0)</f>
        <v>0</v>
      </c>
      <c r="L11" s="47" t="b">
        <v>0</v>
      </c>
      <c r="M11" s="47" t="b">
        <v>0</v>
      </c>
    </row>
    <row r="12">
      <c r="J12" s="70">
        <f t="array" ref="J12">IFERROR(INDEX('Commission Data'!$D:$D,MATCH(1,('Commission Data'!$B:$B=A12)*('Commission Data'!$C:$C="Drew"),0)),0)</f>
        <v>0</v>
      </c>
      <c r="K12" s="70">
        <f t="array" ref="K12">IFERROR(INDEX('Commission Data'!$E:$E,MATCH(1,('Commission Data'!$B:$B=A12)*('Commission Data'!$C:$C="Drew"),0)),0)</f>
        <v>0</v>
      </c>
      <c r="L12" s="47" t="b">
        <v>0</v>
      </c>
      <c r="M12" s="47" t="b">
        <v>0</v>
      </c>
    </row>
    <row r="13">
      <c r="J13" s="70">
        <f t="array" ref="J13">IFERROR(INDEX('Commission Data'!$D:$D,MATCH(1,('Commission Data'!$B:$B=A13)*('Commission Data'!$C:$C="Drew"),0)),0)</f>
        <v>5.06</v>
      </c>
      <c r="K13" s="70">
        <f t="array" ref="K13">IFERROR(INDEX('Commission Data'!$E:$E,MATCH(1,('Commission Data'!$B:$B=A13)*('Commission Data'!$C:$C="Drew"),0)),0)</f>
        <v>0</v>
      </c>
      <c r="L13" s="47" t="b">
        <v>0</v>
      </c>
      <c r="M13" s="47" t="b">
        <v>0</v>
      </c>
    </row>
    <row r="14">
      <c r="J14" s="70">
        <f t="array" ref="J14">IFERROR(INDEX('Commission Data'!$D:$D,MATCH(1,('Commission Data'!$B:$B=A14)*('Commission Data'!$C:$C="Drew"),0)),0)</f>
        <v>175.79</v>
      </c>
      <c r="K14" s="70">
        <f t="array" ref="K14">IFERROR(INDEX('Commission Data'!$E:$E,MATCH(1,('Commission Data'!$B:$B=A14)*('Commission Data'!$C:$C="Drew"),0)),0)</f>
        <v>0</v>
      </c>
      <c r="L14" s="47" t="b">
        <v>0</v>
      </c>
      <c r="M14" s="47" t="b">
        <v>0</v>
      </c>
    </row>
    <row r="15">
      <c r="J15" s="70">
        <f t="array" ref="J15">IFERROR(INDEX('Commission Data'!$D:$D,MATCH(1,('Commission Data'!$B:$B=A15)*('Commission Data'!$C:$C="Drew"),0)),0)</f>
        <v>0</v>
      </c>
      <c r="K15" s="70">
        <f t="array" ref="K15">IFERROR(INDEX('Commission Data'!$E:$E,MATCH(1,('Commission Data'!$B:$B=A15)*('Commission Data'!$C:$C="Drew"),0)),0)</f>
        <v>0</v>
      </c>
      <c r="L15" s="47" t="b">
        <v>0</v>
      </c>
      <c r="M15" s="47" t="b">
        <v>0</v>
      </c>
    </row>
    <row r="16">
      <c r="J16" s="70">
        <f t="array" ref="J16">IFERROR(INDEX('Commission Data'!$D:$D,MATCH(1,('Commission Data'!$B:$B=A16)*('Commission Data'!$C:$C="Drew"),0)),0)</f>
        <v>141.67</v>
      </c>
      <c r="K16" s="70">
        <f t="array" ref="K16">IFERROR(INDEX('Commission Data'!$E:$E,MATCH(1,('Commission Data'!$B:$B=A16)*('Commission Data'!$C:$C="Drew"),0)),0)</f>
        <v>0</v>
      </c>
      <c r="L16" s="47" t="b">
        <v>0</v>
      </c>
      <c r="M16" s="47" t="b">
        <v>0</v>
      </c>
    </row>
    <row r="17">
      <c r="J17" s="70">
        <f t="array" ref="J17">IFERROR(INDEX('Commission Data'!$D:$D,MATCH(1,('Commission Data'!$B:$B=A17)*('Commission Data'!$C:$C="Drew"),0)),0)</f>
        <v>0</v>
      </c>
      <c r="K17" s="70">
        <f t="array" ref="K17">IFERROR(INDEX('Commission Data'!$E:$E,MATCH(1,('Commission Data'!$B:$B=A17)*('Commission Data'!$C:$C="Drew"),0)),0)</f>
        <v>0</v>
      </c>
      <c r="L17" s="47" t="b">
        <v>0</v>
      </c>
      <c r="M17" s="47" t="b">
        <v>0</v>
      </c>
    </row>
    <row r="18">
      <c r="J18" s="70">
        <f t="array" ref="J18">IFERROR(INDEX('Commission Data'!$D:$D,MATCH(1,('Commission Data'!$B:$B=A18)*('Commission Data'!$C:$C="Drew"),0)),0)</f>
        <v>242.8</v>
      </c>
      <c r="K18" s="70">
        <f t="array" ref="K18">IFERROR(INDEX('Commission Data'!$E:$E,MATCH(1,('Commission Data'!$B:$B=A18)*('Commission Data'!$C:$C="Drew"),0)),0)</f>
        <v>40.41</v>
      </c>
      <c r="L18" s="47" t="b">
        <v>0</v>
      </c>
      <c r="M18" s="47" t="b">
        <v>0</v>
      </c>
    </row>
    <row r="19">
      <c r="J19" s="70">
        <f t="array" ref="J19">IFERROR(INDEX('Commission Data'!$D:$D,MATCH(1,('Commission Data'!$B:$B=A19)*('Commission Data'!$C:$C="Drew"),0)),0)</f>
        <v>0</v>
      </c>
      <c r="K19" s="70">
        <f t="array" ref="K19">IFERROR(INDEX('Commission Data'!$E:$E,MATCH(1,('Commission Data'!$B:$B=A19)*('Commission Data'!$C:$C="Drew"),0)),0)</f>
        <v>0</v>
      </c>
      <c r="L19" s="47" t="b">
        <v>0</v>
      </c>
      <c r="M19" s="47" t="b">
        <v>0</v>
      </c>
    </row>
    <row r="20">
      <c r="J20" s="70">
        <f t="array" ref="J20">IFERROR(INDEX('Commission Data'!$D:$D,MATCH(1,('Commission Data'!$B:$B=A20)*('Commission Data'!$C:$C="Drew"),0)),0)</f>
        <v>0</v>
      </c>
      <c r="K20" s="70">
        <f t="array" ref="K20">IFERROR(INDEX('Commission Data'!$E:$E,MATCH(1,('Commission Data'!$B:$B=A20)*('Commission Data'!$C:$C="Drew"),0)),0)</f>
        <v>0</v>
      </c>
      <c r="L20" s="47" t="b">
        <v>0</v>
      </c>
      <c r="M20" s="47" t="b">
        <v>0</v>
      </c>
    </row>
    <row r="21">
      <c r="J21" s="70">
        <f t="array" ref="J21">IFERROR(INDEX('Commission Data'!$D:$D,MATCH(1,('Commission Data'!$B:$B=A21)*('Commission Data'!$C:$C="Drew"),0)),0)</f>
        <v>5.9</v>
      </c>
      <c r="K21" s="70">
        <f t="array" ref="K21">IFERROR(INDEX('Commission Data'!$E:$E,MATCH(1,('Commission Data'!$B:$B=A21)*('Commission Data'!$C:$C="Drew"),0)),0)</f>
        <v>0</v>
      </c>
      <c r="L21" s="47" t="b">
        <v>0</v>
      </c>
      <c r="M21" s="47" t="b">
        <v>0</v>
      </c>
    </row>
    <row r="22">
      <c r="J22" s="70">
        <f t="array" ref="J22">IFERROR(INDEX('Commission Data'!$D:$D,MATCH(1,('Commission Data'!$B:$B=A22)*('Commission Data'!$C:$C="Drew"),0)),0)</f>
        <v>0</v>
      </c>
      <c r="K22" s="70">
        <f t="array" ref="K22">IFERROR(INDEX('Commission Data'!$E:$E,MATCH(1,('Commission Data'!$B:$B=A22)*('Commission Data'!$C:$C="Drew"),0)),0)</f>
        <v>0</v>
      </c>
      <c r="L22" s="47" t="b">
        <v>0</v>
      </c>
      <c r="M22" s="47" t="b">
        <v>0</v>
      </c>
    </row>
    <row r="23">
      <c r="J23" s="70">
        <f t="array" ref="J23">IFERROR(INDEX('Commission Data'!$D:$D,MATCH(1,('Commission Data'!$B:$B=A23)*('Commission Data'!$C:$C="Drew"),0)),0)</f>
        <v>5.9</v>
      </c>
      <c r="K23" s="70">
        <f t="array" ref="K23">IFERROR(INDEX('Commission Data'!$E:$E,MATCH(1,('Commission Data'!$B:$B=A23)*('Commission Data'!$C:$C="Drew"),0)),0)</f>
        <v>0</v>
      </c>
      <c r="L23" s="47" t="b">
        <v>0</v>
      </c>
      <c r="M23" s="47" t="b">
        <v>0</v>
      </c>
    </row>
    <row r="24">
      <c r="J24" s="70">
        <f t="array" ref="J24">IFERROR(INDEX('Commission Data'!$D:$D,MATCH(1,('Commission Data'!$B:$B=A24)*('Commission Data'!$C:$C="Drew"),0)),0)</f>
        <v>0</v>
      </c>
      <c r="K24" s="70">
        <f t="array" ref="K24">IFERROR(INDEX('Commission Data'!$E:$E,MATCH(1,('Commission Data'!$B:$B=A24)*('Commission Data'!$C:$C="Drew"),0)),0)</f>
        <v>2.72</v>
      </c>
      <c r="L24" s="47" t="b">
        <v>0</v>
      </c>
      <c r="M24" s="47" t="b">
        <v>0</v>
      </c>
    </row>
    <row r="25">
      <c r="J25" s="70">
        <f t="array" ref="J25">IFERROR(INDEX('Commission Data'!$D:$D,MATCH(1,('Commission Data'!$B:$B=A25)*('Commission Data'!$C:$C="Drew"),0)),0)</f>
        <v>5.06</v>
      </c>
      <c r="K25" s="70">
        <f t="array" ref="K25">IFERROR(INDEX('Commission Data'!$E:$E,MATCH(1,('Commission Data'!$B:$B=A25)*('Commission Data'!$C:$C="Drew"),0)),0)</f>
        <v>0</v>
      </c>
      <c r="L25" s="47" t="b">
        <v>0</v>
      </c>
      <c r="M25" s="47" t="b">
        <v>0</v>
      </c>
    </row>
    <row r="26">
      <c r="J26" s="70">
        <f t="array" ref="J26">IFERROR(INDEX('Commission Data'!$D:$D,MATCH(1,('Commission Data'!$B:$B=A26)*('Commission Data'!$C:$C="Drew"),0)),0)</f>
        <v>255</v>
      </c>
      <c r="K26" s="70">
        <f t="array" ref="K26">IFERROR(INDEX('Commission Data'!$E:$E,MATCH(1,('Commission Data'!$B:$B=A26)*('Commission Data'!$C:$C="Drew"),0)),0)</f>
        <v>0</v>
      </c>
      <c r="L26" s="47" t="b">
        <v>0</v>
      </c>
      <c r="M26" s="47" t="b">
        <v>0</v>
      </c>
    </row>
    <row r="27">
      <c r="J27" s="70">
        <f t="array" ref="J27">IFERROR(INDEX('Commission Data'!$D:$D,MATCH(1,('Commission Data'!$B:$B=A27)*('Commission Data'!$C:$C="Drew"),0)),0)</f>
        <v>0</v>
      </c>
      <c r="K27" s="70">
        <f t="array" ref="K27">IFERROR(INDEX('Commission Data'!$E:$E,MATCH(1,('Commission Data'!$B:$B=A27)*('Commission Data'!$C:$C="Drew"),0)),0)</f>
        <v>0</v>
      </c>
      <c r="L27" s="47" t="b">
        <v>0</v>
      </c>
      <c r="M27" s="47" t="b">
        <v>0</v>
      </c>
    </row>
    <row r="28">
      <c r="J28" s="70">
        <f t="array" ref="J28">IFERROR(INDEX('Commission Data'!$D:$D,MATCH(1,('Commission Data'!$B:$B=A28)*('Commission Data'!$C:$C="Drew"),0)),0)</f>
        <v>0</v>
      </c>
      <c r="K28" s="70">
        <f t="array" ref="K28">IFERROR(INDEX('Commission Data'!$E:$E,MATCH(1,('Commission Data'!$B:$B=A28)*('Commission Data'!$C:$C="Drew"),0)),0)</f>
        <v>0</v>
      </c>
      <c r="L28" s="47" t="b">
        <v>0</v>
      </c>
      <c r="M28" s="47" t="b">
        <v>0</v>
      </c>
    </row>
    <row r="29">
      <c r="J29" s="70">
        <f t="array" ref="J29">IFERROR(INDEX('Commission Data'!$D:$D,MATCH(1,('Commission Data'!$B:$B=A29)*('Commission Data'!$C:$C="Drew"),0)),0)</f>
        <v>5.94</v>
      </c>
      <c r="K29" s="70">
        <f t="array" ref="K29">IFERROR(INDEX('Commission Data'!$E:$E,MATCH(1,('Commission Data'!$B:$B=A29)*('Commission Data'!$C:$C="Drew"),0)),0)</f>
        <v>0</v>
      </c>
      <c r="L29" s="47" t="b">
        <v>0</v>
      </c>
      <c r="M29" s="47" t="b">
        <v>0</v>
      </c>
    </row>
    <row r="30">
      <c r="J30" s="70">
        <f t="array" ref="J30">IFERROR(INDEX('Commission Data'!$D:$D,MATCH(1,('Commission Data'!$B:$B=A30)*('Commission Data'!$C:$C="Drew"),0)),0)</f>
        <v>0</v>
      </c>
      <c r="K30" s="70">
        <f t="array" ref="K30">IFERROR(INDEX('Commission Data'!$E:$E,MATCH(1,('Commission Data'!$B:$B=A30)*('Commission Data'!$C:$C="Drew"),0)),0)</f>
        <v>0</v>
      </c>
      <c r="L30" s="47" t="b">
        <v>0</v>
      </c>
      <c r="M30" s="47" t="b">
        <v>0</v>
      </c>
    </row>
    <row r="31">
      <c r="J31" s="70">
        <f t="array" ref="J31">IFERROR(INDEX('Commission Data'!$D:$D,MATCH(1,('Commission Data'!$B:$B=A31)*('Commission Data'!$C:$C="Drew"),0)),0)</f>
        <v>0</v>
      </c>
      <c r="K31" s="70">
        <f t="array" ref="K31">IFERROR(INDEX('Commission Data'!$E:$E,MATCH(1,('Commission Data'!$B:$B=A31)*('Commission Data'!$C:$C="Drew"),0)),0)</f>
        <v>0</v>
      </c>
      <c r="L31" s="47" t="b">
        <v>0</v>
      </c>
      <c r="M31" s="47" t="b">
        <v>0</v>
      </c>
    </row>
    <row r="32">
      <c r="J32" s="70">
        <f t="array" ref="J32">IFERROR(INDEX('Commission Data'!$D:$D,MATCH(1,('Commission Data'!$B:$B=A32)*('Commission Data'!$C:$C="Drew"),0)),0)</f>
        <v>0</v>
      </c>
      <c r="K32" s="70">
        <f t="array" ref="K32">IFERROR(INDEX('Commission Data'!$E:$E,MATCH(1,('Commission Data'!$B:$B=A32)*('Commission Data'!$C:$C="Drew"),0)),0)</f>
        <v>0</v>
      </c>
      <c r="L32" s="47" t="b">
        <v>0</v>
      </c>
      <c r="M32" s="47" t="b">
        <v>0</v>
      </c>
    </row>
    <row r="33">
      <c r="J33" s="70">
        <f t="array" ref="J33">IFERROR(INDEX('Commission Data'!$D:$D,MATCH(1,('Commission Data'!$B:$B=A33)*('Commission Data'!$C:$C="Drew"),0)),0)</f>
        <v>0</v>
      </c>
      <c r="K33" s="70">
        <f t="array" ref="K33">IFERROR(INDEX('Commission Data'!$E:$E,MATCH(1,('Commission Data'!$B:$B=A33)*('Commission Data'!$C:$C="Drew"),0)),0)</f>
        <v>0</v>
      </c>
      <c r="L33" s="47" t="b">
        <v>0</v>
      </c>
      <c r="M33" s="47" t="b">
        <v>0</v>
      </c>
    </row>
    <row r="34">
      <c r="J34" s="70">
        <f t="array" ref="J34">IFERROR(INDEX('Commission Data'!$D:$D,MATCH(1,('Commission Data'!$B:$B=A34)*('Commission Data'!$C:$C="Drew"),0)),0)</f>
        <v>0</v>
      </c>
      <c r="K34" s="70">
        <f t="array" ref="K34">IFERROR(INDEX('Commission Data'!$E:$E,MATCH(1,('Commission Data'!$B:$B=A34)*('Commission Data'!$C:$C="Drew"),0)),0)</f>
        <v>0</v>
      </c>
      <c r="L34" s="47" t="b">
        <v>0</v>
      </c>
      <c r="M34" s="47" t="b">
        <v>0</v>
      </c>
    </row>
    <row r="35">
      <c r="J35" s="70">
        <f t="array" ref="J35">IFERROR(INDEX('Commission Data'!$D:$D,MATCH(1,('Commission Data'!$B:$B=A35)*('Commission Data'!$C:$C="Drew"),0)),0)</f>
        <v>0</v>
      </c>
      <c r="K35" s="70">
        <f t="array" ref="K35">IFERROR(INDEX('Commission Data'!$E:$E,MATCH(1,('Commission Data'!$B:$B=A35)*('Commission Data'!$C:$C="Drew"),0)),0)</f>
        <v>0</v>
      </c>
      <c r="L35" s="47" t="b">
        <v>0</v>
      </c>
      <c r="M35" s="47" t="b">
        <v>0</v>
      </c>
    </row>
    <row r="36">
      <c r="J36" s="70">
        <f t="array" ref="J36">IFERROR(INDEX('Commission Data'!$D:$D,MATCH(1,('Commission Data'!$B:$B=A36)*('Commission Data'!$C:$C="Drew"),0)),0)</f>
        <v>0</v>
      </c>
      <c r="K36" s="70">
        <f t="array" ref="K36">IFERROR(INDEX('Commission Data'!$E:$E,MATCH(1,('Commission Data'!$B:$B=A36)*('Commission Data'!$C:$C="Drew"),0)),0)</f>
        <v>0</v>
      </c>
      <c r="L36" s="47" t="b">
        <v>0</v>
      </c>
      <c r="M36" s="47" t="b">
        <v>0</v>
      </c>
    </row>
    <row r="37">
      <c r="J37" s="70">
        <f t="array" ref="J37">IFERROR(INDEX('Commission Data'!$D:$D,MATCH(1,('Commission Data'!$B:$B=A37)*('Commission Data'!$C:$C="Drew"),0)),0)</f>
        <v>0</v>
      </c>
      <c r="K37" s="70">
        <f t="array" ref="K37">IFERROR(INDEX('Commission Data'!$E:$E,MATCH(1,('Commission Data'!$B:$B=A37)*('Commission Data'!$C:$C="Drew"),0)),0)</f>
        <v>0</v>
      </c>
      <c r="L37" s="47" t="b">
        <v>0</v>
      </c>
      <c r="M37" s="47" t="b">
        <v>0</v>
      </c>
    </row>
    <row r="38">
      <c r="J38" s="70">
        <f t="array" ref="J38">IFERROR(INDEX('Commission Data'!$D:$D,MATCH(1,('Commission Data'!$B:$B=A38)*('Commission Data'!$C:$C="Drew"),0)),0)</f>
        <v>0</v>
      </c>
      <c r="K38" s="70">
        <f t="array" ref="K38">IFERROR(INDEX('Commission Data'!$E:$E,MATCH(1,('Commission Data'!$B:$B=A38)*('Commission Data'!$C:$C="Drew"),0)),0)</f>
        <v>0</v>
      </c>
      <c r="L38" s="47" t="b">
        <v>0</v>
      </c>
      <c r="M38" s="47" t="b">
        <v>0</v>
      </c>
    </row>
    <row r="39">
      <c r="J39" s="70">
        <f t="array" ref="J39">IFERROR(INDEX('Commission Data'!$D:$D,MATCH(1,('Commission Data'!$B:$B=A39)*('Commission Data'!$C:$C="Drew"),0)),0)</f>
        <v>0</v>
      </c>
      <c r="K39" s="70">
        <f t="array" ref="K39">IFERROR(INDEX('Commission Data'!$E:$E,MATCH(1,('Commission Data'!$B:$B=A39)*('Commission Data'!$C:$C="Drew"),0)),0)</f>
        <v>0</v>
      </c>
      <c r="L39" s="47" t="b">
        <v>0</v>
      </c>
      <c r="M39" s="47" t="b">
        <v>0</v>
      </c>
    </row>
    <row r="40">
      <c r="J40" s="70">
        <f t="array" ref="J40">IFERROR(INDEX('Commission Data'!$D:$D,MATCH(1,('Commission Data'!$B:$B=A40)*('Commission Data'!$C:$C="Drew"),0)),0)</f>
        <v>0</v>
      </c>
      <c r="K40" s="70">
        <f t="array" ref="K40">IFERROR(INDEX('Commission Data'!$E:$E,MATCH(1,('Commission Data'!$B:$B=A40)*('Commission Data'!$C:$C="Drew"),0)),0)</f>
        <v>0</v>
      </c>
      <c r="L40" s="47" t="b">
        <v>0</v>
      </c>
      <c r="M40" s="47" t="b">
        <v>0</v>
      </c>
    </row>
    <row r="41">
      <c r="J41" s="70">
        <f t="array" ref="J41">IFERROR(INDEX('Commission Data'!$D:$D,MATCH(1,('Commission Data'!$B:$B=A41)*('Commission Data'!$C:$C="Drew"),0)),0)</f>
        <v>0</v>
      </c>
      <c r="K41" s="70">
        <f t="array" ref="K41">IFERROR(INDEX('Commission Data'!$E:$E,MATCH(1,('Commission Data'!$B:$B=A41)*('Commission Data'!$C:$C="Drew"),0)),0)</f>
        <v>0</v>
      </c>
      <c r="L41" s="47" t="b">
        <v>0</v>
      </c>
      <c r="M41" s="47" t="b">
        <v>0</v>
      </c>
    </row>
    <row r="42">
      <c r="J42" s="70">
        <f t="array" ref="J42">IFERROR(INDEX('Commission Data'!$D:$D,MATCH(1,('Commission Data'!$B:$B=A42)*('Commission Data'!$C:$C="Drew"),0)),0)</f>
        <v>0</v>
      </c>
      <c r="K42" s="70">
        <f t="array" ref="K42">IFERROR(INDEX('Commission Data'!$E:$E,MATCH(1,('Commission Data'!$B:$B=A42)*('Commission Data'!$C:$C="Drew"),0)),0)</f>
        <v>154.27</v>
      </c>
      <c r="L42" s="47" t="b">
        <v>0</v>
      </c>
      <c r="M42" s="47" t="b">
        <v>0</v>
      </c>
    </row>
    <row r="43">
      <c r="J43" s="70">
        <f t="array" ref="J43">IFERROR(INDEX('Commission Data'!$D:$D,MATCH(1,('Commission Data'!$B:$B=A43)*('Commission Data'!$C:$C="Drew"),0)),0)</f>
        <v>0</v>
      </c>
      <c r="K43" s="70">
        <f t="array" ref="K43">IFERROR(INDEX('Commission Data'!$E:$E,MATCH(1,('Commission Data'!$B:$B=A43)*('Commission Data'!$C:$C="Drew"),0)),0)</f>
        <v>0</v>
      </c>
      <c r="L43" s="47" t="b">
        <v>0</v>
      </c>
      <c r="M43" s="47" t="b">
        <v>0</v>
      </c>
    </row>
    <row r="44">
      <c r="J44" s="70">
        <f t="array" ref="J44">IFERROR(INDEX('Commission Data'!$D:$D,MATCH(1,('Commission Data'!$B:$B=A44)*('Commission Data'!$C:$C="Drew"),0)),0)</f>
        <v>0</v>
      </c>
      <c r="K44" s="70">
        <f t="array" ref="K44">IFERROR(INDEX('Commission Data'!$E:$E,MATCH(1,('Commission Data'!$B:$B=A44)*('Commission Data'!$C:$C="Drew"),0)),0)</f>
        <v>0</v>
      </c>
      <c r="L44" s="47" t="b">
        <v>0</v>
      </c>
      <c r="M44" s="47" t="b">
        <v>0</v>
      </c>
    </row>
    <row r="45">
      <c r="J45" s="70">
        <f t="array" ref="J45">IFERROR(INDEX('Commission Data'!$D:$D,MATCH(1,('Commission Data'!$B:$B=A45)*('Commission Data'!$C:$C="Drew"),0)),0)</f>
        <v>0</v>
      </c>
      <c r="K45" s="70">
        <f t="array" ref="K45">IFERROR(INDEX('Commission Data'!$E:$E,MATCH(1,('Commission Data'!$B:$B=A45)*('Commission Data'!$C:$C="Drew"),0)),0)</f>
        <v>0</v>
      </c>
      <c r="L45" s="47" t="b">
        <v>0</v>
      </c>
      <c r="M45" s="47" t="b">
        <v>0</v>
      </c>
    </row>
    <row r="46">
      <c r="J46" s="70">
        <f t="array" ref="J46">IFERROR(INDEX('Commission Data'!$D:$D,MATCH(1,('Commission Data'!$B:$B=A46)*('Commission Data'!$C:$C="Drew"),0)),0)</f>
        <v>0</v>
      </c>
      <c r="K46" s="70">
        <f t="array" ref="K46">IFERROR(INDEX('Commission Data'!$E:$E,MATCH(1,('Commission Data'!$B:$B=A46)*('Commission Data'!$C:$C="Drew"),0)),0)</f>
        <v>0</v>
      </c>
      <c r="L46" s="47" t="b">
        <v>0</v>
      </c>
      <c r="M46" s="47" t="b">
        <v>0</v>
      </c>
    </row>
    <row r="47">
      <c r="J47" s="70">
        <f t="array" ref="J47">IFERROR(INDEX('Commission Data'!$D:$D,MATCH(1,('Commission Data'!$B:$B=A47)*('Commission Data'!$C:$C="Drew"),0)),0)</f>
        <v>0</v>
      </c>
      <c r="K47" s="70">
        <f t="array" ref="K47">IFERROR(INDEX('Commission Data'!$E:$E,MATCH(1,('Commission Data'!$B:$B=A47)*('Commission Data'!$C:$C="Drew"),0)),0)</f>
        <v>132.59</v>
      </c>
      <c r="L47" s="47" t="b">
        <v>0</v>
      </c>
      <c r="M47" s="47" t="b">
        <v>0</v>
      </c>
    </row>
    <row r="48">
      <c r="J48" s="70">
        <f t="array" ref="J48">IFERROR(INDEX('Commission Data'!$D:$D,MATCH(1,('Commission Data'!$B:$B=A48)*('Commission Data'!$C:$C="Drew"),0)),0)</f>
        <v>0</v>
      </c>
      <c r="K48" s="70">
        <f t="array" ref="K48">IFERROR(INDEX('Commission Data'!$E:$E,MATCH(1,('Commission Data'!$B:$B=A48)*('Commission Data'!$C:$C="Drew"),0)),0)</f>
        <v>0</v>
      </c>
      <c r="L48" s="47" t="b">
        <v>0</v>
      </c>
      <c r="M48" s="47" t="b">
        <v>0</v>
      </c>
    </row>
    <row r="49">
      <c r="J49" s="70">
        <f t="array" ref="J49">IFERROR(INDEX('Commission Data'!$D:$D,MATCH(1,('Commission Data'!$B:$B=A49)*('Commission Data'!$C:$C="Drew"),0)),0)</f>
        <v>0</v>
      </c>
      <c r="K49" s="70">
        <f t="array" ref="K49">IFERROR(INDEX('Commission Data'!$E:$E,MATCH(1,('Commission Data'!$B:$B=A49)*('Commission Data'!$C:$C="Drew"),0)),0)</f>
        <v>0</v>
      </c>
      <c r="L49" s="47" t="b">
        <v>0</v>
      </c>
      <c r="M49" s="47" t="b">
        <v>0</v>
      </c>
    </row>
    <row r="50">
      <c r="J50" s="70">
        <f t="array" ref="J50">IFERROR(INDEX('Commission Data'!$D:$D,MATCH(1,('Commission Data'!$B:$B=A50)*('Commission Data'!$C:$C="Drew"),0)),0)</f>
        <v>0</v>
      </c>
      <c r="K50" s="70">
        <f t="array" ref="K50">IFERROR(INDEX('Commission Data'!$E:$E,MATCH(1,('Commission Data'!$B:$B=A50)*('Commission Data'!$C:$C="Drew"),0)),0)</f>
        <v>0</v>
      </c>
      <c r="L50" s="47" t="b">
        <v>0</v>
      </c>
      <c r="M50" s="47" t="b">
        <v>0</v>
      </c>
    </row>
    <row r="51">
      <c r="J51" s="70">
        <f t="array" ref="J51">IFERROR(INDEX('Commission Data'!$D:$D,MATCH(1,('Commission Data'!$B:$B=A51)*('Commission Data'!$C:$C="Drew"),0)),0)</f>
        <v>0</v>
      </c>
      <c r="K51" s="70">
        <f t="array" ref="K51">IFERROR(INDEX('Commission Data'!$E:$E,MATCH(1,('Commission Data'!$B:$B=A51)*('Commission Data'!$C:$C="Drew"),0)),0)</f>
        <v>0</v>
      </c>
      <c r="L51" s="47" t="b">
        <v>0</v>
      </c>
      <c r="M51" s="47" t="b">
        <v>0</v>
      </c>
    </row>
    <row r="52">
      <c r="J52" s="70">
        <f t="array" ref="J52">IFERROR(INDEX('Commission Data'!$D:$D,MATCH(1,('Commission Data'!$B:$B=A52)*('Commission Data'!$C:$C="Drew"),0)),0)</f>
        <v>0</v>
      </c>
      <c r="K52" s="70">
        <f t="array" ref="K52">IFERROR(INDEX('Commission Data'!$E:$E,MATCH(1,('Commission Data'!$B:$B=A52)*('Commission Data'!$C:$C="Drew"),0)),0)</f>
        <v>0</v>
      </c>
      <c r="L52" s="47" t="b">
        <v>0</v>
      </c>
      <c r="M52" s="47" t="b">
        <v>0</v>
      </c>
    </row>
    <row r="53">
      <c r="J53" s="70">
        <f t="array" ref="J53">IFERROR(INDEX('Commission Data'!$D:$D,MATCH(1,('Commission Data'!$B:$B=A53)*('Commission Data'!$C:$C="Drew"),0)),0)</f>
        <v>0</v>
      </c>
      <c r="K53" s="70">
        <f t="array" ref="K53">IFERROR(INDEX('Commission Data'!$E:$E,MATCH(1,('Commission Data'!$B:$B=A53)*('Commission Data'!$C:$C="Drew"),0)),0)</f>
        <v>0</v>
      </c>
      <c r="L53" s="47" t="b">
        <v>0</v>
      </c>
      <c r="M53" s="47" t="b">
        <v>0</v>
      </c>
    </row>
    <row r="54">
      <c r="J54" s="70">
        <f t="array" ref="J54">IFERROR(INDEX('Commission Data'!$D:$D,MATCH(1,('Commission Data'!$B:$B=A54)*('Commission Data'!$C:$C="Drew"),0)),0)</f>
        <v>0</v>
      </c>
      <c r="K54" s="70">
        <f t="array" ref="K54">IFERROR(INDEX('Commission Data'!$E:$E,MATCH(1,('Commission Data'!$B:$B=A54)*('Commission Data'!$C:$C="Drew"),0)),0)</f>
        <v>0</v>
      </c>
      <c r="L54" s="47" t="b">
        <v>0</v>
      </c>
      <c r="M54" s="47" t="b">
        <v>0</v>
      </c>
    </row>
    <row r="55">
      <c r="J55" s="70">
        <f t="array" ref="J55">IFERROR(INDEX('Commission Data'!$D:$D,MATCH(1,('Commission Data'!$B:$B=A55)*('Commission Data'!$C:$C="Drew"),0)),0)</f>
        <v>0</v>
      </c>
      <c r="K55" s="70">
        <f t="array" ref="K55">IFERROR(INDEX('Commission Data'!$E:$E,MATCH(1,('Commission Data'!$B:$B=A55)*('Commission Data'!$C:$C="Drew"),0)),0)</f>
        <v>0</v>
      </c>
      <c r="L55" s="47" t="b">
        <v>0</v>
      </c>
      <c r="M55" s="47" t="b">
        <v>0</v>
      </c>
    </row>
    <row r="56">
      <c r="J56" s="70">
        <f t="array" ref="J56">IFERROR(INDEX('Commission Data'!$D:$D,MATCH(1,('Commission Data'!$B:$B=A56)*('Commission Data'!$C:$C="Drew"),0)),0)</f>
        <v>0</v>
      </c>
      <c r="K56" s="70">
        <f t="array" ref="K56">IFERROR(INDEX('Commission Data'!$E:$E,MATCH(1,('Commission Data'!$B:$B=A56)*('Commission Data'!$C:$C="Drew"),0)),0)</f>
        <v>0</v>
      </c>
      <c r="L56" s="47" t="b">
        <v>0</v>
      </c>
      <c r="M56" s="47" t="b">
        <v>0</v>
      </c>
    </row>
    <row r="57">
      <c r="J57" s="70">
        <f t="array" ref="J57">IFERROR(INDEX('Commission Data'!$D:$D,MATCH(1,('Commission Data'!$B:$B=A57)*('Commission Data'!$C:$C="Drew"),0)),0)</f>
        <v>0</v>
      </c>
      <c r="K57" s="70">
        <f t="array" ref="K57">IFERROR(INDEX('Commission Data'!$E:$E,MATCH(1,('Commission Data'!$B:$B=A57)*('Commission Data'!$C:$C="Drew"),0)),0)</f>
        <v>0</v>
      </c>
      <c r="L57" s="47" t="b">
        <v>0</v>
      </c>
      <c r="M57" s="47" t="b">
        <v>0</v>
      </c>
    </row>
    <row r="58">
      <c r="J58" s="70">
        <f t="array" ref="J58">IFERROR(INDEX('Commission Data'!$D:$D,MATCH(1,('Commission Data'!$B:$B=A58)*('Commission Data'!$C:$C="Drew"),0)),0)</f>
        <v>0</v>
      </c>
      <c r="K58" s="70">
        <f t="array" ref="K58">IFERROR(INDEX('Commission Data'!$E:$E,MATCH(1,('Commission Data'!$B:$B=A58)*('Commission Data'!$C:$C="Drew"),0)),0)</f>
        <v>0</v>
      </c>
      <c r="L58" s="47" t="b">
        <v>0</v>
      </c>
      <c r="M58" s="47" t="b">
        <v>0</v>
      </c>
    </row>
    <row r="59">
      <c r="J59" s="70">
        <f t="array" ref="J59">IFERROR(INDEX('Commission Data'!$D:$D,MATCH(1,('Commission Data'!$B:$B=A59)*('Commission Data'!$C:$C="Drew"),0)),0)</f>
        <v>0</v>
      </c>
      <c r="K59" s="70">
        <f t="array" ref="K59">IFERROR(INDEX('Commission Data'!$E:$E,MATCH(1,('Commission Data'!$B:$B=A59)*('Commission Data'!$C:$C="Drew"),0)),0)</f>
        <v>0</v>
      </c>
      <c r="L59" s="47" t="b">
        <v>0</v>
      </c>
      <c r="M59" s="47" t="b">
        <v>0</v>
      </c>
    </row>
    <row r="60">
      <c r="J60" s="70">
        <f t="array" ref="J60">IFERROR(INDEX('Commission Data'!$D:$D,MATCH(1,('Commission Data'!$B:$B=A60)*('Commission Data'!$C:$C="Drew"),0)),0)</f>
        <v>0</v>
      </c>
      <c r="K60" s="70">
        <f t="array" ref="K60">IFERROR(INDEX('Commission Data'!$E:$E,MATCH(1,('Commission Data'!$B:$B=A60)*('Commission Data'!$C:$C="Drew"),0)),0)</f>
        <v>0</v>
      </c>
      <c r="L60" s="47" t="b">
        <v>0</v>
      </c>
      <c r="M60" s="47" t="b">
        <v>0</v>
      </c>
    </row>
    <row r="61">
      <c r="J61" s="70">
        <f t="array" ref="J61">IFERROR(INDEX('Commission Data'!$D:$D,MATCH(1,('Commission Data'!$B:$B=A61)*('Commission Data'!$C:$C="Drew"),0)),0)</f>
        <v>0</v>
      </c>
      <c r="K61" s="70">
        <f t="array" ref="K61">IFERROR(INDEX('Commission Data'!$E:$E,MATCH(1,('Commission Data'!$B:$B=A61)*('Commission Data'!$C:$C="Drew"),0)),0)</f>
        <v>0</v>
      </c>
      <c r="L61" s="47" t="b">
        <v>0</v>
      </c>
      <c r="M61" s="47" t="b">
        <v>0</v>
      </c>
    </row>
    <row r="62">
      <c r="J62" s="70">
        <f t="array" ref="J62">IFERROR(INDEX('Commission Data'!$D:$D,MATCH(1,('Commission Data'!$B:$B=A62)*('Commission Data'!$C:$C="Drew"),0)),0)</f>
        <v>0</v>
      </c>
      <c r="K62" s="70">
        <f t="array" ref="K62">IFERROR(INDEX('Commission Data'!$E:$E,MATCH(1,('Commission Data'!$B:$B=A62)*('Commission Data'!$C:$C="Drew"),0)),0)</f>
        <v>0</v>
      </c>
      <c r="L62" s="47" t="b">
        <v>0</v>
      </c>
      <c r="M62" s="47" t="b">
        <v>0</v>
      </c>
    </row>
    <row r="63">
      <c r="J63" s="70">
        <f t="array" ref="J63">IFERROR(INDEX('Commission Data'!$D:$D,MATCH(1,('Commission Data'!$B:$B=A63)*('Commission Data'!$C:$C="Drew"),0)),0)</f>
        <v>0</v>
      </c>
      <c r="K63" s="70">
        <f t="array" ref="K63">IFERROR(INDEX('Commission Data'!$E:$E,MATCH(1,('Commission Data'!$B:$B=A63)*('Commission Data'!$C:$C="Drew"),0)),0)</f>
        <v>0</v>
      </c>
      <c r="L63" s="47" t="b">
        <v>0</v>
      </c>
      <c r="M63" s="47" t="b">
        <v>0</v>
      </c>
    </row>
    <row r="64">
      <c r="J64" s="70">
        <f t="array" ref="J64">IFERROR(INDEX('Commission Data'!$D:$D,MATCH(1,('Commission Data'!$B:$B=A64)*('Commission Data'!$C:$C="Drew"),0)),0)</f>
        <v>0</v>
      </c>
      <c r="K64" s="70">
        <f t="array" ref="K64">IFERROR(INDEX('Commission Data'!$E:$E,MATCH(1,('Commission Data'!$B:$B=A64)*('Commission Data'!$C:$C="Drew"),0)),0)</f>
        <v>0</v>
      </c>
      <c r="L64" s="47" t="b">
        <v>0</v>
      </c>
      <c r="M64" s="47" t="b">
        <v>0</v>
      </c>
    </row>
    <row r="65">
      <c r="J65" s="70">
        <f t="array" ref="J65">IFERROR(INDEX('Commission Data'!$D:$D,MATCH(1,('Commission Data'!$B:$B=A65)*('Commission Data'!$C:$C="Drew"),0)),0)</f>
        <v>0</v>
      </c>
      <c r="K65" s="70">
        <f t="array" ref="K65">IFERROR(INDEX('Commission Data'!$E:$E,MATCH(1,('Commission Data'!$B:$B=A65)*('Commission Data'!$C:$C="Drew"),0)),0)</f>
        <v>0</v>
      </c>
      <c r="L65" s="47" t="b">
        <v>0</v>
      </c>
      <c r="M65" s="47" t="b">
        <v>0</v>
      </c>
    </row>
    <row r="66">
      <c r="J66" s="70">
        <f t="array" ref="J66">IFERROR(INDEX('Commission Data'!$D:$D,MATCH(1,('Commission Data'!$B:$B=A66)*('Commission Data'!$C:$C="Drew"),0)),0)</f>
        <v>0</v>
      </c>
      <c r="K66" s="70">
        <f t="array" ref="K66">IFERROR(INDEX('Commission Data'!$E:$E,MATCH(1,('Commission Data'!$B:$B=A66)*('Commission Data'!$C:$C="Drew"),0)),0)</f>
        <v>0</v>
      </c>
      <c r="L66" s="47" t="b">
        <v>0</v>
      </c>
      <c r="M66" s="47" t="b">
        <v>0</v>
      </c>
    </row>
    <row r="67">
      <c r="J67" s="70">
        <f t="array" ref="J67">IFERROR(INDEX('Commission Data'!$D:$D,MATCH(1,('Commission Data'!$B:$B=A67)*('Commission Data'!$C:$C="Drew"),0)),0)</f>
        <v>0</v>
      </c>
      <c r="K67" s="70">
        <f t="array" ref="K67">IFERROR(INDEX('Commission Data'!$E:$E,MATCH(1,('Commission Data'!$B:$B=A67)*('Commission Data'!$C:$C="Drew"),0)),0)</f>
        <v>0</v>
      </c>
      <c r="L67" s="47" t="b">
        <v>0</v>
      </c>
      <c r="M67" s="47" t="b">
        <v>0</v>
      </c>
    </row>
    <row r="68">
      <c r="J68" s="70">
        <f t="array" ref="J68">IFERROR(INDEX('Commission Data'!$D:$D,MATCH(1,('Commission Data'!$B:$B=A68)*('Commission Data'!$C:$C="Drew"),0)),0)</f>
        <v>0</v>
      </c>
      <c r="K68" s="70">
        <f t="array" ref="K68">IFERROR(INDEX('Commission Data'!$E:$E,MATCH(1,('Commission Data'!$B:$B=A68)*('Commission Data'!$C:$C="Drew"),0)),0)</f>
        <v>0</v>
      </c>
      <c r="L68" s="47" t="b">
        <v>0</v>
      </c>
      <c r="M68" s="47" t="b">
        <v>0</v>
      </c>
    </row>
    <row r="69">
      <c r="J69" s="70">
        <f t="array" ref="J69">IFERROR(INDEX('Commission Data'!$D:$D,MATCH(1,('Commission Data'!$B:$B=A69)*('Commission Data'!$C:$C="Drew"),0)),0)</f>
        <v>0</v>
      </c>
      <c r="K69" s="70">
        <f t="array" ref="K69">IFERROR(INDEX('Commission Data'!$E:$E,MATCH(1,('Commission Data'!$B:$B=A69)*('Commission Data'!$C:$C="Drew"),0)),0)</f>
        <v>0</v>
      </c>
      <c r="L69" s="47" t="b">
        <v>0</v>
      </c>
      <c r="M69" s="47" t="b">
        <v>0</v>
      </c>
    </row>
    <row r="70">
      <c r="J70" s="70">
        <f t="array" ref="J70">IFERROR(INDEX('Commission Data'!$D:$D,MATCH(1,('Commission Data'!$B:$B=A70)*('Commission Data'!$C:$C="Drew"),0)),0)</f>
        <v>0</v>
      </c>
      <c r="K70" s="70">
        <f t="array" ref="K70">IFERROR(INDEX('Commission Data'!$E:$E,MATCH(1,('Commission Data'!$B:$B=A70)*('Commission Data'!$C:$C="Drew"),0)),0)</f>
        <v>0</v>
      </c>
      <c r="L70" s="47" t="b">
        <v>0</v>
      </c>
      <c r="M70" s="47" t="b">
        <v>0</v>
      </c>
    </row>
    <row r="71">
      <c r="J71" s="70">
        <f t="array" ref="J71">IFERROR(INDEX('Commission Data'!$D:$D,MATCH(1,('Commission Data'!$B:$B=A71)*('Commission Data'!$C:$C="Drew"),0)),0)</f>
        <v>0</v>
      </c>
      <c r="K71" s="70">
        <f t="array" ref="K71">IFERROR(INDEX('Commission Data'!$E:$E,MATCH(1,('Commission Data'!$B:$B=A71)*('Commission Data'!$C:$C="Drew"),0)),0)</f>
        <v>0</v>
      </c>
      <c r="L71" s="47" t="b">
        <v>0</v>
      </c>
      <c r="M71" s="47" t="b">
        <v>0</v>
      </c>
    </row>
    <row r="72">
      <c r="J72" s="70">
        <f t="array" ref="J72">IFERROR(INDEX('Commission Data'!$D:$D,MATCH(1,('Commission Data'!$B:$B=A72)*('Commission Data'!$C:$C="Drew"),0)),0)</f>
        <v>0</v>
      </c>
      <c r="K72" s="70">
        <f t="array" ref="K72">IFERROR(INDEX('Commission Data'!$E:$E,MATCH(1,('Commission Data'!$B:$B=A72)*('Commission Data'!$C:$C="Drew"),0)),0)</f>
        <v>0</v>
      </c>
      <c r="L72" s="47" t="b">
        <v>0</v>
      </c>
      <c r="M72" s="47" t="b">
        <v>0</v>
      </c>
    </row>
    <row r="73">
      <c r="J73" s="70">
        <f t="array" ref="J73">IFERROR(INDEX('Commission Data'!$D:$D,MATCH(1,('Commission Data'!$B:$B=A73)*('Commission Data'!$C:$C="Drew"),0)),0)</f>
        <v>0</v>
      </c>
      <c r="K73" s="70">
        <f t="array" ref="K73">IFERROR(INDEX('Commission Data'!$E:$E,MATCH(1,('Commission Data'!$B:$B=A73)*('Commission Data'!$C:$C="Drew"),0)),0)</f>
        <v>0</v>
      </c>
      <c r="L73" s="47" t="b">
        <v>0</v>
      </c>
      <c r="M73" s="47" t="b">
        <v>0</v>
      </c>
    </row>
    <row r="74">
      <c r="J74" s="70">
        <f t="array" ref="J74">IFERROR(INDEX('Commission Data'!$D:$D,MATCH(1,('Commission Data'!$B:$B=A74)*('Commission Data'!$C:$C="Drew"),0)),0)</f>
        <v>0</v>
      </c>
      <c r="K74" s="70">
        <f t="array" ref="K74">IFERROR(INDEX('Commission Data'!$E:$E,MATCH(1,('Commission Data'!$B:$B=A74)*('Commission Data'!$C:$C="Drew"),0)),0)</f>
        <v>0</v>
      </c>
      <c r="L74" s="47" t="b">
        <v>0</v>
      </c>
      <c r="M74" s="47" t="b">
        <v>0</v>
      </c>
    </row>
    <row r="75">
      <c r="J75" s="70">
        <f t="array" ref="J75">IFERROR(INDEX('Commission Data'!$D:$D,MATCH(1,('Commission Data'!$B:$B=A75)*('Commission Data'!$C:$C="Drew"),0)),0)</f>
        <v>0</v>
      </c>
      <c r="K75" s="70">
        <f t="array" ref="K75">IFERROR(INDEX('Commission Data'!$E:$E,MATCH(1,('Commission Data'!$B:$B=A75)*('Commission Data'!$C:$C="Drew"),0)),0)</f>
        <v>0</v>
      </c>
      <c r="L75" s="47" t="b">
        <v>0</v>
      </c>
      <c r="M75" s="47" t="b">
        <v>0</v>
      </c>
    </row>
    <row r="76">
      <c r="J76" s="70">
        <f t="array" ref="J76">IFERROR(INDEX('Commission Data'!$D:$D,MATCH(1,('Commission Data'!$B:$B=A76)*('Commission Data'!$C:$C="Drew"),0)),0)</f>
        <v>6</v>
      </c>
      <c r="K76" s="70">
        <f t="array" ref="K76">IFERROR(INDEX('Commission Data'!$E:$E,MATCH(1,('Commission Data'!$B:$B=A76)*('Commission Data'!$C:$C="Drew"),0)),0)</f>
        <v>0</v>
      </c>
      <c r="L76" s="47" t="b">
        <v>0</v>
      </c>
      <c r="M76" s="47" t="b">
        <v>0</v>
      </c>
    </row>
    <row r="77">
      <c r="J77" s="70">
        <f t="array" ref="J77">IFERROR(INDEX('Commission Data'!$D:$D,MATCH(1,('Commission Data'!$B:$B=A77)*('Commission Data'!$C:$C="Drew"),0)),0)</f>
        <v>0</v>
      </c>
      <c r="K77" s="70">
        <f t="array" ref="K77">IFERROR(INDEX('Commission Data'!$E:$E,MATCH(1,('Commission Data'!$B:$B=A77)*('Commission Data'!$C:$C="Drew"),0)),0)</f>
        <v>0</v>
      </c>
      <c r="L77" s="47" t="b">
        <v>0</v>
      </c>
      <c r="M77" s="47" t="b">
        <v>0</v>
      </c>
    </row>
    <row r="78">
      <c r="J78" s="70">
        <f t="array" ref="J78">IFERROR(INDEX('Commission Data'!$D:$D,MATCH(1,('Commission Data'!$B:$B=A78)*('Commission Data'!$C:$C="Drew"),0)),0)</f>
        <v>0</v>
      </c>
      <c r="K78" s="70">
        <f t="array" ref="K78">IFERROR(INDEX('Commission Data'!$E:$E,MATCH(1,('Commission Data'!$B:$B=A78)*('Commission Data'!$C:$C="Drew"),0)),0)</f>
        <v>0</v>
      </c>
      <c r="L78" s="47" t="b">
        <v>0</v>
      </c>
      <c r="M78" s="47" t="b">
        <v>0</v>
      </c>
    </row>
    <row r="79">
      <c r="J79" s="70">
        <f t="array" ref="J79">IFERROR(INDEX('Commission Data'!$D:$D,MATCH(1,('Commission Data'!$B:$B=A79)*('Commission Data'!$C:$C="Drew"),0)),0)</f>
        <v>0</v>
      </c>
      <c r="K79" s="70">
        <f t="array" ref="K79">IFERROR(INDEX('Commission Data'!$E:$E,MATCH(1,('Commission Data'!$B:$B=A79)*('Commission Data'!$C:$C="Drew"),0)),0)</f>
        <v>0</v>
      </c>
      <c r="L79" s="47" t="b">
        <v>0</v>
      </c>
      <c r="M79" s="47" t="b">
        <v>0</v>
      </c>
    </row>
    <row r="80">
      <c r="J80" s="70">
        <f t="array" ref="J80">IFERROR(INDEX('Commission Data'!$D:$D,MATCH(1,('Commission Data'!$B:$B=A80)*('Commission Data'!$C:$C="Drew"),0)),0)</f>
        <v>0</v>
      </c>
      <c r="K80" s="70">
        <f t="array" ref="K80">IFERROR(INDEX('Commission Data'!$E:$E,MATCH(1,('Commission Data'!$B:$B=A80)*('Commission Data'!$C:$C="Drew"),0)),0)</f>
        <v>0</v>
      </c>
      <c r="L80" s="47" t="b">
        <v>0</v>
      </c>
      <c r="M80" s="47" t="b">
        <v>0</v>
      </c>
    </row>
    <row r="81">
      <c r="J81" s="70">
        <f t="array" ref="J81">IFERROR(INDEX('Commission Data'!$D:$D,MATCH(1,('Commission Data'!$B:$B=A81)*('Commission Data'!$C:$C="Drew"),0)),0)</f>
        <v>0</v>
      </c>
      <c r="K81" s="70">
        <f t="array" ref="K81">IFERROR(INDEX('Commission Data'!$E:$E,MATCH(1,('Commission Data'!$B:$B=A81)*('Commission Data'!$C:$C="Drew"),0)),0)</f>
        <v>0</v>
      </c>
      <c r="L81" s="47" t="b">
        <v>0</v>
      </c>
      <c r="M81" s="47" t="b">
        <v>0</v>
      </c>
    </row>
    <row r="82">
      <c r="J82" s="70">
        <f t="array" ref="J82">IFERROR(INDEX('Commission Data'!$D:$D,MATCH(1,('Commission Data'!$B:$B=A82)*('Commission Data'!$C:$C="Drew"),0)),0)</f>
        <v>0</v>
      </c>
      <c r="K82" s="70">
        <f t="array" ref="K82">IFERROR(INDEX('Commission Data'!$E:$E,MATCH(1,('Commission Data'!$B:$B=A82)*('Commission Data'!$C:$C="Drew"),0)),0)</f>
        <v>0</v>
      </c>
      <c r="L82" s="47" t="b">
        <v>0</v>
      </c>
      <c r="M82" s="47" t="b">
        <v>0</v>
      </c>
    </row>
    <row r="83">
      <c r="J83" s="70">
        <f t="array" ref="J83">IFERROR(INDEX('Commission Data'!$D:$D,MATCH(1,('Commission Data'!$B:$B=A83)*('Commission Data'!$C:$C="Drew"),0)),0)</f>
        <v>0</v>
      </c>
      <c r="K83" s="70">
        <f t="array" ref="K83">IFERROR(INDEX('Commission Data'!$E:$E,MATCH(1,('Commission Data'!$B:$B=A83)*('Commission Data'!$C:$C="Drew"),0)),0)</f>
        <v>7.15</v>
      </c>
      <c r="L83" s="47" t="b">
        <v>0</v>
      </c>
      <c r="M83" s="47" t="b">
        <v>0</v>
      </c>
    </row>
    <row r="84">
      <c r="J84" s="70">
        <f t="array" ref="J84">IFERROR(INDEX('Commission Data'!$D:$D,MATCH(1,('Commission Data'!$B:$B=A84)*('Commission Data'!$C:$C="Drew"),0)),0)</f>
        <v>5</v>
      </c>
      <c r="K84" s="70">
        <f t="array" ref="K84">IFERROR(INDEX('Commission Data'!$E:$E,MATCH(1,('Commission Data'!$B:$B=A84)*('Commission Data'!$C:$C="Drew"),0)),0)</f>
        <v>0</v>
      </c>
      <c r="L84" s="47" t="b">
        <v>0</v>
      </c>
      <c r="M84" s="47" t="b">
        <v>0</v>
      </c>
    </row>
    <row r="85">
      <c r="J85" s="70">
        <f t="array" ref="J85">IFERROR(INDEX('Commission Data'!$D:$D,MATCH(1,('Commission Data'!$B:$B=A85)*('Commission Data'!$C:$C="Drew"),0)),0)</f>
        <v>0</v>
      </c>
      <c r="K85" s="70">
        <f t="array" ref="K85">IFERROR(INDEX('Commission Data'!$E:$E,MATCH(1,('Commission Data'!$B:$B=A85)*('Commission Data'!$C:$C="Drew"),0)),0)</f>
        <v>0</v>
      </c>
      <c r="L85" s="47" t="b">
        <v>0</v>
      </c>
      <c r="M85" s="47" t="b">
        <v>0</v>
      </c>
    </row>
    <row r="86">
      <c r="J86" s="70">
        <f t="array" ref="J86">IFERROR(INDEX('Commission Data'!$D:$D,MATCH(1,('Commission Data'!$B:$B=A86)*('Commission Data'!$C:$C="Drew"),0)),0)</f>
        <v>7.61</v>
      </c>
      <c r="K86" s="70">
        <f t="array" ref="K86">IFERROR(INDEX('Commission Data'!$E:$E,MATCH(1,('Commission Data'!$B:$B=A86)*('Commission Data'!$C:$C="Drew"),0)),0)</f>
        <v>0</v>
      </c>
      <c r="L86" s="47" t="b">
        <v>0</v>
      </c>
      <c r="M86" s="47" t="b">
        <v>0</v>
      </c>
    </row>
    <row r="87">
      <c r="J87" s="70">
        <f t="array" ref="J87">IFERROR(INDEX('Commission Data'!$D:$D,MATCH(1,('Commission Data'!$B:$B=A87)*('Commission Data'!$C:$C="Drew"),0)),0)</f>
        <v>0</v>
      </c>
      <c r="K87" s="70">
        <f t="array" ref="K87">IFERROR(INDEX('Commission Data'!$E:$E,MATCH(1,('Commission Data'!$B:$B=A87)*('Commission Data'!$C:$C="Drew"),0)),0)</f>
        <v>0</v>
      </c>
      <c r="L87" s="47" t="b">
        <v>0</v>
      </c>
      <c r="M87" s="47" t="b">
        <v>0</v>
      </c>
    </row>
    <row r="88">
      <c r="J88" s="70">
        <f t="array" ref="J88">IFERROR(INDEX('Commission Data'!$D:$D,MATCH(1,('Commission Data'!$B:$B=A88)*('Commission Data'!$C:$C="Drew"),0)),0)</f>
        <v>0</v>
      </c>
      <c r="K88" s="70">
        <f t="array" ref="K88">IFERROR(INDEX('Commission Data'!$E:$E,MATCH(1,('Commission Data'!$B:$B=A88)*('Commission Data'!$C:$C="Drew"),0)),0)</f>
        <v>0</v>
      </c>
      <c r="L88" s="47" t="b">
        <v>0</v>
      </c>
      <c r="M88" s="47" t="b">
        <v>0</v>
      </c>
    </row>
    <row r="89">
      <c r="J89" s="70">
        <f t="array" ref="J89">IFERROR(INDEX('Commission Data'!$D:$D,MATCH(1,('Commission Data'!$B:$B=A89)*('Commission Data'!$C:$C="Drew"),0)),0)</f>
        <v>0</v>
      </c>
      <c r="K89" s="70">
        <f t="array" ref="K89">IFERROR(INDEX('Commission Data'!$E:$E,MATCH(1,('Commission Data'!$B:$B=A89)*('Commission Data'!$C:$C="Drew"),0)),0)</f>
        <v>0</v>
      </c>
      <c r="L89" s="47" t="b">
        <v>0</v>
      </c>
      <c r="M89" s="47" t="b">
        <v>0</v>
      </c>
    </row>
    <row r="90">
      <c r="J90" s="70">
        <f t="array" ref="J90">IFERROR(INDEX('Commission Data'!$D:$D,MATCH(1,('Commission Data'!$B:$B=A90)*('Commission Data'!$C:$C="Drew"),0)),0)</f>
        <v>13.76</v>
      </c>
      <c r="K90" s="70">
        <f t="array" ref="K90">IFERROR(INDEX('Commission Data'!$E:$E,MATCH(1,('Commission Data'!$B:$B=A90)*('Commission Data'!$C:$C="Drew"),0)),0)</f>
        <v>0</v>
      </c>
      <c r="L90" s="47" t="b">
        <v>0</v>
      </c>
      <c r="M90" s="47" t="b">
        <v>0</v>
      </c>
    </row>
    <row r="91">
      <c r="J91" s="70">
        <f t="array" ref="J91">IFERROR(INDEX('Commission Data'!$D:$D,MATCH(1,('Commission Data'!$B:$B=A91)*('Commission Data'!$C:$C="Drew"),0)),0)</f>
        <v>0</v>
      </c>
      <c r="K91" s="70">
        <f t="array" ref="K91">IFERROR(INDEX('Commission Data'!$E:$E,MATCH(1,('Commission Data'!$B:$B=A91)*('Commission Data'!$C:$C="Drew"),0)),0)</f>
        <v>0</v>
      </c>
      <c r="L91" s="47" t="b">
        <v>0</v>
      </c>
      <c r="M91" s="47" t="b">
        <v>0</v>
      </c>
    </row>
    <row r="92">
      <c r="J92" s="70">
        <f t="array" ref="J92">IFERROR(INDEX('Commission Data'!$D:$D,MATCH(1,('Commission Data'!$B:$B=A92)*('Commission Data'!$C:$C="Drew"),0)),0)</f>
        <v>0</v>
      </c>
      <c r="K92" s="70">
        <f t="array" ref="K92">IFERROR(INDEX('Commission Data'!$E:$E,MATCH(1,('Commission Data'!$B:$B=A92)*('Commission Data'!$C:$C="Drew"),0)),0)</f>
        <v>0</v>
      </c>
      <c r="L92" s="47" t="b">
        <v>0</v>
      </c>
      <c r="M92" s="47" t="b">
        <v>0</v>
      </c>
    </row>
    <row r="93">
      <c r="J93" s="70">
        <f t="array" ref="J93">IFERROR(INDEX('Commission Data'!$D:$D,MATCH(1,('Commission Data'!$B:$B=A93)*('Commission Data'!$C:$C="Drew"),0)),0)</f>
        <v>0</v>
      </c>
      <c r="K93" s="70">
        <f t="array" ref="K93">IFERROR(INDEX('Commission Data'!$E:$E,MATCH(1,('Commission Data'!$B:$B=A93)*('Commission Data'!$C:$C="Drew"),0)),0)</f>
        <v>0</v>
      </c>
      <c r="L93" s="47" t="b">
        <v>0</v>
      </c>
      <c r="M93" s="47" t="b">
        <v>0</v>
      </c>
    </row>
    <row r="94">
      <c r="J94" s="70">
        <f t="array" ref="J94">IFERROR(INDEX('Commission Data'!$D:$D,MATCH(1,('Commission Data'!$B:$B=A94)*('Commission Data'!$C:$C="Drew"),0)),0)</f>
        <v>0</v>
      </c>
      <c r="K94" s="70">
        <f t="array" ref="K94">IFERROR(INDEX('Commission Data'!$E:$E,MATCH(1,('Commission Data'!$B:$B=A94)*('Commission Data'!$C:$C="Drew"),0)),0)</f>
        <v>0</v>
      </c>
      <c r="L94" s="47" t="b">
        <v>0</v>
      </c>
      <c r="M94" s="47" t="b">
        <v>0</v>
      </c>
    </row>
    <row r="95">
      <c r="J95" s="70">
        <f t="array" ref="J95">IFERROR(INDEX('Commission Data'!$D:$D,MATCH(1,('Commission Data'!$B:$B=A95)*('Commission Data'!$C:$C="Drew"),0)),0)</f>
        <v>0</v>
      </c>
      <c r="K95" s="70">
        <f t="array" ref="K95">IFERROR(INDEX('Commission Data'!$E:$E,MATCH(1,('Commission Data'!$B:$B=A95)*('Commission Data'!$C:$C="Drew"),0)),0)</f>
        <v>0</v>
      </c>
      <c r="L95" s="47" t="b">
        <v>0</v>
      </c>
      <c r="M95" s="47" t="b">
        <v>0</v>
      </c>
    </row>
    <row r="96">
      <c r="J96" s="70">
        <f t="array" ref="J96">IFERROR(INDEX('Commission Data'!$D:$D,MATCH(1,('Commission Data'!$B:$B=A96)*('Commission Data'!$C:$C="Drew"),0)),0)</f>
        <v>0</v>
      </c>
      <c r="K96" s="70">
        <f t="array" ref="K96">IFERROR(INDEX('Commission Data'!$E:$E,MATCH(1,('Commission Data'!$B:$B=A96)*('Commission Data'!$C:$C="Drew"),0)),0)</f>
        <v>0</v>
      </c>
      <c r="L96" s="47" t="b">
        <v>0</v>
      </c>
      <c r="M96" s="47" t="b">
        <v>0</v>
      </c>
    </row>
    <row r="97">
      <c r="J97" s="70">
        <f t="array" ref="J97">IFERROR(INDEX('Commission Data'!$D:$D,MATCH(1,('Commission Data'!$B:$B=A97)*('Commission Data'!$C:$C="Drew"),0)),0)</f>
        <v>0</v>
      </c>
      <c r="K97" s="70">
        <f t="array" ref="K97">IFERROR(INDEX('Commission Data'!$E:$E,MATCH(1,('Commission Data'!$B:$B=A97)*('Commission Data'!$C:$C="Drew"),0)),0)</f>
        <v>0</v>
      </c>
      <c r="L97" s="47" t="b">
        <v>0</v>
      </c>
      <c r="M97" s="47" t="b">
        <v>0</v>
      </c>
    </row>
    <row r="98">
      <c r="J98" s="70">
        <f t="array" ref="J98">IFERROR(INDEX('Commission Data'!$D:$D,MATCH(1,('Commission Data'!$B:$B=A98)*('Commission Data'!$C:$C="Drew"),0)),0)</f>
        <v>0</v>
      </c>
      <c r="K98" s="70">
        <f t="array" ref="K98">IFERROR(INDEX('Commission Data'!$E:$E,MATCH(1,('Commission Data'!$B:$B=A98)*('Commission Data'!$C:$C="Drew"),0)),0)</f>
        <v>0</v>
      </c>
      <c r="L98" s="47" t="b">
        <v>0</v>
      </c>
      <c r="M98" s="47" t="b">
        <v>0</v>
      </c>
    </row>
    <row r="99">
      <c r="J99" s="70">
        <f t="array" ref="J99">IFERROR(INDEX('Commission Data'!$D:$D,MATCH(1,('Commission Data'!$B:$B=A99)*('Commission Data'!$C:$C="Drew"),0)),0)</f>
        <v>0</v>
      </c>
      <c r="K99" s="70">
        <f t="array" ref="K99">IFERROR(INDEX('Commission Data'!$E:$E,MATCH(1,('Commission Data'!$B:$B=A99)*('Commission Data'!$C:$C="Drew"),0)),0)</f>
        <v>0</v>
      </c>
      <c r="L99" s="47" t="b">
        <v>0</v>
      </c>
      <c r="M99" s="47" t="b">
        <v>0</v>
      </c>
    </row>
    <row r="100">
      <c r="J100" s="70">
        <f t="array" ref="J100">IFERROR(INDEX('Commission Data'!$D:$D,MATCH(1,('Commission Data'!$B:$B=A100)*('Commission Data'!$C:$C="Drew"),0)),0)</f>
        <v>0</v>
      </c>
      <c r="K100" s="70">
        <f t="array" ref="K100">IFERROR(INDEX('Commission Data'!$E:$E,MATCH(1,('Commission Data'!$B:$B=A100)*('Commission Data'!$C:$C="Drew"),0)),0)</f>
        <v>5.78</v>
      </c>
      <c r="L100" s="47" t="b">
        <v>0</v>
      </c>
      <c r="M100" s="47" t="b">
        <v>0</v>
      </c>
    </row>
    <row r="101">
      <c r="J101" s="70">
        <f t="array" ref="J101">IFERROR(INDEX('Commission Data'!$D:$D,MATCH(1,('Commission Data'!$B:$B=A101)*('Commission Data'!$C:$C="Drew"),0)),0)</f>
        <v>0</v>
      </c>
      <c r="K101" s="70">
        <f t="array" ref="K101">IFERROR(INDEX('Commission Data'!$E:$E,MATCH(1,('Commission Data'!$B:$B=A101)*('Commission Data'!$C:$C="Drew"),0)),0)</f>
        <v>0</v>
      </c>
      <c r="L101" s="47" t="b">
        <v>0</v>
      </c>
      <c r="M101" s="47" t="b">
        <v>0</v>
      </c>
    </row>
    <row r="102">
      <c r="J102" s="70">
        <f t="array" ref="J102">IFERROR(INDEX('Commission Data'!$D:$D,MATCH(1,('Commission Data'!$B:$B=A102)*('Commission Data'!$C:$C="Drew"),0)),0)</f>
        <v>0</v>
      </c>
      <c r="K102" s="70">
        <f t="array" ref="K102">IFERROR(INDEX('Commission Data'!$E:$E,MATCH(1,('Commission Data'!$B:$B=A102)*('Commission Data'!$C:$C="Drew"),0)),0)</f>
        <v>0</v>
      </c>
      <c r="L102" s="47" t="b">
        <v>0</v>
      </c>
      <c r="M102" s="47" t="b">
        <v>0</v>
      </c>
    </row>
    <row r="103">
      <c r="J103" s="70">
        <f t="array" ref="J103">IFERROR(INDEX('Commission Data'!$D:$D,MATCH(1,('Commission Data'!$B:$B=A103)*('Commission Data'!$C:$C="Drew"),0)),0)</f>
        <v>0</v>
      </c>
      <c r="K103" s="70">
        <f t="array" ref="K103">IFERROR(INDEX('Commission Data'!$E:$E,MATCH(1,('Commission Data'!$B:$B=A103)*('Commission Data'!$C:$C="Drew"),0)),0)</f>
        <v>0</v>
      </c>
      <c r="L103" s="47" t="b">
        <v>0</v>
      </c>
      <c r="M103" s="47" t="b">
        <v>0</v>
      </c>
    </row>
    <row r="104">
      <c r="J104" s="70">
        <f t="array" ref="J104">IFERROR(INDEX('Commission Data'!$D:$D,MATCH(1,('Commission Data'!$B:$B=A104)*('Commission Data'!$C:$C="Drew"),0)),0)</f>
        <v>0</v>
      </c>
      <c r="K104" s="70">
        <f t="array" ref="K104">IFERROR(INDEX('Commission Data'!$E:$E,MATCH(1,('Commission Data'!$B:$B=A104)*('Commission Data'!$C:$C="Drew"),0)),0)</f>
        <v>0</v>
      </c>
      <c r="L104" s="47" t="b">
        <v>0</v>
      </c>
      <c r="M104" s="47" t="b">
        <v>0</v>
      </c>
    </row>
    <row r="105">
      <c r="J105" s="70">
        <f t="array" ref="J105">IFERROR(INDEX('Commission Data'!$D:$D,MATCH(1,('Commission Data'!$B:$B=A105)*('Commission Data'!$C:$C="Drew"),0)),0)</f>
        <v>0</v>
      </c>
      <c r="K105" s="70">
        <f t="array" ref="K105">IFERROR(INDEX('Commission Data'!$E:$E,MATCH(1,('Commission Data'!$B:$B=A105)*('Commission Data'!$C:$C="Drew"),0)),0)</f>
        <v>0</v>
      </c>
      <c r="L105" s="47" t="b">
        <v>0</v>
      </c>
      <c r="M105" s="47" t="b">
        <v>0</v>
      </c>
    </row>
    <row r="106">
      <c r="J106" s="70">
        <f t="array" ref="J106">IFERROR(INDEX('Commission Data'!$D:$D,MATCH(1,('Commission Data'!$B:$B=A106)*('Commission Data'!$C:$C="Drew"),0)),0)</f>
        <v>0</v>
      </c>
      <c r="K106" s="70">
        <f t="array" ref="K106">IFERROR(INDEX('Commission Data'!$E:$E,MATCH(1,('Commission Data'!$B:$B=A106)*('Commission Data'!$C:$C="Drew"),0)),0)</f>
        <v>0</v>
      </c>
      <c r="L106" s="47" t="b">
        <v>0</v>
      </c>
      <c r="M106" s="47" t="b">
        <v>0</v>
      </c>
    </row>
    <row r="107">
      <c r="J107" s="70">
        <f t="array" ref="J107">IFERROR(INDEX('Commission Data'!$D:$D,MATCH(1,('Commission Data'!$B:$B=A107)*('Commission Data'!$C:$C="Drew"),0)),0)</f>
        <v>0</v>
      </c>
      <c r="K107" s="70">
        <f t="array" ref="K107">IFERROR(INDEX('Commission Data'!$E:$E,MATCH(1,('Commission Data'!$B:$B=A107)*('Commission Data'!$C:$C="Drew"),0)),0)</f>
        <v>0</v>
      </c>
      <c r="L107" s="47" t="b">
        <v>0</v>
      </c>
      <c r="M107" s="47" t="b">
        <v>0</v>
      </c>
    </row>
    <row r="108">
      <c r="J108" s="70">
        <f t="array" ref="J108">IFERROR(INDEX('Commission Data'!$D:$D,MATCH(1,('Commission Data'!$B:$B=A108)*('Commission Data'!$C:$C="Drew"),0)),0)</f>
        <v>0</v>
      </c>
      <c r="K108" s="70">
        <f t="array" ref="K108">IFERROR(INDEX('Commission Data'!$E:$E,MATCH(1,('Commission Data'!$B:$B=A108)*('Commission Data'!$C:$C="Drew"),0)),0)</f>
        <v>0</v>
      </c>
      <c r="L108" s="47" t="b">
        <v>0</v>
      </c>
      <c r="M108" s="47" t="b">
        <v>0</v>
      </c>
    </row>
    <row r="109">
      <c r="J109" s="70">
        <f t="array" ref="J109">IFERROR(INDEX('Commission Data'!$D:$D,MATCH(1,('Commission Data'!$B:$B=A109)*('Commission Data'!$C:$C="Drew"),0)),0)</f>
        <v>0</v>
      </c>
      <c r="K109" s="70">
        <f t="array" ref="K109">IFERROR(INDEX('Commission Data'!$E:$E,MATCH(1,('Commission Data'!$B:$B=A109)*('Commission Data'!$C:$C="Drew"),0)),0)</f>
        <v>0</v>
      </c>
      <c r="L109" s="47" t="b">
        <v>0</v>
      </c>
      <c r="M109" s="47" t="b">
        <v>0</v>
      </c>
    </row>
    <row r="110">
      <c r="J110" s="70">
        <f t="array" ref="J110">IFERROR(INDEX('Commission Data'!$D:$D,MATCH(1,('Commission Data'!$B:$B=A110)*('Commission Data'!$C:$C="Drew"),0)),0)</f>
        <v>0</v>
      </c>
      <c r="K110" s="70">
        <f t="array" ref="K110">IFERROR(INDEX('Commission Data'!$E:$E,MATCH(1,('Commission Data'!$B:$B=A110)*('Commission Data'!$C:$C="Drew"),0)),0)</f>
        <v>0</v>
      </c>
      <c r="L110" s="47" t="b">
        <v>0</v>
      </c>
      <c r="M110" s="47" t="b">
        <v>0</v>
      </c>
    </row>
    <row r="111">
      <c r="J111" s="70">
        <f t="array" ref="J111">IFERROR(INDEX('Commission Data'!$D:$D,MATCH(1,('Commission Data'!$B:$B=A111)*('Commission Data'!$C:$C="Drew"),0)),0)</f>
        <v>0</v>
      </c>
      <c r="K111" s="70">
        <f t="array" ref="K111">IFERROR(INDEX('Commission Data'!$E:$E,MATCH(1,('Commission Data'!$B:$B=A111)*('Commission Data'!$C:$C="Drew"),0)),0)</f>
        <v>0</v>
      </c>
      <c r="L111" s="47" t="b">
        <v>0</v>
      </c>
      <c r="M111" s="47" t="b">
        <v>0</v>
      </c>
    </row>
    <row r="112">
      <c r="J112" s="70">
        <f t="array" ref="J112">IFERROR(INDEX('Commission Data'!$D:$D,MATCH(1,('Commission Data'!$B:$B=A112)*('Commission Data'!$C:$C="Drew"),0)),0)</f>
        <v>0</v>
      </c>
      <c r="K112" s="70">
        <f t="array" ref="K112">IFERROR(INDEX('Commission Data'!$E:$E,MATCH(1,('Commission Data'!$B:$B=A112)*('Commission Data'!$C:$C="Drew"),0)),0)</f>
        <v>0</v>
      </c>
      <c r="L112" s="47" t="b">
        <v>0</v>
      </c>
      <c r="M112" s="47" t="b">
        <v>0</v>
      </c>
    </row>
    <row r="113">
      <c r="J113" s="70">
        <f t="array" ref="J113">IFERROR(INDEX('Commission Data'!$D:$D,MATCH(1,('Commission Data'!$B:$B=A113)*('Commission Data'!$C:$C="Drew"),0)),0)</f>
        <v>0</v>
      </c>
      <c r="K113" s="70">
        <f t="array" ref="K113">IFERROR(INDEX('Commission Data'!$E:$E,MATCH(1,('Commission Data'!$B:$B=A113)*('Commission Data'!$C:$C="Drew"),0)),0)</f>
        <v>0</v>
      </c>
      <c r="L113" s="47" t="b">
        <v>0</v>
      </c>
      <c r="M113" s="47" t="b">
        <v>0</v>
      </c>
    </row>
    <row r="114">
      <c r="J114" s="70">
        <f t="array" ref="J114">IFERROR(INDEX('Commission Data'!$D:$D,MATCH(1,('Commission Data'!$B:$B=A114)*('Commission Data'!$C:$C="Drew"),0)),0)</f>
        <v>0</v>
      </c>
      <c r="K114" s="70">
        <f t="array" ref="K114">IFERROR(INDEX('Commission Data'!$E:$E,MATCH(1,('Commission Data'!$B:$B=A114)*('Commission Data'!$C:$C="Drew"),0)),0)</f>
        <v>0</v>
      </c>
      <c r="L114" s="47" t="b">
        <v>0</v>
      </c>
      <c r="M114" s="47" t="b">
        <v>0</v>
      </c>
    </row>
    <row r="115">
      <c r="J115" s="70">
        <f t="array" ref="J115">IFERROR(INDEX('Commission Data'!$D:$D,MATCH(1,('Commission Data'!$B:$B=A115)*('Commission Data'!$C:$C="Drew"),0)),0)</f>
        <v>0</v>
      </c>
      <c r="K115" s="70">
        <f t="array" ref="K115">IFERROR(INDEX('Commission Data'!$E:$E,MATCH(1,('Commission Data'!$B:$B=A115)*('Commission Data'!$C:$C="Drew"),0)),0)</f>
        <v>0</v>
      </c>
      <c r="L115" s="47" t="b">
        <v>0</v>
      </c>
      <c r="M115" s="47" t="b">
        <v>0</v>
      </c>
    </row>
    <row r="116">
      <c r="J116" s="70">
        <f t="array" ref="J116">IFERROR(INDEX('Commission Data'!$D:$D,MATCH(1,('Commission Data'!$B:$B=A116)*('Commission Data'!$C:$C="Drew"),0)),0)</f>
        <v>0</v>
      </c>
      <c r="K116" s="70">
        <f t="array" ref="K116">IFERROR(INDEX('Commission Data'!$E:$E,MATCH(1,('Commission Data'!$B:$B=A116)*('Commission Data'!$C:$C="Drew"),0)),0)</f>
        <v>0</v>
      </c>
      <c r="L116" s="47" t="b">
        <v>0</v>
      </c>
      <c r="M116" s="47" t="b">
        <v>0</v>
      </c>
    </row>
    <row r="117">
      <c r="J117" s="70">
        <f t="array" ref="J117">IFERROR(INDEX('Commission Data'!$D:$D,MATCH(1,('Commission Data'!$B:$B=A117)*('Commission Data'!$C:$C="Drew"),0)),0)</f>
        <v>0</v>
      </c>
      <c r="K117" s="70">
        <f t="array" ref="K117">IFERROR(INDEX('Commission Data'!$E:$E,MATCH(1,('Commission Data'!$B:$B=A117)*('Commission Data'!$C:$C="Drew"),0)),0)</f>
        <v>0</v>
      </c>
      <c r="L117" s="47" t="b">
        <v>0</v>
      </c>
      <c r="M117" s="47" t="b">
        <v>0</v>
      </c>
    </row>
    <row r="118">
      <c r="J118" s="70">
        <f t="array" ref="J118">IFERROR(INDEX('Commission Data'!$D:$D,MATCH(1,('Commission Data'!$B:$B=A118)*('Commission Data'!$C:$C="Drew"),0)),0)</f>
        <v>0</v>
      </c>
      <c r="K118" s="70">
        <f t="array" ref="K118">IFERROR(INDEX('Commission Data'!$E:$E,MATCH(1,('Commission Data'!$B:$B=A118)*('Commission Data'!$C:$C="Drew"),0)),0)</f>
        <v>0</v>
      </c>
      <c r="L118" s="47" t="b">
        <v>0</v>
      </c>
      <c r="M118" s="47" t="b">
        <v>0</v>
      </c>
    </row>
    <row r="119">
      <c r="J119" s="70">
        <f t="array" ref="J119">IFERROR(INDEX('Commission Data'!$D:$D,MATCH(1,('Commission Data'!$B:$B=A119)*('Commission Data'!$C:$C="Drew"),0)),0)</f>
        <v>0</v>
      </c>
      <c r="K119" s="70">
        <f t="array" ref="K119">IFERROR(INDEX('Commission Data'!$E:$E,MATCH(1,('Commission Data'!$B:$B=A119)*('Commission Data'!$C:$C="Drew"),0)),0)</f>
        <v>0</v>
      </c>
      <c r="L119" s="47" t="b">
        <v>0</v>
      </c>
      <c r="M119" s="47" t="b">
        <v>0</v>
      </c>
    </row>
    <row r="120">
      <c r="J120" s="70">
        <f t="array" ref="J120">IFERROR(INDEX('Commission Data'!$D:$D,MATCH(1,('Commission Data'!$B:$B=A120)*('Commission Data'!$C:$C="Drew"),0)),0)</f>
        <v>0</v>
      </c>
      <c r="K120" s="70">
        <f t="array" ref="K120">IFERROR(INDEX('Commission Data'!$E:$E,MATCH(1,('Commission Data'!$B:$B=A120)*('Commission Data'!$C:$C="Drew"),0)),0)</f>
        <v>0</v>
      </c>
      <c r="L120" s="47" t="b">
        <v>0</v>
      </c>
      <c r="M120" s="47" t="b">
        <v>0</v>
      </c>
    </row>
    <row r="121">
      <c r="J121" s="70">
        <f t="array" ref="J121">IFERROR(INDEX('Commission Data'!$D:$D,MATCH(1,('Commission Data'!$B:$B=A121)*('Commission Data'!$C:$C="Drew"),0)),0)</f>
        <v>0</v>
      </c>
      <c r="K121" s="70">
        <f t="array" ref="K121">IFERROR(INDEX('Commission Data'!$E:$E,MATCH(1,('Commission Data'!$B:$B=A121)*('Commission Data'!$C:$C="Drew"),0)),0)</f>
        <v>0</v>
      </c>
      <c r="L121" s="47" t="b">
        <v>0</v>
      </c>
      <c r="M121" s="47" t="b">
        <v>0</v>
      </c>
    </row>
    <row r="122">
      <c r="J122" s="70">
        <f t="array" ref="J122">IFERROR(INDEX('Commission Data'!$D:$D,MATCH(1,('Commission Data'!$B:$B=A122)*('Commission Data'!$C:$C="Drew"),0)),0)</f>
        <v>0</v>
      </c>
      <c r="K122" s="70">
        <f t="array" ref="K122">IFERROR(INDEX('Commission Data'!$E:$E,MATCH(1,('Commission Data'!$B:$B=A122)*('Commission Data'!$C:$C="Drew"),0)),0)</f>
        <v>0</v>
      </c>
      <c r="L122" s="47" t="b">
        <v>0</v>
      </c>
      <c r="M122" s="47" t="b">
        <v>0</v>
      </c>
    </row>
    <row r="123">
      <c r="J123" s="70">
        <f t="array" ref="J123">IFERROR(INDEX('Commission Data'!$D:$D,MATCH(1,('Commission Data'!$B:$B=A123)*('Commission Data'!$C:$C="Drew"),0)),0)</f>
        <v>0</v>
      </c>
      <c r="K123" s="70">
        <f t="array" ref="K123">IFERROR(INDEX('Commission Data'!$E:$E,MATCH(1,('Commission Data'!$B:$B=A123)*('Commission Data'!$C:$C="Drew"),0)),0)</f>
        <v>0</v>
      </c>
      <c r="L123" s="47" t="b">
        <v>0</v>
      </c>
      <c r="M123" s="47" t="b">
        <v>0</v>
      </c>
    </row>
    <row r="124">
      <c r="J124" s="70">
        <f t="array" ref="J124">IFERROR(INDEX('Commission Data'!$D:$D,MATCH(1,('Commission Data'!$B:$B=A124)*('Commission Data'!$C:$C="Drew"),0)),0)</f>
        <v>0</v>
      </c>
      <c r="K124" s="70">
        <f t="array" ref="K124">IFERROR(INDEX('Commission Data'!$E:$E,MATCH(1,('Commission Data'!$B:$B=A124)*('Commission Data'!$C:$C="Drew"),0)),0)</f>
        <v>0</v>
      </c>
      <c r="L124" s="47" t="b">
        <v>0</v>
      </c>
      <c r="M124" s="47" t="b">
        <v>0</v>
      </c>
    </row>
    <row r="125">
      <c r="J125" s="70">
        <f t="array" ref="J125">IFERROR(INDEX('Commission Data'!$D:$D,MATCH(1,('Commission Data'!$B:$B=A125)*('Commission Data'!$C:$C="Drew"),0)),0)</f>
        <v>0</v>
      </c>
      <c r="K125" s="70">
        <f t="array" ref="K125">IFERROR(INDEX('Commission Data'!$E:$E,MATCH(1,('Commission Data'!$B:$B=A125)*('Commission Data'!$C:$C="Drew"),0)),0)</f>
        <v>0</v>
      </c>
      <c r="L125" s="47" t="b">
        <v>0</v>
      </c>
      <c r="M125" s="47" t="b">
        <v>0</v>
      </c>
    </row>
    <row r="126">
      <c r="J126" s="70">
        <f t="array" ref="J126">IFERROR(INDEX('Commission Data'!$D:$D,MATCH(1,('Commission Data'!$B:$B=A126)*('Commission Data'!$C:$C="Drew"),0)),0)</f>
        <v>0</v>
      </c>
      <c r="K126" s="70">
        <f t="array" ref="K126">IFERROR(INDEX('Commission Data'!$E:$E,MATCH(1,('Commission Data'!$B:$B=A126)*('Commission Data'!$C:$C="Drew"),0)),0)</f>
        <v>0</v>
      </c>
      <c r="L126" s="47" t="b">
        <v>0</v>
      </c>
      <c r="M126" s="47" t="b">
        <v>0</v>
      </c>
    </row>
    <row r="127">
      <c r="J127" s="70">
        <f t="array" ref="J127">IFERROR(INDEX('Commission Data'!$D:$D,MATCH(1,('Commission Data'!$B:$B=A127)*('Commission Data'!$C:$C="Drew"),0)),0)</f>
        <v>0</v>
      </c>
      <c r="K127" s="70">
        <f t="array" ref="K127">IFERROR(INDEX('Commission Data'!$E:$E,MATCH(1,('Commission Data'!$B:$B=A127)*('Commission Data'!$C:$C="Drew"),0)),0)</f>
        <v>0</v>
      </c>
      <c r="L127" s="47" t="b">
        <v>0</v>
      </c>
      <c r="M127" s="47" t="b">
        <v>0</v>
      </c>
    </row>
    <row r="128">
      <c r="J128" s="70">
        <f t="array" ref="J128">IFERROR(INDEX('Commission Data'!$D:$D,MATCH(1,('Commission Data'!$B:$B=A128)*('Commission Data'!$C:$C="Drew"),0)),0)</f>
        <v>0</v>
      </c>
      <c r="K128" s="70">
        <f t="array" ref="K128">IFERROR(INDEX('Commission Data'!$E:$E,MATCH(1,('Commission Data'!$B:$B=A128)*('Commission Data'!$C:$C="Drew"),0)),0)</f>
        <v>0</v>
      </c>
      <c r="L128" s="47" t="b">
        <v>0</v>
      </c>
      <c r="M128" s="47" t="b">
        <v>0</v>
      </c>
    </row>
    <row r="129">
      <c r="J129" s="70">
        <f t="array" ref="J129">IFERROR(INDEX('Commission Data'!$D:$D,MATCH(1,('Commission Data'!$B:$B=A129)*('Commission Data'!$C:$C="Drew"),0)),0)</f>
        <v>0</v>
      </c>
      <c r="K129" s="70">
        <f t="array" ref="K129">IFERROR(INDEX('Commission Data'!$E:$E,MATCH(1,('Commission Data'!$B:$B=A129)*('Commission Data'!$C:$C="Drew"),0)),0)</f>
        <v>0</v>
      </c>
      <c r="L129" s="47" t="b">
        <v>0</v>
      </c>
      <c r="M129" s="47" t="b">
        <v>0</v>
      </c>
    </row>
    <row r="130">
      <c r="J130" s="70">
        <f t="array" ref="J130">IFERROR(INDEX('Commission Data'!$D:$D,MATCH(1,('Commission Data'!$B:$B=A130)*('Commission Data'!$C:$C="Drew"),0)),0)</f>
        <v>0</v>
      </c>
      <c r="K130" s="70">
        <f t="array" ref="K130">IFERROR(INDEX('Commission Data'!$E:$E,MATCH(1,('Commission Data'!$B:$B=A130)*('Commission Data'!$C:$C="Drew"),0)),0)</f>
        <v>0</v>
      </c>
      <c r="L130" s="47" t="b">
        <v>0</v>
      </c>
      <c r="M130" s="47" t="b">
        <v>0</v>
      </c>
    </row>
    <row r="131">
      <c r="J131" s="70">
        <f t="array" ref="J131">IFERROR(INDEX('Commission Data'!$D:$D,MATCH(1,('Commission Data'!$B:$B=A131)*('Commission Data'!$C:$C="Drew"),0)),0)</f>
        <v>0</v>
      </c>
      <c r="K131" s="70">
        <f t="array" ref="K131">IFERROR(INDEX('Commission Data'!$E:$E,MATCH(1,('Commission Data'!$B:$B=A131)*('Commission Data'!$C:$C="Drew"),0)),0)</f>
        <v>0</v>
      </c>
      <c r="L131" s="47" t="b">
        <v>0</v>
      </c>
      <c r="M131" s="47" t="b">
        <v>0</v>
      </c>
    </row>
    <row r="132">
      <c r="J132" s="70">
        <f t="array" ref="J132">IFERROR(INDEX('Commission Data'!$D:$D,MATCH(1,('Commission Data'!$B:$B=A132)*('Commission Data'!$C:$C="Drew"),0)),0)</f>
        <v>0</v>
      </c>
      <c r="K132" s="70">
        <f t="array" ref="K132">IFERROR(INDEX('Commission Data'!$E:$E,MATCH(1,('Commission Data'!$B:$B=A132)*('Commission Data'!$C:$C="Drew"),0)),0)</f>
        <v>0</v>
      </c>
      <c r="L132" s="47" t="b">
        <v>0</v>
      </c>
      <c r="M132" s="47" t="b">
        <v>0</v>
      </c>
    </row>
    <row r="133">
      <c r="J133" s="70">
        <f t="array" ref="J133">IFERROR(INDEX('Commission Data'!$D:$D,MATCH(1,('Commission Data'!$B:$B=A133)*('Commission Data'!$C:$C="Drew"),0)),0)</f>
        <v>0</v>
      </c>
      <c r="K133" s="70">
        <f t="array" ref="K133">IFERROR(INDEX('Commission Data'!$E:$E,MATCH(1,('Commission Data'!$B:$B=A133)*('Commission Data'!$C:$C="Drew"),0)),0)</f>
        <v>0</v>
      </c>
      <c r="L133" s="47" t="b">
        <v>0</v>
      </c>
      <c r="M133" s="47" t="b">
        <v>0</v>
      </c>
    </row>
    <row r="134">
      <c r="J134" s="70">
        <f t="array" ref="J134">IFERROR(INDEX('Commission Data'!$D:$D,MATCH(1,('Commission Data'!$B:$B=A134)*('Commission Data'!$C:$C="Drew"),0)),0)</f>
        <v>0</v>
      </c>
      <c r="K134" s="70">
        <f t="array" ref="K134">IFERROR(INDEX('Commission Data'!$E:$E,MATCH(1,('Commission Data'!$B:$B=A134)*('Commission Data'!$C:$C="Drew"),0)),0)</f>
        <v>0</v>
      </c>
      <c r="L134" s="47" t="b">
        <v>0</v>
      </c>
      <c r="M134" s="47" t="b">
        <v>0</v>
      </c>
    </row>
    <row r="135">
      <c r="J135" s="70">
        <f t="array" ref="J135">IFERROR(INDEX('Commission Data'!$D:$D,MATCH(1,('Commission Data'!$B:$B=A135)*('Commission Data'!$C:$C="Drew"),0)),0)</f>
        <v>0</v>
      </c>
      <c r="K135" s="70">
        <f t="array" ref="K135">IFERROR(INDEX('Commission Data'!$E:$E,MATCH(1,('Commission Data'!$B:$B=A135)*('Commission Data'!$C:$C="Drew"),0)),0)</f>
        <v>0</v>
      </c>
      <c r="L135" s="47" t="b">
        <v>0</v>
      </c>
      <c r="M135" s="47" t="b">
        <v>0</v>
      </c>
    </row>
    <row r="136">
      <c r="J136" s="70">
        <f t="array" ref="J136">IFERROR(INDEX('Commission Data'!$D:$D,MATCH(1,('Commission Data'!$B:$B=A136)*('Commission Data'!$C:$C="Drew"),0)),0)</f>
        <v>0</v>
      </c>
      <c r="K136" s="70">
        <f t="array" ref="K136">IFERROR(INDEX('Commission Data'!$E:$E,MATCH(1,('Commission Data'!$B:$B=A136)*('Commission Data'!$C:$C="Drew"),0)),0)</f>
        <v>0</v>
      </c>
      <c r="L136" s="47" t="b">
        <v>0</v>
      </c>
      <c r="M136" s="47" t="b">
        <v>0</v>
      </c>
    </row>
    <row r="137">
      <c r="J137" s="70">
        <f t="array" ref="J137">IFERROR(INDEX('Commission Data'!$D:$D,MATCH(1,('Commission Data'!$B:$B=A137)*('Commission Data'!$C:$C="Drew"),0)),0)</f>
        <v>0</v>
      </c>
      <c r="K137" s="70">
        <f t="array" ref="K137">IFERROR(INDEX('Commission Data'!$E:$E,MATCH(1,('Commission Data'!$B:$B=A137)*('Commission Data'!$C:$C="Drew"),0)),0)</f>
        <v>0</v>
      </c>
      <c r="L137" s="47" t="b">
        <v>0</v>
      </c>
      <c r="M137" s="47" t="b">
        <v>0</v>
      </c>
    </row>
    <row r="138">
      <c r="J138" s="70">
        <f t="array" ref="J138">IFERROR(INDEX('Commission Data'!$D:$D,MATCH(1,('Commission Data'!$B:$B=A138)*('Commission Data'!$C:$C="Drew"),0)),0)</f>
        <v>0</v>
      </c>
      <c r="K138" s="70">
        <f t="array" ref="K138">IFERROR(INDEX('Commission Data'!$E:$E,MATCH(1,('Commission Data'!$B:$B=A138)*('Commission Data'!$C:$C="Drew"),0)),0)</f>
        <v>0</v>
      </c>
      <c r="L138" s="47" t="b">
        <v>0</v>
      </c>
      <c r="M138" s="47" t="b">
        <v>0</v>
      </c>
    </row>
    <row r="139">
      <c r="J139" s="70">
        <f t="array" ref="J139">IFERROR(INDEX('Commission Data'!$D:$D,MATCH(1,('Commission Data'!$B:$B=A139)*('Commission Data'!$C:$C="Drew"),0)),0)</f>
        <v>0</v>
      </c>
      <c r="K139" s="70">
        <f t="array" ref="K139">IFERROR(INDEX('Commission Data'!$E:$E,MATCH(1,('Commission Data'!$B:$B=A139)*('Commission Data'!$C:$C="Drew"),0)),0)</f>
        <v>0</v>
      </c>
      <c r="L139" s="47" t="b">
        <v>0</v>
      </c>
      <c r="M139" s="47" t="b">
        <v>0</v>
      </c>
    </row>
    <row r="140">
      <c r="J140" s="70">
        <f t="array" ref="J140">IFERROR(INDEX('Commission Data'!$D:$D,MATCH(1,('Commission Data'!$B:$B=A140)*('Commission Data'!$C:$C="Drew"),0)),0)</f>
        <v>0</v>
      </c>
      <c r="K140" s="70">
        <f t="array" ref="K140">IFERROR(INDEX('Commission Data'!$E:$E,MATCH(1,('Commission Data'!$B:$B=A140)*('Commission Data'!$C:$C="Drew"),0)),0)</f>
        <v>0</v>
      </c>
      <c r="L140" s="47" t="b">
        <v>0</v>
      </c>
      <c r="M140" s="47" t="b">
        <v>0</v>
      </c>
    </row>
    <row r="141">
      <c r="J141" s="70">
        <f t="array" ref="J141">IFERROR(INDEX('Commission Data'!$D:$D,MATCH(1,('Commission Data'!$B:$B=A141)*('Commission Data'!$C:$C="Drew"),0)),0)</f>
        <v>0</v>
      </c>
      <c r="K141" s="70">
        <f t="array" ref="K141">IFERROR(INDEX('Commission Data'!$E:$E,MATCH(1,('Commission Data'!$B:$B=A141)*('Commission Data'!$C:$C="Drew"),0)),0)</f>
        <v>0</v>
      </c>
      <c r="L141" s="47" t="b">
        <v>0</v>
      </c>
      <c r="M141" s="47" t="b">
        <v>0</v>
      </c>
    </row>
    <row r="142">
      <c r="J142" s="70">
        <f t="array" ref="J142">IFERROR(INDEX('Commission Data'!$D:$D,MATCH(1,('Commission Data'!$B:$B=A142)*('Commission Data'!$C:$C="Drew"),0)),0)</f>
        <v>0</v>
      </c>
      <c r="K142" s="70">
        <f t="array" ref="K142">IFERROR(INDEX('Commission Data'!$E:$E,MATCH(1,('Commission Data'!$B:$B=A142)*('Commission Data'!$C:$C="Drew"),0)),0)</f>
        <v>0</v>
      </c>
      <c r="L142" s="47" t="b">
        <v>0</v>
      </c>
      <c r="M142" s="47" t="b">
        <v>0</v>
      </c>
    </row>
    <row r="143">
      <c r="J143" s="70">
        <f t="array" ref="J143">IFERROR(INDEX('Commission Data'!$D:$D,MATCH(1,('Commission Data'!$B:$B=A143)*('Commission Data'!$C:$C="Drew"),0)),0)</f>
        <v>0</v>
      </c>
      <c r="K143" s="70">
        <f t="array" ref="K143">IFERROR(INDEX('Commission Data'!$E:$E,MATCH(1,('Commission Data'!$B:$B=A143)*('Commission Data'!$C:$C="Drew"),0)),0)</f>
        <v>0</v>
      </c>
      <c r="L143" s="47" t="b">
        <v>0</v>
      </c>
      <c r="M143" s="47" t="b">
        <v>0</v>
      </c>
    </row>
    <row r="144">
      <c r="J144" s="70">
        <f t="array" ref="J144">IFERROR(INDEX('Commission Data'!$D:$D,MATCH(1,('Commission Data'!$B:$B=A144)*('Commission Data'!$C:$C="Drew"),0)),0)</f>
        <v>0</v>
      </c>
      <c r="K144" s="70">
        <f t="array" ref="K144">IFERROR(INDEX('Commission Data'!$E:$E,MATCH(1,('Commission Data'!$B:$B=A144)*('Commission Data'!$C:$C="Drew"),0)),0)</f>
        <v>0</v>
      </c>
      <c r="L144" s="47" t="b">
        <v>0</v>
      </c>
      <c r="M144" s="47" t="b">
        <v>0</v>
      </c>
    </row>
    <row r="145">
      <c r="J145" s="70">
        <f t="array" ref="J145">IFERROR(INDEX('Commission Data'!$D:$D,MATCH(1,('Commission Data'!$B:$B=A145)*('Commission Data'!$C:$C="Drew"),0)),0)</f>
        <v>0</v>
      </c>
      <c r="K145" s="70">
        <f t="array" ref="K145">IFERROR(INDEX('Commission Data'!$E:$E,MATCH(1,('Commission Data'!$B:$B=A145)*('Commission Data'!$C:$C="Drew"),0)),0)</f>
        <v>0</v>
      </c>
      <c r="L145" s="47" t="b">
        <v>0</v>
      </c>
      <c r="M145" s="47" t="b">
        <v>0</v>
      </c>
    </row>
    <row r="146">
      <c r="J146" s="70">
        <f t="array" ref="J146">IFERROR(INDEX('Commission Data'!$D:$D,MATCH(1,('Commission Data'!$B:$B=A146)*('Commission Data'!$C:$C="Drew"),0)),0)</f>
        <v>0</v>
      </c>
      <c r="K146" s="70">
        <f t="array" ref="K146">IFERROR(INDEX('Commission Data'!$E:$E,MATCH(1,('Commission Data'!$B:$B=A146)*('Commission Data'!$C:$C="Drew"),0)),0)</f>
        <v>0</v>
      </c>
      <c r="L146" s="47" t="b">
        <v>0</v>
      </c>
      <c r="M146" s="47" t="b">
        <v>0</v>
      </c>
    </row>
    <row r="147">
      <c r="J147" s="70">
        <f t="array" ref="J147">IFERROR(INDEX('Commission Data'!$D:$D,MATCH(1,('Commission Data'!$B:$B=A147)*('Commission Data'!$C:$C="Drew"),0)),0)</f>
        <v>0</v>
      </c>
      <c r="K147" s="70">
        <f t="array" ref="K147">IFERROR(INDEX('Commission Data'!$E:$E,MATCH(1,('Commission Data'!$B:$B=A147)*('Commission Data'!$C:$C="Drew"),0)),0)</f>
        <v>0</v>
      </c>
      <c r="L147" s="47" t="b">
        <v>0</v>
      </c>
      <c r="M147" s="47" t="b">
        <v>0</v>
      </c>
    </row>
    <row r="148">
      <c r="J148" s="70">
        <f t="array" ref="J148">IFERROR(INDEX('Commission Data'!$D:$D,MATCH(1,('Commission Data'!$B:$B=A148)*('Commission Data'!$C:$C="Drew"),0)),0)</f>
        <v>0</v>
      </c>
      <c r="K148" s="70">
        <f t="array" ref="K148">IFERROR(INDEX('Commission Data'!$E:$E,MATCH(1,('Commission Data'!$B:$B=A148)*('Commission Data'!$C:$C="Drew"),0)),0)</f>
        <v>0</v>
      </c>
      <c r="L148" s="47" t="b">
        <v>0</v>
      </c>
      <c r="M148" s="47" t="b">
        <v>0</v>
      </c>
    </row>
    <row r="149">
      <c r="J149" s="70">
        <f t="array" ref="J149">IFERROR(INDEX('Commission Data'!$D:$D,MATCH(1,('Commission Data'!$B:$B=A149)*('Commission Data'!$C:$C="Drew"),0)),0)</f>
        <v>0</v>
      </c>
      <c r="K149" s="70">
        <f t="array" ref="K149">IFERROR(INDEX('Commission Data'!$E:$E,MATCH(1,('Commission Data'!$B:$B=A149)*('Commission Data'!$C:$C="Drew"),0)),0)</f>
        <v>0</v>
      </c>
      <c r="L149" s="47" t="b">
        <v>0</v>
      </c>
      <c r="M149" s="47" t="b">
        <v>0</v>
      </c>
    </row>
    <row r="150">
      <c r="J150" s="70">
        <f t="array" ref="J150">IFERROR(INDEX('Commission Data'!$D:$D,MATCH(1,('Commission Data'!$B:$B=A150)*('Commission Data'!$C:$C="Drew"),0)),0)</f>
        <v>0</v>
      </c>
      <c r="K150" s="70">
        <f t="array" ref="K150">IFERROR(INDEX('Commission Data'!$E:$E,MATCH(1,('Commission Data'!$B:$B=A150)*('Commission Data'!$C:$C="Drew"),0)),0)</f>
        <v>0</v>
      </c>
      <c r="L150" s="47" t="b">
        <v>0</v>
      </c>
      <c r="M150" s="47" t="b">
        <v>0</v>
      </c>
    </row>
    <row r="151">
      <c r="J151" s="70">
        <f t="array" ref="J151">IFERROR(INDEX('Commission Data'!$D:$D,MATCH(1,('Commission Data'!$B:$B=A151)*('Commission Data'!$C:$C="Drew"),0)),0)</f>
        <v>0</v>
      </c>
      <c r="K151" s="70">
        <f t="array" ref="K151">IFERROR(INDEX('Commission Data'!$E:$E,MATCH(1,('Commission Data'!$B:$B=A151)*('Commission Data'!$C:$C="Drew"),0)),0)</f>
        <v>0</v>
      </c>
      <c r="L151" s="47" t="b">
        <v>0</v>
      </c>
      <c r="M151" s="47" t="b">
        <v>0</v>
      </c>
    </row>
    <row r="152">
      <c r="J152" s="70">
        <f t="array" ref="J152">IFERROR(INDEX('Commission Data'!$D:$D,MATCH(1,('Commission Data'!$B:$B=A152)*('Commission Data'!$C:$C="Drew"),0)),0)</f>
        <v>0</v>
      </c>
      <c r="K152" s="70">
        <f t="array" ref="K152">IFERROR(INDEX('Commission Data'!$E:$E,MATCH(1,('Commission Data'!$B:$B=A152)*('Commission Data'!$C:$C="Drew"),0)),0)</f>
        <v>0</v>
      </c>
      <c r="L152" s="47" t="b">
        <v>0</v>
      </c>
      <c r="M152" s="47" t="b">
        <v>0</v>
      </c>
    </row>
    <row r="153">
      <c r="J153" s="70">
        <f t="array" ref="J153">IFERROR(INDEX('Commission Data'!$D:$D,MATCH(1,('Commission Data'!$B:$B=A153)*('Commission Data'!$C:$C="Drew"),0)),0)</f>
        <v>0</v>
      </c>
      <c r="K153" s="70">
        <f t="array" ref="K153">IFERROR(INDEX('Commission Data'!$E:$E,MATCH(1,('Commission Data'!$B:$B=A153)*('Commission Data'!$C:$C="Drew"),0)),0)</f>
        <v>0</v>
      </c>
      <c r="L153" s="47" t="b">
        <v>0</v>
      </c>
      <c r="M153" s="47" t="b">
        <v>0</v>
      </c>
    </row>
    <row r="154">
      <c r="J154" s="70">
        <f t="array" ref="J154">IFERROR(INDEX('Commission Data'!$D:$D,MATCH(1,('Commission Data'!$B:$B=A154)*('Commission Data'!$C:$C="Drew"),0)),0)</f>
        <v>0</v>
      </c>
      <c r="K154" s="70">
        <f t="array" ref="K154">IFERROR(INDEX('Commission Data'!$E:$E,MATCH(1,('Commission Data'!$B:$B=A154)*('Commission Data'!$C:$C="Drew"),0)),0)</f>
        <v>0</v>
      </c>
      <c r="L154" s="47" t="b">
        <v>0</v>
      </c>
      <c r="M154" s="47" t="b">
        <v>0</v>
      </c>
    </row>
    <row r="155">
      <c r="J155" s="70">
        <f t="array" ref="J155">IFERROR(INDEX('Commission Data'!$D:$D,MATCH(1,('Commission Data'!$B:$B=A155)*('Commission Data'!$C:$C="Drew"),0)),0)</f>
        <v>0</v>
      </c>
      <c r="K155" s="70">
        <f t="array" ref="K155">IFERROR(INDEX('Commission Data'!$E:$E,MATCH(1,('Commission Data'!$B:$B=A155)*('Commission Data'!$C:$C="Drew"),0)),0)</f>
        <v>0</v>
      </c>
      <c r="L155" s="47" t="b">
        <v>0</v>
      </c>
      <c r="M155" s="47" t="b">
        <v>0</v>
      </c>
    </row>
    <row r="156">
      <c r="J156" s="70">
        <f t="array" ref="J156">IFERROR(INDEX('Commission Data'!$D:$D,MATCH(1,('Commission Data'!$B:$B=A156)*('Commission Data'!$C:$C="Drew"),0)),0)</f>
        <v>0</v>
      </c>
      <c r="K156" s="70">
        <f t="array" ref="K156">IFERROR(INDEX('Commission Data'!$E:$E,MATCH(1,('Commission Data'!$B:$B=A156)*('Commission Data'!$C:$C="Drew"),0)),0)</f>
        <v>0</v>
      </c>
      <c r="L156" s="47" t="b">
        <v>0</v>
      </c>
      <c r="M156" s="47" t="b">
        <v>0</v>
      </c>
    </row>
    <row r="157">
      <c r="J157" s="70">
        <f t="array" ref="J157">IFERROR(INDEX('Commission Data'!$D:$D,MATCH(1,('Commission Data'!$B:$B=A157)*('Commission Data'!$C:$C="Drew"),0)),0)</f>
        <v>0</v>
      </c>
      <c r="K157" s="70">
        <f t="array" ref="K157">IFERROR(INDEX('Commission Data'!$E:$E,MATCH(1,('Commission Data'!$B:$B=A157)*('Commission Data'!$C:$C="Drew"),0)),0)</f>
        <v>0</v>
      </c>
      <c r="L157" s="47" t="b">
        <v>0</v>
      </c>
      <c r="M157" s="47" t="b">
        <v>0</v>
      </c>
    </row>
    <row r="158">
      <c r="J158" s="70">
        <f t="array" ref="J158">IFERROR(INDEX('Commission Data'!$D:$D,MATCH(1,('Commission Data'!$B:$B=A158)*('Commission Data'!$C:$C="Drew"),0)),0)</f>
        <v>0</v>
      </c>
      <c r="K158" s="70">
        <f t="array" ref="K158">IFERROR(INDEX('Commission Data'!$E:$E,MATCH(1,('Commission Data'!$B:$B=A158)*('Commission Data'!$C:$C="Drew"),0)),0)</f>
        <v>0</v>
      </c>
      <c r="L158" s="47" t="b">
        <v>0</v>
      </c>
      <c r="M158" s="47" t="b">
        <v>0</v>
      </c>
    </row>
    <row r="159">
      <c r="J159" s="70">
        <f t="array" ref="J159">IFERROR(INDEX('Commission Data'!$D:$D,MATCH(1,('Commission Data'!$B:$B=A159)*('Commission Data'!$C:$C="Drew"),0)),0)</f>
        <v>0</v>
      </c>
      <c r="K159" s="70">
        <f t="array" ref="K159">IFERROR(INDEX('Commission Data'!$E:$E,MATCH(1,('Commission Data'!$B:$B=A159)*('Commission Data'!$C:$C="Drew"),0)),0)</f>
        <v>0</v>
      </c>
      <c r="L159" s="47" t="b">
        <v>0</v>
      </c>
      <c r="M159" s="47" t="b">
        <v>0</v>
      </c>
    </row>
    <row r="160">
      <c r="J160" s="70">
        <f t="array" ref="J160">IFERROR(INDEX('Commission Data'!$D:$D,MATCH(1,('Commission Data'!$B:$B=A160)*('Commission Data'!$C:$C="Drew"),0)),0)</f>
        <v>0</v>
      </c>
      <c r="K160" s="70">
        <f t="array" ref="K160">IFERROR(INDEX('Commission Data'!$E:$E,MATCH(1,('Commission Data'!$B:$B=A160)*('Commission Data'!$C:$C="Drew"),0)),0)</f>
        <v>0</v>
      </c>
      <c r="L160" s="47" t="b">
        <v>0</v>
      </c>
      <c r="M160" s="47" t="b">
        <v>0</v>
      </c>
    </row>
    <row r="161">
      <c r="J161" s="70">
        <f t="array" ref="J161">IFERROR(INDEX('Commission Data'!$D:$D,MATCH(1,('Commission Data'!$B:$B=A161)*('Commission Data'!$C:$C="Drew"),0)),0)</f>
        <v>0</v>
      </c>
      <c r="K161" s="70">
        <f t="array" ref="K161">IFERROR(INDEX('Commission Data'!$E:$E,MATCH(1,('Commission Data'!$B:$B=A161)*('Commission Data'!$C:$C="Drew"),0)),0)</f>
        <v>0</v>
      </c>
      <c r="L161" s="47" t="b">
        <v>0</v>
      </c>
      <c r="M161" s="47" t="b">
        <v>0</v>
      </c>
    </row>
    <row r="162">
      <c r="J162" s="70">
        <f t="array" ref="J162">IFERROR(INDEX('Commission Data'!$D:$D,MATCH(1,('Commission Data'!$B:$B=A162)*('Commission Data'!$C:$C="Drew"),0)),0)</f>
        <v>0</v>
      </c>
      <c r="K162" s="70">
        <f t="array" ref="K162">IFERROR(INDEX('Commission Data'!$E:$E,MATCH(1,('Commission Data'!$B:$B=A162)*('Commission Data'!$C:$C="Drew"),0)),0)</f>
        <v>0</v>
      </c>
      <c r="L162" s="47" t="b">
        <v>0</v>
      </c>
      <c r="M162" s="47" t="b">
        <v>0</v>
      </c>
    </row>
    <row r="163">
      <c r="J163" s="70">
        <f t="array" ref="J163">IFERROR(INDEX('Commission Data'!$D:$D,MATCH(1,('Commission Data'!$B:$B=A163)*('Commission Data'!$C:$C="Drew"),0)),0)</f>
        <v>0</v>
      </c>
      <c r="K163" s="70">
        <f t="array" ref="K163">IFERROR(INDEX('Commission Data'!$E:$E,MATCH(1,('Commission Data'!$B:$B=A163)*('Commission Data'!$C:$C="Drew"),0)),0)</f>
        <v>0</v>
      </c>
      <c r="L163" s="47" t="b">
        <v>0</v>
      </c>
      <c r="M163" s="47" t="b">
        <v>0</v>
      </c>
    </row>
    <row r="164">
      <c r="J164" s="70">
        <f t="array" ref="J164">IFERROR(INDEX('Commission Data'!$D:$D,MATCH(1,('Commission Data'!$B:$B=A164)*('Commission Data'!$C:$C="Drew"),0)),0)</f>
        <v>0</v>
      </c>
      <c r="K164" s="70">
        <f t="array" ref="K164">IFERROR(INDEX('Commission Data'!$E:$E,MATCH(1,('Commission Data'!$B:$B=A164)*('Commission Data'!$C:$C="Drew"),0)),0)</f>
        <v>0</v>
      </c>
      <c r="L164" s="47" t="b">
        <v>0</v>
      </c>
      <c r="M164" s="47" t="b">
        <v>0</v>
      </c>
    </row>
    <row r="165">
      <c r="J165" s="70">
        <f t="array" ref="J165">IFERROR(INDEX('Commission Data'!$D:$D,MATCH(1,('Commission Data'!$B:$B=A165)*('Commission Data'!$C:$C="Drew"),0)),0)</f>
        <v>0</v>
      </c>
      <c r="K165" s="70">
        <f t="array" ref="K165">IFERROR(INDEX('Commission Data'!$E:$E,MATCH(1,('Commission Data'!$B:$B=A165)*('Commission Data'!$C:$C="Drew"),0)),0)</f>
        <v>0</v>
      </c>
      <c r="L165" s="47" t="b">
        <v>0</v>
      </c>
      <c r="M165" s="47" t="b">
        <v>0</v>
      </c>
    </row>
    <row r="166">
      <c r="J166" s="70">
        <f t="array" ref="J166">IFERROR(INDEX('Commission Data'!$D:$D,MATCH(1,('Commission Data'!$B:$B=A166)*('Commission Data'!$C:$C="Drew"),0)),0)</f>
        <v>0</v>
      </c>
      <c r="K166" s="70">
        <f t="array" ref="K166">IFERROR(INDEX('Commission Data'!$E:$E,MATCH(1,('Commission Data'!$B:$B=A166)*('Commission Data'!$C:$C="Drew"),0)),0)</f>
        <v>0</v>
      </c>
      <c r="L166" s="47" t="b">
        <v>0</v>
      </c>
      <c r="M166" s="47" t="b">
        <v>0</v>
      </c>
    </row>
    <row r="167">
      <c r="J167" s="70">
        <f t="array" ref="J167">IFERROR(INDEX('Commission Data'!$D:$D,MATCH(1,('Commission Data'!$B:$B=A167)*('Commission Data'!$C:$C="Drew"),0)),0)</f>
        <v>0</v>
      </c>
      <c r="K167" s="70">
        <f t="array" ref="K167">IFERROR(INDEX('Commission Data'!$E:$E,MATCH(1,('Commission Data'!$B:$B=A167)*('Commission Data'!$C:$C="Drew"),0)),0)</f>
        <v>0</v>
      </c>
      <c r="L167" s="47" t="b">
        <v>0</v>
      </c>
      <c r="M167" s="47" t="b">
        <v>0</v>
      </c>
    </row>
    <row r="168">
      <c r="J168" s="70">
        <f t="array" ref="J168">IFERROR(INDEX('Commission Data'!$D:$D,MATCH(1,('Commission Data'!$B:$B=A168)*('Commission Data'!$C:$C="Drew"),0)),0)</f>
        <v>0</v>
      </c>
      <c r="K168" s="70">
        <f t="array" ref="K168">IFERROR(INDEX('Commission Data'!$E:$E,MATCH(1,('Commission Data'!$B:$B=A168)*('Commission Data'!$C:$C="Drew"),0)),0)</f>
        <v>0</v>
      </c>
      <c r="L168" s="47" t="b">
        <v>0</v>
      </c>
      <c r="M168" s="47" t="b">
        <v>0</v>
      </c>
    </row>
    <row r="169">
      <c r="J169" s="70">
        <f t="array" ref="J169">IFERROR(INDEX('Commission Data'!$D:$D,MATCH(1,('Commission Data'!$B:$B=A169)*('Commission Data'!$C:$C="Drew"),0)),0)</f>
        <v>0</v>
      </c>
      <c r="K169" s="70">
        <f t="array" ref="K169">IFERROR(INDEX('Commission Data'!$E:$E,MATCH(1,('Commission Data'!$B:$B=A169)*('Commission Data'!$C:$C="Drew"),0)),0)</f>
        <v>0</v>
      </c>
      <c r="L169" s="47" t="b">
        <v>0</v>
      </c>
      <c r="M169" s="47" t="b">
        <v>0</v>
      </c>
    </row>
    <row r="170">
      <c r="J170" s="70">
        <f t="array" ref="J170">IFERROR(INDEX('Commission Data'!$D:$D,MATCH(1,('Commission Data'!$B:$B=A170)*('Commission Data'!$C:$C="Drew"),0)),0)</f>
        <v>0</v>
      </c>
      <c r="K170" s="70">
        <f t="array" ref="K170">IFERROR(INDEX('Commission Data'!$E:$E,MATCH(1,('Commission Data'!$B:$B=A170)*('Commission Data'!$C:$C="Drew"),0)),0)</f>
        <v>0</v>
      </c>
      <c r="L170" s="47" t="b">
        <v>0</v>
      </c>
      <c r="M170" s="47" t="b">
        <v>0</v>
      </c>
    </row>
    <row r="171">
      <c r="J171" s="70">
        <f t="array" ref="J171">IFERROR(INDEX('Commission Data'!$D:$D,MATCH(1,('Commission Data'!$B:$B=A171)*('Commission Data'!$C:$C="Drew"),0)),0)</f>
        <v>0</v>
      </c>
      <c r="K171" s="70">
        <f t="array" ref="K171">IFERROR(INDEX('Commission Data'!$E:$E,MATCH(1,('Commission Data'!$B:$B=A171)*('Commission Data'!$C:$C="Drew"),0)),0)</f>
        <v>0</v>
      </c>
      <c r="L171" s="47" t="b">
        <v>0</v>
      </c>
      <c r="M171" s="47" t="b">
        <v>0</v>
      </c>
    </row>
    <row r="172">
      <c r="J172" s="70">
        <f t="array" ref="J172">IFERROR(INDEX('Commission Data'!$D:$D,MATCH(1,('Commission Data'!$B:$B=A172)*('Commission Data'!$C:$C="Drew"),0)),0)</f>
        <v>0</v>
      </c>
      <c r="K172" s="70">
        <f t="array" ref="K172">IFERROR(INDEX('Commission Data'!$E:$E,MATCH(1,('Commission Data'!$B:$B=A172)*('Commission Data'!$C:$C="Drew"),0)),0)</f>
        <v>0</v>
      </c>
      <c r="L172" s="47" t="b">
        <v>0</v>
      </c>
      <c r="M172" s="47" t="b">
        <v>0</v>
      </c>
    </row>
    <row r="173">
      <c r="J173" s="70">
        <f t="array" ref="J173">IFERROR(INDEX('Commission Data'!$D:$D,MATCH(1,('Commission Data'!$B:$B=A173)*('Commission Data'!$C:$C="Drew"),0)),0)</f>
        <v>0</v>
      </c>
      <c r="K173" s="70">
        <f t="array" ref="K173">IFERROR(INDEX('Commission Data'!$E:$E,MATCH(1,('Commission Data'!$B:$B=A173)*('Commission Data'!$C:$C="Drew"),0)),0)</f>
        <v>0</v>
      </c>
      <c r="L173" s="47" t="b">
        <v>0</v>
      </c>
      <c r="M173" s="47" t="b">
        <v>0</v>
      </c>
    </row>
    <row r="174">
      <c r="J174" s="70">
        <f t="array" ref="J174">IFERROR(INDEX('Commission Data'!$D:$D,MATCH(1,('Commission Data'!$B:$B=A174)*('Commission Data'!$C:$C="Drew"),0)),0)</f>
        <v>0</v>
      </c>
      <c r="K174" s="70">
        <f t="array" ref="K174">IFERROR(INDEX('Commission Data'!$E:$E,MATCH(1,('Commission Data'!$B:$B=A174)*('Commission Data'!$C:$C="Drew"),0)),0)</f>
        <v>0</v>
      </c>
      <c r="L174" s="47" t="b">
        <v>0</v>
      </c>
      <c r="M174" s="47" t="b">
        <v>0</v>
      </c>
    </row>
    <row r="175">
      <c r="J175" s="70">
        <f t="array" ref="J175">IFERROR(INDEX('Commission Data'!$D:$D,MATCH(1,('Commission Data'!$B:$B=A175)*('Commission Data'!$C:$C="Drew"),0)),0)</f>
        <v>0</v>
      </c>
      <c r="K175" s="70">
        <f t="array" ref="K175">IFERROR(INDEX('Commission Data'!$E:$E,MATCH(1,('Commission Data'!$B:$B=A175)*('Commission Data'!$C:$C="Drew"),0)),0)</f>
        <v>0</v>
      </c>
      <c r="L175" s="47" t="b">
        <v>0</v>
      </c>
      <c r="M175" s="47" t="b">
        <v>0</v>
      </c>
    </row>
    <row r="176">
      <c r="J176" s="70">
        <f t="array" ref="J176">IFERROR(INDEX('Commission Data'!$D:$D,MATCH(1,('Commission Data'!$B:$B=A176)*('Commission Data'!$C:$C="Drew"),0)),0)</f>
        <v>0</v>
      </c>
      <c r="K176" s="70">
        <f t="array" ref="K176">IFERROR(INDEX('Commission Data'!$E:$E,MATCH(1,('Commission Data'!$B:$B=A176)*('Commission Data'!$C:$C="Drew"),0)),0)</f>
        <v>0</v>
      </c>
      <c r="L176" s="47" t="b">
        <v>0</v>
      </c>
      <c r="M176" s="47" t="b">
        <v>0</v>
      </c>
    </row>
    <row r="177">
      <c r="J177" s="70">
        <f t="array" ref="J177">IFERROR(INDEX('Commission Data'!$D:$D,MATCH(1,('Commission Data'!$B:$B=A177)*('Commission Data'!$C:$C="Drew"),0)),0)</f>
        <v>0</v>
      </c>
      <c r="K177" s="70">
        <f t="array" ref="K177">IFERROR(INDEX('Commission Data'!$E:$E,MATCH(1,('Commission Data'!$B:$B=A177)*('Commission Data'!$C:$C="Drew"),0)),0)</f>
        <v>0</v>
      </c>
      <c r="L177" s="47" t="b">
        <v>0</v>
      </c>
      <c r="M177" s="47" t="b">
        <v>0</v>
      </c>
    </row>
    <row r="178">
      <c r="J178" s="70">
        <f t="array" ref="J178">IFERROR(INDEX('Commission Data'!$D:$D,MATCH(1,('Commission Data'!$B:$B=A178)*('Commission Data'!$C:$C="Drew"),0)),0)</f>
        <v>0</v>
      </c>
      <c r="K178" s="70">
        <f t="array" ref="K178">IFERROR(INDEX('Commission Data'!$E:$E,MATCH(1,('Commission Data'!$B:$B=A178)*('Commission Data'!$C:$C="Drew"),0)),0)</f>
        <v>0</v>
      </c>
      <c r="L178" s="47" t="b">
        <v>0</v>
      </c>
      <c r="M178" s="47" t="b">
        <v>0</v>
      </c>
    </row>
    <row r="179">
      <c r="J179" s="70">
        <f t="array" ref="J179">IFERROR(INDEX('Commission Data'!$D:$D,MATCH(1,('Commission Data'!$B:$B=A179)*('Commission Data'!$C:$C="Drew"),0)),0)</f>
        <v>0</v>
      </c>
      <c r="K179" s="70">
        <f t="array" ref="K179">IFERROR(INDEX('Commission Data'!$E:$E,MATCH(1,('Commission Data'!$B:$B=A179)*('Commission Data'!$C:$C="Drew"),0)),0)</f>
        <v>0</v>
      </c>
      <c r="L179" s="47" t="b">
        <v>0</v>
      </c>
      <c r="M179" s="47" t="b">
        <v>0</v>
      </c>
    </row>
    <row r="180">
      <c r="J180" s="70">
        <f t="array" ref="J180">IFERROR(INDEX('Commission Data'!$D:$D,MATCH(1,('Commission Data'!$B:$B=A180)*('Commission Data'!$C:$C="Drew"),0)),0)</f>
        <v>0</v>
      </c>
      <c r="K180" s="70">
        <f t="array" ref="K180">IFERROR(INDEX('Commission Data'!$E:$E,MATCH(1,('Commission Data'!$B:$B=A180)*('Commission Data'!$C:$C="Drew"),0)),0)</f>
        <v>0</v>
      </c>
      <c r="L180" s="47" t="b">
        <v>0</v>
      </c>
      <c r="M180" s="47" t="b">
        <v>0</v>
      </c>
    </row>
    <row r="181">
      <c r="J181" s="70">
        <f t="array" ref="J181">IFERROR(INDEX('Commission Data'!$D:$D,MATCH(1,('Commission Data'!$B:$B=A181)*('Commission Data'!$C:$C="Drew"),0)),0)</f>
        <v>0</v>
      </c>
      <c r="K181" s="70">
        <f t="array" ref="K181">IFERROR(INDEX('Commission Data'!$E:$E,MATCH(1,('Commission Data'!$B:$B=A181)*('Commission Data'!$C:$C="Drew"),0)),0)</f>
        <v>0</v>
      </c>
      <c r="L181" s="47" t="b">
        <v>0</v>
      </c>
      <c r="M181" s="47" t="b">
        <v>0</v>
      </c>
    </row>
    <row r="182">
      <c r="J182" s="70">
        <f t="array" ref="J182">IFERROR(INDEX('Commission Data'!$D:$D,MATCH(1,('Commission Data'!$B:$B=A182)*('Commission Data'!$C:$C="Drew"),0)),0)</f>
        <v>0</v>
      </c>
      <c r="K182" s="70">
        <f t="array" ref="K182">IFERROR(INDEX('Commission Data'!$E:$E,MATCH(1,('Commission Data'!$B:$B=A182)*('Commission Data'!$C:$C="Drew"),0)),0)</f>
        <v>0</v>
      </c>
      <c r="L182" s="47" t="b">
        <v>0</v>
      </c>
      <c r="M182" s="47" t="b">
        <v>0</v>
      </c>
    </row>
    <row r="183">
      <c r="J183" s="70">
        <f t="array" ref="J183">IFERROR(INDEX('Commission Data'!$D:$D,MATCH(1,('Commission Data'!$B:$B=A183)*('Commission Data'!$C:$C="Drew"),0)),0)</f>
        <v>0</v>
      </c>
      <c r="K183" s="70">
        <f t="array" ref="K183">IFERROR(INDEX('Commission Data'!$E:$E,MATCH(1,('Commission Data'!$B:$B=A183)*('Commission Data'!$C:$C="Drew"),0)),0)</f>
        <v>0</v>
      </c>
      <c r="L183" s="47" t="b">
        <v>0</v>
      </c>
      <c r="M183" s="47" t="b">
        <v>0</v>
      </c>
    </row>
    <row r="184">
      <c r="J184" s="70">
        <f t="array" ref="J184">IFERROR(INDEX('Commission Data'!$D:$D,MATCH(1,('Commission Data'!$B:$B=A184)*('Commission Data'!$C:$C="Drew"),0)),0)</f>
        <v>0</v>
      </c>
      <c r="K184" s="70">
        <f t="array" ref="K184">IFERROR(INDEX('Commission Data'!$E:$E,MATCH(1,('Commission Data'!$B:$B=A184)*('Commission Data'!$C:$C="Drew"),0)),0)</f>
        <v>0</v>
      </c>
      <c r="L184" s="47" t="b">
        <v>0</v>
      </c>
      <c r="M184" s="47" t="b">
        <v>0</v>
      </c>
    </row>
    <row r="185">
      <c r="J185" s="70">
        <f t="array" ref="J185">IFERROR(INDEX('Commission Data'!$D:$D,MATCH(1,('Commission Data'!$B:$B=A185)*('Commission Data'!$C:$C="Drew"),0)),0)</f>
        <v>0</v>
      </c>
      <c r="K185" s="70">
        <f t="array" ref="K185">IFERROR(INDEX('Commission Data'!$E:$E,MATCH(1,('Commission Data'!$B:$B=A185)*('Commission Data'!$C:$C="Drew"),0)),0)</f>
        <v>0</v>
      </c>
      <c r="L185" s="47" t="b">
        <v>0</v>
      </c>
      <c r="M185" s="47" t="b">
        <v>0</v>
      </c>
    </row>
    <row r="186">
      <c r="J186" s="70">
        <f t="array" ref="J186">IFERROR(INDEX('Commission Data'!$D:$D,MATCH(1,('Commission Data'!$B:$B=A186)*('Commission Data'!$C:$C="Drew"),0)),0)</f>
        <v>0</v>
      </c>
      <c r="K186" s="70">
        <f t="array" ref="K186">IFERROR(INDEX('Commission Data'!$E:$E,MATCH(1,('Commission Data'!$B:$B=A186)*('Commission Data'!$C:$C="Drew"),0)),0)</f>
        <v>0</v>
      </c>
      <c r="L186" s="47" t="b">
        <v>0</v>
      </c>
      <c r="M186" s="47" t="b">
        <v>0</v>
      </c>
    </row>
    <row r="187">
      <c r="J187" s="70">
        <f t="array" ref="J187">IFERROR(INDEX('Commission Data'!$D:$D,MATCH(1,('Commission Data'!$B:$B=A187)*('Commission Data'!$C:$C="Drew"),0)),0)</f>
        <v>0</v>
      </c>
      <c r="K187" s="70">
        <f t="array" ref="K187">IFERROR(INDEX('Commission Data'!$E:$E,MATCH(1,('Commission Data'!$B:$B=A187)*('Commission Data'!$C:$C="Drew"),0)),0)</f>
        <v>0</v>
      </c>
      <c r="L187" s="47" t="b">
        <v>0</v>
      </c>
      <c r="M187" s="47" t="b">
        <v>0</v>
      </c>
    </row>
    <row r="188">
      <c r="J188" s="70">
        <f t="array" ref="J188">IFERROR(INDEX('Commission Data'!$D:$D,MATCH(1,('Commission Data'!$B:$B=A188)*('Commission Data'!$C:$C="Drew"),0)),0)</f>
        <v>0</v>
      </c>
      <c r="K188" s="70">
        <f t="array" ref="K188">IFERROR(INDEX('Commission Data'!$E:$E,MATCH(1,('Commission Data'!$B:$B=A188)*('Commission Data'!$C:$C="Drew"),0)),0)</f>
        <v>0</v>
      </c>
      <c r="L188" s="47" t="b">
        <v>0</v>
      </c>
      <c r="M188" s="47" t="b">
        <v>0</v>
      </c>
    </row>
    <row r="189">
      <c r="J189" s="70">
        <f t="array" ref="J189">IFERROR(INDEX('Commission Data'!$D:$D,MATCH(1,('Commission Data'!$B:$B=A189)*('Commission Data'!$C:$C="Drew"),0)),0)</f>
        <v>0</v>
      </c>
      <c r="K189" s="70">
        <f t="array" ref="K189">IFERROR(INDEX('Commission Data'!$E:$E,MATCH(1,('Commission Data'!$B:$B=A189)*('Commission Data'!$C:$C="Drew"),0)),0)</f>
        <v>0</v>
      </c>
      <c r="L189" s="47" t="b">
        <v>0</v>
      </c>
      <c r="M189" s="47" t="b">
        <v>0</v>
      </c>
    </row>
    <row r="190">
      <c r="J190" s="70">
        <f t="array" ref="J190">IFERROR(INDEX('Commission Data'!$D:$D,MATCH(1,('Commission Data'!$B:$B=A190)*('Commission Data'!$C:$C="Drew"),0)),0)</f>
        <v>0</v>
      </c>
      <c r="K190" s="70">
        <f t="array" ref="K190">IFERROR(INDEX('Commission Data'!$E:$E,MATCH(1,('Commission Data'!$B:$B=A190)*('Commission Data'!$C:$C="Drew"),0)),0)</f>
        <v>0</v>
      </c>
      <c r="L190" s="47" t="b">
        <v>0</v>
      </c>
      <c r="M190" s="47" t="b">
        <v>0</v>
      </c>
    </row>
    <row r="191">
      <c r="J191" s="70">
        <f t="array" ref="J191">IFERROR(INDEX('Commission Data'!$D:$D,MATCH(1,('Commission Data'!$B:$B=A191)*('Commission Data'!$C:$C="Drew"),0)),0)</f>
        <v>0</v>
      </c>
      <c r="K191" s="70">
        <f t="array" ref="K191">IFERROR(INDEX('Commission Data'!$E:$E,MATCH(1,('Commission Data'!$B:$B=A191)*('Commission Data'!$C:$C="Drew"),0)),0)</f>
        <v>0</v>
      </c>
      <c r="L191" s="47" t="b">
        <v>0</v>
      </c>
      <c r="M191" s="47" t="b">
        <v>0</v>
      </c>
    </row>
    <row r="192">
      <c r="J192" s="70">
        <f t="array" ref="J192">IFERROR(INDEX('Commission Data'!$D:$D,MATCH(1,('Commission Data'!$B:$B=A192)*('Commission Data'!$C:$C="Drew"),0)),0)</f>
        <v>0</v>
      </c>
      <c r="K192" s="70">
        <f t="array" ref="K192">IFERROR(INDEX('Commission Data'!$E:$E,MATCH(1,('Commission Data'!$B:$B=A192)*('Commission Data'!$C:$C="Drew"),0)),0)</f>
        <v>0</v>
      </c>
      <c r="L192" s="47" t="b">
        <v>0</v>
      </c>
      <c r="M192" s="47" t="b">
        <v>0</v>
      </c>
    </row>
    <row r="193">
      <c r="J193" s="70">
        <f t="array" ref="J193">IFERROR(INDEX('Commission Data'!$D:$D,MATCH(1,('Commission Data'!$B:$B=A193)*('Commission Data'!$C:$C="Drew"),0)),0)</f>
        <v>0</v>
      </c>
      <c r="K193" s="70">
        <f t="array" ref="K193">IFERROR(INDEX('Commission Data'!$E:$E,MATCH(1,('Commission Data'!$B:$B=A193)*('Commission Data'!$C:$C="Drew"),0)),0)</f>
        <v>0</v>
      </c>
      <c r="L193" s="47" t="b">
        <v>0</v>
      </c>
      <c r="M193" s="47" t="b">
        <v>0</v>
      </c>
    </row>
    <row r="194">
      <c r="J194" s="70">
        <f t="array" ref="J194">IFERROR(INDEX('Commission Data'!$D:$D,MATCH(1,('Commission Data'!$B:$B=A194)*('Commission Data'!$C:$C="Drew"),0)),0)</f>
        <v>0</v>
      </c>
      <c r="K194" s="70">
        <f t="array" ref="K194">IFERROR(INDEX('Commission Data'!$E:$E,MATCH(1,('Commission Data'!$B:$B=A194)*('Commission Data'!$C:$C="Drew"),0)),0)</f>
        <v>0</v>
      </c>
      <c r="L194" s="47" t="b">
        <v>0</v>
      </c>
      <c r="M194" s="47" t="b">
        <v>0</v>
      </c>
    </row>
    <row r="195">
      <c r="J195" s="70">
        <f t="array" ref="J195">IFERROR(INDEX('Commission Data'!$D:$D,MATCH(1,('Commission Data'!$B:$B=A195)*('Commission Data'!$C:$C="Drew"),0)),0)</f>
        <v>0</v>
      </c>
      <c r="K195" s="70">
        <f t="array" ref="K195">IFERROR(INDEX('Commission Data'!$E:$E,MATCH(1,('Commission Data'!$B:$B=A195)*('Commission Data'!$C:$C="Drew"),0)),0)</f>
        <v>0</v>
      </c>
      <c r="L195" s="47" t="b">
        <v>0</v>
      </c>
      <c r="M195" s="47" t="b">
        <v>0</v>
      </c>
    </row>
    <row r="196">
      <c r="J196" s="70">
        <f t="array" ref="J196">IFERROR(INDEX('Commission Data'!$D:$D,MATCH(1,('Commission Data'!$B:$B=A196)*('Commission Data'!$C:$C="Drew"),0)),0)</f>
        <v>0</v>
      </c>
      <c r="K196" s="70">
        <f t="array" ref="K196">IFERROR(INDEX('Commission Data'!$E:$E,MATCH(1,('Commission Data'!$B:$B=A196)*('Commission Data'!$C:$C="Drew"),0)),0)</f>
        <v>0</v>
      </c>
      <c r="L196" s="47" t="b">
        <v>0</v>
      </c>
      <c r="M196" s="47" t="b">
        <v>0</v>
      </c>
    </row>
    <row r="197">
      <c r="J197" s="70">
        <f t="array" ref="J197">IFERROR(INDEX('Commission Data'!$D:$D,MATCH(1,('Commission Data'!$B:$B=A197)*('Commission Data'!$C:$C="Drew"),0)),0)</f>
        <v>0</v>
      </c>
      <c r="K197" s="70">
        <f t="array" ref="K197">IFERROR(INDEX('Commission Data'!$E:$E,MATCH(1,('Commission Data'!$B:$B=A197)*('Commission Data'!$C:$C="Drew"),0)),0)</f>
        <v>0</v>
      </c>
      <c r="L197" s="47" t="b">
        <v>0</v>
      </c>
      <c r="M197" s="47" t="b">
        <v>0</v>
      </c>
    </row>
    <row r="198">
      <c r="J198" s="70">
        <f t="array" ref="J198">IFERROR(INDEX('Commission Data'!$D:$D,MATCH(1,('Commission Data'!$B:$B=A198)*('Commission Data'!$C:$C="Drew"),0)),0)</f>
        <v>0</v>
      </c>
      <c r="K198" s="70">
        <f t="array" ref="K198">IFERROR(INDEX('Commission Data'!$E:$E,MATCH(1,('Commission Data'!$B:$B=A198)*('Commission Data'!$C:$C="Drew"),0)),0)</f>
        <v>0</v>
      </c>
      <c r="L198" s="47" t="b">
        <v>0</v>
      </c>
      <c r="M198" s="47" t="b">
        <v>0</v>
      </c>
    </row>
    <row r="199">
      <c r="J199" s="70">
        <f t="array" ref="J199">IFERROR(INDEX('Commission Data'!$D:$D,MATCH(1,('Commission Data'!$B:$B=A199)*('Commission Data'!$C:$C="Drew"),0)),0)</f>
        <v>0</v>
      </c>
      <c r="K199" s="70">
        <f t="array" ref="K199">IFERROR(INDEX('Commission Data'!$E:$E,MATCH(1,('Commission Data'!$B:$B=A199)*('Commission Data'!$C:$C="Drew"),0)),0)</f>
        <v>0</v>
      </c>
      <c r="L199" s="47" t="b">
        <v>0</v>
      </c>
      <c r="M199" s="47" t="b">
        <v>0</v>
      </c>
    </row>
    <row r="200">
      <c r="J200" s="70">
        <f t="array" ref="J200">IFERROR(INDEX('Commission Data'!$D:$D,MATCH(1,('Commission Data'!$B:$B=A200)*('Commission Data'!$C:$C="Drew"),0)),0)</f>
        <v>0</v>
      </c>
      <c r="K200" s="70">
        <f t="array" ref="K200">IFERROR(INDEX('Commission Data'!$E:$E,MATCH(1,('Commission Data'!$B:$B=A200)*('Commission Data'!$C:$C="Drew"),0)),0)</f>
        <v>0</v>
      </c>
      <c r="L200" s="47" t="b">
        <v>0</v>
      </c>
      <c r="M200" s="47" t="b">
        <v>0</v>
      </c>
    </row>
    <row r="201">
      <c r="J201" s="70">
        <f t="array" ref="J201">IFERROR(INDEX('Commission Data'!$D:$D,MATCH(1,('Commission Data'!$B:$B=A201)*('Commission Data'!$C:$C="Drew"),0)),0)</f>
        <v>0</v>
      </c>
      <c r="K201" s="70">
        <f t="array" ref="K201">IFERROR(INDEX('Commission Data'!$E:$E,MATCH(1,('Commission Data'!$B:$B=A201)*('Commission Data'!$C:$C="Drew"),0)),0)</f>
        <v>0</v>
      </c>
      <c r="L201" s="47" t="b">
        <v>0</v>
      </c>
      <c r="M201" s="47" t="b">
        <v>0</v>
      </c>
    </row>
    <row r="202">
      <c r="J202" s="70">
        <f t="array" ref="J202">IFERROR(INDEX('Commission Data'!$D:$D,MATCH(1,('Commission Data'!$B:$B=A202)*('Commission Data'!$C:$C="Drew"),0)),0)</f>
        <v>0</v>
      </c>
      <c r="K202" s="70">
        <f t="array" ref="K202">IFERROR(INDEX('Commission Data'!$E:$E,MATCH(1,('Commission Data'!$B:$B=A202)*('Commission Data'!$C:$C="Drew"),0)),0)</f>
        <v>0</v>
      </c>
      <c r="L202" s="47" t="b">
        <v>0</v>
      </c>
      <c r="M202" s="47" t="b">
        <v>0</v>
      </c>
    </row>
    <row r="203">
      <c r="J203" s="70">
        <f t="array" ref="J203">IFERROR(INDEX('Commission Data'!$D:$D,MATCH(1,('Commission Data'!$B:$B=A203)*('Commission Data'!$C:$C="Drew"),0)),0)</f>
        <v>0</v>
      </c>
      <c r="K203" s="70">
        <f t="array" ref="K203">IFERROR(INDEX('Commission Data'!$E:$E,MATCH(1,('Commission Data'!$B:$B=A203)*('Commission Data'!$C:$C="Drew"),0)),0)</f>
        <v>0</v>
      </c>
      <c r="L203" s="47" t="b">
        <v>0</v>
      </c>
      <c r="M203" s="47" t="b">
        <v>0</v>
      </c>
    </row>
    <row r="204">
      <c r="J204" s="70">
        <f t="array" ref="J204">IFERROR(INDEX('Commission Data'!$D:$D,MATCH(1,('Commission Data'!$B:$B=A204)*('Commission Data'!$C:$C="Drew"),0)),0)</f>
        <v>0</v>
      </c>
      <c r="K204" s="70">
        <f t="array" ref="K204">IFERROR(INDEX('Commission Data'!$E:$E,MATCH(1,('Commission Data'!$B:$B=A204)*('Commission Data'!$C:$C="Drew"),0)),0)</f>
        <v>0</v>
      </c>
      <c r="L204" s="47" t="b">
        <v>0</v>
      </c>
      <c r="M204" s="47" t="b">
        <v>0</v>
      </c>
    </row>
    <row r="205">
      <c r="J205" s="70">
        <f t="array" ref="J205">IFERROR(INDEX('Commission Data'!$D:$D,MATCH(1,('Commission Data'!$B:$B=A205)*('Commission Data'!$C:$C="Drew"),0)),0)</f>
        <v>0</v>
      </c>
      <c r="K205" s="70">
        <f t="array" ref="K205">IFERROR(INDEX('Commission Data'!$E:$E,MATCH(1,('Commission Data'!$B:$B=A205)*('Commission Data'!$C:$C="Drew"),0)),0)</f>
        <v>0</v>
      </c>
      <c r="L205" s="47" t="b">
        <v>0</v>
      </c>
      <c r="M205" s="47" t="b">
        <v>0</v>
      </c>
    </row>
    <row r="206">
      <c r="J206" s="70">
        <f t="array" ref="J206">IFERROR(INDEX('Commission Data'!$D:$D,MATCH(1,('Commission Data'!$B:$B=A206)*('Commission Data'!$C:$C="Drew"),0)),0)</f>
        <v>0</v>
      </c>
      <c r="K206" s="70">
        <f t="array" ref="K206">IFERROR(INDEX('Commission Data'!$E:$E,MATCH(1,('Commission Data'!$B:$B=A206)*('Commission Data'!$C:$C="Drew"),0)),0)</f>
        <v>0</v>
      </c>
      <c r="L206" s="47" t="b">
        <v>0</v>
      </c>
      <c r="M206" s="47" t="b">
        <v>0</v>
      </c>
    </row>
    <row r="207">
      <c r="J207" s="70">
        <f t="array" ref="J207">IFERROR(INDEX('Commission Data'!$D:$D,MATCH(1,('Commission Data'!$B:$B=A207)*('Commission Data'!$C:$C="Drew"),0)),0)</f>
        <v>0</v>
      </c>
      <c r="K207" s="70">
        <f t="array" ref="K207">IFERROR(INDEX('Commission Data'!$E:$E,MATCH(1,('Commission Data'!$B:$B=A207)*('Commission Data'!$C:$C="Drew"),0)),0)</f>
        <v>0</v>
      </c>
      <c r="L207" s="47" t="b">
        <v>0</v>
      </c>
      <c r="M207" s="47" t="b">
        <v>0</v>
      </c>
    </row>
    <row r="208">
      <c r="J208" s="70">
        <f t="array" ref="J208">IFERROR(INDEX('Commission Data'!$D:$D,MATCH(1,('Commission Data'!$B:$B=A208)*('Commission Data'!$C:$C="Drew"),0)),0)</f>
        <v>0</v>
      </c>
      <c r="K208" s="70">
        <f t="array" ref="K208">IFERROR(INDEX('Commission Data'!$E:$E,MATCH(1,('Commission Data'!$B:$B=A208)*('Commission Data'!$C:$C="Drew"),0)),0)</f>
        <v>0</v>
      </c>
      <c r="L208" s="47" t="b">
        <v>0</v>
      </c>
      <c r="M208" s="47" t="b">
        <v>0</v>
      </c>
    </row>
    <row r="209">
      <c r="J209" s="70">
        <f t="array" ref="J209">IFERROR(INDEX('Commission Data'!$D:$D,MATCH(1,('Commission Data'!$B:$B=A209)*('Commission Data'!$C:$C="Drew"),0)),0)</f>
        <v>0</v>
      </c>
      <c r="K209" s="70">
        <f t="array" ref="K209">IFERROR(INDEX('Commission Data'!$E:$E,MATCH(1,('Commission Data'!$B:$B=A209)*('Commission Data'!$C:$C="Drew"),0)),0)</f>
        <v>0</v>
      </c>
      <c r="L209" s="47" t="b">
        <v>0</v>
      </c>
      <c r="M209" s="47" t="b">
        <v>0</v>
      </c>
    </row>
    <row r="210">
      <c r="J210" s="70">
        <f t="array" ref="J210">IFERROR(INDEX('Commission Data'!$D:$D,MATCH(1,('Commission Data'!$B:$B=A210)*('Commission Data'!$C:$C="Drew"),0)),0)</f>
        <v>0</v>
      </c>
      <c r="K210" s="70">
        <f t="array" ref="K210">IFERROR(INDEX('Commission Data'!$E:$E,MATCH(1,('Commission Data'!$B:$B=A210)*('Commission Data'!$C:$C="Drew"),0)),0)</f>
        <v>0</v>
      </c>
      <c r="L210" s="47" t="b">
        <v>0</v>
      </c>
      <c r="M210" s="47" t="b">
        <v>0</v>
      </c>
    </row>
    <row r="211">
      <c r="J211" s="70">
        <f t="array" ref="J211">IFERROR(INDEX('Commission Data'!$D:$D,MATCH(1,('Commission Data'!$B:$B=A211)*('Commission Data'!$C:$C="Drew"),0)),0)</f>
        <v>0</v>
      </c>
      <c r="K211" s="70">
        <f t="array" ref="K211">IFERROR(INDEX('Commission Data'!$E:$E,MATCH(1,('Commission Data'!$B:$B=A211)*('Commission Data'!$C:$C="Drew"),0)),0)</f>
        <v>0</v>
      </c>
      <c r="L211" s="47" t="b">
        <v>0</v>
      </c>
      <c r="M211" s="47" t="b">
        <v>0</v>
      </c>
    </row>
    <row r="212">
      <c r="J212" s="70">
        <f t="array" ref="J212">IFERROR(INDEX('Commission Data'!$D:$D,MATCH(1,('Commission Data'!$B:$B=A212)*('Commission Data'!$C:$C="Drew"),0)),0)</f>
        <v>0</v>
      </c>
      <c r="K212" s="70">
        <f t="array" ref="K212">IFERROR(INDEX('Commission Data'!$E:$E,MATCH(1,('Commission Data'!$B:$B=A212)*('Commission Data'!$C:$C="Drew"),0)),0)</f>
        <v>0</v>
      </c>
      <c r="L212" s="47" t="b">
        <v>0</v>
      </c>
      <c r="M212" s="47" t="b">
        <v>0</v>
      </c>
    </row>
    <row r="213">
      <c r="J213" s="70">
        <f t="array" ref="J213">IFERROR(INDEX('Commission Data'!$D:$D,MATCH(1,('Commission Data'!$B:$B=A213)*('Commission Data'!$C:$C="Drew"),0)),0)</f>
        <v>0</v>
      </c>
      <c r="K213" s="70">
        <f t="array" ref="K213">IFERROR(INDEX('Commission Data'!$E:$E,MATCH(1,('Commission Data'!$B:$B=A213)*('Commission Data'!$C:$C="Drew"),0)),0)</f>
        <v>0</v>
      </c>
      <c r="L213" s="47" t="b">
        <v>0</v>
      </c>
      <c r="M213" s="47" t="b">
        <v>0</v>
      </c>
    </row>
    <row r="214">
      <c r="J214" s="70">
        <f t="array" ref="J214">IFERROR(INDEX('Commission Data'!$D:$D,MATCH(1,('Commission Data'!$B:$B=A214)*('Commission Data'!$C:$C="Drew"),0)),0)</f>
        <v>0</v>
      </c>
      <c r="K214" s="70">
        <f t="array" ref="K214">IFERROR(INDEX('Commission Data'!$E:$E,MATCH(1,('Commission Data'!$B:$B=A214)*('Commission Data'!$C:$C="Drew"),0)),0)</f>
        <v>0</v>
      </c>
      <c r="L214" s="47" t="b">
        <v>0</v>
      </c>
      <c r="M214" s="47" t="b">
        <v>0</v>
      </c>
    </row>
    <row r="215">
      <c r="J215" s="70">
        <f t="array" ref="J215">IFERROR(INDEX('Commission Data'!$D:$D,MATCH(1,('Commission Data'!$B:$B=A215)*('Commission Data'!$C:$C="Drew"),0)),0)</f>
        <v>0</v>
      </c>
      <c r="K215" s="70">
        <f t="array" ref="K215">IFERROR(INDEX('Commission Data'!$E:$E,MATCH(1,('Commission Data'!$B:$B=A215)*('Commission Data'!$C:$C="Drew"),0)),0)</f>
        <v>0</v>
      </c>
      <c r="L215" s="47" t="b">
        <v>0</v>
      </c>
      <c r="M215" s="47" t="b">
        <v>0</v>
      </c>
    </row>
    <row r="216">
      <c r="J216" s="70">
        <f t="array" ref="J216">IFERROR(INDEX('Commission Data'!$D:$D,MATCH(1,('Commission Data'!$B:$B=A216)*('Commission Data'!$C:$C="Drew"),0)),0)</f>
        <v>0</v>
      </c>
      <c r="K216" s="70">
        <f t="array" ref="K216">IFERROR(INDEX('Commission Data'!$E:$E,MATCH(1,('Commission Data'!$B:$B=A216)*('Commission Data'!$C:$C="Drew"),0)),0)</f>
        <v>0</v>
      </c>
      <c r="L216" s="47" t="b">
        <v>0</v>
      </c>
      <c r="M216" s="47" t="b">
        <v>0</v>
      </c>
    </row>
    <row r="217">
      <c r="J217" s="70">
        <f t="array" ref="J217">IFERROR(INDEX('Commission Data'!$D:$D,MATCH(1,('Commission Data'!$B:$B=A217)*('Commission Data'!$C:$C="Drew"),0)),0)</f>
        <v>0</v>
      </c>
      <c r="K217" s="70">
        <f t="array" ref="K217">IFERROR(INDEX('Commission Data'!$E:$E,MATCH(1,('Commission Data'!$B:$B=A217)*('Commission Data'!$C:$C="Drew"),0)),0)</f>
        <v>0</v>
      </c>
      <c r="L217" s="47" t="b">
        <v>0</v>
      </c>
      <c r="M217" s="47" t="b">
        <v>0</v>
      </c>
    </row>
    <row r="218">
      <c r="J218" s="70">
        <f t="array" ref="J218">IFERROR(INDEX('Commission Data'!$D:$D,MATCH(1,('Commission Data'!$B:$B=A218)*('Commission Data'!$C:$C="Drew"),0)),0)</f>
        <v>0</v>
      </c>
      <c r="K218" s="70">
        <f t="array" ref="K218">IFERROR(INDEX('Commission Data'!$E:$E,MATCH(1,('Commission Data'!$B:$B=A218)*('Commission Data'!$C:$C="Drew"),0)),0)</f>
        <v>0</v>
      </c>
      <c r="L218" s="47" t="b">
        <v>0</v>
      </c>
      <c r="M218" s="47" t="b">
        <v>0</v>
      </c>
    </row>
    <row r="219">
      <c r="J219" s="70">
        <f t="array" ref="J219">IFERROR(INDEX('Commission Data'!$D:$D,MATCH(1,('Commission Data'!$B:$B=A219)*('Commission Data'!$C:$C="Drew"),0)),0)</f>
        <v>0</v>
      </c>
      <c r="K219" s="70">
        <f t="array" ref="K219">IFERROR(INDEX('Commission Data'!$E:$E,MATCH(1,('Commission Data'!$B:$B=A219)*('Commission Data'!$C:$C="Drew"),0)),0)</f>
        <v>0</v>
      </c>
      <c r="L219" s="47" t="b">
        <v>0</v>
      </c>
      <c r="M219" s="47" t="b">
        <v>0</v>
      </c>
    </row>
    <row r="220">
      <c r="J220" s="70">
        <f t="array" ref="J220">IFERROR(INDEX('Commission Data'!$D:$D,MATCH(1,('Commission Data'!$B:$B=A220)*('Commission Data'!$C:$C="Drew"),0)),0)</f>
        <v>0</v>
      </c>
      <c r="K220" s="70">
        <f t="array" ref="K220">IFERROR(INDEX('Commission Data'!$E:$E,MATCH(1,('Commission Data'!$B:$B=A220)*('Commission Data'!$C:$C="Drew"),0)),0)</f>
        <v>0</v>
      </c>
      <c r="L220" s="47" t="b">
        <v>0</v>
      </c>
      <c r="M220" s="47" t="b">
        <v>0</v>
      </c>
    </row>
    <row r="221">
      <c r="J221" s="70">
        <f t="array" ref="J221">IFERROR(INDEX('Commission Data'!$D:$D,MATCH(1,('Commission Data'!$B:$B=A221)*('Commission Data'!$C:$C="Drew"),0)),0)</f>
        <v>0</v>
      </c>
      <c r="K221" s="70">
        <f t="array" ref="K221">IFERROR(INDEX('Commission Data'!$E:$E,MATCH(1,('Commission Data'!$B:$B=A221)*('Commission Data'!$C:$C="Drew"),0)),0)</f>
        <v>0</v>
      </c>
      <c r="L221" s="47" t="b">
        <v>0</v>
      </c>
      <c r="M221" s="47" t="b">
        <v>0</v>
      </c>
    </row>
    <row r="222">
      <c r="J222" s="70">
        <f t="array" ref="J222">IFERROR(INDEX('Commission Data'!$D:$D,MATCH(1,('Commission Data'!$B:$B=A222)*('Commission Data'!$C:$C="Drew"),0)),0)</f>
        <v>0</v>
      </c>
      <c r="K222" s="70">
        <f t="array" ref="K222">IFERROR(INDEX('Commission Data'!$E:$E,MATCH(1,('Commission Data'!$B:$B=A222)*('Commission Data'!$C:$C="Drew"),0)),0)</f>
        <v>0</v>
      </c>
      <c r="L222" s="47" t="b">
        <v>0</v>
      </c>
      <c r="M222" s="47" t="b">
        <v>0</v>
      </c>
    </row>
    <row r="223">
      <c r="J223" s="70">
        <f t="array" ref="J223">IFERROR(INDEX('Commission Data'!$D:$D,MATCH(1,('Commission Data'!$B:$B=A223)*('Commission Data'!$C:$C="Drew"),0)),0)</f>
        <v>0</v>
      </c>
      <c r="K223" s="70">
        <f t="array" ref="K223">IFERROR(INDEX('Commission Data'!$E:$E,MATCH(1,('Commission Data'!$B:$B=A223)*('Commission Data'!$C:$C="Drew"),0)),0)</f>
        <v>0</v>
      </c>
      <c r="L223" s="47" t="b">
        <v>0</v>
      </c>
      <c r="M223" s="47" t="b">
        <v>0</v>
      </c>
    </row>
    <row r="224">
      <c r="J224" s="70">
        <f t="array" ref="J224">IFERROR(INDEX('Commission Data'!$D:$D,MATCH(1,('Commission Data'!$B:$B=A224)*('Commission Data'!$C:$C="Drew"),0)),0)</f>
        <v>0</v>
      </c>
      <c r="K224" s="70">
        <f t="array" ref="K224">IFERROR(INDEX('Commission Data'!$E:$E,MATCH(1,('Commission Data'!$B:$B=A224)*('Commission Data'!$C:$C="Drew"),0)),0)</f>
        <v>0</v>
      </c>
      <c r="L224" s="47" t="b">
        <v>0</v>
      </c>
      <c r="M224" s="47" t="b">
        <v>0</v>
      </c>
    </row>
    <row r="225">
      <c r="J225" s="70">
        <f t="array" ref="J225">IFERROR(INDEX('Commission Data'!$D:$D,MATCH(1,('Commission Data'!$B:$B=A225)*('Commission Data'!$C:$C="Drew"),0)),0)</f>
        <v>0</v>
      </c>
      <c r="K225" s="70">
        <f t="array" ref="K225">IFERROR(INDEX('Commission Data'!$E:$E,MATCH(1,('Commission Data'!$B:$B=A225)*('Commission Data'!$C:$C="Drew"),0)),0)</f>
        <v>0</v>
      </c>
      <c r="L225" s="47" t="b">
        <v>0</v>
      </c>
      <c r="M225" s="47" t="b">
        <v>0</v>
      </c>
    </row>
    <row r="226">
      <c r="J226" s="70">
        <f t="array" ref="J226">IFERROR(INDEX('Commission Data'!$D:$D,MATCH(1,('Commission Data'!$B:$B=A226)*('Commission Data'!$C:$C="Drew"),0)),0)</f>
        <v>0</v>
      </c>
      <c r="K226" s="70">
        <f t="array" ref="K226">IFERROR(INDEX('Commission Data'!$E:$E,MATCH(1,('Commission Data'!$B:$B=A226)*('Commission Data'!$C:$C="Drew"),0)),0)</f>
        <v>0</v>
      </c>
      <c r="L226" s="47" t="b">
        <v>0</v>
      </c>
      <c r="M226" s="47" t="b">
        <v>0</v>
      </c>
    </row>
    <row r="227">
      <c r="J227" s="70">
        <f t="array" ref="J227">IFERROR(INDEX('Commission Data'!$D:$D,MATCH(1,('Commission Data'!$B:$B=A227)*('Commission Data'!$C:$C="Drew"),0)),0)</f>
        <v>0</v>
      </c>
      <c r="K227" s="70">
        <f t="array" ref="K227">IFERROR(INDEX('Commission Data'!$E:$E,MATCH(1,('Commission Data'!$B:$B=A227)*('Commission Data'!$C:$C="Drew"),0)),0)</f>
        <v>0</v>
      </c>
      <c r="L227" s="47" t="b">
        <v>0</v>
      </c>
      <c r="M227" s="47" t="b">
        <v>0</v>
      </c>
    </row>
    <row r="228">
      <c r="J228" s="70">
        <f t="array" ref="J228">IFERROR(INDEX('Commission Data'!$D:$D,MATCH(1,('Commission Data'!$B:$B=A228)*('Commission Data'!$C:$C="Drew"),0)),0)</f>
        <v>0</v>
      </c>
      <c r="K228" s="70">
        <f t="array" ref="K228">IFERROR(INDEX('Commission Data'!$E:$E,MATCH(1,('Commission Data'!$B:$B=A228)*('Commission Data'!$C:$C="Drew"),0)),0)</f>
        <v>0</v>
      </c>
      <c r="L228" s="47" t="b">
        <v>0</v>
      </c>
      <c r="M228" s="47" t="b">
        <v>0</v>
      </c>
    </row>
    <row r="229">
      <c r="J229" s="70">
        <f t="array" ref="J229">IFERROR(INDEX('Commission Data'!$D:$D,MATCH(1,('Commission Data'!$B:$B=A229)*('Commission Data'!$C:$C="Drew"),0)),0)</f>
        <v>0</v>
      </c>
      <c r="K229" s="70">
        <f t="array" ref="K229">IFERROR(INDEX('Commission Data'!$E:$E,MATCH(1,('Commission Data'!$B:$B=A229)*('Commission Data'!$C:$C="Drew"),0)),0)</f>
        <v>0</v>
      </c>
      <c r="L229" s="47" t="b">
        <v>0</v>
      </c>
      <c r="M229" s="47" t="b">
        <v>0</v>
      </c>
    </row>
    <row r="230">
      <c r="J230" s="70">
        <f t="array" ref="J230">IFERROR(INDEX('Commission Data'!$D:$D,MATCH(1,('Commission Data'!$B:$B=A230)*('Commission Data'!$C:$C="Drew"),0)),0)</f>
        <v>0</v>
      </c>
      <c r="K230" s="70">
        <f t="array" ref="K230">IFERROR(INDEX('Commission Data'!$E:$E,MATCH(1,('Commission Data'!$B:$B=A230)*('Commission Data'!$C:$C="Drew"),0)),0)</f>
        <v>0</v>
      </c>
      <c r="L230" s="47" t="b">
        <v>0</v>
      </c>
      <c r="M230" s="47" t="b">
        <v>0</v>
      </c>
    </row>
    <row r="231">
      <c r="J231" s="70">
        <f t="array" ref="J231">IFERROR(INDEX('Commission Data'!$D:$D,MATCH(1,('Commission Data'!$B:$B=A231)*('Commission Data'!$C:$C="Drew"),0)),0)</f>
        <v>0</v>
      </c>
      <c r="K231" s="70">
        <f t="array" ref="K231">IFERROR(INDEX('Commission Data'!$E:$E,MATCH(1,('Commission Data'!$B:$B=A231)*('Commission Data'!$C:$C="Drew"),0)),0)</f>
        <v>0</v>
      </c>
      <c r="L231" s="47" t="b">
        <v>0</v>
      </c>
      <c r="M231" s="47" t="b">
        <v>0</v>
      </c>
    </row>
    <row r="232">
      <c r="J232" s="70">
        <f t="array" ref="J232">IFERROR(INDEX('Commission Data'!$D:$D,MATCH(1,('Commission Data'!$B:$B=A232)*('Commission Data'!$C:$C="Drew"),0)),0)</f>
        <v>0</v>
      </c>
      <c r="K232" s="70">
        <f t="array" ref="K232">IFERROR(INDEX('Commission Data'!$E:$E,MATCH(1,('Commission Data'!$B:$B=A232)*('Commission Data'!$C:$C="Drew"),0)),0)</f>
        <v>0</v>
      </c>
      <c r="L232" s="47" t="b">
        <v>0</v>
      </c>
      <c r="M232" s="47" t="b">
        <v>0</v>
      </c>
    </row>
    <row r="233">
      <c r="J233" s="70">
        <f t="array" ref="J233">IFERROR(INDEX('Commission Data'!$D:$D,MATCH(1,('Commission Data'!$B:$B=A233)*('Commission Data'!$C:$C="Drew"),0)),0)</f>
        <v>0</v>
      </c>
      <c r="K233" s="70">
        <f t="array" ref="K233">IFERROR(INDEX('Commission Data'!$E:$E,MATCH(1,('Commission Data'!$B:$B=A233)*('Commission Data'!$C:$C="Drew"),0)),0)</f>
        <v>0</v>
      </c>
      <c r="L233" s="47" t="b">
        <v>0</v>
      </c>
      <c r="M233" s="47" t="b">
        <v>0</v>
      </c>
    </row>
    <row r="234">
      <c r="J234" s="70">
        <f t="array" ref="J234">IFERROR(INDEX('Commission Data'!$D:$D,MATCH(1,('Commission Data'!$B:$B=A234)*('Commission Data'!$C:$C="Drew"),0)),0)</f>
        <v>0</v>
      </c>
      <c r="K234" s="70">
        <f t="array" ref="K234">IFERROR(INDEX('Commission Data'!$E:$E,MATCH(1,('Commission Data'!$B:$B=A234)*('Commission Data'!$C:$C="Drew"),0)),0)</f>
        <v>0</v>
      </c>
      <c r="L234" s="47" t="b">
        <v>0</v>
      </c>
      <c r="M234" s="47" t="b">
        <v>0</v>
      </c>
    </row>
    <row r="235">
      <c r="J235" s="70">
        <f t="array" ref="J235">IFERROR(INDEX('Commission Data'!$D:$D,MATCH(1,('Commission Data'!$B:$B=A235)*('Commission Data'!$C:$C="Drew"),0)),0)</f>
        <v>0</v>
      </c>
      <c r="K235" s="70">
        <f t="array" ref="K235">IFERROR(INDEX('Commission Data'!$E:$E,MATCH(1,('Commission Data'!$B:$B=A235)*('Commission Data'!$C:$C="Drew"),0)),0)</f>
        <v>0</v>
      </c>
      <c r="L235" s="47" t="b">
        <v>0</v>
      </c>
      <c r="M235" s="47" t="b">
        <v>0</v>
      </c>
    </row>
    <row r="236">
      <c r="J236" s="70">
        <f t="array" ref="J236">IFERROR(INDEX('Commission Data'!$D:$D,MATCH(1,('Commission Data'!$B:$B=A236)*('Commission Data'!$C:$C="Drew"),0)),0)</f>
        <v>0</v>
      </c>
      <c r="K236" s="70">
        <f t="array" ref="K236">IFERROR(INDEX('Commission Data'!$E:$E,MATCH(1,('Commission Data'!$B:$B=A236)*('Commission Data'!$C:$C="Drew"),0)),0)</f>
        <v>0</v>
      </c>
      <c r="L236" s="47" t="b">
        <v>0</v>
      </c>
      <c r="M236" s="47" t="b">
        <v>0</v>
      </c>
    </row>
    <row r="237">
      <c r="J237" s="70">
        <f t="array" ref="J237">IFERROR(INDEX('Commission Data'!$D:$D,MATCH(1,('Commission Data'!$B:$B=A237)*('Commission Data'!$C:$C="Drew"),0)),0)</f>
        <v>0</v>
      </c>
      <c r="K237" s="70">
        <f t="array" ref="K237">IFERROR(INDEX('Commission Data'!$E:$E,MATCH(1,('Commission Data'!$B:$B=A237)*('Commission Data'!$C:$C="Drew"),0)),0)</f>
        <v>0</v>
      </c>
      <c r="L237" s="47" t="b">
        <v>0</v>
      </c>
      <c r="M237" s="47" t="b">
        <v>0</v>
      </c>
    </row>
    <row r="238">
      <c r="J238" s="70">
        <f t="array" ref="J238">IFERROR(INDEX('Commission Data'!$D:$D,MATCH(1,('Commission Data'!$B:$B=A238)*('Commission Data'!$C:$C="Drew"),0)),0)</f>
        <v>0</v>
      </c>
      <c r="K238" s="70">
        <f t="array" ref="K238">IFERROR(INDEX('Commission Data'!$E:$E,MATCH(1,('Commission Data'!$B:$B=A238)*('Commission Data'!$C:$C="Drew"),0)),0)</f>
        <v>0</v>
      </c>
      <c r="L238" s="47" t="b">
        <v>0</v>
      </c>
      <c r="M238" s="47" t="b">
        <v>0</v>
      </c>
    </row>
    <row r="239">
      <c r="J239" s="70">
        <f t="array" ref="J239">IFERROR(INDEX('Commission Data'!$D:$D,MATCH(1,('Commission Data'!$B:$B=A239)*('Commission Data'!$C:$C="Drew"),0)),0)</f>
        <v>0</v>
      </c>
      <c r="K239" s="70">
        <f t="array" ref="K239">IFERROR(INDEX('Commission Data'!$E:$E,MATCH(1,('Commission Data'!$B:$B=A239)*('Commission Data'!$C:$C="Drew"),0)),0)</f>
        <v>0</v>
      </c>
      <c r="L239" s="47" t="b">
        <v>0</v>
      </c>
      <c r="M239" s="47" t="b">
        <v>0</v>
      </c>
    </row>
    <row r="240">
      <c r="J240" s="70">
        <f t="array" ref="J240">IFERROR(INDEX('Commission Data'!$D:$D,MATCH(1,('Commission Data'!$B:$B=A240)*('Commission Data'!$C:$C="Drew"),0)),0)</f>
        <v>0</v>
      </c>
      <c r="K240" s="70">
        <f t="array" ref="K240">IFERROR(INDEX('Commission Data'!$E:$E,MATCH(1,('Commission Data'!$B:$B=A240)*('Commission Data'!$C:$C="Drew"),0)),0)</f>
        <v>0</v>
      </c>
      <c r="L240" s="47" t="b">
        <v>0</v>
      </c>
      <c r="M240" s="47" t="b">
        <v>0</v>
      </c>
    </row>
    <row r="241">
      <c r="J241" s="70">
        <f t="array" ref="J241">IFERROR(INDEX('Commission Data'!$D:$D,MATCH(1,('Commission Data'!$B:$B=A241)*('Commission Data'!$C:$C="Drew"),0)),0)</f>
        <v>0</v>
      </c>
      <c r="K241" s="70">
        <f t="array" ref="K241">IFERROR(INDEX('Commission Data'!$E:$E,MATCH(1,('Commission Data'!$B:$B=A241)*('Commission Data'!$C:$C="Drew"),0)),0)</f>
        <v>0</v>
      </c>
      <c r="L241" s="47" t="b">
        <v>0</v>
      </c>
      <c r="M241" s="47" t="b">
        <v>0</v>
      </c>
    </row>
    <row r="242">
      <c r="J242" s="70">
        <f t="array" ref="J242">IFERROR(INDEX('Commission Data'!$D:$D,MATCH(1,('Commission Data'!$B:$B=A242)*('Commission Data'!$C:$C="Drew"),0)),0)</f>
        <v>0</v>
      </c>
      <c r="K242" s="70">
        <f t="array" ref="K242">IFERROR(INDEX('Commission Data'!$E:$E,MATCH(1,('Commission Data'!$B:$B=A242)*('Commission Data'!$C:$C="Drew"),0)),0)</f>
        <v>0</v>
      </c>
      <c r="L242" s="47" t="b">
        <v>0</v>
      </c>
      <c r="M242" s="47" t="b">
        <v>0</v>
      </c>
    </row>
    <row r="243">
      <c r="J243" s="70">
        <f t="array" ref="J243">IFERROR(INDEX('Commission Data'!$D:$D,MATCH(1,('Commission Data'!$B:$B=A243)*('Commission Data'!$C:$C="Drew"),0)),0)</f>
        <v>0</v>
      </c>
      <c r="K243" s="70">
        <f t="array" ref="K243">IFERROR(INDEX('Commission Data'!$E:$E,MATCH(1,('Commission Data'!$B:$B=A243)*('Commission Data'!$C:$C="Drew"),0)),0)</f>
        <v>0</v>
      </c>
      <c r="L243" s="47" t="b">
        <v>0</v>
      </c>
      <c r="M243" s="47" t="b">
        <v>0</v>
      </c>
    </row>
    <row r="244">
      <c r="J244" s="70">
        <f t="array" ref="J244">IFERROR(INDEX('Commission Data'!$D:$D,MATCH(1,('Commission Data'!$B:$B=A244)*('Commission Data'!$C:$C="Drew"),0)),0)</f>
        <v>0</v>
      </c>
      <c r="K244" s="70">
        <f t="array" ref="K244">IFERROR(INDEX('Commission Data'!$E:$E,MATCH(1,('Commission Data'!$B:$B=A244)*('Commission Data'!$C:$C="Drew"),0)),0)</f>
        <v>0</v>
      </c>
      <c r="L244" s="47" t="b">
        <v>0</v>
      </c>
      <c r="M244" s="47" t="b">
        <v>0</v>
      </c>
    </row>
    <row r="245">
      <c r="J245" s="70">
        <f t="array" ref="J245">IFERROR(INDEX('Commission Data'!$D:$D,MATCH(1,('Commission Data'!$B:$B=A245)*('Commission Data'!$C:$C="Drew"),0)),0)</f>
        <v>0</v>
      </c>
      <c r="K245" s="70">
        <f t="array" ref="K245">IFERROR(INDEX('Commission Data'!$E:$E,MATCH(1,('Commission Data'!$B:$B=A245)*('Commission Data'!$C:$C="Drew"),0)),0)</f>
        <v>0</v>
      </c>
      <c r="L245" s="47" t="b">
        <v>0</v>
      </c>
      <c r="M245" s="47" t="b">
        <v>0</v>
      </c>
    </row>
    <row r="246">
      <c r="J246" s="70">
        <f t="array" ref="J246">IFERROR(INDEX('Commission Data'!$D:$D,MATCH(1,('Commission Data'!$B:$B=A246)*('Commission Data'!$C:$C="Drew"),0)),0)</f>
        <v>0</v>
      </c>
      <c r="K246" s="70">
        <f t="array" ref="K246">IFERROR(INDEX('Commission Data'!$E:$E,MATCH(1,('Commission Data'!$B:$B=A246)*('Commission Data'!$C:$C="Drew"),0)),0)</f>
        <v>0</v>
      </c>
      <c r="L246" s="47" t="b">
        <v>0</v>
      </c>
      <c r="M246" s="47" t="b">
        <v>0</v>
      </c>
    </row>
    <row r="247">
      <c r="J247" s="70">
        <f t="array" ref="J247">IFERROR(INDEX('Commission Data'!$D:$D,MATCH(1,('Commission Data'!$B:$B=A247)*('Commission Data'!$C:$C="Drew"),0)),0)</f>
        <v>0</v>
      </c>
      <c r="K247" s="70">
        <f t="array" ref="K247">IFERROR(INDEX('Commission Data'!$E:$E,MATCH(1,('Commission Data'!$B:$B=A247)*('Commission Data'!$C:$C="Drew"),0)),0)</f>
        <v>0</v>
      </c>
      <c r="L247" s="47" t="b">
        <v>0</v>
      </c>
      <c r="M247" s="47" t="b">
        <v>0</v>
      </c>
    </row>
    <row r="248">
      <c r="J248" s="70">
        <f t="array" ref="J248">IFERROR(INDEX('Commission Data'!$D:$D,MATCH(1,('Commission Data'!$B:$B=A248)*('Commission Data'!$C:$C="Drew"),0)),0)</f>
        <v>0</v>
      </c>
      <c r="K248" s="70">
        <f t="array" ref="K248">IFERROR(INDEX('Commission Data'!$E:$E,MATCH(1,('Commission Data'!$B:$B=A248)*('Commission Data'!$C:$C="Drew"),0)),0)</f>
        <v>0</v>
      </c>
      <c r="L248" s="47" t="b">
        <v>0</v>
      </c>
      <c r="M248" s="47" t="b">
        <v>0</v>
      </c>
    </row>
    <row r="249">
      <c r="J249" s="70">
        <f t="array" ref="J249">IFERROR(INDEX('Commission Data'!$D:$D,MATCH(1,('Commission Data'!$B:$B=A249)*('Commission Data'!$C:$C="Drew"),0)),0)</f>
        <v>0</v>
      </c>
      <c r="K249" s="70">
        <f t="array" ref="K249">IFERROR(INDEX('Commission Data'!$E:$E,MATCH(1,('Commission Data'!$B:$B=A249)*('Commission Data'!$C:$C="Drew"),0)),0)</f>
        <v>0</v>
      </c>
      <c r="L249" s="47" t="b">
        <v>0</v>
      </c>
      <c r="M249" s="47" t="b">
        <v>0</v>
      </c>
    </row>
    <row r="250">
      <c r="J250" s="70">
        <f t="array" ref="J250">IFERROR(INDEX('Commission Data'!$D:$D,MATCH(1,('Commission Data'!$B:$B=A250)*('Commission Data'!$C:$C="Drew"),0)),0)</f>
        <v>0</v>
      </c>
      <c r="K250" s="70">
        <f t="array" ref="K250">IFERROR(INDEX('Commission Data'!$E:$E,MATCH(1,('Commission Data'!$B:$B=A250)*('Commission Data'!$C:$C="Drew"),0)),0)</f>
        <v>0</v>
      </c>
      <c r="L250" s="47" t="b">
        <v>0</v>
      </c>
      <c r="M250" s="47" t="b">
        <v>0</v>
      </c>
    </row>
    <row r="251">
      <c r="J251" s="70">
        <f t="array" ref="J251">IFERROR(INDEX('Commission Data'!$D:$D,MATCH(1,('Commission Data'!$B:$B=A251)*('Commission Data'!$C:$C="Drew"),0)),0)</f>
        <v>0</v>
      </c>
      <c r="K251" s="70">
        <f t="array" ref="K251">IFERROR(INDEX('Commission Data'!$E:$E,MATCH(1,('Commission Data'!$B:$B=A251)*('Commission Data'!$C:$C="Drew"),0)),0)</f>
        <v>0</v>
      </c>
      <c r="L251" s="47" t="b">
        <v>0</v>
      </c>
      <c r="M251" s="47" t="b">
        <v>0</v>
      </c>
    </row>
    <row r="252">
      <c r="J252" s="70">
        <f t="array" ref="J252">IFERROR(INDEX('Commission Data'!$D:$D,MATCH(1,('Commission Data'!$B:$B=A252)*('Commission Data'!$C:$C="Drew"),0)),0)</f>
        <v>0</v>
      </c>
      <c r="K252" s="70">
        <f t="array" ref="K252">IFERROR(INDEX('Commission Data'!$E:$E,MATCH(1,('Commission Data'!$B:$B=A252)*('Commission Data'!$C:$C="Drew"),0)),0)</f>
        <v>0</v>
      </c>
      <c r="L252" s="47" t="b">
        <v>0</v>
      </c>
      <c r="M252" s="47" t="b">
        <v>0</v>
      </c>
    </row>
    <row r="253">
      <c r="J253" s="70">
        <f t="array" ref="J253">IFERROR(INDEX('Commission Data'!$D:$D,MATCH(1,('Commission Data'!$B:$B=A253)*('Commission Data'!$C:$C="Drew"),0)),0)</f>
        <v>0</v>
      </c>
      <c r="K253" s="70">
        <f t="array" ref="K253">IFERROR(INDEX('Commission Data'!$E:$E,MATCH(1,('Commission Data'!$B:$B=A253)*('Commission Data'!$C:$C="Drew"),0)),0)</f>
        <v>0</v>
      </c>
      <c r="L253" s="47" t="b">
        <v>0</v>
      </c>
      <c r="M253" s="47" t="b">
        <v>0</v>
      </c>
    </row>
    <row r="254">
      <c r="J254" s="70">
        <f t="array" ref="J254">IFERROR(INDEX('Commission Data'!$D:$D,MATCH(1,('Commission Data'!$B:$B=A254)*('Commission Data'!$C:$C="Drew"),0)),0)</f>
        <v>0</v>
      </c>
      <c r="K254" s="70">
        <f t="array" ref="K254">IFERROR(INDEX('Commission Data'!$E:$E,MATCH(1,('Commission Data'!$B:$B=A254)*('Commission Data'!$C:$C="Drew"),0)),0)</f>
        <v>0</v>
      </c>
      <c r="L254" s="47" t="b">
        <v>0</v>
      </c>
      <c r="M254" s="47" t="b">
        <v>0</v>
      </c>
    </row>
    <row r="255">
      <c r="J255" s="70">
        <f t="array" ref="J255">IFERROR(INDEX('Commission Data'!$D:$D,MATCH(1,('Commission Data'!$B:$B=A255)*('Commission Data'!$C:$C="Drew"),0)),0)</f>
        <v>0</v>
      </c>
      <c r="K255" s="70">
        <f t="array" ref="K255">IFERROR(INDEX('Commission Data'!$E:$E,MATCH(1,('Commission Data'!$B:$B=A255)*('Commission Data'!$C:$C="Drew"),0)),0)</f>
        <v>0</v>
      </c>
      <c r="L255" s="47" t="b">
        <v>0</v>
      </c>
      <c r="M255" s="47" t="b">
        <v>0</v>
      </c>
    </row>
    <row r="256">
      <c r="J256" s="70">
        <f t="array" ref="J256">IFERROR(INDEX('Commission Data'!$D:$D,MATCH(1,('Commission Data'!$B:$B=A256)*('Commission Data'!$C:$C="Drew"),0)),0)</f>
        <v>0</v>
      </c>
      <c r="K256" s="70">
        <f t="array" ref="K256">IFERROR(INDEX('Commission Data'!$E:$E,MATCH(1,('Commission Data'!$B:$B=A256)*('Commission Data'!$C:$C="Drew"),0)),0)</f>
        <v>0</v>
      </c>
      <c r="L256" s="47" t="b">
        <v>0</v>
      </c>
      <c r="M256" s="47" t="b">
        <v>0</v>
      </c>
    </row>
    <row r="257">
      <c r="J257" s="70">
        <f t="array" ref="J257">IFERROR(INDEX('Commission Data'!$D:$D,MATCH(1,('Commission Data'!$B:$B=A257)*('Commission Data'!$C:$C="Drew"),0)),0)</f>
        <v>0</v>
      </c>
      <c r="K257" s="70">
        <f t="array" ref="K257">IFERROR(INDEX('Commission Data'!$E:$E,MATCH(1,('Commission Data'!$B:$B=A257)*('Commission Data'!$C:$C="Drew"),0)),0)</f>
        <v>0</v>
      </c>
      <c r="L257" s="47" t="b">
        <v>0</v>
      </c>
      <c r="M257" s="47" t="b">
        <v>0</v>
      </c>
    </row>
    <row r="258">
      <c r="J258" s="70">
        <f t="array" ref="J258">IFERROR(INDEX('Commission Data'!$D:$D,MATCH(1,('Commission Data'!$B:$B=A258)*('Commission Data'!$C:$C="Drew"),0)),0)</f>
        <v>0</v>
      </c>
      <c r="K258" s="70">
        <f t="array" ref="K258">IFERROR(INDEX('Commission Data'!$E:$E,MATCH(1,('Commission Data'!$B:$B=A258)*('Commission Data'!$C:$C="Drew"),0)),0)</f>
        <v>0</v>
      </c>
      <c r="L258" s="47" t="b">
        <v>0</v>
      </c>
      <c r="M258" s="47" t="b">
        <v>0</v>
      </c>
    </row>
    <row r="259">
      <c r="J259" s="70">
        <f t="array" ref="J259">IFERROR(INDEX('Commission Data'!$D:$D,MATCH(1,('Commission Data'!$B:$B=A259)*('Commission Data'!$C:$C="Drew"),0)),0)</f>
        <v>0</v>
      </c>
      <c r="K259" s="70">
        <f t="array" ref="K259">IFERROR(INDEX('Commission Data'!$E:$E,MATCH(1,('Commission Data'!$B:$B=A259)*('Commission Data'!$C:$C="Drew"),0)),0)</f>
        <v>0</v>
      </c>
      <c r="L259" s="47" t="b">
        <v>0</v>
      </c>
      <c r="M259" s="47" t="b">
        <v>0</v>
      </c>
    </row>
    <row r="260">
      <c r="J260" s="70">
        <f t="array" ref="J260">IFERROR(INDEX('Commission Data'!$D:$D,MATCH(1,('Commission Data'!$B:$B=A260)*('Commission Data'!$C:$C="Drew"),0)),0)</f>
        <v>0</v>
      </c>
      <c r="K260" s="70">
        <f t="array" ref="K260">IFERROR(INDEX('Commission Data'!$E:$E,MATCH(1,('Commission Data'!$B:$B=A260)*('Commission Data'!$C:$C="Drew"),0)),0)</f>
        <v>0</v>
      </c>
      <c r="L260" s="47" t="b">
        <v>0</v>
      </c>
      <c r="M260" s="47" t="b">
        <v>0</v>
      </c>
    </row>
    <row r="261">
      <c r="J261" s="70">
        <f t="array" ref="J261">IFERROR(INDEX('Commission Data'!$D:$D,MATCH(1,('Commission Data'!$B:$B=A261)*('Commission Data'!$C:$C="Drew"),0)),0)</f>
        <v>0</v>
      </c>
      <c r="K261" s="70">
        <f t="array" ref="K261">IFERROR(INDEX('Commission Data'!$E:$E,MATCH(1,('Commission Data'!$B:$B=A261)*('Commission Data'!$C:$C="Drew"),0)),0)</f>
        <v>0</v>
      </c>
      <c r="L261" s="47" t="b">
        <v>0</v>
      </c>
      <c r="M261" s="47" t="b">
        <v>0</v>
      </c>
    </row>
    <row r="262">
      <c r="J262" s="70">
        <f t="array" ref="J262">IFERROR(INDEX('Commission Data'!$D:$D,MATCH(1,('Commission Data'!$B:$B=A262)*('Commission Data'!$C:$C="Drew"),0)),0)</f>
        <v>0</v>
      </c>
      <c r="K262" s="70">
        <f t="array" ref="K262">IFERROR(INDEX('Commission Data'!$E:$E,MATCH(1,('Commission Data'!$B:$B=A262)*('Commission Data'!$C:$C="Drew"),0)),0)</f>
        <v>0</v>
      </c>
      <c r="L262" s="47" t="b">
        <v>0</v>
      </c>
      <c r="M262" s="47" t="b">
        <v>0</v>
      </c>
    </row>
    <row r="263">
      <c r="J263" s="70">
        <f t="array" ref="J263">IFERROR(INDEX('Commission Data'!$D:$D,MATCH(1,('Commission Data'!$B:$B=A263)*('Commission Data'!$C:$C="Drew"),0)),0)</f>
        <v>0</v>
      </c>
      <c r="K263" s="70">
        <f t="array" ref="K263">IFERROR(INDEX('Commission Data'!$E:$E,MATCH(1,('Commission Data'!$B:$B=A263)*('Commission Data'!$C:$C="Drew"),0)),0)</f>
        <v>0</v>
      </c>
      <c r="L263" s="47" t="b">
        <v>0</v>
      </c>
      <c r="M263" s="47" t="b">
        <v>0</v>
      </c>
    </row>
    <row r="264">
      <c r="J264" s="70">
        <f t="array" ref="J264">IFERROR(INDEX('Commission Data'!$D:$D,MATCH(1,('Commission Data'!$B:$B=A264)*('Commission Data'!$C:$C="Drew"),0)),0)</f>
        <v>0</v>
      </c>
      <c r="K264" s="70">
        <f t="array" ref="K264">IFERROR(INDEX('Commission Data'!$E:$E,MATCH(1,('Commission Data'!$B:$B=A264)*('Commission Data'!$C:$C="Drew"),0)),0)</f>
        <v>0</v>
      </c>
      <c r="L264" s="47" t="b">
        <v>0</v>
      </c>
      <c r="M264" s="47" t="b">
        <v>0</v>
      </c>
    </row>
    <row r="265">
      <c r="J265" s="70">
        <f t="array" ref="J265">IFERROR(INDEX('Commission Data'!$D:$D,MATCH(1,('Commission Data'!$B:$B=A265)*('Commission Data'!$C:$C="Drew"),0)),0)</f>
        <v>0</v>
      </c>
      <c r="K265" s="70">
        <f t="array" ref="K265">IFERROR(INDEX('Commission Data'!$E:$E,MATCH(1,('Commission Data'!$B:$B=A265)*('Commission Data'!$C:$C="Drew"),0)),0)</f>
        <v>0</v>
      </c>
      <c r="L265" s="47" t="b">
        <v>0</v>
      </c>
      <c r="M265" s="47" t="b">
        <v>0</v>
      </c>
    </row>
    <row r="266">
      <c r="J266" s="70">
        <f t="array" ref="J266">IFERROR(INDEX('Commission Data'!$D:$D,MATCH(1,('Commission Data'!$B:$B=A266)*('Commission Data'!$C:$C="Drew"),0)),0)</f>
        <v>0</v>
      </c>
      <c r="K266" s="70">
        <f t="array" ref="K266">IFERROR(INDEX('Commission Data'!$E:$E,MATCH(1,('Commission Data'!$B:$B=A266)*('Commission Data'!$C:$C="Drew"),0)),0)</f>
        <v>0</v>
      </c>
      <c r="L266" s="47" t="b">
        <v>0</v>
      </c>
      <c r="M266" s="47" t="b">
        <v>0</v>
      </c>
    </row>
    <row r="267">
      <c r="J267" s="70">
        <f t="array" ref="J267">IFERROR(INDEX('Commission Data'!$D:$D,MATCH(1,('Commission Data'!$B:$B=A267)*('Commission Data'!$C:$C="Drew"),0)),0)</f>
        <v>0</v>
      </c>
      <c r="K267" s="70">
        <f t="array" ref="K267">IFERROR(INDEX('Commission Data'!$E:$E,MATCH(1,('Commission Data'!$B:$B=A267)*('Commission Data'!$C:$C="Drew"),0)),0)</f>
        <v>0</v>
      </c>
      <c r="L267" s="47" t="b">
        <v>0</v>
      </c>
      <c r="M267" s="47" t="b">
        <v>0</v>
      </c>
    </row>
    <row r="268">
      <c r="J268" s="70">
        <f t="array" ref="J268">IFERROR(INDEX('Commission Data'!$D:$D,MATCH(1,('Commission Data'!$B:$B=A268)*('Commission Data'!$C:$C="Drew"),0)),0)</f>
        <v>0</v>
      </c>
      <c r="K268" s="70">
        <f t="array" ref="K268">IFERROR(INDEX('Commission Data'!$E:$E,MATCH(1,('Commission Data'!$B:$B=A268)*('Commission Data'!$C:$C="Drew"),0)),0)</f>
        <v>0</v>
      </c>
      <c r="L268" s="47" t="b">
        <v>0</v>
      </c>
      <c r="M268" s="47" t="b">
        <v>0</v>
      </c>
    </row>
    <row r="269">
      <c r="J269" s="70">
        <f t="array" ref="J269">IFERROR(INDEX('Commission Data'!$D:$D,MATCH(1,('Commission Data'!$B:$B=A269)*('Commission Data'!$C:$C="Drew"),0)),0)</f>
        <v>0</v>
      </c>
      <c r="K269" s="70">
        <f t="array" ref="K269">IFERROR(INDEX('Commission Data'!$E:$E,MATCH(1,('Commission Data'!$B:$B=A269)*('Commission Data'!$C:$C="Drew"),0)),0)</f>
        <v>0</v>
      </c>
      <c r="L269" s="47" t="b">
        <v>0</v>
      </c>
      <c r="M269" s="47" t="b">
        <v>0</v>
      </c>
    </row>
    <row r="270">
      <c r="J270" s="70">
        <f t="array" ref="J270">IFERROR(INDEX('Commission Data'!$D:$D,MATCH(1,('Commission Data'!$B:$B=A270)*('Commission Data'!$C:$C="Drew"),0)),0)</f>
        <v>0</v>
      </c>
      <c r="K270" s="70">
        <f t="array" ref="K270">IFERROR(INDEX('Commission Data'!$E:$E,MATCH(1,('Commission Data'!$B:$B=A270)*('Commission Data'!$C:$C="Drew"),0)),0)</f>
        <v>0</v>
      </c>
      <c r="L270" s="47" t="b">
        <v>0</v>
      </c>
      <c r="M270" s="47" t="b">
        <v>0</v>
      </c>
    </row>
    <row r="271">
      <c r="J271" s="70">
        <f t="array" ref="J271">IFERROR(INDEX('Commission Data'!$D:$D,MATCH(1,('Commission Data'!$B:$B=A271)*('Commission Data'!$C:$C="Drew"),0)),0)</f>
        <v>0</v>
      </c>
      <c r="K271" s="70">
        <f t="array" ref="K271">IFERROR(INDEX('Commission Data'!$E:$E,MATCH(1,('Commission Data'!$B:$B=A271)*('Commission Data'!$C:$C="Drew"),0)),0)</f>
        <v>0</v>
      </c>
      <c r="L271" s="47" t="b">
        <v>0</v>
      </c>
      <c r="M271" s="47" t="b">
        <v>0</v>
      </c>
    </row>
    <row r="272">
      <c r="J272" s="70">
        <f t="array" ref="J272">IFERROR(INDEX('Commission Data'!$D:$D,MATCH(1,('Commission Data'!$B:$B=A272)*('Commission Data'!$C:$C="Drew"),0)),0)</f>
        <v>0</v>
      </c>
      <c r="K272" s="70">
        <f t="array" ref="K272">IFERROR(INDEX('Commission Data'!$E:$E,MATCH(1,('Commission Data'!$B:$B=A272)*('Commission Data'!$C:$C="Drew"),0)),0)</f>
        <v>0</v>
      </c>
      <c r="L272" s="47" t="b">
        <v>0</v>
      </c>
      <c r="M272" s="47" t="b">
        <v>0</v>
      </c>
    </row>
    <row r="273">
      <c r="J273" s="70">
        <f t="array" ref="J273">IFERROR(INDEX('Commission Data'!$D:$D,MATCH(1,('Commission Data'!$B:$B=A273)*('Commission Data'!$C:$C="Drew"),0)),0)</f>
        <v>0</v>
      </c>
      <c r="K273" s="70">
        <f t="array" ref="K273">IFERROR(INDEX('Commission Data'!$E:$E,MATCH(1,('Commission Data'!$B:$B=A273)*('Commission Data'!$C:$C="Drew"),0)),0)</f>
        <v>0</v>
      </c>
      <c r="L273" s="47" t="b">
        <v>0</v>
      </c>
      <c r="M273" s="47" t="b">
        <v>0</v>
      </c>
    </row>
    <row r="274">
      <c r="J274" s="70">
        <f t="array" ref="J274">IFERROR(INDEX('Commission Data'!$D:$D,MATCH(1,('Commission Data'!$B:$B=A274)*('Commission Data'!$C:$C="Drew"),0)),0)</f>
        <v>0</v>
      </c>
      <c r="K274" s="70">
        <f t="array" ref="K274">IFERROR(INDEX('Commission Data'!$E:$E,MATCH(1,('Commission Data'!$B:$B=A274)*('Commission Data'!$C:$C="Drew"),0)),0)</f>
        <v>0</v>
      </c>
      <c r="L274" s="47" t="b">
        <v>0</v>
      </c>
      <c r="M274" s="47" t="b">
        <v>0</v>
      </c>
    </row>
    <row r="275">
      <c r="J275" s="70">
        <f t="array" ref="J275">IFERROR(INDEX('Commission Data'!$D:$D,MATCH(1,('Commission Data'!$B:$B=A275)*('Commission Data'!$C:$C="Drew"),0)),0)</f>
        <v>0</v>
      </c>
      <c r="K275" s="70">
        <f t="array" ref="K275">IFERROR(INDEX('Commission Data'!$E:$E,MATCH(1,('Commission Data'!$B:$B=A275)*('Commission Data'!$C:$C="Drew"),0)),0)</f>
        <v>0</v>
      </c>
      <c r="L275" s="47" t="b">
        <v>0</v>
      </c>
      <c r="M275" s="47" t="b">
        <v>0</v>
      </c>
    </row>
    <row r="276">
      <c r="J276" s="70">
        <f t="array" ref="J276">IFERROR(INDEX('Commission Data'!$D:$D,MATCH(1,('Commission Data'!$B:$B=A276)*('Commission Data'!$C:$C="Drew"),0)),0)</f>
        <v>0</v>
      </c>
      <c r="K276" s="70">
        <f t="array" ref="K276">IFERROR(INDEX('Commission Data'!$E:$E,MATCH(1,('Commission Data'!$B:$B=A276)*('Commission Data'!$C:$C="Drew"),0)),0)</f>
        <v>0</v>
      </c>
      <c r="L276" s="47" t="b">
        <v>0</v>
      </c>
      <c r="M276" s="47" t="b">
        <v>0</v>
      </c>
    </row>
    <row r="277">
      <c r="J277" s="70">
        <f t="array" ref="J277">IFERROR(INDEX('Commission Data'!$D:$D,MATCH(1,('Commission Data'!$B:$B=A277)*('Commission Data'!$C:$C="Drew"),0)),0)</f>
        <v>0</v>
      </c>
      <c r="K277" s="70">
        <f t="array" ref="K277">IFERROR(INDEX('Commission Data'!$E:$E,MATCH(1,('Commission Data'!$B:$B=A277)*('Commission Data'!$C:$C="Drew"),0)),0)</f>
        <v>0</v>
      </c>
      <c r="L277" s="47" t="b">
        <v>0</v>
      </c>
      <c r="M277" s="47" t="b">
        <v>0</v>
      </c>
    </row>
    <row r="278">
      <c r="J278" s="70">
        <f t="array" ref="J278">IFERROR(INDEX('Commission Data'!$D:$D,MATCH(1,('Commission Data'!$B:$B=A278)*('Commission Data'!$C:$C="Drew"),0)),0)</f>
        <v>0</v>
      </c>
      <c r="K278" s="70">
        <f t="array" ref="K278">IFERROR(INDEX('Commission Data'!$E:$E,MATCH(1,('Commission Data'!$B:$B=A278)*('Commission Data'!$C:$C="Drew"),0)),0)</f>
        <v>0</v>
      </c>
      <c r="L278" s="47" t="b">
        <v>0</v>
      </c>
      <c r="M278" s="47" t="b">
        <v>0</v>
      </c>
    </row>
    <row r="279">
      <c r="J279" s="70">
        <f t="array" ref="J279">IFERROR(INDEX('Commission Data'!$D:$D,MATCH(1,('Commission Data'!$B:$B=A279)*('Commission Data'!$C:$C="Drew"),0)),0)</f>
        <v>0</v>
      </c>
      <c r="K279" s="70">
        <f t="array" ref="K279">IFERROR(INDEX('Commission Data'!$E:$E,MATCH(1,('Commission Data'!$B:$B=A279)*('Commission Data'!$C:$C="Drew"),0)),0)</f>
        <v>0</v>
      </c>
      <c r="L279" s="47" t="b">
        <v>0</v>
      </c>
      <c r="M279" s="47" t="b">
        <v>0</v>
      </c>
    </row>
    <row r="280">
      <c r="J280" s="70">
        <f t="array" ref="J280">IFERROR(INDEX('Commission Data'!$D:$D,MATCH(1,('Commission Data'!$B:$B=A280)*('Commission Data'!$C:$C="Drew"),0)),0)</f>
        <v>0</v>
      </c>
      <c r="K280" s="70">
        <f t="array" ref="K280">IFERROR(INDEX('Commission Data'!$E:$E,MATCH(1,('Commission Data'!$B:$B=A280)*('Commission Data'!$C:$C="Drew"),0)),0)</f>
        <v>0</v>
      </c>
      <c r="L280" s="47" t="b">
        <v>0</v>
      </c>
      <c r="M280" s="47" t="b">
        <v>0</v>
      </c>
    </row>
    <row r="281">
      <c r="J281" s="70">
        <f t="array" ref="J281">IFERROR(INDEX('Commission Data'!$D:$D,MATCH(1,('Commission Data'!$B:$B=A281)*('Commission Data'!$C:$C="Drew"),0)),0)</f>
        <v>0</v>
      </c>
      <c r="K281" s="70">
        <f t="array" ref="K281">IFERROR(INDEX('Commission Data'!$E:$E,MATCH(1,('Commission Data'!$B:$B=A281)*('Commission Data'!$C:$C="Drew"),0)),0)</f>
        <v>0</v>
      </c>
      <c r="L281" s="47" t="b">
        <v>0</v>
      </c>
      <c r="M281" s="47" t="b">
        <v>0</v>
      </c>
    </row>
    <row r="282">
      <c r="J282" s="70">
        <f t="array" ref="J282">IFERROR(INDEX('Commission Data'!$D:$D,MATCH(1,('Commission Data'!$B:$B=A282)*('Commission Data'!$C:$C="Drew"),0)),0)</f>
        <v>0</v>
      </c>
      <c r="K282" s="70">
        <f t="array" ref="K282">IFERROR(INDEX('Commission Data'!$E:$E,MATCH(1,('Commission Data'!$B:$B=A282)*('Commission Data'!$C:$C="Drew"),0)),0)</f>
        <v>0</v>
      </c>
      <c r="L282" s="47" t="b">
        <v>0</v>
      </c>
      <c r="M282" s="47" t="b">
        <v>0</v>
      </c>
    </row>
    <row r="283">
      <c r="J283" s="70">
        <f t="array" ref="J283">IFERROR(INDEX('Commission Data'!$D:$D,MATCH(1,('Commission Data'!$B:$B=A283)*('Commission Data'!$C:$C="Drew"),0)),0)</f>
        <v>0</v>
      </c>
      <c r="K283" s="70">
        <f t="array" ref="K283">IFERROR(INDEX('Commission Data'!$E:$E,MATCH(1,('Commission Data'!$B:$B=A283)*('Commission Data'!$C:$C="Drew"),0)),0)</f>
        <v>0</v>
      </c>
      <c r="L283" s="47" t="b">
        <v>0</v>
      </c>
      <c r="M283" s="47" t="b">
        <v>0</v>
      </c>
    </row>
    <row r="284">
      <c r="J284" s="70">
        <f t="array" ref="J284">IFERROR(INDEX('Commission Data'!$D:$D,MATCH(1,('Commission Data'!$B:$B=A284)*('Commission Data'!$C:$C="Drew"),0)),0)</f>
        <v>0</v>
      </c>
      <c r="K284" s="70">
        <f t="array" ref="K284">IFERROR(INDEX('Commission Data'!$E:$E,MATCH(1,('Commission Data'!$B:$B=A284)*('Commission Data'!$C:$C="Drew"),0)),0)</f>
        <v>0</v>
      </c>
      <c r="L284" s="47" t="b">
        <v>0</v>
      </c>
      <c r="M284" s="47" t="b">
        <v>0</v>
      </c>
    </row>
    <row r="285">
      <c r="J285" s="70">
        <f t="array" ref="J285">IFERROR(INDEX('Commission Data'!$D:$D,MATCH(1,('Commission Data'!$B:$B=A285)*('Commission Data'!$C:$C="Drew"),0)),0)</f>
        <v>0</v>
      </c>
      <c r="K285" s="70">
        <f t="array" ref="K285">IFERROR(INDEX('Commission Data'!$E:$E,MATCH(1,('Commission Data'!$B:$B=A285)*('Commission Data'!$C:$C="Drew"),0)),0)</f>
        <v>0</v>
      </c>
      <c r="L285" s="47" t="b">
        <v>0</v>
      </c>
      <c r="M285" s="47" t="b">
        <v>0</v>
      </c>
    </row>
    <row r="286">
      <c r="J286" s="70">
        <f t="array" ref="J286">IFERROR(INDEX('Commission Data'!$D:$D,MATCH(1,('Commission Data'!$B:$B=A286)*('Commission Data'!$C:$C="Drew"),0)),0)</f>
        <v>0</v>
      </c>
      <c r="K286" s="70">
        <f t="array" ref="K286">IFERROR(INDEX('Commission Data'!$E:$E,MATCH(1,('Commission Data'!$B:$B=A286)*('Commission Data'!$C:$C="Drew"),0)),0)</f>
        <v>0</v>
      </c>
      <c r="L286" s="47" t="b">
        <v>0</v>
      </c>
      <c r="M286" s="47" t="b">
        <v>0</v>
      </c>
    </row>
    <row r="287">
      <c r="J287" s="70">
        <f t="array" ref="J287">IFERROR(INDEX('Commission Data'!$D:$D,MATCH(1,('Commission Data'!$B:$B=A287)*('Commission Data'!$C:$C="Drew"),0)),0)</f>
        <v>0</v>
      </c>
      <c r="K287" s="70">
        <f t="array" ref="K287">IFERROR(INDEX('Commission Data'!$E:$E,MATCH(1,('Commission Data'!$B:$B=A287)*('Commission Data'!$C:$C="Drew"),0)),0)</f>
        <v>0</v>
      </c>
      <c r="L287" s="47" t="b">
        <v>0</v>
      </c>
      <c r="M287" s="47" t="b">
        <v>0</v>
      </c>
    </row>
    <row r="288">
      <c r="J288" s="70">
        <f t="array" ref="J288">IFERROR(INDEX('Commission Data'!$D:$D,MATCH(1,('Commission Data'!$B:$B=A288)*('Commission Data'!$C:$C="Drew"),0)),0)</f>
        <v>0</v>
      </c>
      <c r="K288" s="70">
        <f t="array" ref="K288">IFERROR(INDEX('Commission Data'!$E:$E,MATCH(1,('Commission Data'!$B:$B=A288)*('Commission Data'!$C:$C="Drew"),0)),0)</f>
        <v>0</v>
      </c>
      <c r="L288" s="47" t="b">
        <v>0</v>
      </c>
      <c r="M288" s="47" t="b">
        <v>0</v>
      </c>
    </row>
    <row r="289">
      <c r="J289" s="70">
        <f t="array" ref="J289">IFERROR(INDEX('Commission Data'!$D:$D,MATCH(1,('Commission Data'!$B:$B=A289)*('Commission Data'!$C:$C="Drew"),0)),0)</f>
        <v>0</v>
      </c>
      <c r="K289" s="70">
        <f t="array" ref="K289">IFERROR(INDEX('Commission Data'!$E:$E,MATCH(1,('Commission Data'!$B:$B=A289)*('Commission Data'!$C:$C="Drew"),0)),0)</f>
        <v>0</v>
      </c>
      <c r="L289" s="47" t="b">
        <v>0</v>
      </c>
      <c r="M289" s="47" t="b">
        <v>0</v>
      </c>
    </row>
    <row r="290">
      <c r="J290" s="70">
        <f t="array" ref="J290">IFERROR(INDEX('Commission Data'!$D:$D,MATCH(1,('Commission Data'!$B:$B=A290)*('Commission Data'!$C:$C="Drew"),0)),0)</f>
        <v>0</v>
      </c>
      <c r="K290" s="70">
        <f t="array" ref="K290">IFERROR(INDEX('Commission Data'!$E:$E,MATCH(1,('Commission Data'!$B:$B=A290)*('Commission Data'!$C:$C="Drew"),0)),0)</f>
        <v>0</v>
      </c>
      <c r="L290" s="47" t="b">
        <v>0</v>
      </c>
      <c r="M290" s="47" t="b">
        <v>0</v>
      </c>
    </row>
    <row r="291">
      <c r="J291" s="70">
        <f t="array" ref="J291">IFERROR(INDEX('Commission Data'!$D:$D,MATCH(1,('Commission Data'!$B:$B=A291)*('Commission Data'!$C:$C="Drew"),0)),0)</f>
        <v>0</v>
      </c>
      <c r="K291" s="70">
        <f t="array" ref="K291">IFERROR(INDEX('Commission Data'!$E:$E,MATCH(1,('Commission Data'!$B:$B=A291)*('Commission Data'!$C:$C="Drew"),0)),0)</f>
        <v>0</v>
      </c>
      <c r="L291" s="47" t="b">
        <v>0</v>
      </c>
      <c r="M291" s="47" t="b">
        <v>0</v>
      </c>
    </row>
    <row r="292">
      <c r="J292" s="70">
        <f t="array" ref="J292">IFERROR(INDEX('Commission Data'!$D:$D,MATCH(1,('Commission Data'!$B:$B=A292)*('Commission Data'!$C:$C="Drew"),0)),0)</f>
        <v>0</v>
      </c>
      <c r="K292" s="70">
        <f t="array" ref="K292">IFERROR(INDEX('Commission Data'!$E:$E,MATCH(1,('Commission Data'!$B:$B=A292)*('Commission Data'!$C:$C="Drew"),0)),0)</f>
        <v>0</v>
      </c>
      <c r="L292" s="47" t="b">
        <v>0</v>
      </c>
      <c r="M292" s="47" t="b">
        <v>0</v>
      </c>
    </row>
    <row r="293">
      <c r="J293" s="70">
        <f t="array" ref="J293">IFERROR(INDEX('Commission Data'!$D:$D,MATCH(1,('Commission Data'!$B:$B=A293)*('Commission Data'!$C:$C="Drew"),0)),0)</f>
        <v>0</v>
      </c>
      <c r="K293" s="70">
        <f t="array" ref="K293">IFERROR(INDEX('Commission Data'!$E:$E,MATCH(1,('Commission Data'!$B:$B=A293)*('Commission Data'!$C:$C="Drew"),0)),0)</f>
        <v>0</v>
      </c>
      <c r="L293" s="47" t="b">
        <v>0</v>
      </c>
      <c r="M293" s="47" t="b">
        <v>0</v>
      </c>
    </row>
    <row r="294">
      <c r="J294" s="70">
        <f t="array" ref="J294">IFERROR(INDEX('Commission Data'!$D:$D,MATCH(1,('Commission Data'!$B:$B=A294)*('Commission Data'!$C:$C="Drew"),0)),0)</f>
        <v>0</v>
      </c>
      <c r="K294" s="70">
        <f t="array" ref="K294">IFERROR(INDEX('Commission Data'!$E:$E,MATCH(1,('Commission Data'!$B:$B=A294)*('Commission Data'!$C:$C="Drew"),0)),0)</f>
        <v>0</v>
      </c>
      <c r="L294" s="47" t="b">
        <v>0</v>
      </c>
      <c r="M294" s="47" t="b">
        <v>0</v>
      </c>
    </row>
    <row r="295">
      <c r="J295" s="70">
        <f t="array" ref="J295">IFERROR(INDEX('Commission Data'!$D:$D,MATCH(1,('Commission Data'!$B:$B=A295)*('Commission Data'!$C:$C="Drew"),0)),0)</f>
        <v>0</v>
      </c>
      <c r="K295" s="70">
        <f t="array" ref="K295">IFERROR(INDEX('Commission Data'!$E:$E,MATCH(1,('Commission Data'!$B:$B=A295)*('Commission Data'!$C:$C="Drew"),0)),0)</f>
        <v>0</v>
      </c>
      <c r="L295" s="47" t="b">
        <v>0</v>
      </c>
      <c r="M295" s="47" t="b">
        <v>0</v>
      </c>
    </row>
    <row r="296">
      <c r="J296" s="70">
        <f t="array" ref="J296">IFERROR(INDEX('Commission Data'!$D:$D,MATCH(1,('Commission Data'!$B:$B=A296)*('Commission Data'!$C:$C="Drew"),0)),0)</f>
        <v>0</v>
      </c>
      <c r="K296" s="70">
        <f t="array" ref="K296">IFERROR(INDEX('Commission Data'!$E:$E,MATCH(1,('Commission Data'!$B:$B=A296)*('Commission Data'!$C:$C="Drew"),0)),0)</f>
        <v>0</v>
      </c>
      <c r="L296" s="47" t="b">
        <v>0</v>
      </c>
      <c r="M296" s="47" t="b">
        <v>0</v>
      </c>
    </row>
    <row r="297">
      <c r="J297" s="70">
        <f t="array" ref="J297">IFERROR(INDEX('Commission Data'!$D:$D,MATCH(1,('Commission Data'!$B:$B=A297)*('Commission Data'!$C:$C="Drew"),0)),0)</f>
        <v>0</v>
      </c>
      <c r="K297" s="70">
        <f t="array" ref="K297">IFERROR(INDEX('Commission Data'!$E:$E,MATCH(1,('Commission Data'!$B:$B=A297)*('Commission Data'!$C:$C="Drew"),0)),0)</f>
        <v>0</v>
      </c>
      <c r="L297" s="47" t="b">
        <v>0</v>
      </c>
      <c r="M297" s="47" t="b">
        <v>0</v>
      </c>
    </row>
    <row r="298">
      <c r="J298" s="70">
        <f t="array" ref="J298">IFERROR(INDEX('Commission Data'!$D:$D,MATCH(1,('Commission Data'!$B:$B=A298)*('Commission Data'!$C:$C="Drew"),0)),0)</f>
        <v>0</v>
      </c>
      <c r="K298" s="70">
        <f t="array" ref="K298">IFERROR(INDEX('Commission Data'!$E:$E,MATCH(1,('Commission Data'!$B:$B=A298)*('Commission Data'!$C:$C="Drew"),0)),0)</f>
        <v>0</v>
      </c>
      <c r="L298" s="47" t="b">
        <v>0</v>
      </c>
      <c r="M298" s="47" t="b">
        <v>0</v>
      </c>
    </row>
    <row r="299">
      <c r="J299" s="70">
        <f t="array" ref="J299">IFERROR(INDEX('Commission Data'!$D:$D,MATCH(1,('Commission Data'!$B:$B=A299)*('Commission Data'!$C:$C="Drew"),0)),0)</f>
        <v>0</v>
      </c>
      <c r="K299" s="70">
        <f t="array" ref="K299">IFERROR(INDEX('Commission Data'!$E:$E,MATCH(1,('Commission Data'!$B:$B=A299)*('Commission Data'!$C:$C="Drew"),0)),0)</f>
        <v>0</v>
      </c>
      <c r="L299" s="47" t="b">
        <v>0</v>
      </c>
      <c r="M299" s="47" t="b">
        <v>0</v>
      </c>
    </row>
    <row r="300">
      <c r="J300" s="70">
        <f t="array" ref="J300">IFERROR(INDEX('Commission Data'!$D:$D,MATCH(1,('Commission Data'!$B:$B=A300)*('Commission Data'!$C:$C="Drew"),0)),0)</f>
        <v>0</v>
      </c>
      <c r="K300" s="70">
        <f t="array" ref="K300">IFERROR(INDEX('Commission Data'!$E:$E,MATCH(1,('Commission Data'!$B:$B=A300)*('Commission Data'!$C:$C="Drew"),0)),0)</f>
        <v>0</v>
      </c>
      <c r="L300" s="47" t="b">
        <v>0</v>
      </c>
      <c r="M300" s="47" t="b">
        <v>0</v>
      </c>
    </row>
    <row r="301">
      <c r="J301" s="70">
        <f t="array" ref="J301">IFERROR(INDEX('Commission Data'!$D:$D,MATCH(1,('Commission Data'!$B:$B=A301)*('Commission Data'!$C:$C="Drew"),0)),0)</f>
        <v>0</v>
      </c>
      <c r="K301" s="70">
        <f t="array" ref="K301">IFERROR(INDEX('Commission Data'!$E:$E,MATCH(1,('Commission Data'!$B:$B=A301)*('Commission Data'!$C:$C="Drew"),0)),0)</f>
        <v>0</v>
      </c>
      <c r="L301" s="47" t="b">
        <v>0</v>
      </c>
      <c r="M301" s="47" t="b">
        <v>0</v>
      </c>
    </row>
    <row r="302">
      <c r="J302" s="70">
        <f t="array" ref="J302">IFERROR(INDEX('Commission Data'!$D:$D,MATCH(1,('Commission Data'!$B:$B=A302)*('Commission Data'!$C:$C="Drew"),0)),0)</f>
        <v>0</v>
      </c>
      <c r="K302" s="70">
        <f t="array" ref="K302">IFERROR(INDEX('Commission Data'!$E:$E,MATCH(1,('Commission Data'!$B:$B=A302)*('Commission Data'!$C:$C="Drew"),0)),0)</f>
        <v>0</v>
      </c>
      <c r="L302" s="47" t="b">
        <v>0</v>
      </c>
      <c r="M302" s="47" t="b">
        <v>0</v>
      </c>
    </row>
    <row r="303">
      <c r="J303" s="70">
        <f t="array" ref="J303">IFERROR(INDEX('Commission Data'!$D:$D,MATCH(1,('Commission Data'!$B:$B=A303)*('Commission Data'!$C:$C="Drew"),0)),0)</f>
        <v>0</v>
      </c>
      <c r="K303" s="70">
        <f t="array" ref="K303">IFERROR(INDEX('Commission Data'!$E:$E,MATCH(1,('Commission Data'!$B:$B=A303)*('Commission Data'!$C:$C="Drew"),0)),0)</f>
        <v>0</v>
      </c>
      <c r="L303" s="47" t="b">
        <v>0</v>
      </c>
      <c r="M303" s="47" t="b">
        <v>0</v>
      </c>
    </row>
    <row r="304">
      <c r="J304" s="70">
        <f t="array" ref="J304">IFERROR(INDEX('Commission Data'!$D:$D,MATCH(1,('Commission Data'!$B:$B=A304)*('Commission Data'!$C:$C="Drew"),0)),0)</f>
        <v>0</v>
      </c>
      <c r="K304" s="70">
        <f t="array" ref="K304">IFERROR(INDEX('Commission Data'!$E:$E,MATCH(1,('Commission Data'!$B:$B=A304)*('Commission Data'!$C:$C="Drew"),0)),0)</f>
        <v>0</v>
      </c>
      <c r="L304" s="47" t="b">
        <v>0</v>
      </c>
      <c r="M304" s="47" t="b">
        <v>0</v>
      </c>
    </row>
    <row r="305">
      <c r="J305" s="70">
        <f t="array" ref="J305">IFERROR(INDEX('Commission Data'!$D:$D,MATCH(1,('Commission Data'!$B:$B=A305)*('Commission Data'!$C:$C="Drew"),0)),0)</f>
        <v>0</v>
      </c>
      <c r="K305" s="70">
        <f t="array" ref="K305">IFERROR(INDEX('Commission Data'!$E:$E,MATCH(1,('Commission Data'!$B:$B=A305)*('Commission Data'!$C:$C="Drew"),0)),0)</f>
        <v>0</v>
      </c>
      <c r="L305" s="47" t="b">
        <v>0</v>
      </c>
      <c r="M305" s="47" t="b">
        <v>0</v>
      </c>
    </row>
    <row r="306">
      <c r="J306" s="70">
        <f t="array" ref="J306">IFERROR(INDEX('Commission Data'!$D:$D,MATCH(1,('Commission Data'!$B:$B=A306)*('Commission Data'!$C:$C="Drew"),0)),0)</f>
        <v>0</v>
      </c>
      <c r="K306" s="70">
        <f t="array" ref="K306">IFERROR(INDEX('Commission Data'!$E:$E,MATCH(1,('Commission Data'!$B:$B=A306)*('Commission Data'!$C:$C="Drew"),0)),0)</f>
        <v>0</v>
      </c>
      <c r="L306" s="47" t="b">
        <v>0</v>
      </c>
      <c r="M306" s="47" t="b">
        <v>0</v>
      </c>
    </row>
    <row r="307">
      <c r="J307" s="70">
        <f t="array" ref="J307">IFERROR(INDEX('Commission Data'!$D:$D,MATCH(1,('Commission Data'!$B:$B=A307)*('Commission Data'!$C:$C="Drew"),0)),0)</f>
        <v>0</v>
      </c>
      <c r="K307" s="70">
        <f t="array" ref="K307">IFERROR(INDEX('Commission Data'!$E:$E,MATCH(1,('Commission Data'!$B:$B=A307)*('Commission Data'!$C:$C="Drew"),0)),0)</f>
        <v>0</v>
      </c>
      <c r="L307" s="47" t="b">
        <v>0</v>
      </c>
      <c r="M307" s="47" t="b">
        <v>0</v>
      </c>
    </row>
    <row r="308">
      <c r="J308" s="70">
        <f t="array" ref="J308">IFERROR(INDEX('Commission Data'!$D:$D,MATCH(1,('Commission Data'!$B:$B=A308)*('Commission Data'!$C:$C="Drew"),0)),0)</f>
        <v>0</v>
      </c>
      <c r="K308" s="70">
        <f t="array" ref="K308">IFERROR(INDEX('Commission Data'!$E:$E,MATCH(1,('Commission Data'!$B:$B=A308)*('Commission Data'!$C:$C="Drew"),0)),0)</f>
        <v>0</v>
      </c>
      <c r="L308" s="47" t="b">
        <v>0</v>
      </c>
      <c r="M308" s="47" t="b">
        <v>0</v>
      </c>
    </row>
    <row r="309">
      <c r="J309" s="70">
        <f t="array" ref="J309">IFERROR(INDEX('Commission Data'!$D:$D,MATCH(1,('Commission Data'!$B:$B=A309)*('Commission Data'!$C:$C="Drew"),0)),0)</f>
        <v>0</v>
      </c>
      <c r="K309" s="70">
        <f t="array" ref="K309">IFERROR(INDEX('Commission Data'!$E:$E,MATCH(1,('Commission Data'!$B:$B=A309)*('Commission Data'!$C:$C="Drew"),0)),0)</f>
        <v>0</v>
      </c>
      <c r="L309" s="47" t="b">
        <v>0</v>
      </c>
      <c r="M309" s="47" t="b">
        <v>0</v>
      </c>
    </row>
    <row r="310">
      <c r="J310" s="70">
        <f t="array" ref="J310">IFERROR(INDEX('Commission Data'!$D:$D,MATCH(1,('Commission Data'!$B:$B=A310)*('Commission Data'!$C:$C="Drew"),0)),0)</f>
        <v>0</v>
      </c>
      <c r="K310" s="70">
        <f t="array" ref="K310">IFERROR(INDEX('Commission Data'!$E:$E,MATCH(1,('Commission Data'!$B:$B=A310)*('Commission Data'!$C:$C="Drew"),0)),0)</f>
        <v>0</v>
      </c>
      <c r="L310" s="47" t="b">
        <v>0</v>
      </c>
      <c r="M310" s="47" t="b">
        <v>0</v>
      </c>
    </row>
    <row r="311">
      <c r="J311" s="70">
        <f t="array" ref="J311">IFERROR(INDEX('Commission Data'!$D:$D,MATCH(1,('Commission Data'!$B:$B=A311)*('Commission Data'!$C:$C="Drew"),0)),0)</f>
        <v>0</v>
      </c>
      <c r="K311" s="70">
        <f t="array" ref="K311">IFERROR(INDEX('Commission Data'!$E:$E,MATCH(1,('Commission Data'!$B:$B=A311)*('Commission Data'!$C:$C="Drew"),0)),0)</f>
        <v>0</v>
      </c>
      <c r="L311" s="47" t="b">
        <v>0</v>
      </c>
      <c r="M311" s="47" t="b">
        <v>0</v>
      </c>
    </row>
    <row r="312">
      <c r="J312" s="70">
        <f t="array" ref="J312">IFERROR(INDEX('Commission Data'!$D:$D,MATCH(1,('Commission Data'!$B:$B=A312)*('Commission Data'!$C:$C="Drew"),0)),0)</f>
        <v>0</v>
      </c>
      <c r="K312" s="70">
        <f t="array" ref="K312">IFERROR(INDEX('Commission Data'!$E:$E,MATCH(1,('Commission Data'!$B:$B=A312)*('Commission Data'!$C:$C="Drew"),0)),0)</f>
        <v>0</v>
      </c>
      <c r="L312" s="47" t="b">
        <v>0</v>
      </c>
      <c r="M312" s="47" t="b">
        <v>0</v>
      </c>
    </row>
    <row r="313">
      <c r="J313" s="70">
        <f t="array" ref="J313">IFERROR(INDEX('Commission Data'!$D:$D,MATCH(1,('Commission Data'!$B:$B=A313)*('Commission Data'!$C:$C="Drew"),0)),0)</f>
        <v>0</v>
      </c>
      <c r="K313" s="70">
        <f t="array" ref="K313">IFERROR(INDEX('Commission Data'!$E:$E,MATCH(1,('Commission Data'!$B:$B=A313)*('Commission Data'!$C:$C="Drew"),0)),0)</f>
        <v>0</v>
      </c>
      <c r="L313" s="47" t="b">
        <v>0</v>
      </c>
      <c r="M313" s="47" t="b">
        <v>0</v>
      </c>
    </row>
    <row r="314">
      <c r="J314" s="70">
        <f t="array" ref="J314">IFERROR(INDEX('Commission Data'!$D:$D,MATCH(1,('Commission Data'!$B:$B=A314)*('Commission Data'!$C:$C="Drew"),0)),0)</f>
        <v>0</v>
      </c>
      <c r="K314" s="70">
        <f t="array" ref="K314">IFERROR(INDEX('Commission Data'!$E:$E,MATCH(1,('Commission Data'!$B:$B=A314)*('Commission Data'!$C:$C="Drew"),0)),0)</f>
        <v>0</v>
      </c>
      <c r="L314" s="47" t="b">
        <v>0</v>
      </c>
      <c r="M314" s="47" t="b">
        <v>0</v>
      </c>
    </row>
    <row r="315">
      <c r="J315" s="70">
        <f t="array" ref="J315">IFERROR(INDEX('Commission Data'!$D:$D,MATCH(1,('Commission Data'!$B:$B=A315)*('Commission Data'!$C:$C="Drew"),0)),0)</f>
        <v>0</v>
      </c>
      <c r="K315" s="70">
        <f t="array" ref="K315">IFERROR(INDEX('Commission Data'!$E:$E,MATCH(1,('Commission Data'!$B:$B=A315)*('Commission Data'!$C:$C="Drew"),0)),0)</f>
        <v>0</v>
      </c>
      <c r="L315" s="47" t="b">
        <v>0</v>
      </c>
      <c r="M315" s="47" t="b">
        <v>0</v>
      </c>
    </row>
    <row r="316">
      <c r="J316" s="70">
        <f t="array" ref="J316">IFERROR(INDEX('Commission Data'!$D:$D,MATCH(1,('Commission Data'!$B:$B=A316)*('Commission Data'!$C:$C="Drew"),0)),0)</f>
        <v>0</v>
      </c>
      <c r="K316" s="70">
        <f t="array" ref="K316">IFERROR(INDEX('Commission Data'!$E:$E,MATCH(1,('Commission Data'!$B:$B=A316)*('Commission Data'!$C:$C="Drew"),0)),0)</f>
        <v>0</v>
      </c>
      <c r="L316" s="47" t="b">
        <v>0</v>
      </c>
      <c r="M316" s="47" t="b">
        <v>0</v>
      </c>
    </row>
    <row r="317">
      <c r="J317" s="70">
        <f t="array" ref="J317">IFERROR(INDEX('Commission Data'!$D:$D,MATCH(1,('Commission Data'!$B:$B=A317)*('Commission Data'!$C:$C="Drew"),0)),0)</f>
        <v>0</v>
      </c>
      <c r="K317" s="70">
        <f t="array" ref="K317">IFERROR(INDEX('Commission Data'!$E:$E,MATCH(1,('Commission Data'!$B:$B=A317)*('Commission Data'!$C:$C="Drew"),0)),0)</f>
        <v>0</v>
      </c>
      <c r="L317" s="47" t="b">
        <v>0</v>
      </c>
      <c r="M317" s="47" t="b">
        <v>0</v>
      </c>
    </row>
    <row r="318">
      <c r="J318" s="70">
        <f t="array" ref="J318">IFERROR(INDEX('Commission Data'!$D:$D,MATCH(1,('Commission Data'!$B:$B=A318)*('Commission Data'!$C:$C="Drew"),0)),0)</f>
        <v>0</v>
      </c>
      <c r="K318" s="70">
        <f t="array" ref="K318">IFERROR(INDEX('Commission Data'!$E:$E,MATCH(1,('Commission Data'!$B:$B=A318)*('Commission Data'!$C:$C="Drew"),0)),0)</f>
        <v>0</v>
      </c>
      <c r="L318" s="47" t="b">
        <v>0</v>
      </c>
      <c r="M318" s="47" t="b">
        <v>0</v>
      </c>
    </row>
    <row r="319">
      <c r="J319" s="70">
        <f t="array" ref="J319">IFERROR(INDEX('Commission Data'!$D:$D,MATCH(1,('Commission Data'!$B:$B=A319)*('Commission Data'!$C:$C="Drew"),0)),0)</f>
        <v>0</v>
      </c>
      <c r="K319" s="70">
        <f t="array" ref="K319">IFERROR(INDEX('Commission Data'!$E:$E,MATCH(1,('Commission Data'!$B:$B=A319)*('Commission Data'!$C:$C="Drew"),0)),0)</f>
        <v>0</v>
      </c>
      <c r="L319" s="47" t="b">
        <v>0</v>
      </c>
      <c r="M319" s="47" t="b">
        <v>0</v>
      </c>
    </row>
    <row r="320">
      <c r="J320" s="70">
        <f t="array" ref="J320">IFERROR(INDEX('Commission Data'!$D:$D,MATCH(1,('Commission Data'!$B:$B=A320)*('Commission Data'!$C:$C="Drew"),0)),0)</f>
        <v>0</v>
      </c>
      <c r="K320" s="70">
        <f t="array" ref="K320">IFERROR(INDEX('Commission Data'!$E:$E,MATCH(1,('Commission Data'!$B:$B=A320)*('Commission Data'!$C:$C="Drew"),0)),0)</f>
        <v>0</v>
      </c>
      <c r="L320" s="47" t="b">
        <v>0</v>
      </c>
      <c r="M320" s="47" t="b">
        <v>0</v>
      </c>
    </row>
    <row r="321">
      <c r="J321" s="70">
        <f t="array" ref="J321">IFERROR(INDEX('Commission Data'!$D:$D,MATCH(1,('Commission Data'!$B:$B=A321)*('Commission Data'!$C:$C="Drew"),0)),0)</f>
        <v>0</v>
      </c>
      <c r="K321" s="70">
        <f t="array" ref="K321">IFERROR(INDEX('Commission Data'!$E:$E,MATCH(1,('Commission Data'!$B:$B=A321)*('Commission Data'!$C:$C="Drew"),0)),0)</f>
        <v>0</v>
      </c>
      <c r="L321" s="47" t="b">
        <v>0</v>
      </c>
      <c r="M321" s="47" t="b">
        <v>0</v>
      </c>
    </row>
    <row r="322">
      <c r="J322" s="70">
        <f t="array" ref="J322">IFERROR(INDEX('Commission Data'!$D:$D,MATCH(1,('Commission Data'!$B:$B=A322)*('Commission Data'!$C:$C="Drew"),0)),0)</f>
        <v>0</v>
      </c>
      <c r="K322" s="70">
        <f t="array" ref="K322">IFERROR(INDEX('Commission Data'!$E:$E,MATCH(1,('Commission Data'!$B:$B=A322)*('Commission Data'!$C:$C="Drew"),0)),0)</f>
        <v>0</v>
      </c>
      <c r="L322" s="47" t="b">
        <v>0</v>
      </c>
      <c r="M322" s="47" t="b">
        <v>0</v>
      </c>
    </row>
    <row r="323">
      <c r="J323" s="70">
        <f t="array" ref="J323">IFERROR(INDEX('Commission Data'!$D:$D,MATCH(1,('Commission Data'!$B:$B=A323)*('Commission Data'!$C:$C="Drew"),0)),0)</f>
        <v>0</v>
      </c>
      <c r="K323" s="70">
        <f t="array" ref="K323">IFERROR(INDEX('Commission Data'!$E:$E,MATCH(1,('Commission Data'!$B:$B=A323)*('Commission Data'!$C:$C="Drew"),0)),0)</f>
        <v>0</v>
      </c>
      <c r="L323" s="47" t="b">
        <v>0</v>
      </c>
      <c r="M323" s="47" t="b">
        <v>0</v>
      </c>
    </row>
    <row r="324">
      <c r="J324" s="70">
        <f t="array" ref="J324">IFERROR(INDEX('Commission Data'!$D:$D,MATCH(1,('Commission Data'!$B:$B=A324)*('Commission Data'!$C:$C="Drew"),0)),0)</f>
        <v>0</v>
      </c>
      <c r="K324" s="70">
        <f t="array" ref="K324">IFERROR(INDEX('Commission Data'!$E:$E,MATCH(1,('Commission Data'!$B:$B=A324)*('Commission Data'!$C:$C="Drew"),0)),0)</f>
        <v>0</v>
      </c>
      <c r="L324" s="47" t="b">
        <v>0</v>
      </c>
      <c r="M324" s="47" t="b">
        <v>0</v>
      </c>
    </row>
    <row r="325">
      <c r="J325" s="70">
        <f t="array" ref="J325">IFERROR(INDEX('Commission Data'!$D:$D,MATCH(1,('Commission Data'!$B:$B=A325)*('Commission Data'!$C:$C="Drew"),0)),0)</f>
        <v>0</v>
      </c>
      <c r="K325" s="70">
        <f t="array" ref="K325">IFERROR(INDEX('Commission Data'!$E:$E,MATCH(1,('Commission Data'!$B:$B=A325)*('Commission Data'!$C:$C="Drew"),0)),0)</f>
        <v>0</v>
      </c>
      <c r="L325" s="47" t="b">
        <v>0</v>
      </c>
      <c r="M325" s="47" t="b">
        <v>0</v>
      </c>
    </row>
    <row r="326">
      <c r="J326" s="70">
        <f t="array" ref="J326">IFERROR(INDEX('Commission Data'!$D:$D,MATCH(1,('Commission Data'!$B:$B=A326)*('Commission Data'!$C:$C="Drew"),0)),0)</f>
        <v>0</v>
      </c>
      <c r="K326" s="70">
        <f t="array" ref="K326">IFERROR(INDEX('Commission Data'!$E:$E,MATCH(1,('Commission Data'!$B:$B=A326)*('Commission Data'!$C:$C="Drew"),0)),0)</f>
        <v>0</v>
      </c>
      <c r="L326" s="47" t="b">
        <v>0</v>
      </c>
      <c r="M326" s="47" t="b">
        <v>0</v>
      </c>
    </row>
    <row r="327">
      <c r="J327" s="70">
        <f t="array" ref="J327">IFERROR(INDEX('Commission Data'!$D:$D,MATCH(1,('Commission Data'!$B:$B=A327)*('Commission Data'!$C:$C="Drew"),0)),0)</f>
        <v>0</v>
      </c>
      <c r="K327" s="70">
        <f t="array" ref="K327">IFERROR(INDEX('Commission Data'!$E:$E,MATCH(1,('Commission Data'!$B:$B=A327)*('Commission Data'!$C:$C="Drew"),0)),0)</f>
        <v>0</v>
      </c>
      <c r="L327" s="47" t="b">
        <v>0</v>
      </c>
      <c r="M327" s="47" t="b">
        <v>0</v>
      </c>
    </row>
    <row r="328">
      <c r="J328" s="70">
        <f t="array" ref="J328">IFERROR(INDEX('Commission Data'!$D:$D,MATCH(1,('Commission Data'!$B:$B=A328)*('Commission Data'!$C:$C="Drew"),0)),0)</f>
        <v>0</v>
      </c>
      <c r="K328" s="70">
        <f t="array" ref="K328">IFERROR(INDEX('Commission Data'!$E:$E,MATCH(1,('Commission Data'!$B:$B=A328)*('Commission Data'!$C:$C="Drew"),0)),0)</f>
        <v>0</v>
      </c>
      <c r="L328" s="47" t="b">
        <v>0</v>
      </c>
      <c r="M328" s="47" t="b">
        <v>0</v>
      </c>
    </row>
    <row r="329">
      <c r="J329" s="70">
        <f t="array" ref="J329">IFERROR(INDEX('Commission Data'!$D:$D,MATCH(1,('Commission Data'!$B:$B=A329)*('Commission Data'!$C:$C="Drew"),0)),0)</f>
        <v>0</v>
      </c>
      <c r="K329" s="70">
        <f t="array" ref="K329">IFERROR(INDEX('Commission Data'!$E:$E,MATCH(1,('Commission Data'!$B:$B=A329)*('Commission Data'!$C:$C="Drew"),0)),0)</f>
        <v>0</v>
      </c>
      <c r="L329" s="47" t="b">
        <v>0</v>
      </c>
      <c r="M329" s="47" t="b">
        <v>0</v>
      </c>
    </row>
    <row r="330">
      <c r="J330" s="70">
        <f t="array" ref="J330">IFERROR(INDEX('Commission Data'!$D:$D,MATCH(1,('Commission Data'!$B:$B=A330)*('Commission Data'!$C:$C="Drew"),0)),0)</f>
        <v>0</v>
      </c>
      <c r="K330" s="70">
        <f t="array" ref="K330">IFERROR(INDEX('Commission Data'!$E:$E,MATCH(1,('Commission Data'!$B:$B=A330)*('Commission Data'!$C:$C="Drew"),0)),0)</f>
        <v>0</v>
      </c>
      <c r="L330" s="47" t="b">
        <v>0</v>
      </c>
      <c r="M330" s="47" t="b">
        <v>0</v>
      </c>
    </row>
    <row r="331">
      <c r="J331" s="70">
        <f t="array" ref="J331">IFERROR(INDEX('Commission Data'!$D:$D,MATCH(1,('Commission Data'!$B:$B=A331)*('Commission Data'!$C:$C="Drew"),0)),0)</f>
        <v>0</v>
      </c>
      <c r="K331" s="70">
        <f t="array" ref="K331">IFERROR(INDEX('Commission Data'!$E:$E,MATCH(1,('Commission Data'!$B:$B=A331)*('Commission Data'!$C:$C="Drew"),0)),0)</f>
        <v>0</v>
      </c>
      <c r="L331" s="47" t="b">
        <v>0</v>
      </c>
      <c r="M331" s="47" t="b">
        <v>0</v>
      </c>
    </row>
    <row r="332">
      <c r="J332" s="70">
        <f t="array" ref="J332">IFERROR(INDEX('Commission Data'!$D:$D,MATCH(1,('Commission Data'!$B:$B=A332)*('Commission Data'!$C:$C="Drew"),0)),0)</f>
        <v>0</v>
      </c>
      <c r="K332" s="70">
        <f t="array" ref="K332">IFERROR(INDEX('Commission Data'!$E:$E,MATCH(1,('Commission Data'!$B:$B=A332)*('Commission Data'!$C:$C="Drew"),0)),0)</f>
        <v>0</v>
      </c>
      <c r="L332" s="47" t="b">
        <v>0</v>
      </c>
      <c r="M332" s="47" t="b">
        <v>0</v>
      </c>
    </row>
    <row r="333">
      <c r="J333" s="70">
        <f t="array" ref="J333">IFERROR(INDEX('Commission Data'!$D:$D,MATCH(1,('Commission Data'!$B:$B=A333)*('Commission Data'!$C:$C="Drew"),0)),0)</f>
        <v>0</v>
      </c>
      <c r="K333" s="70">
        <f t="array" ref="K333">IFERROR(INDEX('Commission Data'!$E:$E,MATCH(1,('Commission Data'!$B:$B=A333)*('Commission Data'!$C:$C="Drew"),0)),0)</f>
        <v>0</v>
      </c>
      <c r="L333" s="47" t="b">
        <v>0</v>
      </c>
      <c r="M333" s="47" t="b">
        <v>0</v>
      </c>
    </row>
    <row r="334">
      <c r="J334" s="70">
        <f t="array" ref="J334">IFERROR(INDEX('Commission Data'!$D:$D,MATCH(1,('Commission Data'!$B:$B=A334)*('Commission Data'!$C:$C="Drew"),0)),0)</f>
        <v>0</v>
      </c>
      <c r="K334" s="70">
        <f t="array" ref="K334">IFERROR(INDEX('Commission Data'!$E:$E,MATCH(1,('Commission Data'!$B:$B=A334)*('Commission Data'!$C:$C="Drew"),0)),0)</f>
        <v>0</v>
      </c>
      <c r="L334" s="47" t="b">
        <v>0</v>
      </c>
      <c r="M334" s="47" t="b">
        <v>0</v>
      </c>
    </row>
    <row r="335">
      <c r="J335" s="70">
        <f t="array" ref="J335">IFERROR(INDEX('Commission Data'!$D:$D,MATCH(1,('Commission Data'!$B:$B=A335)*('Commission Data'!$C:$C="Drew"),0)),0)</f>
        <v>0</v>
      </c>
      <c r="K335" s="70">
        <f t="array" ref="K335">IFERROR(INDEX('Commission Data'!$E:$E,MATCH(1,('Commission Data'!$B:$B=A335)*('Commission Data'!$C:$C="Drew"),0)),0)</f>
        <v>0</v>
      </c>
      <c r="L335" s="47" t="b">
        <v>0</v>
      </c>
      <c r="M335" s="47" t="b">
        <v>0</v>
      </c>
    </row>
    <row r="336">
      <c r="J336" s="70">
        <f t="array" ref="J336">IFERROR(INDEX('Commission Data'!$D:$D,MATCH(1,('Commission Data'!$B:$B=A336)*('Commission Data'!$C:$C="Drew"),0)),0)</f>
        <v>0</v>
      </c>
      <c r="K336" s="70">
        <f t="array" ref="K336">IFERROR(INDEX('Commission Data'!$E:$E,MATCH(1,('Commission Data'!$B:$B=A336)*('Commission Data'!$C:$C="Drew"),0)),0)</f>
        <v>0</v>
      </c>
      <c r="L336" s="47" t="b">
        <v>0</v>
      </c>
      <c r="M336" s="47" t="b">
        <v>0</v>
      </c>
    </row>
    <row r="337">
      <c r="J337" s="70">
        <f t="array" ref="J337">IFERROR(INDEX('Commission Data'!$D:$D,MATCH(1,('Commission Data'!$B:$B=A337)*('Commission Data'!$C:$C="Drew"),0)),0)</f>
        <v>0</v>
      </c>
      <c r="K337" s="70">
        <f t="array" ref="K337">IFERROR(INDEX('Commission Data'!$E:$E,MATCH(1,('Commission Data'!$B:$B=A337)*('Commission Data'!$C:$C="Drew"),0)),0)</f>
        <v>0</v>
      </c>
      <c r="L337" s="47" t="b">
        <v>0</v>
      </c>
      <c r="M337" s="47" t="b">
        <v>0</v>
      </c>
    </row>
    <row r="338">
      <c r="J338" s="70">
        <f t="array" ref="J338">IFERROR(INDEX('Commission Data'!$D:$D,MATCH(1,('Commission Data'!$B:$B=A338)*('Commission Data'!$C:$C="Drew"),0)),0)</f>
        <v>0</v>
      </c>
      <c r="K338" s="70">
        <f t="array" ref="K338">IFERROR(INDEX('Commission Data'!$E:$E,MATCH(1,('Commission Data'!$B:$B=A338)*('Commission Data'!$C:$C="Drew"),0)),0)</f>
        <v>0</v>
      </c>
      <c r="L338" s="47" t="b">
        <v>0</v>
      </c>
      <c r="M338" s="47" t="b">
        <v>0</v>
      </c>
    </row>
    <row r="339">
      <c r="J339" s="70">
        <f t="array" ref="J339">IFERROR(INDEX('Commission Data'!$D:$D,MATCH(1,('Commission Data'!$B:$B=A339)*('Commission Data'!$C:$C="Drew"),0)),0)</f>
        <v>0</v>
      </c>
      <c r="K339" s="70">
        <f t="array" ref="K339">IFERROR(INDEX('Commission Data'!$E:$E,MATCH(1,('Commission Data'!$B:$B=A339)*('Commission Data'!$C:$C="Drew"),0)),0)</f>
        <v>0</v>
      </c>
      <c r="L339" s="47" t="b">
        <v>0</v>
      </c>
      <c r="M339" s="47" t="b">
        <v>0</v>
      </c>
    </row>
    <row r="340">
      <c r="J340" s="70">
        <f t="array" ref="J340">IFERROR(INDEX('Commission Data'!$D:$D,MATCH(1,('Commission Data'!$B:$B=A340)*('Commission Data'!$C:$C="Drew"),0)),0)</f>
        <v>0</v>
      </c>
      <c r="K340" s="70">
        <f t="array" ref="K340">IFERROR(INDEX('Commission Data'!$E:$E,MATCH(1,('Commission Data'!$B:$B=A340)*('Commission Data'!$C:$C="Drew"),0)),0)</f>
        <v>0</v>
      </c>
      <c r="L340" s="47" t="b">
        <v>0</v>
      </c>
      <c r="M340" s="47" t="b">
        <v>0</v>
      </c>
    </row>
    <row r="341">
      <c r="J341" s="70">
        <f t="array" ref="J341">IFERROR(INDEX('Commission Data'!$D:$D,MATCH(1,('Commission Data'!$B:$B=A341)*('Commission Data'!$C:$C="Drew"),0)),0)</f>
        <v>0</v>
      </c>
      <c r="K341" s="70">
        <f t="array" ref="K341">IFERROR(INDEX('Commission Data'!$E:$E,MATCH(1,('Commission Data'!$B:$B=A341)*('Commission Data'!$C:$C="Drew"),0)),0)</f>
        <v>0</v>
      </c>
      <c r="L341" s="47" t="b">
        <v>0</v>
      </c>
      <c r="M341" s="47" t="b">
        <v>0</v>
      </c>
    </row>
    <row r="342">
      <c r="J342" s="70">
        <f t="array" ref="J342">IFERROR(INDEX('Commission Data'!$D:$D,MATCH(1,('Commission Data'!$B:$B=A342)*('Commission Data'!$C:$C="Drew"),0)),0)</f>
        <v>0</v>
      </c>
      <c r="K342" s="70">
        <f t="array" ref="K342">IFERROR(INDEX('Commission Data'!$E:$E,MATCH(1,('Commission Data'!$B:$B=A342)*('Commission Data'!$C:$C="Drew"),0)),0)</f>
        <v>0</v>
      </c>
      <c r="L342" s="47" t="b">
        <v>0</v>
      </c>
      <c r="M342" s="47" t="b">
        <v>0</v>
      </c>
    </row>
    <row r="343">
      <c r="J343" s="70">
        <f t="array" ref="J343">IFERROR(INDEX('Commission Data'!$D:$D,MATCH(1,('Commission Data'!$B:$B=A343)*('Commission Data'!$C:$C="Drew"),0)),0)</f>
        <v>0</v>
      </c>
      <c r="K343" s="70">
        <f t="array" ref="K343">IFERROR(INDEX('Commission Data'!$E:$E,MATCH(1,('Commission Data'!$B:$B=A343)*('Commission Data'!$C:$C="Drew"),0)),0)</f>
        <v>0</v>
      </c>
      <c r="L343" s="47" t="b">
        <v>0</v>
      </c>
      <c r="M343" s="47" t="b">
        <v>0</v>
      </c>
    </row>
    <row r="344">
      <c r="J344" s="70">
        <f t="array" ref="J344">IFERROR(INDEX('Commission Data'!$D:$D,MATCH(1,('Commission Data'!$B:$B=A344)*('Commission Data'!$C:$C="Drew"),0)),0)</f>
        <v>0</v>
      </c>
      <c r="K344" s="70">
        <f t="array" ref="K344">IFERROR(INDEX('Commission Data'!$E:$E,MATCH(1,('Commission Data'!$B:$B=A344)*('Commission Data'!$C:$C="Drew"),0)),0)</f>
        <v>0</v>
      </c>
      <c r="L344" s="47" t="b">
        <v>0</v>
      </c>
      <c r="M344" s="47" t="b">
        <v>0</v>
      </c>
    </row>
    <row r="345">
      <c r="J345" s="70">
        <f t="array" ref="J345">IFERROR(INDEX('Commission Data'!$D:$D,MATCH(1,('Commission Data'!$B:$B=A345)*('Commission Data'!$C:$C="Drew"),0)),0)</f>
        <v>0</v>
      </c>
      <c r="K345" s="70">
        <f t="array" ref="K345">IFERROR(INDEX('Commission Data'!$E:$E,MATCH(1,('Commission Data'!$B:$B=A345)*('Commission Data'!$C:$C="Drew"),0)),0)</f>
        <v>0</v>
      </c>
      <c r="L345" s="47" t="b">
        <v>0</v>
      </c>
      <c r="M345" s="47" t="b">
        <v>0</v>
      </c>
    </row>
    <row r="346">
      <c r="J346" s="70">
        <f t="array" ref="J346">IFERROR(INDEX('Commission Data'!$D:$D,MATCH(1,('Commission Data'!$B:$B=A346)*('Commission Data'!$C:$C="Drew"),0)),0)</f>
        <v>0</v>
      </c>
      <c r="K346" s="70">
        <f t="array" ref="K346">IFERROR(INDEX('Commission Data'!$E:$E,MATCH(1,('Commission Data'!$B:$B=A346)*('Commission Data'!$C:$C="Drew"),0)),0)</f>
        <v>0</v>
      </c>
      <c r="L346" s="47" t="b">
        <v>0</v>
      </c>
      <c r="M346" s="47" t="b">
        <v>0</v>
      </c>
    </row>
    <row r="347">
      <c r="J347" s="70">
        <f t="array" ref="J347">IFERROR(INDEX('Commission Data'!$D:$D,MATCH(1,('Commission Data'!$B:$B=A347)*('Commission Data'!$C:$C="Drew"),0)),0)</f>
        <v>0</v>
      </c>
      <c r="K347" s="70">
        <f t="array" ref="K347">IFERROR(INDEX('Commission Data'!$E:$E,MATCH(1,('Commission Data'!$B:$B=A347)*('Commission Data'!$C:$C="Drew"),0)),0)</f>
        <v>0</v>
      </c>
      <c r="L347" s="47" t="b">
        <v>0</v>
      </c>
      <c r="M347" s="47" t="b">
        <v>0</v>
      </c>
    </row>
    <row r="348">
      <c r="J348" s="70">
        <f t="array" ref="J348">IFERROR(INDEX('Commission Data'!$D:$D,MATCH(1,('Commission Data'!$B:$B=A348)*('Commission Data'!$C:$C="Drew"),0)),0)</f>
        <v>0</v>
      </c>
      <c r="K348" s="70">
        <f t="array" ref="K348">IFERROR(INDEX('Commission Data'!$E:$E,MATCH(1,('Commission Data'!$B:$B=A348)*('Commission Data'!$C:$C="Drew"),0)),0)</f>
        <v>0</v>
      </c>
      <c r="L348" s="47" t="b">
        <v>0</v>
      </c>
      <c r="M348" s="47" t="b">
        <v>0</v>
      </c>
    </row>
    <row r="349">
      <c r="J349" s="70">
        <f t="array" ref="J349">IFERROR(INDEX('Commission Data'!$D:$D,MATCH(1,('Commission Data'!$B:$B=A349)*('Commission Data'!$C:$C="Drew"),0)),0)</f>
        <v>0</v>
      </c>
      <c r="K349" s="70">
        <f t="array" ref="K349">IFERROR(INDEX('Commission Data'!$E:$E,MATCH(1,('Commission Data'!$B:$B=A349)*('Commission Data'!$C:$C="Drew"),0)),0)</f>
        <v>0</v>
      </c>
      <c r="L349" s="47" t="b">
        <v>0</v>
      </c>
      <c r="M349" s="47" t="b">
        <v>0</v>
      </c>
    </row>
    <row r="350">
      <c r="J350" s="70">
        <f t="array" ref="J350">IFERROR(INDEX('Commission Data'!$D:$D,MATCH(1,('Commission Data'!$B:$B=A350)*('Commission Data'!$C:$C="Drew"),0)),0)</f>
        <v>0</v>
      </c>
      <c r="K350" s="70">
        <f t="array" ref="K350">IFERROR(INDEX('Commission Data'!$E:$E,MATCH(1,('Commission Data'!$B:$B=A350)*('Commission Data'!$C:$C="Drew"),0)),0)</f>
        <v>0</v>
      </c>
      <c r="L350" s="47" t="b">
        <v>0</v>
      </c>
      <c r="M350" s="47" t="b">
        <v>0</v>
      </c>
    </row>
    <row r="351">
      <c r="J351" s="70">
        <f t="array" ref="J351">IFERROR(INDEX('Commission Data'!$D:$D,MATCH(1,('Commission Data'!$B:$B=A351)*('Commission Data'!$C:$C="Drew"),0)),0)</f>
        <v>0</v>
      </c>
      <c r="K351" s="70">
        <f t="array" ref="K351">IFERROR(INDEX('Commission Data'!$E:$E,MATCH(1,('Commission Data'!$B:$B=A351)*('Commission Data'!$C:$C="Drew"),0)),0)</f>
        <v>0</v>
      </c>
      <c r="L351" s="47" t="b">
        <v>0</v>
      </c>
      <c r="M351" s="47" t="b">
        <v>0</v>
      </c>
    </row>
    <row r="352">
      <c r="J352" s="70">
        <f t="array" ref="J352">IFERROR(INDEX('Commission Data'!$D:$D,MATCH(1,('Commission Data'!$B:$B=A352)*('Commission Data'!$C:$C="Drew"),0)),0)</f>
        <v>0</v>
      </c>
      <c r="K352" s="70">
        <f t="array" ref="K352">IFERROR(INDEX('Commission Data'!$E:$E,MATCH(1,('Commission Data'!$B:$B=A352)*('Commission Data'!$C:$C="Drew"),0)),0)</f>
        <v>0</v>
      </c>
      <c r="L352" s="47" t="b">
        <v>0</v>
      </c>
      <c r="M352" s="47" t="b">
        <v>0</v>
      </c>
    </row>
    <row r="353">
      <c r="J353" s="70">
        <f t="array" ref="J353">IFERROR(INDEX('Commission Data'!$D:$D,MATCH(1,('Commission Data'!$B:$B=A353)*('Commission Data'!$C:$C="Drew"),0)),0)</f>
        <v>0</v>
      </c>
      <c r="K353" s="70">
        <f t="array" ref="K353">IFERROR(INDEX('Commission Data'!$E:$E,MATCH(1,('Commission Data'!$B:$B=A353)*('Commission Data'!$C:$C="Drew"),0)),0)</f>
        <v>0</v>
      </c>
      <c r="L353" s="47" t="b">
        <v>0</v>
      </c>
      <c r="M353" s="47" t="b">
        <v>0</v>
      </c>
    </row>
    <row r="354">
      <c r="J354" s="70">
        <f t="array" ref="J354">IFERROR(INDEX('Commission Data'!$D:$D,MATCH(1,('Commission Data'!$B:$B=A354)*('Commission Data'!$C:$C="Drew"),0)),0)</f>
        <v>0</v>
      </c>
      <c r="K354" s="70">
        <f t="array" ref="K354">IFERROR(INDEX('Commission Data'!$E:$E,MATCH(1,('Commission Data'!$B:$B=A354)*('Commission Data'!$C:$C="Drew"),0)),0)</f>
        <v>0</v>
      </c>
      <c r="L354" s="47" t="b">
        <v>0</v>
      </c>
      <c r="M354" s="47" t="b">
        <v>0</v>
      </c>
    </row>
    <row r="355">
      <c r="J355" s="70">
        <f t="array" ref="J355">IFERROR(INDEX('Commission Data'!$D:$D,MATCH(1,('Commission Data'!$B:$B=A355)*('Commission Data'!$C:$C="Drew"),0)),0)</f>
        <v>0</v>
      </c>
      <c r="K355" s="70">
        <f t="array" ref="K355">IFERROR(INDEX('Commission Data'!$E:$E,MATCH(1,('Commission Data'!$B:$B=A355)*('Commission Data'!$C:$C="Drew"),0)),0)</f>
        <v>0</v>
      </c>
      <c r="L355" s="47" t="b">
        <v>0</v>
      </c>
      <c r="M355" s="47" t="b">
        <v>0</v>
      </c>
    </row>
    <row r="356">
      <c r="J356" s="70">
        <f t="array" ref="J356">IFERROR(INDEX('Commission Data'!$D:$D,MATCH(1,('Commission Data'!$B:$B=A356)*('Commission Data'!$C:$C="Drew"),0)),0)</f>
        <v>0</v>
      </c>
      <c r="K356" s="70">
        <f t="array" ref="K356">IFERROR(INDEX('Commission Data'!$E:$E,MATCH(1,('Commission Data'!$B:$B=A356)*('Commission Data'!$C:$C="Drew"),0)),0)</f>
        <v>0</v>
      </c>
      <c r="L356" s="47" t="b">
        <v>0</v>
      </c>
      <c r="M356" s="47" t="b">
        <v>0</v>
      </c>
    </row>
    <row r="357">
      <c r="J357" s="70">
        <f t="array" ref="J357">IFERROR(INDEX('Commission Data'!$D:$D,MATCH(1,('Commission Data'!$B:$B=A357)*('Commission Data'!$C:$C="Drew"),0)),0)</f>
        <v>0</v>
      </c>
      <c r="K357" s="70">
        <f t="array" ref="K357">IFERROR(INDEX('Commission Data'!$E:$E,MATCH(1,('Commission Data'!$B:$B=A357)*('Commission Data'!$C:$C="Drew"),0)),0)</f>
        <v>0</v>
      </c>
      <c r="L357" s="47" t="b">
        <v>0</v>
      </c>
      <c r="M357" s="47" t="b">
        <v>0</v>
      </c>
    </row>
    <row r="358">
      <c r="J358" s="70">
        <f t="array" ref="J358">IFERROR(INDEX('Commission Data'!$D:$D,MATCH(1,('Commission Data'!$B:$B=A358)*('Commission Data'!$C:$C="Drew"),0)),0)</f>
        <v>0</v>
      </c>
      <c r="K358" s="70">
        <f t="array" ref="K358">IFERROR(INDEX('Commission Data'!$E:$E,MATCH(1,('Commission Data'!$B:$B=A358)*('Commission Data'!$C:$C="Drew"),0)),0)</f>
        <v>0</v>
      </c>
      <c r="L358" s="47" t="b">
        <v>0</v>
      </c>
      <c r="M358" s="47" t="b">
        <v>0</v>
      </c>
    </row>
    <row r="359">
      <c r="J359" s="70">
        <f t="array" ref="J359">IFERROR(INDEX('Commission Data'!$D:$D,MATCH(1,('Commission Data'!$B:$B=A359)*('Commission Data'!$C:$C="Drew"),0)),0)</f>
        <v>0</v>
      </c>
      <c r="K359" s="70">
        <f t="array" ref="K359">IFERROR(INDEX('Commission Data'!$E:$E,MATCH(1,('Commission Data'!$B:$B=A359)*('Commission Data'!$C:$C="Drew"),0)),0)</f>
        <v>0</v>
      </c>
      <c r="L359" s="47" t="b">
        <v>0</v>
      </c>
      <c r="M359" s="47" t="b">
        <v>0</v>
      </c>
    </row>
    <row r="360">
      <c r="J360" s="70">
        <f t="array" ref="J360">IFERROR(INDEX('Commission Data'!$D:$D,MATCH(1,('Commission Data'!$B:$B=A360)*('Commission Data'!$C:$C="Drew"),0)),0)</f>
        <v>0</v>
      </c>
      <c r="K360" s="70">
        <f t="array" ref="K360">IFERROR(INDEX('Commission Data'!$E:$E,MATCH(1,('Commission Data'!$B:$B=A360)*('Commission Data'!$C:$C="Drew"),0)),0)</f>
        <v>0</v>
      </c>
      <c r="L360" s="47" t="b">
        <v>0</v>
      </c>
      <c r="M360" s="47" t="b">
        <v>0</v>
      </c>
    </row>
    <row r="361">
      <c r="J361" s="70">
        <f t="array" ref="J361">IFERROR(INDEX('Commission Data'!$D:$D,MATCH(1,('Commission Data'!$B:$B=A361)*('Commission Data'!$C:$C="Drew"),0)),0)</f>
        <v>0</v>
      </c>
      <c r="K361" s="70">
        <f t="array" ref="K361">IFERROR(INDEX('Commission Data'!$E:$E,MATCH(1,('Commission Data'!$B:$B=A361)*('Commission Data'!$C:$C="Drew"),0)),0)</f>
        <v>0</v>
      </c>
      <c r="L361" s="47" t="b">
        <v>0</v>
      </c>
      <c r="M361" s="47" t="b">
        <v>0</v>
      </c>
    </row>
    <row r="362">
      <c r="J362" s="70">
        <f t="array" ref="J362">IFERROR(INDEX('Commission Data'!$D:$D,MATCH(1,('Commission Data'!$B:$B=A362)*('Commission Data'!$C:$C="Drew"),0)),0)</f>
        <v>0</v>
      </c>
      <c r="K362" s="70">
        <f t="array" ref="K362">IFERROR(INDEX('Commission Data'!$E:$E,MATCH(1,('Commission Data'!$B:$B=A362)*('Commission Data'!$C:$C="Drew"),0)),0)</f>
        <v>0</v>
      </c>
      <c r="L362" s="47" t="b">
        <v>0</v>
      </c>
      <c r="M362" s="47" t="b">
        <v>0</v>
      </c>
    </row>
    <row r="363">
      <c r="J363" s="70">
        <f t="array" ref="J363">IFERROR(INDEX('Commission Data'!$D:$D,MATCH(1,('Commission Data'!$B:$B=A363)*('Commission Data'!$C:$C="Drew"),0)),0)</f>
        <v>0</v>
      </c>
      <c r="K363" s="70">
        <f t="array" ref="K363">IFERROR(INDEX('Commission Data'!$E:$E,MATCH(1,('Commission Data'!$B:$B=A363)*('Commission Data'!$C:$C="Drew"),0)),0)</f>
        <v>0</v>
      </c>
      <c r="L363" s="47" t="b">
        <v>0</v>
      </c>
      <c r="M363" s="47" t="b">
        <v>0</v>
      </c>
    </row>
    <row r="364">
      <c r="J364" s="70">
        <f t="array" ref="J364">IFERROR(INDEX('Commission Data'!$D:$D,MATCH(1,('Commission Data'!$B:$B=A364)*('Commission Data'!$C:$C="Drew"),0)),0)</f>
        <v>0</v>
      </c>
      <c r="K364" s="70">
        <f t="array" ref="K364">IFERROR(INDEX('Commission Data'!$E:$E,MATCH(1,('Commission Data'!$B:$B=A364)*('Commission Data'!$C:$C="Drew"),0)),0)</f>
        <v>0</v>
      </c>
      <c r="L364" s="47" t="b">
        <v>0</v>
      </c>
      <c r="M364" s="47" t="b">
        <v>0</v>
      </c>
    </row>
    <row r="365">
      <c r="J365" s="70">
        <f t="array" ref="J365">IFERROR(INDEX('Commission Data'!$D:$D,MATCH(1,('Commission Data'!$B:$B=A365)*('Commission Data'!$C:$C="Drew"),0)),0)</f>
        <v>0</v>
      </c>
      <c r="K365" s="70">
        <f t="array" ref="K365">IFERROR(INDEX('Commission Data'!$E:$E,MATCH(1,('Commission Data'!$B:$B=A365)*('Commission Data'!$C:$C="Drew"),0)),0)</f>
        <v>0</v>
      </c>
      <c r="L365" s="47" t="b">
        <v>0</v>
      </c>
      <c r="M365" s="47" t="b">
        <v>0</v>
      </c>
    </row>
    <row r="366">
      <c r="J366" s="70">
        <f t="array" ref="J366">IFERROR(INDEX('Commission Data'!$D:$D,MATCH(1,('Commission Data'!$B:$B=A366)*('Commission Data'!$C:$C="Drew"),0)),0)</f>
        <v>0</v>
      </c>
      <c r="K366" s="70">
        <f t="array" ref="K366">IFERROR(INDEX('Commission Data'!$E:$E,MATCH(1,('Commission Data'!$B:$B=A366)*('Commission Data'!$C:$C="Drew"),0)),0)</f>
        <v>0</v>
      </c>
      <c r="L366" s="47" t="b">
        <v>0</v>
      </c>
      <c r="M366" s="47" t="b">
        <v>0</v>
      </c>
    </row>
    <row r="367">
      <c r="J367" s="70">
        <f t="array" ref="J367">IFERROR(INDEX('Commission Data'!$D:$D,MATCH(1,('Commission Data'!$B:$B=A367)*('Commission Data'!$C:$C="Drew"),0)),0)</f>
        <v>0</v>
      </c>
      <c r="K367" s="70">
        <f t="array" ref="K367">IFERROR(INDEX('Commission Data'!$E:$E,MATCH(1,('Commission Data'!$B:$B=A367)*('Commission Data'!$C:$C="Drew"),0)),0)</f>
        <v>0</v>
      </c>
      <c r="L367" s="47" t="b">
        <v>0</v>
      </c>
      <c r="M367" s="47" t="b">
        <v>0</v>
      </c>
    </row>
    <row r="368">
      <c r="J368" s="70">
        <f t="array" ref="J368">IFERROR(INDEX('Commission Data'!$D:$D,MATCH(1,('Commission Data'!$B:$B=A368)*('Commission Data'!$C:$C="Drew"),0)),0)</f>
        <v>0</v>
      </c>
      <c r="K368" s="70">
        <f t="array" ref="K368">IFERROR(INDEX('Commission Data'!$E:$E,MATCH(1,('Commission Data'!$B:$B=A368)*('Commission Data'!$C:$C="Drew"),0)),0)</f>
        <v>0</v>
      </c>
      <c r="L368" s="47" t="b">
        <v>0</v>
      </c>
      <c r="M368" s="47" t="b">
        <v>0</v>
      </c>
    </row>
    <row r="369">
      <c r="J369" s="70">
        <f t="array" ref="J369">IFERROR(INDEX('Commission Data'!$D:$D,MATCH(1,('Commission Data'!$B:$B=A369)*('Commission Data'!$C:$C="Drew"),0)),0)</f>
        <v>0</v>
      </c>
      <c r="K369" s="70">
        <f t="array" ref="K369">IFERROR(INDEX('Commission Data'!$E:$E,MATCH(1,('Commission Data'!$B:$B=A369)*('Commission Data'!$C:$C="Drew"),0)),0)</f>
        <v>0</v>
      </c>
      <c r="L369" s="47" t="b">
        <v>0</v>
      </c>
      <c r="M369" s="47" t="b">
        <v>0</v>
      </c>
    </row>
    <row r="370">
      <c r="J370" s="70">
        <f t="array" ref="J370">IFERROR(INDEX('Commission Data'!$D:$D,MATCH(1,('Commission Data'!$B:$B=A370)*('Commission Data'!$C:$C="Drew"),0)),0)</f>
        <v>0</v>
      </c>
      <c r="K370" s="70">
        <f t="array" ref="K370">IFERROR(INDEX('Commission Data'!$E:$E,MATCH(1,('Commission Data'!$B:$B=A370)*('Commission Data'!$C:$C="Drew"),0)),0)</f>
        <v>0</v>
      </c>
      <c r="L370" s="47" t="b">
        <v>0</v>
      </c>
      <c r="M370" s="47" t="b">
        <v>0</v>
      </c>
    </row>
    <row r="371">
      <c r="J371" s="70">
        <f t="array" ref="J371">IFERROR(INDEX('Commission Data'!$D:$D,MATCH(1,('Commission Data'!$B:$B=A371)*('Commission Data'!$C:$C="Drew"),0)),0)</f>
        <v>0</v>
      </c>
      <c r="K371" s="70">
        <f t="array" ref="K371">IFERROR(INDEX('Commission Data'!$E:$E,MATCH(1,('Commission Data'!$B:$B=A371)*('Commission Data'!$C:$C="Drew"),0)),0)</f>
        <v>0</v>
      </c>
      <c r="L371" s="47" t="b">
        <v>0</v>
      </c>
      <c r="M371" s="47" t="b">
        <v>0</v>
      </c>
    </row>
    <row r="372">
      <c r="J372" s="70">
        <f t="array" ref="J372">IFERROR(INDEX('Commission Data'!$D:$D,MATCH(1,('Commission Data'!$B:$B=A372)*('Commission Data'!$C:$C="Drew"),0)),0)</f>
        <v>0</v>
      </c>
      <c r="K372" s="70">
        <f t="array" ref="K372">IFERROR(INDEX('Commission Data'!$E:$E,MATCH(1,('Commission Data'!$B:$B=A372)*('Commission Data'!$C:$C="Drew"),0)),0)</f>
        <v>0</v>
      </c>
      <c r="L372" s="47" t="b">
        <v>0</v>
      </c>
      <c r="M372" s="47" t="b">
        <v>0</v>
      </c>
    </row>
    <row r="373">
      <c r="J373" s="70">
        <f t="array" ref="J373">IFERROR(INDEX('Commission Data'!$D:$D,MATCH(1,('Commission Data'!$B:$B=A373)*('Commission Data'!$C:$C="Drew"),0)),0)</f>
        <v>0</v>
      </c>
      <c r="K373" s="70">
        <f t="array" ref="K373">IFERROR(INDEX('Commission Data'!$E:$E,MATCH(1,('Commission Data'!$B:$B=A373)*('Commission Data'!$C:$C="Drew"),0)),0)</f>
        <v>0</v>
      </c>
      <c r="L373" s="47" t="b">
        <v>0</v>
      </c>
      <c r="M373" s="47" t="b">
        <v>0</v>
      </c>
    </row>
    <row r="374">
      <c r="J374" s="70">
        <f t="array" ref="J374">IFERROR(INDEX('Commission Data'!$D:$D,MATCH(1,('Commission Data'!$B:$B=A374)*('Commission Data'!$C:$C="Drew"),0)),0)</f>
        <v>0</v>
      </c>
      <c r="K374" s="70">
        <f t="array" ref="K374">IFERROR(INDEX('Commission Data'!$E:$E,MATCH(1,('Commission Data'!$B:$B=A374)*('Commission Data'!$C:$C="Drew"),0)),0)</f>
        <v>0</v>
      </c>
      <c r="L374" s="47" t="b">
        <v>0</v>
      </c>
      <c r="M374" s="47" t="b">
        <v>0</v>
      </c>
    </row>
    <row r="375">
      <c r="J375" s="70">
        <f t="array" ref="J375">IFERROR(INDEX('Commission Data'!$D:$D,MATCH(1,('Commission Data'!$B:$B=A375)*('Commission Data'!$C:$C="Drew"),0)),0)</f>
        <v>0</v>
      </c>
      <c r="K375" s="70">
        <f t="array" ref="K375">IFERROR(INDEX('Commission Data'!$E:$E,MATCH(1,('Commission Data'!$B:$B=A375)*('Commission Data'!$C:$C="Drew"),0)),0)</f>
        <v>0</v>
      </c>
      <c r="L375" s="47" t="b">
        <v>0</v>
      </c>
      <c r="M375" s="47" t="b">
        <v>0</v>
      </c>
    </row>
    <row r="376">
      <c r="J376" s="70">
        <f t="array" ref="J376">IFERROR(INDEX('Commission Data'!$D:$D,MATCH(1,('Commission Data'!$B:$B=A376)*('Commission Data'!$C:$C="Drew"),0)),0)</f>
        <v>0</v>
      </c>
      <c r="K376" s="70">
        <f t="array" ref="K376">IFERROR(INDEX('Commission Data'!$E:$E,MATCH(1,('Commission Data'!$B:$B=A376)*('Commission Data'!$C:$C="Drew"),0)),0)</f>
        <v>0</v>
      </c>
      <c r="L376" s="47" t="b">
        <v>0</v>
      </c>
      <c r="M376" s="47" t="b">
        <v>0</v>
      </c>
    </row>
    <row r="377">
      <c r="J377" s="70">
        <f t="array" ref="J377">IFERROR(INDEX('Commission Data'!$D:$D,MATCH(1,('Commission Data'!$B:$B=A377)*('Commission Data'!$C:$C="Drew"),0)),0)</f>
        <v>0</v>
      </c>
      <c r="K377" s="70">
        <f t="array" ref="K377">IFERROR(INDEX('Commission Data'!$E:$E,MATCH(1,('Commission Data'!$B:$B=A377)*('Commission Data'!$C:$C="Drew"),0)),0)</f>
        <v>0</v>
      </c>
      <c r="L377" s="47" t="b">
        <v>0</v>
      </c>
      <c r="M377" s="47" t="b">
        <v>0</v>
      </c>
    </row>
    <row r="378">
      <c r="J378" s="70">
        <f t="array" ref="J378">IFERROR(INDEX('Commission Data'!$D:$D,MATCH(1,('Commission Data'!$B:$B=A378)*('Commission Data'!$C:$C="Drew"),0)),0)</f>
        <v>0</v>
      </c>
      <c r="K378" s="70">
        <f t="array" ref="K378">IFERROR(INDEX('Commission Data'!$E:$E,MATCH(1,('Commission Data'!$B:$B=A378)*('Commission Data'!$C:$C="Drew"),0)),0)</f>
        <v>0</v>
      </c>
      <c r="L378" s="47" t="b">
        <v>0</v>
      </c>
      <c r="M378" s="47" t="b">
        <v>0</v>
      </c>
    </row>
    <row r="379">
      <c r="J379" s="70">
        <f t="array" ref="J379">IFERROR(INDEX('Commission Data'!$D:$D,MATCH(1,('Commission Data'!$B:$B=A379)*('Commission Data'!$C:$C="Drew"),0)),0)</f>
        <v>0</v>
      </c>
      <c r="K379" s="70">
        <f t="array" ref="K379">IFERROR(INDEX('Commission Data'!$E:$E,MATCH(1,('Commission Data'!$B:$B=A379)*('Commission Data'!$C:$C="Drew"),0)),0)</f>
        <v>0</v>
      </c>
      <c r="L379" s="47" t="b">
        <v>0</v>
      </c>
      <c r="M379" s="47" t="b">
        <v>0</v>
      </c>
    </row>
    <row r="380">
      <c r="J380" s="70">
        <f t="array" ref="J380">IFERROR(INDEX('Commission Data'!$D:$D,MATCH(1,('Commission Data'!$B:$B=A380)*('Commission Data'!$C:$C="Drew"),0)),0)</f>
        <v>0</v>
      </c>
      <c r="K380" s="70">
        <f t="array" ref="K380">IFERROR(INDEX('Commission Data'!$E:$E,MATCH(1,('Commission Data'!$B:$B=A380)*('Commission Data'!$C:$C="Drew"),0)),0)</f>
        <v>0</v>
      </c>
      <c r="L380" s="47" t="b">
        <v>0</v>
      </c>
      <c r="M380" s="47" t="b">
        <v>0</v>
      </c>
    </row>
    <row r="381">
      <c r="J381" s="70">
        <f t="array" ref="J381">IFERROR(INDEX('Commission Data'!$D:$D,MATCH(1,('Commission Data'!$B:$B=A381)*('Commission Data'!$C:$C="Drew"),0)),0)</f>
        <v>0</v>
      </c>
      <c r="K381" s="70">
        <f t="array" ref="K381">IFERROR(INDEX('Commission Data'!$E:$E,MATCH(1,('Commission Data'!$B:$B=A381)*('Commission Data'!$C:$C="Drew"),0)),0)</f>
        <v>0</v>
      </c>
      <c r="L381" s="47" t="b">
        <v>0</v>
      </c>
      <c r="M381" s="47" t="b">
        <v>0</v>
      </c>
    </row>
    <row r="382">
      <c r="J382" s="70">
        <f t="array" ref="J382">IFERROR(INDEX('Commission Data'!$D:$D,MATCH(1,('Commission Data'!$B:$B=A382)*('Commission Data'!$C:$C="Drew"),0)),0)</f>
        <v>0</v>
      </c>
      <c r="K382" s="70">
        <f t="array" ref="K382">IFERROR(INDEX('Commission Data'!$E:$E,MATCH(1,('Commission Data'!$B:$B=A382)*('Commission Data'!$C:$C="Drew"),0)),0)</f>
        <v>0</v>
      </c>
      <c r="L382" s="47" t="b">
        <v>0</v>
      </c>
      <c r="M382" s="47" t="b">
        <v>0</v>
      </c>
    </row>
    <row r="383">
      <c r="J383" s="70">
        <f t="array" ref="J383">IFERROR(INDEX('Commission Data'!$D:$D,MATCH(1,('Commission Data'!$B:$B=A383)*('Commission Data'!$C:$C="Drew"),0)),0)</f>
        <v>0</v>
      </c>
      <c r="K383" s="70">
        <f t="array" ref="K383">IFERROR(INDEX('Commission Data'!$E:$E,MATCH(1,('Commission Data'!$B:$B=A383)*('Commission Data'!$C:$C="Drew"),0)),0)</f>
        <v>0</v>
      </c>
      <c r="L383" s="47" t="b">
        <v>0</v>
      </c>
      <c r="M383" s="47" t="b">
        <v>0</v>
      </c>
    </row>
    <row r="384">
      <c r="J384" s="70">
        <f t="array" ref="J384">IFERROR(INDEX('Commission Data'!$D:$D,MATCH(1,('Commission Data'!$B:$B=A384)*('Commission Data'!$C:$C="Drew"),0)),0)</f>
        <v>0</v>
      </c>
      <c r="K384" s="70">
        <f t="array" ref="K384">IFERROR(INDEX('Commission Data'!$E:$E,MATCH(1,('Commission Data'!$B:$B=A384)*('Commission Data'!$C:$C="Drew"),0)),0)</f>
        <v>0</v>
      </c>
      <c r="L384" s="47" t="b">
        <v>0</v>
      </c>
      <c r="M384" s="47" t="b">
        <v>0</v>
      </c>
    </row>
    <row r="385">
      <c r="J385" s="70">
        <f t="array" ref="J385">IFERROR(INDEX('Commission Data'!$D:$D,MATCH(1,('Commission Data'!$B:$B=A385)*('Commission Data'!$C:$C="Drew"),0)),0)</f>
        <v>0</v>
      </c>
      <c r="K385" s="70">
        <f t="array" ref="K385">IFERROR(INDEX('Commission Data'!$E:$E,MATCH(1,('Commission Data'!$B:$B=A385)*('Commission Data'!$C:$C="Drew"),0)),0)</f>
        <v>0</v>
      </c>
      <c r="L385" s="47" t="b">
        <v>0</v>
      </c>
      <c r="M385" s="47" t="b">
        <v>0</v>
      </c>
    </row>
    <row r="386">
      <c r="J386" s="70">
        <f t="array" ref="J386">IFERROR(INDEX('Commission Data'!$D:$D,MATCH(1,('Commission Data'!$B:$B=A386)*('Commission Data'!$C:$C="Drew"),0)),0)</f>
        <v>0</v>
      </c>
      <c r="K386" s="70">
        <f t="array" ref="K386">IFERROR(INDEX('Commission Data'!$E:$E,MATCH(1,('Commission Data'!$B:$B=A386)*('Commission Data'!$C:$C="Drew"),0)),0)</f>
        <v>0</v>
      </c>
      <c r="L386" s="47" t="b">
        <v>0</v>
      </c>
      <c r="M386" s="47" t="b">
        <v>0</v>
      </c>
    </row>
    <row r="387">
      <c r="J387" s="70">
        <f t="array" ref="J387">IFERROR(INDEX('Commission Data'!$D:$D,MATCH(1,('Commission Data'!$B:$B=A387)*('Commission Data'!$C:$C="Drew"),0)),0)</f>
        <v>0</v>
      </c>
      <c r="K387" s="70">
        <f t="array" ref="K387">IFERROR(INDEX('Commission Data'!$E:$E,MATCH(1,('Commission Data'!$B:$B=A387)*('Commission Data'!$C:$C="Drew"),0)),0)</f>
        <v>0</v>
      </c>
      <c r="L387" s="47" t="b">
        <v>0</v>
      </c>
      <c r="M387" s="47" t="b">
        <v>0</v>
      </c>
    </row>
    <row r="388">
      <c r="J388" s="70">
        <f t="array" ref="J388">IFERROR(INDEX('Commission Data'!$D:$D,MATCH(1,('Commission Data'!$B:$B=A388)*('Commission Data'!$C:$C="Drew"),0)),0)</f>
        <v>0</v>
      </c>
      <c r="K388" s="70">
        <f t="array" ref="K388">IFERROR(INDEX('Commission Data'!$E:$E,MATCH(1,('Commission Data'!$B:$B=A388)*('Commission Data'!$C:$C="Drew"),0)),0)</f>
        <v>0</v>
      </c>
      <c r="L388" s="47" t="b">
        <v>0</v>
      </c>
      <c r="M388" s="47" t="b">
        <v>0</v>
      </c>
    </row>
    <row r="389">
      <c r="J389" s="70">
        <f t="array" ref="J389">IFERROR(INDEX('Commission Data'!$D:$D,MATCH(1,('Commission Data'!$B:$B=A389)*('Commission Data'!$C:$C="Drew"),0)),0)</f>
        <v>0</v>
      </c>
      <c r="K389" s="70">
        <f t="array" ref="K389">IFERROR(INDEX('Commission Data'!$E:$E,MATCH(1,('Commission Data'!$B:$B=A389)*('Commission Data'!$C:$C="Drew"),0)),0)</f>
        <v>0</v>
      </c>
      <c r="L389" s="47" t="b">
        <v>0</v>
      </c>
      <c r="M389" s="47" t="b">
        <v>0</v>
      </c>
    </row>
    <row r="390">
      <c r="J390" s="70">
        <f t="array" ref="J390">IFERROR(INDEX('Commission Data'!$D:$D,MATCH(1,('Commission Data'!$B:$B=A390)*('Commission Data'!$C:$C="Drew"),0)),0)</f>
        <v>0</v>
      </c>
      <c r="K390" s="70">
        <f t="array" ref="K390">IFERROR(INDEX('Commission Data'!$E:$E,MATCH(1,('Commission Data'!$B:$B=A390)*('Commission Data'!$C:$C="Drew"),0)),0)</f>
        <v>0</v>
      </c>
      <c r="L390" s="47" t="b">
        <v>0</v>
      </c>
      <c r="M390" s="47" t="b">
        <v>0</v>
      </c>
    </row>
    <row r="391">
      <c r="J391" s="70">
        <f t="array" ref="J391">IFERROR(INDEX('Commission Data'!$D:$D,MATCH(1,('Commission Data'!$B:$B=A391)*('Commission Data'!$C:$C="Drew"),0)),0)</f>
        <v>0</v>
      </c>
      <c r="K391" s="70">
        <f t="array" ref="K391">IFERROR(INDEX('Commission Data'!$E:$E,MATCH(1,('Commission Data'!$B:$B=A391)*('Commission Data'!$C:$C="Drew"),0)),0)</f>
        <v>0</v>
      </c>
      <c r="L391" s="47" t="b">
        <v>0</v>
      </c>
      <c r="M391" s="47" t="b">
        <v>0</v>
      </c>
    </row>
    <row r="392">
      <c r="J392" s="70">
        <f t="array" ref="J392">IFERROR(INDEX('Commission Data'!$D:$D,MATCH(1,('Commission Data'!$B:$B=A392)*('Commission Data'!$C:$C="Drew"),0)),0)</f>
        <v>0</v>
      </c>
      <c r="K392" s="70">
        <f t="array" ref="K392">IFERROR(INDEX('Commission Data'!$E:$E,MATCH(1,('Commission Data'!$B:$B=A392)*('Commission Data'!$C:$C="Drew"),0)),0)</f>
        <v>0</v>
      </c>
      <c r="L392" s="47" t="b">
        <v>0</v>
      </c>
      <c r="M392" s="47" t="b">
        <v>0</v>
      </c>
    </row>
    <row r="393">
      <c r="J393" s="70">
        <f t="array" ref="J393">IFERROR(INDEX('Commission Data'!$D:$D,MATCH(1,('Commission Data'!$B:$B=A393)*('Commission Data'!$C:$C="Drew"),0)),0)</f>
        <v>0</v>
      </c>
      <c r="K393" s="70">
        <f t="array" ref="K393">IFERROR(INDEX('Commission Data'!$E:$E,MATCH(1,('Commission Data'!$B:$B=A393)*('Commission Data'!$C:$C="Drew"),0)),0)</f>
        <v>0</v>
      </c>
      <c r="L393" s="47" t="b">
        <v>0</v>
      </c>
      <c r="M393" s="47" t="b">
        <v>0</v>
      </c>
    </row>
    <row r="394">
      <c r="J394" s="70">
        <f t="array" ref="J394">IFERROR(INDEX('Commission Data'!$D:$D,MATCH(1,('Commission Data'!$B:$B=A394)*('Commission Data'!$C:$C="Drew"),0)),0)</f>
        <v>0</v>
      </c>
      <c r="K394" s="70">
        <f t="array" ref="K394">IFERROR(INDEX('Commission Data'!$E:$E,MATCH(1,('Commission Data'!$B:$B=A394)*('Commission Data'!$C:$C="Drew"),0)),0)</f>
        <v>0</v>
      </c>
      <c r="L394" s="47" t="b">
        <v>0</v>
      </c>
      <c r="M394" s="47" t="b">
        <v>0</v>
      </c>
    </row>
    <row r="395">
      <c r="J395" s="70">
        <f t="array" ref="J395">IFERROR(INDEX('Commission Data'!$D:$D,MATCH(1,('Commission Data'!$B:$B=A395)*('Commission Data'!$C:$C="Drew"),0)),0)</f>
        <v>0</v>
      </c>
      <c r="K395" s="70">
        <f t="array" ref="K395">IFERROR(INDEX('Commission Data'!$E:$E,MATCH(1,('Commission Data'!$B:$B=A395)*('Commission Data'!$C:$C="Drew"),0)),0)</f>
        <v>0</v>
      </c>
      <c r="L395" s="47" t="b">
        <v>0</v>
      </c>
      <c r="M395" s="47" t="b">
        <v>0</v>
      </c>
    </row>
    <row r="396">
      <c r="J396" s="70">
        <f t="array" ref="J396">IFERROR(INDEX('Commission Data'!$D:$D,MATCH(1,('Commission Data'!$B:$B=A396)*('Commission Data'!$C:$C="Drew"),0)),0)</f>
        <v>0</v>
      </c>
      <c r="K396" s="70">
        <f t="array" ref="K396">IFERROR(INDEX('Commission Data'!$E:$E,MATCH(1,('Commission Data'!$B:$B=A396)*('Commission Data'!$C:$C="Drew"),0)),0)</f>
        <v>0</v>
      </c>
      <c r="L396" s="47" t="b">
        <v>0</v>
      </c>
      <c r="M396" s="47" t="b">
        <v>0</v>
      </c>
    </row>
    <row r="397">
      <c r="J397" s="70">
        <f t="array" ref="J397">IFERROR(INDEX('Commission Data'!$D:$D,MATCH(1,('Commission Data'!$B:$B=A397)*('Commission Data'!$C:$C="Drew"),0)),0)</f>
        <v>0</v>
      </c>
      <c r="K397" s="70">
        <f t="array" ref="K397">IFERROR(INDEX('Commission Data'!$E:$E,MATCH(1,('Commission Data'!$B:$B=A397)*('Commission Data'!$C:$C="Drew"),0)),0)</f>
        <v>0</v>
      </c>
      <c r="L397" s="47" t="b">
        <v>0</v>
      </c>
      <c r="M397" s="47" t="b">
        <v>0</v>
      </c>
    </row>
    <row r="398">
      <c r="J398" s="70">
        <f t="array" ref="J398">IFERROR(INDEX('Commission Data'!$D:$D,MATCH(1,('Commission Data'!$B:$B=A398)*('Commission Data'!$C:$C="Drew"),0)),0)</f>
        <v>0</v>
      </c>
      <c r="K398" s="70">
        <f t="array" ref="K398">IFERROR(INDEX('Commission Data'!$E:$E,MATCH(1,('Commission Data'!$B:$B=A398)*('Commission Data'!$C:$C="Drew"),0)),0)</f>
        <v>0</v>
      </c>
      <c r="L398" s="47" t="b">
        <v>0</v>
      </c>
      <c r="M398" s="47" t="b">
        <v>0</v>
      </c>
    </row>
    <row r="399">
      <c r="J399" s="70">
        <f t="array" ref="J399">IFERROR(INDEX('Commission Data'!$D:$D,MATCH(1,('Commission Data'!$B:$B=A399)*('Commission Data'!$C:$C="Drew"),0)),0)</f>
        <v>0</v>
      </c>
      <c r="K399" s="70">
        <f t="array" ref="K399">IFERROR(INDEX('Commission Data'!$E:$E,MATCH(1,('Commission Data'!$B:$B=A399)*('Commission Data'!$C:$C="Drew"),0)),0)</f>
        <v>0</v>
      </c>
      <c r="L399" s="47" t="b">
        <v>0</v>
      </c>
      <c r="M399" s="47" t="b">
        <v>0</v>
      </c>
    </row>
    <row r="400">
      <c r="J400" s="70">
        <f t="array" ref="J400">IFERROR(INDEX('Commission Data'!$D:$D,MATCH(1,('Commission Data'!$B:$B=A400)*('Commission Data'!$C:$C="Drew"),0)),0)</f>
        <v>0</v>
      </c>
      <c r="K400" s="70">
        <f t="array" ref="K400">IFERROR(INDEX('Commission Data'!$E:$E,MATCH(1,('Commission Data'!$B:$B=A400)*('Commission Data'!$C:$C="Drew"),0)),0)</f>
        <v>0</v>
      </c>
      <c r="L400" s="47" t="b">
        <v>0</v>
      </c>
      <c r="M400" s="47" t="b"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J1" s="69" t="s">
        <v>263</v>
      </c>
      <c r="K1" s="69" t="s">
        <v>264</v>
      </c>
      <c r="L1" s="68" t="s">
        <v>265</v>
      </c>
      <c r="M1" s="68" t="s">
        <v>266</v>
      </c>
    </row>
    <row r="2">
      <c r="J2" s="70">
        <f t="array" ref="J2">IFERROR(INDEX('Commission Data'!$D:$D,MATCH(1,('Commission Data'!$B:$B=A2)*('Commission Data'!$C:$C="James"),0)),0)</f>
        <v>118.27</v>
      </c>
      <c r="K2" s="70">
        <f t="array" ref="K2">IFERROR(INDEX('Commission Data'!$E:$E,MATCH(1,('Commission Data'!$B:$B=A2)*('Commission Data'!$C:$C="James"),0)),0)</f>
        <v>0</v>
      </c>
      <c r="L2" s="39" t="b">
        <v>0</v>
      </c>
      <c r="M2" s="47" t="b">
        <v>0</v>
      </c>
    </row>
    <row r="3">
      <c r="J3" s="70">
        <f t="array" ref="J3">IFERROR(INDEX('Commission Data'!$D:$D,MATCH(1,('Commission Data'!$B:$B=A3)*('Commission Data'!$C:$C="James"),0)),0)</f>
        <v>0</v>
      </c>
      <c r="K3" s="70">
        <f t="array" ref="K3">IFERROR(INDEX('Commission Data'!$E:$E,MATCH(1,('Commission Data'!$B:$B=A3)*('Commission Data'!$C:$C="James"),0)),0)</f>
        <v>0</v>
      </c>
      <c r="L3" s="39" t="b">
        <v>0</v>
      </c>
      <c r="M3" s="47" t="b">
        <v>0</v>
      </c>
    </row>
    <row r="4">
      <c r="J4" s="70">
        <f t="array" ref="J4">IFERROR(INDEX('Commission Data'!$D:$D,MATCH(1,('Commission Data'!$B:$B=A4)*('Commission Data'!$C:$C="James"),0)),0)</f>
        <v>274.69</v>
      </c>
      <c r="K4" s="70">
        <f t="array" ref="K4">IFERROR(INDEX('Commission Data'!$E:$E,MATCH(1,('Commission Data'!$B:$B=A4)*('Commission Data'!$C:$C="James"),0)),0)</f>
        <v>0</v>
      </c>
      <c r="L4" s="47" t="b">
        <v>0</v>
      </c>
      <c r="M4" s="47" t="b">
        <v>0</v>
      </c>
    </row>
    <row r="5">
      <c r="J5" s="70">
        <f t="array" ref="J5">IFERROR(INDEX('Commission Data'!$D:$D,MATCH(1,('Commission Data'!$B:$B=A5)*('Commission Data'!$C:$C="James"),0)),0)</f>
        <v>0</v>
      </c>
      <c r="K5" s="70">
        <f t="array" ref="K5">IFERROR(INDEX('Commission Data'!$E:$E,MATCH(1,('Commission Data'!$B:$B=A5)*('Commission Data'!$C:$C="James"),0)),0)</f>
        <v>0</v>
      </c>
      <c r="L5" s="47" t="b">
        <v>0</v>
      </c>
      <c r="M5" s="47" t="b">
        <v>0</v>
      </c>
    </row>
    <row r="6">
      <c r="J6" s="70">
        <f t="array" ref="J6">IFERROR(INDEX('Commission Data'!$D:$D,MATCH(1,('Commission Data'!$B:$B=A6)*('Commission Data'!$C:$C="James"),0)),0)</f>
        <v>3226.54</v>
      </c>
      <c r="K6" s="70">
        <f t="array" ref="K6">IFERROR(INDEX('Commission Data'!$E:$E,MATCH(1,('Commission Data'!$B:$B=A6)*('Commission Data'!$C:$C="James"),0)),0)</f>
        <v>0</v>
      </c>
      <c r="L6" s="47" t="b">
        <v>0</v>
      </c>
      <c r="M6" s="47" t="b">
        <v>0</v>
      </c>
    </row>
    <row r="7">
      <c r="J7" s="70">
        <f t="array" ref="J7">IFERROR(INDEX('Commission Data'!$D:$D,MATCH(1,('Commission Data'!$B:$B=A7)*('Commission Data'!$C:$C="James"),0)),0)</f>
        <v>0</v>
      </c>
      <c r="K7" s="70">
        <f t="array" ref="K7">IFERROR(INDEX('Commission Data'!$E:$E,MATCH(1,('Commission Data'!$B:$B=A7)*('Commission Data'!$C:$C="James"),0)),0)</f>
        <v>0</v>
      </c>
      <c r="L7" s="47" t="b">
        <v>0</v>
      </c>
      <c r="M7" s="47" t="b">
        <v>0</v>
      </c>
    </row>
    <row r="8">
      <c r="J8" s="70">
        <f t="array" ref="J8">IFERROR(INDEX('Commission Data'!$D:$D,MATCH(1,('Commission Data'!$B:$B=A8)*('Commission Data'!$C:$C="James"),0)),0)</f>
        <v>1757.93</v>
      </c>
      <c r="K8" s="70">
        <f t="array" ref="K8">IFERROR(INDEX('Commission Data'!$E:$E,MATCH(1,('Commission Data'!$B:$B=A8)*('Commission Data'!$C:$C="James"),0)),0)</f>
        <v>0</v>
      </c>
      <c r="L8" s="47" t="b">
        <v>0</v>
      </c>
      <c r="M8" s="47" t="b">
        <v>0</v>
      </c>
    </row>
    <row r="9">
      <c r="J9" s="70">
        <f t="array" ref="J9">IFERROR(INDEX('Commission Data'!$D:$D,MATCH(1,('Commission Data'!$B:$B=A9)*('Commission Data'!$C:$C="James"),0)),0)</f>
        <v>0</v>
      </c>
      <c r="K9" s="70">
        <f t="array" ref="K9">IFERROR(INDEX('Commission Data'!$E:$E,MATCH(1,('Commission Data'!$B:$B=A9)*('Commission Data'!$C:$C="James"),0)),0)</f>
        <v>0</v>
      </c>
      <c r="L9" s="47" t="b">
        <v>0</v>
      </c>
      <c r="M9" s="47" t="b">
        <v>0</v>
      </c>
    </row>
    <row r="10">
      <c r="J10" s="70">
        <f t="array" ref="J10">IFERROR(INDEX('Commission Data'!$D:$D,MATCH(1,('Commission Data'!$B:$B=A10)*('Commission Data'!$C:$C="James"),0)),0)</f>
        <v>0</v>
      </c>
      <c r="K10" s="70">
        <f t="array" ref="K10">IFERROR(INDEX('Commission Data'!$E:$E,MATCH(1,('Commission Data'!$B:$B=A10)*('Commission Data'!$C:$C="James"),0)),0)</f>
        <v>0</v>
      </c>
      <c r="L10" s="47" t="b">
        <v>0</v>
      </c>
      <c r="M10" s="47" t="b">
        <v>0</v>
      </c>
    </row>
    <row r="11">
      <c r="J11" s="70">
        <f t="array" ref="J11">IFERROR(INDEX('Commission Data'!$D:$D,MATCH(1,('Commission Data'!$B:$B=A11)*('Commission Data'!$C:$C="James"),0)),0)</f>
        <v>2428.01</v>
      </c>
      <c r="K11" s="70">
        <f t="array" ref="K11">IFERROR(INDEX('Commission Data'!$E:$E,MATCH(1,('Commission Data'!$B:$B=A11)*('Commission Data'!$C:$C="James"),0)),0)</f>
        <v>404.06</v>
      </c>
      <c r="L11" s="47" t="b">
        <v>0</v>
      </c>
      <c r="M11" s="47" t="b">
        <v>0</v>
      </c>
    </row>
    <row r="12">
      <c r="J12" s="70">
        <f t="array" ref="J12">IFERROR(INDEX('Commission Data'!$D:$D,MATCH(1,('Commission Data'!$B:$B=A12)*('Commission Data'!$C:$C="James"),0)),0)</f>
        <v>0</v>
      </c>
      <c r="K12" s="70">
        <f t="array" ref="K12">IFERROR(INDEX('Commission Data'!$E:$E,MATCH(1,('Commission Data'!$B:$B=A12)*('Commission Data'!$C:$C="James"),0)),0)</f>
        <v>0</v>
      </c>
      <c r="L12" s="47" t="b">
        <v>0</v>
      </c>
      <c r="M12" s="47" t="b">
        <v>0</v>
      </c>
    </row>
    <row r="13">
      <c r="J13" s="70">
        <f t="array" ref="J13">IFERROR(INDEX('Commission Data'!$D:$D,MATCH(1,('Commission Data'!$B:$B=A13)*('Commission Data'!$C:$C="James"),0)),0)</f>
        <v>50.63</v>
      </c>
      <c r="K13" s="70">
        <f t="array" ref="K13">IFERROR(INDEX('Commission Data'!$E:$E,MATCH(1,('Commission Data'!$B:$B=A13)*('Commission Data'!$C:$C="James"),0)),0)</f>
        <v>0</v>
      </c>
      <c r="L13" s="47" t="b">
        <v>0</v>
      </c>
      <c r="M13" s="47" t="b">
        <v>0</v>
      </c>
    </row>
    <row r="14">
      <c r="J14" s="70">
        <f t="array" ref="J14">IFERROR(INDEX('Commission Data'!$D:$D,MATCH(1,('Commission Data'!$B:$B=A14)*('Commission Data'!$C:$C="James"),0)),0)</f>
        <v>0</v>
      </c>
      <c r="K14" s="70">
        <f t="array" ref="K14">IFERROR(INDEX('Commission Data'!$E:$E,MATCH(1,('Commission Data'!$B:$B=A14)*('Commission Data'!$C:$C="James"),0)),0)</f>
        <v>0</v>
      </c>
      <c r="L14" s="47" t="b">
        <v>0</v>
      </c>
      <c r="M14" s="47" t="b">
        <v>0</v>
      </c>
    </row>
    <row r="15">
      <c r="J15" s="70">
        <f t="array" ref="J15">IFERROR(INDEX('Commission Data'!$D:$D,MATCH(1,('Commission Data'!$B:$B=A15)*('Commission Data'!$C:$C="James"),0)),0)</f>
        <v>59.37</v>
      </c>
      <c r="K15" s="70">
        <f t="array" ref="K15">IFERROR(INDEX('Commission Data'!$E:$E,MATCH(1,('Commission Data'!$B:$B=A15)*('Commission Data'!$C:$C="James"),0)),0)</f>
        <v>0</v>
      </c>
      <c r="L15" s="47" t="b">
        <v>0</v>
      </c>
      <c r="M15" s="47" t="b">
        <v>0</v>
      </c>
    </row>
    <row r="16">
      <c r="J16" s="70">
        <f t="array" ref="J16">IFERROR(INDEX('Commission Data'!$D:$D,MATCH(1,('Commission Data'!$B:$B=A16)*('Commission Data'!$C:$C="James"),0)),0)</f>
        <v>0</v>
      </c>
      <c r="K16" s="70">
        <f t="array" ref="K16">IFERROR(INDEX('Commission Data'!$E:$E,MATCH(1,('Commission Data'!$B:$B=A16)*('Commission Data'!$C:$C="James"),0)),0)</f>
        <v>0</v>
      </c>
      <c r="L16" s="47" t="b">
        <v>0</v>
      </c>
      <c r="M16" s="47" t="b">
        <v>0</v>
      </c>
    </row>
    <row r="17">
      <c r="J17" s="70">
        <f t="array" ref="J17">IFERROR(INDEX('Commission Data'!$D:$D,MATCH(1,('Commission Data'!$B:$B=A17)*('Commission Data'!$C:$C="James"),0)),0)</f>
        <v>0</v>
      </c>
      <c r="K17" s="70">
        <f t="array" ref="K17">IFERROR(INDEX('Commission Data'!$E:$E,MATCH(1,('Commission Data'!$B:$B=A17)*('Commission Data'!$C:$C="James"),0)),0)</f>
        <v>0</v>
      </c>
      <c r="L17" s="47" t="b">
        <v>0</v>
      </c>
      <c r="M17" s="47" t="b">
        <v>0</v>
      </c>
    </row>
    <row r="18">
      <c r="J18" s="70">
        <f t="array" ref="J18">IFERROR(INDEX('Commission Data'!$D:$D,MATCH(1,('Commission Data'!$B:$B=A18)*('Commission Data'!$C:$C="James"),0)),0)</f>
        <v>0</v>
      </c>
      <c r="K18" s="70">
        <f t="array" ref="K18">IFERROR(INDEX('Commission Data'!$E:$E,MATCH(1,('Commission Data'!$B:$B=A18)*('Commission Data'!$C:$C="James"),0)),0)</f>
        <v>0</v>
      </c>
      <c r="L18" s="47" t="b">
        <v>0</v>
      </c>
      <c r="M18" s="47" t="b">
        <v>0</v>
      </c>
    </row>
    <row r="19">
      <c r="J19" s="70">
        <f t="array" ref="J19">IFERROR(INDEX('Commission Data'!$D:$D,MATCH(1,('Commission Data'!$B:$B=A19)*('Commission Data'!$C:$C="James"),0)),0)</f>
        <v>0</v>
      </c>
      <c r="K19" s="70">
        <f t="array" ref="K19">IFERROR(INDEX('Commission Data'!$E:$E,MATCH(1,('Commission Data'!$B:$B=A19)*('Commission Data'!$C:$C="James"),0)),0)</f>
        <v>0</v>
      </c>
      <c r="L19" s="47" t="b">
        <v>0</v>
      </c>
      <c r="M19" s="47" t="b">
        <v>0</v>
      </c>
    </row>
    <row r="20">
      <c r="J20" s="70">
        <f t="array" ref="J20">IFERROR(INDEX('Commission Data'!$D:$D,MATCH(1,('Commission Data'!$B:$B=A20)*('Commission Data'!$C:$C="James"),0)),0)</f>
        <v>0</v>
      </c>
      <c r="K20" s="70">
        <f t="array" ref="K20">IFERROR(INDEX('Commission Data'!$E:$E,MATCH(1,('Commission Data'!$B:$B=A20)*('Commission Data'!$C:$C="James"),0)),0)</f>
        <v>0</v>
      </c>
      <c r="L20" s="47" t="b">
        <v>0</v>
      </c>
      <c r="M20" s="47" t="b">
        <v>0</v>
      </c>
    </row>
    <row r="21">
      <c r="J21" s="70">
        <f t="array" ref="J21">IFERROR(INDEX('Commission Data'!$D:$D,MATCH(1,('Commission Data'!$B:$B=A21)*('Commission Data'!$C:$C="James"),0)),0)</f>
        <v>0</v>
      </c>
      <c r="K21" s="70">
        <f t="array" ref="K21">IFERROR(INDEX('Commission Data'!$E:$E,MATCH(1,('Commission Data'!$B:$B=A21)*('Commission Data'!$C:$C="James"),0)),0)</f>
        <v>0</v>
      </c>
      <c r="L21" s="47" t="b">
        <v>0</v>
      </c>
      <c r="M21" s="47" t="b">
        <v>0</v>
      </c>
    </row>
    <row r="22">
      <c r="J22" s="70">
        <f t="array" ref="J22">IFERROR(INDEX('Commission Data'!$D:$D,MATCH(1,('Commission Data'!$B:$B=A22)*('Commission Data'!$C:$C="James"),0)),0)</f>
        <v>0</v>
      </c>
      <c r="K22" s="70">
        <f t="array" ref="K22">IFERROR(INDEX('Commission Data'!$E:$E,MATCH(1,('Commission Data'!$B:$B=A22)*('Commission Data'!$C:$C="James"),0)),0)</f>
        <v>1542.74</v>
      </c>
      <c r="L22" s="47" t="b">
        <v>0</v>
      </c>
      <c r="M22" s="47" t="b">
        <v>0</v>
      </c>
    </row>
    <row r="23">
      <c r="J23" s="70">
        <f t="array" ref="J23">IFERROR(INDEX('Commission Data'!$D:$D,MATCH(1,('Commission Data'!$B:$B=A23)*('Commission Data'!$C:$C="James"),0)),0)</f>
        <v>0</v>
      </c>
      <c r="K23" s="70">
        <f t="array" ref="K23">IFERROR(INDEX('Commission Data'!$E:$E,MATCH(1,('Commission Data'!$B:$B=A23)*('Commission Data'!$C:$C="James"),0)),0)</f>
        <v>0</v>
      </c>
      <c r="L23" s="47" t="b">
        <v>0</v>
      </c>
      <c r="M23" s="47" t="b">
        <v>0</v>
      </c>
    </row>
    <row r="24">
      <c r="J24" s="70">
        <f t="array" ref="J24">IFERROR(INDEX('Commission Data'!$D:$D,MATCH(1,('Commission Data'!$B:$B=A24)*('Commission Data'!$C:$C="James"),0)),0)</f>
        <v>0</v>
      </c>
      <c r="K24" s="70">
        <f t="array" ref="K24">IFERROR(INDEX('Commission Data'!$E:$E,MATCH(1,('Commission Data'!$B:$B=A24)*('Commission Data'!$C:$C="James"),0)),0)</f>
        <v>0</v>
      </c>
      <c r="L24" s="47" t="b">
        <v>0</v>
      </c>
      <c r="M24" s="47" t="b">
        <v>0</v>
      </c>
    </row>
    <row r="25">
      <c r="J25" s="70">
        <f t="array" ref="J25">IFERROR(INDEX('Commission Data'!$D:$D,MATCH(1,('Commission Data'!$B:$B=A25)*('Commission Data'!$C:$C="James"),0)),0)</f>
        <v>0</v>
      </c>
      <c r="K25" s="70">
        <f t="array" ref="K25">IFERROR(INDEX('Commission Data'!$E:$E,MATCH(1,('Commission Data'!$B:$B=A25)*('Commission Data'!$C:$C="James"),0)),0)</f>
        <v>1325.89</v>
      </c>
      <c r="L25" s="47" t="b">
        <v>0</v>
      </c>
      <c r="M25" s="47" t="b">
        <v>0</v>
      </c>
    </row>
    <row r="26">
      <c r="J26" s="70">
        <f t="array" ref="J26">IFERROR(INDEX('Commission Data'!$D:$D,MATCH(1,('Commission Data'!$B:$B=A26)*('Commission Data'!$C:$C="James"),0)),0)</f>
        <v>0</v>
      </c>
      <c r="K26" s="70">
        <f t="array" ref="K26">IFERROR(INDEX('Commission Data'!$E:$E,MATCH(1,('Commission Data'!$B:$B=A26)*('Commission Data'!$C:$C="James"),0)),0)</f>
        <v>0</v>
      </c>
      <c r="L26" s="47" t="b">
        <v>0</v>
      </c>
      <c r="M26" s="47" t="b">
        <v>0</v>
      </c>
    </row>
    <row r="27">
      <c r="J27" s="70">
        <f t="array" ref="J27">IFERROR(INDEX('Commission Data'!$D:$D,MATCH(1,('Commission Data'!$B:$B=A27)*('Commission Data'!$C:$C="James"),0)),0)</f>
        <v>0</v>
      </c>
      <c r="K27" s="70">
        <f t="array" ref="K27">IFERROR(INDEX('Commission Data'!$E:$E,MATCH(1,('Commission Data'!$B:$B=A27)*('Commission Data'!$C:$C="James"),0)),0)</f>
        <v>0</v>
      </c>
      <c r="L27" s="47" t="b">
        <v>0</v>
      </c>
      <c r="M27" s="47" t="b">
        <v>0</v>
      </c>
    </row>
    <row r="28">
      <c r="J28" s="70">
        <f t="array" ref="J28">IFERROR(INDEX('Commission Data'!$D:$D,MATCH(1,('Commission Data'!$B:$B=A28)*('Commission Data'!$C:$C="James"),0)),0)</f>
        <v>0</v>
      </c>
      <c r="K28" s="70">
        <f t="array" ref="K28">IFERROR(INDEX('Commission Data'!$E:$E,MATCH(1,('Commission Data'!$B:$B=A28)*('Commission Data'!$C:$C="James"),0)),0)</f>
        <v>0</v>
      </c>
      <c r="L28" s="47" t="b">
        <v>0</v>
      </c>
      <c r="M28" s="47" t="b">
        <v>0</v>
      </c>
    </row>
    <row r="29">
      <c r="J29" s="70">
        <f t="array" ref="J29">IFERROR(INDEX('Commission Data'!$D:$D,MATCH(1,('Commission Data'!$B:$B=A29)*('Commission Data'!$C:$C="James"),0)),0)</f>
        <v>0</v>
      </c>
      <c r="K29" s="70">
        <f t="array" ref="K29">IFERROR(INDEX('Commission Data'!$E:$E,MATCH(1,('Commission Data'!$B:$B=A29)*('Commission Data'!$C:$C="James"),0)),0)</f>
        <v>0</v>
      </c>
      <c r="L29" s="39" t="b">
        <v>0</v>
      </c>
      <c r="M29" s="47" t="b">
        <v>0</v>
      </c>
    </row>
    <row r="30">
      <c r="J30" s="70">
        <f t="array" ref="J30">IFERROR(INDEX('Commission Data'!$D:$D,MATCH(1,('Commission Data'!$B:$B=A30)*('Commission Data'!$C:$C="James"),0)),0)</f>
        <v>0</v>
      </c>
      <c r="K30" s="70">
        <f t="array" ref="K30">IFERROR(INDEX('Commission Data'!$E:$E,MATCH(1,('Commission Data'!$B:$B=A30)*('Commission Data'!$C:$C="James"),0)),0)</f>
        <v>0</v>
      </c>
      <c r="L30" s="47" t="b">
        <v>0</v>
      </c>
      <c r="M30" s="47" t="b">
        <v>0</v>
      </c>
    </row>
    <row r="31">
      <c r="J31" s="70">
        <f t="array" ref="J31">IFERROR(INDEX('Commission Data'!$D:$D,MATCH(1,('Commission Data'!$B:$B=A31)*('Commission Data'!$C:$C="James"),0)),0)</f>
        <v>0</v>
      </c>
      <c r="K31" s="70">
        <f t="array" ref="K31">IFERROR(INDEX('Commission Data'!$E:$E,MATCH(1,('Commission Data'!$B:$B=A31)*('Commission Data'!$C:$C="James"),0)),0)</f>
        <v>0</v>
      </c>
      <c r="L31" s="47" t="b">
        <v>0</v>
      </c>
      <c r="M31" s="47" t="b">
        <v>0</v>
      </c>
    </row>
    <row r="32">
      <c r="J32" s="70">
        <f t="array" ref="J32">IFERROR(INDEX('Commission Data'!$D:$D,MATCH(1,('Commission Data'!$B:$B=A32)*('Commission Data'!$C:$C="James"),0)),0)</f>
        <v>0</v>
      </c>
      <c r="K32" s="70">
        <f t="array" ref="K32">IFERROR(INDEX('Commission Data'!$E:$E,MATCH(1,('Commission Data'!$B:$B=A32)*('Commission Data'!$C:$C="James"),0)),0)</f>
        <v>0</v>
      </c>
      <c r="L32" s="47" t="b">
        <v>0</v>
      </c>
      <c r="M32" s="47" t="b">
        <v>0</v>
      </c>
    </row>
    <row r="33">
      <c r="J33" s="70">
        <f t="array" ref="J33">IFERROR(INDEX('Commission Data'!$D:$D,MATCH(1,('Commission Data'!$B:$B=A33)*('Commission Data'!$C:$C="James"),0)),0)</f>
        <v>0</v>
      </c>
      <c r="K33" s="70">
        <f t="array" ref="K33">IFERROR(INDEX('Commission Data'!$E:$E,MATCH(1,('Commission Data'!$B:$B=A33)*('Commission Data'!$C:$C="James"),0)),0)</f>
        <v>0</v>
      </c>
      <c r="L33" s="47" t="b">
        <v>0</v>
      </c>
      <c r="M33" s="47" t="b">
        <v>0</v>
      </c>
    </row>
    <row r="34">
      <c r="J34" s="70">
        <f t="array" ref="J34">IFERROR(INDEX('Commission Data'!$D:$D,MATCH(1,('Commission Data'!$B:$B=A34)*('Commission Data'!$C:$C="James"),0)),0)</f>
        <v>0</v>
      </c>
      <c r="K34" s="70">
        <f t="array" ref="K34">IFERROR(INDEX('Commission Data'!$E:$E,MATCH(1,('Commission Data'!$B:$B=A34)*('Commission Data'!$C:$C="James"),0)),0)</f>
        <v>0</v>
      </c>
      <c r="L34" s="47" t="b">
        <v>0</v>
      </c>
      <c r="M34" s="47" t="b">
        <v>0</v>
      </c>
    </row>
    <row r="35">
      <c r="J35" s="70">
        <f t="array" ref="J35">IFERROR(INDEX('Commission Data'!$D:$D,MATCH(1,('Commission Data'!$B:$B=A35)*('Commission Data'!$C:$C="James"),0)),0)</f>
        <v>0</v>
      </c>
      <c r="K35" s="70">
        <f t="array" ref="K35">IFERROR(INDEX('Commission Data'!$E:$E,MATCH(1,('Commission Data'!$B:$B=A35)*('Commission Data'!$C:$C="James"),0)),0)</f>
        <v>0</v>
      </c>
      <c r="L35" s="47" t="b">
        <v>0</v>
      </c>
      <c r="M35" s="47" t="b">
        <v>0</v>
      </c>
    </row>
    <row r="36">
      <c r="J36" s="70">
        <f t="array" ref="J36">IFERROR(INDEX('Commission Data'!$D:$D,MATCH(1,('Commission Data'!$B:$B=A36)*('Commission Data'!$C:$C="James"),0)),0)</f>
        <v>0</v>
      </c>
      <c r="K36" s="70">
        <f t="array" ref="K36">IFERROR(INDEX('Commission Data'!$E:$E,MATCH(1,('Commission Data'!$B:$B=A36)*('Commission Data'!$C:$C="James"),0)),0)</f>
        <v>0</v>
      </c>
      <c r="L36" s="47" t="b">
        <v>0</v>
      </c>
      <c r="M36" s="47" t="b">
        <v>0</v>
      </c>
    </row>
    <row r="37">
      <c r="J37" s="70">
        <f t="array" ref="J37">IFERROR(INDEX('Commission Data'!$D:$D,MATCH(1,('Commission Data'!$B:$B=A37)*('Commission Data'!$C:$C="James"),0)),0)</f>
        <v>0</v>
      </c>
      <c r="K37" s="70">
        <f t="array" ref="K37">IFERROR(INDEX('Commission Data'!$E:$E,MATCH(1,('Commission Data'!$B:$B=A37)*('Commission Data'!$C:$C="James"),0)),0)</f>
        <v>0</v>
      </c>
      <c r="L37" s="47" t="b">
        <v>0</v>
      </c>
      <c r="M37" s="47" t="b">
        <v>0</v>
      </c>
    </row>
    <row r="38">
      <c r="J38" s="70">
        <f t="array" ref="J38">IFERROR(INDEX('Commission Data'!$D:$D,MATCH(1,('Commission Data'!$B:$B=A38)*('Commission Data'!$C:$C="James"),0)),0)</f>
        <v>0</v>
      </c>
      <c r="K38" s="70">
        <f t="array" ref="K38">IFERROR(INDEX('Commission Data'!$E:$E,MATCH(1,('Commission Data'!$B:$B=A38)*('Commission Data'!$C:$C="James"),0)),0)</f>
        <v>0</v>
      </c>
      <c r="L38" s="47" t="b">
        <v>0</v>
      </c>
      <c r="M38" s="47" t="b">
        <v>0</v>
      </c>
    </row>
    <row r="39">
      <c r="J39" s="70">
        <f t="array" ref="J39">IFERROR(INDEX('Commission Data'!$D:$D,MATCH(1,('Commission Data'!$B:$B=A39)*('Commission Data'!$C:$C="James"),0)),0)</f>
        <v>60</v>
      </c>
      <c r="K39" s="70">
        <f t="array" ref="K39">IFERROR(INDEX('Commission Data'!$E:$E,MATCH(1,('Commission Data'!$B:$B=A39)*('Commission Data'!$C:$C="James"),0)),0)</f>
        <v>0</v>
      </c>
      <c r="L39" s="47" t="b">
        <v>0</v>
      </c>
      <c r="M39" s="47" t="b">
        <v>0</v>
      </c>
    </row>
    <row r="40">
      <c r="J40" s="70">
        <f t="array" ref="J40">IFERROR(INDEX('Commission Data'!$D:$D,MATCH(1,('Commission Data'!$B:$B=A40)*('Commission Data'!$C:$C="James"),0)),0)</f>
        <v>0</v>
      </c>
      <c r="K40" s="70">
        <f t="array" ref="K40">IFERROR(INDEX('Commission Data'!$E:$E,MATCH(1,('Commission Data'!$B:$B=A40)*('Commission Data'!$C:$C="James"),0)),0)</f>
        <v>0</v>
      </c>
      <c r="L40" s="47" t="b">
        <v>0</v>
      </c>
      <c r="M40" s="47" t="b">
        <v>0</v>
      </c>
    </row>
    <row r="41">
      <c r="J41" s="70">
        <f t="array" ref="J41">IFERROR(INDEX('Commission Data'!$D:$D,MATCH(1,('Commission Data'!$B:$B=A41)*('Commission Data'!$C:$C="James"),0)),0)</f>
        <v>0</v>
      </c>
      <c r="K41" s="70">
        <f t="array" ref="K41">IFERROR(INDEX('Commission Data'!$E:$E,MATCH(1,('Commission Data'!$B:$B=A41)*('Commission Data'!$C:$C="James"),0)),0)</f>
        <v>0</v>
      </c>
      <c r="L41" s="47" t="b">
        <v>0</v>
      </c>
      <c r="M41" s="47" t="b">
        <v>0</v>
      </c>
    </row>
    <row r="42">
      <c r="J42" s="70">
        <f t="array" ref="J42">IFERROR(INDEX('Commission Data'!$D:$D,MATCH(1,('Commission Data'!$B:$B=A42)*('Commission Data'!$C:$C="James"),0)),0)</f>
        <v>0</v>
      </c>
      <c r="K42" s="70">
        <f t="array" ref="K42">IFERROR(INDEX('Commission Data'!$E:$E,MATCH(1,('Commission Data'!$B:$B=A42)*('Commission Data'!$C:$C="James"),0)),0)</f>
        <v>0</v>
      </c>
      <c r="L42" s="47" t="b">
        <v>0</v>
      </c>
      <c r="M42" s="47" t="b">
        <v>0</v>
      </c>
    </row>
    <row r="43">
      <c r="J43" s="70">
        <f t="array" ref="J43">IFERROR(INDEX('Commission Data'!$D:$D,MATCH(1,('Commission Data'!$B:$B=A43)*('Commission Data'!$C:$C="James"),0)),0)</f>
        <v>50</v>
      </c>
      <c r="K43" s="70">
        <f t="array" ref="K43">IFERROR(INDEX('Commission Data'!$E:$E,MATCH(1,('Commission Data'!$B:$B=A43)*('Commission Data'!$C:$C="James"),0)),0)</f>
        <v>0</v>
      </c>
      <c r="L43" s="47" t="b">
        <v>0</v>
      </c>
      <c r="M43" s="47" t="b">
        <v>0</v>
      </c>
    </row>
    <row r="44">
      <c r="J44" s="70">
        <f t="array" ref="J44">IFERROR(INDEX('Commission Data'!$D:$D,MATCH(1,('Commission Data'!$B:$B=A44)*('Commission Data'!$C:$C="James"),0)),0)</f>
        <v>76.13</v>
      </c>
      <c r="K44" s="70">
        <f t="array" ref="K44">IFERROR(INDEX('Commission Data'!$E:$E,MATCH(1,('Commission Data'!$B:$B=A44)*('Commission Data'!$C:$C="James"),0)),0)</f>
        <v>0</v>
      </c>
      <c r="L44" s="47" t="b">
        <v>0</v>
      </c>
      <c r="M44" s="47" t="b">
        <v>0</v>
      </c>
    </row>
    <row r="45">
      <c r="J45" s="70">
        <f t="array" ref="J45">IFERROR(INDEX('Commission Data'!$D:$D,MATCH(1,('Commission Data'!$B:$B=A45)*('Commission Data'!$C:$C="James"),0)),0)</f>
        <v>0</v>
      </c>
      <c r="K45" s="70">
        <f t="array" ref="K45">IFERROR(INDEX('Commission Data'!$E:$E,MATCH(1,('Commission Data'!$B:$B=A45)*('Commission Data'!$C:$C="James"),0)),0)</f>
        <v>0</v>
      </c>
      <c r="L45" s="47" t="b">
        <v>0</v>
      </c>
      <c r="M45" s="47" t="b">
        <v>0</v>
      </c>
    </row>
    <row r="46">
      <c r="J46" s="70">
        <f t="array" ref="J46">IFERROR(INDEX('Commission Data'!$D:$D,MATCH(1,('Commission Data'!$B:$B=A46)*('Commission Data'!$C:$C="James"),0)),0)</f>
        <v>0</v>
      </c>
      <c r="K46" s="70">
        <f t="array" ref="K46">IFERROR(INDEX('Commission Data'!$E:$E,MATCH(1,('Commission Data'!$B:$B=A46)*('Commission Data'!$C:$C="James"),0)),0)</f>
        <v>0</v>
      </c>
      <c r="L46" s="47" t="b">
        <v>0</v>
      </c>
      <c r="M46" s="47" t="b">
        <v>0</v>
      </c>
    </row>
    <row r="47">
      <c r="J47" s="70">
        <f t="array" ref="J47">IFERROR(INDEX('Commission Data'!$D:$D,MATCH(1,('Commission Data'!$B:$B=A47)*('Commission Data'!$C:$C="James"),0)),0)</f>
        <v>0</v>
      </c>
      <c r="K47" s="70">
        <f t="array" ref="K47">IFERROR(INDEX('Commission Data'!$E:$E,MATCH(1,('Commission Data'!$B:$B=A47)*('Commission Data'!$C:$C="James"),0)),0)</f>
        <v>0</v>
      </c>
      <c r="L47" s="47" t="b">
        <v>0</v>
      </c>
      <c r="M47" s="47" t="b">
        <v>0</v>
      </c>
    </row>
    <row r="48">
      <c r="J48" s="70">
        <f t="array" ref="J48">IFERROR(INDEX('Commission Data'!$D:$D,MATCH(1,('Commission Data'!$B:$B=A48)*('Commission Data'!$C:$C="James"),0)),0)</f>
        <v>0</v>
      </c>
      <c r="K48" s="70">
        <f t="array" ref="K48">IFERROR(INDEX('Commission Data'!$E:$E,MATCH(1,('Commission Data'!$B:$B=A48)*('Commission Data'!$C:$C="James"),0)),0)</f>
        <v>57.75</v>
      </c>
      <c r="L48" s="47" t="b">
        <v>0</v>
      </c>
      <c r="M48" s="47" t="b">
        <v>0</v>
      </c>
    </row>
    <row r="49">
      <c r="J49" s="70">
        <f t="array" ref="J49">IFERROR(INDEX('Commission Data'!$D:$D,MATCH(1,('Commission Data'!$B:$B=A49)*('Commission Data'!$C:$C="James"),0)),0)</f>
        <v>0</v>
      </c>
      <c r="K49" s="70">
        <f t="array" ref="K49">IFERROR(INDEX('Commission Data'!$E:$E,MATCH(1,('Commission Data'!$B:$B=A49)*('Commission Data'!$C:$C="James"),0)),0)</f>
        <v>0</v>
      </c>
      <c r="L49" s="47" t="b">
        <v>0</v>
      </c>
      <c r="M49" s="47" t="b">
        <v>0</v>
      </c>
    </row>
    <row r="50">
      <c r="J50" s="70">
        <f t="array" ref="J50">IFERROR(INDEX('Commission Data'!$D:$D,MATCH(1,('Commission Data'!$B:$B=A50)*('Commission Data'!$C:$C="James"),0)),0)</f>
        <v>0</v>
      </c>
      <c r="K50" s="70">
        <f t="array" ref="K50">IFERROR(INDEX('Commission Data'!$E:$E,MATCH(1,('Commission Data'!$B:$B=A50)*('Commission Data'!$C:$C="James"),0)),0)</f>
        <v>0</v>
      </c>
      <c r="L50" s="47" t="b">
        <v>0</v>
      </c>
      <c r="M50" s="47" t="b">
        <v>0</v>
      </c>
    </row>
    <row r="51">
      <c r="J51" s="70">
        <f t="array" ref="J51">IFERROR(INDEX('Commission Data'!$D:$D,MATCH(1,('Commission Data'!$B:$B=A51)*('Commission Data'!$C:$C="James"),0)),0)</f>
        <v>0</v>
      </c>
      <c r="K51" s="70">
        <f t="array" ref="K51">IFERROR(INDEX('Commission Data'!$E:$E,MATCH(1,('Commission Data'!$B:$B=A51)*('Commission Data'!$C:$C="James"),0)),0)</f>
        <v>0</v>
      </c>
      <c r="L51" s="47" t="b">
        <v>0</v>
      </c>
      <c r="M51" s="47" t="b">
        <v>0</v>
      </c>
    </row>
    <row r="52">
      <c r="J52" s="70">
        <f t="array" ref="J52">IFERROR(INDEX('Commission Data'!$D:$D,MATCH(1,('Commission Data'!$B:$B=A52)*('Commission Data'!$C:$C="James"),0)),0)</f>
        <v>0</v>
      </c>
      <c r="K52" s="70">
        <f t="array" ref="K52">IFERROR(INDEX('Commission Data'!$E:$E,MATCH(1,('Commission Data'!$B:$B=A52)*('Commission Data'!$C:$C="James"),0)),0)</f>
        <v>0</v>
      </c>
      <c r="L52" s="47" t="b">
        <v>0</v>
      </c>
      <c r="M52" s="47" t="b">
        <v>0</v>
      </c>
    </row>
    <row r="53">
      <c r="J53" s="70">
        <f t="array" ref="J53">IFERROR(INDEX('Commission Data'!$D:$D,MATCH(1,('Commission Data'!$B:$B=A53)*('Commission Data'!$C:$C="James"),0)),0)</f>
        <v>0</v>
      </c>
      <c r="K53" s="70">
        <f t="array" ref="K53">IFERROR(INDEX('Commission Data'!$E:$E,MATCH(1,('Commission Data'!$B:$B=A53)*('Commission Data'!$C:$C="James"),0)),0)</f>
        <v>0</v>
      </c>
      <c r="L53" s="47" t="b">
        <v>0</v>
      </c>
      <c r="M53" s="47" t="b">
        <v>0</v>
      </c>
    </row>
    <row r="54">
      <c r="J54" s="70">
        <f t="array" ref="J54">IFERROR(INDEX('Commission Data'!$D:$D,MATCH(1,('Commission Data'!$B:$B=A54)*('Commission Data'!$C:$C="James"),0)),0)</f>
        <v>0</v>
      </c>
      <c r="K54" s="70">
        <f t="array" ref="K54">IFERROR(INDEX('Commission Data'!$E:$E,MATCH(1,('Commission Data'!$B:$B=A54)*('Commission Data'!$C:$C="James"),0)),0)</f>
        <v>0</v>
      </c>
      <c r="L54" s="47" t="b">
        <v>0</v>
      </c>
      <c r="M54" s="47" t="b">
        <v>0</v>
      </c>
    </row>
    <row r="55">
      <c r="J55" s="70">
        <f t="array" ref="J55">IFERROR(INDEX('Commission Data'!$D:$D,MATCH(1,('Commission Data'!$B:$B=A55)*('Commission Data'!$C:$C="James"),0)),0)</f>
        <v>0</v>
      </c>
      <c r="K55" s="70">
        <f t="array" ref="K55">IFERROR(INDEX('Commission Data'!$E:$E,MATCH(1,('Commission Data'!$B:$B=A55)*('Commission Data'!$C:$C="James"),0)),0)</f>
        <v>0</v>
      </c>
      <c r="L55" s="47" t="b">
        <v>0</v>
      </c>
      <c r="M55" s="47" t="b">
        <v>0</v>
      </c>
    </row>
    <row r="56">
      <c r="J56" s="70">
        <f t="array" ref="J56">IFERROR(INDEX('Commission Data'!$D:$D,MATCH(1,('Commission Data'!$B:$B=A56)*('Commission Data'!$C:$C="James"),0)),0)</f>
        <v>0</v>
      </c>
      <c r="K56" s="70">
        <f t="array" ref="K56">IFERROR(INDEX('Commission Data'!$E:$E,MATCH(1,('Commission Data'!$B:$B=A56)*('Commission Data'!$C:$C="James"),0)),0)</f>
        <v>0</v>
      </c>
      <c r="L56" s="47" t="b">
        <v>0</v>
      </c>
      <c r="M56" s="47" t="b">
        <v>0</v>
      </c>
    </row>
    <row r="57">
      <c r="J57" s="70">
        <f t="array" ref="J57">IFERROR(INDEX('Commission Data'!$D:$D,MATCH(1,('Commission Data'!$B:$B=A57)*('Commission Data'!$C:$C="James"),0)),0)</f>
        <v>0</v>
      </c>
      <c r="K57" s="70">
        <f t="array" ref="K57">IFERROR(INDEX('Commission Data'!$E:$E,MATCH(1,('Commission Data'!$B:$B=A57)*('Commission Data'!$C:$C="James"),0)),0)</f>
        <v>0</v>
      </c>
      <c r="L57" s="47" t="b">
        <v>0</v>
      </c>
      <c r="M57" s="47" t="b">
        <v>0</v>
      </c>
    </row>
    <row r="58">
      <c r="J58" s="70">
        <f t="array" ref="J58">IFERROR(INDEX('Commission Data'!$D:$D,MATCH(1,('Commission Data'!$B:$B=A58)*('Commission Data'!$C:$C="James"),0)),0)</f>
        <v>0</v>
      </c>
      <c r="K58" s="70">
        <f t="array" ref="K58">IFERROR(INDEX('Commission Data'!$E:$E,MATCH(1,('Commission Data'!$B:$B=A58)*('Commission Data'!$C:$C="James"),0)),0)</f>
        <v>0</v>
      </c>
      <c r="L58" s="47" t="b">
        <v>0</v>
      </c>
      <c r="M58" s="47" t="b">
        <v>0</v>
      </c>
    </row>
    <row r="59">
      <c r="J59" s="70">
        <f t="array" ref="J59">IFERROR(INDEX('Commission Data'!$D:$D,MATCH(1,('Commission Data'!$B:$B=A59)*('Commission Data'!$C:$C="James"),0)),0)</f>
        <v>0</v>
      </c>
      <c r="K59" s="70">
        <f t="array" ref="K59">IFERROR(INDEX('Commission Data'!$E:$E,MATCH(1,('Commission Data'!$B:$B=A59)*('Commission Data'!$C:$C="James"),0)),0)</f>
        <v>0</v>
      </c>
      <c r="L59" s="47" t="b">
        <v>0</v>
      </c>
      <c r="M59" s="47" t="b">
        <v>0</v>
      </c>
    </row>
    <row r="60">
      <c r="J60" s="70">
        <f t="array" ref="J60">IFERROR(INDEX('Commission Data'!$D:$D,MATCH(1,('Commission Data'!$B:$B=A60)*('Commission Data'!$C:$C="James"),0)),0)</f>
        <v>0</v>
      </c>
      <c r="K60" s="70">
        <f t="array" ref="K60">IFERROR(INDEX('Commission Data'!$E:$E,MATCH(1,('Commission Data'!$B:$B=A60)*('Commission Data'!$C:$C="James"),0)),0)</f>
        <v>0</v>
      </c>
      <c r="L60" s="47" t="b">
        <v>0</v>
      </c>
      <c r="M60" s="47" t="b">
        <v>0</v>
      </c>
    </row>
    <row r="61">
      <c r="J61" s="70">
        <f t="array" ref="J61">IFERROR(INDEX('Commission Data'!$D:$D,MATCH(1,('Commission Data'!$B:$B=A61)*('Commission Data'!$C:$C="James"),0)),0)</f>
        <v>0</v>
      </c>
      <c r="K61" s="70">
        <f t="array" ref="K61">IFERROR(INDEX('Commission Data'!$E:$E,MATCH(1,('Commission Data'!$B:$B=A61)*('Commission Data'!$C:$C="James"),0)),0)</f>
        <v>0</v>
      </c>
      <c r="L61" s="47" t="b">
        <v>0</v>
      </c>
      <c r="M61" s="47" t="b">
        <v>0</v>
      </c>
    </row>
    <row r="62">
      <c r="J62" s="70">
        <f t="array" ref="J62">IFERROR(INDEX('Commission Data'!$D:$D,MATCH(1,('Commission Data'!$B:$B=A62)*('Commission Data'!$C:$C="James"),0)),0)</f>
        <v>0</v>
      </c>
      <c r="K62" s="70">
        <f t="array" ref="K62">IFERROR(INDEX('Commission Data'!$E:$E,MATCH(1,('Commission Data'!$B:$B=A62)*('Commission Data'!$C:$C="James"),0)),0)</f>
        <v>0</v>
      </c>
      <c r="L62" s="47" t="b">
        <v>0</v>
      </c>
      <c r="M62" s="47" t="b">
        <v>0</v>
      </c>
    </row>
    <row r="63">
      <c r="J63" s="70">
        <f t="array" ref="J63">IFERROR(INDEX('Commission Data'!$D:$D,MATCH(1,('Commission Data'!$B:$B=A63)*('Commission Data'!$C:$C="James"),0)),0)</f>
        <v>0</v>
      </c>
      <c r="K63" s="70">
        <f t="array" ref="K63">IFERROR(INDEX('Commission Data'!$E:$E,MATCH(1,('Commission Data'!$B:$B=A63)*('Commission Data'!$C:$C="James"),0)),0)</f>
        <v>0</v>
      </c>
      <c r="L63" s="47" t="b">
        <v>0</v>
      </c>
      <c r="M63" s="47" t="b">
        <v>0</v>
      </c>
    </row>
    <row r="64">
      <c r="J64" s="70">
        <f t="array" ref="J64">IFERROR(INDEX('Commission Data'!$D:$D,MATCH(1,('Commission Data'!$B:$B=A64)*('Commission Data'!$C:$C="James"),0)),0)</f>
        <v>0</v>
      </c>
      <c r="K64" s="70">
        <f t="array" ref="K64">IFERROR(INDEX('Commission Data'!$E:$E,MATCH(1,('Commission Data'!$B:$B=A64)*('Commission Data'!$C:$C="James"),0)),0)</f>
        <v>0</v>
      </c>
      <c r="L64" s="47" t="b">
        <v>0</v>
      </c>
      <c r="M64" s="47" t="b">
        <v>0</v>
      </c>
    </row>
    <row r="65">
      <c r="J65" s="70">
        <f t="array" ref="J65">IFERROR(INDEX('Commission Data'!$D:$D,MATCH(1,('Commission Data'!$B:$B=A65)*('Commission Data'!$C:$C="James"),0)),0)</f>
        <v>0</v>
      </c>
      <c r="K65" s="70">
        <f t="array" ref="K65">IFERROR(INDEX('Commission Data'!$E:$E,MATCH(1,('Commission Data'!$B:$B=A65)*('Commission Data'!$C:$C="James"),0)),0)</f>
        <v>0</v>
      </c>
      <c r="L65" s="47" t="b">
        <v>0</v>
      </c>
      <c r="M65" s="47" t="b">
        <v>0</v>
      </c>
    </row>
    <row r="66">
      <c r="J66" s="70">
        <f t="array" ref="J66">IFERROR(INDEX('Commission Data'!$D:$D,MATCH(1,('Commission Data'!$B:$B=A66)*('Commission Data'!$C:$C="James"),0)),0)</f>
        <v>0</v>
      </c>
      <c r="K66" s="70">
        <f t="array" ref="K66">IFERROR(INDEX('Commission Data'!$E:$E,MATCH(1,('Commission Data'!$B:$B=A66)*('Commission Data'!$C:$C="James"),0)),0)</f>
        <v>0</v>
      </c>
      <c r="L66" s="47" t="b">
        <v>0</v>
      </c>
      <c r="M66" s="47" t="b">
        <v>0</v>
      </c>
    </row>
    <row r="67">
      <c r="J67" s="70">
        <f t="array" ref="J67">IFERROR(INDEX('Commission Data'!$D:$D,MATCH(1,('Commission Data'!$B:$B=A67)*('Commission Data'!$C:$C="James"),0)),0)</f>
        <v>0</v>
      </c>
      <c r="K67" s="70">
        <f t="array" ref="K67">IFERROR(INDEX('Commission Data'!$E:$E,MATCH(1,('Commission Data'!$B:$B=A67)*('Commission Data'!$C:$C="James"),0)),0)</f>
        <v>0</v>
      </c>
      <c r="L67" s="47" t="b">
        <v>0</v>
      </c>
      <c r="M67" s="47" t="b">
        <v>0</v>
      </c>
    </row>
    <row r="68">
      <c r="J68" s="70">
        <f t="array" ref="J68">IFERROR(INDEX('Commission Data'!$D:$D,MATCH(1,('Commission Data'!$B:$B=A68)*('Commission Data'!$C:$C="James"),0)),0)</f>
        <v>0</v>
      </c>
      <c r="K68" s="70">
        <f t="array" ref="K68">IFERROR(INDEX('Commission Data'!$E:$E,MATCH(1,('Commission Data'!$B:$B=A68)*('Commission Data'!$C:$C="James"),0)),0)</f>
        <v>0</v>
      </c>
      <c r="L68" s="47" t="b">
        <v>0</v>
      </c>
      <c r="M68" s="47" t="b">
        <v>0</v>
      </c>
    </row>
    <row r="69">
      <c r="J69" s="70">
        <f t="array" ref="J69">IFERROR(INDEX('Commission Data'!$D:$D,MATCH(1,('Commission Data'!$B:$B=A69)*('Commission Data'!$C:$C="James"),0)),0)</f>
        <v>0</v>
      </c>
      <c r="K69" s="70">
        <f t="array" ref="K69">IFERROR(INDEX('Commission Data'!$E:$E,MATCH(1,('Commission Data'!$B:$B=A69)*('Commission Data'!$C:$C="James"),0)),0)</f>
        <v>0</v>
      </c>
      <c r="L69" s="47" t="b">
        <v>0</v>
      </c>
      <c r="M69" s="47" t="b">
        <v>0</v>
      </c>
    </row>
    <row r="70">
      <c r="J70" s="70">
        <f t="array" ref="J70">IFERROR(INDEX('Commission Data'!$D:$D,MATCH(1,('Commission Data'!$B:$B=A70)*('Commission Data'!$C:$C="James"),0)),0)</f>
        <v>0</v>
      </c>
      <c r="K70" s="70">
        <f t="array" ref="K70">IFERROR(INDEX('Commission Data'!$E:$E,MATCH(1,('Commission Data'!$B:$B=A70)*('Commission Data'!$C:$C="James"),0)),0)</f>
        <v>0</v>
      </c>
      <c r="L70" s="47" t="b">
        <v>0</v>
      </c>
      <c r="M70" s="47" t="b">
        <v>0</v>
      </c>
    </row>
    <row r="71">
      <c r="J71" s="70">
        <f t="array" ref="J71">IFERROR(INDEX('Commission Data'!$D:$D,MATCH(1,('Commission Data'!$B:$B=A71)*('Commission Data'!$C:$C="James"),0)),0)</f>
        <v>0</v>
      </c>
      <c r="K71" s="70">
        <f t="array" ref="K71">IFERROR(INDEX('Commission Data'!$E:$E,MATCH(1,('Commission Data'!$B:$B=A71)*('Commission Data'!$C:$C="James"),0)),0)</f>
        <v>0</v>
      </c>
      <c r="L71" s="47" t="b">
        <v>0</v>
      </c>
      <c r="M71" s="47" t="b">
        <v>0</v>
      </c>
    </row>
    <row r="72">
      <c r="J72" s="70">
        <f t="array" ref="J72">IFERROR(INDEX('Commission Data'!$D:$D,MATCH(1,('Commission Data'!$B:$B=A72)*('Commission Data'!$C:$C="James"),0)),0)</f>
        <v>0</v>
      </c>
      <c r="K72" s="70">
        <f t="array" ref="K72">IFERROR(INDEX('Commission Data'!$E:$E,MATCH(1,('Commission Data'!$B:$B=A72)*('Commission Data'!$C:$C="James"),0)),0)</f>
        <v>0</v>
      </c>
      <c r="L72" s="47" t="b">
        <v>0</v>
      </c>
      <c r="M72" s="47" t="b">
        <v>0</v>
      </c>
    </row>
    <row r="73">
      <c r="J73" s="70">
        <f t="array" ref="J73">IFERROR(INDEX('Commission Data'!$D:$D,MATCH(1,('Commission Data'!$B:$B=A73)*('Commission Data'!$C:$C="James"),0)),0)</f>
        <v>0</v>
      </c>
      <c r="K73" s="70">
        <f t="array" ref="K73">IFERROR(INDEX('Commission Data'!$E:$E,MATCH(1,('Commission Data'!$B:$B=A73)*('Commission Data'!$C:$C="James"),0)),0)</f>
        <v>0</v>
      </c>
      <c r="L73" s="47" t="b">
        <v>0</v>
      </c>
      <c r="M73" s="47" t="b">
        <v>0</v>
      </c>
    </row>
    <row r="74">
      <c r="J74" s="70">
        <f t="array" ref="J74">IFERROR(INDEX('Commission Data'!$D:$D,MATCH(1,('Commission Data'!$B:$B=A74)*('Commission Data'!$C:$C="James"),0)),0)</f>
        <v>0</v>
      </c>
      <c r="K74" s="70">
        <f t="array" ref="K74">IFERROR(INDEX('Commission Data'!$E:$E,MATCH(1,('Commission Data'!$B:$B=A74)*('Commission Data'!$C:$C="James"),0)),0)</f>
        <v>0</v>
      </c>
      <c r="L74" s="47" t="b">
        <v>0</v>
      </c>
      <c r="M74" s="47" t="b">
        <v>0</v>
      </c>
    </row>
    <row r="75">
      <c r="J75" s="70">
        <f t="array" ref="J75">IFERROR(INDEX('Commission Data'!$D:$D,MATCH(1,('Commission Data'!$B:$B=A75)*('Commission Data'!$C:$C="James"),0)),0)</f>
        <v>0</v>
      </c>
      <c r="K75" s="70">
        <f t="array" ref="K75">IFERROR(INDEX('Commission Data'!$E:$E,MATCH(1,('Commission Data'!$B:$B=A75)*('Commission Data'!$C:$C="James"),0)),0)</f>
        <v>0</v>
      </c>
      <c r="L75" s="47" t="b">
        <v>0</v>
      </c>
      <c r="M75" s="47" t="b">
        <v>0</v>
      </c>
    </row>
    <row r="76">
      <c r="J76" s="70">
        <f t="array" ref="J76">IFERROR(INDEX('Commission Data'!$D:$D,MATCH(1,('Commission Data'!$B:$B=A76)*('Commission Data'!$C:$C="James"),0)),0)</f>
        <v>0</v>
      </c>
      <c r="K76" s="70">
        <f t="array" ref="K76">IFERROR(INDEX('Commission Data'!$E:$E,MATCH(1,('Commission Data'!$B:$B=A76)*('Commission Data'!$C:$C="James"),0)),0)</f>
        <v>0</v>
      </c>
      <c r="L76" s="47" t="b">
        <v>0</v>
      </c>
      <c r="M76" s="47" t="b">
        <v>0</v>
      </c>
    </row>
    <row r="77">
      <c r="J77" s="70">
        <f t="array" ref="J77">IFERROR(INDEX('Commission Data'!$D:$D,MATCH(1,('Commission Data'!$B:$B=A77)*('Commission Data'!$C:$C="James"),0)),0)</f>
        <v>0</v>
      </c>
      <c r="K77" s="70">
        <f t="array" ref="K77">IFERROR(INDEX('Commission Data'!$E:$E,MATCH(1,('Commission Data'!$B:$B=A77)*('Commission Data'!$C:$C="James"),0)),0)</f>
        <v>0</v>
      </c>
      <c r="L77" s="47" t="b">
        <v>0</v>
      </c>
      <c r="M77" s="47" t="b">
        <v>0</v>
      </c>
    </row>
    <row r="78">
      <c r="J78" s="70">
        <f t="array" ref="J78">IFERROR(INDEX('Commission Data'!$D:$D,MATCH(1,('Commission Data'!$B:$B=A78)*('Commission Data'!$C:$C="James"),0)),0)</f>
        <v>0</v>
      </c>
      <c r="K78" s="70">
        <f t="array" ref="K78">IFERROR(INDEX('Commission Data'!$E:$E,MATCH(1,('Commission Data'!$B:$B=A78)*('Commission Data'!$C:$C="James"),0)),0)</f>
        <v>0</v>
      </c>
      <c r="L78" s="47" t="b">
        <v>0</v>
      </c>
      <c r="M78" s="47" t="b">
        <v>0</v>
      </c>
    </row>
    <row r="79">
      <c r="J79" s="70">
        <f t="array" ref="J79">IFERROR(INDEX('Commission Data'!$D:$D,MATCH(1,('Commission Data'!$B:$B=A79)*('Commission Data'!$C:$C="James"),0)),0)</f>
        <v>0</v>
      </c>
      <c r="K79" s="70">
        <f t="array" ref="K79">IFERROR(INDEX('Commission Data'!$E:$E,MATCH(1,('Commission Data'!$B:$B=A79)*('Commission Data'!$C:$C="James"),0)),0)</f>
        <v>0</v>
      </c>
      <c r="L79" s="47" t="b">
        <v>0</v>
      </c>
      <c r="M79" s="47" t="b">
        <v>0</v>
      </c>
    </row>
    <row r="80">
      <c r="J80" s="70">
        <f t="array" ref="J80">IFERROR(INDEX('Commission Data'!$D:$D,MATCH(1,('Commission Data'!$B:$B=A80)*('Commission Data'!$C:$C="James"),0)),0)</f>
        <v>0</v>
      </c>
      <c r="K80" s="70">
        <f t="array" ref="K80">IFERROR(INDEX('Commission Data'!$E:$E,MATCH(1,('Commission Data'!$B:$B=A80)*('Commission Data'!$C:$C="James"),0)),0)</f>
        <v>0</v>
      </c>
      <c r="L80" s="47" t="b">
        <v>0</v>
      </c>
      <c r="M80" s="47" t="b">
        <v>0</v>
      </c>
    </row>
    <row r="81">
      <c r="J81" s="70">
        <f t="array" ref="J81">IFERROR(INDEX('Commission Data'!$D:$D,MATCH(1,('Commission Data'!$B:$B=A81)*('Commission Data'!$C:$C="James"),0)),0)</f>
        <v>0</v>
      </c>
      <c r="K81" s="70">
        <f t="array" ref="K81">IFERROR(INDEX('Commission Data'!$E:$E,MATCH(1,('Commission Data'!$B:$B=A81)*('Commission Data'!$C:$C="James"),0)),0)</f>
        <v>0</v>
      </c>
      <c r="L81" s="47" t="b">
        <v>0</v>
      </c>
      <c r="M81" s="47" t="b">
        <v>0</v>
      </c>
    </row>
    <row r="82">
      <c r="J82" s="70">
        <f t="array" ref="J82">IFERROR(INDEX('Commission Data'!$D:$D,MATCH(1,('Commission Data'!$B:$B=A82)*('Commission Data'!$C:$C="James"),0)),0)</f>
        <v>0</v>
      </c>
      <c r="K82" s="70">
        <f t="array" ref="K82">IFERROR(INDEX('Commission Data'!$E:$E,MATCH(1,('Commission Data'!$B:$B=A82)*('Commission Data'!$C:$C="James"),0)),0)</f>
        <v>0</v>
      </c>
      <c r="L82" s="47" t="b">
        <v>0</v>
      </c>
      <c r="M82" s="47" t="b">
        <v>0</v>
      </c>
    </row>
    <row r="83">
      <c r="J83" s="70">
        <f t="array" ref="J83">IFERROR(INDEX('Commission Data'!$D:$D,MATCH(1,('Commission Data'!$B:$B=A83)*('Commission Data'!$C:$C="James"),0)),0)</f>
        <v>0</v>
      </c>
      <c r="K83" s="70">
        <f t="array" ref="K83">IFERROR(INDEX('Commission Data'!$E:$E,MATCH(1,('Commission Data'!$B:$B=A83)*('Commission Data'!$C:$C="James"),0)),0)</f>
        <v>0</v>
      </c>
      <c r="L83" s="47" t="b">
        <v>0</v>
      </c>
      <c r="M83" s="47" t="b">
        <v>0</v>
      </c>
    </row>
    <row r="84">
      <c r="J84" s="70">
        <f t="array" ref="J84">IFERROR(INDEX('Commission Data'!$D:$D,MATCH(1,('Commission Data'!$B:$B=A84)*('Commission Data'!$C:$C="James"),0)),0)</f>
        <v>0</v>
      </c>
      <c r="K84" s="70">
        <f t="array" ref="K84">IFERROR(INDEX('Commission Data'!$E:$E,MATCH(1,('Commission Data'!$B:$B=A84)*('Commission Data'!$C:$C="James"),0)),0)</f>
        <v>0</v>
      </c>
      <c r="L84" s="47" t="b">
        <v>0</v>
      </c>
      <c r="M84" s="47" t="b">
        <v>0</v>
      </c>
    </row>
    <row r="85">
      <c r="J85" s="70">
        <f t="array" ref="J85">IFERROR(INDEX('Commission Data'!$D:$D,MATCH(1,('Commission Data'!$B:$B=A85)*('Commission Data'!$C:$C="James"),0)),0)</f>
        <v>0</v>
      </c>
      <c r="K85" s="70">
        <f t="array" ref="K85">IFERROR(INDEX('Commission Data'!$E:$E,MATCH(1,('Commission Data'!$B:$B=A85)*('Commission Data'!$C:$C="James"),0)),0)</f>
        <v>0</v>
      </c>
      <c r="L85" s="47" t="b">
        <v>0</v>
      </c>
      <c r="M85" s="47" t="b">
        <v>0</v>
      </c>
    </row>
    <row r="86">
      <c r="J86" s="70">
        <f t="array" ref="J86">IFERROR(INDEX('Commission Data'!$D:$D,MATCH(1,('Commission Data'!$B:$B=A86)*('Commission Data'!$C:$C="James"),0)),0)</f>
        <v>0</v>
      </c>
      <c r="K86" s="70">
        <f t="array" ref="K86">IFERROR(INDEX('Commission Data'!$E:$E,MATCH(1,('Commission Data'!$B:$B=A86)*('Commission Data'!$C:$C="James"),0)),0)</f>
        <v>0</v>
      </c>
      <c r="L86" s="47" t="b">
        <v>0</v>
      </c>
      <c r="M86" s="47" t="b">
        <v>0</v>
      </c>
    </row>
    <row r="87">
      <c r="J87" s="70">
        <f t="array" ref="J87">IFERROR(INDEX('Commission Data'!$D:$D,MATCH(1,('Commission Data'!$B:$B=A87)*('Commission Data'!$C:$C="James"),0)),0)</f>
        <v>0</v>
      </c>
      <c r="K87" s="70">
        <f t="array" ref="K87">IFERROR(INDEX('Commission Data'!$E:$E,MATCH(1,('Commission Data'!$B:$B=A87)*('Commission Data'!$C:$C="James"),0)),0)</f>
        <v>0</v>
      </c>
      <c r="L87" s="47" t="b">
        <v>0</v>
      </c>
      <c r="M87" s="47" t="b">
        <v>0</v>
      </c>
    </row>
    <row r="88">
      <c r="J88" s="70">
        <f t="array" ref="J88">IFERROR(INDEX('Commission Data'!$D:$D,MATCH(1,('Commission Data'!$B:$B=A88)*('Commission Data'!$C:$C="James"),0)),0)</f>
        <v>0</v>
      </c>
      <c r="K88" s="70">
        <f t="array" ref="K88">IFERROR(INDEX('Commission Data'!$E:$E,MATCH(1,('Commission Data'!$B:$B=A88)*('Commission Data'!$C:$C="James"),0)),0)</f>
        <v>0</v>
      </c>
      <c r="L88" s="47" t="b">
        <v>0</v>
      </c>
      <c r="M88" s="47" t="b">
        <v>0</v>
      </c>
    </row>
    <row r="89">
      <c r="J89" s="70">
        <f t="array" ref="J89">IFERROR(INDEX('Commission Data'!$D:$D,MATCH(1,('Commission Data'!$B:$B=A89)*('Commission Data'!$C:$C="James"),0)),0)</f>
        <v>0</v>
      </c>
      <c r="K89" s="70">
        <f t="array" ref="K89">IFERROR(INDEX('Commission Data'!$E:$E,MATCH(1,('Commission Data'!$B:$B=A89)*('Commission Data'!$C:$C="James"),0)),0)</f>
        <v>0</v>
      </c>
      <c r="L89" s="47" t="b">
        <v>0</v>
      </c>
      <c r="M89" s="47" t="b">
        <v>0</v>
      </c>
    </row>
    <row r="90">
      <c r="J90" s="70">
        <f t="array" ref="J90">IFERROR(INDEX('Commission Data'!$D:$D,MATCH(1,('Commission Data'!$B:$B=A90)*('Commission Data'!$C:$C="James"),0)),0)</f>
        <v>0</v>
      </c>
      <c r="K90" s="70">
        <f t="array" ref="K90">IFERROR(INDEX('Commission Data'!$E:$E,MATCH(1,('Commission Data'!$B:$B=A90)*('Commission Data'!$C:$C="James"),0)),0)</f>
        <v>0</v>
      </c>
      <c r="L90" s="47" t="b">
        <v>0</v>
      </c>
      <c r="M90" s="47" t="b">
        <v>0</v>
      </c>
    </row>
    <row r="91">
      <c r="J91" s="70">
        <f t="array" ref="J91">IFERROR(INDEX('Commission Data'!$D:$D,MATCH(1,('Commission Data'!$B:$B=A91)*('Commission Data'!$C:$C="James"),0)),0)</f>
        <v>0</v>
      </c>
      <c r="K91" s="70">
        <f t="array" ref="K91">IFERROR(INDEX('Commission Data'!$E:$E,MATCH(1,('Commission Data'!$B:$B=A91)*('Commission Data'!$C:$C="James"),0)),0)</f>
        <v>0</v>
      </c>
      <c r="L91" s="47" t="b">
        <v>0</v>
      </c>
      <c r="M91" s="47" t="b">
        <v>0</v>
      </c>
    </row>
    <row r="92">
      <c r="J92" s="70">
        <f t="array" ref="J92">IFERROR(INDEX('Commission Data'!$D:$D,MATCH(1,('Commission Data'!$B:$B=A92)*('Commission Data'!$C:$C="James"),0)),0)</f>
        <v>0</v>
      </c>
      <c r="K92" s="70">
        <f t="array" ref="K92">IFERROR(INDEX('Commission Data'!$E:$E,MATCH(1,('Commission Data'!$B:$B=A92)*('Commission Data'!$C:$C="James"),0)),0)</f>
        <v>0</v>
      </c>
      <c r="L92" s="47" t="b">
        <v>0</v>
      </c>
      <c r="M92" s="47" t="b">
        <v>0</v>
      </c>
    </row>
    <row r="93">
      <c r="J93" s="70">
        <f t="array" ref="J93">IFERROR(INDEX('Commission Data'!$D:$D,MATCH(1,('Commission Data'!$B:$B=A93)*('Commission Data'!$C:$C="James"),0)),0)</f>
        <v>0</v>
      </c>
      <c r="K93" s="70">
        <f t="array" ref="K93">IFERROR(INDEX('Commission Data'!$E:$E,MATCH(1,('Commission Data'!$B:$B=A93)*('Commission Data'!$C:$C="James"),0)),0)</f>
        <v>0</v>
      </c>
      <c r="L93" s="47" t="b">
        <v>0</v>
      </c>
      <c r="M93" s="47" t="b">
        <v>0</v>
      </c>
    </row>
    <row r="94">
      <c r="J94" s="70">
        <f t="array" ref="J94">IFERROR(INDEX('Commission Data'!$D:$D,MATCH(1,('Commission Data'!$B:$B=A94)*('Commission Data'!$C:$C="James"),0)),0)</f>
        <v>0</v>
      </c>
      <c r="K94" s="70">
        <f t="array" ref="K94">IFERROR(INDEX('Commission Data'!$E:$E,MATCH(1,('Commission Data'!$B:$B=A94)*('Commission Data'!$C:$C="James"),0)),0)</f>
        <v>0</v>
      </c>
      <c r="L94" s="47" t="b">
        <v>0</v>
      </c>
      <c r="M94" s="47" t="b">
        <v>0</v>
      </c>
    </row>
    <row r="95">
      <c r="J95" s="70">
        <f t="array" ref="J95">IFERROR(INDEX('Commission Data'!$D:$D,MATCH(1,('Commission Data'!$B:$B=A95)*('Commission Data'!$C:$C="James"),0)),0)</f>
        <v>0</v>
      </c>
      <c r="K95" s="70">
        <f t="array" ref="K95">IFERROR(INDEX('Commission Data'!$E:$E,MATCH(1,('Commission Data'!$B:$B=A95)*('Commission Data'!$C:$C="James"),0)),0)</f>
        <v>0</v>
      </c>
      <c r="L95" s="47" t="b">
        <v>0</v>
      </c>
      <c r="M95" s="47" t="b">
        <v>0</v>
      </c>
    </row>
    <row r="96">
      <c r="J96" s="70">
        <f t="array" ref="J96">IFERROR(INDEX('Commission Data'!$D:$D,MATCH(1,('Commission Data'!$B:$B=A96)*('Commission Data'!$C:$C="James"),0)),0)</f>
        <v>0</v>
      </c>
      <c r="K96" s="70">
        <f t="array" ref="K96">IFERROR(INDEX('Commission Data'!$E:$E,MATCH(1,('Commission Data'!$B:$B=A96)*('Commission Data'!$C:$C="James"),0)),0)</f>
        <v>0</v>
      </c>
      <c r="L96" s="47" t="b">
        <v>0</v>
      </c>
      <c r="M96" s="47" t="b">
        <v>0</v>
      </c>
    </row>
    <row r="97">
      <c r="J97" s="70">
        <f t="array" ref="J97">IFERROR(INDEX('Commission Data'!$D:$D,MATCH(1,('Commission Data'!$B:$B=A97)*('Commission Data'!$C:$C="James"),0)),0)</f>
        <v>0</v>
      </c>
      <c r="K97" s="70">
        <f t="array" ref="K97">IFERROR(INDEX('Commission Data'!$E:$E,MATCH(1,('Commission Data'!$B:$B=A97)*('Commission Data'!$C:$C="James"),0)),0)</f>
        <v>0</v>
      </c>
      <c r="L97" s="47" t="b">
        <v>0</v>
      </c>
      <c r="M97" s="47" t="b">
        <v>0</v>
      </c>
    </row>
    <row r="98">
      <c r="J98" s="70">
        <f t="array" ref="J98">IFERROR(INDEX('Commission Data'!$D:$D,MATCH(1,('Commission Data'!$B:$B=A98)*('Commission Data'!$C:$C="James"),0)),0)</f>
        <v>0</v>
      </c>
      <c r="K98" s="70">
        <f t="array" ref="K98">IFERROR(INDEX('Commission Data'!$E:$E,MATCH(1,('Commission Data'!$B:$B=A98)*('Commission Data'!$C:$C="James"),0)),0)</f>
        <v>0</v>
      </c>
      <c r="L98" s="47" t="b">
        <v>0</v>
      </c>
      <c r="M98" s="47" t="b">
        <v>0</v>
      </c>
    </row>
    <row r="99">
      <c r="J99" s="70">
        <f t="array" ref="J99">IFERROR(INDEX('Commission Data'!$D:$D,MATCH(1,('Commission Data'!$B:$B=A99)*('Commission Data'!$C:$C="James"),0)),0)</f>
        <v>0</v>
      </c>
      <c r="K99" s="70">
        <f t="array" ref="K99">IFERROR(INDEX('Commission Data'!$E:$E,MATCH(1,('Commission Data'!$B:$B=A99)*('Commission Data'!$C:$C="James"),0)),0)</f>
        <v>0</v>
      </c>
      <c r="L99" s="47" t="b">
        <v>0</v>
      </c>
      <c r="M99" s="47" t="b">
        <v>0</v>
      </c>
    </row>
    <row r="100">
      <c r="J100" s="70">
        <f t="array" ref="J100">IFERROR(INDEX('Commission Data'!$D:$D,MATCH(1,('Commission Data'!$B:$B=A100)*('Commission Data'!$C:$C="James"),0)),0)</f>
        <v>0</v>
      </c>
      <c r="K100" s="70">
        <f t="array" ref="K100">IFERROR(INDEX('Commission Data'!$E:$E,MATCH(1,('Commission Data'!$B:$B=A100)*('Commission Data'!$C:$C="James"),0)),0)</f>
        <v>0</v>
      </c>
      <c r="L100" s="47" t="b">
        <v>0</v>
      </c>
      <c r="M100" s="47" t="b">
        <v>0</v>
      </c>
    </row>
    <row r="101">
      <c r="J101" s="70">
        <f t="array" ref="J101">IFERROR(INDEX('Commission Data'!$D:$D,MATCH(1,('Commission Data'!$B:$B=A101)*('Commission Data'!$C:$C="James"),0)),0)</f>
        <v>0</v>
      </c>
      <c r="K101" s="70">
        <f t="array" ref="K101">IFERROR(INDEX('Commission Data'!$E:$E,MATCH(1,('Commission Data'!$B:$B=A101)*('Commission Data'!$C:$C="James"),0)),0)</f>
        <v>0</v>
      </c>
      <c r="L101" s="47" t="b">
        <v>0</v>
      </c>
      <c r="M101" s="47" t="b">
        <v>0</v>
      </c>
    </row>
    <row r="102">
      <c r="J102" s="70">
        <f t="array" ref="J102">IFERROR(INDEX('Commission Data'!$D:$D,MATCH(1,('Commission Data'!$B:$B=A102)*('Commission Data'!$C:$C="James"),0)),0)</f>
        <v>0</v>
      </c>
      <c r="K102" s="70">
        <f t="array" ref="K102">IFERROR(INDEX('Commission Data'!$E:$E,MATCH(1,('Commission Data'!$B:$B=A102)*('Commission Data'!$C:$C="James"),0)),0)</f>
        <v>0</v>
      </c>
      <c r="L102" s="47" t="b">
        <v>0</v>
      </c>
      <c r="M102" s="47" t="b">
        <v>0</v>
      </c>
    </row>
    <row r="103">
      <c r="J103" s="70">
        <f t="array" ref="J103">IFERROR(INDEX('Commission Data'!$D:$D,MATCH(1,('Commission Data'!$B:$B=A103)*('Commission Data'!$C:$C="James"),0)),0)</f>
        <v>0</v>
      </c>
      <c r="K103" s="70">
        <f t="array" ref="K103">IFERROR(INDEX('Commission Data'!$E:$E,MATCH(1,('Commission Data'!$B:$B=A103)*('Commission Data'!$C:$C="James"),0)),0)</f>
        <v>0</v>
      </c>
      <c r="L103" s="47" t="b">
        <v>0</v>
      </c>
      <c r="M103" s="47" t="b">
        <v>0</v>
      </c>
    </row>
    <row r="104">
      <c r="J104" s="70">
        <f t="array" ref="J104">IFERROR(INDEX('Commission Data'!$D:$D,MATCH(1,('Commission Data'!$B:$B=A104)*('Commission Data'!$C:$C="James"),0)),0)</f>
        <v>0</v>
      </c>
      <c r="K104" s="70">
        <f t="array" ref="K104">IFERROR(INDEX('Commission Data'!$E:$E,MATCH(1,('Commission Data'!$B:$B=A104)*('Commission Data'!$C:$C="James"),0)),0)</f>
        <v>0</v>
      </c>
      <c r="L104" s="47" t="b">
        <v>0</v>
      </c>
      <c r="M104" s="47" t="b">
        <v>0</v>
      </c>
    </row>
    <row r="105">
      <c r="J105" s="70">
        <f t="array" ref="J105">IFERROR(INDEX('Commission Data'!$D:$D,MATCH(1,('Commission Data'!$B:$B=A105)*('Commission Data'!$C:$C="James"),0)),0)</f>
        <v>0</v>
      </c>
      <c r="K105" s="70">
        <f t="array" ref="K105">IFERROR(INDEX('Commission Data'!$E:$E,MATCH(1,('Commission Data'!$B:$B=A105)*('Commission Data'!$C:$C="James"),0)),0)</f>
        <v>0</v>
      </c>
      <c r="L105" s="47" t="b">
        <v>0</v>
      </c>
      <c r="M105" s="47" t="b">
        <v>0</v>
      </c>
    </row>
    <row r="106">
      <c r="J106" s="70">
        <f t="array" ref="J106">IFERROR(INDEX('Commission Data'!$D:$D,MATCH(1,('Commission Data'!$B:$B=A106)*('Commission Data'!$C:$C="James"),0)),0)</f>
        <v>0</v>
      </c>
      <c r="K106" s="70">
        <f t="array" ref="K106">IFERROR(INDEX('Commission Data'!$E:$E,MATCH(1,('Commission Data'!$B:$B=A106)*('Commission Data'!$C:$C="James"),0)),0)</f>
        <v>0</v>
      </c>
      <c r="L106" s="47" t="b">
        <v>0</v>
      </c>
      <c r="M106" s="47" t="b">
        <v>0</v>
      </c>
    </row>
    <row r="107">
      <c r="J107" s="70">
        <f t="array" ref="J107">IFERROR(INDEX('Commission Data'!$D:$D,MATCH(1,('Commission Data'!$B:$B=A107)*('Commission Data'!$C:$C="James"),0)),0)</f>
        <v>0</v>
      </c>
      <c r="K107" s="70">
        <f t="array" ref="K107">IFERROR(INDEX('Commission Data'!$E:$E,MATCH(1,('Commission Data'!$B:$B=A107)*('Commission Data'!$C:$C="James"),0)),0)</f>
        <v>0</v>
      </c>
      <c r="L107" s="47" t="b">
        <v>0</v>
      </c>
      <c r="M107" s="47" t="b">
        <v>0</v>
      </c>
    </row>
    <row r="108">
      <c r="J108" s="70">
        <f t="array" ref="J108">IFERROR(INDEX('Commission Data'!$D:$D,MATCH(1,('Commission Data'!$B:$B=A108)*('Commission Data'!$C:$C="James"),0)),0)</f>
        <v>0</v>
      </c>
      <c r="K108" s="70">
        <f t="array" ref="K108">IFERROR(INDEX('Commission Data'!$E:$E,MATCH(1,('Commission Data'!$B:$B=A108)*('Commission Data'!$C:$C="James"),0)),0)</f>
        <v>0</v>
      </c>
      <c r="L108" s="47" t="b">
        <v>0</v>
      </c>
      <c r="M108" s="47" t="b">
        <v>0</v>
      </c>
    </row>
    <row r="109">
      <c r="J109" s="70">
        <f t="array" ref="J109">IFERROR(INDEX('Commission Data'!$D:$D,MATCH(1,('Commission Data'!$B:$B=A109)*('Commission Data'!$C:$C="James"),0)),0)</f>
        <v>0</v>
      </c>
      <c r="K109" s="70">
        <f t="array" ref="K109">IFERROR(INDEX('Commission Data'!$E:$E,MATCH(1,('Commission Data'!$B:$B=A109)*('Commission Data'!$C:$C="James"),0)),0)</f>
        <v>0</v>
      </c>
      <c r="L109" s="47" t="b">
        <v>0</v>
      </c>
      <c r="M109" s="47" t="b">
        <v>0</v>
      </c>
    </row>
    <row r="110">
      <c r="J110" s="70">
        <f t="array" ref="J110">IFERROR(INDEX('Commission Data'!$D:$D,MATCH(1,('Commission Data'!$B:$B=A110)*('Commission Data'!$C:$C="James"),0)),0)</f>
        <v>0</v>
      </c>
      <c r="K110" s="70">
        <f t="array" ref="K110">IFERROR(INDEX('Commission Data'!$E:$E,MATCH(1,('Commission Data'!$B:$B=A110)*('Commission Data'!$C:$C="James"),0)),0)</f>
        <v>0</v>
      </c>
      <c r="L110" s="47" t="b">
        <v>0</v>
      </c>
      <c r="M110" s="47" t="b">
        <v>0</v>
      </c>
    </row>
    <row r="111">
      <c r="J111" s="70">
        <f t="array" ref="J111">IFERROR(INDEX('Commission Data'!$D:$D,MATCH(1,('Commission Data'!$B:$B=A111)*('Commission Data'!$C:$C="James"),0)),0)</f>
        <v>0</v>
      </c>
      <c r="K111" s="70">
        <f t="array" ref="K111">IFERROR(INDEX('Commission Data'!$E:$E,MATCH(1,('Commission Data'!$B:$B=A111)*('Commission Data'!$C:$C="James"),0)),0)</f>
        <v>0</v>
      </c>
      <c r="L111" s="47" t="b">
        <v>0</v>
      </c>
      <c r="M111" s="47" t="b">
        <v>0</v>
      </c>
    </row>
    <row r="112">
      <c r="J112" s="70">
        <f t="array" ref="J112">IFERROR(INDEX('Commission Data'!$D:$D,MATCH(1,('Commission Data'!$B:$B=A112)*('Commission Data'!$C:$C="James"),0)),0)</f>
        <v>0</v>
      </c>
      <c r="K112" s="70">
        <f t="array" ref="K112">IFERROR(INDEX('Commission Data'!$E:$E,MATCH(1,('Commission Data'!$B:$B=A112)*('Commission Data'!$C:$C="James"),0)),0)</f>
        <v>0</v>
      </c>
      <c r="L112" s="47" t="b">
        <v>0</v>
      </c>
      <c r="M112" s="47" t="b">
        <v>0</v>
      </c>
    </row>
    <row r="113">
      <c r="J113" s="70">
        <f t="array" ref="J113">IFERROR(INDEX('Commission Data'!$D:$D,MATCH(1,('Commission Data'!$B:$B=A113)*('Commission Data'!$C:$C="James"),0)),0)</f>
        <v>0</v>
      </c>
      <c r="K113" s="70">
        <f t="array" ref="K113">IFERROR(INDEX('Commission Data'!$E:$E,MATCH(1,('Commission Data'!$B:$B=A113)*('Commission Data'!$C:$C="James"),0)),0)</f>
        <v>0</v>
      </c>
      <c r="L113" s="47" t="b">
        <v>0</v>
      </c>
      <c r="M113" s="47" t="b">
        <v>0</v>
      </c>
    </row>
    <row r="114">
      <c r="J114" s="70">
        <f t="array" ref="J114">IFERROR(INDEX('Commission Data'!$D:$D,MATCH(1,('Commission Data'!$B:$B=A114)*('Commission Data'!$C:$C="James"),0)),0)</f>
        <v>0</v>
      </c>
      <c r="K114" s="70">
        <f t="array" ref="K114">IFERROR(INDEX('Commission Data'!$E:$E,MATCH(1,('Commission Data'!$B:$B=A114)*('Commission Data'!$C:$C="James"),0)),0)</f>
        <v>0</v>
      </c>
      <c r="L114" s="47" t="b">
        <v>0</v>
      </c>
      <c r="M114" s="47" t="b">
        <v>0</v>
      </c>
    </row>
    <row r="115">
      <c r="J115" s="70">
        <f t="array" ref="J115">IFERROR(INDEX('Commission Data'!$D:$D,MATCH(1,('Commission Data'!$B:$B=A115)*('Commission Data'!$C:$C="James"),0)),0)</f>
        <v>0</v>
      </c>
      <c r="K115" s="70">
        <f t="array" ref="K115">IFERROR(INDEX('Commission Data'!$E:$E,MATCH(1,('Commission Data'!$B:$B=A115)*('Commission Data'!$C:$C="James"),0)),0)</f>
        <v>0</v>
      </c>
      <c r="L115" s="47" t="b">
        <v>0</v>
      </c>
      <c r="M115" s="47" t="b">
        <v>0</v>
      </c>
    </row>
    <row r="116">
      <c r="J116" s="70">
        <f t="array" ref="J116">IFERROR(INDEX('Commission Data'!$D:$D,MATCH(1,('Commission Data'!$B:$B=A116)*('Commission Data'!$C:$C="James"),0)),0)</f>
        <v>0</v>
      </c>
      <c r="K116" s="70">
        <f t="array" ref="K116">IFERROR(INDEX('Commission Data'!$E:$E,MATCH(1,('Commission Data'!$B:$B=A116)*('Commission Data'!$C:$C="James"),0)),0)</f>
        <v>0</v>
      </c>
      <c r="L116" s="47" t="b">
        <v>0</v>
      </c>
      <c r="M116" s="47" t="b">
        <v>0</v>
      </c>
    </row>
    <row r="117">
      <c r="J117" s="70">
        <f t="array" ref="J117">IFERROR(INDEX('Commission Data'!$D:$D,MATCH(1,('Commission Data'!$B:$B=A117)*('Commission Data'!$C:$C="James"),0)),0)</f>
        <v>0</v>
      </c>
      <c r="K117" s="70">
        <f t="array" ref="K117">IFERROR(INDEX('Commission Data'!$E:$E,MATCH(1,('Commission Data'!$B:$B=A117)*('Commission Data'!$C:$C="James"),0)),0)</f>
        <v>0</v>
      </c>
      <c r="L117" s="47" t="b">
        <v>0</v>
      </c>
      <c r="M117" s="47" t="b">
        <v>0</v>
      </c>
    </row>
    <row r="118">
      <c r="J118" s="70">
        <f t="array" ref="J118">IFERROR(INDEX('Commission Data'!$D:$D,MATCH(1,('Commission Data'!$B:$B=A118)*('Commission Data'!$C:$C="James"),0)),0)</f>
        <v>0</v>
      </c>
      <c r="K118" s="70">
        <f t="array" ref="K118">IFERROR(INDEX('Commission Data'!$E:$E,MATCH(1,('Commission Data'!$B:$B=A118)*('Commission Data'!$C:$C="James"),0)),0)</f>
        <v>0</v>
      </c>
      <c r="L118" s="47" t="b">
        <v>0</v>
      </c>
      <c r="M118" s="47" t="b">
        <v>0</v>
      </c>
    </row>
    <row r="119">
      <c r="J119" s="70">
        <f t="array" ref="J119">IFERROR(INDEX('Commission Data'!$D:$D,MATCH(1,('Commission Data'!$B:$B=A119)*('Commission Data'!$C:$C="James"),0)),0)</f>
        <v>0</v>
      </c>
      <c r="K119" s="70">
        <f t="array" ref="K119">IFERROR(INDEX('Commission Data'!$E:$E,MATCH(1,('Commission Data'!$B:$B=A119)*('Commission Data'!$C:$C="James"),0)),0)</f>
        <v>0</v>
      </c>
      <c r="L119" s="47" t="b">
        <v>0</v>
      </c>
      <c r="M119" s="47" t="b">
        <v>0</v>
      </c>
    </row>
    <row r="120">
      <c r="J120" s="70">
        <f t="array" ref="J120">IFERROR(INDEX('Commission Data'!$D:$D,MATCH(1,('Commission Data'!$B:$B=A120)*('Commission Data'!$C:$C="James"),0)),0)</f>
        <v>0</v>
      </c>
      <c r="K120" s="70">
        <f t="array" ref="K120">IFERROR(INDEX('Commission Data'!$E:$E,MATCH(1,('Commission Data'!$B:$B=A120)*('Commission Data'!$C:$C="James"),0)),0)</f>
        <v>0</v>
      </c>
      <c r="L120" s="47" t="b">
        <v>0</v>
      </c>
      <c r="M120" s="47" t="b">
        <v>0</v>
      </c>
    </row>
    <row r="121">
      <c r="J121" s="70">
        <f t="array" ref="J121">IFERROR(INDEX('Commission Data'!$D:$D,MATCH(1,('Commission Data'!$B:$B=A121)*('Commission Data'!$C:$C="James"),0)),0)</f>
        <v>0</v>
      </c>
      <c r="K121" s="70">
        <f t="array" ref="K121">IFERROR(INDEX('Commission Data'!$E:$E,MATCH(1,('Commission Data'!$B:$B=A121)*('Commission Data'!$C:$C="James"),0)),0)</f>
        <v>0</v>
      </c>
      <c r="L121" s="47" t="b">
        <v>0</v>
      </c>
      <c r="M121" s="47" t="b">
        <v>0</v>
      </c>
    </row>
    <row r="122">
      <c r="J122" s="70">
        <f t="array" ref="J122">IFERROR(INDEX('Commission Data'!$D:$D,MATCH(1,('Commission Data'!$B:$B=A122)*('Commission Data'!$C:$C="James"),0)),0)</f>
        <v>0</v>
      </c>
      <c r="K122" s="70">
        <f t="array" ref="K122">IFERROR(INDEX('Commission Data'!$E:$E,MATCH(1,('Commission Data'!$B:$B=A122)*('Commission Data'!$C:$C="James"),0)),0)</f>
        <v>0</v>
      </c>
      <c r="L122" s="47" t="b">
        <v>0</v>
      </c>
      <c r="M122" s="47" t="b">
        <v>0</v>
      </c>
    </row>
    <row r="123">
      <c r="J123" s="70">
        <f t="array" ref="J123">IFERROR(INDEX('Commission Data'!$D:$D,MATCH(1,('Commission Data'!$B:$B=A123)*('Commission Data'!$C:$C="James"),0)),0)</f>
        <v>0</v>
      </c>
      <c r="K123" s="70">
        <f t="array" ref="K123">IFERROR(INDEX('Commission Data'!$E:$E,MATCH(1,('Commission Data'!$B:$B=A123)*('Commission Data'!$C:$C="James"),0)),0)</f>
        <v>0</v>
      </c>
      <c r="L123" s="47" t="b">
        <v>0</v>
      </c>
      <c r="M123" s="47" t="b">
        <v>0</v>
      </c>
    </row>
    <row r="124">
      <c r="J124" s="70">
        <f t="array" ref="J124">IFERROR(INDEX('Commission Data'!$D:$D,MATCH(1,('Commission Data'!$B:$B=A124)*('Commission Data'!$C:$C="James"),0)),0)</f>
        <v>0</v>
      </c>
      <c r="K124" s="70">
        <f t="array" ref="K124">IFERROR(INDEX('Commission Data'!$E:$E,MATCH(1,('Commission Data'!$B:$B=A124)*('Commission Data'!$C:$C="James"),0)),0)</f>
        <v>0</v>
      </c>
      <c r="L124" s="47" t="b">
        <v>0</v>
      </c>
      <c r="M124" s="47" t="b">
        <v>0</v>
      </c>
    </row>
    <row r="125">
      <c r="J125" s="70">
        <f t="array" ref="J125">IFERROR(INDEX('Commission Data'!$D:$D,MATCH(1,('Commission Data'!$B:$B=A125)*('Commission Data'!$C:$C="James"),0)),0)</f>
        <v>0</v>
      </c>
      <c r="K125" s="70">
        <f t="array" ref="K125">IFERROR(INDEX('Commission Data'!$E:$E,MATCH(1,('Commission Data'!$B:$B=A125)*('Commission Data'!$C:$C="James"),0)),0)</f>
        <v>0</v>
      </c>
      <c r="L125" s="47" t="b">
        <v>0</v>
      </c>
      <c r="M125" s="47" t="b">
        <v>0</v>
      </c>
    </row>
    <row r="126">
      <c r="J126" s="70">
        <f t="array" ref="J126">IFERROR(INDEX('Commission Data'!$D:$D,MATCH(1,('Commission Data'!$B:$B=A126)*('Commission Data'!$C:$C="James"),0)),0)</f>
        <v>0</v>
      </c>
      <c r="K126" s="70">
        <f t="array" ref="K126">IFERROR(INDEX('Commission Data'!$E:$E,MATCH(1,('Commission Data'!$B:$B=A126)*('Commission Data'!$C:$C="James"),0)),0)</f>
        <v>0</v>
      </c>
      <c r="L126" s="47" t="b">
        <v>0</v>
      </c>
      <c r="M126" s="47" t="b">
        <v>0</v>
      </c>
    </row>
    <row r="127">
      <c r="J127" s="70">
        <f t="array" ref="J127">IFERROR(INDEX('Commission Data'!$D:$D,MATCH(1,('Commission Data'!$B:$B=A127)*('Commission Data'!$C:$C="James"),0)),0)</f>
        <v>0</v>
      </c>
      <c r="K127" s="70">
        <f t="array" ref="K127">IFERROR(INDEX('Commission Data'!$E:$E,MATCH(1,('Commission Data'!$B:$B=A127)*('Commission Data'!$C:$C="James"),0)),0)</f>
        <v>0</v>
      </c>
      <c r="L127" s="47" t="b">
        <v>0</v>
      </c>
      <c r="M127" s="47" t="b">
        <v>0</v>
      </c>
    </row>
    <row r="128">
      <c r="J128" s="70">
        <f t="array" ref="J128">IFERROR(INDEX('Commission Data'!$D:$D,MATCH(1,('Commission Data'!$B:$B=A128)*('Commission Data'!$C:$C="James"),0)),0)</f>
        <v>0</v>
      </c>
      <c r="K128" s="70">
        <f t="array" ref="K128">IFERROR(INDEX('Commission Data'!$E:$E,MATCH(1,('Commission Data'!$B:$B=A128)*('Commission Data'!$C:$C="James"),0)),0)</f>
        <v>0</v>
      </c>
      <c r="L128" s="47" t="b">
        <v>0</v>
      </c>
      <c r="M128" s="47" t="b">
        <v>0</v>
      </c>
    </row>
    <row r="129">
      <c r="J129" s="70">
        <f t="array" ref="J129">IFERROR(INDEX('Commission Data'!$D:$D,MATCH(1,('Commission Data'!$B:$B=A129)*('Commission Data'!$C:$C="James"),0)),0)</f>
        <v>0</v>
      </c>
      <c r="K129" s="70">
        <f t="array" ref="K129">IFERROR(INDEX('Commission Data'!$E:$E,MATCH(1,('Commission Data'!$B:$B=A129)*('Commission Data'!$C:$C="James"),0)),0)</f>
        <v>0</v>
      </c>
      <c r="L129" s="47" t="b">
        <v>0</v>
      </c>
      <c r="M129" s="47" t="b">
        <v>0</v>
      </c>
    </row>
    <row r="130">
      <c r="J130" s="70">
        <f t="array" ref="J130">IFERROR(INDEX('Commission Data'!$D:$D,MATCH(1,('Commission Data'!$B:$B=A130)*('Commission Data'!$C:$C="James"),0)),0)</f>
        <v>0</v>
      </c>
      <c r="K130" s="70">
        <f t="array" ref="K130">IFERROR(INDEX('Commission Data'!$E:$E,MATCH(1,('Commission Data'!$B:$B=A130)*('Commission Data'!$C:$C="James"),0)),0)</f>
        <v>0</v>
      </c>
      <c r="L130" s="47" t="b">
        <v>0</v>
      </c>
      <c r="M130" s="47" t="b">
        <v>0</v>
      </c>
    </row>
    <row r="131">
      <c r="J131" s="70">
        <f t="array" ref="J131">IFERROR(INDEX('Commission Data'!$D:$D,MATCH(1,('Commission Data'!$B:$B=A131)*('Commission Data'!$C:$C="James"),0)),0)</f>
        <v>0</v>
      </c>
      <c r="K131" s="70">
        <f t="array" ref="K131">IFERROR(INDEX('Commission Data'!$E:$E,MATCH(1,('Commission Data'!$B:$B=A131)*('Commission Data'!$C:$C="James"),0)),0)</f>
        <v>0</v>
      </c>
      <c r="L131" s="47" t="b">
        <v>0</v>
      </c>
      <c r="M131" s="47" t="b">
        <v>0</v>
      </c>
    </row>
    <row r="132">
      <c r="J132" s="70">
        <f t="array" ref="J132">IFERROR(INDEX('Commission Data'!$D:$D,MATCH(1,('Commission Data'!$B:$B=A132)*('Commission Data'!$C:$C="James"),0)),0)</f>
        <v>0</v>
      </c>
      <c r="K132" s="70">
        <f t="array" ref="K132">IFERROR(INDEX('Commission Data'!$E:$E,MATCH(1,('Commission Data'!$B:$B=A132)*('Commission Data'!$C:$C="James"),0)),0)</f>
        <v>0</v>
      </c>
      <c r="L132" s="47" t="b">
        <v>0</v>
      </c>
      <c r="M132" s="47" t="b">
        <v>0</v>
      </c>
    </row>
    <row r="133">
      <c r="J133" s="70">
        <f t="array" ref="J133">IFERROR(INDEX('Commission Data'!$D:$D,MATCH(1,('Commission Data'!$B:$B=A133)*('Commission Data'!$C:$C="James"),0)),0)</f>
        <v>0</v>
      </c>
      <c r="K133" s="70">
        <f t="array" ref="K133">IFERROR(INDEX('Commission Data'!$E:$E,MATCH(1,('Commission Data'!$B:$B=A133)*('Commission Data'!$C:$C="James"),0)),0)</f>
        <v>0</v>
      </c>
      <c r="L133" s="47" t="b">
        <v>0</v>
      </c>
      <c r="M133" s="47" t="b">
        <v>0</v>
      </c>
    </row>
    <row r="134">
      <c r="J134" s="70">
        <f t="array" ref="J134">IFERROR(INDEX('Commission Data'!$D:$D,MATCH(1,('Commission Data'!$B:$B=A134)*('Commission Data'!$C:$C="James"),0)),0)</f>
        <v>0</v>
      </c>
      <c r="K134" s="70">
        <f t="array" ref="K134">IFERROR(INDEX('Commission Data'!$E:$E,MATCH(1,('Commission Data'!$B:$B=A134)*('Commission Data'!$C:$C="James"),0)),0)</f>
        <v>0</v>
      </c>
      <c r="L134" s="47" t="b">
        <v>0</v>
      </c>
      <c r="M134" s="47" t="b">
        <v>0</v>
      </c>
    </row>
    <row r="135">
      <c r="J135" s="70">
        <f t="array" ref="J135">IFERROR(INDEX('Commission Data'!$D:$D,MATCH(1,('Commission Data'!$B:$B=A135)*('Commission Data'!$C:$C="James"),0)),0)</f>
        <v>0</v>
      </c>
      <c r="K135" s="70">
        <f t="array" ref="K135">IFERROR(INDEX('Commission Data'!$E:$E,MATCH(1,('Commission Data'!$B:$B=A135)*('Commission Data'!$C:$C="James"),0)),0)</f>
        <v>0</v>
      </c>
      <c r="L135" s="47" t="b">
        <v>0</v>
      </c>
      <c r="M135" s="47" t="b">
        <v>0</v>
      </c>
    </row>
    <row r="136">
      <c r="J136" s="70">
        <f t="array" ref="J136">IFERROR(INDEX('Commission Data'!$D:$D,MATCH(1,('Commission Data'!$B:$B=A136)*('Commission Data'!$C:$C="James"),0)),0)</f>
        <v>0</v>
      </c>
      <c r="K136" s="70">
        <f t="array" ref="K136">IFERROR(INDEX('Commission Data'!$E:$E,MATCH(1,('Commission Data'!$B:$B=A136)*('Commission Data'!$C:$C="James"),0)),0)</f>
        <v>0</v>
      </c>
      <c r="L136" s="47" t="b">
        <v>0</v>
      </c>
      <c r="M136" s="47" t="b">
        <v>0</v>
      </c>
    </row>
    <row r="137">
      <c r="J137" s="70">
        <f t="array" ref="J137">IFERROR(INDEX('Commission Data'!$D:$D,MATCH(1,('Commission Data'!$B:$B=A137)*('Commission Data'!$C:$C="James"),0)),0)</f>
        <v>0</v>
      </c>
      <c r="K137" s="70">
        <f t="array" ref="K137">IFERROR(INDEX('Commission Data'!$E:$E,MATCH(1,('Commission Data'!$B:$B=A137)*('Commission Data'!$C:$C="James"),0)),0)</f>
        <v>0</v>
      </c>
      <c r="L137" s="47" t="b">
        <v>0</v>
      </c>
      <c r="M137" s="47" t="b">
        <v>0</v>
      </c>
    </row>
    <row r="138">
      <c r="J138" s="70">
        <f t="array" ref="J138">IFERROR(INDEX('Commission Data'!$D:$D,MATCH(1,('Commission Data'!$B:$B=A138)*('Commission Data'!$C:$C="James"),0)),0)</f>
        <v>0</v>
      </c>
      <c r="K138" s="70">
        <f t="array" ref="K138">IFERROR(INDEX('Commission Data'!$E:$E,MATCH(1,('Commission Data'!$B:$B=A138)*('Commission Data'!$C:$C="James"),0)),0)</f>
        <v>0</v>
      </c>
      <c r="L138" s="47" t="b">
        <v>0</v>
      </c>
      <c r="M138" s="47" t="b">
        <v>0</v>
      </c>
    </row>
    <row r="139">
      <c r="J139" s="70">
        <f t="array" ref="J139">IFERROR(INDEX('Commission Data'!$D:$D,MATCH(1,('Commission Data'!$B:$B=A139)*('Commission Data'!$C:$C="James"),0)),0)</f>
        <v>0</v>
      </c>
      <c r="K139" s="70">
        <f t="array" ref="K139">IFERROR(INDEX('Commission Data'!$E:$E,MATCH(1,('Commission Data'!$B:$B=A139)*('Commission Data'!$C:$C="James"),0)),0)</f>
        <v>0</v>
      </c>
      <c r="L139" s="47" t="b">
        <v>0</v>
      </c>
      <c r="M139" s="47" t="b">
        <v>0</v>
      </c>
    </row>
    <row r="140">
      <c r="J140" s="70">
        <f t="array" ref="J140">IFERROR(INDEX('Commission Data'!$D:$D,MATCH(1,('Commission Data'!$B:$B=A140)*('Commission Data'!$C:$C="James"),0)),0)</f>
        <v>0</v>
      </c>
      <c r="K140" s="70">
        <f t="array" ref="K140">IFERROR(INDEX('Commission Data'!$E:$E,MATCH(1,('Commission Data'!$B:$B=A140)*('Commission Data'!$C:$C="James"),0)),0)</f>
        <v>0</v>
      </c>
      <c r="L140" s="47" t="b">
        <v>0</v>
      </c>
      <c r="M140" s="47" t="b">
        <v>0</v>
      </c>
    </row>
    <row r="141">
      <c r="J141" s="70">
        <f t="array" ref="J141">IFERROR(INDEX('Commission Data'!$D:$D,MATCH(1,('Commission Data'!$B:$B=A141)*('Commission Data'!$C:$C="James"),0)),0)</f>
        <v>0</v>
      </c>
      <c r="K141" s="70">
        <f t="array" ref="K141">IFERROR(INDEX('Commission Data'!$E:$E,MATCH(1,('Commission Data'!$B:$B=A141)*('Commission Data'!$C:$C="James"),0)),0)</f>
        <v>0</v>
      </c>
      <c r="L141" s="47" t="b">
        <v>0</v>
      </c>
      <c r="M141" s="47" t="b">
        <v>0</v>
      </c>
    </row>
    <row r="142">
      <c r="J142" s="70">
        <f t="array" ref="J142">IFERROR(INDEX('Commission Data'!$D:$D,MATCH(1,('Commission Data'!$B:$B=A142)*('Commission Data'!$C:$C="James"),0)),0)</f>
        <v>0</v>
      </c>
      <c r="K142" s="70">
        <f t="array" ref="K142">IFERROR(INDEX('Commission Data'!$E:$E,MATCH(1,('Commission Data'!$B:$B=A142)*('Commission Data'!$C:$C="James"),0)),0)</f>
        <v>0</v>
      </c>
      <c r="L142" s="47" t="b">
        <v>0</v>
      </c>
      <c r="M142" s="47" t="b">
        <v>0</v>
      </c>
    </row>
    <row r="143">
      <c r="J143" s="70">
        <f t="array" ref="J143">IFERROR(INDEX('Commission Data'!$D:$D,MATCH(1,('Commission Data'!$B:$B=A143)*('Commission Data'!$C:$C="James"),0)),0)</f>
        <v>0</v>
      </c>
      <c r="K143" s="70">
        <f t="array" ref="K143">IFERROR(INDEX('Commission Data'!$E:$E,MATCH(1,('Commission Data'!$B:$B=A143)*('Commission Data'!$C:$C="James"),0)),0)</f>
        <v>0</v>
      </c>
      <c r="L143" s="47" t="b">
        <v>0</v>
      </c>
      <c r="M143" s="47" t="b">
        <v>0</v>
      </c>
    </row>
    <row r="144">
      <c r="J144" s="70">
        <f t="array" ref="J144">IFERROR(INDEX('Commission Data'!$D:$D,MATCH(1,('Commission Data'!$B:$B=A144)*('Commission Data'!$C:$C="James"),0)),0)</f>
        <v>0</v>
      </c>
      <c r="K144" s="70">
        <f t="array" ref="K144">IFERROR(INDEX('Commission Data'!$E:$E,MATCH(1,('Commission Data'!$B:$B=A144)*('Commission Data'!$C:$C="James"),0)),0)</f>
        <v>0</v>
      </c>
      <c r="L144" s="47" t="b">
        <v>0</v>
      </c>
      <c r="M144" s="47" t="b">
        <v>0</v>
      </c>
    </row>
    <row r="145">
      <c r="J145" s="70">
        <f t="array" ref="J145">IFERROR(INDEX('Commission Data'!$D:$D,MATCH(1,('Commission Data'!$B:$B=A145)*('Commission Data'!$C:$C="James"),0)),0)</f>
        <v>0</v>
      </c>
      <c r="K145" s="70">
        <f t="array" ref="K145">IFERROR(INDEX('Commission Data'!$E:$E,MATCH(1,('Commission Data'!$B:$B=A145)*('Commission Data'!$C:$C="James"),0)),0)</f>
        <v>0</v>
      </c>
      <c r="L145" s="47" t="b">
        <v>0</v>
      </c>
      <c r="M145" s="47" t="b">
        <v>0</v>
      </c>
    </row>
    <row r="146">
      <c r="J146" s="70">
        <f t="array" ref="J146">IFERROR(INDEX('Commission Data'!$D:$D,MATCH(1,('Commission Data'!$B:$B=A146)*('Commission Data'!$C:$C="James"),0)),0)</f>
        <v>0</v>
      </c>
      <c r="K146" s="70">
        <f t="array" ref="K146">IFERROR(INDEX('Commission Data'!$E:$E,MATCH(1,('Commission Data'!$B:$B=A146)*('Commission Data'!$C:$C="James"),0)),0)</f>
        <v>0</v>
      </c>
      <c r="L146" s="47" t="b">
        <v>0</v>
      </c>
      <c r="M146" s="47" t="b">
        <v>0</v>
      </c>
    </row>
    <row r="147">
      <c r="J147" s="70">
        <f t="array" ref="J147">IFERROR(INDEX('Commission Data'!$D:$D,MATCH(1,('Commission Data'!$B:$B=A147)*('Commission Data'!$C:$C="James"),0)),0)</f>
        <v>0</v>
      </c>
      <c r="K147" s="70">
        <f t="array" ref="K147">IFERROR(INDEX('Commission Data'!$E:$E,MATCH(1,('Commission Data'!$B:$B=A147)*('Commission Data'!$C:$C="James"),0)),0)</f>
        <v>0</v>
      </c>
      <c r="L147" s="47" t="b">
        <v>0</v>
      </c>
      <c r="M147" s="47" t="b">
        <v>0</v>
      </c>
    </row>
    <row r="148">
      <c r="J148" s="70">
        <f t="array" ref="J148">IFERROR(INDEX('Commission Data'!$D:$D,MATCH(1,('Commission Data'!$B:$B=A148)*('Commission Data'!$C:$C="James"),0)),0)</f>
        <v>0</v>
      </c>
      <c r="K148" s="70">
        <f t="array" ref="K148">IFERROR(INDEX('Commission Data'!$E:$E,MATCH(1,('Commission Data'!$B:$B=A148)*('Commission Data'!$C:$C="James"),0)),0)</f>
        <v>0</v>
      </c>
      <c r="L148" s="47" t="b">
        <v>0</v>
      </c>
      <c r="M148" s="47" t="b">
        <v>0</v>
      </c>
    </row>
    <row r="149">
      <c r="J149" s="70">
        <f t="array" ref="J149">IFERROR(INDEX('Commission Data'!$D:$D,MATCH(1,('Commission Data'!$B:$B=A149)*('Commission Data'!$C:$C="James"),0)),0)</f>
        <v>0</v>
      </c>
      <c r="K149" s="70">
        <f t="array" ref="K149">IFERROR(INDEX('Commission Data'!$E:$E,MATCH(1,('Commission Data'!$B:$B=A149)*('Commission Data'!$C:$C="James"),0)),0)</f>
        <v>0</v>
      </c>
      <c r="L149" s="47" t="b">
        <v>0</v>
      </c>
      <c r="M149" s="47" t="b">
        <v>0</v>
      </c>
    </row>
    <row r="150">
      <c r="J150" s="70">
        <f t="array" ref="J150">IFERROR(INDEX('Commission Data'!$D:$D,MATCH(1,('Commission Data'!$B:$B=A150)*('Commission Data'!$C:$C="James"),0)),0)</f>
        <v>0</v>
      </c>
      <c r="K150" s="70">
        <f t="array" ref="K150">IFERROR(INDEX('Commission Data'!$E:$E,MATCH(1,('Commission Data'!$B:$B=A150)*('Commission Data'!$C:$C="James"),0)),0)</f>
        <v>0</v>
      </c>
      <c r="L150" s="47" t="b">
        <v>0</v>
      </c>
      <c r="M150" s="47" t="b">
        <v>0</v>
      </c>
    </row>
    <row r="151">
      <c r="J151" s="70">
        <f t="array" ref="J151">IFERROR(INDEX('Commission Data'!$D:$D,MATCH(1,('Commission Data'!$B:$B=A151)*('Commission Data'!$C:$C="James"),0)),0)</f>
        <v>0</v>
      </c>
      <c r="K151" s="70">
        <f t="array" ref="K151">IFERROR(INDEX('Commission Data'!$E:$E,MATCH(1,('Commission Data'!$B:$B=A151)*('Commission Data'!$C:$C="James"),0)),0)</f>
        <v>0</v>
      </c>
      <c r="L151" s="47" t="b">
        <v>0</v>
      </c>
      <c r="M151" s="47" t="b">
        <v>0</v>
      </c>
    </row>
    <row r="152">
      <c r="J152" s="70">
        <f t="array" ref="J152">IFERROR(INDEX('Commission Data'!$D:$D,MATCH(1,('Commission Data'!$B:$B=A152)*('Commission Data'!$C:$C="James"),0)),0)</f>
        <v>0</v>
      </c>
      <c r="K152" s="70">
        <f t="array" ref="K152">IFERROR(INDEX('Commission Data'!$E:$E,MATCH(1,('Commission Data'!$B:$B=A152)*('Commission Data'!$C:$C="James"),0)),0)</f>
        <v>0</v>
      </c>
      <c r="L152" s="47" t="b">
        <v>0</v>
      </c>
      <c r="M152" s="47" t="b">
        <v>0</v>
      </c>
    </row>
    <row r="153">
      <c r="J153" s="70">
        <f t="array" ref="J153">IFERROR(INDEX('Commission Data'!$D:$D,MATCH(1,('Commission Data'!$B:$B=A153)*('Commission Data'!$C:$C="James"),0)),0)</f>
        <v>0</v>
      </c>
      <c r="K153" s="70">
        <f t="array" ref="K153">IFERROR(INDEX('Commission Data'!$E:$E,MATCH(1,('Commission Data'!$B:$B=A153)*('Commission Data'!$C:$C="James"),0)),0)</f>
        <v>0</v>
      </c>
      <c r="L153" s="47" t="b">
        <v>0</v>
      </c>
      <c r="M153" s="47" t="b">
        <v>0</v>
      </c>
    </row>
    <row r="154">
      <c r="J154" s="70">
        <f t="array" ref="J154">IFERROR(INDEX('Commission Data'!$D:$D,MATCH(1,('Commission Data'!$B:$B=A154)*('Commission Data'!$C:$C="James"),0)),0)</f>
        <v>0</v>
      </c>
      <c r="K154" s="70">
        <f t="array" ref="K154">IFERROR(INDEX('Commission Data'!$E:$E,MATCH(1,('Commission Data'!$B:$B=A154)*('Commission Data'!$C:$C="James"),0)),0)</f>
        <v>0</v>
      </c>
      <c r="L154" s="47" t="b">
        <v>0</v>
      </c>
      <c r="M154" s="47" t="b">
        <v>0</v>
      </c>
    </row>
    <row r="155">
      <c r="J155" s="70">
        <f t="array" ref="J155">IFERROR(INDEX('Commission Data'!$D:$D,MATCH(1,('Commission Data'!$B:$B=A155)*('Commission Data'!$C:$C="James"),0)),0)</f>
        <v>0</v>
      </c>
      <c r="K155" s="70">
        <f t="array" ref="K155">IFERROR(INDEX('Commission Data'!$E:$E,MATCH(1,('Commission Data'!$B:$B=A155)*('Commission Data'!$C:$C="James"),0)),0)</f>
        <v>0</v>
      </c>
      <c r="L155" s="47" t="b">
        <v>0</v>
      </c>
      <c r="M155" s="47" t="b">
        <v>0</v>
      </c>
    </row>
    <row r="156">
      <c r="J156" s="70">
        <f t="array" ref="J156">IFERROR(INDEX('Commission Data'!$D:$D,MATCH(1,('Commission Data'!$B:$B=A156)*('Commission Data'!$C:$C="James"),0)),0)</f>
        <v>0</v>
      </c>
      <c r="K156" s="70">
        <f t="array" ref="K156">IFERROR(INDEX('Commission Data'!$E:$E,MATCH(1,('Commission Data'!$B:$B=A156)*('Commission Data'!$C:$C="James"),0)),0)</f>
        <v>0</v>
      </c>
      <c r="L156" s="47" t="b">
        <v>0</v>
      </c>
      <c r="M156" s="47" t="b">
        <v>0</v>
      </c>
    </row>
    <row r="157">
      <c r="J157" s="70">
        <f t="array" ref="J157">IFERROR(INDEX('Commission Data'!$D:$D,MATCH(1,('Commission Data'!$B:$B=A157)*('Commission Data'!$C:$C="James"),0)),0)</f>
        <v>0</v>
      </c>
      <c r="K157" s="70">
        <f t="array" ref="K157">IFERROR(INDEX('Commission Data'!$E:$E,MATCH(1,('Commission Data'!$B:$B=A157)*('Commission Data'!$C:$C="James"),0)),0)</f>
        <v>0</v>
      </c>
      <c r="L157" s="47" t="b">
        <v>0</v>
      </c>
      <c r="M157" s="47" t="b">
        <v>0</v>
      </c>
    </row>
    <row r="158">
      <c r="J158" s="70">
        <f t="array" ref="J158">IFERROR(INDEX('Commission Data'!$D:$D,MATCH(1,('Commission Data'!$B:$B=A158)*('Commission Data'!$C:$C="James"),0)),0)</f>
        <v>0</v>
      </c>
      <c r="K158" s="70">
        <f t="array" ref="K158">IFERROR(INDEX('Commission Data'!$E:$E,MATCH(1,('Commission Data'!$B:$B=A158)*('Commission Data'!$C:$C="James"),0)),0)</f>
        <v>0</v>
      </c>
      <c r="L158" s="47" t="b">
        <v>0</v>
      </c>
      <c r="M158" s="47" t="b">
        <v>0</v>
      </c>
    </row>
    <row r="159">
      <c r="J159" s="70">
        <f t="array" ref="J159">IFERROR(INDEX('Commission Data'!$D:$D,MATCH(1,('Commission Data'!$B:$B=A159)*('Commission Data'!$C:$C="James"),0)),0)</f>
        <v>0</v>
      </c>
      <c r="K159" s="70">
        <f t="array" ref="K159">IFERROR(INDEX('Commission Data'!$E:$E,MATCH(1,('Commission Data'!$B:$B=A159)*('Commission Data'!$C:$C="James"),0)),0)</f>
        <v>0</v>
      </c>
      <c r="L159" s="47" t="b">
        <v>0</v>
      </c>
      <c r="M159" s="47" t="b">
        <v>0</v>
      </c>
    </row>
    <row r="160">
      <c r="J160" s="70">
        <f t="array" ref="J160">IFERROR(INDEX('Commission Data'!$D:$D,MATCH(1,('Commission Data'!$B:$B=A160)*('Commission Data'!$C:$C="James"),0)),0)</f>
        <v>0</v>
      </c>
      <c r="K160" s="70">
        <f t="array" ref="K160">IFERROR(INDEX('Commission Data'!$E:$E,MATCH(1,('Commission Data'!$B:$B=A160)*('Commission Data'!$C:$C="James"),0)),0)</f>
        <v>0</v>
      </c>
      <c r="L160" s="47" t="b">
        <v>0</v>
      </c>
      <c r="M160" s="47" t="b">
        <v>0</v>
      </c>
    </row>
    <row r="161">
      <c r="J161" s="70">
        <f t="array" ref="J161">IFERROR(INDEX('Commission Data'!$D:$D,MATCH(1,('Commission Data'!$B:$B=A161)*('Commission Data'!$C:$C="James"),0)),0)</f>
        <v>0</v>
      </c>
      <c r="K161" s="70">
        <f t="array" ref="K161">IFERROR(INDEX('Commission Data'!$E:$E,MATCH(1,('Commission Data'!$B:$B=A161)*('Commission Data'!$C:$C="James"),0)),0)</f>
        <v>0</v>
      </c>
      <c r="L161" s="47" t="b">
        <v>0</v>
      </c>
      <c r="M161" s="47" t="b">
        <v>0</v>
      </c>
    </row>
    <row r="162">
      <c r="J162" s="70">
        <f t="array" ref="J162">IFERROR(INDEX('Commission Data'!$D:$D,MATCH(1,('Commission Data'!$B:$B=A162)*('Commission Data'!$C:$C="James"),0)),0)</f>
        <v>0</v>
      </c>
      <c r="K162" s="70">
        <f t="array" ref="K162">IFERROR(INDEX('Commission Data'!$E:$E,MATCH(1,('Commission Data'!$B:$B=A162)*('Commission Data'!$C:$C="James"),0)),0)</f>
        <v>0</v>
      </c>
      <c r="L162" s="47" t="b">
        <v>0</v>
      </c>
      <c r="M162" s="47" t="b">
        <v>0</v>
      </c>
    </row>
    <row r="163">
      <c r="J163" s="70">
        <f t="array" ref="J163">IFERROR(INDEX('Commission Data'!$D:$D,MATCH(1,('Commission Data'!$B:$B=A163)*('Commission Data'!$C:$C="James"),0)),0)</f>
        <v>0</v>
      </c>
      <c r="K163" s="70">
        <f t="array" ref="K163">IFERROR(INDEX('Commission Data'!$E:$E,MATCH(1,('Commission Data'!$B:$B=A163)*('Commission Data'!$C:$C="James"),0)),0)</f>
        <v>0</v>
      </c>
      <c r="L163" s="47" t="b">
        <v>0</v>
      </c>
      <c r="M163" s="47" t="b">
        <v>0</v>
      </c>
    </row>
    <row r="164">
      <c r="J164" s="70">
        <f t="array" ref="J164">IFERROR(INDEX('Commission Data'!$D:$D,MATCH(1,('Commission Data'!$B:$B=A164)*('Commission Data'!$C:$C="James"),0)),0)</f>
        <v>0</v>
      </c>
      <c r="K164" s="70">
        <f t="array" ref="K164">IFERROR(INDEX('Commission Data'!$E:$E,MATCH(1,('Commission Data'!$B:$B=A164)*('Commission Data'!$C:$C="James"),0)),0)</f>
        <v>0</v>
      </c>
      <c r="L164" s="47" t="b">
        <v>0</v>
      </c>
      <c r="M164" s="47" t="b">
        <v>0</v>
      </c>
    </row>
    <row r="165">
      <c r="J165" s="70">
        <f t="array" ref="J165">IFERROR(INDEX('Commission Data'!$D:$D,MATCH(1,('Commission Data'!$B:$B=A165)*('Commission Data'!$C:$C="James"),0)),0)</f>
        <v>0</v>
      </c>
      <c r="K165" s="70">
        <f t="array" ref="K165">IFERROR(INDEX('Commission Data'!$E:$E,MATCH(1,('Commission Data'!$B:$B=A165)*('Commission Data'!$C:$C="James"),0)),0)</f>
        <v>0</v>
      </c>
      <c r="L165" s="47" t="b">
        <v>0</v>
      </c>
      <c r="M165" s="47" t="b">
        <v>0</v>
      </c>
    </row>
    <row r="166">
      <c r="J166" s="70">
        <f t="array" ref="J166">IFERROR(INDEX('Commission Data'!$D:$D,MATCH(1,('Commission Data'!$B:$B=A166)*('Commission Data'!$C:$C="James"),0)),0)</f>
        <v>0</v>
      </c>
      <c r="K166" s="70">
        <f t="array" ref="K166">IFERROR(INDEX('Commission Data'!$E:$E,MATCH(1,('Commission Data'!$B:$B=A166)*('Commission Data'!$C:$C="James"),0)),0)</f>
        <v>0</v>
      </c>
      <c r="L166" s="47" t="b">
        <v>0</v>
      </c>
      <c r="M166" s="47" t="b">
        <v>0</v>
      </c>
    </row>
    <row r="167">
      <c r="J167" s="70">
        <f t="array" ref="J167">IFERROR(INDEX('Commission Data'!$D:$D,MATCH(1,('Commission Data'!$B:$B=A167)*('Commission Data'!$C:$C="James"),0)),0)</f>
        <v>0</v>
      </c>
      <c r="K167" s="70">
        <f t="array" ref="K167">IFERROR(INDEX('Commission Data'!$E:$E,MATCH(1,('Commission Data'!$B:$B=A167)*('Commission Data'!$C:$C="James"),0)),0)</f>
        <v>0</v>
      </c>
      <c r="L167" s="47" t="b">
        <v>0</v>
      </c>
      <c r="M167" s="47" t="b">
        <v>0</v>
      </c>
    </row>
    <row r="168">
      <c r="J168" s="70">
        <f t="array" ref="J168">IFERROR(INDEX('Commission Data'!$D:$D,MATCH(1,('Commission Data'!$B:$B=A168)*('Commission Data'!$C:$C="James"),0)),0)</f>
        <v>0</v>
      </c>
      <c r="K168" s="70">
        <f t="array" ref="K168">IFERROR(INDEX('Commission Data'!$E:$E,MATCH(1,('Commission Data'!$B:$B=A168)*('Commission Data'!$C:$C="James"),0)),0)</f>
        <v>0</v>
      </c>
      <c r="L168" s="47" t="b">
        <v>0</v>
      </c>
      <c r="M168" s="47" t="b">
        <v>0</v>
      </c>
    </row>
    <row r="169">
      <c r="J169" s="70">
        <f t="array" ref="J169">IFERROR(INDEX('Commission Data'!$D:$D,MATCH(1,('Commission Data'!$B:$B=A169)*('Commission Data'!$C:$C="James"),0)),0)</f>
        <v>0</v>
      </c>
      <c r="K169" s="70">
        <f t="array" ref="K169">IFERROR(INDEX('Commission Data'!$E:$E,MATCH(1,('Commission Data'!$B:$B=A169)*('Commission Data'!$C:$C="James"),0)),0)</f>
        <v>0</v>
      </c>
      <c r="L169" s="47" t="b">
        <v>0</v>
      </c>
      <c r="M169" s="47" t="b">
        <v>0</v>
      </c>
    </row>
    <row r="170">
      <c r="J170" s="70">
        <f t="array" ref="J170">IFERROR(INDEX('Commission Data'!$D:$D,MATCH(1,('Commission Data'!$B:$B=A170)*('Commission Data'!$C:$C="James"),0)),0)</f>
        <v>0</v>
      </c>
      <c r="K170" s="70">
        <f t="array" ref="K170">IFERROR(INDEX('Commission Data'!$E:$E,MATCH(1,('Commission Data'!$B:$B=A170)*('Commission Data'!$C:$C="James"),0)),0)</f>
        <v>0</v>
      </c>
      <c r="L170" s="47" t="b">
        <v>0</v>
      </c>
      <c r="M170" s="47" t="b">
        <v>0</v>
      </c>
    </row>
    <row r="171">
      <c r="J171" s="70">
        <f t="array" ref="J171">IFERROR(INDEX('Commission Data'!$D:$D,MATCH(1,('Commission Data'!$B:$B=A171)*('Commission Data'!$C:$C="James"),0)),0)</f>
        <v>0</v>
      </c>
      <c r="K171" s="70">
        <f t="array" ref="K171">IFERROR(INDEX('Commission Data'!$E:$E,MATCH(1,('Commission Data'!$B:$B=A171)*('Commission Data'!$C:$C="James"),0)),0)</f>
        <v>0</v>
      </c>
      <c r="L171" s="47" t="b">
        <v>0</v>
      </c>
      <c r="M171" s="47" t="b">
        <v>0</v>
      </c>
    </row>
    <row r="172">
      <c r="J172" s="70">
        <f t="array" ref="J172">IFERROR(INDEX('Commission Data'!$D:$D,MATCH(1,('Commission Data'!$B:$B=A172)*('Commission Data'!$C:$C="James"),0)),0)</f>
        <v>0</v>
      </c>
      <c r="K172" s="70">
        <f t="array" ref="K172">IFERROR(INDEX('Commission Data'!$E:$E,MATCH(1,('Commission Data'!$B:$B=A172)*('Commission Data'!$C:$C="James"),0)),0)</f>
        <v>0</v>
      </c>
      <c r="L172" s="47" t="b">
        <v>0</v>
      </c>
      <c r="M172" s="47" t="b">
        <v>0</v>
      </c>
    </row>
    <row r="173">
      <c r="J173" s="70">
        <f t="array" ref="J173">IFERROR(INDEX('Commission Data'!$D:$D,MATCH(1,('Commission Data'!$B:$B=A173)*('Commission Data'!$C:$C="James"),0)),0)</f>
        <v>0</v>
      </c>
      <c r="K173" s="70">
        <f t="array" ref="K173">IFERROR(INDEX('Commission Data'!$E:$E,MATCH(1,('Commission Data'!$B:$B=A173)*('Commission Data'!$C:$C="James"),0)),0)</f>
        <v>0</v>
      </c>
      <c r="L173" s="47" t="b">
        <v>0</v>
      </c>
      <c r="M173" s="47" t="b">
        <v>0</v>
      </c>
    </row>
    <row r="174">
      <c r="J174" s="70">
        <f t="array" ref="J174">IFERROR(INDEX('Commission Data'!$D:$D,MATCH(1,('Commission Data'!$B:$B=A174)*('Commission Data'!$C:$C="James"),0)),0)</f>
        <v>0</v>
      </c>
      <c r="K174" s="70">
        <f t="array" ref="K174">IFERROR(INDEX('Commission Data'!$E:$E,MATCH(1,('Commission Data'!$B:$B=A174)*('Commission Data'!$C:$C="James"),0)),0)</f>
        <v>0</v>
      </c>
      <c r="L174" s="47" t="b">
        <v>0</v>
      </c>
      <c r="M174" s="47" t="b">
        <v>0</v>
      </c>
    </row>
    <row r="175">
      <c r="J175" s="70">
        <f t="array" ref="J175">IFERROR(INDEX('Commission Data'!$D:$D,MATCH(1,('Commission Data'!$B:$B=A175)*('Commission Data'!$C:$C="James"),0)),0)</f>
        <v>0</v>
      </c>
      <c r="K175" s="70">
        <f t="array" ref="K175">IFERROR(INDEX('Commission Data'!$E:$E,MATCH(1,('Commission Data'!$B:$B=A175)*('Commission Data'!$C:$C="James"),0)),0)</f>
        <v>0</v>
      </c>
      <c r="L175" s="47" t="b">
        <v>0</v>
      </c>
      <c r="M175" s="47" t="b">
        <v>0</v>
      </c>
    </row>
    <row r="176">
      <c r="J176" s="70">
        <f t="array" ref="J176">IFERROR(INDEX('Commission Data'!$D:$D,MATCH(1,('Commission Data'!$B:$B=A176)*('Commission Data'!$C:$C="James"),0)),0)</f>
        <v>0</v>
      </c>
      <c r="K176" s="70">
        <f t="array" ref="K176">IFERROR(INDEX('Commission Data'!$E:$E,MATCH(1,('Commission Data'!$B:$B=A176)*('Commission Data'!$C:$C="James"),0)),0)</f>
        <v>0</v>
      </c>
      <c r="L176" s="47" t="b">
        <v>0</v>
      </c>
      <c r="M176" s="47" t="b">
        <v>0</v>
      </c>
    </row>
    <row r="177">
      <c r="J177" s="70">
        <f t="array" ref="J177">IFERROR(INDEX('Commission Data'!$D:$D,MATCH(1,('Commission Data'!$B:$B=A177)*('Commission Data'!$C:$C="James"),0)),0)</f>
        <v>0</v>
      </c>
      <c r="K177" s="70">
        <f t="array" ref="K177">IFERROR(INDEX('Commission Data'!$E:$E,MATCH(1,('Commission Data'!$B:$B=A177)*('Commission Data'!$C:$C="James"),0)),0)</f>
        <v>0</v>
      </c>
      <c r="L177" s="47" t="b">
        <v>0</v>
      </c>
      <c r="M177" s="47" t="b">
        <v>0</v>
      </c>
    </row>
    <row r="178">
      <c r="J178" s="70">
        <f t="array" ref="J178">IFERROR(INDEX('Commission Data'!$D:$D,MATCH(1,('Commission Data'!$B:$B=A178)*('Commission Data'!$C:$C="James"),0)),0)</f>
        <v>0</v>
      </c>
      <c r="K178" s="70">
        <f t="array" ref="K178">IFERROR(INDEX('Commission Data'!$E:$E,MATCH(1,('Commission Data'!$B:$B=A178)*('Commission Data'!$C:$C="James"),0)),0)</f>
        <v>0</v>
      </c>
      <c r="L178" s="47" t="b">
        <v>0</v>
      </c>
      <c r="M178" s="47" t="b">
        <v>0</v>
      </c>
    </row>
    <row r="179">
      <c r="J179" s="70">
        <f t="array" ref="J179">IFERROR(INDEX('Commission Data'!$D:$D,MATCH(1,('Commission Data'!$B:$B=A179)*('Commission Data'!$C:$C="James"),0)),0)</f>
        <v>0</v>
      </c>
      <c r="K179" s="70">
        <f t="array" ref="K179">IFERROR(INDEX('Commission Data'!$E:$E,MATCH(1,('Commission Data'!$B:$B=A179)*('Commission Data'!$C:$C="James"),0)),0)</f>
        <v>0</v>
      </c>
      <c r="L179" s="47" t="b">
        <v>0</v>
      </c>
      <c r="M179" s="47" t="b">
        <v>0</v>
      </c>
    </row>
    <row r="180">
      <c r="J180" s="70">
        <f t="array" ref="J180">IFERROR(INDEX('Commission Data'!$D:$D,MATCH(1,('Commission Data'!$B:$B=A180)*('Commission Data'!$C:$C="James"),0)),0)</f>
        <v>0</v>
      </c>
      <c r="K180" s="70">
        <f t="array" ref="K180">IFERROR(INDEX('Commission Data'!$E:$E,MATCH(1,('Commission Data'!$B:$B=A180)*('Commission Data'!$C:$C="James"),0)),0)</f>
        <v>0</v>
      </c>
      <c r="L180" s="47" t="b">
        <v>0</v>
      </c>
      <c r="M180" s="47" t="b">
        <v>0</v>
      </c>
    </row>
    <row r="181">
      <c r="J181" s="70">
        <f t="array" ref="J181">IFERROR(INDEX('Commission Data'!$D:$D,MATCH(1,('Commission Data'!$B:$B=A181)*('Commission Data'!$C:$C="James"),0)),0)</f>
        <v>0</v>
      </c>
      <c r="K181" s="70">
        <f t="array" ref="K181">IFERROR(INDEX('Commission Data'!$E:$E,MATCH(1,('Commission Data'!$B:$B=A181)*('Commission Data'!$C:$C="James"),0)),0)</f>
        <v>0</v>
      </c>
      <c r="L181" s="47" t="b">
        <v>0</v>
      </c>
      <c r="M181" s="47" t="b">
        <v>0</v>
      </c>
    </row>
    <row r="182">
      <c r="J182" s="70">
        <f t="array" ref="J182">IFERROR(INDEX('Commission Data'!$D:$D,MATCH(1,('Commission Data'!$B:$B=A182)*('Commission Data'!$C:$C="James"),0)),0)</f>
        <v>0</v>
      </c>
      <c r="K182" s="70">
        <f t="array" ref="K182">IFERROR(INDEX('Commission Data'!$E:$E,MATCH(1,('Commission Data'!$B:$B=A182)*('Commission Data'!$C:$C="James"),0)),0)</f>
        <v>0</v>
      </c>
      <c r="L182" s="47" t="b">
        <v>0</v>
      </c>
      <c r="M182" s="47" t="b">
        <v>0</v>
      </c>
    </row>
    <row r="183">
      <c r="J183" s="70">
        <f t="array" ref="J183">IFERROR(INDEX('Commission Data'!$D:$D,MATCH(1,('Commission Data'!$B:$B=A183)*('Commission Data'!$C:$C="James"),0)),0)</f>
        <v>0</v>
      </c>
      <c r="K183" s="70">
        <f t="array" ref="K183">IFERROR(INDEX('Commission Data'!$E:$E,MATCH(1,('Commission Data'!$B:$B=A183)*('Commission Data'!$C:$C="James"),0)),0)</f>
        <v>0</v>
      </c>
      <c r="L183" s="47" t="b">
        <v>0</v>
      </c>
      <c r="M183" s="47" t="b">
        <v>0</v>
      </c>
    </row>
    <row r="184">
      <c r="J184" s="70">
        <f t="array" ref="J184">IFERROR(INDEX('Commission Data'!$D:$D,MATCH(1,('Commission Data'!$B:$B=A184)*('Commission Data'!$C:$C="James"),0)),0)</f>
        <v>0</v>
      </c>
      <c r="K184" s="70">
        <f t="array" ref="K184">IFERROR(INDEX('Commission Data'!$E:$E,MATCH(1,('Commission Data'!$B:$B=A184)*('Commission Data'!$C:$C="James"),0)),0)</f>
        <v>0</v>
      </c>
      <c r="L184" s="47" t="b">
        <v>0</v>
      </c>
      <c r="M184" s="47" t="b">
        <v>0</v>
      </c>
    </row>
    <row r="185">
      <c r="J185" s="70">
        <f t="array" ref="J185">IFERROR(INDEX('Commission Data'!$D:$D,MATCH(1,('Commission Data'!$B:$B=A185)*('Commission Data'!$C:$C="James"),0)),0)</f>
        <v>0</v>
      </c>
      <c r="K185" s="70">
        <f t="array" ref="K185">IFERROR(INDEX('Commission Data'!$E:$E,MATCH(1,('Commission Data'!$B:$B=A185)*('Commission Data'!$C:$C="James"),0)),0)</f>
        <v>0</v>
      </c>
      <c r="L185" s="47" t="b">
        <v>0</v>
      </c>
      <c r="M185" s="47" t="b">
        <v>0</v>
      </c>
    </row>
    <row r="186">
      <c r="J186" s="70">
        <f t="array" ref="J186">IFERROR(INDEX('Commission Data'!$D:$D,MATCH(1,('Commission Data'!$B:$B=A186)*('Commission Data'!$C:$C="James"),0)),0)</f>
        <v>0</v>
      </c>
      <c r="K186" s="70">
        <f t="array" ref="K186">IFERROR(INDEX('Commission Data'!$E:$E,MATCH(1,('Commission Data'!$B:$B=A186)*('Commission Data'!$C:$C="James"),0)),0)</f>
        <v>0</v>
      </c>
      <c r="L186" s="47" t="b">
        <v>0</v>
      </c>
      <c r="M186" s="47" t="b">
        <v>0</v>
      </c>
    </row>
    <row r="187">
      <c r="J187" s="70">
        <f t="array" ref="J187">IFERROR(INDEX('Commission Data'!$D:$D,MATCH(1,('Commission Data'!$B:$B=A187)*('Commission Data'!$C:$C="James"),0)),0)</f>
        <v>0</v>
      </c>
      <c r="K187" s="70">
        <f t="array" ref="K187">IFERROR(INDEX('Commission Data'!$E:$E,MATCH(1,('Commission Data'!$B:$B=A187)*('Commission Data'!$C:$C="James"),0)),0)</f>
        <v>0</v>
      </c>
      <c r="L187" s="47" t="b">
        <v>0</v>
      </c>
      <c r="M187" s="47" t="b">
        <v>0</v>
      </c>
    </row>
    <row r="188">
      <c r="J188" s="70">
        <f t="array" ref="J188">IFERROR(INDEX('Commission Data'!$D:$D,MATCH(1,('Commission Data'!$B:$B=A188)*('Commission Data'!$C:$C="James"),0)),0)</f>
        <v>0</v>
      </c>
      <c r="K188" s="70">
        <f t="array" ref="K188">IFERROR(INDEX('Commission Data'!$E:$E,MATCH(1,('Commission Data'!$B:$B=A188)*('Commission Data'!$C:$C="James"),0)),0)</f>
        <v>0</v>
      </c>
      <c r="L188" s="47" t="b">
        <v>0</v>
      </c>
      <c r="M188" s="47" t="b">
        <v>0</v>
      </c>
    </row>
    <row r="189">
      <c r="J189" s="70">
        <f t="array" ref="J189">IFERROR(INDEX('Commission Data'!$D:$D,MATCH(1,('Commission Data'!$B:$B=A189)*('Commission Data'!$C:$C="James"),0)),0)</f>
        <v>0</v>
      </c>
      <c r="K189" s="70">
        <f t="array" ref="K189">IFERROR(INDEX('Commission Data'!$E:$E,MATCH(1,('Commission Data'!$B:$B=A189)*('Commission Data'!$C:$C="James"),0)),0)</f>
        <v>0</v>
      </c>
      <c r="L189" s="47" t="b">
        <v>0</v>
      </c>
      <c r="M189" s="47" t="b">
        <v>0</v>
      </c>
    </row>
    <row r="190">
      <c r="J190" s="70">
        <f t="array" ref="J190">IFERROR(INDEX('Commission Data'!$D:$D,MATCH(1,('Commission Data'!$B:$B=A190)*('Commission Data'!$C:$C="James"),0)),0)</f>
        <v>0</v>
      </c>
      <c r="K190" s="70">
        <f t="array" ref="K190">IFERROR(INDEX('Commission Data'!$E:$E,MATCH(1,('Commission Data'!$B:$B=A190)*('Commission Data'!$C:$C="James"),0)),0)</f>
        <v>0</v>
      </c>
      <c r="L190" s="47" t="b">
        <v>0</v>
      </c>
      <c r="M190" s="47" t="b">
        <v>0</v>
      </c>
    </row>
    <row r="191">
      <c r="J191" s="70">
        <f t="array" ref="J191">IFERROR(INDEX('Commission Data'!$D:$D,MATCH(1,('Commission Data'!$B:$B=A191)*('Commission Data'!$C:$C="James"),0)),0)</f>
        <v>0</v>
      </c>
      <c r="K191" s="70">
        <f t="array" ref="K191">IFERROR(INDEX('Commission Data'!$E:$E,MATCH(1,('Commission Data'!$B:$B=A191)*('Commission Data'!$C:$C="James"),0)),0)</f>
        <v>0</v>
      </c>
      <c r="L191" s="47" t="b">
        <v>0</v>
      </c>
      <c r="M191" s="47" t="b">
        <v>0</v>
      </c>
    </row>
    <row r="192">
      <c r="J192" s="70">
        <f t="array" ref="J192">IFERROR(INDEX('Commission Data'!$D:$D,MATCH(1,('Commission Data'!$B:$B=A192)*('Commission Data'!$C:$C="James"),0)),0)</f>
        <v>0</v>
      </c>
      <c r="K192" s="70">
        <f t="array" ref="K192">IFERROR(INDEX('Commission Data'!$E:$E,MATCH(1,('Commission Data'!$B:$B=A192)*('Commission Data'!$C:$C="James"),0)),0)</f>
        <v>0</v>
      </c>
      <c r="L192" s="47" t="b">
        <v>0</v>
      </c>
      <c r="M192" s="47" t="b">
        <v>0</v>
      </c>
    </row>
    <row r="193">
      <c r="J193" s="70">
        <f t="array" ref="J193">IFERROR(INDEX('Commission Data'!$D:$D,MATCH(1,('Commission Data'!$B:$B=A193)*('Commission Data'!$C:$C="James"),0)),0)</f>
        <v>0</v>
      </c>
      <c r="K193" s="70">
        <f t="array" ref="K193">IFERROR(INDEX('Commission Data'!$E:$E,MATCH(1,('Commission Data'!$B:$B=A193)*('Commission Data'!$C:$C="James"),0)),0)</f>
        <v>0</v>
      </c>
      <c r="L193" s="47" t="b">
        <v>0</v>
      </c>
      <c r="M193" s="47" t="b">
        <v>0</v>
      </c>
    </row>
    <row r="194">
      <c r="J194" s="70">
        <f t="array" ref="J194">IFERROR(INDEX('Commission Data'!$D:$D,MATCH(1,('Commission Data'!$B:$B=A194)*('Commission Data'!$C:$C="James"),0)),0)</f>
        <v>0</v>
      </c>
      <c r="K194" s="70">
        <f t="array" ref="K194">IFERROR(INDEX('Commission Data'!$E:$E,MATCH(1,('Commission Data'!$B:$B=A194)*('Commission Data'!$C:$C="James"),0)),0)</f>
        <v>0</v>
      </c>
      <c r="L194" s="47" t="b">
        <v>0</v>
      </c>
      <c r="M194" s="47" t="b">
        <v>0</v>
      </c>
    </row>
    <row r="195">
      <c r="J195" s="70">
        <f t="array" ref="J195">IFERROR(INDEX('Commission Data'!$D:$D,MATCH(1,('Commission Data'!$B:$B=A195)*('Commission Data'!$C:$C="James"),0)),0)</f>
        <v>0</v>
      </c>
      <c r="K195" s="70">
        <f t="array" ref="K195">IFERROR(INDEX('Commission Data'!$E:$E,MATCH(1,('Commission Data'!$B:$B=A195)*('Commission Data'!$C:$C="James"),0)),0)</f>
        <v>0</v>
      </c>
      <c r="L195" s="47" t="b">
        <v>0</v>
      </c>
      <c r="M195" s="47" t="b">
        <v>0</v>
      </c>
    </row>
    <row r="196">
      <c r="J196" s="70">
        <f t="array" ref="J196">IFERROR(INDEX('Commission Data'!$D:$D,MATCH(1,('Commission Data'!$B:$B=A196)*('Commission Data'!$C:$C="James"),0)),0)</f>
        <v>0</v>
      </c>
      <c r="K196" s="70">
        <f t="array" ref="K196">IFERROR(INDEX('Commission Data'!$E:$E,MATCH(1,('Commission Data'!$B:$B=A196)*('Commission Data'!$C:$C="James"),0)),0)</f>
        <v>0</v>
      </c>
      <c r="L196" s="47" t="b">
        <v>0</v>
      </c>
      <c r="M196" s="47" t="b">
        <v>0</v>
      </c>
    </row>
    <row r="197">
      <c r="J197" s="70">
        <f t="array" ref="J197">IFERROR(INDEX('Commission Data'!$D:$D,MATCH(1,('Commission Data'!$B:$B=A197)*('Commission Data'!$C:$C="James"),0)),0)</f>
        <v>0</v>
      </c>
      <c r="K197" s="70">
        <f t="array" ref="K197">IFERROR(INDEX('Commission Data'!$E:$E,MATCH(1,('Commission Data'!$B:$B=A197)*('Commission Data'!$C:$C="James"),0)),0)</f>
        <v>0</v>
      </c>
      <c r="L197" s="47" t="b">
        <v>0</v>
      </c>
      <c r="M197" s="47" t="b">
        <v>0</v>
      </c>
    </row>
    <row r="198">
      <c r="J198" s="70">
        <f t="array" ref="J198">IFERROR(INDEX('Commission Data'!$D:$D,MATCH(1,('Commission Data'!$B:$B=A198)*('Commission Data'!$C:$C="James"),0)),0)</f>
        <v>0</v>
      </c>
      <c r="K198" s="70">
        <f t="array" ref="K198">IFERROR(INDEX('Commission Data'!$E:$E,MATCH(1,('Commission Data'!$B:$B=A198)*('Commission Data'!$C:$C="James"),0)),0)</f>
        <v>0</v>
      </c>
      <c r="L198" s="47" t="b">
        <v>0</v>
      </c>
      <c r="M198" s="47" t="b">
        <v>0</v>
      </c>
    </row>
    <row r="199">
      <c r="J199" s="70">
        <f t="array" ref="J199">IFERROR(INDEX('Commission Data'!$D:$D,MATCH(1,('Commission Data'!$B:$B=A199)*('Commission Data'!$C:$C="James"),0)),0)</f>
        <v>0</v>
      </c>
      <c r="K199" s="70">
        <f t="array" ref="K199">IFERROR(INDEX('Commission Data'!$E:$E,MATCH(1,('Commission Data'!$B:$B=A199)*('Commission Data'!$C:$C="James"),0)),0)</f>
        <v>0</v>
      </c>
      <c r="L199" s="47" t="b">
        <v>0</v>
      </c>
      <c r="M199" s="47" t="b">
        <v>0</v>
      </c>
    </row>
    <row r="200">
      <c r="J200" s="70">
        <f t="array" ref="J200">IFERROR(INDEX('Commission Data'!$D:$D,MATCH(1,('Commission Data'!$B:$B=A200)*('Commission Data'!$C:$C="James"),0)),0)</f>
        <v>0</v>
      </c>
      <c r="K200" s="70">
        <f t="array" ref="K200">IFERROR(INDEX('Commission Data'!$E:$E,MATCH(1,('Commission Data'!$B:$B=A200)*('Commission Data'!$C:$C="James"),0)),0)</f>
        <v>0</v>
      </c>
      <c r="L200" s="47" t="b">
        <v>0</v>
      </c>
      <c r="M200" s="47" t="b">
        <v>0</v>
      </c>
    </row>
    <row r="201">
      <c r="J201" s="70">
        <f t="array" ref="J201">IFERROR(INDEX('Commission Data'!$D:$D,MATCH(1,('Commission Data'!$B:$B=A201)*('Commission Data'!$C:$C="James"),0)),0)</f>
        <v>0</v>
      </c>
      <c r="K201" s="70">
        <f t="array" ref="K201">IFERROR(INDEX('Commission Data'!$E:$E,MATCH(1,('Commission Data'!$B:$B=A201)*('Commission Data'!$C:$C="James"),0)),0)</f>
        <v>0</v>
      </c>
      <c r="L201" s="47" t="b">
        <v>0</v>
      </c>
      <c r="M201" s="47" t="b">
        <v>0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J1" s="69" t="s">
        <v>263</v>
      </c>
      <c r="K1" s="69" t="s">
        <v>264</v>
      </c>
      <c r="L1" s="68" t="s">
        <v>265</v>
      </c>
      <c r="M1" s="68" t="s">
        <v>266</v>
      </c>
    </row>
    <row r="2">
      <c r="J2" s="70">
        <f t="array" ref="J2">IFERROR(INDEX('Commission Data'!$D:$D,MATCH(1,('Commission Data'!$B:$B=A2)*('Commission Data'!$C:$C="Mike"),0)),0)</f>
        <v>25.31</v>
      </c>
      <c r="K2" s="70">
        <f t="array" ref="K2">IFERROR(INDEX('Commission Data'!$E:$E,MATCH(1,('Commission Data'!$B:$B=A2)*('Commission Data'!$C:$C="Mike"),0)),0)</f>
        <v>0</v>
      </c>
      <c r="L2" s="39" t="b">
        <v>0</v>
      </c>
      <c r="M2" s="39" t="b">
        <v>0</v>
      </c>
    </row>
    <row r="3">
      <c r="J3" s="70">
        <f t="array" ref="J3">IFERROR(INDEX('Commission Data'!$D:$D,MATCH(1,('Commission Data'!$B:$B=A3)*('Commission Data'!$C:$C="Mike"),0)),0)</f>
        <v>0</v>
      </c>
      <c r="K3" s="70">
        <f t="array" ref="K3">IFERROR(INDEX('Commission Data'!$E:$E,MATCH(1,('Commission Data'!$B:$B=A3)*('Commission Data'!$C:$C="Mike"),0)),0)</f>
        <v>0</v>
      </c>
      <c r="L3" s="39" t="b">
        <v>0</v>
      </c>
      <c r="M3" s="47" t="b">
        <v>0</v>
      </c>
    </row>
    <row r="4">
      <c r="J4" s="70">
        <f t="array" ref="J4">IFERROR(INDEX('Commission Data'!$D:$D,MATCH(1,('Commission Data'!$B:$B=A4)*('Commission Data'!$C:$C="Mike"),0)),0)</f>
        <v>0</v>
      </c>
      <c r="K4" s="70">
        <f t="array" ref="K4">IFERROR(INDEX('Commission Data'!$E:$E,MATCH(1,('Commission Data'!$B:$B=A4)*('Commission Data'!$C:$C="Mike"),0)),0)</f>
        <v>0</v>
      </c>
      <c r="L4" s="47" t="b">
        <v>0</v>
      </c>
      <c r="M4" s="47" t="b">
        <v>0</v>
      </c>
    </row>
    <row r="5">
      <c r="J5" s="70">
        <f t="array" ref="J5">IFERROR(INDEX('Commission Data'!$D:$D,MATCH(1,('Commission Data'!$B:$B=A5)*('Commission Data'!$C:$C="Mike"),0)),0)</f>
        <v>0</v>
      </c>
      <c r="K5" s="70">
        <f t="array" ref="K5">IFERROR(INDEX('Commission Data'!$E:$E,MATCH(1,('Commission Data'!$B:$B=A5)*('Commission Data'!$C:$C="Mike"),0)),0)</f>
        <v>0</v>
      </c>
      <c r="L5" s="47" t="b">
        <v>0</v>
      </c>
      <c r="M5" s="47" t="b">
        <v>0</v>
      </c>
    </row>
    <row r="6">
      <c r="J6" s="70">
        <f t="array" ref="J6">IFERROR(INDEX('Commission Data'!$D:$D,MATCH(1,('Commission Data'!$B:$B=A6)*('Commission Data'!$C:$C="Mike"),0)),0)</f>
        <v>0</v>
      </c>
      <c r="K6" s="70">
        <f t="array" ref="K6">IFERROR(INDEX('Commission Data'!$E:$E,MATCH(1,('Commission Data'!$B:$B=A6)*('Commission Data'!$C:$C="Mike"),0)),0)</f>
        <v>0</v>
      </c>
      <c r="L6" s="47" t="b">
        <v>0</v>
      </c>
      <c r="M6" s="47" t="b">
        <v>0</v>
      </c>
    </row>
    <row r="7">
      <c r="J7" s="70">
        <f t="array" ref="J7">IFERROR(INDEX('Commission Data'!$D:$D,MATCH(1,('Commission Data'!$B:$B=A7)*('Commission Data'!$C:$C="Mike"),0)),0)</f>
        <v>0</v>
      </c>
      <c r="K7" s="70">
        <f t="array" ref="K7">IFERROR(INDEX('Commission Data'!$E:$E,MATCH(1,('Commission Data'!$B:$B=A7)*('Commission Data'!$C:$C="Mike"),0)),0)</f>
        <v>0</v>
      </c>
      <c r="L7" s="47" t="b">
        <v>0</v>
      </c>
      <c r="M7" s="47" t="b">
        <v>0</v>
      </c>
    </row>
    <row r="8">
      <c r="J8" s="70">
        <f t="array" ref="J8">IFERROR(INDEX('Commission Data'!$D:$D,MATCH(1,('Commission Data'!$B:$B=A8)*('Commission Data'!$C:$C="Mike"),0)),0)</f>
        <v>0</v>
      </c>
      <c r="K8" s="70">
        <f t="array" ref="K8">IFERROR(INDEX('Commission Data'!$E:$E,MATCH(1,('Commission Data'!$B:$B=A8)*('Commission Data'!$C:$C="Mike"),0)),0)</f>
        <v>0</v>
      </c>
      <c r="L8" s="47" t="b">
        <v>0</v>
      </c>
      <c r="M8" s="47" t="b">
        <v>0</v>
      </c>
    </row>
    <row r="9">
      <c r="J9" s="70">
        <f t="array" ref="J9">IFERROR(INDEX('Commission Data'!$D:$D,MATCH(1,('Commission Data'!$B:$B=A9)*('Commission Data'!$C:$C="Mike"),0)),0)</f>
        <v>0</v>
      </c>
      <c r="K9" s="70">
        <f t="array" ref="K9">IFERROR(INDEX('Commission Data'!$E:$E,MATCH(1,('Commission Data'!$B:$B=A9)*('Commission Data'!$C:$C="Mike"),0)),0)</f>
        <v>0</v>
      </c>
      <c r="L9" s="47" t="b">
        <v>0</v>
      </c>
      <c r="M9" s="47" t="b">
        <v>0</v>
      </c>
    </row>
    <row r="10">
      <c r="J10" s="70">
        <f t="array" ref="J10">IFERROR(INDEX('Commission Data'!$D:$D,MATCH(1,('Commission Data'!$B:$B=A10)*('Commission Data'!$C:$C="Mike"),0)),0)</f>
        <v>0</v>
      </c>
      <c r="K10" s="70">
        <f t="array" ref="K10">IFERROR(INDEX('Commission Data'!$E:$E,MATCH(1,('Commission Data'!$B:$B=A10)*('Commission Data'!$C:$C="Mike"),0)),0)</f>
        <v>0</v>
      </c>
      <c r="L10" s="47" t="b">
        <v>0</v>
      </c>
      <c r="M10" s="47" t="b">
        <v>0</v>
      </c>
    </row>
    <row r="11">
      <c r="J11" s="70">
        <f t="array" ref="J11">IFERROR(INDEX('Commission Data'!$D:$D,MATCH(1,('Commission Data'!$B:$B=A11)*('Commission Data'!$C:$C="Mike"),0)),0)</f>
        <v>0</v>
      </c>
      <c r="K11" s="70">
        <f t="array" ref="K11">IFERROR(INDEX('Commission Data'!$E:$E,MATCH(1,('Commission Data'!$B:$B=A11)*('Commission Data'!$C:$C="Mike"),0)),0)</f>
        <v>0</v>
      </c>
      <c r="L11" s="47" t="b">
        <v>0</v>
      </c>
      <c r="M11" s="47" t="b">
        <v>0</v>
      </c>
    </row>
    <row r="12">
      <c r="J12" s="70">
        <f t="array" ref="J12">IFERROR(INDEX('Commission Data'!$D:$D,MATCH(1,('Commission Data'!$B:$B=A12)*('Commission Data'!$C:$C="Mike"),0)),0)</f>
        <v>0</v>
      </c>
      <c r="K12" s="70">
        <f t="array" ref="K12">IFERROR(INDEX('Commission Data'!$E:$E,MATCH(1,('Commission Data'!$B:$B=A12)*('Commission Data'!$C:$C="Mike"),0)),0)</f>
        <v>0</v>
      </c>
      <c r="L12" s="47" t="b">
        <v>0</v>
      </c>
      <c r="M12" s="47" t="b">
        <v>0</v>
      </c>
    </row>
    <row r="13">
      <c r="J13" s="70">
        <f t="array" ref="J13">IFERROR(INDEX('Commission Data'!$D:$D,MATCH(1,('Commission Data'!$B:$B=A13)*('Commission Data'!$C:$C="Mike"),0)),0)</f>
        <v>0</v>
      </c>
      <c r="K13" s="70">
        <f t="array" ref="K13">IFERROR(INDEX('Commission Data'!$E:$E,MATCH(1,('Commission Data'!$B:$B=A13)*('Commission Data'!$C:$C="Mike"),0)),0)</f>
        <v>0</v>
      </c>
      <c r="L13" s="47" t="b">
        <v>0</v>
      </c>
      <c r="M13" s="47" t="b">
        <v>0</v>
      </c>
    </row>
    <row r="14">
      <c r="J14" s="70">
        <f t="array" ref="J14">IFERROR(INDEX('Commission Data'!$D:$D,MATCH(1,('Commission Data'!$B:$B=A14)*('Commission Data'!$C:$C="Mike"),0)),0)</f>
        <v>0</v>
      </c>
      <c r="K14" s="70">
        <f t="array" ref="K14">IFERROR(INDEX('Commission Data'!$E:$E,MATCH(1,('Commission Data'!$B:$B=A14)*('Commission Data'!$C:$C="Mike"),0)),0)</f>
        <v>0</v>
      </c>
      <c r="L14" s="47" t="b">
        <v>0</v>
      </c>
      <c r="M14" s="47" t="b">
        <v>0</v>
      </c>
    </row>
    <row r="15">
      <c r="J15" s="70">
        <f t="array" ref="J15">IFERROR(INDEX('Commission Data'!$D:$D,MATCH(1,('Commission Data'!$B:$B=A15)*('Commission Data'!$C:$C="Mike"),0)),0)</f>
        <v>0</v>
      </c>
      <c r="K15" s="70">
        <f t="array" ref="K15">IFERROR(INDEX('Commission Data'!$E:$E,MATCH(1,('Commission Data'!$B:$B=A15)*('Commission Data'!$C:$C="Mike"),0)),0)</f>
        <v>0</v>
      </c>
      <c r="L15" s="47" t="b">
        <v>0</v>
      </c>
      <c r="M15" s="47" t="b">
        <v>0</v>
      </c>
    </row>
    <row r="16">
      <c r="J16" s="70">
        <f t="array" ref="J16">IFERROR(INDEX('Commission Data'!$D:$D,MATCH(1,('Commission Data'!$B:$B=A16)*('Commission Data'!$C:$C="Mike"),0)),0)</f>
        <v>0</v>
      </c>
      <c r="K16" s="70">
        <f t="array" ref="K16">IFERROR(INDEX('Commission Data'!$E:$E,MATCH(1,('Commission Data'!$B:$B=A16)*('Commission Data'!$C:$C="Mike"),0)),0)</f>
        <v>0</v>
      </c>
      <c r="L16" s="47" t="b">
        <v>0</v>
      </c>
      <c r="M16" s="47" t="b">
        <v>0</v>
      </c>
    </row>
    <row r="17">
      <c r="J17" s="70">
        <f t="array" ref="J17">IFERROR(INDEX('Commission Data'!$D:$D,MATCH(1,('Commission Data'!$B:$B=A17)*('Commission Data'!$C:$C="Mike"),0)),0)</f>
        <v>0</v>
      </c>
      <c r="K17" s="70">
        <f t="array" ref="K17">IFERROR(INDEX('Commission Data'!$E:$E,MATCH(1,('Commission Data'!$B:$B=A17)*('Commission Data'!$C:$C="Mike"),0)),0)</f>
        <v>0</v>
      </c>
      <c r="L17" s="47" t="b">
        <v>0</v>
      </c>
      <c r="M17" s="47" t="b">
        <v>0</v>
      </c>
    </row>
    <row r="18">
      <c r="G18" s="49"/>
      <c r="I18" s="70"/>
      <c r="J18" s="70">
        <f t="array" ref="J18">IFERROR(INDEX('Commission Data'!$D:$D,MATCH(1,('Commission Data'!$B:$B=A18)*('Commission Data'!$C:$C="Mike"),0)),0)</f>
        <v>0</v>
      </c>
      <c r="K18" s="70">
        <f t="array" ref="K18">IFERROR(INDEX('Commission Data'!$E:$E,MATCH(1,('Commission Data'!$B:$B=A18)*('Commission Data'!$C:$C="Mike"),0)),0)</f>
        <v>0</v>
      </c>
      <c r="L18" s="47" t="b">
        <v>0</v>
      </c>
      <c r="M18" s="47" t="b">
        <v>0</v>
      </c>
    </row>
    <row r="19">
      <c r="G19" s="49"/>
      <c r="I19" s="70"/>
      <c r="J19" s="70">
        <f t="array" ref="J19">IFERROR(INDEX('Commission Data'!$D:$D,MATCH(1,('Commission Data'!$B:$B=A19)*('Commission Data'!$C:$C="Mike"),0)),0)</f>
        <v>0</v>
      </c>
      <c r="K19" s="70">
        <f t="array" ref="K19">IFERROR(INDEX('Commission Data'!$E:$E,MATCH(1,('Commission Data'!$B:$B=A19)*('Commission Data'!$C:$C="Mike"),0)),0)</f>
        <v>0</v>
      </c>
      <c r="L19" s="47" t="b">
        <v>0</v>
      </c>
      <c r="M19" s="47" t="b">
        <v>0</v>
      </c>
    </row>
    <row r="20">
      <c r="G20" s="49"/>
      <c r="I20" s="70"/>
      <c r="J20" s="70">
        <f t="array" ref="J20">IFERROR(INDEX('Commission Data'!$D:$D,MATCH(1,('Commission Data'!$B:$B=A20)*('Commission Data'!$C:$C="Mike"),0)),0)</f>
        <v>0</v>
      </c>
      <c r="K20" s="70">
        <f t="array" ref="K20">IFERROR(INDEX('Commission Data'!$E:$E,MATCH(1,('Commission Data'!$B:$B=A20)*('Commission Data'!$C:$C="Mike"),0)),0)</f>
        <v>0</v>
      </c>
      <c r="L20" s="47" t="b">
        <v>0</v>
      </c>
      <c r="M20" s="47" t="b">
        <v>0</v>
      </c>
    </row>
    <row r="21">
      <c r="G21" s="49"/>
      <c r="I21" s="70"/>
      <c r="J21" s="70">
        <f t="array" ref="J21">IFERROR(INDEX('Commission Data'!$D:$D,MATCH(1,('Commission Data'!$B:$B=A21)*('Commission Data'!$C:$C="Mike"),0)),0)</f>
        <v>0</v>
      </c>
      <c r="K21" s="70">
        <f t="array" ref="K21">IFERROR(INDEX('Commission Data'!$E:$E,MATCH(1,('Commission Data'!$B:$B=A21)*('Commission Data'!$C:$C="Mike"),0)),0)</f>
        <v>0</v>
      </c>
      <c r="L21" s="47" t="b">
        <v>0</v>
      </c>
      <c r="M21" s="47" t="b">
        <v>0</v>
      </c>
    </row>
    <row r="22">
      <c r="G22" s="49"/>
      <c r="I22" s="70"/>
      <c r="J22" s="70">
        <f t="array" ref="J22">IFERROR(INDEX('Commission Data'!$D:$D,MATCH(1,('Commission Data'!$B:$B=A22)*('Commission Data'!$C:$C="Mike"),0)),0)</f>
        <v>0</v>
      </c>
      <c r="K22" s="70">
        <f t="array" ref="K22">IFERROR(INDEX('Commission Data'!$E:$E,MATCH(1,('Commission Data'!$B:$B=A22)*('Commission Data'!$C:$C="Mike"),0)),0)</f>
        <v>0</v>
      </c>
      <c r="L22" s="47" t="b">
        <v>0</v>
      </c>
      <c r="M22" s="47" t="b">
        <v>0</v>
      </c>
    </row>
    <row r="23">
      <c r="G23" s="49"/>
      <c r="I23" s="70"/>
      <c r="J23" s="70">
        <f t="array" ref="J23">IFERROR(INDEX('Commission Data'!$D:$D,MATCH(1,('Commission Data'!$B:$B=A23)*('Commission Data'!$C:$C="Mike"),0)),0)</f>
        <v>0</v>
      </c>
      <c r="K23" s="70">
        <f t="array" ref="K23">IFERROR(INDEX('Commission Data'!$E:$E,MATCH(1,('Commission Data'!$B:$B=A23)*('Commission Data'!$C:$C="Mike"),0)),0)</f>
        <v>0</v>
      </c>
      <c r="L23" s="47" t="b">
        <v>0</v>
      </c>
      <c r="M23" s="47" t="b">
        <v>0</v>
      </c>
    </row>
    <row r="24">
      <c r="G24" s="49"/>
      <c r="I24" s="70"/>
      <c r="J24" s="70">
        <f t="array" ref="J24">IFERROR(INDEX('Commission Data'!$D:$D,MATCH(1,('Commission Data'!$B:$B=A24)*('Commission Data'!$C:$C="Mike"),0)),0)</f>
        <v>0</v>
      </c>
      <c r="K24" s="70">
        <f t="array" ref="K24">IFERROR(INDEX('Commission Data'!$E:$E,MATCH(1,('Commission Data'!$B:$B=A24)*('Commission Data'!$C:$C="Mike"),0)),0)</f>
        <v>0</v>
      </c>
      <c r="L24" s="47" t="b">
        <v>0</v>
      </c>
      <c r="M24" s="47" t="b">
        <v>0</v>
      </c>
    </row>
    <row r="25">
      <c r="G25" s="49"/>
      <c r="I25" s="70"/>
      <c r="J25" s="70">
        <f t="array" ref="J25">IFERROR(INDEX('Commission Data'!$D:$D,MATCH(1,('Commission Data'!$B:$B=A25)*('Commission Data'!$C:$C="Mike"),0)),0)</f>
        <v>0</v>
      </c>
      <c r="K25" s="70">
        <f t="array" ref="K25">IFERROR(INDEX('Commission Data'!$E:$E,MATCH(1,('Commission Data'!$B:$B=A25)*('Commission Data'!$C:$C="Mike"),0)),0)</f>
        <v>0</v>
      </c>
      <c r="L25" s="47" t="b">
        <v>0</v>
      </c>
      <c r="M25" s="47" t="b">
        <v>0</v>
      </c>
    </row>
    <row r="26">
      <c r="G26" s="49"/>
      <c r="I26" s="70"/>
      <c r="J26" s="70">
        <f t="array" ref="J26">IFERROR(INDEX('Commission Data'!$D:$D,MATCH(1,('Commission Data'!$B:$B=A26)*('Commission Data'!$C:$C="Mike"),0)),0)</f>
        <v>0</v>
      </c>
      <c r="K26" s="70">
        <f t="array" ref="K26">IFERROR(INDEX('Commission Data'!$E:$E,MATCH(1,('Commission Data'!$B:$B=A26)*('Commission Data'!$C:$C="Mike"),0)),0)</f>
        <v>0</v>
      </c>
      <c r="L26" s="47" t="b">
        <v>0</v>
      </c>
      <c r="M26" s="47" t="b">
        <v>0</v>
      </c>
    </row>
    <row r="27">
      <c r="G27" s="49"/>
      <c r="I27" s="70"/>
      <c r="J27" s="70">
        <f t="array" ref="J27">IFERROR(INDEX('Commission Data'!$D:$D,MATCH(1,('Commission Data'!$B:$B=A27)*('Commission Data'!$C:$C="Mike"),0)),0)</f>
        <v>0</v>
      </c>
      <c r="K27" s="70">
        <f t="array" ref="K27">IFERROR(INDEX('Commission Data'!$E:$E,MATCH(1,('Commission Data'!$B:$B=A27)*('Commission Data'!$C:$C="Mike"),0)),0)</f>
        <v>0</v>
      </c>
      <c r="L27" s="47" t="b">
        <v>0</v>
      </c>
      <c r="M27" s="47" t="b">
        <v>0</v>
      </c>
    </row>
    <row r="28">
      <c r="G28" s="49"/>
      <c r="I28" s="70"/>
      <c r="J28" s="70">
        <f t="array" ref="J28">IFERROR(INDEX('Commission Data'!$D:$D,MATCH(1,('Commission Data'!$B:$B=A28)*('Commission Data'!$C:$C="Mike"),0)),0)</f>
        <v>0</v>
      </c>
      <c r="K28" s="70">
        <f t="array" ref="K28">IFERROR(INDEX('Commission Data'!$E:$E,MATCH(1,('Commission Data'!$B:$B=A28)*('Commission Data'!$C:$C="Mike"),0)),0)</f>
        <v>0</v>
      </c>
      <c r="L28" s="47" t="b">
        <v>0</v>
      </c>
      <c r="M28" s="47" t="b">
        <v>0</v>
      </c>
    </row>
    <row r="29">
      <c r="G29" s="49"/>
      <c r="I29" s="70"/>
      <c r="J29" s="70">
        <f t="array" ref="J29">IFERROR(INDEX('Commission Data'!$D:$D,MATCH(1,('Commission Data'!$B:$B=A29)*('Commission Data'!$C:$C="Mike"),0)),0)</f>
        <v>0</v>
      </c>
      <c r="K29" s="70">
        <f t="array" ref="K29">IFERROR(INDEX('Commission Data'!$E:$E,MATCH(1,('Commission Data'!$B:$B=A29)*('Commission Data'!$C:$C="Mike"),0)),0)</f>
        <v>0</v>
      </c>
      <c r="L29" s="47" t="b">
        <v>0</v>
      </c>
      <c r="M29" s="47" t="b">
        <v>0</v>
      </c>
    </row>
    <row r="30">
      <c r="G30" s="49"/>
      <c r="I30" s="70"/>
      <c r="J30" s="70">
        <f t="array" ref="J30">IFERROR(INDEX('Commission Data'!$D:$D,MATCH(1,('Commission Data'!$B:$B=A30)*('Commission Data'!$C:$C="Mike"),0)),0)</f>
        <v>0</v>
      </c>
      <c r="K30" s="70">
        <f t="array" ref="K30">IFERROR(INDEX('Commission Data'!$E:$E,MATCH(1,('Commission Data'!$B:$B=A30)*('Commission Data'!$C:$C="Mike"),0)),0)</f>
        <v>0</v>
      </c>
      <c r="L30" s="47" t="b">
        <v>0</v>
      </c>
      <c r="M30" s="47" t="b">
        <v>0</v>
      </c>
    </row>
    <row r="31">
      <c r="G31" s="49"/>
      <c r="I31" s="70"/>
      <c r="J31" s="70">
        <f t="array" ref="J31">IFERROR(INDEX('Commission Data'!$D:$D,MATCH(1,('Commission Data'!$B:$B=A31)*('Commission Data'!$C:$C="Mike"),0)),0)</f>
        <v>0</v>
      </c>
      <c r="K31" s="70">
        <f t="array" ref="K31">IFERROR(INDEX('Commission Data'!$E:$E,MATCH(1,('Commission Data'!$B:$B=A31)*('Commission Data'!$C:$C="Mike"),0)),0)</f>
        <v>0</v>
      </c>
      <c r="L31" s="47" t="b">
        <v>0</v>
      </c>
      <c r="M31" s="47" t="b">
        <v>0</v>
      </c>
    </row>
    <row r="32">
      <c r="G32" s="49"/>
      <c r="I32" s="70"/>
      <c r="J32" s="70">
        <f t="array" ref="J32">IFERROR(INDEX('Commission Data'!$D:$D,MATCH(1,('Commission Data'!$B:$B=A32)*('Commission Data'!$C:$C="Mike"),0)),0)</f>
        <v>0</v>
      </c>
      <c r="K32" s="70">
        <f t="array" ref="K32">IFERROR(INDEX('Commission Data'!$E:$E,MATCH(1,('Commission Data'!$B:$B=A32)*('Commission Data'!$C:$C="Mike"),0)),0)</f>
        <v>0</v>
      </c>
      <c r="L32" s="47" t="b">
        <v>0</v>
      </c>
      <c r="M32" s="47" t="b">
        <v>0</v>
      </c>
    </row>
    <row r="33">
      <c r="G33" s="49"/>
      <c r="I33" s="70"/>
      <c r="J33" s="70">
        <f t="array" ref="J33">IFERROR(INDEX('Commission Data'!$D:$D,MATCH(1,('Commission Data'!$B:$B=A33)*('Commission Data'!$C:$C="Mike"),0)),0)</f>
        <v>0</v>
      </c>
      <c r="K33" s="70">
        <f t="array" ref="K33">IFERROR(INDEX('Commission Data'!$E:$E,MATCH(1,('Commission Data'!$B:$B=A33)*('Commission Data'!$C:$C="Mike"),0)),0)</f>
        <v>0</v>
      </c>
      <c r="L33" s="47" t="b">
        <v>0</v>
      </c>
      <c r="M33" s="47" t="b">
        <v>0</v>
      </c>
    </row>
    <row r="34">
      <c r="G34" s="49"/>
      <c r="I34" s="49"/>
      <c r="J34" s="70">
        <f t="array" ref="J34">IFERROR(INDEX('Commission Data'!$D:$D,MATCH(1,('Commission Data'!$B:$B=A34)*('Commission Data'!$C:$C="Mike"),0)),0)</f>
        <v>0</v>
      </c>
      <c r="K34" s="70">
        <f t="array" ref="K34">IFERROR(INDEX('Commission Data'!$E:$E,MATCH(1,('Commission Data'!$B:$B=A34)*('Commission Data'!$C:$C="Mike"),0)),0)</f>
        <v>0</v>
      </c>
      <c r="L34" s="47" t="b">
        <v>0</v>
      </c>
      <c r="M34" s="47" t="b">
        <v>0</v>
      </c>
    </row>
    <row r="35">
      <c r="G35" s="49"/>
      <c r="I35" s="49"/>
      <c r="J35" s="70">
        <f t="array" ref="J35">IFERROR(INDEX('Commission Data'!$D:$D,MATCH(1,('Commission Data'!$B:$B=A35)*('Commission Data'!$C:$C="Mike"),0)),0)</f>
        <v>0</v>
      </c>
      <c r="K35" s="70">
        <f t="array" ref="K35">IFERROR(INDEX('Commission Data'!$E:$E,MATCH(1,('Commission Data'!$B:$B=A35)*('Commission Data'!$C:$C="Mike"),0)),0)</f>
        <v>0</v>
      </c>
      <c r="L35" s="47" t="b">
        <v>0</v>
      </c>
      <c r="M35" s="47" t="b">
        <v>0</v>
      </c>
    </row>
    <row r="36">
      <c r="G36" s="49"/>
      <c r="I36" s="49"/>
      <c r="J36" s="70">
        <f t="array" ref="J36">IFERROR(INDEX('Commission Data'!$D:$D,MATCH(1,('Commission Data'!$B:$B=A36)*('Commission Data'!$C:$C="Mike"),0)),0)</f>
        <v>0</v>
      </c>
      <c r="K36" s="70">
        <f t="array" ref="K36">IFERROR(INDEX('Commission Data'!$E:$E,MATCH(1,('Commission Data'!$B:$B=A36)*('Commission Data'!$C:$C="Mike"),0)),0)</f>
        <v>0</v>
      </c>
      <c r="L36" s="47" t="b">
        <v>0</v>
      </c>
      <c r="M36" s="47" t="b">
        <v>0</v>
      </c>
    </row>
    <row r="37">
      <c r="G37" s="49"/>
      <c r="I37" s="49"/>
      <c r="J37" s="70">
        <f t="array" ref="J37">IFERROR(INDEX('Commission Data'!$D:$D,MATCH(1,('Commission Data'!$B:$B=A37)*('Commission Data'!$C:$C="Mike"),0)),0)</f>
        <v>0</v>
      </c>
      <c r="K37" s="70">
        <f t="array" ref="K37">IFERROR(INDEX('Commission Data'!$E:$E,MATCH(1,('Commission Data'!$B:$B=A37)*('Commission Data'!$C:$C="Mike"),0)),0)</f>
        <v>0</v>
      </c>
      <c r="L37" s="47" t="b">
        <v>0</v>
      </c>
      <c r="M37" s="47" t="b">
        <v>0</v>
      </c>
    </row>
    <row r="38">
      <c r="G38" s="49"/>
      <c r="I38" s="49"/>
      <c r="J38" s="70">
        <f t="array" ref="J38">IFERROR(INDEX('Commission Data'!$D:$D,MATCH(1,('Commission Data'!$B:$B=A38)*('Commission Data'!$C:$C="Mike"),0)),0)</f>
        <v>0</v>
      </c>
      <c r="K38" s="70">
        <f t="array" ref="K38">IFERROR(INDEX('Commission Data'!$E:$E,MATCH(1,('Commission Data'!$B:$B=A38)*('Commission Data'!$C:$C="Mike"),0)),0)</f>
        <v>0</v>
      </c>
      <c r="L38" s="47" t="b">
        <v>0</v>
      </c>
      <c r="M38" s="47" t="b">
        <v>0</v>
      </c>
    </row>
    <row r="39">
      <c r="G39" s="49"/>
      <c r="I39" s="49"/>
      <c r="J39" s="70">
        <f t="array" ref="J39">IFERROR(INDEX('Commission Data'!$D:$D,MATCH(1,('Commission Data'!$B:$B=A39)*('Commission Data'!$C:$C="Mike"),0)),0)</f>
        <v>0</v>
      </c>
      <c r="K39" s="70">
        <f t="array" ref="K39">IFERROR(INDEX('Commission Data'!$E:$E,MATCH(1,('Commission Data'!$B:$B=A39)*('Commission Data'!$C:$C="Mike"),0)),0)</f>
        <v>0</v>
      </c>
      <c r="L39" s="47" t="b">
        <v>0</v>
      </c>
      <c r="M39" s="47" t="b">
        <v>0</v>
      </c>
    </row>
    <row r="40">
      <c r="G40" s="49"/>
      <c r="I40" s="49"/>
      <c r="J40" s="70">
        <f t="array" ref="J40">IFERROR(INDEX('Commission Data'!$D:$D,MATCH(1,('Commission Data'!$B:$B=A40)*('Commission Data'!$C:$C="Mike"),0)),0)</f>
        <v>0</v>
      </c>
      <c r="K40" s="70">
        <f t="array" ref="K40">IFERROR(INDEX('Commission Data'!$E:$E,MATCH(1,('Commission Data'!$B:$B=A40)*('Commission Data'!$C:$C="Mike"),0)),0)</f>
        <v>0</v>
      </c>
      <c r="L40" s="47" t="b">
        <v>0</v>
      </c>
      <c r="M40" s="47" t="b">
        <v>0</v>
      </c>
    </row>
    <row r="41">
      <c r="G41" s="49"/>
      <c r="I41" s="49"/>
      <c r="J41" s="70">
        <f t="array" ref="J41">IFERROR(INDEX('Commission Data'!$D:$D,MATCH(1,('Commission Data'!$B:$B=A41)*('Commission Data'!$C:$C="Mike"),0)),0)</f>
        <v>0</v>
      </c>
      <c r="K41" s="70">
        <f t="array" ref="K41">IFERROR(INDEX('Commission Data'!$E:$E,MATCH(1,('Commission Data'!$B:$B=A41)*('Commission Data'!$C:$C="Mike"),0)),0)</f>
        <v>0</v>
      </c>
      <c r="L41" s="47" t="b">
        <v>0</v>
      </c>
      <c r="M41" s="47" t="b">
        <v>0</v>
      </c>
    </row>
    <row r="42">
      <c r="G42" s="49"/>
      <c r="I42" s="49"/>
      <c r="J42" s="70">
        <f t="array" ref="J42">IFERROR(INDEX('Commission Data'!$D:$D,MATCH(1,('Commission Data'!$B:$B=A42)*('Commission Data'!$C:$C="Mike"),0)),0)</f>
        <v>0</v>
      </c>
      <c r="K42" s="70">
        <f t="array" ref="K42">IFERROR(INDEX('Commission Data'!$E:$E,MATCH(1,('Commission Data'!$B:$B=A42)*('Commission Data'!$C:$C="Mike"),0)),0)</f>
        <v>0</v>
      </c>
      <c r="L42" s="47" t="b">
        <v>0</v>
      </c>
      <c r="M42" s="47" t="b">
        <v>0</v>
      </c>
    </row>
    <row r="43">
      <c r="G43" s="49"/>
      <c r="I43" s="49"/>
      <c r="J43" s="70">
        <f t="array" ref="J43">IFERROR(INDEX('Commission Data'!$D:$D,MATCH(1,('Commission Data'!$B:$B=A43)*('Commission Data'!$C:$C="Mike"),0)),0)</f>
        <v>0</v>
      </c>
      <c r="K43" s="70">
        <f t="array" ref="K43">IFERROR(INDEX('Commission Data'!$E:$E,MATCH(1,('Commission Data'!$B:$B=A43)*('Commission Data'!$C:$C="Mike"),0)),0)</f>
        <v>0</v>
      </c>
      <c r="L43" s="47" t="b">
        <v>0</v>
      </c>
      <c r="M43" s="47" t="b">
        <v>0</v>
      </c>
    </row>
    <row r="44">
      <c r="G44" s="49"/>
      <c r="I44" s="49"/>
      <c r="J44" s="70">
        <f t="array" ref="J44">IFERROR(INDEX('Commission Data'!$D:$D,MATCH(1,('Commission Data'!$B:$B=A44)*('Commission Data'!$C:$C="Mike"),0)),0)</f>
        <v>0</v>
      </c>
      <c r="K44" s="70">
        <f t="array" ref="K44">IFERROR(INDEX('Commission Data'!$E:$E,MATCH(1,('Commission Data'!$B:$B=A44)*('Commission Data'!$C:$C="Mike"),0)),0)</f>
        <v>0</v>
      </c>
      <c r="L44" s="47" t="b">
        <v>0</v>
      </c>
      <c r="M44" s="47" t="b">
        <v>0</v>
      </c>
    </row>
    <row r="45">
      <c r="G45" s="49"/>
      <c r="I45" s="49"/>
      <c r="J45" s="70">
        <f t="array" ref="J45">IFERROR(INDEX('Commission Data'!$D:$D,MATCH(1,('Commission Data'!$B:$B=A45)*('Commission Data'!$C:$C="Mike"),0)),0)</f>
        <v>0</v>
      </c>
      <c r="K45" s="70">
        <f t="array" ref="K45">IFERROR(INDEX('Commission Data'!$E:$E,MATCH(1,('Commission Data'!$B:$B=A45)*('Commission Data'!$C:$C="Mike"),0)),0)</f>
        <v>0</v>
      </c>
      <c r="L45" s="47" t="b">
        <v>0</v>
      </c>
      <c r="M45" s="47" t="b">
        <v>0</v>
      </c>
    </row>
    <row r="46">
      <c r="G46" s="49"/>
      <c r="I46" s="49"/>
      <c r="J46" s="70">
        <f t="array" ref="J46">IFERROR(INDEX('Commission Data'!$D:$D,MATCH(1,('Commission Data'!$B:$B=A46)*('Commission Data'!$C:$C="Mike"),0)),0)</f>
        <v>0</v>
      </c>
      <c r="K46" s="70">
        <f t="array" ref="K46">IFERROR(INDEX('Commission Data'!$E:$E,MATCH(1,('Commission Data'!$B:$B=A46)*('Commission Data'!$C:$C="Mike"),0)),0)</f>
        <v>0</v>
      </c>
      <c r="L46" s="47" t="b">
        <v>0</v>
      </c>
      <c r="M46" s="47" t="b">
        <v>0</v>
      </c>
    </row>
    <row r="47">
      <c r="G47" s="49"/>
      <c r="I47" s="49"/>
      <c r="J47" s="70">
        <f t="array" ref="J47">IFERROR(INDEX('Commission Data'!$D:$D,MATCH(1,('Commission Data'!$B:$B=A47)*('Commission Data'!$C:$C="Mike"),0)),0)</f>
        <v>0</v>
      </c>
      <c r="K47" s="70">
        <f t="array" ref="K47">IFERROR(INDEX('Commission Data'!$E:$E,MATCH(1,('Commission Data'!$B:$B=A47)*('Commission Data'!$C:$C="Mike"),0)),0)</f>
        <v>0</v>
      </c>
      <c r="L47" s="47" t="b">
        <v>0</v>
      </c>
      <c r="M47" s="47" t="b">
        <v>0</v>
      </c>
    </row>
    <row r="48">
      <c r="G48" s="49"/>
      <c r="I48" s="49"/>
      <c r="J48" s="70">
        <f t="array" ref="J48">IFERROR(INDEX('Commission Data'!$D:$D,MATCH(1,('Commission Data'!$B:$B=A48)*('Commission Data'!$C:$C="Mike"),0)),0)</f>
        <v>0</v>
      </c>
      <c r="K48" s="70">
        <f t="array" ref="K48">IFERROR(INDEX('Commission Data'!$E:$E,MATCH(1,('Commission Data'!$B:$B=A48)*('Commission Data'!$C:$C="Mike"),0)),0)</f>
        <v>0</v>
      </c>
      <c r="L48" s="47" t="b">
        <v>0</v>
      </c>
      <c r="M48" s="47" t="b">
        <v>0</v>
      </c>
    </row>
    <row r="49">
      <c r="G49" s="49"/>
      <c r="I49" s="49"/>
      <c r="J49" s="70">
        <f t="array" ref="J49">IFERROR(INDEX('Commission Data'!$D:$D,MATCH(1,('Commission Data'!$B:$B=A49)*('Commission Data'!$C:$C="Mike"),0)),0)</f>
        <v>0</v>
      </c>
      <c r="K49" s="70">
        <f t="array" ref="K49">IFERROR(INDEX('Commission Data'!$E:$E,MATCH(1,('Commission Data'!$B:$B=A49)*('Commission Data'!$C:$C="Mike"),0)),0)</f>
        <v>0</v>
      </c>
      <c r="L49" s="47" t="b">
        <v>0</v>
      </c>
      <c r="M49" s="47" t="b">
        <v>0</v>
      </c>
    </row>
    <row r="50">
      <c r="G50" s="49"/>
      <c r="I50" s="49"/>
      <c r="J50" s="70">
        <f t="array" ref="J50">IFERROR(INDEX('Commission Data'!$D:$D,MATCH(1,('Commission Data'!$B:$B=A50)*('Commission Data'!$C:$C="Mike"),0)),0)</f>
        <v>0</v>
      </c>
      <c r="K50" s="70">
        <f t="array" ref="K50">IFERROR(INDEX('Commission Data'!$E:$E,MATCH(1,('Commission Data'!$B:$B=A50)*('Commission Data'!$C:$C="Mike"),0)),0)</f>
        <v>0</v>
      </c>
      <c r="L50" s="47" t="b">
        <v>0</v>
      </c>
      <c r="M50" s="47" t="b">
        <v>0</v>
      </c>
    </row>
    <row r="51">
      <c r="J51" s="70">
        <f t="array" ref="J51">IFERROR(INDEX('Commission Data'!$D:$D,MATCH(1,('Commission Data'!$B:$B=A51)*('Commission Data'!$C:$C="Mike"),0)),0)</f>
        <v>0</v>
      </c>
      <c r="K51" s="70">
        <f t="array" ref="K51">IFERROR(INDEX('Commission Data'!$E:$E,MATCH(1,('Commission Data'!$B:$B=A51)*('Commission Data'!$C:$C="Mike"),0)),0)</f>
        <v>0</v>
      </c>
      <c r="L51" s="47" t="b">
        <v>0</v>
      </c>
      <c r="M51" s="47" t="b">
        <v>0</v>
      </c>
    </row>
    <row r="52">
      <c r="J52" s="70">
        <f t="array" ref="J52">IFERROR(INDEX('Commission Data'!$D:$D,MATCH(1,('Commission Data'!$B:$B=A52)*('Commission Data'!$C:$C="Mike"),0)),0)</f>
        <v>0</v>
      </c>
      <c r="K52" s="70">
        <f t="array" ref="K52">IFERROR(INDEX('Commission Data'!$E:$E,MATCH(1,('Commission Data'!$B:$B=A52)*('Commission Data'!$C:$C="Mike"),0)),0)</f>
        <v>0</v>
      </c>
      <c r="L52" s="47" t="b">
        <v>0</v>
      </c>
      <c r="M52" s="47" t="b">
        <v>0</v>
      </c>
    </row>
    <row r="53">
      <c r="J53" s="70">
        <f t="array" ref="J53">IFERROR(INDEX('Commission Data'!$D:$D,MATCH(1,('Commission Data'!$B:$B=A53)*('Commission Data'!$C:$C="Mike"),0)),0)</f>
        <v>0</v>
      </c>
      <c r="K53" s="70">
        <f t="array" ref="K53">IFERROR(INDEX('Commission Data'!$E:$E,MATCH(1,('Commission Data'!$B:$B=A53)*('Commission Data'!$C:$C="Mike"),0)),0)</f>
        <v>0</v>
      </c>
      <c r="L53" s="47" t="b">
        <v>0</v>
      </c>
      <c r="M53" s="47" t="b">
        <v>0</v>
      </c>
    </row>
    <row r="54">
      <c r="J54" s="70">
        <f t="array" ref="J54">IFERROR(INDEX('Commission Data'!$D:$D,MATCH(1,('Commission Data'!$B:$B=A54)*('Commission Data'!$C:$C="Mike"),0)),0)</f>
        <v>0</v>
      </c>
      <c r="K54" s="70">
        <f t="array" ref="K54">IFERROR(INDEX('Commission Data'!$E:$E,MATCH(1,('Commission Data'!$B:$B=A54)*('Commission Data'!$C:$C="Mike"),0)),0)</f>
        <v>0</v>
      </c>
      <c r="L54" s="47" t="b">
        <v>0</v>
      </c>
      <c r="M54" s="47" t="b">
        <v>0</v>
      </c>
    </row>
    <row r="55">
      <c r="J55" s="70">
        <f t="array" ref="J55">IFERROR(INDEX('Commission Data'!$D:$D,MATCH(1,('Commission Data'!$B:$B=A55)*('Commission Data'!$C:$C="Mike"),0)),0)</f>
        <v>0</v>
      </c>
      <c r="K55" s="70">
        <f t="array" ref="K55">IFERROR(INDEX('Commission Data'!$E:$E,MATCH(1,('Commission Data'!$B:$B=A55)*('Commission Data'!$C:$C="Mike"),0)),0)</f>
        <v>0</v>
      </c>
      <c r="L55" s="47" t="b">
        <v>0</v>
      </c>
      <c r="M55" s="47" t="b">
        <v>0</v>
      </c>
    </row>
    <row r="56">
      <c r="J56" s="70">
        <f t="array" ref="J56">IFERROR(INDEX('Commission Data'!$D:$D,MATCH(1,('Commission Data'!$B:$B=A56)*('Commission Data'!$C:$C="Mike"),0)),0)</f>
        <v>0</v>
      </c>
      <c r="K56" s="70">
        <f t="array" ref="K56">IFERROR(INDEX('Commission Data'!$E:$E,MATCH(1,('Commission Data'!$B:$B=A56)*('Commission Data'!$C:$C="Mike"),0)),0)</f>
        <v>0</v>
      </c>
      <c r="L56" s="47" t="b">
        <v>0</v>
      </c>
      <c r="M56" s="47" t="b">
        <v>0</v>
      </c>
    </row>
    <row r="57">
      <c r="J57" s="70">
        <f t="array" ref="J57">IFERROR(INDEX('Commission Data'!$D:$D,MATCH(1,('Commission Data'!$B:$B=A57)*('Commission Data'!$C:$C="Mike"),0)),0)</f>
        <v>0</v>
      </c>
      <c r="K57" s="70">
        <f t="array" ref="K57">IFERROR(INDEX('Commission Data'!$E:$E,MATCH(1,('Commission Data'!$B:$B=A57)*('Commission Data'!$C:$C="Mike"),0)),0)</f>
        <v>0</v>
      </c>
      <c r="L57" s="47" t="b">
        <v>0</v>
      </c>
      <c r="M57" s="47" t="b">
        <v>0</v>
      </c>
    </row>
    <row r="58">
      <c r="J58" s="70">
        <f t="array" ref="J58">IFERROR(INDEX('Commission Data'!$D:$D,MATCH(1,('Commission Data'!$B:$B=A58)*('Commission Data'!$C:$C="Mike"),0)),0)</f>
        <v>0</v>
      </c>
      <c r="K58" s="70">
        <f t="array" ref="K58">IFERROR(INDEX('Commission Data'!$E:$E,MATCH(1,('Commission Data'!$B:$B=A58)*('Commission Data'!$C:$C="Mike"),0)),0)</f>
        <v>0</v>
      </c>
      <c r="L58" s="47" t="b">
        <v>0</v>
      </c>
      <c r="M58" s="47" t="b">
        <v>0</v>
      </c>
    </row>
    <row r="59">
      <c r="J59" s="70">
        <f t="array" ref="J59">IFERROR(INDEX('Commission Data'!$D:$D,MATCH(1,('Commission Data'!$B:$B=A59)*('Commission Data'!$C:$C="Mike"),0)),0)</f>
        <v>0</v>
      </c>
      <c r="K59" s="70">
        <f t="array" ref="K59">IFERROR(INDEX('Commission Data'!$E:$E,MATCH(1,('Commission Data'!$B:$B=A59)*('Commission Data'!$C:$C="Mike"),0)),0)</f>
        <v>0</v>
      </c>
      <c r="L59" s="47" t="b">
        <v>0</v>
      </c>
      <c r="M59" s="47" t="b">
        <v>0</v>
      </c>
    </row>
    <row r="60">
      <c r="J60" s="70">
        <f t="array" ref="J60">IFERROR(INDEX('Commission Data'!$D:$D,MATCH(1,('Commission Data'!$B:$B=A60)*('Commission Data'!$C:$C="Mike"),0)),0)</f>
        <v>0</v>
      </c>
      <c r="K60" s="70">
        <f t="array" ref="K60">IFERROR(INDEX('Commission Data'!$E:$E,MATCH(1,('Commission Data'!$B:$B=A60)*('Commission Data'!$C:$C="Mike"),0)),0)</f>
        <v>0</v>
      </c>
      <c r="L60" s="47" t="b">
        <v>0</v>
      </c>
      <c r="M60" s="47" t="b">
        <v>0</v>
      </c>
    </row>
    <row r="61">
      <c r="J61" s="70">
        <f t="array" ref="J61">IFERROR(INDEX('Commission Data'!$D:$D,MATCH(1,('Commission Data'!$B:$B=A61)*('Commission Data'!$C:$C="Mike"),0)),0)</f>
        <v>0</v>
      </c>
      <c r="K61" s="70">
        <f t="array" ref="K61">IFERROR(INDEX('Commission Data'!$E:$E,MATCH(1,('Commission Data'!$B:$B=A61)*('Commission Data'!$C:$C="Mike"),0)),0)</f>
        <v>0</v>
      </c>
      <c r="L61" s="47" t="b">
        <v>0</v>
      </c>
      <c r="M61" s="47" t="b">
        <v>0</v>
      </c>
    </row>
    <row r="62">
      <c r="J62" s="70">
        <f t="array" ref="J62">IFERROR(INDEX('Commission Data'!$D:$D,MATCH(1,('Commission Data'!$B:$B=A62)*('Commission Data'!$C:$C="Mike"),0)),0)</f>
        <v>0</v>
      </c>
      <c r="K62" s="70">
        <f t="array" ref="K62">IFERROR(INDEX('Commission Data'!$E:$E,MATCH(1,('Commission Data'!$B:$B=A62)*('Commission Data'!$C:$C="Mike"),0)),0)</f>
        <v>0</v>
      </c>
      <c r="L62" s="47" t="b">
        <v>0</v>
      </c>
      <c r="M62" s="47" t="b">
        <v>0</v>
      </c>
    </row>
    <row r="63">
      <c r="J63" s="70">
        <f t="array" ref="J63">IFERROR(INDEX('Commission Data'!$D:$D,MATCH(1,('Commission Data'!$B:$B=A63)*('Commission Data'!$C:$C="Mike"),0)),0)</f>
        <v>0</v>
      </c>
      <c r="K63" s="70">
        <f t="array" ref="K63">IFERROR(INDEX('Commission Data'!$E:$E,MATCH(1,('Commission Data'!$B:$B=A63)*('Commission Data'!$C:$C="Mike"),0)),0)</f>
        <v>0</v>
      </c>
      <c r="L63" s="47" t="b">
        <v>0</v>
      </c>
      <c r="M63" s="47" t="b">
        <v>0</v>
      </c>
    </row>
    <row r="64">
      <c r="J64" s="70">
        <f t="array" ref="J64">IFERROR(INDEX('Commission Data'!$D:$D,MATCH(1,('Commission Data'!$B:$B=A64)*('Commission Data'!$C:$C="Mike"),0)),0)</f>
        <v>0</v>
      </c>
      <c r="K64" s="70">
        <f t="array" ref="K64">IFERROR(INDEX('Commission Data'!$E:$E,MATCH(1,('Commission Data'!$B:$B=A64)*('Commission Data'!$C:$C="Mike"),0)),0)</f>
        <v>0</v>
      </c>
      <c r="L64" s="47" t="b">
        <v>0</v>
      </c>
      <c r="M64" s="47" t="b">
        <v>0</v>
      </c>
    </row>
    <row r="65">
      <c r="J65" s="70">
        <f t="array" ref="J65">IFERROR(INDEX('Commission Data'!$D:$D,MATCH(1,('Commission Data'!$B:$B=A65)*('Commission Data'!$C:$C="Mike"),0)),0)</f>
        <v>0</v>
      </c>
      <c r="K65" s="70">
        <f t="array" ref="K65">IFERROR(INDEX('Commission Data'!$E:$E,MATCH(1,('Commission Data'!$B:$B=A65)*('Commission Data'!$C:$C="Mike"),0)),0)</f>
        <v>0</v>
      </c>
      <c r="L65" s="47" t="b">
        <v>0</v>
      </c>
      <c r="M65" s="47" t="b">
        <v>0</v>
      </c>
    </row>
    <row r="66">
      <c r="J66" s="70">
        <f t="array" ref="J66">IFERROR(INDEX('Commission Data'!$D:$D,MATCH(1,('Commission Data'!$B:$B=A66)*('Commission Data'!$C:$C="Mike"),0)),0)</f>
        <v>0</v>
      </c>
      <c r="K66" s="70">
        <f t="array" ref="K66">IFERROR(INDEX('Commission Data'!$E:$E,MATCH(1,('Commission Data'!$B:$B=A66)*('Commission Data'!$C:$C="Mike"),0)),0)</f>
        <v>0</v>
      </c>
      <c r="L66" s="47" t="b">
        <v>0</v>
      </c>
      <c r="M66" s="47" t="b">
        <v>0</v>
      </c>
    </row>
    <row r="67">
      <c r="J67" s="70">
        <f t="array" ref="J67">IFERROR(INDEX('Commission Data'!$D:$D,MATCH(1,('Commission Data'!$B:$B=A67)*('Commission Data'!$C:$C="Mike"),0)),0)</f>
        <v>0</v>
      </c>
      <c r="K67" s="70">
        <f t="array" ref="K67">IFERROR(INDEX('Commission Data'!$E:$E,MATCH(1,('Commission Data'!$B:$B=A67)*('Commission Data'!$C:$C="Mike"),0)),0)</f>
        <v>0</v>
      </c>
      <c r="L67" s="47" t="b">
        <v>0</v>
      </c>
      <c r="M67" s="47" t="b">
        <v>0</v>
      </c>
    </row>
    <row r="68">
      <c r="J68" s="70">
        <f t="array" ref="J68">IFERROR(INDEX('Commission Data'!$D:$D,MATCH(1,('Commission Data'!$B:$B=A68)*('Commission Data'!$C:$C="Mike"),0)),0)</f>
        <v>0</v>
      </c>
      <c r="K68" s="70">
        <f t="array" ref="K68">IFERROR(INDEX('Commission Data'!$E:$E,MATCH(1,('Commission Data'!$B:$B=A68)*('Commission Data'!$C:$C="Mike"),0)),0)</f>
        <v>0</v>
      </c>
      <c r="L68" s="47" t="b">
        <v>0</v>
      </c>
      <c r="M68" s="47" t="b">
        <v>0</v>
      </c>
    </row>
    <row r="69">
      <c r="J69" s="70">
        <f t="array" ref="J69">IFERROR(INDEX('Commission Data'!$D:$D,MATCH(1,('Commission Data'!$B:$B=A69)*('Commission Data'!$C:$C="Mike"),0)),0)</f>
        <v>0</v>
      </c>
      <c r="K69" s="70">
        <f t="array" ref="K69">IFERROR(INDEX('Commission Data'!$E:$E,MATCH(1,('Commission Data'!$B:$B=A69)*('Commission Data'!$C:$C="Mike"),0)),0)</f>
        <v>0</v>
      </c>
      <c r="L69" s="47" t="b">
        <v>0</v>
      </c>
      <c r="M69" s="47" t="b">
        <v>0</v>
      </c>
    </row>
    <row r="70">
      <c r="J70" s="70">
        <f t="array" ref="J70">IFERROR(INDEX('Commission Data'!$D:$D,MATCH(1,('Commission Data'!$B:$B=A70)*('Commission Data'!$C:$C="Mike"),0)),0)</f>
        <v>0</v>
      </c>
      <c r="K70" s="70">
        <f t="array" ref="K70">IFERROR(INDEX('Commission Data'!$E:$E,MATCH(1,('Commission Data'!$B:$B=A70)*('Commission Data'!$C:$C="Mike"),0)),0)</f>
        <v>0</v>
      </c>
      <c r="L70" s="47" t="b">
        <v>0</v>
      </c>
      <c r="M70" s="47" t="b">
        <v>0</v>
      </c>
    </row>
    <row r="71">
      <c r="J71" s="70">
        <f t="array" ref="J71">IFERROR(INDEX('Commission Data'!$D:$D,MATCH(1,('Commission Data'!$B:$B=A71)*('Commission Data'!$C:$C="Mike"),0)),0)</f>
        <v>0</v>
      </c>
      <c r="K71" s="70">
        <f t="array" ref="K71">IFERROR(INDEX('Commission Data'!$E:$E,MATCH(1,('Commission Data'!$B:$B=A71)*('Commission Data'!$C:$C="Mike"),0)),0)</f>
        <v>0</v>
      </c>
      <c r="L71" s="47" t="b">
        <v>0</v>
      </c>
      <c r="M71" s="47" t="b">
        <v>0</v>
      </c>
    </row>
    <row r="72">
      <c r="J72" s="70">
        <f t="array" ref="J72">IFERROR(INDEX('Commission Data'!$D:$D,MATCH(1,('Commission Data'!$B:$B=A72)*('Commission Data'!$C:$C="Mike"),0)),0)</f>
        <v>0</v>
      </c>
      <c r="K72" s="70">
        <f t="array" ref="K72">IFERROR(INDEX('Commission Data'!$E:$E,MATCH(1,('Commission Data'!$B:$B=A72)*('Commission Data'!$C:$C="Mike"),0)),0)</f>
        <v>0</v>
      </c>
      <c r="L72" s="47" t="b">
        <v>0</v>
      </c>
      <c r="M72" s="47" t="b">
        <v>0</v>
      </c>
    </row>
    <row r="73">
      <c r="J73" s="70">
        <f t="array" ref="J73">IFERROR(INDEX('Commission Data'!$D:$D,MATCH(1,('Commission Data'!$B:$B=A73)*('Commission Data'!$C:$C="Mike"),0)),0)</f>
        <v>0</v>
      </c>
      <c r="K73" s="70">
        <f t="array" ref="K73">IFERROR(INDEX('Commission Data'!$E:$E,MATCH(1,('Commission Data'!$B:$B=A73)*('Commission Data'!$C:$C="Mike"),0)),0)</f>
        <v>0</v>
      </c>
      <c r="L73" s="47" t="b">
        <v>0</v>
      </c>
      <c r="M73" s="47" t="b">
        <v>0</v>
      </c>
    </row>
    <row r="74">
      <c r="J74" s="70">
        <f t="array" ref="J74">IFERROR(INDEX('Commission Data'!$D:$D,MATCH(1,('Commission Data'!$B:$B=A74)*('Commission Data'!$C:$C="Mike"),0)),0)</f>
        <v>0</v>
      </c>
      <c r="K74" s="70">
        <f t="array" ref="K74">IFERROR(INDEX('Commission Data'!$E:$E,MATCH(1,('Commission Data'!$B:$B=A74)*('Commission Data'!$C:$C="Mike"),0)),0)</f>
        <v>0</v>
      </c>
      <c r="L74" s="47" t="b">
        <v>0</v>
      </c>
      <c r="M74" s="47" t="b">
        <v>0</v>
      </c>
    </row>
    <row r="75">
      <c r="J75" s="70">
        <f t="array" ref="J75">IFERROR(INDEX('Commission Data'!$D:$D,MATCH(1,('Commission Data'!$B:$B=A75)*('Commission Data'!$C:$C="Mike"),0)),0)</f>
        <v>0</v>
      </c>
      <c r="K75" s="70">
        <f t="array" ref="K75">IFERROR(INDEX('Commission Data'!$E:$E,MATCH(1,('Commission Data'!$B:$B=A75)*('Commission Data'!$C:$C="Mike"),0)),0)</f>
        <v>0</v>
      </c>
      <c r="L75" s="47" t="b">
        <v>0</v>
      </c>
      <c r="M75" s="47" t="b">
        <v>0</v>
      </c>
    </row>
    <row r="76">
      <c r="J76" s="70">
        <f t="array" ref="J76">IFERROR(INDEX('Commission Data'!$D:$D,MATCH(1,('Commission Data'!$B:$B=A76)*('Commission Data'!$C:$C="Mike"),0)),0)</f>
        <v>0</v>
      </c>
      <c r="K76" s="70">
        <f t="array" ref="K76">IFERROR(INDEX('Commission Data'!$E:$E,MATCH(1,('Commission Data'!$B:$B=A76)*('Commission Data'!$C:$C="Mike"),0)),0)</f>
        <v>0</v>
      </c>
      <c r="L76" s="47" t="b">
        <v>0</v>
      </c>
      <c r="M76" s="47" t="b">
        <v>0</v>
      </c>
    </row>
    <row r="77">
      <c r="J77" s="70">
        <f t="array" ref="J77">IFERROR(INDEX('Commission Data'!$D:$D,MATCH(1,('Commission Data'!$B:$B=A77)*('Commission Data'!$C:$C="Mike"),0)),0)</f>
        <v>0</v>
      </c>
      <c r="K77" s="70">
        <f t="array" ref="K77">IFERROR(INDEX('Commission Data'!$E:$E,MATCH(1,('Commission Data'!$B:$B=A77)*('Commission Data'!$C:$C="Mike"),0)),0)</f>
        <v>0</v>
      </c>
      <c r="L77" s="47" t="b">
        <v>0</v>
      </c>
      <c r="M77" s="47" t="b">
        <v>0</v>
      </c>
    </row>
    <row r="78">
      <c r="J78" s="70">
        <f t="array" ref="J78">IFERROR(INDEX('Commission Data'!$D:$D,MATCH(1,('Commission Data'!$B:$B=A78)*('Commission Data'!$C:$C="Mike"),0)),0)</f>
        <v>0</v>
      </c>
      <c r="K78" s="70">
        <f t="array" ref="K78">IFERROR(INDEX('Commission Data'!$E:$E,MATCH(1,('Commission Data'!$B:$B=A78)*('Commission Data'!$C:$C="Mike"),0)),0)</f>
        <v>0</v>
      </c>
      <c r="L78" s="47" t="b">
        <v>0</v>
      </c>
      <c r="M78" s="47" t="b">
        <v>0</v>
      </c>
    </row>
    <row r="79">
      <c r="J79" s="70">
        <f t="array" ref="J79">IFERROR(INDEX('Commission Data'!$D:$D,MATCH(1,('Commission Data'!$B:$B=A79)*('Commission Data'!$C:$C="Mike"),0)),0)</f>
        <v>0</v>
      </c>
      <c r="K79" s="70">
        <f t="array" ref="K79">IFERROR(INDEX('Commission Data'!$E:$E,MATCH(1,('Commission Data'!$B:$B=A79)*('Commission Data'!$C:$C="Mike"),0)),0)</f>
        <v>0</v>
      </c>
      <c r="L79" s="47" t="b">
        <v>0</v>
      </c>
      <c r="M79" s="47" t="b">
        <v>0</v>
      </c>
    </row>
    <row r="80">
      <c r="J80" s="70">
        <f t="array" ref="J80">IFERROR(INDEX('Commission Data'!$D:$D,MATCH(1,('Commission Data'!$B:$B=A80)*('Commission Data'!$C:$C="Mike"),0)),0)</f>
        <v>0</v>
      </c>
      <c r="K80" s="70">
        <f t="array" ref="K80">IFERROR(INDEX('Commission Data'!$E:$E,MATCH(1,('Commission Data'!$B:$B=A80)*('Commission Data'!$C:$C="Mike"),0)),0)</f>
        <v>0</v>
      </c>
      <c r="L80" s="47" t="b">
        <v>0</v>
      </c>
      <c r="M80" s="47" t="b">
        <v>0</v>
      </c>
    </row>
    <row r="81">
      <c r="J81" s="70">
        <f t="array" ref="J81">IFERROR(INDEX('Commission Data'!$D:$D,MATCH(1,('Commission Data'!$B:$B=A81)*('Commission Data'!$C:$C="Mike"),0)),0)</f>
        <v>0</v>
      </c>
      <c r="K81" s="70">
        <f t="array" ref="K81">IFERROR(INDEX('Commission Data'!$E:$E,MATCH(1,('Commission Data'!$B:$B=A81)*('Commission Data'!$C:$C="Mike"),0)),0)</f>
        <v>0</v>
      </c>
      <c r="L81" s="47" t="b">
        <v>0</v>
      </c>
      <c r="M81" s="47" t="b">
        <v>0</v>
      </c>
    </row>
    <row r="82">
      <c r="J82" s="70">
        <f t="array" ref="J82">IFERROR(INDEX('Commission Data'!$D:$D,MATCH(1,('Commission Data'!$B:$B=A82)*('Commission Data'!$C:$C="Mike"),0)),0)</f>
        <v>0</v>
      </c>
      <c r="K82" s="70">
        <f t="array" ref="K82">IFERROR(INDEX('Commission Data'!$E:$E,MATCH(1,('Commission Data'!$B:$B=A82)*('Commission Data'!$C:$C="Mike"),0)),0)</f>
        <v>0</v>
      </c>
      <c r="L82" s="47" t="b">
        <v>0</v>
      </c>
      <c r="M82" s="47" t="b">
        <v>0</v>
      </c>
    </row>
    <row r="83">
      <c r="J83" s="70">
        <f t="array" ref="J83">IFERROR(INDEX('Commission Data'!$D:$D,MATCH(1,('Commission Data'!$B:$B=A83)*('Commission Data'!$C:$C="Mike"),0)),0)</f>
        <v>0</v>
      </c>
      <c r="K83" s="70">
        <f t="array" ref="K83">IFERROR(INDEX('Commission Data'!$E:$E,MATCH(1,('Commission Data'!$B:$B=A83)*('Commission Data'!$C:$C="Mike"),0)),0)</f>
        <v>0</v>
      </c>
      <c r="L83" s="47" t="b">
        <v>0</v>
      </c>
      <c r="M83" s="47" t="b">
        <v>0</v>
      </c>
    </row>
    <row r="84">
      <c r="J84" s="70">
        <f t="array" ref="J84">IFERROR(INDEX('Commission Data'!$D:$D,MATCH(1,('Commission Data'!$B:$B=A84)*('Commission Data'!$C:$C="Mike"),0)),0)</f>
        <v>0</v>
      </c>
      <c r="K84" s="70">
        <f t="array" ref="K84">IFERROR(INDEX('Commission Data'!$E:$E,MATCH(1,('Commission Data'!$B:$B=A84)*('Commission Data'!$C:$C="Mike"),0)),0)</f>
        <v>0</v>
      </c>
      <c r="L84" s="47" t="b">
        <v>0</v>
      </c>
      <c r="M84" s="47" t="b">
        <v>0</v>
      </c>
    </row>
    <row r="85">
      <c r="J85" s="70">
        <f t="array" ref="J85">IFERROR(INDEX('Commission Data'!$D:$D,MATCH(1,('Commission Data'!$B:$B=A85)*('Commission Data'!$C:$C="Mike"),0)),0)</f>
        <v>0</v>
      </c>
      <c r="K85" s="70">
        <f t="array" ref="K85">IFERROR(INDEX('Commission Data'!$E:$E,MATCH(1,('Commission Data'!$B:$B=A85)*('Commission Data'!$C:$C="Mike"),0)),0)</f>
        <v>0</v>
      </c>
      <c r="L85" s="47" t="b">
        <v>0</v>
      </c>
      <c r="M85" s="47" t="b">
        <v>0</v>
      </c>
    </row>
    <row r="86">
      <c r="J86" s="70">
        <f t="array" ref="J86">IFERROR(INDEX('Commission Data'!$D:$D,MATCH(1,('Commission Data'!$B:$B=A86)*('Commission Data'!$C:$C="Mike"),0)),0)</f>
        <v>0</v>
      </c>
      <c r="K86" s="70">
        <f t="array" ref="K86">IFERROR(INDEX('Commission Data'!$E:$E,MATCH(1,('Commission Data'!$B:$B=A86)*('Commission Data'!$C:$C="Mike"),0)),0)</f>
        <v>0</v>
      </c>
      <c r="L86" s="47" t="b">
        <v>0</v>
      </c>
      <c r="M86" s="47" t="b">
        <v>0</v>
      </c>
    </row>
    <row r="87">
      <c r="J87" s="70">
        <f t="array" ref="J87">IFERROR(INDEX('Commission Data'!$D:$D,MATCH(1,('Commission Data'!$B:$B=A87)*('Commission Data'!$C:$C="Mike"),0)),0)</f>
        <v>0</v>
      </c>
      <c r="K87" s="70">
        <f t="array" ref="K87">IFERROR(INDEX('Commission Data'!$E:$E,MATCH(1,('Commission Data'!$B:$B=A87)*('Commission Data'!$C:$C="Mike"),0)),0)</f>
        <v>0</v>
      </c>
      <c r="L87" s="47" t="b">
        <v>0</v>
      </c>
      <c r="M87" s="47" t="b">
        <v>0</v>
      </c>
    </row>
    <row r="88">
      <c r="J88" s="70">
        <f t="array" ref="J88">IFERROR(INDEX('Commission Data'!$D:$D,MATCH(1,('Commission Data'!$B:$B=A88)*('Commission Data'!$C:$C="Mike"),0)),0)</f>
        <v>0</v>
      </c>
      <c r="K88" s="70">
        <f t="array" ref="K88">IFERROR(INDEX('Commission Data'!$E:$E,MATCH(1,('Commission Data'!$B:$B=A88)*('Commission Data'!$C:$C="Mike"),0)),0)</f>
        <v>0</v>
      </c>
      <c r="L88" s="47" t="b">
        <v>0</v>
      </c>
      <c r="M88" s="47" t="b">
        <v>0</v>
      </c>
    </row>
    <row r="89">
      <c r="J89" s="70">
        <f t="array" ref="J89">IFERROR(INDEX('Commission Data'!$D:$D,MATCH(1,('Commission Data'!$B:$B=A89)*('Commission Data'!$C:$C="Mike"),0)),0)</f>
        <v>0</v>
      </c>
      <c r="K89" s="70">
        <f t="array" ref="K89">IFERROR(INDEX('Commission Data'!$E:$E,MATCH(1,('Commission Data'!$B:$B=A89)*('Commission Data'!$C:$C="Mike"),0)),0)</f>
        <v>0</v>
      </c>
      <c r="L89" s="47" t="b">
        <v>0</v>
      </c>
      <c r="M89" s="47" t="b">
        <v>0</v>
      </c>
    </row>
    <row r="90">
      <c r="J90" s="70">
        <f t="array" ref="J90">IFERROR(INDEX('Commission Data'!$D:$D,MATCH(1,('Commission Data'!$B:$B=A90)*('Commission Data'!$C:$C="Mike"),0)),0)</f>
        <v>0</v>
      </c>
      <c r="K90" s="70">
        <f t="array" ref="K90">IFERROR(INDEX('Commission Data'!$E:$E,MATCH(1,('Commission Data'!$B:$B=A90)*('Commission Data'!$C:$C="Mike"),0)),0)</f>
        <v>0</v>
      </c>
      <c r="L90" s="47" t="b">
        <v>0</v>
      </c>
      <c r="M90" s="47" t="b">
        <v>0</v>
      </c>
    </row>
    <row r="91">
      <c r="J91" s="70">
        <f t="array" ref="J91">IFERROR(INDEX('Commission Data'!$D:$D,MATCH(1,('Commission Data'!$B:$B=A91)*('Commission Data'!$C:$C="Mike"),0)),0)</f>
        <v>0</v>
      </c>
      <c r="K91" s="70">
        <f t="array" ref="K91">IFERROR(INDEX('Commission Data'!$E:$E,MATCH(1,('Commission Data'!$B:$B=A91)*('Commission Data'!$C:$C="Mike"),0)),0)</f>
        <v>0</v>
      </c>
      <c r="L91" s="47" t="b">
        <v>0</v>
      </c>
      <c r="M91" s="47" t="b">
        <v>0</v>
      </c>
    </row>
    <row r="92">
      <c r="J92" s="70">
        <f t="array" ref="J92">IFERROR(INDEX('Commission Data'!$D:$D,MATCH(1,('Commission Data'!$B:$B=A92)*('Commission Data'!$C:$C="Mike"),0)),0)</f>
        <v>0</v>
      </c>
      <c r="K92" s="70">
        <f t="array" ref="K92">IFERROR(INDEX('Commission Data'!$E:$E,MATCH(1,('Commission Data'!$B:$B=A92)*('Commission Data'!$C:$C="Mike"),0)),0)</f>
        <v>0</v>
      </c>
      <c r="L92" s="47" t="b">
        <v>0</v>
      </c>
      <c r="M92" s="47" t="b">
        <v>0</v>
      </c>
    </row>
    <row r="93">
      <c r="J93" s="70">
        <f t="array" ref="J93">IFERROR(INDEX('Commission Data'!$D:$D,MATCH(1,('Commission Data'!$B:$B=A93)*('Commission Data'!$C:$C="Mike"),0)),0)</f>
        <v>0</v>
      </c>
      <c r="K93" s="70">
        <f t="array" ref="K93">IFERROR(INDEX('Commission Data'!$E:$E,MATCH(1,('Commission Data'!$B:$B=A93)*('Commission Data'!$C:$C="Mike"),0)),0)</f>
        <v>0</v>
      </c>
      <c r="L93" s="47" t="b">
        <v>0</v>
      </c>
      <c r="M93" s="47" t="b">
        <v>0</v>
      </c>
    </row>
    <row r="94">
      <c r="J94" s="70">
        <f t="array" ref="J94">IFERROR(INDEX('Commission Data'!$D:$D,MATCH(1,('Commission Data'!$B:$B=A94)*('Commission Data'!$C:$C="Mike"),0)),0)</f>
        <v>0</v>
      </c>
      <c r="K94" s="70">
        <f t="array" ref="K94">IFERROR(INDEX('Commission Data'!$E:$E,MATCH(1,('Commission Data'!$B:$B=A94)*('Commission Data'!$C:$C="Mike"),0)),0)</f>
        <v>0</v>
      </c>
      <c r="L94" s="47" t="b">
        <v>0</v>
      </c>
      <c r="M94" s="47" t="b">
        <v>0</v>
      </c>
    </row>
    <row r="95">
      <c r="J95" s="70">
        <f t="array" ref="J95">IFERROR(INDEX('Commission Data'!$D:$D,MATCH(1,('Commission Data'!$B:$B=A95)*('Commission Data'!$C:$C="Mike"),0)),0)</f>
        <v>0</v>
      </c>
      <c r="K95" s="70">
        <f t="array" ref="K95">IFERROR(INDEX('Commission Data'!$E:$E,MATCH(1,('Commission Data'!$B:$B=A95)*('Commission Data'!$C:$C="Mike"),0)),0)</f>
        <v>0</v>
      </c>
      <c r="L95" s="47" t="b">
        <v>0</v>
      </c>
      <c r="M95" s="47" t="b">
        <v>0</v>
      </c>
    </row>
    <row r="96">
      <c r="J96" s="70">
        <f t="array" ref="J96">IFERROR(INDEX('Commission Data'!$D:$D,MATCH(1,('Commission Data'!$B:$B=A96)*('Commission Data'!$C:$C="Mike"),0)),0)</f>
        <v>0</v>
      </c>
      <c r="K96" s="70">
        <f t="array" ref="K96">IFERROR(INDEX('Commission Data'!$E:$E,MATCH(1,('Commission Data'!$B:$B=A96)*('Commission Data'!$C:$C="Mike"),0)),0)</f>
        <v>0</v>
      </c>
      <c r="L96" s="47" t="b">
        <v>0</v>
      </c>
      <c r="M96" s="47" t="b">
        <v>0</v>
      </c>
    </row>
    <row r="97">
      <c r="J97" s="70">
        <f t="array" ref="J97">IFERROR(INDEX('Commission Data'!$D:$D,MATCH(1,('Commission Data'!$B:$B=A97)*('Commission Data'!$C:$C="Mike"),0)),0)</f>
        <v>0</v>
      </c>
      <c r="K97" s="70">
        <f t="array" ref="K97">IFERROR(INDEX('Commission Data'!$E:$E,MATCH(1,('Commission Data'!$B:$B=A97)*('Commission Data'!$C:$C="Mike"),0)),0)</f>
        <v>0</v>
      </c>
      <c r="L97" s="47" t="b">
        <v>0</v>
      </c>
      <c r="M97" s="47" t="b">
        <v>0</v>
      </c>
    </row>
    <row r="98">
      <c r="J98" s="70">
        <f t="array" ref="J98">IFERROR(INDEX('Commission Data'!$D:$D,MATCH(1,('Commission Data'!$B:$B=A98)*('Commission Data'!$C:$C="Mike"),0)),0)</f>
        <v>0</v>
      </c>
      <c r="K98" s="70">
        <f t="array" ref="K98">IFERROR(INDEX('Commission Data'!$E:$E,MATCH(1,('Commission Data'!$B:$B=A98)*('Commission Data'!$C:$C="Mike"),0)),0)</f>
        <v>0</v>
      </c>
      <c r="L98" s="47" t="b">
        <v>0</v>
      </c>
      <c r="M98" s="47" t="b">
        <v>0</v>
      </c>
    </row>
    <row r="99">
      <c r="J99" s="70">
        <f t="array" ref="J99">IFERROR(INDEX('Commission Data'!$D:$D,MATCH(1,('Commission Data'!$B:$B=A99)*('Commission Data'!$C:$C="Mike"),0)),0)</f>
        <v>0</v>
      </c>
      <c r="K99" s="70">
        <f t="array" ref="K99">IFERROR(INDEX('Commission Data'!$E:$E,MATCH(1,('Commission Data'!$B:$B=A99)*('Commission Data'!$C:$C="Mike"),0)),0)</f>
        <v>0</v>
      </c>
      <c r="L99" s="47" t="b">
        <v>0</v>
      </c>
      <c r="M99" s="47" t="b">
        <v>0</v>
      </c>
    </row>
    <row r="100">
      <c r="J100" s="70">
        <f t="array" ref="J100">IFERROR(INDEX('Commission Data'!$D:$D,MATCH(1,('Commission Data'!$B:$B=A100)*('Commission Data'!$C:$C="Mike"),0)),0)</f>
        <v>0</v>
      </c>
      <c r="K100" s="70">
        <f t="array" ref="K100">IFERROR(INDEX('Commission Data'!$E:$E,MATCH(1,('Commission Data'!$B:$B=A100)*('Commission Data'!$C:$C="Mike"),0)),0)</f>
        <v>0</v>
      </c>
      <c r="L100" s="47" t="b">
        <v>0</v>
      </c>
      <c r="M100" s="47" t="b">
        <v>0</v>
      </c>
    </row>
    <row r="101">
      <c r="J101" s="70">
        <f t="array" ref="J101">IFERROR(INDEX('Commission Data'!$D:$D,MATCH(1,('Commission Data'!$B:$B=A101)*('Commission Data'!$C:$C="Mike"),0)),0)</f>
        <v>0</v>
      </c>
      <c r="K101" s="70">
        <f t="array" ref="K101">IFERROR(INDEX('Commission Data'!$E:$E,MATCH(1,('Commission Data'!$B:$B=A101)*('Commission Data'!$C:$C="Mike"),0)),0)</f>
        <v>0</v>
      </c>
      <c r="L101" s="47" t="b">
        <v>0</v>
      </c>
      <c r="M101" s="47" t="b">
        <v>0</v>
      </c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88"/>
    <col customWidth="1" min="2" max="2" width="22.0"/>
    <col customWidth="1" min="3" max="3" width="13.38"/>
    <col customWidth="1" min="4" max="4" width="11.88"/>
    <col customWidth="1" min="5" max="5" width="11.13"/>
    <col customWidth="1" min="6" max="6" width="9.0"/>
    <col customWidth="1" min="7" max="7" width="9.88"/>
    <col customWidth="1" min="8" max="8" width="7.13"/>
    <col customWidth="1" min="9" max="9" width="9.0"/>
  </cols>
  <sheetData>
    <row r="1">
      <c r="A1" s="71" t="s">
        <v>268</v>
      </c>
    </row>
    <row r="2">
      <c r="A2" s="72" t="s">
        <v>269</v>
      </c>
      <c r="B2" s="72" t="s">
        <v>42</v>
      </c>
      <c r="C2" s="73" t="s">
        <v>270</v>
      </c>
      <c r="D2" s="73" t="s">
        <v>56</v>
      </c>
      <c r="E2" s="73" t="s">
        <v>271</v>
      </c>
      <c r="F2" s="73" t="s">
        <v>272</v>
      </c>
      <c r="G2" s="73" t="s">
        <v>53</v>
      </c>
      <c r="H2" s="72" t="s">
        <v>244</v>
      </c>
      <c r="I2" s="72" t="s">
        <v>49</v>
      </c>
    </row>
    <row r="3">
      <c r="A3" s="74">
        <v>2.0255005E7</v>
      </c>
      <c r="B3" s="39" t="s">
        <v>273</v>
      </c>
      <c r="C3" s="70">
        <v>26697.13</v>
      </c>
      <c r="D3" s="70">
        <v>21916.539999999997</v>
      </c>
      <c r="E3" s="70">
        <v>36000.0</v>
      </c>
      <c r="F3" s="70">
        <v>18394.18</v>
      </c>
      <c r="G3" s="70">
        <v>30219.489999999998</v>
      </c>
      <c r="H3" s="75">
        <v>0.6216253576411738</v>
      </c>
      <c r="I3" s="39" t="b">
        <v>1</v>
      </c>
    </row>
    <row r="4">
      <c r="A4" s="74">
        <v>2.0255063E7</v>
      </c>
      <c r="B4" s="39" t="s">
        <v>274</v>
      </c>
      <c r="C4" s="70">
        <v>12550.85</v>
      </c>
      <c r="D4" s="70">
        <v>3160.7700000000004</v>
      </c>
      <c r="E4" s="70">
        <v>11109.02</v>
      </c>
      <c r="F4" s="70">
        <v>8075.9</v>
      </c>
      <c r="G4" s="70">
        <v>7635.720000000001</v>
      </c>
      <c r="H4" s="75">
        <v>0.48599189644352403</v>
      </c>
      <c r="I4" s="39" t="b">
        <v>1</v>
      </c>
    </row>
    <row r="5">
      <c r="A5" s="74">
        <v>2.0255069E7</v>
      </c>
      <c r="B5" s="39" t="s">
        <v>275</v>
      </c>
      <c r="C5" s="70">
        <v>127206.86</v>
      </c>
      <c r="D5" s="70">
        <v>34039.3</v>
      </c>
      <c r="E5" s="70">
        <v>130000.0</v>
      </c>
      <c r="F5" s="70">
        <v>60012.3</v>
      </c>
      <c r="G5" s="70">
        <v>101233.86</v>
      </c>
      <c r="H5" s="75">
        <v>0.6278218346408994</v>
      </c>
      <c r="I5" s="39" t="b">
        <v>1</v>
      </c>
    </row>
    <row r="6">
      <c r="A6" s="74">
        <v>2.0255118E7</v>
      </c>
      <c r="B6" s="39" t="s">
        <v>276</v>
      </c>
      <c r="C6" s="70">
        <v>19555.76</v>
      </c>
      <c r="D6" s="70">
        <v>997.2400000000016</v>
      </c>
      <c r="E6" s="70">
        <v>20553.0</v>
      </c>
      <c r="F6" s="70">
        <v>12209.75</v>
      </c>
      <c r="G6" s="70">
        <v>8343.25</v>
      </c>
      <c r="H6" s="75">
        <v>0.40593830584342916</v>
      </c>
      <c r="I6" s="39" t="b">
        <v>1</v>
      </c>
    </row>
    <row r="7">
      <c r="A7" s="74">
        <v>2.0255136E7</v>
      </c>
      <c r="B7" s="39" t="s">
        <v>277</v>
      </c>
      <c r="C7" s="70">
        <v>8277.77</v>
      </c>
      <c r="D7" s="70">
        <v>-1277.7700000000004</v>
      </c>
      <c r="E7" s="70">
        <v>8277.77</v>
      </c>
      <c r="F7" s="70">
        <v>4791.7</v>
      </c>
      <c r="G7" s="70">
        <v>2208.3</v>
      </c>
      <c r="H7" s="75">
        <v>0.3154714285714286</v>
      </c>
      <c r="I7" s="39" t="b">
        <v>1</v>
      </c>
    </row>
    <row r="8">
      <c r="A8" s="74">
        <v>2.0255174E7</v>
      </c>
      <c r="B8" s="39" t="s">
        <v>278</v>
      </c>
      <c r="C8" s="70">
        <v>29206.59</v>
      </c>
      <c r="D8" s="70">
        <v>1508.0400000000009</v>
      </c>
      <c r="E8" s="70">
        <v>29206.59</v>
      </c>
      <c r="F8" s="70">
        <v>16860.76</v>
      </c>
      <c r="G8" s="70">
        <v>13853.870000000003</v>
      </c>
      <c r="H8" s="75">
        <v>0.4510511765891369</v>
      </c>
      <c r="I8" s="39" t="b">
        <v>1</v>
      </c>
    </row>
    <row r="9">
      <c r="A9" s="74">
        <v>2.0255176E7</v>
      </c>
      <c r="B9" s="39" t="s">
        <v>279</v>
      </c>
      <c r="C9" s="70">
        <v>15486.94</v>
      </c>
      <c r="D9" s="70">
        <v>55.0</v>
      </c>
      <c r="E9" s="70">
        <v>15541.94</v>
      </c>
      <c r="F9" s="70">
        <v>8538.38</v>
      </c>
      <c r="G9" s="70">
        <v>7003.560000000001</v>
      </c>
      <c r="H9" s="75">
        <v>0.4506232812634717</v>
      </c>
      <c r="I9" s="39" t="b">
        <v>1</v>
      </c>
    </row>
    <row r="10">
      <c r="A10" s="74">
        <v>2.0255177E7</v>
      </c>
      <c r="B10" s="39" t="s">
        <v>280</v>
      </c>
      <c r="C10" s="70">
        <v>9476.93</v>
      </c>
      <c r="D10" s="49"/>
      <c r="E10" s="70">
        <v>9476.93</v>
      </c>
      <c r="F10" s="70">
        <v>6160.74</v>
      </c>
      <c r="G10" s="70">
        <v>3316.1900000000005</v>
      </c>
      <c r="H10" s="75">
        <v>0.3499223904787732</v>
      </c>
      <c r="I10" s="39" t="b">
        <v>1</v>
      </c>
    </row>
    <row r="11">
      <c r="A11" s="74">
        <v>2.0255179E7</v>
      </c>
      <c r="B11" s="39" t="s">
        <v>281</v>
      </c>
      <c r="C11" s="70">
        <v>20025.57</v>
      </c>
      <c r="D11" s="70">
        <v>2376.0</v>
      </c>
      <c r="E11" s="70">
        <v>22401.57</v>
      </c>
      <c r="F11" s="70">
        <v>11413.68</v>
      </c>
      <c r="G11" s="70">
        <v>10987.89</v>
      </c>
      <c r="H11" s="75">
        <v>0.49049642502735297</v>
      </c>
      <c r="I11" s="39" t="b">
        <v>1</v>
      </c>
    </row>
    <row r="12">
      <c r="A12" s="74">
        <v>2.0255183E7</v>
      </c>
      <c r="B12" s="39" t="s">
        <v>282</v>
      </c>
      <c r="C12" s="70">
        <v>1296.78</v>
      </c>
      <c r="D12" s="70">
        <v>150.0</v>
      </c>
      <c r="E12" s="70">
        <v>1296.78</v>
      </c>
      <c r="F12" s="70">
        <v>661.01</v>
      </c>
      <c r="G12" s="70">
        <v>785.77</v>
      </c>
      <c r="H12" s="75">
        <v>0.5431164378827465</v>
      </c>
      <c r="I12" s="39" t="b">
        <v>1</v>
      </c>
    </row>
    <row r="13">
      <c r="A13" s="74">
        <v>2.0255191E7</v>
      </c>
      <c r="B13" s="39" t="s">
        <v>283</v>
      </c>
      <c r="C13" s="70">
        <v>27975.0</v>
      </c>
      <c r="D13" s="70">
        <v>1100.0</v>
      </c>
      <c r="E13" s="70">
        <v>29075.0</v>
      </c>
      <c r="F13" s="70">
        <v>17240.4</v>
      </c>
      <c r="G13" s="70">
        <v>11834.599999999999</v>
      </c>
      <c r="H13" s="75">
        <v>0.4070369733447979</v>
      </c>
      <c r="I13" s="39" t="b">
        <v>1</v>
      </c>
    </row>
    <row r="14">
      <c r="A14" s="74">
        <v>2.0255196E7</v>
      </c>
      <c r="B14" s="39" t="s">
        <v>284</v>
      </c>
      <c r="C14" s="70">
        <v>49280.61</v>
      </c>
      <c r="D14" s="70">
        <v>-1127.6900000000023</v>
      </c>
      <c r="E14" s="70">
        <v>48252.92</v>
      </c>
      <c r="F14" s="70">
        <v>30699.18</v>
      </c>
      <c r="G14" s="70">
        <v>17453.739999999998</v>
      </c>
      <c r="H14" s="75">
        <v>0.3624648307932312</v>
      </c>
      <c r="I14" s="39" t="b">
        <v>1</v>
      </c>
    </row>
    <row r="15">
      <c r="A15" s="74">
        <v>2.0255199E7</v>
      </c>
      <c r="B15" s="39" t="s">
        <v>285</v>
      </c>
      <c r="C15" s="70">
        <v>4927.85</v>
      </c>
      <c r="D15" s="70">
        <v>55.0</v>
      </c>
      <c r="E15" s="70">
        <v>4982.85</v>
      </c>
      <c r="F15" s="70">
        <v>2042.46</v>
      </c>
      <c r="G15" s="70">
        <v>2940.3900000000003</v>
      </c>
      <c r="H15" s="75">
        <v>0.5901020500316084</v>
      </c>
      <c r="I15" s="39" t="b">
        <v>1</v>
      </c>
    </row>
    <row r="16">
      <c r="A16" s="74">
        <v>2.0255202E7</v>
      </c>
      <c r="B16" s="39" t="s">
        <v>286</v>
      </c>
      <c r="C16" s="70">
        <v>5540.0</v>
      </c>
      <c r="D16" s="49"/>
      <c r="E16" s="70">
        <v>5540.0</v>
      </c>
      <c r="F16" s="70">
        <v>2050.0</v>
      </c>
      <c r="G16" s="70">
        <v>3490.0</v>
      </c>
      <c r="H16" s="75">
        <v>0.6299638989169675</v>
      </c>
      <c r="I16" s="39" t="b">
        <v>1</v>
      </c>
    </row>
    <row r="17">
      <c r="A17" s="74">
        <v>2.0255204E7</v>
      </c>
      <c r="B17" s="39" t="s">
        <v>287</v>
      </c>
      <c r="C17" s="70">
        <v>2520.0</v>
      </c>
      <c r="D17" s="49"/>
      <c r="E17" s="70">
        <v>2520.0</v>
      </c>
      <c r="F17" s="70">
        <v>600.0</v>
      </c>
      <c r="G17" s="70">
        <v>1920.0</v>
      </c>
      <c r="H17" s="75">
        <v>0.7619047619047619</v>
      </c>
      <c r="I17" s="39" t="b">
        <v>1</v>
      </c>
    </row>
    <row r="18">
      <c r="A18" s="74">
        <v>2.0255206E7</v>
      </c>
      <c r="B18" s="39" t="s">
        <v>104</v>
      </c>
      <c r="C18" s="70">
        <v>5766.66</v>
      </c>
      <c r="D18" s="49"/>
      <c r="E18" s="70">
        <v>5766.66</v>
      </c>
      <c r="F18" s="70">
        <v>3459.99</v>
      </c>
      <c r="G18" s="70">
        <v>2306.67</v>
      </c>
      <c r="H18" s="75">
        <v>0.4000010404636306</v>
      </c>
      <c r="I18" s="39" t="b">
        <v>1</v>
      </c>
    </row>
    <row r="19">
      <c r="A19" s="74">
        <v>2.025522E7</v>
      </c>
      <c r="B19" s="39" t="s">
        <v>288</v>
      </c>
      <c r="C19" s="70">
        <v>1102.09</v>
      </c>
      <c r="D19" s="49"/>
      <c r="E19" s="70">
        <v>1102.09</v>
      </c>
      <c r="F19" s="70">
        <v>400.0</v>
      </c>
      <c r="G19" s="70">
        <v>702.0899999999999</v>
      </c>
      <c r="H19" s="75">
        <v>0.6370532352167245</v>
      </c>
      <c r="I19" s="39" t="b">
        <v>1</v>
      </c>
    </row>
    <row r="20">
      <c r="A20" s="74">
        <v>2.0255229E7</v>
      </c>
      <c r="B20" s="39" t="s">
        <v>289</v>
      </c>
      <c r="C20" s="70">
        <v>240.0</v>
      </c>
      <c r="D20" s="49"/>
      <c r="E20" s="70">
        <v>240.0</v>
      </c>
      <c r="F20" s="70">
        <v>0.01</v>
      </c>
      <c r="G20" s="70">
        <v>239.99</v>
      </c>
      <c r="H20" s="75">
        <v>0.9999583333333334</v>
      </c>
      <c r="I20" s="39" t="b">
        <v>1</v>
      </c>
    </row>
    <row r="21">
      <c r="B21" s="76"/>
      <c r="C21" s="49"/>
      <c r="D21" s="49"/>
      <c r="E21" s="49"/>
      <c r="F21" s="49"/>
      <c r="G21" s="49"/>
      <c r="H21" s="50"/>
      <c r="I21" s="76"/>
    </row>
    <row r="22">
      <c r="B22" s="76"/>
      <c r="C22" s="49"/>
      <c r="D22" s="49"/>
      <c r="E22" s="49"/>
      <c r="F22" s="49"/>
      <c r="G22" s="49"/>
      <c r="H22" s="50"/>
      <c r="I22" s="76"/>
    </row>
    <row r="23">
      <c r="B23" s="76"/>
      <c r="C23" s="49"/>
      <c r="D23" s="49"/>
      <c r="E23" s="49"/>
      <c r="F23" s="49"/>
      <c r="G23" s="49"/>
      <c r="H23" s="50"/>
      <c r="I23" s="76"/>
    </row>
    <row r="24">
      <c r="B24" s="76"/>
      <c r="C24" s="49"/>
      <c r="D24" s="49"/>
      <c r="E24" s="49"/>
      <c r="F24" s="49"/>
      <c r="G24" s="49"/>
      <c r="H24" s="50"/>
      <c r="I24" s="76"/>
    </row>
    <row r="25">
      <c r="A25" s="30"/>
      <c r="B25" s="30"/>
      <c r="C25" s="77"/>
      <c r="D25" s="77"/>
      <c r="E25" s="77"/>
      <c r="F25" s="77"/>
      <c r="G25" s="77"/>
      <c r="H25" s="78"/>
      <c r="I25" s="30"/>
    </row>
    <row r="26">
      <c r="A26" s="30"/>
      <c r="B26" s="30"/>
      <c r="C26" s="77"/>
      <c r="D26" s="77"/>
      <c r="E26" s="77"/>
      <c r="F26" s="77"/>
      <c r="G26" s="77"/>
      <c r="H26" s="78"/>
      <c r="I26" s="30"/>
    </row>
    <row r="27">
      <c r="A27" s="30"/>
      <c r="B27" s="30"/>
      <c r="C27" s="77"/>
      <c r="D27" s="77"/>
      <c r="E27" s="77"/>
      <c r="F27" s="77"/>
      <c r="G27" s="77"/>
      <c r="H27" s="78"/>
      <c r="I27" s="30"/>
    </row>
    <row r="28">
      <c r="A28" s="30"/>
      <c r="B28" s="30"/>
      <c r="C28" s="77"/>
      <c r="D28" s="77"/>
      <c r="E28" s="77"/>
      <c r="F28" s="77"/>
      <c r="G28" s="77"/>
      <c r="H28" s="78"/>
      <c r="I28" s="30"/>
    </row>
    <row r="29">
      <c r="A29" s="30"/>
      <c r="B29" s="30"/>
      <c r="C29" s="77"/>
      <c r="D29" s="77"/>
      <c r="E29" s="77"/>
      <c r="F29" s="77"/>
      <c r="G29" s="77"/>
      <c r="H29" s="78"/>
      <c r="I29" s="30"/>
    </row>
    <row r="30">
      <c r="A30" s="30"/>
      <c r="B30" s="30"/>
      <c r="C30" s="77"/>
      <c r="D30" s="77"/>
      <c r="E30" s="77"/>
      <c r="F30" s="77"/>
      <c r="G30" s="77"/>
      <c r="H30" s="78"/>
      <c r="I30" s="30"/>
    </row>
    <row r="31">
      <c r="A31" s="30"/>
      <c r="B31" s="30"/>
      <c r="C31" s="77"/>
      <c r="D31" s="77"/>
      <c r="E31" s="77"/>
      <c r="F31" s="77"/>
      <c r="G31" s="77"/>
      <c r="H31" s="78"/>
      <c r="I31" s="30"/>
    </row>
    <row r="32">
      <c r="A32" s="30"/>
      <c r="B32" s="30"/>
      <c r="C32" s="77"/>
      <c r="D32" s="77"/>
      <c r="E32" s="77"/>
      <c r="F32" s="77"/>
      <c r="G32" s="77"/>
      <c r="H32" s="78"/>
      <c r="I32" s="30"/>
    </row>
    <row r="33">
      <c r="A33" s="30"/>
      <c r="B33" s="30"/>
      <c r="C33" s="77"/>
      <c r="D33" s="77"/>
      <c r="E33" s="77"/>
      <c r="F33" s="77"/>
      <c r="G33" s="77"/>
      <c r="H33" s="78"/>
      <c r="I33" s="30"/>
    </row>
    <row r="34">
      <c r="A34" s="30"/>
      <c r="B34" s="30"/>
      <c r="C34" s="77"/>
      <c r="D34" s="77"/>
      <c r="E34" s="77"/>
      <c r="F34" s="77"/>
      <c r="G34" s="77"/>
      <c r="H34" s="78"/>
      <c r="I34" s="30"/>
    </row>
    <row r="35">
      <c r="A35" s="30"/>
      <c r="B35" s="30"/>
      <c r="C35" s="77"/>
      <c r="D35" s="77"/>
      <c r="E35" s="77"/>
      <c r="F35" s="77"/>
      <c r="G35" s="77"/>
      <c r="H35" s="78"/>
      <c r="I35" s="30"/>
    </row>
    <row r="36">
      <c r="A36" s="30"/>
      <c r="B36" s="30"/>
      <c r="C36" s="77"/>
      <c r="D36" s="77"/>
      <c r="E36" s="77"/>
      <c r="F36" s="77"/>
      <c r="G36" s="77"/>
      <c r="H36" s="78"/>
      <c r="I36" s="30"/>
    </row>
    <row r="37">
      <c r="A37" s="30"/>
      <c r="B37" s="30"/>
      <c r="C37" s="77"/>
      <c r="D37" s="77"/>
      <c r="E37" s="77"/>
      <c r="F37" s="77"/>
      <c r="G37" s="77"/>
      <c r="H37" s="78"/>
      <c r="I37" s="30"/>
    </row>
    <row r="38">
      <c r="A38" s="30"/>
      <c r="B38" s="30"/>
      <c r="C38" s="77"/>
      <c r="D38" s="77"/>
      <c r="E38" s="77"/>
      <c r="F38" s="77"/>
      <c r="G38" s="77"/>
      <c r="H38" s="78"/>
      <c r="I38" s="30"/>
    </row>
    <row r="39">
      <c r="A39" s="30"/>
      <c r="B39" s="30"/>
      <c r="C39" s="77"/>
      <c r="D39" s="77"/>
      <c r="E39" s="77"/>
      <c r="F39" s="77"/>
      <c r="G39" s="77"/>
      <c r="H39" s="78"/>
      <c r="I39" s="30"/>
    </row>
    <row r="40">
      <c r="A40" s="30"/>
      <c r="B40" s="30"/>
      <c r="C40" s="77"/>
      <c r="D40" s="77"/>
      <c r="E40" s="77"/>
      <c r="F40" s="77"/>
      <c r="G40" s="77"/>
      <c r="H40" s="78"/>
      <c r="I40" s="30"/>
    </row>
    <row r="41">
      <c r="A41" s="30"/>
      <c r="B41" s="30"/>
      <c r="C41" s="77"/>
      <c r="D41" s="77"/>
      <c r="E41" s="77"/>
      <c r="F41" s="77"/>
      <c r="G41" s="77"/>
      <c r="H41" s="78"/>
      <c r="I41" s="30"/>
    </row>
    <row r="42">
      <c r="A42" s="30"/>
      <c r="B42" s="30"/>
      <c r="C42" s="77"/>
      <c r="D42" s="77"/>
      <c r="E42" s="77"/>
      <c r="F42" s="77"/>
      <c r="G42" s="77"/>
      <c r="H42" s="78"/>
      <c r="I42" s="30"/>
    </row>
    <row r="43">
      <c r="A43" s="30"/>
      <c r="B43" s="30"/>
      <c r="C43" s="77"/>
      <c r="D43" s="77"/>
      <c r="E43" s="77"/>
      <c r="F43" s="77"/>
      <c r="G43" s="77"/>
      <c r="H43" s="78"/>
      <c r="I43" s="30"/>
    </row>
    <row r="44">
      <c r="A44" s="30"/>
      <c r="B44" s="30"/>
      <c r="C44" s="77"/>
      <c r="D44" s="77"/>
      <c r="E44" s="77"/>
      <c r="F44" s="77"/>
      <c r="G44" s="77"/>
      <c r="H44" s="78"/>
      <c r="I44" s="30"/>
    </row>
    <row r="45">
      <c r="A45" s="30"/>
      <c r="B45" s="30"/>
      <c r="C45" s="77"/>
      <c r="D45" s="77"/>
      <c r="E45" s="77"/>
      <c r="F45" s="77"/>
      <c r="G45" s="77"/>
      <c r="H45" s="78"/>
      <c r="I45" s="30"/>
    </row>
    <row r="46">
      <c r="A46" s="30"/>
      <c r="B46" s="30"/>
      <c r="C46" s="77"/>
      <c r="D46" s="77"/>
      <c r="E46" s="77"/>
      <c r="F46" s="77"/>
      <c r="G46" s="77"/>
      <c r="H46" s="78"/>
      <c r="I46" s="30"/>
    </row>
    <row r="47">
      <c r="A47" s="30"/>
      <c r="B47" s="30"/>
      <c r="C47" s="77"/>
      <c r="D47" s="77"/>
      <c r="E47" s="77"/>
      <c r="F47" s="77"/>
      <c r="G47" s="77"/>
      <c r="H47" s="78"/>
      <c r="I47" s="30"/>
    </row>
    <row r="48">
      <c r="A48" s="30"/>
      <c r="B48" s="30"/>
      <c r="C48" s="77"/>
      <c r="D48" s="77"/>
      <c r="E48" s="77"/>
      <c r="F48" s="77"/>
      <c r="G48" s="77"/>
      <c r="H48" s="78"/>
      <c r="I48" s="30"/>
    </row>
    <row r="49">
      <c r="A49" s="30"/>
      <c r="B49" s="30"/>
      <c r="C49" s="77"/>
      <c r="D49" s="77"/>
      <c r="E49" s="77"/>
      <c r="F49" s="77"/>
      <c r="G49" s="77"/>
      <c r="H49" s="78"/>
      <c r="I49" s="30"/>
    </row>
    <row r="50">
      <c r="A50" s="30"/>
      <c r="B50" s="30"/>
      <c r="C50" s="77"/>
      <c r="D50" s="77"/>
      <c r="E50" s="77"/>
      <c r="F50" s="77"/>
      <c r="G50" s="77"/>
      <c r="H50" s="78"/>
      <c r="I50" s="30"/>
    </row>
    <row r="51">
      <c r="C51" s="49"/>
      <c r="D51" s="49"/>
      <c r="E51" s="49"/>
      <c r="F51" s="49"/>
      <c r="G51" s="49"/>
      <c r="H51" s="50"/>
    </row>
    <row r="52">
      <c r="C52" s="49"/>
      <c r="D52" s="49"/>
      <c r="E52" s="49"/>
      <c r="F52" s="49"/>
      <c r="G52" s="49"/>
      <c r="H52" s="50"/>
    </row>
    <row r="53">
      <c r="C53" s="49"/>
      <c r="D53" s="49"/>
      <c r="E53" s="49"/>
      <c r="F53" s="49"/>
      <c r="G53" s="49"/>
      <c r="H53" s="50"/>
    </row>
    <row r="54">
      <c r="C54" s="49"/>
      <c r="D54" s="49"/>
      <c r="E54" s="49"/>
      <c r="F54" s="49"/>
      <c r="G54" s="49"/>
      <c r="H54" s="50"/>
    </row>
    <row r="55">
      <c r="C55" s="49"/>
      <c r="D55" s="49"/>
      <c r="E55" s="49"/>
      <c r="F55" s="49"/>
      <c r="G55" s="49"/>
      <c r="H55" s="50"/>
    </row>
    <row r="56">
      <c r="C56" s="49"/>
      <c r="D56" s="49"/>
      <c r="E56" s="49"/>
      <c r="F56" s="49"/>
      <c r="G56" s="49"/>
      <c r="H56" s="50"/>
    </row>
    <row r="57">
      <c r="C57" s="49"/>
      <c r="D57" s="49"/>
      <c r="E57" s="49"/>
      <c r="F57" s="49"/>
      <c r="G57" s="49"/>
      <c r="H57" s="50"/>
    </row>
    <row r="58">
      <c r="C58" s="49"/>
      <c r="D58" s="49"/>
      <c r="E58" s="49"/>
      <c r="F58" s="49"/>
      <c r="G58" s="49"/>
      <c r="H58" s="50"/>
    </row>
    <row r="59">
      <c r="C59" s="49"/>
      <c r="D59" s="49"/>
      <c r="E59" s="49"/>
      <c r="F59" s="49"/>
      <c r="G59" s="49"/>
      <c r="H59" s="50"/>
    </row>
    <row r="60">
      <c r="C60" s="49"/>
      <c r="D60" s="49"/>
      <c r="E60" s="49"/>
      <c r="F60" s="49"/>
      <c r="G60" s="49"/>
      <c r="H60" s="50"/>
    </row>
    <row r="61">
      <c r="C61" s="49"/>
      <c r="D61" s="49"/>
      <c r="E61" s="49"/>
      <c r="F61" s="49"/>
      <c r="G61" s="49"/>
      <c r="H61" s="50"/>
    </row>
    <row r="62">
      <c r="C62" s="49"/>
      <c r="D62" s="49"/>
      <c r="E62" s="49"/>
      <c r="F62" s="49"/>
      <c r="G62" s="49"/>
      <c r="H62" s="50"/>
    </row>
    <row r="63">
      <c r="C63" s="49"/>
      <c r="D63" s="49"/>
      <c r="E63" s="49"/>
      <c r="F63" s="49"/>
      <c r="G63" s="49"/>
      <c r="H63" s="50"/>
    </row>
    <row r="64">
      <c r="C64" s="49"/>
      <c r="D64" s="49"/>
      <c r="E64" s="49"/>
      <c r="F64" s="49"/>
      <c r="G64" s="49"/>
      <c r="H64" s="50"/>
    </row>
    <row r="65">
      <c r="C65" s="49"/>
      <c r="D65" s="49"/>
      <c r="E65" s="49"/>
      <c r="F65" s="49"/>
      <c r="G65" s="49"/>
      <c r="H65" s="50"/>
    </row>
    <row r="66">
      <c r="C66" s="49"/>
      <c r="D66" s="49"/>
      <c r="E66" s="49"/>
      <c r="F66" s="49"/>
      <c r="G66" s="49"/>
      <c r="H66" s="50"/>
    </row>
    <row r="67">
      <c r="C67" s="49"/>
      <c r="D67" s="49"/>
      <c r="E67" s="49"/>
      <c r="F67" s="49"/>
      <c r="G67" s="49"/>
      <c r="H67" s="50"/>
    </row>
    <row r="68">
      <c r="C68" s="49"/>
      <c r="D68" s="49"/>
      <c r="E68" s="49"/>
      <c r="F68" s="49"/>
      <c r="G68" s="49"/>
      <c r="H68" s="50"/>
    </row>
    <row r="69">
      <c r="C69" s="49"/>
      <c r="D69" s="49"/>
      <c r="E69" s="49"/>
      <c r="F69" s="49"/>
      <c r="G69" s="49"/>
      <c r="H69" s="50"/>
    </row>
    <row r="70">
      <c r="C70" s="49"/>
      <c r="D70" s="49"/>
      <c r="E70" s="49"/>
      <c r="F70" s="49"/>
      <c r="G70" s="49"/>
      <c r="H70" s="50"/>
    </row>
    <row r="71">
      <c r="C71" s="49"/>
      <c r="D71" s="49"/>
      <c r="E71" s="49"/>
      <c r="F71" s="49"/>
      <c r="G71" s="49"/>
      <c r="H71" s="50"/>
    </row>
    <row r="72">
      <c r="C72" s="49"/>
      <c r="D72" s="49"/>
      <c r="E72" s="49"/>
      <c r="F72" s="49"/>
      <c r="G72" s="49"/>
      <c r="H72" s="50"/>
    </row>
    <row r="73">
      <c r="C73" s="49"/>
      <c r="D73" s="49"/>
      <c r="E73" s="49"/>
      <c r="F73" s="49"/>
      <c r="G73" s="49"/>
      <c r="H73" s="50"/>
    </row>
    <row r="74">
      <c r="C74" s="49"/>
      <c r="D74" s="49"/>
      <c r="E74" s="49"/>
      <c r="F74" s="49"/>
      <c r="G74" s="49"/>
      <c r="H74" s="50"/>
    </row>
    <row r="75">
      <c r="C75" s="49"/>
      <c r="D75" s="49"/>
      <c r="E75" s="49"/>
      <c r="F75" s="49"/>
      <c r="G75" s="49"/>
      <c r="H75" s="50"/>
    </row>
    <row r="76">
      <c r="C76" s="49"/>
      <c r="D76" s="49"/>
      <c r="E76" s="49"/>
      <c r="F76" s="49"/>
      <c r="G76" s="49"/>
      <c r="H76" s="50"/>
    </row>
    <row r="77">
      <c r="C77" s="49"/>
      <c r="D77" s="49"/>
      <c r="E77" s="49"/>
      <c r="F77" s="49"/>
      <c r="G77" s="49"/>
      <c r="H77" s="50"/>
    </row>
    <row r="78">
      <c r="C78" s="49"/>
      <c r="D78" s="49"/>
      <c r="E78" s="49"/>
      <c r="F78" s="49"/>
      <c r="G78" s="49"/>
      <c r="H78" s="50"/>
    </row>
    <row r="79">
      <c r="C79" s="49"/>
      <c r="D79" s="49"/>
      <c r="E79" s="49"/>
      <c r="F79" s="49"/>
      <c r="G79" s="49"/>
      <c r="H79" s="50"/>
    </row>
    <row r="80">
      <c r="C80" s="49"/>
      <c r="D80" s="49"/>
      <c r="E80" s="49"/>
      <c r="F80" s="49"/>
      <c r="G80" s="49"/>
      <c r="H80" s="50"/>
    </row>
    <row r="81">
      <c r="C81" s="49"/>
      <c r="D81" s="49"/>
      <c r="E81" s="49"/>
      <c r="F81" s="49"/>
      <c r="G81" s="49"/>
      <c r="H81" s="50"/>
    </row>
    <row r="82">
      <c r="C82" s="49"/>
      <c r="D82" s="49"/>
      <c r="E82" s="49"/>
      <c r="F82" s="49"/>
      <c r="G82" s="49"/>
      <c r="H82" s="50"/>
    </row>
    <row r="83">
      <c r="C83" s="49"/>
      <c r="D83" s="49"/>
      <c r="E83" s="49"/>
      <c r="F83" s="49"/>
      <c r="G83" s="49"/>
      <c r="H83" s="50"/>
    </row>
    <row r="84">
      <c r="C84" s="49"/>
      <c r="D84" s="49"/>
      <c r="E84" s="49"/>
      <c r="F84" s="49"/>
      <c r="G84" s="49"/>
      <c r="H84" s="50"/>
    </row>
    <row r="85">
      <c r="C85" s="49"/>
      <c r="D85" s="49"/>
      <c r="E85" s="49"/>
      <c r="F85" s="49"/>
      <c r="G85" s="49"/>
      <c r="H85" s="50"/>
    </row>
    <row r="86">
      <c r="C86" s="49"/>
      <c r="D86" s="49"/>
      <c r="E86" s="49"/>
      <c r="F86" s="49"/>
      <c r="G86" s="49"/>
      <c r="H86" s="50"/>
    </row>
    <row r="87">
      <c r="C87" s="49"/>
      <c r="D87" s="49"/>
      <c r="E87" s="49"/>
      <c r="F87" s="49"/>
      <c r="G87" s="49"/>
      <c r="H87" s="50"/>
    </row>
    <row r="88">
      <c r="C88" s="49"/>
      <c r="D88" s="49"/>
      <c r="E88" s="49"/>
      <c r="F88" s="49"/>
      <c r="G88" s="49"/>
      <c r="H88" s="50"/>
    </row>
    <row r="89">
      <c r="C89" s="49"/>
      <c r="D89" s="49"/>
      <c r="E89" s="49"/>
      <c r="F89" s="49"/>
      <c r="G89" s="49"/>
      <c r="H89" s="50"/>
    </row>
    <row r="90">
      <c r="C90" s="49"/>
      <c r="D90" s="49"/>
      <c r="E90" s="49"/>
      <c r="F90" s="49"/>
      <c r="G90" s="49"/>
      <c r="H90" s="50"/>
    </row>
    <row r="91">
      <c r="C91" s="49"/>
      <c r="D91" s="49"/>
      <c r="E91" s="49"/>
      <c r="F91" s="49"/>
      <c r="G91" s="49"/>
      <c r="H91" s="50"/>
    </row>
    <row r="92">
      <c r="C92" s="49"/>
      <c r="D92" s="49"/>
      <c r="E92" s="49"/>
      <c r="F92" s="49"/>
      <c r="G92" s="49"/>
      <c r="H92" s="50"/>
    </row>
    <row r="93">
      <c r="C93" s="49"/>
      <c r="D93" s="49"/>
      <c r="E93" s="49"/>
      <c r="F93" s="49"/>
      <c r="G93" s="49"/>
      <c r="H93" s="50"/>
    </row>
    <row r="94">
      <c r="C94" s="49"/>
      <c r="D94" s="49"/>
      <c r="E94" s="49"/>
      <c r="F94" s="49"/>
      <c r="G94" s="49"/>
      <c r="H94" s="50"/>
    </row>
    <row r="95">
      <c r="C95" s="49"/>
      <c r="D95" s="49"/>
      <c r="E95" s="49"/>
      <c r="F95" s="49"/>
      <c r="G95" s="49"/>
      <c r="H95" s="50"/>
    </row>
    <row r="96">
      <c r="C96" s="49"/>
      <c r="D96" s="49"/>
      <c r="E96" s="49"/>
      <c r="F96" s="49"/>
      <c r="G96" s="49"/>
      <c r="H96" s="50"/>
    </row>
    <row r="97">
      <c r="C97" s="49"/>
      <c r="D97" s="49"/>
      <c r="E97" s="49"/>
      <c r="F97" s="49"/>
      <c r="G97" s="49"/>
      <c r="H97" s="50"/>
    </row>
    <row r="98">
      <c r="C98" s="49"/>
      <c r="D98" s="49"/>
      <c r="E98" s="49"/>
      <c r="F98" s="49"/>
      <c r="G98" s="49"/>
      <c r="H98" s="50"/>
    </row>
    <row r="99">
      <c r="C99" s="49"/>
      <c r="D99" s="49"/>
      <c r="E99" s="49"/>
      <c r="F99" s="49"/>
      <c r="G99" s="49"/>
      <c r="H99" s="50"/>
    </row>
    <row r="100">
      <c r="C100" s="49"/>
      <c r="D100" s="49"/>
      <c r="E100" s="49"/>
      <c r="F100" s="49"/>
      <c r="G100" s="49"/>
      <c r="H100" s="50"/>
    </row>
    <row r="101">
      <c r="C101" s="49"/>
      <c r="D101" s="49"/>
      <c r="E101" s="49"/>
      <c r="F101" s="49"/>
      <c r="G101" s="49"/>
      <c r="H101" s="50"/>
    </row>
    <row r="102">
      <c r="C102" s="49"/>
      <c r="D102" s="49"/>
      <c r="E102" s="49"/>
      <c r="F102" s="49"/>
      <c r="G102" s="49"/>
      <c r="H102" s="50"/>
    </row>
    <row r="103">
      <c r="C103" s="49"/>
      <c r="D103" s="49"/>
      <c r="E103" s="49"/>
      <c r="F103" s="49"/>
      <c r="G103" s="49"/>
      <c r="H103" s="50"/>
    </row>
    <row r="104">
      <c r="C104" s="49"/>
      <c r="D104" s="49"/>
      <c r="E104" s="49"/>
      <c r="F104" s="49"/>
      <c r="G104" s="49"/>
      <c r="H104" s="50"/>
    </row>
    <row r="105">
      <c r="C105" s="49"/>
      <c r="D105" s="49"/>
      <c r="E105" s="49"/>
      <c r="F105" s="49"/>
      <c r="G105" s="49"/>
      <c r="H105" s="50"/>
    </row>
    <row r="106">
      <c r="C106" s="49"/>
      <c r="D106" s="49"/>
      <c r="E106" s="49"/>
      <c r="F106" s="49"/>
      <c r="G106" s="49"/>
      <c r="H106" s="50"/>
    </row>
    <row r="107">
      <c r="C107" s="49"/>
      <c r="D107" s="49"/>
      <c r="E107" s="49"/>
      <c r="F107" s="49"/>
      <c r="G107" s="49"/>
      <c r="H107" s="50"/>
    </row>
    <row r="108">
      <c r="C108" s="49"/>
      <c r="D108" s="49"/>
      <c r="E108" s="49"/>
      <c r="F108" s="49"/>
      <c r="G108" s="49"/>
      <c r="H108" s="50"/>
    </row>
    <row r="109">
      <c r="C109" s="49"/>
      <c r="D109" s="49"/>
      <c r="E109" s="49"/>
      <c r="F109" s="49"/>
      <c r="G109" s="49"/>
      <c r="H109" s="50"/>
    </row>
    <row r="110">
      <c r="C110" s="49"/>
      <c r="D110" s="49"/>
      <c r="E110" s="49"/>
      <c r="F110" s="49"/>
      <c r="G110" s="49"/>
      <c r="H110" s="50"/>
    </row>
    <row r="111">
      <c r="C111" s="49"/>
      <c r="D111" s="49"/>
      <c r="E111" s="49"/>
      <c r="F111" s="49"/>
      <c r="G111" s="49"/>
      <c r="H111" s="50"/>
    </row>
    <row r="112">
      <c r="C112" s="49"/>
      <c r="D112" s="49"/>
      <c r="E112" s="49"/>
      <c r="F112" s="49"/>
      <c r="G112" s="49"/>
      <c r="H112" s="50"/>
    </row>
    <row r="113">
      <c r="C113" s="49"/>
      <c r="D113" s="49"/>
      <c r="E113" s="49"/>
      <c r="F113" s="49"/>
      <c r="G113" s="49"/>
      <c r="H113" s="50"/>
    </row>
    <row r="114">
      <c r="C114" s="49"/>
      <c r="D114" s="49"/>
      <c r="E114" s="49"/>
      <c r="F114" s="49"/>
      <c r="G114" s="49"/>
      <c r="H114" s="50"/>
    </row>
    <row r="115">
      <c r="C115" s="49"/>
      <c r="D115" s="49"/>
      <c r="E115" s="49"/>
      <c r="F115" s="49"/>
      <c r="G115" s="49"/>
      <c r="H115" s="50"/>
    </row>
    <row r="116">
      <c r="C116" s="49"/>
      <c r="D116" s="49"/>
      <c r="E116" s="49"/>
      <c r="F116" s="49"/>
      <c r="G116" s="49"/>
      <c r="H116" s="50"/>
    </row>
    <row r="117">
      <c r="C117" s="49"/>
      <c r="D117" s="49"/>
      <c r="E117" s="49"/>
      <c r="F117" s="49"/>
      <c r="G117" s="49"/>
      <c r="H117" s="50"/>
    </row>
    <row r="118">
      <c r="C118" s="49"/>
      <c r="D118" s="49"/>
      <c r="E118" s="49"/>
      <c r="F118" s="49"/>
      <c r="G118" s="49"/>
      <c r="H118" s="50"/>
    </row>
    <row r="119">
      <c r="C119" s="49"/>
      <c r="D119" s="49"/>
      <c r="E119" s="49"/>
      <c r="F119" s="49"/>
      <c r="G119" s="49"/>
      <c r="H119" s="50"/>
    </row>
    <row r="120">
      <c r="C120" s="49"/>
      <c r="D120" s="49"/>
      <c r="E120" s="49"/>
      <c r="F120" s="49"/>
      <c r="G120" s="49"/>
      <c r="H120" s="50"/>
    </row>
    <row r="121">
      <c r="C121" s="49"/>
      <c r="D121" s="49"/>
      <c r="E121" s="49"/>
      <c r="F121" s="49"/>
      <c r="G121" s="49"/>
      <c r="H121" s="50"/>
    </row>
    <row r="122">
      <c r="C122" s="49"/>
      <c r="D122" s="49"/>
      <c r="E122" s="49"/>
      <c r="F122" s="49"/>
      <c r="G122" s="49"/>
      <c r="H122" s="50"/>
    </row>
    <row r="123">
      <c r="C123" s="49"/>
      <c r="D123" s="49"/>
      <c r="E123" s="49"/>
      <c r="F123" s="49"/>
      <c r="G123" s="49"/>
      <c r="H123" s="50"/>
    </row>
    <row r="124">
      <c r="C124" s="49"/>
      <c r="D124" s="49"/>
      <c r="E124" s="49"/>
      <c r="F124" s="49"/>
      <c r="G124" s="49"/>
      <c r="H124" s="50"/>
    </row>
    <row r="125">
      <c r="C125" s="49"/>
      <c r="D125" s="49"/>
      <c r="E125" s="49"/>
      <c r="F125" s="49"/>
      <c r="G125" s="49"/>
      <c r="H125" s="50"/>
    </row>
    <row r="126">
      <c r="C126" s="49"/>
      <c r="D126" s="49"/>
      <c r="E126" s="49"/>
      <c r="F126" s="49"/>
      <c r="G126" s="49"/>
      <c r="H126" s="50"/>
    </row>
    <row r="127">
      <c r="C127" s="49"/>
      <c r="D127" s="49"/>
      <c r="E127" s="49"/>
      <c r="F127" s="49"/>
      <c r="G127" s="49"/>
      <c r="H127" s="50"/>
    </row>
    <row r="128">
      <c r="C128" s="49"/>
      <c r="D128" s="49"/>
      <c r="E128" s="49"/>
      <c r="F128" s="49"/>
      <c r="G128" s="49"/>
      <c r="H128" s="50"/>
    </row>
    <row r="129">
      <c r="C129" s="49"/>
      <c r="D129" s="49"/>
      <c r="E129" s="49"/>
      <c r="F129" s="49"/>
      <c r="G129" s="49"/>
      <c r="H129" s="50"/>
    </row>
    <row r="130">
      <c r="C130" s="49"/>
      <c r="D130" s="49"/>
      <c r="E130" s="49"/>
      <c r="F130" s="49"/>
      <c r="G130" s="49"/>
      <c r="H130" s="50"/>
    </row>
    <row r="131">
      <c r="C131" s="49"/>
      <c r="D131" s="49"/>
      <c r="E131" s="49"/>
      <c r="F131" s="49"/>
      <c r="G131" s="49"/>
      <c r="H131" s="50"/>
    </row>
    <row r="132">
      <c r="C132" s="49"/>
      <c r="D132" s="49"/>
      <c r="E132" s="49"/>
      <c r="F132" s="49"/>
      <c r="G132" s="49"/>
      <c r="H132" s="50"/>
    </row>
    <row r="133">
      <c r="C133" s="49"/>
      <c r="D133" s="49"/>
      <c r="E133" s="49"/>
      <c r="F133" s="49"/>
      <c r="G133" s="49"/>
      <c r="H133" s="50"/>
    </row>
    <row r="134">
      <c r="C134" s="49"/>
      <c r="D134" s="49"/>
      <c r="E134" s="49"/>
      <c r="F134" s="49"/>
      <c r="G134" s="49"/>
      <c r="H134" s="50"/>
    </row>
    <row r="135">
      <c r="C135" s="49"/>
      <c r="D135" s="49"/>
      <c r="E135" s="49"/>
      <c r="F135" s="49"/>
      <c r="G135" s="49"/>
      <c r="H135" s="50"/>
    </row>
    <row r="136">
      <c r="C136" s="49"/>
      <c r="D136" s="49"/>
      <c r="E136" s="49"/>
      <c r="F136" s="49"/>
      <c r="G136" s="49"/>
      <c r="H136" s="50"/>
    </row>
    <row r="137">
      <c r="C137" s="49"/>
      <c r="D137" s="49"/>
      <c r="E137" s="49"/>
      <c r="F137" s="49"/>
      <c r="G137" s="49"/>
      <c r="H137" s="50"/>
    </row>
    <row r="138">
      <c r="C138" s="49"/>
      <c r="D138" s="49"/>
      <c r="E138" s="49"/>
      <c r="F138" s="49"/>
      <c r="G138" s="49"/>
      <c r="H138" s="50"/>
    </row>
    <row r="139">
      <c r="C139" s="49"/>
      <c r="D139" s="49"/>
      <c r="E139" s="49"/>
      <c r="F139" s="49"/>
      <c r="G139" s="49"/>
      <c r="H139" s="50"/>
    </row>
    <row r="140">
      <c r="C140" s="49"/>
      <c r="D140" s="49"/>
      <c r="E140" s="49"/>
      <c r="F140" s="49"/>
      <c r="G140" s="49"/>
      <c r="H140" s="50"/>
    </row>
    <row r="141">
      <c r="C141" s="49"/>
      <c r="D141" s="49"/>
      <c r="E141" s="49"/>
      <c r="F141" s="49"/>
      <c r="G141" s="49"/>
      <c r="H141" s="50"/>
    </row>
    <row r="142">
      <c r="C142" s="49"/>
      <c r="D142" s="49"/>
      <c r="E142" s="49"/>
      <c r="F142" s="49"/>
      <c r="G142" s="49"/>
      <c r="H142" s="50"/>
    </row>
    <row r="143">
      <c r="C143" s="49"/>
      <c r="D143" s="49"/>
      <c r="E143" s="49"/>
      <c r="F143" s="49"/>
      <c r="G143" s="49"/>
      <c r="H143" s="50"/>
    </row>
    <row r="144">
      <c r="C144" s="49"/>
      <c r="D144" s="49"/>
      <c r="E144" s="49"/>
      <c r="F144" s="49"/>
      <c r="G144" s="49"/>
      <c r="H144" s="50"/>
    </row>
    <row r="145">
      <c r="C145" s="49"/>
      <c r="D145" s="49"/>
      <c r="E145" s="49"/>
      <c r="F145" s="49"/>
      <c r="G145" s="49"/>
      <c r="H145" s="50"/>
    </row>
    <row r="146">
      <c r="C146" s="49"/>
      <c r="D146" s="49"/>
      <c r="E146" s="49"/>
      <c r="F146" s="49"/>
      <c r="G146" s="49"/>
      <c r="H146" s="50"/>
    </row>
    <row r="147">
      <c r="C147" s="49"/>
      <c r="D147" s="49"/>
      <c r="E147" s="49"/>
      <c r="F147" s="49"/>
      <c r="G147" s="49"/>
      <c r="H147" s="50"/>
    </row>
    <row r="148">
      <c r="C148" s="49"/>
      <c r="D148" s="49"/>
      <c r="E148" s="49"/>
      <c r="F148" s="49"/>
      <c r="G148" s="49"/>
      <c r="H148" s="50"/>
    </row>
    <row r="149">
      <c r="C149" s="49"/>
      <c r="D149" s="49"/>
      <c r="E149" s="49"/>
      <c r="F149" s="49"/>
      <c r="G149" s="49"/>
      <c r="H149" s="50"/>
    </row>
    <row r="150">
      <c r="C150" s="49"/>
      <c r="D150" s="49"/>
      <c r="E150" s="49"/>
      <c r="F150" s="49"/>
      <c r="G150" s="49"/>
      <c r="H150" s="50"/>
    </row>
    <row r="151">
      <c r="C151" s="49"/>
      <c r="D151" s="49"/>
      <c r="E151" s="49"/>
      <c r="F151" s="49"/>
      <c r="G151" s="49"/>
      <c r="H151" s="50"/>
    </row>
    <row r="152">
      <c r="C152" s="49"/>
      <c r="D152" s="49"/>
      <c r="E152" s="49"/>
      <c r="F152" s="49"/>
      <c r="G152" s="49"/>
      <c r="H152" s="50"/>
    </row>
    <row r="153">
      <c r="C153" s="49"/>
      <c r="D153" s="49"/>
      <c r="E153" s="49"/>
      <c r="F153" s="49"/>
      <c r="G153" s="49"/>
      <c r="H153" s="50"/>
    </row>
    <row r="154">
      <c r="C154" s="49"/>
      <c r="D154" s="49"/>
      <c r="E154" s="49"/>
      <c r="F154" s="49"/>
      <c r="G154" s="49"/>
      <c r="H154" s="50"/>
    </row>
    <row r="155">
      <c r="C155" s="49"/>
      <c r="D155" s="49"/>
      <c r="E155" s="49"/>
      <c r="F155" s="49"/>
      <c r="G155" s="49"/>
      <c r="H155" s="50"/>
    </row>
    <row r="156">
      <c r="C156" s="49"/>
      <c r="D156" s="49"/>
      <c r="E156" s="49"/>
      <c r="F156" s="49"/>
      <c r="G156" s="49"/>
      <c r="H156" s="50"/>
    </row>
    <row r="157">
      <c r="C157" s="49"/>
      <c r="D157" s="49"/>
      <c r="E157" s="49"/>
      <c r="F157" s="49"/>
      <c r="G157" s="49"/>
      <c r="H157" s="50"/>
    </row>
    <row r="158">
      <c r="C158" s="49"/>
      <c r="D158" s="49"/>
      <c r="E158" s="49"/>
      <c r="F158" s="49"/>
      <c r="G158" s="49"/>
      <c r="H158" s="50"/>
    </row>
    <row r="159">
      <c r="C159" s="49"/>
      <c r="D159" s="49"/>
      <c r="E159" s="49"/>
      <c r="F159" s="49"/>
      <c r="G159" s="49"/>
      <c r="H159" s="50"/>
    </row>
    <row r="160">
      <c r="C160" s="49"/>
      <c r="D160" s="49"/>
      <c r="E160" s="49"/>
      <c r="F160" s="49"/>
      <c r="G160" s="49"/>
      <c r="H160" s="50"/>
    </row>
    <row r="161">
      <c r="C161" s="49"/>
      <c r="D161" s="49"/>
      <c r="E161" s="49"/>
      <c r="F161" s="49"/>
      <c r="G161" s="49"/>
      <c r="H161" s="50"/>
    </row>
    <row r="162">
      <c r="C162" s="49"/>
      <c r="D162" s="49"/>
      <c r="E162" s="49"/>
      <c r="F162" s="49"/>
      <c r="G162" s="49"/>
      <c r="H162" s="50"/>
    </row>
    <row r="163">
      <c r="C163" s="49"/>
      <c r="D163" s="49"/>
      <c r="E163" s="49"/>
      <c r="F163" s="49"/>
      <c r="G163" s="49"/>
      <c r="H163" s="50"/>
    </row>
    <row r="164">
      <c r="C164" s="49"/>
      <c r="D164" s="49"/>
      <c r="E164" s="49"/>
      <c r="F164" s="49"/>
      <c r="G164" s="49"/>
      <c r="H164" s="50"/>
    </row>
    <row r="165">
      <c r="C165" s="49"/>
      <c r="D165" s="49"/>
      <c r="E165" s="49"/>
      <c r="F165" s="49"/>
      <c r="G165" s="49"/>
      <c r="H165" s="50"/>
    </row>
    <row r="166">
      <c r="C166" s="49"/>
      <c r="D166" s="49"/>
      <c r="E166" s="49"/>
      <c r="F166" s="49"/>
      <c r="G166" s="49"/>
      <c r="H166" s="50"/>
    </row>
    <row r="167">
      <c r="C167" s="49"/>
      <c r="D167" s="49"/>
      <c r="E167" s="49"/>
      <c r="F167" s="49"/>
      <c r="G167" s="49"/>
      <c r="H167" s="50"/>
    </row>
    <row r="168">
      <c r="C168" s="49"/>
      <c r="D168" s="49"/>
      <c r="E168" s="49"/>
      <c r="F168" s="49"/>
      <c r="G168" s="49"/>
      <c r="H168" s="50"/>
    </row>
    <row r="169">
      <c r="C169" s="49"/>
      <c r="D169" s="49"/>
      <c r="E169" s="49"/>
      <c r="F169" s="49"/>
      <c r="G169" s="49"/>
      <c r="H169" s="50"/>
    </row>
    <row r="170">
      <c r="C170" s="49"/>
      <c r="D170" s="49"/>
      <c r="E170" s="49"/>
      <c r="F170" s="49"/>
      <c r="G170" s="49"/>
      <c r="H170" s="50"/>
    </row>
    <row r="171">
      <c r="C171" s="49"/>
      <c r="D171" s="49"/>
      <c r="E171" s="49"/>
      <c r="F171" s="49"/>
      <c r="G171" s="49"/>
      <c r="H171" s="50"/>
    </row>
    <row r="172">
      <c r="C172" s="49"/>
      <c r="D172" s="49"/>
      <c r="E172" s="49"/>
      <c r="F172" s="49"/>
      <c r="G172" s="49"/>
      <c r="H172" s="50"/>
    </row>
    <row r="173">
      <c r="C173" s="49"/>
      <c r="D173" s="49"/>
      <c r="E173" s="49"/>
      <c r="F173" s="49"/>
      <c r="G173" s="49"/>
      <c r="H173" s="50"/>
    </row>
    <row r="174">
      <c r="C174" s="49"/>
      <c r="D174" s="49"/>
      <c r="E174" s="49"/>
      <c r="F174" s="49"/>
      <c r="G174" s="49"/>
      <c r="H174" s="50"/>
    </row>
    <row r="175">
      <c r="C175" s="49"/>
      <c r="D175" s="49"/>
      <c r="E175" s="49"/>
      <c r="F175" s="49"/>
      <c r="G175" s="49"/>
      <c r="H175" s="50"/>
    </row>
    <row r="176">
      <c r="C176" s="49"/>
      <c r="D176" s="49"/>
      <c r="E176" s="49"/>
      <c r="F176" s="49"/>
      <c r="G176" s="49"/>
      <c r="H176" s="50"/>
    </row>
    <row r="177">
      <c r="C177" s="49"/>
      <c r="D177" s="49"/>
      <c r="E177" s="49"/>
      <c r="F177" s="49"/>
      <c r="G177" s="49"/>
      <c r="H177" s="50"/>
    </row>
    <row r="178">
      <c r="C178" s="49"/>
      <c r="D178" s="49"/>
      <c r="E178" s="49"/>
      <c r="F178" s="49"/>
      <c r="G178" s="49"/>
      <c r="H178" s="50"/>
    </row>
    <row r="179">
      <c r="C179" s="49"/>
      <c r="D179" s="49"/>
      <c r="E179" s="49"/>
      <c r="F179" s="49"/>
      <c r="G179" s="49"/>
      <c r="H179" s="50"/>
    </row>
    <row r="180">
      <c r="C180" s="49"/>
      <c r="D180" s="49"/>
      <c r="E180" s="49"/>
      <c r="F180" s="49"/>
      <c r="G180" s="49"/>
      <c r="H180" s="50"/>
    </row>
    <row r="181">
      <c r="C181" s="49"/>
      <c r="D181" s="49"/>
      <c r="E181" s="49"/>
      <c r="F181" s="49"/>
      <c r="G181" s="49"/>
      <c r="H181" s="50"/>
    </row>
    <row r="182">
      <c r="C182" s="49"/>
      <c r="D182" s="49"/>
      <c r="E182" s="49"/>
      <c r="F182" s="49"/>
      <c r="G182" s="49"/>
      <c r="H182" s="50"/>
    </row>
    <row r="183">
      <c r="C183" s="49"/>
      <c r="D183" s="49"/>
      <c r="E183" s="49"/>
      <c r="F183" s="49"/>
      <c r="G183" s="49"/>
      <c r="H183" s="50"/>
    </row>
    <row r="184">
      <c r="C184" s="49"/>
      <c r="D184" s="49"/>
      <c r="E184" s="49"/>
      <c r="F184" s="49"/>
      <c r="G184" s="49"/>
      <c r="H184" s="50"/>
    </row>
    <row r="185">
      <c r="C185" s="49"/>
      <c r="D185" s="49"/>
      <c r="E185" s="49"/>
      <c r="F185" s="49"/>
      <c r="G185" s="49"/>
      <c r="H185" s="50"/>
    </row>
    <row r="186">
      <c r="C186" s="49"/>
      <c r="D186" s="49"/>
      <c r="E186" s="49"/>
      <c r="F186" s="49"/>
      <c r="G186" s="49"/>
      <c r="H186" s="50"/>
    </row>
    <row r="187">
      <c r="C187" s="49"/>
      <c r="D187" s="49"/>
      <c r="E187" s="49"/>
      <c r="F187" s="49"/>
      <c r="G187" s="49"/>
      <c r="H187" s="50"/>
    </row>
    <row r="188">
      <c r="C188" s="49"/>
      <c r="D188" s="49"/>
      <c r="E188" s="49"/>
      <c r="F188" s="49"/>
      <c r="G188" s="49"/>
      <c r="H188" s="50"/>
    </row>
    <row r="189">
      <c r="C189" s="49"/>
      <c r="D189" s="49"/>
      <c r="E189" s="49"/>
      <c r="F189" s="49"/>
      <c r="G189" s="49"/>
      <c r="H189" s="50"/>
    </row>
    <row r="190">
      <c r="C190" s="49"/>
      <c r="D190" s="49"/>
      <c r="E190" s="49"/>
      <c r="F190" s="49"/>
      <c r="G190" s="49"/>
      <c r="H190" s="50"/>
    </row>
    <row r="191">
      <c r="C191" s="49"/>
      <c r="D191" s="49"/>
      <c r="E191" s="49"/>
      <c r="F191" s="49"/>
      <c r="G191" s="49"/>
      <c r="H191" s="50"/>
    </row>
    <row r="192">
      <c r="C192" s="49"/>
      <c r="D192" s="49"/>
      <c r="E192" s="49"/>
      <c r="F192" s="49"/>
      <c r="G192" s="49"/>
      <c r="H192" s="50"/>
    </row>
    <row r="193">
      <c r="C193" s="49"/>
      <c r="D193" s="49"/>
      <c r="E193" s="49"/>
      <c r="F193" s="49"/>
      <c r="G193" s="49"/>
      <c r="H193" s="50"/>
    </row>
    <row r="194">
      <c r="C194" s="49"/>
      <c r="D194" s="49"/>
      <c r="E194" s="49"/>
      <c r="F194" s="49"/>
      <c r="G194" s="49"/>
      <c r="H194" s="50"/>
    </row>
    <row r="195">
      <c r="C195" s="49"/>
      <c r="D195" s="49"/>
      <c r="E195" s="49"/>
      <c r="F195" s="49"/>
      <c r="G195" s="49"/>
      <c r="H195" s="50"/>
    </row>
    <row r="196">
      <c r="C196" s="49"/>
      <c r="D196" s="49"/>
      <c r="E196" s="49"/>
      <c r="F196" s="49"/>
      <c r="G196" s="49"/>
      <c r="H196" s="50"/>
    </row>
    <row r="197">
      <c r="C197" s="49"/>
      <c r="D197" s="49"/>
      <c r="E197" s="49"/>
      <c r="F197" s="49"/>
      <c r="G197" s="49"/>
      <c r="H197" s="50"/>
    </row>
    <row r="198">
      <c r="C198" s="49"/>
      <c r="D198" s="49"/>
      <c r="E198" s="49"/>
      <c r="F198" s="49"/>
      <c r="G198" s="49"/>
      <c r="H198" s="50"/>
    </row>
    <row r="199">
      <c r="C199" s="49"/>
      <c r="D199" s="49"/>
      <c r="E199" s="49"/>
      <c r="F199" s="49"/>
      <c r="G199" s="49"/>
      <c r="H199" s="50"/>
    </row>
    <row r="200">
      <c r="C200" s="49"/>
      <c r="D200" s="49"/>
      <c r="E200" s="49"/>
      <c r="F200" s="49"/>
      <c r="G200" s="49"/>
      <c r="H200" s="50"/>
    </row>
    <row r="201">
      <c r="C201" s="49"/>
      <c r="D201" s="49"/>
      <c r="E201" s="49"/>
      <c r="F201" s="49"/>
      <c r="G201" s="49"/>
      <c r="H201" s="50"/>
    </row>
    <row r="202">
      <c r="C202" s="49"/>
      <c r="D202" s="49"/>
      <c r="E202" s="49"/>
      <c r="F202" s="49"/>
      <c r="G202" s="49"/>
      <c r="H202" s="50"/>
    </row>
    <row r="203">
      <c r="C203" s="49"/>
      <c r="D203" s="49"/>
      <c r="E203" s="49"/>
      <c r="F203" s="49"/>
      <c r="G203" s="49"/>
      <c r="H203" s="50"/>
    </row>
    <row r="204">
      <c r="C204" s="49"/>
      <c r="D204" s="49"/>
      <c r="E204" s="49"/>
      <c r="F204" s="49"/>
      <c r="G204" s="49"/>
      <c r="H204" s="50"/>
    </row>
    <row r="205">
      <c r="C205" s="49"/>
      <c r="D205" s="49"/>
      <c r="E205" s="49"/>
      <c r="F205" s="49"/>
      <c r="G205" s="49"/>
      <c r="H205" s="50"/>
    </row>
    <row r="206">
      <c r="C206" s="49"/>
      <c r="D206" s="49"/>
      <c r="E206" s="49"/>
      <c r="F206" s="49"/>
      <c r="G206" s="49"/>
      <c r="H206" s="50"/>
    </row>
    <row r="207">
      <c r="C207" s="49"/>
      <c r="D207" s="49"/>
      <c r="E207" s="49"/>
      <c r="F207" s="49"/>
      <c r="G207" s="49"/>
      <c r="H207" s="50"/>
    </row>
    <row r="208">
      <c r="C208" s="49"/>
      <c r="D208" s="49"/>
      <c r="E208" s="49"/>
      <c r="F208" s="49"/>
      <c r="G208" s="49"/>
      <c r="H208" s="50"/>
    </row>
    <row r="209">
      <c r="C209" s="49"/>
      <c r="D209" s="49"/>
      <c r="E209" s="49"/>
      <c r="F209" s="49"/>
      <c r="G209" s="49"/>
      <c r="H209" s="50"/>
    </row>
    <row r="210">
      <c r="C210" s="49"/>
      <c r="D210" s="49"/>
      <c r="E210" s="49"/>
      <c r="F210" s="49"/>
      <c r="G210" s="49"/>
      <c r="H210" s="50"/>
    </row>
    <row r="211">
      <c r="C211" s="49"/>
      <c r="D211" s="49"/>
      <c r="E211" s="49"/>
      <c r="F211" s="49"/>
      <c r="G211" s="49"/>
      <c r="H211" s="50"/>
    </row>
    <row r="212">
      <c r="C212" s="49"/>
      <c r="D212" s="49"/>
      <c r="E212" s="49"/>
      <c r="F212" s="49"/>
      <c r="G212" s="49"/>
      <c r="H212" s="50"/>
    </row>
    <row r="213">
      <c r="C213" s="49"/>
      <c r="D213" s="49"/>
      <c r="E213" s="49"/>
      <c r="F213" s="49"/>
      <c r="G213" s="49"/>
      <c r="H213" s="50"/>
    </row>
    <row r="214">
      <c r="C214" s="49"/>
      <c r="D214" s="49"/>
      <c r="E214" s="49"/>
      <c r="F214" s="49"/>
      <c r="G214" s="49"/>
      <c r="H214" s="50"/>
    </row>
    <row r="215">
      <c r="C215" s="49"/>
      <c r="D215" s="49"/>
      <c r="E215" s="49"/>
      <c r="F215" s="49"/>
      <c r="G215" s="49"/>
      <c r="H215" s="50"/>
    </row>
    <row r="216">
      <c r="C216" s="49"/>
      <c r="D216" s="49"/>
      <c r="E216" s="49"/>
      <c r="F216" s="49"/>
      <c r="G216" s="49"/>
      <c r="H216" s="50"/>
    </row>
    <row r="217">
      <c r="C217" s="49"/>
      <c r="D217" s="49"/>
      <c r="E217" s="49"/>
      <c r="F217" s="49"/>
      <c r="G217" s="49"/>
      <c r="H217" s="50"/>
    </row>
    <row r="218">
      <c r="C218" s="49"/>
      <c r="D218" s="49"/>
      <c r="E218" s="49"/>
      <c r="F218" s="49"/>
      <c r="G218" s="49"/>
      <c r="H218" s="50"/>
    </row>
    <row r="219">
      <c r="C219" s="49"/>
      <c r="D219" s="49"/>
      <c r="E219" s="49"/>
      <c r="F219" s="49"/>
      <c r="G219" s="49"/>
      <c r="H219" s="50"/>
    </row>
    <row r="220">
      <c r="C220" s="49"/>
      <c r="D220" s="49"/>
      <c r="E220" s="49"/>
      <c r="F220" s="49"/>
      <c r="G220" s="49"/>
      <c r="H220" s="50"/>
    </row>
    <row r="221">
      <c r="C221" s="49"/>
      <c r="D221" s="49"/>
      <c r="E221" s="49"/>
      <c r="F221" s="49"/>
      <c r="G221" s="49"/>
      <c r="H221" s="50"/>
    </row>
    <row r="222">
      <c r="C222" s="49"/>
      <c r="D222" s="49"/>
      <c r="E222" s="49"/>
      <c r="F222" s="49"/>
      <c r="G222" s="49"/>
      <c r="H222" s="50"/>
    </row>
    <row r="223">
      <c r="C223" s="49"/>
      <c r="D223" s="49"/>
      <c r="E223" s="49"/>
      <c r="F223" s="49"/>
      <c r="G223" s="49"/>
      <c r="H223" s="50"/>
    </row>
    <row r="224">
      <c r="C224" s="49"/>
      <c r="D224" s="49"/>
      <c r="E224" s="49"/>
      <c r="F224" s="49"/>
      <c r="G224" s="49"/>
      <c r="H224" s="50"/>
    </row>
    <row r="225">
      <c r="C225" s="49"/>
      <c r="D225" s="49"/>
      <c r="E225" s="49"/>
      <c r="F225" s="49"/>
      <c r="G225" s="49"/>
      <c r="H225" s="50"/>
    </row>
    <row r="226">
      <c r="C226" s="49"/>
      <c r="D226" s="49"/>
      <c r="E226" s="49"/>
      <c r="F226" s="49"/>
      <c r="G226" s="49"/>
      <c r="H226" s="50"/>
    </row>
    <row r="227">
      <c r="C227" s="49"/>
      <c r="D227" s="49"/>
      <c r="E227" s="49"/>
      <c r="F227" s="49"/>
      <c r="G227" s="49"/>
      <c r="H227" s="50"/>
    </row>
    <row r="228">
      <c r="C228" s="49"/>
      <c r="D228" s="49"/>
      <c r="E228" s="49"/>
      <c r="F228" s="49"/>
      <c r="G228" s="49"/>
      <c r="H228" s="50"/>
    </row>
    <row r="229">
      <c r="C229" s="49"/>
      <c r="D229" s="49"/>
      <c r="E229" s="49"/>
      <c r="F229" s="49"/>
      <c r="G229" s="49"/>
      <c r="H229" s="50"/>
    </row>
    <row r="230">
      <c r="C230" s="49"/>
      <c r="D230" s="49"/>
      <c r="E230" s="49"/>
      <c r="F230" s="49"/>
      <c r="G230" s="49"/>
      <c r="H230" s="50"/>
    </row>
    <row r="231">
      <c r="C231" s="49"/>
      <c r="D231" s="49"/>
      <c r="E231" s="49"/>
      <c r="F231" s="49"/>
      <c r="G231" s="49"/>
      <c r="H231" s="50"/>
    </row>
    <row r="232">
      <c r="C232" s="49"/>
      <c r="D232" s="49"/>
      <c r="E232" s="49"/>
      <c r="F232" s="49"/>
      <c r="G232" s="49"/>
      <c r="H232" s="50"/>
    </row>
    <row r="233">
      <c r="C233" s="49"/>
      <c r="D233" s="49"/>
      <c r="E233" s="49"/>
      <c r="F233" s="49"/>
      <c r="G233" s="49"/>
      <c r="H233" s="50"/>
    </row>
    <row r="234">
      <c r="C234" s="49"/>
      <c r="D234" s="49"/>
      <c r="E234" s="49"/>
      <c r="F234" s="49"/>
      <c r="G234" s="49"/>
      <c r="H234" s="50"/>
    </row>
    <row r="235">
      <c r="C235" s="49"/>
      <c r="D235" s="49"/>
      <c r="E235" s="49"/>
      <c r="F235" s="49"/>
      <c r="G235" s="49"/>
      <c r="H235" s="50"/>
    </row>
    <row r="236">
      <c r="C236" s="49"/>
      <c r="D236" s="49"/>
      <c r="E236" s="49"/>
      <c r="F236" s="49"/>
      <c r="G236" s="49"/>
      <c r="H236" s="50"/>
    </row>
    <row r="237">
      <c r="C237" s="49"/>
      <c r="D237" s="49"/>
      <c r="E237" s="49"/>
      <c r="F237" s="49"/>
      <c r="G237" s="49"/>
      <c r="H237" s="50"/>
    </row>
    <row r="238">
      <c r="C238" s="49"/>
      <c r="D238" s="49"/>
      <c r="E238" s="49"/>
      <c r="F238" s="49"/>
      <c r="G238" s="49"/>
      <c r="H238" s="50"/>
    </row>
    <row r="239">
      <c r="C239" s="49"/>
      <c r="D239" s="49"/>
      <c r="E239" s="49"/>
      <c r="F239" s="49"/>
      <c r="G239" s="49"/>
      <c r="H239" s="50"/>
    </row>
    <row r="240">
      <c r="C240" s="49"/>
      <c r="D240" s="49"/>
      <c r="E240" s="49"/>
      <c r="F240" s="49"/>
      <c r="G240" s="49"/>
      <c r="H240" s="50"/>
    </row>
    <row r="241">
      <c r="C241" s="49"/>
      <c r="D241" s="49"/>
      <c r="E241" s="49"/>
      <c r="F241" s="49"/>
      <c r="G241" s="49"/>
      <c r="H241" s="50"/>
    </row>
    <row r="242">
      <c r="C242" s="49"/>
      <c r="D242" s="49"/>
      <c r="E242" s="49"/>
      <c r="F242" s="49"/>
      <c r="G242" s="49"/>
      <c r="H242" s="50"/>
    </row>
    <row r="243">
      <c r="C243" s="49"/>
      <c r="D243" s="49"/>
      <c r="E243" s="49"/>
      <c r="F243" s="49"/>
      <c r="G243" s="49"/>
      <c r="H243" s="50"/>
    </row>
    <row r="244">
      <c r="C244" s="49"/>
      <c r="D244" s="49"/>
      <c r="E244" s="49"/>
      <c r="F244" s="49"/>
      <c r="G244" s="49"/>
      <c r="H244" s="50"/>
    </row>
    <row r="245">
      <c r="C245" s="49"/>
      <c r="D245" s="49"/>
      <c r="E245" s="49"/>
      <c r="F245" s="49"/>
      <c r="G245" s="49"/>
      <c r="H245" s="50"/>
    </row>
    <row r="246">
      <c r="C246" s="49"/>
      <c r="D246" s="49"/>
      <c r="E246" s="49"/>
      <c r="F246" s="49"/>
      <c r="G246" s="49"/>
      <c r="H246" s="50"/>
    </row>
    <row r="247">
      <c r="C247" s="49"/>
      <c r="D247" s="49"/>
      <c r="E247" s="49"/>
      <c r="F247" s="49"/>
      <c r="G247" s="49"/>
      <c r="H247" s="50"/>
    </row>
    <row r="248">
      <c r="C248" s="49"/>
      <c r="D248" s="49"/>
      <c r="E248" s="49"/>
      <c r="F248" s="49"/>
      <c r="G248" s="49"/>
      <c r="H248" s="50"/>
    </row>
    <row r="249">
      <c r="C249" s="49"/>
      <c r="D249" s="49"/>
      <c r="E249" s="49"/>
      <c r="F249" s="49"/>
      <c r="G249" s="49"/>
      <c r="H249" s="50"/>
    </row>
    <row r="250">
      <c r="C250" s="49"/>
      <c r="D250" s="49"/>
      <c r="E250" s="49"/>
      <c r="F250" s="49"/>
      <c r="G250" s="49"/>
      <c r="H250" s="50"/>
    </row>
    <row r="251">
      <c r="C251" s="49"/>
      <c r="D251" s="49"/>
      <c r="E251" s="49"/>
      <c r="F251" s="49"/>
      <c r="G251" s="49"/>
      <c r="H251" s="50"/>
    </row>
    <row r="252">
      <c r="C252" s="49"/>
      <c r="D252" s="49"/>
      <c r="E252" s="49"/>
      <c r="F252" s="49"/>
      <c r="G252" s="49"/>
      <c r="H252" s="50"/>
    </row>
    <row r="253">
      <c r="C253" s="49"/>
      <c r="D253" s="49"/>
      <c r="E253" s="49"/>
      <c r="F253" s="49"/>
      <c r="G253" s="49"/>
      <c r="H253" s="50"/>
    </row>
    <row r="254">
      <c r="C254" s="49"/>
      <c r="D254" s="49"/>
      <c r="E254" s="49"/>
      <c r="F254" s="49"/>
      <c r="G254" s="49"/>
      <c r="H254" s="50"/>
    </row>
    <row r="255">
      <c r="C255" s="49"/>
      <c r="D255" s="49"/>
      <c r="E255" s="49"/>
      <c r="F255" s="49"/>
      <c r="G255" s="49"/>
      <c r="H255" s="50"/>
    </row>
    <row r="256">
      <c r="C256" s="49"/>
      <c r="D256" s="49"/>
      <c r="E256" s="49"/>
      <c r="F256" s="49"/>
      <c r="G256" s="49"/>
      <c r="H256" s="50"/>
    </row>
    <row r="257">
      <c r="C257" s="49"/>
      <c r="D257" s="49"/>
      <c r="E257" s="49"/>
      <c r="F257" s="49"/>
      <c r="G257" s="49"/>
      <c r="H257" s="50"/>
    </row>
    <row r="258">
      <c r="C258" s="49"/>
      <c r="D258" s="49"/>
      <c r="E258" s="49"/>
      <c r="F258" s="49"/>
      <c r="G258" s="49"/>
      <c r="H258" s="50"/>
    </row>
    <row r="259">
      <c r="C259" s="49"/>
      <c r="D259" s="49"/>
      <c r="E259" s="49"/>
      <c r="F259" s="49"/>
      <c r="G259" s="49"/>
      <c r="H259" s="50"/>
    </row>
    <row r="260">
      <c r="C260" s="49"/>
      <c r="D260" s="49"/>
      <c r="E260" s="49"/>
      <c r="F260" s="49"/>
      <c r="G260" s="49"/>
      <c r="H260" s="50"/>
    </row>
    <row r="261">
      <c r="C261" s="49"/>
      <c r="D261" s="49"/>
      <c r="E261" s="49"/>
      <c r="F261" s="49"/>
      <c r="G261" s="49"/>
      <c r="H261" s="50"/>
    </row>
    <row r="262">
      <c r="C262" s="49"/>
      <c r="D262" s="49"/>
      <c r="E262" s="49"/>
      <c r="F262" s="49"/>
      <c r="G262" s="49"/>
      <c r="H262" s="50"/>
    </row>
    <row r="263">
      <c r="C263" s="49"/>
      <c r="D263" s="49"/>
      <c r="E263" s="49"/>
      <c r="F263" s="49"/>
      <c r="G263" s="49"/>
      <c r="H263" s="50"/>
    </row>
    <row r="264">
      <c r="C264" s="49"/>
      <c r="D264" s="49"/>
      <c r="E264" s="49"/>
      <c r="F264" s="49"/>
      <c r="G264" s="49"/>
      <c r="H264" s="50"/>
    </row>
    <row r="265">
      <c r="C265" s="49"/>
      <c r="D265" s="49"/>
      <c r="E265" s="49"/>
      <c r="F265" s="49"/>
      <c r="G265" s="49"/>
      <c r="H265" s="50"/>
    </row>
    <row r="266">
      <c r="C266" s="49"/>
      <c r="D266" s="49"/>
      <c r="E266" s="49"/>
      <c r="F266" s="49"/>
      <c r="G266" s="49"/>
      <c r="H266" s="50"/>
    </row>
    <row r="267">
      <c r="C267" s="49"/>
      <c r="D267" s="49"/>
      <c r="E267" s="49"/>
      <c r="F267" s="49"/>
      <c r="G267" s="49"/>
      <c r="H267" s="50"/>
    </row>
    <row r="268">
      <c r="C268" s="49"/>
      <c r="D268" s="49"/>
      <c r="E268" s="49"/>
      <c r="F268" s="49"/>
      <c r="G268" s="49"/>
      <c r="H268" s="50"/>
    </row>
    <row r="269">
      <c r="C269" s="49"/>
      <c r="D269" s="49"/>
      <c r="E269" s="49"/>
      <c r="F269" s="49"/>
      <c r="G269" s="49"/>
      <c r="H269" s="50"/>
    </row>
    <row r="270">
      <c r="C270" s="49"/>
      <c r="D270" s="49"/>
      <c r="E270" s="49"/>
      <c r="F270" s="49"/>
      <c r="G270" s="49"/>
      <c r="H270" s="50"/>
    </row>
    <row r="271">
      <c r="C271" s="49"/>
      <c r="D271" s="49"/>
      <c r="E271" s="49"/>
      <c r="F271" s="49"/>
      <c r="G271" s="49"/>
      <c r="H271" s="50"/>
    </row>
    <row r="272">
      <c r="C272" s="49"/>
      <c r="D272" s="49"/>
      <c r="E272" s="49"/>
      <c r="F272" s="49"/>
      <c r="G272" s="49"/>
      <c r="H272" s="50"/>
    </row>
    <row r="273">
      <c r="C273" s="49"/>
      <c r="D273" s="49"/>
      <c r="E273" s="49"/>
      <c r="F273" s="49"/>
      <c r="G273" s="49"/>
      <c r="H273" s="50"/>
    </row>
    <row r="274">
      <c r="C274" s="49"/>
      <c r="D274" s="49"/>
      <c r="E274" s="49"/>
      <c r="F274" s="49"/>
      <c r="G274" s="49"/>
      <c r="H274" s="50"/>
    </row>
    <row r="275">
      <c r="C275" s="49"/>
      <c r="D275" s="49"/>
      <c r="E275" s="49"/>
      <c r="F275" s="49"/>
      <c r="G275" s="49"/>
      <c r="H275" s="50"/>
    </row>
    <row r="276">
      <c r="C276" s="49"/>
      <c r="D276" s="49"/>
      <c r="E276" s="49"/>
      <c r="F276" s="49"/>
      <c r="G276" s="49"/>
      <c r="H276" s="50"/>
    </row>
    <row r="277">
      <c r="C277" s="49"/>
      <c r="D277" s="49"/>
      <c r="E277" s="49"/>
      <c r="F277" s="49"/>
      <c r="G277" s="49"/>
      <c r="H277" s="50"/>
    </row>
    <row r="278">
      <c r="C278" s="49"/>
      <c r="D278" s="49"/>
      <c r="E278" s="49"/>
      <c r="F278" s="49"/>
      <c r="G278" s="49"/>
      <c r="H278" s="50"/>
    </row>
    <row r="279">
      <c r="C279" s="49"/>
      <c r="D279" s="49"/>
      <c r="E279" s="49"/>
      <c r="F279" s="49"/>
      <c r="G279" s="49"/>
      <c r="H279" s="50"/>
    </row>
    <row r="280">
      <c r="C280" s="49"/>
      <c r="D280" s="49"/>
      <c r="E280" s="49"/>
      <c r="F280" s="49"/>
      <c r="G280" s="49"/>
      <c r="H280" s="50"/>
    </row>
    <row r="281">
      <c r="C281" s="49"/>
      <c r="D281" s="49"/>
      <c r="E281" s="49"/>
      <c r="F281" s="49"/>
      <c r="G281" s="49"/>
      <c r="H281" s="50"/>
    </row>
    <row r="282">
      <c r="C282" s="49"/>
      <c r="D282" s="49"/>
      <c r="E282" s="49"/>
      <c r="F282" s="49"/>
      <c r="G282" s="49"/>
      <c r="H282" s="50"/>
    </row>
    <row r="283">
      <c r="C283" s="49"/>
      <c r="D283" s="49"/>
      <c r="E283" s="49"/>
      <c r="F283" s="49"/>
      <c r="G283" s="49"/>
      <c r="H283" s="50"/>
    </row>
    <row r="284">
      <c r="C284" s="49"/>
      <c r="D284" s="49"/>
      <c r="E284" s="49"/>
      <c r="F284" s="49"/>
      <c r="G284" s="49"/>
      <c r="H284" s="50"/>
    </row>
    <row r="285">
      <c r="C285" s="49"/>
      <c r="D285" s="49"/>
      <c r="E285" s="49"/>
      <c r="F285" s="49"/>
      <c r="G285" s="49"/>
      <c r="H285" s="50"/>
    </row>
    <row r="286">
      <c r="C286" s="49"/>
      <c r="D286" s="49"/>
      <c r="E286" s="49"/>
      <c r="F286" s="49"/>
      <c r="G286" s="49"/>
      <c r="H286" s="50"/>
    </row>
    <row r="287">
      <c r="C287" s="49"/>
      <c r="D287" s="49"/>
      <c r="E287" s="49"/>
      <c r="F287" s="49"/>
      <c r="G287" s="49"/>
      <c r="H287" s="50"/>
    </row>
    <row r="288">
      <c r="C288" s="49"/>
      <c r="D288" s="49"/>
      <c r="E288" s="49"/>
      <c r="F288" s="49"/>
      <c r="G288" s="49"/>
      <c r="H288" s="50"/>
    </row>
    <row r="289">
      <c r="C289" s="49"/>
      <c r="D289" s="49"/>
      <c r="E289" s="49"/>
      <c r="F289" s="49"/>
      <c r="G289" s="49"/>
      <c r="H289" s="50"/>
    </row>
    <row r="290">
      <c r="C290" s="49"/>
      <c r="D290" s="49"/>
      <c r="E290" s="49"/>
      <c r="F290" s="49"/>
      <c r="G290" s="49"/>
      <c r="H290" s="50"/>
    </row>
    <row r="291">
      <c r="C291" s="49"/>
      <c r="D291" s="49"/>
      <c r="E291" s="49"/>
      <c r="F291" s="49"/>
      <c r="G291" s="49"/>
      <c r="H291" s="50"/>
    </row>
    <row r="292">
      <c r="C292" s="49"/>
      <c r="D292" s="49"/>
      <c r="E292" s="49"/>
      <c r="F292" s="49"/>
      <c r="G292" s="49"/>
      <c r="H292" s="50"/>
    </row>
    <row r="293">
      <c r="C293" s="49"/>
      <c r="D293" s="49"/>
      <c r="E293" s="49"/>
      <c r="F293" s="49"/>
      <c r="G293" s="49"/>
      <c r="H293" s="50"/>
    </row>
    <row r="294">
      <c r="C294" s="49"/>
      <c r="D294" s="49"/>
      <c r="E294" s="49"/>
      <c r="F294" s="49"/>
      <c r="G294" s="49"/>
      <c r="H294" s="50"/>
    </row>
    <row r="295">
      <c r="C295" s="49"/>
      <c r="D295" s="49"/>
      <c r="E295" s="49"/>
      <c r="F295" s="49"/>
      <c r="G295" s="49"/>
      <c r="H295" s="50"/>
    </row>
    <row r="296">
      <c r="C296" s="49"/>
      <c r="D296" s="49"/>
      <c r="E296" s="49"/>
      <c r="F296" s="49"/>
      <c r="G296" s="49"/>
      <c r="H296" s="50"/>
    </row>
    <row r="297">
      <c r="C297" s="49"/>
      <c r="D297" s="49"/>
      <c r="E297" s="49"/>
      <c r="F297" s="49"/>
      <c r="G297" s="49"/>
      <c r="H297" s="50"/>
    </row>
    <row r="298">
      <c r="C298" s="49"/>
      <c r="D298" s="49"/>
      <c r="E298" s="49"/>
      <c r="F298" s="49"/>
      <c r="G298" s="49"/>
      <c r="H298" s="50"/>
    </row>
    <row r="299">
      <c r="C299" s="49"/>
      <c r="D299" s="49"/>
      <c r="E299" s="49"/>
      <c r="F299" s="49"/>
      <c r="G299" s="49"/>
      <c r="H299" s="50"/>
    </row>
    <row r="300">
      <c r="C300" s="49"/>
      <c r="D300" s="49"/>
      <c r="E300" s="49"/>
      <c r="F300" s="49"/>
      <c r="G300" s="49"/>
      <c r="H300" s="50"/>
    </row>
    <row r="301">
      <c r="C301" s="49"/>
      <c r="D301" s="49"/>
      <c r="E301" s="49"/>
      <c r="F301" s="49"/>
      <c r="G301" s="49"/>
      <c r="H301" s="50"/>
    </row>
    <row r="302">
      <c r="C302" s="49"/>
      <c r="D302" s="49"/>
      <c r="E302" s="49"/>
      <c r="F302" s="49"/>
      <c r="G302" s="49"/>
      <c r="H302" s="50"/>
    </row>
    <row r="303">
      <c r="C303" s="49"/>
      <c r="D303" s="49"/>
      <c r="E303" s="49"/>
      <c r="F303" s="49"/>
      <c r="G303" s="49"/>
      <c r="H303" s="50"/>
    </row>
    <row r="304">
      <c r="C304" s="49"/>
      <c r="D304" s="49"/>
      <c r="E304" s="49"/>
      <c r="F304" s="49"/>
      <c r="G304" s="49"/>
      <c r="H304" s="50"/>
    </row>
    <row r="305">
      <c r="C305" s="49"/>
      <c r="D305" s="49"/>
      <c r="E305" s="49"/>
      <c r="F305" s="49"/>
      <c r="G305" s="49"/>
      <c r="H305" s="50"/>
    </row>
    <row r="306">
      <c r="C306" s="49"/>
      <c r="D306" s="49"/>
      <c r="E306" s="49"/>
      <c r="F306" s="49"/>
      <c r="G306" s="49"/>
      <c r="H306" s="50"/>
    </row>
    <row r="307">
      <c r="C307" s="49"/>
      <c r="D307" s="49"/>
      <c r="E307" s="49"/>
      <c r="F307" s="49"/>
      <c r="G307" s="49"/>
      <c r="H307" s="50"/>
    </row>
    <row r="308">
      <c r="C308" s="49"/>
      <c r="D308" s="49"/>
      <c r="E308" s="49"/>
      <c r="F308" s="49"/>
      <c r="G308" s="49"/>
      <c r="H308" s="50"/>
    </row>
    <row r="309">
      <c r="C309" s="49"/>
      <c r="D309" s="49"/>
      <c r="E309" s="49"/>
      <c r="F309" s="49"/>
      <c r="G309" s="49"/>
      <c r="H309" s="50"/>
    </row>
    <row r="310">
      <c r="C310" s="49"/>
      <c r="D310" s="49"/>
      <c r="E310" s="49"/>
      <c r="F310" s="49"/>
      <c r="G310" s="49"/>
      <c r="H310" s="50"/>
    </row>
    <row r="311">
      <c r="C311" s="49"/>
      <c r="D311" s="49"/>
      <c r="E311" s="49"/>
      <c r="F311" s="49"/>
      <c r="G311" s="49"/>
      <c r="H311" s="50"/>
    </row>
    <row r="312">
      <c r="C312" s="49"/>
      <c r="D312" s="49"/>
      <c r="E312" s="49"/>
      <c r="F312" s="49"/>
      <c r="G312" s="49"/>
      <c r="H312" s="50"/>
    </row>
    <row r="313">
      <c r="C313" s="49"/>
      <c r="D313" s="49"/>
      <c r="E313" s="49"/>
      <c r="F313" s="49"/>
      <c r="G313" s="49"/>
      <c r="H313" s="50"/>
    </row>
    <row r="314">
      <c r="C314" s="49"/>
      <c r="D314" s="49"/>
      <c r="E314" s="49"/>
      <c r="F314" s="49"/>
      <c r="G314" s="49"/>
      <c r="H314" s="50"/>
    </row>
    <row r="315">
      <c r="C315" s="49"/>
      <c r="D315" s="49"/>
      <c r="E315" s="49"/>
      <c r="F315" s="49"/>
      <c r="G315" s="49"/>
      <c r="H315" s="50"/>
    </row>
    <row r="316">
      <c r="C316" s="49"/>
      <c r="D316" s="49"/>
      <c r="E316" s="49"/>
      <c r="F316" s="49"/>
      <c r="G316" s="49"/>
      <c r="H316" s="50"/>
    </row>
    <row r="317">
      <c r="C317" s="49"/>
      <c r="D317" s="49"/>
      <c r="E317" s="49"/>
      <c r="F317" s="49"/>
      <c r="G317" s="49"/>
      <c r="H317" s="50"/>
    </row>
    <row r="318">
      <c r="C318" s="49"/>
      <c r="D318" s="49"/>
      <c r="E318" s="49"/>
      <c r="F318" s="49"/>
      <c r="G318" s="49"/>
      <c r="H318" s="50"/>
    </row>
    <row r="319">
      <c r="C319" s="49"/>
      <c r="D319" s="49"/>
      <c r="E319" s="49"/>
      <c r="F319" s="49"/>
      <c r="G319" s="49"/>
      <c r="H319" s="50"/>
    </row>
    <row r="320">
      <c r="C320" s="49"/>
      <c r="D320" s="49"/>
      <c r="E320" s="49"/>
      <c r="F320" s="49"/>
      <c r="G320" s="49"/>
      <c r="H320" s="50"/>
    </row>
    <row r="321">
      <c r="C321" s="49"/>
      <c r="D321" s="49"/>
      <c r="E321" s="49"/>
      <c r="F321" s="49"/>
      <c r="G321" s="49"/>
      <c r="H321" s="50"/>
    </row>
    <row r="322">
      <c r="C322" s="49"/>
      <c r="D322" s="49"/>
      <c r="E322" s="49"/>
      <c r="F322" s="49"/>
      <c r="G322" s="49"/>
      <c r="H322" s="50"/>
    </row>
    <row r="323">
      <c r="C323" s="49"/>
      <c r="D323" s="49"/>
      <c r="E323" s="49"/>
      <c r="F323" s="49"/>
      <c r="G323" s="49"/>
      <c r="H323" s="50"/>
    </row>
    <row r="324">
      <c r="C324" s="49"/>
      <c r="D324" s="49"/>
      <c r="E324" s="49"/>
      <c r="F324" s="49"/>
      <c r="G324" s="49"/>
      <c r="H324" s="50"/>
    </row>
    <row r="325">
      <c r="C325" s="49"/>
      <c r="D325" s="49"/>
      <c r="E325" s="49"/>
      <c r="F325" s="49"/>
      <c r="G325" s="49"/>
      <c r="H325" s="50"/>
    </row>
    <row r="326">
      <c r="C326" s="49"/>
      <c r="D326" s="49"/>
      <c r="E326" s="49"/>
      <c r="F326" s="49"/>
      <c r="G326" s="49"/>
      <c r="H326" s="50"/>
    </row>
    <row r="327">
      <c r="C327" s="49"/>
      <c r="D327" s="49"/>
      <c r="E327" s="49"/>
      <c r="F327" s="49"/>
      <c r="G327" s="49"/>
      <c r="H327" s="50"/>
    </row>
    <row r="328">
      <c r="C328" s="49"/>
      <c r="D328" s="49"/>
      <c r="E328" s="49"/>
      <c r="F328" s="49"/>
      <c r="G328" s="49"/>
      <c r="H328" s="50"/>
    </row>
    <row r="329">
      <c r="C329" s="49"/>
      <c r="D329" s="49"/>
      <c r="E329" s="49"/>
      <c r="F329" s="49"/>
      <c r="G329" s="49"/>
      <c r="H329" s="50"/>
    </row>
    <row r="330">
      <c r="C330" s="49"/>
      <c r="D330" s="49"/>
      <c r="E330" s="49"/>
      <c r="F330" s="49"/>
      <c r="G330" s="49"/>
      <c r="H330" s="50"/>
    </row>
    <row r="331">
      <c r="C331" s="49"/>
      <c r="D331" s="49"/>
      <c r="E331" s="49"/>
      <c r="F331" s="49"/>
      <c r="G331" s="49"/>
      <c r="H331" s="50"/>
    </row>
    <row r="332">
      <c r="C332" s="49"/>
      <c r="D332" s="49"/>
      <c r="E332" s="49"/>
      <c r="F332" s="49"/>
      <c r="G332" s="49"/>
      <c r="H332" s="50"/>
    </row>
    <row r="333">
      <c r="C333" s="49"/>
      <c r="D333" s="49"/>
      <c r="E333" s="49"/>
      <c r="F333" s="49"/>
      <c r="G333" s="49"/>
      <c r="H333" s="50"/>
    </row>
    <row r="334">
      <c r="C334" s="49"/>
      <c r="D334" s="49"/>
      <c r="E334" s="49"/>
      <c r="F334" s="49"/>
      <c r="G334" s="49"/>
      <c r="H334" s="50"/>
    </row>
    <row r="335">
      <c r="C335" s="49"/>
      <c r="D335" s="49"/>
      <c r="E335" s="49"/>
      <c r="F335" s="49"/>
      <c r="G335" s="49"/>
      <c r="H335" s="50"/>
    </row>
    <row r="336">
      <c r="C336" s="49"/>
      <c r="D336" s="49"/>
      <c r="E336" s="49"/>
      <c r="F336" s="49"/>
      <c r="G336" s="49"/>
      <c r="H336" s="50"/>
    </row>
    <row r="337">
      <c r="C337" s="49"/>
      <c r="D337" s="49"/>
      <c r="E337" s="49"/>
      <c r="F337" s="49"/>
      <c r="G337" s="49"/>
      <c r="H337" s="50"/>
    </row>
    <row r="338">
      <c r="C338" s="49"/>
      <c r="D338" s="49"/>
      <c r="E338" s="49"/>
      <c r="F338" s="49"/>
      <c r="G338" s="49"/>
      <c r="H338" s="50"/>
    </row>
    <row r="339">
      <c r="C339" s="49"/>
      <c r="D339" s="49"/>
      <c r="E339" s="49"/>
      <c r="F339" s="49"/>
      <c r="G339" s="49"/>
      <c r="H339" s="50"/>
    </row>
    <row r="340">
      <c r="C340" s="49"/>
      <c r="D340" s="49"/>
      <c r="E340" s="49"/>
      <c r="F340" s="49"/>
      <c r="G340" s="49"/>
      <c r="H340" s="50"/>
    </row>
    <row r="341">
      <c r="C341" s="49"/>
      <c r="D341" s="49"/>
      <c r="E341" s="49"/>
      <c r="F341" s="49"/>
      <c r="G341" s="49"/>
      <c r="H341" s="50"/>
    </row>
    <row r="342">
      <c r="C342" s="49"/>
      <c r="D342" s="49"/>
      <c r="E342" s="49"/>
      <c r="F342" s="49"/>
      <c r="G342" s="49"/>
      <c r="H342" s="50"/>
    </row>
    <row r="343">
      <c r="C343" s="49"/>
      <c r="D343" s="49"/>
      <c r="E343" s="49"/>
      <c r="F343" s="49"/>
      <c r="G343" s="49"/>
      <c r="H343" s="50"/>
    </row>
    <row r="344">
      <c r="C344" s="49"/>
      <c r="D344" s="49"/>
      <c r="E344" s="49"/>
      <c r="F344" s="49"/>
      <c r="G344" s="49"/>
      <c r="H344" s="50"/>
    </row>
    <row r="345">
      <c r="C345" s="49"/>
      <c r="D345" s="49"/>
      <c r="E345" s="49"/>
      <c r="F345" s="49"/>
      <c r="G345" s="49"/>
      <c r="H345" s="50"/>
    </row>
    <row r="346">
      <c r="C346" s="49"/>
      <c r="D346" s="49"/>
      <c r="E346" s="49"/>
      <c r="F346" s="49"/>
      <c r="G346" s="49"/>
      <c r="H346" s="50"/>
    </row>
    <row r="347">
      <c r="C347" s="49"/>
      <c r="D347" s="49"/>
      <c r="E347" s="49"/>
      <c r="F347" s="49"/>
      <c r="G347" s="49"/>
      <c r="H347" s="50"/>
    </row>
    <row r="348">
      <c r="C348" s="49"/>
      <c r="D348" s="49"/>
      <c r="E348" s="49"/>
      <c r="F348" s="49"/>
      <c r="G348" s="49"/>
      <c r="H348" s="50"/>
    </row>
    <row r="349">
      <c r="C349" s="49"/>
      <c r="D349" s="49"/>
      <c r="E349" s="49"/>
      <c r="F349" s="49"/>
      <c r="G349" s="49"/>
      <c r="H349" s="50"/>
    </row>
    <row r="350">
      <c r="C350" s="49"/>
      <c r="D350" s="49"/>
      <c r="E350" s="49"/>
      <c r="F350" s="49"/>
      <c r="G350" s="49"/>
      <c r="H350" s="50"/>
    </row>
    <row r="351">
      <c r="C351" s="49"/>
      <c r="D351" s="49"/>
      <c r="E351" s="49"/>
      <c r="F351" s="49"/>
      <c r="G351" s="49"/>
      <c r="H351" s="50"/>
    </row>
    <row r="352">
      <c r="C352" s="49"/>
      <c r="D352" s="49"/>
      <c r="E352" s="49"/>
      <c r="F352" s="49"/>
      <c r="G352" s="49"/>
      <c r="H352" s="50"/>
    </row>
    <row r="353">
      <c r="C353" s="49"/>
      <c r="D353" s="49"/>
      <c r="E353" s="49"/>
      <c r="F353" s="49"/>
      <c r="G353" s="49"/>
      <c r="H353" s="50"/>
    </row>
    <row r="354">
      <c r="C354" s="49"/>
      <c r="D354" s="49"/>
      <c r="E354" s="49"/>
      <c r="F354" s="49"/>
      <c r="G354" s="49"/>
      <c r="H354" s="50"/>
    </row>
    <row r="355">
      <c r="C355" s="49"/>
      <c r="D355" s="49"/>
      <c r="E355" s="49"/>
      <c r="F355" s="49"/>
      <c r="G355" s="49"/>
      <c r="H355" s="50"/>
    </row>
    <row r="356">
      <c r="C356" s="49"/>
      <c r="D356" s="49"/>
      <c r="E356" s="49"/>
      <c r="F356" s="49"/>
      <c r="G356" s="49"/>
      <c r="H356" s="50"/>
    </row>
    <row r="357">
      <c r="C357" s="49"/>
      <c r="D357" s="49"/>
      <c r="E357" s="49"/>
      <c r="F357" s="49"/>
      <c r="G357" s="49"/>
      <c r="H357" s="50"/>
    </row>
    <row r="358">
      <c r="C358" s="49"/>
      <c r="D358" s="49"/>
      <c r="E358" s="49"/>
      <c r="F358" s="49"/>
      <c r="G358" s="49"/>
      <c r="H358" s="50"/>
    </row>
    <row r="359">
      <c r="C359" s="49"/>
      <c r="D359" s="49"/>
      <c r="E359" s="49"/>
      <c r="F359" s="49"/>
      <c r="G359" s="49"/>
      <c r="H359" s="50"/>
    </row>
    <row r="360">
      <c r="C360" s="49"/>
      <c r="D360" s="49"/>
      <c r="E360" s="49"/>
      <c r="F360" s="49"/>
      <c r="G360" s="49"/>
      <c r="H360" s="50"/>
    </row>
    <row r="361">
      <c r="C361" s="49"/>
      <c r="D361" s="49"/>
      <c r="E361" s="49"/>
      <c r="F361" s="49"/>
      <c r="G361" s="49"/>
      <c r="H361" s="50"/>
    </row>
    <row r="362">
      <c r="C362" s="49"/>
      <c r="D362" s="49"/>
      <c r="E362" s="49"/>
      <c r="F362" s="49"/>
      <c r="G362" s="49"/>
      <c r="H362" s="50"/>
    </row>
    <row r="363">
      <c r="C363" s="49"/>
      <c r="D363" s="49"/>
      <c r="E363" s="49"/>
      <c r="F363" s="49"/>
      <c r="G363" s="49"/>
      <c r="H363" s="50"/>
    </row>
    <row r="364">
      <c r="C364" s="49"/>
      <c r="D364" s="49"/>
      <c r="E364" s="49"/>
      <c r="F364" s="49"/>
      <c r="G364" s="49"/>
      <c r="H364" s="50"/>
    </row>
    <row r="365">
      <c r="C365" s="49"/>
      <c r="D365" s="49"/>
      <c r="E365" s="49"/>
      <c r="F365" s="49"/>
      <c r="G365" s="49"/>
      <c r="H365" s="50"/>
    </row>
    <row r="366">
      <c r="C366" s="49"/>
      <c r="D366" s="49"/>
      <c r="E366" s="49"/>
      <c r="F366" s="49"/>
      <c r="G366" s="49"/>
      <c r="H366" s="50"/>
    </row>
    <row r="367">
      <c r="C367" s="49"/>
      <c r="D367" s="49"/>
      <c r="E367" s="49"/>
      <c r="F367" s="49"/>
      <c r="G367" s="49"/>
      <c r="H367" s="50"/>
    </row>
    <row r="368">
      <c r="C368" s="49"/>
      <c r="D368" s="49"/>
      <c r="E368" s="49"/>
      <c r="F368" s="49"/>
      <c r="G368" s="49"/>
      <c r="H368" s="50"/>
    </row>
    <row r="369">
      <c r="C369" s="49"/>
      <c r="D369" s="49"/>
      <c r="E369" s="49"/>
      <c r="F369" s="49"/>
      <c r="G369" s="49"/>
      <c r="H369" s="50"/>
    </row>
    <row r="370">
      <c r="C370" s="49"/>
      <c r="D370" s="49"/>
      <c r="E370" s="49"/>
      <c r="F370" s="49"/>
      <c r="G370" s="49"/>
      <c r="H370" s="50"/>
    </row>
    <row r="371">
      <c r="C371" s="49"/>
      <c r="D371" s="49"/>
      <c r="E371" s="49"/>
      <c r="F371" s="49"/>
      <c r="G371" s="49"/>
      <c r="H371" s="50"/>
    </row>
    <row r="372">
      <c r="C372" s="49"/>
      <c r="D372" s="49"/>
      <c r="E372" s="49"/>
      <c r="F372" s="49"/>
      <c r="G372" s="49"/>
      <c r="H372" s="50"/>
    </row>
    <row r="373">
      <c r="C373" s="49"/>
      <c r="D373" s="49"/>
      <c r="E373" s="49"/>
      <c r="F373" s="49"/>
      <c r="G373" s="49"/>
      <c r="H373" s="50"/>
    </row>
    <row r="374">
      <c r="C374" s="49"/>
      <c r="D374" s="49"/>
      <c r="E374" s="49"/>
      <c r="F374" s="49"/>
      <c r="G374" s="49"/>
      <c r="H374" s="50"/>
    </row>
    <row r="375">
      <c r="C375" s="49"/>
      <c r="D375" s="49"/>
      <c r="E375" s="49"/>
      <c r="F375" s="49"/>
      <c r="G375" s="49"/>
      <c r="H375" s="50"/>
    </row>
    <row r="376">
      <c r="C376" s="49"/>
      <c r="D376" s="49"/>
      <c r="E376" s="49"/>
      <c r="F376" s="49"/>
      <c r="G376" s="49"/>
      <c r="H376" s="50"/>
    </row>
    <row r="377">
      <c r="C377" s="49"/>
      <c r="D377" s="49"/>
      <c r="E377" s="49"/>
      <c r="F377" s="49"/>
      <c r="G377" s="49"/>
      <c r="H377" s="50"/>
    </row>
    <row r="378">
      <c r="C378" s="49"/>
      <c r="D378" s="49"/>
      <c r="E378" s="49"/>
      <c r="F378" s="49"/>
      <c r="G378" s="49"/>
      <c r="H378" s="50"/>
    </row>
    <row r="379">
      <c r="C379" s="49"/>
      <c r="D379" s="49"/>
      <c r="E379" s="49"/>
      <c r="F379" s="49"/>
      <c r="G379" s="49"/>
      <c r="H379" s="50"/>
    </row>
    <row r="380">
      <c r="C380" s="49"/>
      <c r="D380" s="49"/>
      <c r="E380" s="49"/>
      <c r="F380" s="49"/>
      <c r="G380" s="49"/>
      <c r="H380" s="50"/>
    </row>
    <row r="381">
      <c r="C381" s="49"/>
      <c r="D381" s="49"/>
      <c r="E381" s="49"/>
      <c r="F381" s="49"/>
      <c r="G381" s="49"/>
      <c r="H381" s="50"/>
    </row>
    <row r="382">
      <c r="C382" s="49"/>
      <c r="D382" s="49"/>
      <c r="E382" s="49"/>
      <c r="F382" s="49"/>
      <c r="G382" s="49"/>
      <c r="H382" s="50"/>
    </row>
    <row r="383">
      <c r="C383" s="49"/>
      <c r="D383" s="49"/>
      <c r="E383" s="49"/>
      <c r="F383" s="49"/>
      <c r="G383" s="49"/>
      <c r="H383" s="50"/>
    </row>
    <row r="384">
      <c r="C384" s="49"/>
      <c r="D384" s="49"/>
      <c r="E384" s="49"/>
      <c r="F384" s="49"/>
      <c r="G384" s="49"/>
      <c r="H384" s="50"/>
    </row>
    <row r="385">
      <c r="C385" s="49"/>
      <c r="D385" s="49"/>
      <c r="E385" s="49"/>
      <c r="F385" s="49"/>
      <c r="G385" s="49"/>
      <c r="H385" s="50"/>
    </row>
    <row r="386">
      <c r="C386" s="49"/>
      <c r="D386" s="49"/>
      <c r="E386" s="49"/>
      <c r="F386" s="49"/>
      <c r="G386" s="49"/>
      <c r="H386" s="50"/>
    </row>
    <row r="387">
      <c r="C387" s="49"/>
      <c r="D387" s="49"/>
      <c r="E387" s="49"/>
      <c r="F387" s="49"/>
      <c r="G387" s="49"/>
      <c r="H387" s="50"/>
    </row>
    <row r="388">
      <c r="C388" s="49"/>
      <c r="D388" s="49"/>
      <c r="E388" s="49"/>
      <c r="F388" s="49"/>
      <c r="G388" s="49"/>
      <c r="H388" s="50"/>
    </row>
    <row r="389">
      <c r="C389" s="49"/>
      <c r="D389" s="49"/>
      <c r="E389" s="49"/>
      <c r="F389" s="49"/>
      <c r="G389" s="49"/>
      <c r="H389" s="50"/>
    </row>
    <row r="390">
      <c r="C390" s="49"/>
      <c r="D390" s="49"/>
      <c r="E390" s="49"/>
      <c r="F390" s="49"/>
      <c r="G390" s="49"/>
      <c r="H390" s="50"/>
    </row>
    <row r="391">
      <c r="C391" s="49"/>
      <c r="D391" s="49"/>
      <c r="E391" s="49"/>
      <c r="F391" s="49"/>
      <c r="G391" s="49"/>
      <c r="H391" s="50"/>
    </row>
    <row r="392">
      <c r="C392" s="49"/>
      <c r="D392" s="49"/>
      <c r="E392" s="49"/>
      <c r="F392" s="49"/>
      <c r="G392" s="49"/>
      <c r="H392" s="50"/>
    </row>
    <row r="393">
      <c r="C393" s="49"/>
      <c r="D393" s="49"/>
      <c r="E393" s="49"/>
      <c r="F393" s="49"/>
      <c r="G393" s="49"/>
      <c r="H393" s="50"/>
    </row>
    <row r="394">
      <c r="C394" s="49"/>
      <c r="D394" s="49"/>
      <c r="E394" s="49"/>
      <c r="F394" s="49"/>
      <c r="G394" s="49"/>
      <c r="H394" s="50"/>
    </row>
    <row r="395">
      <c r="C395" s="49"/>
      <c r="D395" s="49"/>
      <c r="E395" s="49"/>
      <c r="F395" s="49"/>
      <c r="G395" s="49"/>
      <c r="H395" s="50"/>
    </row>
    <row r="396">
      <c r="C396" s="49"/>
      <c r="D396" s="49"/>
      <c r="E396" s="49"/>
      <c r="F396" s="49"/>
      <c r="G396" s="49"/>
      <c r="H396" s="50"/>
    </row>
    <row r="397">
      <c r="C397" s="49"/>
      <c r="D397" s="49"/>
      <c r="E397" s="49"/>
      <c r="F397" s="49"/>
      <c r="G397" s="49"/>
      <c r="H397" s="50"/>
    </row>
    <row r="398">
      <c r="C398" s="49"/>
      <c r="D398" s="49"/>
      <c r="E398" s="49"/>
      <c r="F398" s="49"/>
      <c r="G398" s="49"/>
      <c r="H398" s="50"/>
    </row>
    <row r="399">
      <c r="C399" s="49"/>
      <c r="D399" s="49"/>
      <c r="E399" s="49"/>
      <c r="F399" s="49"/>
      <c r="G399" s="49"/>
      <c r="H399" s="50"/>
    </row>
    <row r="400">
      <c r="C400" s="49"/>
      <c r="D400" s="49"/>
      <c r="E400" s="49"/>
      <c r="F400" s="49"/>
      <c r="G400" s="49"/>
      <c r="H400" s="50"/>
    </row>
    <row r="401">
      <c r="C401" s="49"/>
      <c r="D401" s="49"/>
      <c r="E401" s="49"/>
      <c r="F401" s="49"/>
      <c r="G401" s="49"/>
      <c r="H401" s="50"/>
    </row>
    <row r="402">
      <c r="C402" s="49"/>
      <c r="D402" s="49"/>
      <c r="E402" s="49"/>
      <c r="F402" s="49"/>
      <c r="G402" s="49"/>
      <c r="H402" s="50"/>
    </row>
    <row r="403">
      <c r="C403" s="49"/>
      <c r="D403" s="49"/>
      <c r="E403" s="49"/>
      <c r="F403" s="49"/>
      <c r="G403" s="49"/>
      <c r="H403" s="50"/>
    </row>
    <row r="404">
      <c r="C404" s="49"/>
      <c r="D404" s="49"/>
      <c r="E404" s="49"/>
      <c r="F404" s="49"/>
      <c r="G404" s="49"/>
      <c r="H404" s="50"/>
    </row>
    <row r="405">
      <c r="C405" s="49"/>
      <c r="D405" s="49"/>
      <c r="E405" s="49"/>
      <c r="F405" s="49"/>
      <c r="G405" s="49"/>
      <c r="H405" s="50"/>
    </row>
    <row r="406">
      <c r="C406" s="49"/>
      <c r="D406" s="49"/>
      <c r="E406" s="49"/>
      <c r="F406" s="49"/>
      <c r="G406" s="49"/>
      <c r="H406" s="50"/>
    </row>
    <row r="407">
      <c r="C407" s="49"/>
      <c r="D407" s="49"/>
      <c r="E407" s="49"/>
      <c r="F407" s="49"/>
      <c r="G407" s="49"/>
      <c r="H407" s="50"/>
    </row>
    <row r="408">
      <c r="C408" s="49"/>
      <c r="D408" s="49"/>
      <c r="E408" s="49"/>
      <c r="F408" s="49"/>
      <c r="G408" s="49"/>
      <c r="H408" s="50"/>
    </row>
    <row r="409">
      <c r="C409" s="49"/>
      <c r="D409" s="49"/>
      <c r="E409" s="49"/>
      <c r="F409" s="49"/>
      <c r="G409" s="49"/>
      <c r="H409" s="50"/>
    </row>
    <row r="410">
      <c r="C410" s="49"/>
      <c r="D410" s="49"/>
      <c r="E410" s="49"/>
      <c r="F410" s="49"/>
      <c r="G410" s="49"/>
      <c r="H410" s="50"/>
    </row>
    <row r="411">
      <c r="C411" s="49"/>
      <c r="D411" s="49"/>
      <c r="E411" s="49"/>
      <c r="F411" s="49"/>
      <c r="G411" s="49"/>
      <c r="H411" s="50"/>
    </row>
    <row r="412">
      <c r="C412" s="49"/>
      <c r="D412" s="49"/>
      <c r="E412" s="49"/>
      <c r="F412" s="49"/>
      <c r="G412" s="49"/>
      <c r="H412" s="50"/>
    </row>
    <row r="413">
      <c r="C413" s="49"/>
      <c r="D413" s="49"/>
      <c r="E413" s="49"/>
      <c r="F413" s="49"/>
      <c r="G413" s="49"/>
      <c r="H413" s="50"/>
    </row>
    <row r="414">
      <c r="C414" s="49"/>
      <c r="D414" s="49"/>
      <c r="E414" s="49"/>
      <c r="F414" s="49"/>
      <c r="G414" s="49"/>
      <c r="H414" s="50"/>
    </row>
    <row r="415">
      <c r="C415" s="49"/>
      <c r="D415" s="49"/>
      <c r="E415" s="49"/>
      <c r="F415" s="49"/>
      <c r="G415" s="49"/>
      <c r="H415" s="50"/>
    </row>
    <row r="416">
      <c r="C416" s="49"/>
      <c r="D416" s="49"/>
      <c r="E416" s="49"/>
      <c r="F416" s="49"/>
      <c r="G416" s="49"/>
      <c r="H416" s="50"/>
    </row>
    <row r="417">
      <c r="C417" s="49"/>
      <c r="D417" s="49"/>
      <c r="E417" s="49"/>
      <c r="F417" s="49"/>
      <c r="G417" s="49"/>
      <c r="H417" s="50"/>
    </row>
    <row r="418">
      <c r="C418" s="49"/>
      <c r="D418" s="49"/>
      <c r="E418" s="49"/>
      <c r="F418" s="49"/>
      <c r="G418" s="49"/>
      <c r="H418" s="50"/>
    </row>
    <row r="419">
      <c r="C419" s="49"/>
      <c r="D419" s="49"/>
      <c r="E419" s="49"/>
      <c r="F419" s="49"/>
      <c r="G419" s="49"/>
      <c r="H419" s="50"/>
    </row>
    <row r="420">
      <c r="C420" s="49"/>
      <c r="D420" s="49"/>
      <c r="E420" s="49"/>
      <c r="F420" s="49"/>
      <c r="G420" s="49"/>
      <c r="H420" s="50"/>
    </row>
    <row r="421">
      <c r="C421" s="49"/>
      <c r="D421" s="49"/>
      <c r="E421" s="49"/>
      <c r="F421" s="49"/>
      <c r="G421" s="49"/>
      <c r="H421" s="50"/>
    </row>
    <row r="422">
      <c r="C422" s="49"/>
      <c r="D422" s="49"/>
      <c r="E422" s="49"/>
      <c r="F422" s="49"/>
      <c r="G422" s="49"/>
      <c r="H422" s="50"/>
    </row>
    <row r="423">
      <c r="C423" s="49"/>
      <c r="D423" s="49"/>
      <c r="E423" s="49"/>
      <c r="F423" s="49"/>
      <c r="G423" s="49"/>
      <c r="H423" s="50"/>
    </row>
    <row r="424">
      <c r="C424" s="49"/>
      <c r="D424" s="49"/>
      <c r="E424" s="49"/>
      <c r="F424" s="49"/>
      <c r="G424" s="49"/>
      <c r="H424" s="50"/>
    </row>
    <row r="425">
      <c r="C425" s="49"/>
      <c r="D425" s="49"/>
      <c r="E425" s="49"/>
      <c r="F425" s="49"/>
      <c r="G425" s="49"/>
      <c r="H425" s="50"/>
    </row>
    <row r="426">
      <c r="C426" s="49"/>
      <c r="D426" s="49"/>
      <c r="E426" s="49"/>
      <c r="F426" s="49"/>
      <c r="G426" s="49"/>
      <c r="H426" s="50"/>
    </row>
    <row r="427">
      <c r="C427" s="49"/>
      <c r="D427" s="49"/>
      <c r="E427" s="49"/>
      <c r="F427" s="49"/>
      <c r="G427" s="49"/>
      <c r="H427" s="50"/>
    </row>
    <row r="428">
      <c r="C428" s="49"/>
      <c r="D428" s="49"/>
      <c r="E428" s="49"/>
      <c r="F428" s="49"/>
      <c r="G428" s="49"/>
      <c r="H428" s="50"/>
    </row>
    <row r="429">
      <c r="C429" s="49"/>
      <c r="D429" s="49"/>
      <c r="E429" s="49"/>
      <c r="F429" s="49"/>
      <c r="G429" s="49"/>
      <c r="H429" s="50"/>
    </row>
    <row r="430">
      <c r="C430" s="49"/>
      <c r="D430" s="49"/>
      <c r="E430" s="49"/>
      <c r="F430" s="49"/>
      <c r="G430" s="49"/>
      <c r="H430" s="50"/>
    </row>
    <row r="431">
      <c r="C431" s="49"/>
      <c r="D431" s="49"/>
      <c r="E431" s="49"/>
      <c r="F431" s="49"/>
      <c r="G431" s="49"/>
      <c r="H431" s="50"/>
    </row>
    <row r="432">
      <c r="C432" s="49"/>
      <c r="D432" s="49"/>
      <c r="E432" s="49"/>
      <c r="F432" s="49"/>
      <c r="G432" s="49"/>
      <c r="H432" s="50"/>
    </row>
    <row r="433">
      <c r="C433" s="49"/>
      <c r="D433" s="49"/>
      <c r="E433" s="49"/>
      <c r="F433" s="49"/>
      <c r="G433" s="49"/>
      <c r="H433" s="50"/>
    </row>
    <row r="434">
      <c r="C434" s="49"/>
      <c r="D434" s="49"/>
      <c r="E434" s="49"/>
      <c r="F434" s="49"/>
      <c r="G434" s="49"/>
      <c r="H434" s="50"/>
    </row>
    <row r="435">
      <c r="C435" s="49"/>
      <c r="D435" s="49"/>
      <c r="E435" s="49"/>
      <c r="F435" s="49"/>
      <c r="G435" s="49"/>
      <c r="H435" s="50"/>
    </row>
    <row r="436">
      <c r="C436" s="49"/>
      <c r="D436" s="49"/>
      <c r="E436" s="49"/>
      <c r="F436" s="49"/>
      <c r="G436" s="49"/>
      <c r="H436" s="50"/>
    </row>
    <row r="437">
      <c r="C437" s="49"/>
      <c r="D437" s="49"/>
      <c r="E437" s="49"/>
      <c r="F437" s="49"/>
      <c r="G437" s="49"/>
      <c r="H437" s="50"/>
    </row>
    <row r="438">
      <c r="C438" s="49"/>
      <c r="D438" s="49"/>
      <c r="E438" s="49"/>
      <c r="F438" s="49"/>
      <c r="G438" s="49"/>
      <c r="H438" s="50"/>
    </row>
    <row r="439">
      <c r="C439" s="49"/>
      <c r="D439" s="49"/>
      <c r="E439" s="49"/>
      <c r="F439" s="49"/>
      <c r="G439" s="49"/>
      <c r="H439" s="50"/>
    </row>
    <row r="440">
      <c r="C440" s="49"/>
      <c r="D440" s="49"/>
      <c r="E440" s="49"/>
      <c r="F440" s="49"/>
      <c r="G440" s="49"/>
      <c r="H440" s="50"/>
    </row>
    <row r="441">
      <c r="C441" s="49"/>
      <c r="D441" s="49"/>
      <c r="E441" s="49"/>
      <c r="F441" s="49"/>
      <c r="G441" s="49"/>
      <c r="H441" s="50"/>
    </row>
    <row r="442">
      <c r="C442" s="49"/>
      <c r="D442" s="49"/>
      <c r="E442" s="49"/>
      <c r="F442" s="49"/>
      <c r="G442" s="49"/>
      <c r="H442" s="50"/>
    </row>
    <row r="443">
      <c r="C443" s="49"/>
      <c r="D443" s="49"/>
      <c r="E443" s="49"/>
      <c r="F443" s="49"/>
      <c r="G443" s="49"/>
      <c r="H443" s="50"/>
    </row>
    <row r="444">
      <c r="C444" s="49"/>
      <c r="D444" s="49"/>
      <c r="E444" s="49"/>
      <c r="F444" s="49"/>
      <c r="G444" s="49"/>
      <c r="H444" s="50"/>
    </row>
    <row r="445">
      <c r="C445" s="49"/>
      <c r="D445" s="49"/>
      <c r="E445" s="49"/>
      <c r="F445" s="49"/>
      <c r="G445" s="49"/>
      <c r="H445" s="50"/>
    </row>
    <row r="446">
      <c r="C446" s="49"/>
      <c r="D446" s="49"/>
      <c r="E446" s="49"/>
      <c r="F446" s="49"/>
      <c r="G446" s="49"/>
      <c r="H446" s="50"/>
    </row>
    <row r="447">
      <c r="C447" s="49"/>
      <c r="D447" s="49"/>
      <c r="E447" s="49"/>
      <c r="F447" s="49"/>
      <c r="G447" s="49"/>
      <c r="H447" s="50"/>
    </row>
    <row r="448">
      <c r="C448" s="49"/>
      <c r="D448" s="49"/>
      <c r="E448" s="49"/>
      <c r="F448" s="49"/>
      <c r="G448" s="49"/>
      <c r="H448" s="50"/>
    </row>
    <row r="449">
      <c r="C449" s="49"/>
      <c r="D449" s="49"/>
      <c r="E449" s="49"/>
      <c r="F449" s="49"/>
      <c r="G449" s="49"/>
      <c r="H449" s="50"/>
    </row>
    <row r="450">
      <c r="C450" s="49"/>
      <c r="D450" s="49"/>
      <c r="E450" s="49"/>
      <c r="F450" s="49"/>
      <c r="G450" s="49"/>
      <c r="H450" s="50"/>
    </row>
    <row r="451">
      <c r="C451" s="49"/>
      <c r="D451" s="49"/>
      <c r="E451" s="49"/>
      <c r="F451" s="49"/>
      <c r="G451" s="49"/>
      <c r="H451" s="50"/>
    </row>
    <row r="452">
      <c r="C452" s="49"/>
      <c r="D452" s="49"/>
      <c r="E452" s="49"/>
      <c r="F452" s="49"/>
      <c r="G452" s="49"/>
      <c r="H452" s="50"/>
    </row>
    <row r="453">
      <c r="C453" s="49"/>
      <c r="D453" s="49"/>
      <c r="E453" s="49"/>
      <c r="F453" s="49"/>
      <c r="G453" s="49"/>
      <c r="H453" s="50"/>
    </row>
    <row r="454">
      <c r="C454" s="49"/>
      <c r="D454" s="49"/>
      <c r="E454" s="49"/>
      <c r="F454" s="49"/>
      <c r="G454" s="49"/>
      <c r="H454" s="50"/>
    </row>
    <row r="455">
      <c r="C455" s="49"/>
      <c r="D455" s="49"/>
      <c r="E455" s="49"/>
      <c r="F455" s="49"/>
      <c r="G455" s="49"/>
      <c r="H455" s="50"/>
    </row>
    <row r="456">
      <c r="C456" s="49"/>
      <c r="D456" s="49"/>
      <c r="E456" s="49"/>
      <c r="F456" s="49"/>
      <c r="G456" s="49"/>
      <c r="H456" s="50"/>
    </row>
    <row r="457">
      <c r="C457" s="49"/>
      <c r="D457" s="49"/>
      <c r="E457" s="49"/>
      <c r="F457" s="49"/>
      <c r="G457" s="49"/>
      <c r="H457" s="50"/>
    </row>
    <row r="458">
      <c r="C458" s="49"/>
      <c r="D458" s="49"/>
      <c r="E458" s="49"/>
      <c r="F458" s="49"/>
      <c r="G458" s="49"/>
      <c r="H458" s="50"/>
    </row>
    <row r="459">
      <c r="C459" s="49"/>
      <c r="D459" s="49"/>
      <c r="E459" s="49"/>
      <c r="F459" s="49"/>
      <c r="G459" s="49"/>
      <c r="H459" s="50"/>
    </row>
    <row r="460">
      <c r="C460" s="49"/>
      <c r="D460" s="49"/>
      <c r="E460" s="49"/>
      <c r="F460" s="49"/>
      <c r="G460" s="49"/>
      <c r="H460" s="50"/>
    </row>
    <row r="461">
      <c r="C461" s="49"/>
      <c r="D461" s="49"/>
      <c r="E461" s="49"/>
      <c r="F461" s="49"/>
      <c r="G461" s="49"/>
      <c r="H461" s="50"/>
    </row>
    <row r="462">
      <c r="C462" s="49"/>
      <c r="D462" s="49"/>
      <c r="E462" s="49"/>
      <c r="F462" s="49"/>
      <c r="G462" s="49"/>
      <c r="H462" s="50"/>
    </row>
    <row r="463">
      <c r="C463" s="49"/>
      <c r="D463" s="49"/>
      <c r="E463" s="49"/>
      <c r="F463" s="49"/>
      <c r="G463" s="49"/>
      <c r="H463" s="50"/>
    </row>
    <row r="464">
      <c r="C464" s="49"/>
      <c r="D464" s="49"/>
      <c r="E464" s="49"/>
      <c r="F464" s="49"/>
      <c r="G464" s="49"/>
      <c r="H464" s="50"/>
    </row>
    <row r="465">
      <c r="C465" s="49"/>
      <c r="D465" s="49"/>
      <c r="E465" s="49"/>
      <c r="F465" s="49"/>
      <c r="G465" s="49"/>
      <c r="H465" s="50"/>
    </row>
    <row r="466">
      <c r="C466" s="49"/>
      <c r="D466" s="49"/>
      <c r="E466" s="49"/>
      <c r="F466" s="49"/>
      <c r="G466" s="49"/>
      <c r="H466" s="50"/>
    </row>
    <row r="467">
      <c r="C467" s="49"/>
      <c r="D467" s="49"/>
      <c r="E467" s="49"/>
      <c r="F467" s="49"/>
      <c r="G467" s="49"/>
      <c r="H467" s="50"/>
    </row>
    <row r="468">
      <c r="C468" s="49"/>
      <c r="D468" s="49"/>
      <c r="E468" s="49"/>
      <c r="F468" s="49"/>
      <c r="G468" s="49"/>
      <c r="H468" s="50"/>
    </row>
    <row r="469">
      <c r="C469" s="49"/>
      <c r="D469" s="49"/>
      <c r="E469" s="49"/>
      <c r="F469" s="49"/>
      <c r="G469" s="49"/>
      <c r="H469" s="50"/>
    </row>
    <row r="470">
      <c r="C470" s="49"/>
      <c r="D470" s="49"/>
      <c r="E470" s="49"/>
      <c r="F470" s="49"/>
      <c r="G470" s="49"/>
      <c r="H470" s="50"/>
    </row>
    <row r="471">
      <c r="C471" s="49"/>
      <c r="D471" s="49"/>
      <c r="E471" s="49"/>
      <c r="F471" s="49"/>
      <c r="G471" s="49"/>
      <c r="H471" s="50"/>
    </row>
    <row r="472">
      <c r="C472" s="49"/>
      <c r="D472" s="49"/>
      <c r="E472" s="49"/>
      <c r="F472" s="49"/>
      <c r="G472" s="49"/>
      <c r="H472" s="50"/>
    </row>
    <row r="473">
      <c r="C473" s="49"/>
      <c r="D473" s="49"/>
      <c r="E473" s="49"/>
      <c r="F473" s="49"/>
      <c r="G473" s="49"/>
      <c r="H473" s="50"/>
    </row>
    <row r="474">
      <c r="C474" s="49"/>
      <c r="D474" s="49"/>
      <c r="E474" s="49"/>
      <c r="F474" s="49"/>
      <c r="G474" s="49"/>
      <c r="H474" s="50"/>
    </row>
    <row r="475">
      <c r="C475" s="49"/>
      <c r="D475" s="49"/>
      <c r="E475" s="49"/>
      <c r="F475" s="49"/>
      <c r="G475" s="49"/>
      <c r="H475" s="50"/>
    </row>
    <row r="476">
      <c r="C476" s="49"/>
      <c r="D476" s="49"/>
      <c r="E476" s="49"/>
      <c r="F476" s="49"/>
      <c r="G476" s="49"/>
      <c r="H476" s="50"/>
    </row>
    <row r="477">
      <c r="C477" s="49"/>
      <c r="D477" s="49"/>
      <c r="E477" s="49"/>
      <c r="F477" s="49"/>
      <c r="G477" s="49"/>
      <c r="H477" s="50"/>
    </row>
    <row r="478">
      <c r="C478" s="49"/>
      <c r="D478" s="49"/>
      <c r="E478" s="49"/>
      <c r="F478" s="49"/>
      <c r="G478" s="49"/>
      <c r="H478" s="50"/>
    </row>
    <row r="479">
      <c r="C479" s="49"/>
      <c r="D479" s="49"/>
      <c r="E479" s="49"/>
      <c r="F479" s="49"/>
      <c r="G479" s="49"/>
      <c r="H479" s="50"/>
    </row>
    <row r="480">
      <c r="C480" s="49"/>
      <c r="D480" s="49"/>
      <c r="E480" s="49"/>
      <c r="F480" s="49"/>
      <c r="G480" s="49"/>
      <c r="H480" s="50"/>
    </row>
    <row r="481">
      <c r="C481" s="49"/>
      <c r="D481" s="49"/>
      <c r="E481" s="49"/>
      <c r="F481" s="49"/>
      <c r="G481" s="49"/>
      <c r="H481" s="50"/>
    </row>
    <row r="482">
      <c r="C482" s="49"/>
      <c r="D482" s="49"/>
      <c r="E482" s="49"/>
      <c r="F482" s="49"/>
      <c r="G482" s="49"/>
      <c r="H482" s="50"/>
    </row>
    <row r="483">
      <c r="C483" s="49"/>
      <c r="D483" s="49"/>
      <c r="E483" s="49"/>
      <c r="F483" s="49"/>
      <c r="G483" s="49"/>
      <c r="H483" s="50"/>
    </row>
    <row r="484">
      <c r="C484" s="49"/>
      <c r="D484" s="49"/>
      <c r="E484" s="49"/>
      <c r="F484" s="49"/>
      <c r="G484" s="49"/>
      <c r="H484" s="50"/>
    </row>
    <row r="485">
      <c r="C485" s="49"/>
      <c r="D485" s="49"/>
      <c r="E485" s="49"/>
      <c r="F485" s="49"/>
      <c r="G485" s="49"/>
      <c r="H485" s="50"/>
    </row>
    <row r="486">
      <c r="C486" s="49"/>
      <c r="D486" s="49"/>
      <c r="E486" s="49"/>
      <c r="F486" s="49"/>
      <c r="G486" s="49"/>
      <c r="H486" s="50"/>
    </row>
    <row r="487">
      <c r="C487" s="49"/>
      <c r="D487" s="49"/>
      <c r="E487" s="49"/>
      <c r="F487" s="49"/>
      <c r="G487" s="49"/>
      <c r="H487" s="50"/>
    </row>
    <row r="488">
      <c r="C488" s="49"/>
      <c r="D488" s="49"/>
      <c r="E488" s="49"/>
      <c r="F488" s="49"/>
      <c r="G488" s="49"/>
      <c r="H488" s="50"/>
    </row>
    <row r="489">
      <c r="C489" s="49"/>
      <c r="D489" s="49"/>
      <c r="E489" s="49"/>
      <c r="F489" s="49"/>
      <c r="G489" s="49"/>
      <c r="H489" s="50"/>
    </row>
    <row r="490">
      <c r="C490" s="49"/>
      <c r="D490" s="49"/>
      <c r="E490" s="49"/>
      <c r="F490" s="49"/>
      <c r="G490" s="49"/>
      <c r="H490" s="50"/>
    </row>
    <row r="491">
      <c r="C491" s="49"/>
      <c r="D491" s="49"/>
      <c r="E491" s="49"/>
      <c r="F491" s="49"/>
      <c r="G491" s="49"/>
      <c r="H491" s="50"/>
    </row>
    <row r="492">
      <c r="C492" s="49"/>
      <c r="D492" s="49"/>
      <c r="E492" s="49"/>
      <c r="F492" s="49"/>
      <c r="G492" s="49"/>
      <c r="H492" s="50"/>
    </row>
    <row r="493">
      <c r="C493" s="49"/>
      <c r="D493" s="49"/>
      <c r="E493" s="49"/>
      <c r="F493" s="49"/>
      <c r="G493" s="49"/>
      <c r="H493" s="50"/>
    </row>
    <row r="494">
      <c r="C494" s="49"/>
      <c r="D494" s="49"/>
      <c r="E494" s="49"/>
      <c r="F494" s="49"/>
      <c r="G494" s="49"/>
      <c r="H494" s="50"/>
    </row>
    <row r="495">
      <c r="C495" s="49"/>
      <c r="D495" s="49"/>
      <c r="E495" s="49"/>
      <c r="F495" s="49"/>
      <c r="G495" s="49"/>
      <c r="H495" s="50"/>
    </row>
    <row r="496">
      <c r="C496" s="49"/>
      <c r="D496" s="49"/>
      <c r="E496" s="49"/>
      <c r="F496" s="49"/>
      <c r="G496" s="49"/>
      <c r="H496" s="50"/>
    </row>
    <row r="497">
      <c r="C497" s="49"/>
      <c r="D497" s="49"/>
      <c r="E497" s="49"/>
      <c r="F497" s="49"/>
      <c r="G497" s="49"/>
      <c r="H497" s="50"/>
    </row>
    <row r="498">
      <c r="C498" s="49"/>
      <c r="D498" s="49"/>
      <c r="E498" s="49"/>
      <c r="F498" s="49"/>
      <c r="G498" s="49"/>
      <c r="H498" s="50"/>
    </row>
    <row r="499">
      <c r="C499" s="49"/>
      <c r="D499" s="49"/>
      <c r="E499" s="49"/>
      <c r="F499" s="49"/>
      <c r="G499" s="49"/>
      <c r="H499" s="50"/>
    </row>
    <row r="500">
      <c r="C500" s="49"/>
      <c r="D500" s="49"/>
      <c r="E500" s="49"/>
      <c r="F500" s="49"/>
      <c r="G500" s="49"/>
      <c r="H500" s="50"/>
    </row>
    <row r="501">
      <c r="C501" s="49"/>
      <c r="D501" s="49"/>
      <c r="E501" s="49"/>
      <c r="F501" s="49"/>
      <c r="G501" s="49"/>
      <c r="H501" s="50"/>
    </row>
    <row r="502">
      <c r="C502" s="49"/>
      <c r="D502" s="49"/>
      <c r="E502" s="49"/>
      <c r="F502" s="49"/>
      <c r="G502" s="49"/>
      <c r="H502" s="50"/>
    </row>
    <row r="503">
      <c r="C503" s="49"/>
      <c r="D503" s="49"/>
      <c r="E503" s="49"/>
      <c r="F503" s="49"/>
      <c r="G503" s="49"/>
      <c r="H503" s="50"/>
    </row>
    <row r="504">
      <c r="C504" s="49"/>
      <c r="D504" s="49"/>
      <c r="E504" s="49"/>
      <c r="F504" s="49"/>
      <c r="G504" s="49"/>
      <c r="H504" s="50"/>
    </row>
    <row r="505">
      <c r="C505" s="49"/>
      <c r="D505" s="49"/>
      <c r="E505" s="49"/>
      <c r="F505" s="49"/>
      <c r="G505" s="49"/>
      <c r="H505" s="50"/>
    </row>
    <row r="506">
      <c r="C506" s="49"/>
      <c r="D506" s="49"/>
      <c r="E506" s="49"/>
      <c r="F506" s="49"/>
      <c r="G506" s="49"/>
      <c r="H506" s="50"/>
    </row>
    <row r="507">
      <c r="C507" s="49"/>
      <c r="D507" s="49"/>
      <c r="E507" s="49"/>
      <c r="F507" s="49"/>
      <c r="G507" s="49"/>
      <c r="H507" s="50"/>
    </row>
    <row r="508">
      <c r="C508" s="49"/>
      <c r="D508" s="49"/>
      <c r="E508" s="49"/>
      <c r="F508" s="49"/>
      <c r="G508" s="49"/>
      <c r="H508" s="50"/>
    </row>
    <row r="509">
      <c r="C509" s="49"/>
      <c r="D509" s="49"/>
      <c r="E509" s="49"/>
      <c r="F509" s="49"/>
      <c r="G509" s="49"/>
      <c r="H509" s="50"/>
    </row>
    <row r="510">
      <c r="C510" s="49"/>
      <c r="D510" s="49"/>
      <c r="E510" s="49"/>
      <c r="F510" s="49"/>
      <c r="G510" s="49"/>
      <c r="H510" s="50"/>
    </row>
    <row r="511">
      <c r="C511" s="49"/>
      <c r="D511" s="49"/>
      <c r="E511" s="49"/>
      <c r="F511" s="49"/>
      <c r="G511" s="49"/>
      <c r="H511" s="50"/>
    </row>
    <row r="512">
      <c r="C512" s="49"/>
      <c r="D512" s="49"/>
      <c r="E512" s="49"/>
      <c r="F512" s="49"/>
      <c r="G512" s="49"/>
      <c r="H512" s="50"/>
    </row>
    <row r="513">
      <c r="C513" s="49"/>
      <c r="D513" s="49"/>
      <c r="E513" s="49"/>
      <c r="F513" s="49"/>
      <c r="G513" s="49"/>
      <c r="H513" s="50"/>
    </row>
    <row r="514">
      <c r="C514" s="49"/>
      <c r="D514" s="49"/>
      <c r="E514" s="49"/>
      <c r="F514" s="49"/>
      <c r="G514" s="49"/>
      <c r="H514" s="50"/>
    </row>
    <row r="515">
      <c r="C515" s="49"/>
      <c r="D515" s="49"/>
      <c r="E515" s="49"/>
      <c r="F515" s="49"/>
      <c r="G515" s="49"/>
      <c r="H515" s="50"/>
    </row>
    <row r="516">
      <c r="C516" s="49"/>
      <c r="D516" s="49"/>
      <c r="E516" s="49"/>
      <c r="F516" s="49"/>
      <c r="G516" s="49"/>
      <c r="H516" s="50"/>
    </row>
    <row r="517">
      <c r="C517" s="49"/>
      <c r="D517" s="49"/>
      <c r="E517" s="49"/>
      <c r="F517" s="49"/>
      <c r="G517" s="49"/>
      <c r="H517" s="50"/>
    </row>
    <row r="518">
      <c r="C518" s="49"/>
      <c r="D518" s="49"/>
      <c r="E518" s="49"/>
      <c r="F518" s="49"/>
      <c r="G518" s="49"/>
      <c r="H518" s="50"/>
    </row>
    <row r="519">
      <c r="C519" s="49"/>
      <c r="D519" s="49"/>
      <c r="E519" s="49"/>
      <c r="F519" s="49"/>
      <c r="G519" s="49"/>
      <c r="H519" s="50"/>
    </row>
    <row r="520">
      <c r="C520" s="49"/>
      <c r="D520" s="49"/>
      <c r="E520" s="49"/>
      <c r="F520" s="49"/>
      <c r="G520" s="49"/>
      <c r="H520" s="50"/>
    </row>
    <row r="521">
      <c r="C521" s="49"/>
      <c r="D521" s="49"/>
      <c r="E521" s="49"/>
      <c r="F521" s="49"/>
      <c r="G521" s="49"/>
      <c r="H521" s="50"/>
    </row>
    <row r="522">
      <c r="C522" s="49"/>
      <c r="D522" s="49"/>
      <c r="E522" s="49"/>
      <c r="F522" s="49"/>
      <c r="G522" s="49"/>
      <c r="H522" s="50"/>
    </row>
    <row r="523">
      <c r="C523" s="49"/>
      <c r="D523" s="49"/>
      <c r="E523" s="49"/>
      <c r="F523" s="49"/>
      <c r="G523" s="49"/>
      <c r="H523" s="50"/>
    </row>
    <row r="524">
      <c r="C524" s="49"/>
      <c r="D524" s="49"/>
      <c r="E524" s="49"/>
      <c r="F524" s="49"/>
      <c r="G524" s="49"/>
      <c r="H524" s="50"/>
    </row>
    <row r="525">
      <c r="C525" s="49"/>
      <c r="D525" s="49"/>
      <c r="E525" s="49"/>
      <c r="F525" s="49"/>
      <c r="G525" s="49"/>
      <c r="H525" s="50"/>
    </row>
    <row r="526">
      <c r="C526" s="49"/>
      <c r="D526" s="49"/>
      <c r="E526" s="49"/>
      <c r="F526" s="49"/>
      <c r="G526" s="49"/>
      <c r="H526" s="50"/>
    </row>
    <row r="527">
      <c r="C527" s="49"/>
      <c r="D527" s="49"/>
      <c r="E527" s="49"/>
      <c r="F527" s="49"/>
      <c r="G527" s="49"/>
      <c r="H527" s="50"/>
    </row>
    <row r="528">
      <c r="C528" s="49"/>
      <c r="D528" s="49"/>
      <c r="E528" s="49"/>
      <c r="F528" s="49"/>
      <c r="G528" s="49"/>
      <c r="H528" s="50"/>
    </row>
    <row r="529">
      <c r="C529" s="49"/>
      <c r="D529" s="49"/>
      <c r="E529" s="49"/>
      <c r="F529" s="49"/>
      <c r="G529" s="49"/>
      <c r="H529" s="50"/>
    </row>
    <row r="530">
      <c r="C530" s="49"/>
      <c r="D530" s="49"/>
      <c r="E530" s="49"/>
      <c r="F530" s="49"/>
      <c r="G530" s="49"/>
      <c r="H530" s="50"/>
    </row>
    <row r="531">
      <c r="C531" s="49"/>
      <c r="D531" s="49"/>
      <c r="E531" s="49"/>
      <c r="F531" s="49"/>
      <c r="G531" s="49"/>
      <c r="H531" s="50"/>
    </row>
    <row r="532">
      <c r="C532" s="49"/>
      <c r="D532" s="49"/>
      <c r="E532" s="49"/>
      <c r="F532" s="49"/>
      <c r="G532" s="49"/>
      <c r="H532" s="50"/>
    </row>
    <row r="533">
      <c r="C533" s="49"/>
      <c r="D533" s="49"/>
      <c r="E533" s="49"/>
      <c r="F533" s="49"/>
      <c r="G533" s="49"/>
      <c r="H533" s="50"/>
    </row>
    <row r="534">
      <c r="C534" s="49"/>
      <c r="D534" s="49"/>
      <c r="E534" s="49"/>
      <c r="F534" s="49"/>
      <c r="G534" s="49"/>
      <c r="H534" s="50"/>
    </row>
    <row r="535">
      <c r="C535" s="49"/>
      <c r="D535" s="49"/>
      <c r="E535" s="49"/>
      <c r="F535" s="49"/>
      <c r="G535" s="49"/>
      <c r="H535" s="50"/>
    </row>
    <row r="536">
      <c r="C536" s="49"/>
      <c r="D536" s="49"/>
      <c r="E536" s="49"/>
      <c r="F536" s="49"/>
      <c r="G536" s="49"/>
      <c r="H536" s="50"/>
    </row>
    <row r="537">
      <c r="C537" s="49"/>
      <c r="D537" s="49"/>
      <c r="E537" s="49"/>
      <c r="F537" s="49"/>
      <c r="G537" s="49"/>
      <c r="H537" s="50"/>
    </row>
    <row r="538">
      <c r="C538" s="49"/>
      <c r="D538" s="49"/>
      <c r="E538" s="49"/>
      <c r="F538" s="49"/>
      <c r="G538" s="49"/>
      <c r="H538" s="50"/>
    </row>
    <row r="539">
      <c r="C539" s="49"/>
      <c r="D539" s="49"/>
      <c r="E539" s="49"/>
      <c r="F539" s="49"/>
      <c r="G539" s="49"/>
      <c r="H539" s="50"/>
    </row>
    <row r="540">
      <c r="C540" s="49"/>
      <c r="D540" s="49"/>
      <c r="E540" s="49"/>
      <c r="F540" s="49"/>
      <c r="G540" s="49"/>
      <c r="H540" s="50"/>
    </row>
    <row r="541">
      <c r="C541" s="49"/>
      <c r="D541" s="49"/>
      <c r="E541" s="49"/>
      <c r="F541" s="49"/>
      <c r="G541" s="49"/>
      <c r="H541" s="50"/>
    </row>
    <row r="542">
      <c r="C542" s="49"/>
      <c r="D542" s="49"/>
      <c r="E542" s="49"/>
      <c r="F542" s="49"/>
      <c r="G542" s="49"/>
      <c r="H542" s="50"/>
    </row>
    <row r="543">
      <c r="C543" s="49"/>
      <c r="D543" s="49"/>
      <c r="E543" s="49"/>
      <c r="F543" s="49"/>
      <c r="G543" s="49"/>
      <c r="H543" s="50"/>
    </row>
    <row r="544">
      <c r="C544" s="49"/>
      <c r="D544" s="49"/>
      <c r="E544" s="49"/>
      <c r="F544" s="49"/>
      <c r="G544" s="49"/>
      <c r="H544" s="50"/>
    </row>
    <row r="545">
      <c r="C545" s="49"/>
      <c r="D545" s="49"/>
      <c r="E545" s="49"/>
      <c r="F545" s="49"/>
      <c r="G545" s="49"/>
      <c r="H545" s="50"/>
    </row>
    <row r="546">
      <c r="C546" s="49"/>
      <c r="D546" s="49"/>
      <c r="E546" s="49"/>
      <c r="F546" s="49"/>
      <c r="G546" s="49"/>
      <c r="H546" s="50"/>
    </row>
    <row r="547">
      <c r="C547" s="49"/>
      <c r="D547" s="49"/>
      <c r="E547" s="49"/>
      <c r="F547" s="49"/>
      <c r="G547" s="49"/>
      <c r="H547" s="50"/>
    </row>
    <row r="548">
      <c r="C548" s="49"/>
      <c r="D548" s="49"/>
      <c r="E548" s="49"/>
      <c r="F548" s="49"/>
      <c r="G548" s="49"/>
      <c r="H548" s="50"/>
    </row>
    <row r="549">
      <c r="C549" s="49"/>
      <c r="D549" s="49"/>
      <c r="E549" s="49"/>
      <c r="F549" s="49"/>
      <c r="G549" s="49"/>
      <c r="H549" s="50"/>
    </row>
    <row r="550">
      <c r="C550" s="49"/>
      <c r="D550" s="49"/>
      <c r="E550" s="49"/>
      <c r="F550" s="49"/>
      <c r="G550" s="49"/>
      <c r="H550" s="50"/>
    </row>
    <row r="551">
      <c r="C551" s="49"/>
      <c r="D551" s="49"/>
      <c r="E551" s="49"/>
      <c r="F551" s="49"/>
      <c r="G551" s="49"/>
      <c r="H551" s="50"/>
    </row>
    <row r="552">
      <c r="C552" s="49"/>
      <c r="D552" s="49"/>
      <c r="E552" s="49"/>
      <c r="F552" s="49"/>
      <c r="G552" s="49"/>
      <c r="H552" s="50"/>
    </row>
    <row r="553">
      <c r="C553" s="49"/>
      <c r="D553" s="49"/>
      <c r="E553" s="49"/>
      <c r="F553" s="49"/>
      <c r="G553" s="49"/>
      <c r="H553" s="50"/>
    </row>
    <row r="554">
      <c r="C554" s="49"/>
      <c r="D554" s="49"/>
      <c r="E554" s="49"/>
      <c r="F554" s="49"/>
      <c r="G554" s="49"/>
      <c r="H554" s="50"/>
    </row>
    <row r="555">
      <c r="C555" s="49"/>
      <c r="D555" s="49"/>
      <c r="E555" s="49"/>
      <c r="F555" s="49"/>
      <c r="G555" s="49"/>
      <c r="H555" s="50"/>
    </row>
    <row r="556">
      <c r="C556" s="49"/>
      <c r="D556" s="49"/>
      <c r="E556" s="49"/>
      <c r="F556" s="49"/>
      <c r="G556" s="49"/>
      <c r="H556" s="50"/>
    </row>
    <row r="557">
      <c r="C557" s="49"/>
      <c r="D557" s="49"/>
      <c r="E557" s="49"/>
      <c r="F557" s="49"/>
      <c r="G557" s="49"/>
      <c r="H557" s="50"/>
    </row>
    <row r="558">
      <c r="C558" s="49"/>
      <c r="D558" s="49"/>
      <c r="E558" s="49"/>
      <c r="F558" s="49"/>
      <c r="G558" s="49"/>
      <c r="H558" s="50"/>
    </row>
    <row r="559">
      <c r="C559" s="49"/>
      <c r="D559" s="49"/>
      <c r="E559" s="49"/>
      <c r="F559" s="49"/>
      <c r="G559" s="49"/>
      <c r="H559" s="50"/>
    </row>
    <row r="560">
      <c r="C560" s="49"/>
      <c r="D560" s="49"/>
      <c r="E560" s="49"/>
      <c r="F560" s="49"/>
      <c r="G560" s="49"/>
      <c r="H560" s="50"/>
    </row>
    <row r="561">
      <c r="C561" s="49"/>
      <c r="D561" s="49"/>
      <c r="E561" s="49"/>
      <c r="F561" s="49"/>
      <c r="G561" s="49"/>
      <c r="H561" s="50"/>
    </row>
    <row r="562">
      <c r="C562" s="49"/>
      <c r="D562" s="49"/>
      <c r="E562" s="49"/>
      <c r="F562" s="49"/>
      <c r="G562" s="49"/>
      <c r="H562" s="50"/>
    </row>
    <row r="563">
      <c r="C563" s="49"/>
      <c r="D563" s="49"/>
      <c r="E563" s="49"/>
      <c r="F563" s="49"/>
      <c r="G563" s="49"/>
      <c r="H563" s="50"/>
    </row>
    <row r="564">
      <c r="C564" s="49"/>
      <c r="D564" s="49"/>
      <c r="E564" s="49"/>
      <c r="F564" s="49"/>
      <c r="G564" s="49"/>
      <c r="H564" s="50"/>
    </row>
    <row r="565">
      <c r="C565" s="49"/>
      <c r="D565" s="49"/>
      <c r="E565" s="49"/>
      <c r="F565" s="49"/>
      <c r="G565" s="49"/>
      <c r="H565" s="50"/>
    </row>
    <row r="566">
      <c r="C566" s="49"/>
      <c r="D566" s="49"/>
      <c r="E566" s="49"/>
      <c r="F566" s="49"/>
      <c r="G566" s="49"/>
      <c r="H566" s="50"/>
    </row>
    <row r="567">
      <c r="C567" s="49"/>
      <c r="D567" s="49"/>
      <c r="E567" s="49"/>
      <c r="F567" s="49"/>
      <c r="G567" s="49"/>
      <c r="H567" s="50"/>
    </row>
    <row r="568">
      <c r="C568" s="49"/>
      <c r="D568" s="49"/>
      <c r="E568" s="49"/>
      <c r="F568" s="49"/>
      <c r="G568" s="49"/>
      <c r="H568" s="50"/>
    </row>
    <row r="569">
      <c r="C569" s="49"/>
      <c r="D569" s="49"/>
      <c r="E569" s="49"/>
      <c r="F569" s="49"/>
      <c r="G569" s="49"/>
      <c r="H569" s="50"/>
    </row>
    <row r="570">
      <c r="C570" s="49"/>
      <c r="D570" s="49"/>
      <c r="E570" s="49"/>
      <c r="F570" s="49"/>
      <c r="G570" s="49"/>
      <c r="H570" s="50"/>
    </row>
    <row r="571">
      <c r="C571" s="49"/>
      <c r="D571" s="49"/>
      <c r="E571" s="49"/>
      <c r="F571" s="49"/>
      <c r="G571" s="49"/>
      <c r="H571" s="50"/>
    </row>
    <row r="572">
      <c r="C572" s="49"/>
      <c r="D572" s="49"/>
      <c r="E572" s="49"/>
      <c r="F572" s="49"/>
      <c r="G572" s="49"/>
      <c r="H572" s="50"/>
    </row>
    <row r="573">
      <c r="C573" s="49"/>
      <c r="D573" s="49"/>
      <c r="E573" s="49"/>
      <c r="F573" s="49"/>
      <c r="G573" s="49"/>
      <c r="H573" s="50"/>
    </row>
    <row r="574">
      <c r="C574" s="49"/>
      <c r="D574" s="49"/>
      <c r="E574" s="49"/>
      <c r="F574" s="49"/>
      <c r="G574" s="49"/>
      <c r="H574" s="50"/>
    </row>
    <row r="575">
      <c r="C575" s="49"/>
      <c r="D575" s="49"/>
      <c r="E575" s="49"/>
      <c r="F575" s="49"/>
      <c r="G575" s="49"/>
      <c r="H575" s="50"/>
    </row>
    <row r="576">
      <c r="C576" s="49"/>
      <c r="D576" s="49"/>
      <c r="E576" s="49"/>
      <c r="F576" s="49"/>
      <c r="G576" s="49"/>
      <c r="H576" s="50"/>
    </row>
    <row r="577">
      <c r="C577" s="49"/>
      <c r="D577" s="49"/>
      <c r="E577" s="49"/>
      <c r="F577" s="49"/>
      <c r="G577" s="49"/>
      <c r="H577" s="50"/>
    </row>
    <row r="578">
      <c r="C578" s="49"/>
      <c r="D578" s="49"/>
      <c r="E578" s="49"/>
      <c r="F578" s="49"/>
      <c r="G578" s="49"/>
      <c r="H578" s="50"/>
    </row>
    <row r="579">
      <c r="C579" s="49"/>
      <c r="D579" s="49"/>
      <c r="E579" s="49"/>
      <c r="F579" s="49"/>
      <c r="G579" s="49"/>
      <c r="H579" s="50"/>
    </row>
    <row r="580">
      <c r="C580" s="49"/>
      <c r="D580" s="49"/>
      <c r="E580" s="49"/>
      <c r="F580" s="49"/>
      <c r="G580" s="49"/>
      <c r="H580" s="50"/>
    </row>
    <row r="581">
      <c r="C581" s="49"/>
      <c r="D581" s="49"/>
      <c r="E581" s="49"/>
      <c r="F581" s="49"/>
      <c r="G581" s="49"/>
      <c r="H581" s="50"/>
    </row>
    <row r="582">
      <c r="C582" s="49"/>
      <c r="D582" s="49"/>
      <c r="E582" s="49"/>
      <c r="F582" s="49"/>
      <c r="G582" s="49"/>
      <c r="H582" s="50"/>
    </row>
    <row r="583">
      <c r="C583" s="49"/>
      <c r="D583" s="49"/>
      <c r="E583" s="49"/>
      <c r="F583" s="49"/>
      <c r="G583" s="49"/>
      <c r="H583" s="50"/>
    </row>
    <row r="584">
      <c r="C584" s="49"/>
      <c r="D584" s="49"/>
      <c r="E584" s="49"/>
      <c r="F584" s="49"/>
      <c r="G584" s="49"/>
      <c r="H584" s="50"/>
    </row>
    <row r="585">
      <c r="C585" s="49"/>
      <c r="D585" s="49"/>
      <c r="E585" s="49"/>
      <c r="F585" s="49"/>
      <c r="G585" s="49"/>
      <c r="H585" s="50"/>
    </row>
    <row r="586">
      <c r="C586" s="49"/>
      <c r="D586" s="49"/>
      <c r="E586" s="49"/>
      <c r="F586" s="49"/>
      <c r="G586" s="49"/>
      <c r="H586" s="50"/>
    </row>
    <row r="587">
      <c r="C587" s="49"/>
      <c r="D587" s="49"/>
      <c r="E587" s="49"/>
      <c r="F587" s="49"/>
      <c r="G587" s="49"/>
      <c r="H587" s="50"/>
    </row>
    <row r="588">
      <c r="C588" s="49"/>
      <c r="D588" s="49"/>
      <c r="E588" s="49"/>
      <c r="F588" s="49"/>
      <c r="G588" s="49"/>
      <c r="H588" s="50"/>
    </row>
    <row r="589">
      <c r="C589" s="49"/>
      <c r="D589" s="49"/>
      <c r="E589" s="49"/>
      <c r="F589" s="49"/>
      <c r="G589" s="49"/>
      <c r="H589" s="50"/>
    </row>
    <row r="590">
      <c r="C590" s="49"/>
      <c r="D590" s="49"/>
      <c r="E590" s="49"/>
      <c r="F590" s="49"/>
      <c r="G590" s="49"/>
      <c r="H590" s="50"/>
    </row>
    <row r="591">
      <c r="C591" s="49"/>
      <c r="D591" s="49"/>
      <c r="E591" s="49"/>
      <c r="F591" s="49"/>
      <c r="G591" s="49"/>
      <c r="H591" s="50"/>
    </row>
    <row r="592">
      <c r="C592" s="49"/>
      <c r="D592" s="49"/>
      <c r="E592" s="49"/>
      <c r="F592" s="49"/>
      <c r="G592" s="49"/>
      <c r="H592" s="50"/>
    </row>
    <row r="593">
      <c r="C593" s="49"/>
      <c r="D593" s="49"/>
      <c r="E593" s="49"/>
      <c r="F593" s="49"/>
      <c r="G593" s="49"/>
      <c r="H593" s="50"/>
    </row>
    <row r="594">
      <c r="C594" s="49"/>
      <c r="D594" s="49"/>
      <c r="E594" s="49"/>
      <c r="F594" s="49"/>
      <c r="G594" s="49"/>
      <c r="H594" s="50"/>
    </row>
    <row r="595">
      <c r="C595" s="49"/>
      <c r="D595" s="49"/>
      <c r="E595" s="49"/>
      <c r="F595" s="49"/>
      <c r="G595" s="49"/>
      <c r="H595" s="50"/>
    </row>
    <row r="596">
      <c r="C596" s="49"/>
      <c r="D596" s="49"/>
      <c r="E596" s="49"/>
      <c r="F596" s="49"/>
      <c r="G596" s="49"/>
      <c r="H596" s="50"/>
    </row>
    <row r="597">
      <c r="C597" s="49"/>
      <c r="D597" s="49"/>
      <c r="E597" s="49"/>
      <c r="F597" s="49"/>
      <c r="G597" s="49"/>
      <c r="H597" s="50"/>
    </row>
    <row r="598">
      <c r="C598" s="49"/>
      <c r="D598" s="49"/>
      <c r="E598" s="49"/>
      <c r="F598" s="49"/>
      <c r="G598" s="49"/>
      <c r="H598" s="50"/>
    </row>
    <row r="599">
      <c r="C599" s="49"/>
      <c r="D599" s="49"/>
      <c r="E599" s="49"/>
      <c r="F599" s="49"/>
      <c r="G599" s="49"/>
      <c r="H599" s="50"/>
    </row>
    <row r="600">
      <c r="C600" s="49"/>
      <c r="D600" s="49"/>
      <c r="E600" s="49"/>
      <c r="F600" s="49"/>
      <c r="G600" s="49"/>
      <c r="H600" s="50"/>
    </row>
    <row r="601">
      <c r="C601" s="49"/>
      <c r="D601" s="49"/>
      <c r="E601" s="49"/>
      <c r="F601" s="49"/>
      <c r="G601" s="49"/>
      <c r="H601" s="50"/>
    </row>
    <row r="602">
      <c r="C602" s="49"/>
      <c r="D602" s="49"/>
      <c r="E602" s="49"/>
      <c r="F602" s="49"/>
      <c r="G602" s="49"/>
      <c r="H602" s="50"/>
    </row>
    <row r="603">
      <c r="C603" s="49"/>
      <c r="D603" s="49"/>
      <c r="E603" s="49"/>
      <c r="F603" s="49"/>
      <c r="G603" s="49"/>
      <c r="H603" s="50"/>
    </row>
    <row r="604">
      <c r="C604" s="49"/>
      <c r="D604" s="49"/>
      <c r="E604" s="49"/>
      <c r="F604" s="49"/>
      <c r="G604" s="49"/>
      <c r="H604" s="50"/>
    </row>
    <row r="605">
      <c r="C605" s="49"/>
      <c r="D605" s="49"/>
      <c r="E605" s="49"/>
      <c r="F605" s="49"/>
      <c r="G605" s="49"/>
      <c r="H605" s="50"/>
    </row>
    <row r="606">
      <c r="C606" s="49"/>
      <c r="D606" s="49"/>
      <c r="E606" s="49"/>
      <c r="F606" s="49"/>
      <c r="G606" s="49"/>
      <c r="H606" s="50"/>
    </row>
    <row r="607">
      <c r="C607" s="49"/>
      <c r="D607" s="49"/>
      <c r="E607" s="49"/>
      <c r="F607" s="49"/>
      <c r="G607" s="49"/>
      <c r="H607" s="50"/>
    </row>
    <row r="608">
      <c r="C608" s="49"/>
      <c r="D608" s="49"/>
      <c r="E608" s="49"/>
      <c r="F608" s="49"/>
      <c r="G608" s="49"/>
      <c r="H608" s="50"/>
    </row>
    <row r="609">
      <c r="C609" s="49"/>
      <c r="D609" s="49"/>
      <c r="E609" s="49"/>
      <c r="F609" s="49"/>
      <c r="G609" s="49"/>
      <c r="H609" s="50"/>
    </row>
    <row r="610">
      <c r="C610" s="49"/>
      <c r="D610" s="49"/>
      <c r="E610" s="49"/>
      <c r="F610" s="49"/>
      <c r="G610" s="49"/>
      <c r="H610" s="50"/>
    </row>
    <row r="611">
      <c r="C611" s="49"/>
      <c r="D611" s="49"/>
      <c r="E611" s="49"/>
      <c r="F611" s="49"/>
      <c r="G611" s="49"/>
      <c r="H611" s="50"/>
    </row>
    <row r="612">
      <c r="C612" s="49"/>
      <c r="D612" s="49"/>
      <c r="E612" s="49"/>
      <c r="F612" s="49"/>
      <c r="G612" s="49"/>
      <c r="H612" s="50"/>
    </row>
    <row r="613">
      <c r="C613" s="49"/>
      <c r="D613" s="49"/>
      <c r="E613" s="49"/>
      <c r="F613" s="49"/>
      <c r="G613" s="49"/>
      <c r="H613" s="50"/>
    </row>
    <row r="614">
      <c r="C614" s="49"/>
      <c r="D614" s="49"/>
      <c r="E614" s="49"/>
      <c r="F614" s="49"/>
      <c r="G614" s="49"/>
      <c r="H614" s="50"/>
    </row>
    <row r="615">
      <c r="C615" s="49"/>
      <c r="D615" s="49"/>
      <c r="E615" s="49"/>
      <c r="F615" s="49"/>
      <c r="G615" s="49"/>
      <c r="H615" s="50"/>
    </row>
    <row r="616">
      <c r="C616" s="49"/>
      <c r="D616" s="49"/>
      <c r="E616" s="49"/>
      <c r="F616" s="49"/>
      <c r="G616" s="49"/>
      <c r="H616" s="50"/>
    </row>
    <row r="617">
      <c r="C617" s="49"/>
      <c r="D617" s="49"/>
      <c r="E617" s="49"/>
      <c r="F617" s="49"/>
      <c r="G617" s="49"/>
      <c r="H617" s="50"/>
    </row>
    <row r="618">
      <c r="C618" s="49"/>
      <c r="D618" s="49"/>
      <c r="E618" s="49"/>
      <c r="F618" s="49"/>
      <c r="G618" s="49"/>
      <c r="H618" s="50"/>
    </row>
    <row r="619">
      <c r="C619" s="49"/>
      <c r="D619" s="49"/>
      <c r="E619" s="49"/>
      <c r="F619" s="49"/>
      <c r="G619" s="49"/>
      <c r="H619" s="50"/>
    </row>
    <row r="620">
      <c r="C620" s="49"/>
      <c r="D620" s="49"/>
      <c r="E620" s="49"/>
      <c r="F620" s="49"/>
      <c r="G620" s="49"/>
      <c r="H620" s="50"/>
    </row>
    <row r="621">
      <c r="C621" s="49"/>
      <c r="D621" s="49"/>
      <c r="E621" s="49"/>
      <c r="F621" s="49"/>
      <c r="G621" s="49"/>
      <c r="H621" s="50"/>
    </row>
    <row r="622">
      <c r="C622" s="49"/>
      <c r="D622" s="49"/>
      <c r="E622" s="49"/>
      <c r="F622" s="49"/>
      <c r="G622" s="49"/>
      <c r="H622" s="50"/>
    </row>
    <row r="623">
      <c r="C623" s="49"/>
      <c r="D623" s="49"/>
      <c r="E623" s="49"/>
      <c r="F623" s="49"/>
      <c r="G623" s="49"/>
      <c r="H623" s="50"/>
    </row>
    <row r="624">
      <c r="C624" s="49"/>
      <c r="D624" s="49"/>
      <c r="E624" s="49"/>
      <c r="F624" s="49"/>
      <c r="G624" s="49"/>
      <c r="H624" s="50"/>
    </row>
    <row r="625">
      <c r="C625" s="49"/>
      <c r="D625" s="49"/>
      <c r="E625" s="49"/>
      <c r="F625" s="49"/>
      <c r="G625" s="49"/>
      <c r="H625" s="50"/>
    </row>
    <row r="626">
      <c r="C626" s="49"/>
      <c r="D626" s="49"/>
      <c r="E626" s="49"/>
      <c r="F626" s="49"/>
      <c r="G626" s="49"/>
      <c r="H626" s="50"/>
    </row>
    <row r="627">
      <c r="C627" s="49"/>
      <c r="D627" s="49"/>
      <c r="E627" s="49"/>
      <c r="F627" s="49"/>
      <c r="G627" s="49"/>
      <c r="H627" s="50"/>
    </row>
    <row r="628">
      <c r="C628" s="49"/>
      <c r="D628" s="49"/>
      <c r="E628" s="49"/>
      <c r="F628" s="49"/>
      <c r="G628" s="49"/>
      <c r="H628" s="50"/>
    </row>
    <row r="629">
      <c r="C629" s="49"/>
      <c r="D629" s="49"/>
      <c r="E629" s="49"/>
      <c r="F629" s="49"/>
      <c r="G629" s="49"/>
      <c r="H629" s="50"/>
    </row>
    <row r="630">
      <c r="C630" s="49"/>
      <c r="D630" s="49"/>
      <c r="E630" s="49"/>
      <c r="F630" s="49"/>
      <c r="G630" s="49"/>
      <c r="H630" s="50"/>
    </row>
    <row r="631">
      <c r="C631" s="49"/>
      <c r="D631" s="49"/>
      <c r="E631" s="49"/>
      <c r="F631" s="49"/>
      <c r="G631" s="49"/>
      <c r="H631" s="50"/>
    </row>
    <row r="632">
      <c r="C632" s="49"/>
      <c r="D632" s="49"/>
      <c r="E632" s="49"/>
      <c r="F632" s="49"/>
      <c r="G632" s="49"/>
      <c r="H632" s="50"/>
    </row>
    <row r="633">
      <c r="C633" s="49"/>
      <c r="D633" s="49"/>
      <c r="E633" s="49"/>
      <c r="F633" s="49"/>
      <c r="G633" s="49"/>
      <c r="H633" s="50"/>
    </row>
    <row r="634">
      <c r="C634" s="49"/>
      <c r="D634" s="49"/>
      <c r="E634" s="49"/>
      <c r="F634" s="49"/>
      <c r="G634" s="49"/>
      <c r="H634" s="50"/>
    </row>
    <row r="635">
      <c r="C635" s="49"/>
      <c r="D635" s="49"/>
      <c r="E635" s="49"/>
      <c r="F635" s="49"/>
      <c r="G635" s="49"/>
      <c r="H635" s="50"/>
    </row>
    <row r="636">
      <c r="C636" s="49"/>
      <c r="D636" s="49"/>
      <c r="E636" s="49"/>
      <c r="F636" s="49"/>
      <c r="G636" s="49"/>
      <c r="H636" s="50"/>
    </row>
    <row r="637">
      <c r="C637" s="49"/>
      <c r="D637" s="49"/>
      <c r="E637" s="49"/>
      <c r="F637" s="49"/>
      <c r="G637" s="49"/>
      <c r="H637" s="50"/>
    </row>
    <row r="638">
      <c r="C638" s="49"/>
      <c r="D638" s="49"/>
      <c r="E638" s="49"/>
      <c r="F638" s="49"/>
      <c r="G638" s="49"/>
      <c r="H638" s="50"/>
    </row>
    <row r="639">
      <c r="C639" s="49"/>
      <c r="D639" s="49"/>
      <c r="E639" s="49"/>
      <c r="F639" s="49"/>
      <c r="G639" s="49"/>
      <c r="H639" s="50"/>
    </row>
    <row r="640">
      <c r="C640" s="49"/>
      <c r="D640" s="49"/>
      <c r="E640" s="49"/>
      <c r="F640" s="49"/>
      <c r="G640" s="49"/>
      <c r="H640" s="50"/>
    </row>
    <row r="641">
      <c r="C641" s="49"/>
      <c r="D641" s="49"/>
      <c r="E641" s="49"/>
      <c r="F641" s="49"/>
      <c r="G641" s="49"/>
      <c r="H641" s="50"/>
    </row>
    <row r="642">
      <c r="C642" s="49"/>
      <c r="D642" s="49"/>
      <c r="E642" s="49"/>
      <c r="F642" s="49"/>
      <c r="G642" s="49"/>
      <c r="H642" s="50"/>
    </row>
    <row r="643">
      <c r="C643" s="49"/>
      <c r="D643" s="49"/>
      <c r="E643" s="49"/>
      <c r="F643" s="49"/>
      <c r="G643" s="49"/>
      <c r="H643" s="50"/>
    </row>
    <row r="644">
      <c r="C644" s="49"/>
      <c r="D644" s="49"/>
      <c r="E644" s="49"/>
      <c r="F644" s="49"/>
      <c r="G644" s="49"/>
      <c r="H644" s="50"/>
    </row>
    <row r="645">
      <c r="C645" s="49"/>
      <c r="D645" s="49"/>
      <c r="E645" s="49"/>
      <c r="F645" s="49"/>
      <c r="G645" s="49"/>
      <c r="H645" s="50"/>
    </row>
    <row r="646">
      <c r="C646" s="49"/>
      <c r="D646" s="49"/>
      <c r="E646" s="49"/>
      <c r="F646" s="49"/>
      <c r="G646" s="49"/>
      <c r="H646" s="50"/>
    </row>
    <row r="647">
      <c r="C647" s="49"/>
      <c r="D647" s="49"/>
      <c r="E647" s="49"/>
      <c r="F647" s="49"/>
      <c r="G647" s="49"/>
      <c r="H647" s="50"/>
    </row>
    <row r="648">
      <c r="C648" s="49"/>
      <c r="D648" s="49"/>
      <c r="E648" s="49"/>
      <c r="F648" s="49"/>
      <c r="G648" s="49"/>
      <c r="H648" s="50"/>
    </row>
    <row r="649">
      <c r="C649" s="49"/>
      <c r="D649" s="49"/>
      <c r="E649" s="49"/>
      <c r="F649" s="49"/>
      <c r="G649" s="49"/>
      <c r="H649" s="50"/>
    </row>
    <row r="650">
      <c r="C650" s="49"/>
      <c r="D650" s="49"/>
      <c r="E650" s="49"/>
      <c r="F650" s="49"/>
      <c r="G650" s="49"/>
      <c r="H650" s="50"/>
    </row>
    <row r="651">
      <c r="C651" s="49"/>
      <c r="D651" s="49"/>
      <c r="E651" s="49"/>
      <c r="F651" s="49"/>
      <c r="G651" s="49"/>
      <c r="H651" s="50"/>
    </row>
    <row r="652">
      <c r="C652" s="49"/>
      <c r="D652" s="49"/>
      <c r="E652" s="49"/>
      <c r="F652" s="49"/>
      <c r="G652" s="49"/>
      <c r="H652" s="50"/>
    </row>
    <row r="653">
      <c r="C653" s="49"/>
      <c r="D653" s="49"/>
      <c r="E653" s="49"/>
      <c r="F653" s="49"/>
      <c r="G653" s="49"/>
      <c r="H653" s="50"/>
    </row>
    <row r="654">
      <c r="C654" s="49"/>
      <c r="D654" s="49"/>
      <c r="E654" s="49"/>
      <c r="F654" s="49"/>
      <c r="G654" s="49"/>
      <c r="H654" s="50"/>
    </row>
    <row r="655">
      <c r="C655" s="49"/>
      <c r="D655" s="49"/>
      <c r="E655" s="49"/>
      <c r="F655" s="49"/>
      <c r="G655" s="49"/>
      <c r="H655" s="50"/>
    </row>
    <row r="656">
      <c r="C656" s="49"/>
      <c r="D656" s="49"/>
      <c r="E656" s="49"/>
      <c r="F656" s="49"/>
      <c r="G656" s="49"/>
      <c r="H656" s="50"/>
    </row>
    <row r="657">
      <c r="C657" s="49"/>
      <c r="D657" s="49"/>
      <c r="E657" s="49"/>
      <c r="F657" s="49"/>
      <c r="G657" s="49"/>
      <c r="H657" s="50"/>
    </row>
    <row r="658">
      <c r="C658" s="49"/>
      <c r="D658" s="49"/>
      <c r="E658" s="49"/>
      <c r="F658" s="49"/>
      <c r="G658" s="49"/>
      <c r="H658" s="50"/>
    </row>
    <row r="659">
      <c r="C659" s="49"/>
      <c r="D659" s="49"/>
      <c r="E659" s="49"/>
      <c r="F659" s="49"/>
      <c r="G659" s="49"/>
      <c r="H659" s="50"/>
    </row>
    <row r="660">
      <c r="C660" s="49"/>
      <c r="D660" s="49"/>
      <c r="E660" s="49"/>
      <c r="F660" s="49"/>
      <c r="G660" s="49"/>
      <c r="H660" s="50"/>
    </row>
    <row r="661">
      <c r="C661" s="49"/>
      <c r="D661" s="49"/>
      <c r="E661" s="49"/>
      <c r="F661" s="49"/>
      <c r="G661" s="49"/>
      <c r="H661" s="50"/>
    </row>
    <row r="662">
      <c r="C662" s="49"/>
      <c r="D662" s="49"/>
      <c r="E662" s="49"/>
      <c r="F662" s="49"/>
      <c r="G662" s="49"/>
      <c r="H662" s="50"/>
    </row>
    <row r="663">
      <c r="C663" s="49"/>
      <c r="D663" s="49"/>
      <c r="E663" s="49"/>
      <c r="F663" s="49"/>
      <c r="G663" s="49"/>
      <c r="H663" s="50"/>
    </row>
    <row r="664">
      <c r="C664" s="49"/>
      <c r="D664" s="49"/>
      <c r="E664" s="49"/>
      <c r="F664" s="49"/>
      <c r="G664" s="49"/>
      <c r="H664" s="50"/>
    </row>
    <row r="665">
      <c r="C665" s="49"/>
      <c r="D665" s="49"/>
      <c r="E665" s="49"/>
      <c r="F665" s="49"/>
      <c r="G665" s="49"/>
      <c r="H665" s="50"/>
    </row>
    <row r="666">
      <c r="C666" s="49"/>
      <c r="D666" s="49"/>
      <c r="E666" s="49"/>
      <c r="F666" s="49"/>
      <c r="G666" s="49"/>
      <c r="H666" s="50"/>
    </row>
    <row r="667">
      <c r="C667" s="49"/>
      <c r="D667" s="49"/>
      <c r="E667" s="49"/>
      <c r="F667" s="49"/>
      <c r="G667" s="49"/>
      <c r="H667" s="50"/>
    </row>
    <row r="668">
      <c r="C668" s="49"/>
      <c r="D668" s="49"/>
      <c r="E668" s="49"/>
      <c r="F668" s="49"/>
      <c r="G668" s="49"/>
      <c r="H668" s="50"/>
    </row>
    <row r="669">
      <c r="C669" s="49"/>
      <c r="D669" s="49"/>
      <c r="E669" s="49"/>
      <c r="F669" s="49"/>
      <c r="G669" s="49"/>
      <c r="H669" s="50"/>
    </row>
    <row r="670">
      <c r="C670" s="49"/>
      <c r="D670" s="49"/>
      <c r="E670" s="49"/>
      <c r="F670" s="49"/>
      <c r="G670" s="49"/>
      <c r="H670" s="50"/>
    </row>
    <row r="671">
      <c r="C671" s="49"/>
      <c r="D671" s="49"/>
      <c r="E671" s="49"/>
      <c r="F671" s="49"/>
      <c r="G671" s="49"/>
      <c r="H671" s="50"/>
    </row>
    <row r="672">
      <c r="C672" s="49"/>
      <c r="D672" s="49"/>
      <c r="E672" s="49"/>
      <c r="F672" s="49"/>
      <c r="G672" s="49"/>
      <c r="H672" s="50"/>
    </row>
    <row r="673">
      <c r="C673" s="49"/>
      <c r="D673" s="49"/>
      <c r="E673" s="49"/>
      <c r="F673" s="49"/>
      <c r="G673" s="49"/>
      <c r="H673" s="50"/>
    </row>
    <row r="674">
      <c r="C674" s="49"/>
      <c r="D674" s="49"/>
      <c r="E674" s="49"/>
      <c r="F674" s="49"/>
      <c r="G674" s="49"/>
      <c r="H674" s="50"/>
    </row>
    <row r="675">
      <c r="C675" s="49"/>
      <c r="D675" s="49"/>
      <c r="E675" s="49"/>
      <c r="F675" s="49"/>
      <c r="G675" s="49"/>
      <c r="H675" s="50"/>
    </row>
    <row r="676">
      <c r="C676" s="49"/>
      <c r="D676" s="49"/>
      <c r="E676" s="49"/>
      <c r="F676" s="49"/>
      <c r="G676" s="49"/>
      <c r="H676" s="50"/>
    </row>
    <row r="677">
      <c r="C677" s="49"/>
      <c r="D677" s="49"/>
      <c r="E677" s="49"/>
      <c r="F677" s="49"/>
      <c r="G677" s="49"/>
      <c r="H677" s="50"/>
    </row>
    <row r="678">
      <c r="C678" s="49"/>
      <c r="D678" s="49"/>
      <c r="E678" s="49"/>
      <c r="F678" s="49"/>
      <c r="G678" s="49"/>
      <c r="H678" s="50"/>
    </row>
    <row r="679">
      <c r="C679" s="49"/>
      <c r="D679" s="49"/>
      <c r="E679" s="49"/>
      <c r="F679" s="49"/>
      <c r="G679" s="49"/>
      <c r="H679" s="50"/>
    </row>
    <row r="680">
      <c r="C680" s="49"/>
      <c r="D680" s="49"/>
      <c r="E680" s="49"/>
      <c r="F680" s="49"/>
      <c r="G680" s="49"/>
      <c r="H680" s="50"/>
    </row>
    <row r="681">
      <c r="C681" s="49"/>
      <c r="D681" s="49"/>
      <c r="E681" s="49"/>
      <c r="F681" s="49"/>
      <c r="G681" s="49"/>
      <c r="H681" s="50"/>
    </row>
    <row r="682">
      <c r="C682" s="49"/>
      <c r="D682" s="49"/>
      <c r="E682" s="49"/>
      <c r="F682" s="49"/>
      <c r="G682" s="49"/>
      <c r="H682" s="50"/>
    </row>
    <row r="683">
      <c r="C683" s="49"/>
      <c r="D683" s="49"/>
      <c r="E683" s="49"/>
      <c r="F683" s="49"/>
      <c r="G683" s="49"/>
      <c r="H683" s="50"/>
    </row>
    <row r="684">
      <c r="C684" s="49"/>
      <c r="D684" s="49"/>
      <c r="E684" s="49"/>
      <c r="F684" s="49"/>
      <c r="G684" s="49"/>
      <c r="H684" s="50"/>
    </row>
    <row r="685">
      <c r="C685" s="49"/>
      <c r="D685" s="49"/>
      <c r="E685" s="49"/>
      <c r="F685" s="49"/>
      <c r="G685" s="49"/>
      <c r="H685" s="50"/>
    </row>
    <row r="686">
      <c r="C686" s="49"/>
      <c r="D686" s="49"/>
      <c r="E686" s="49"/>
      <c r="F686" s="49"/>
      <c r="G686" s="49"/>
      <c r="H686" s="50"/>
    </row>
    <row r="687">
      <c r="C687" s="49"/>
      <c r="D687" s="49"/>
      <c r="E687" s="49"/>
      <c r="F687" s="49"/>
      <c r="G687" s="49"/>
      <c r="H687" s="50"/>
    </row>
    <row r="688">
      <c r="C688" s="49"/>
      <c r="D688" s="49"/>
      <c r="E688" s="49"/>
      <c r="F688" s="49"/>
      <c r="G688" s="49"/>
      <c r="H688" s="50"/>
    </row>
    <row r="689">
      <c r="C689" s="49"/>
      <c r="D689" s="49"/>
      <c r="E689" s="49"/>
      <c r="F689" s="49"/>
      <c r="G689" s="49"/>
      <c r="H689" s="50"/>
    </row>
    <row r="690">
      <c r="C690" s="49"/>
      <c r="D690" s="49"/>
      <c r="E690" s="49"/>
      <c r="F690" s="49"/>
      <c r="G690" s="49"/>
      <c r="H690" s="50"/>
    </row>
    <row r="691">
      <c r="C691" s="49"/>
      <c r="D691" s="49"/>
      <c r="E691" s="49"/>
      <c r="F691" s="49"/>
      <c r="G691" s="49"/>
      <c r="H691" s="50"/>
    </row>
    <row r="692">
      <c r="C692" s="49"/>
      <c r="D692" s="49"/>
      <c r="E692" s="49"/>
      <c r="F692" s="49"/>
      <c r="G692" s="49"/>
      <c r="H692" s="50"/>
    </row>
    <row r="693">
      <c r="C693" s="49"/>
      <c r="D693" s="49"/>
      <c r="E693" s="49"/>
      <c r="F693" s="49"/>
      <c r="G693" s="49"/>
      <c r="H693" s="50"/>
    </row>
    <row r="694">
      <c r="C694" s="49"/>
      <c r="D694" s="49"/>
      <c r="E694" s="49"/>
      <c r="F694" s="49"/>
      <c r="G694" s="49"/>
      <c r="H694" s="50"/>
    </row>
    <row r="695">
      <c r="C695" s="49"/>
      <c r="D695" s="49"/>
      <c r="E695" s="49"/>
      <c r="F695" s="49"/>
      <c r="G695" s="49"/>
      <c r="H695" s="50"/>
    </row>
    <row r="696">
      <c r="C696" s="49"/>
      <c r="D696" s="49"/>
      <c r="E696" s="49"/>
      <c r="F696" s="49"/>
      <c r="G696" s="49"/>
      <c r="H696" s="50"/>
    </row>
    <row r="697">
      <c r="C697" s="49"/>
      <c r="D697" s="49"/>
      <c r="E697" s="49"/>
      <c r="F697" s="49"/>
      <c r="G697" s="49"/>
      <c r="H697" s="50"/>
    </row>
    <row r="698">
      <c r="C698" s="49"/>
      <c r="D698" s="49"/>
      <c r="E698" s="49"/>
      <c r="F698" s="49"/>
      <c r="G698" s="49"/>
      <c r="H698" s="50"/>
    </row>
    <row r="699">
      <c r="C699" s="49"/>
      <c r="D699" s="49"/>
      <c r="E699" s="49"/>
      <c r="F699" s="49"/>
      <c r="G699" s="49"/>
      <c r="H699" s="50"/>
    </row>
    <row r="700">
      <c r="C700" s="49"/>
      <c r="D700" s="49"/>
      <c r="E700" s="49"/>
      <c r="F700" s="49"/>
      <c r="G700" s="49"/>
      <c r="H700" s="50"/>
    </row>
    <row r="701">
      <c r="C701" s="49"/>
      <c r="D701" s="49"/>
      <c r="E701" s="49"/>
      <c r="F701" s="49"/>
      <c r="G701" s="49"/>
      <c r="H701" s="50"/>
    </row>
    <row r="702">
      <c r="C702" s="49"/>
      <c r="D702" s="49"/>
      <c r="E702" s="49"/>
      <c r="F702" s="49"/>
      <c r="G702" s="49"/>
      <c r="H702" s="50"/>
    </row>
    <row r="703">
      <c r="C703" s="49"/>
      <c r="D703" s="49"/>
      <c r="E703" s="49"/>
      <c r="F703" s="49"/>
      <c r="G703" s="49"/>
      <c r="H703" s="50"/>
    </row>
    <row r="704">
      <c r="C704" s="49"/>
      <c r="D704" s="49"/>
      <c r="E704" s="49"/>
      <c r="F704" s="49"/>
      <c r="G704" s="49"/>
      <c r="H704" s="50"/>
    </row>
    <row r="705">
      <c r="C705" s="49"/>
      <c r="D705" s="49"/>
      <c r="E705" s="49"/>
      <c r="F705" s="49"/>
      <c r="G705" s="49"/>
      <c r="H705" s="50"/>
    </row>
    <row r="706">
      <c r="C706" s="49"/>
      <c r="D706" s="49"/>
      <c r="E706" s="49"/>
      <c r="F706" s="49"/>
      <c r="G706" s="49"/>
      <c r="H706" s="50"/>
    </row>
    <row r="707">
      <c r="C707" s="49"/>
      <c r="D707" s="49"/>
      <c r="E707" s="49"/>
      <c r="F707" s="49"/>
      <c r="G707" s="49"/>
      <c r="H707" s="50"/>
    </row>
    <row r="708">
      <c r="C708" s="49"/>
      <c r="D708" s="49"/>
      <c r="E708" s="49"/>
      <c r="F708" s="49"/>
      <c r="G708" s="49"/>
      <c r="H708" s="50"/>
    </row>
    <row r="709">
      <c r="C709" s="49"/>
      <c r="D709" s="49"/>
      <c r="E709" s="49"/>
      <c r="F709" s="49"/>
      <c r="G709" s="49"/>
      <c r="H709" s="50"/>
    </row>
    <row r="710">
      <c r="C710" s="49"/>
      <c r="D710" s="49"/>
      <c r="E710" s="49"/>
      <c r="F710" s="49"/>
      <c r="G710" s="49"/>
      <c r="H710" s="50"/>
    </row>
    <row r="711">
      <c r="C711" s="49"/>
      <c r="D711" s="49"/>
      <c r="E711" s="49"/>
      <c r="F711" s="49"/>
      <c r="G711" s="49"/>
      <c r="H711" s="50"/>
    </row>
    <row r="712">
      <c r="C712" s="49"/>
      <c r="D712" s="49"/>
      <c r="E712" s="49"/>
      <c r="F712" s="49"/>
      <c r="G712" s="49"/>
      <c r="H712" s="50"/>
    </row>
    <row r="713">
      <c r="C713" s="49"/>
      <c r="D713" s="49"/>
      <c r="E713" s="49"/>
      <c r="F713" s="49"/>
      <c r="G713" s="49"/>
      <c r="H713" s="50"/>
    </row>
    <row r="714">
      <c r="C714" s="49"/>
      <c r="D714" s="49"/>
      <c r="E714" s="49"/>
      <c r="F714" s="49"/>
      <c r="G714" s="49"/>
      <c r="H714" s="50"/>
    </row>
    <row r="715">
      <c r="C715" s="49"/>
      <c r="D715" s="49"/>
      <c r="E715" s="49"/>
      <c r="F715" s="49"/>
      <c r="G715" s="49"/>
      <c r="H715" s="50"/>
    </row>
    <row r="716">
      <c r="C716" s="49"/>
      <c r="D716" s="49"/>
      <c r="E716" s="49"/>
      <c r="F716" s="49"/>
      <c r="G716" s="49"/>
      <c r="H716" s="50"/>
    </row>
    <row r="717">
      <c r="C717" s="49"/>
      <c r="D717" s="49"/>
      <c r="E717" s="49"/>
      <c r="F717" s="49"/>
      <c r="G717" s="49"/>
      <c r="H717" s="50"/>
    </row>
    <row r="718">
      <c r="C718" s="49"/>
      <c r="D718" s="49"/>
      <c r="E718" s="49"/>
      <c r="F718" s="49"/>
      <c r="G718" s="49"/>
      <c r="H718" s="50"/>
    </row>
    <row r="719">
      <c r="C719" s="49"/>
      <c r="D719" s="49"/>
      <c r="E719" s="49"/>
      <c r="F719" s="49"/>
      <c r="G719" s="49"/>
      <c r="H719" s="50"/>
    </row>
    <row r="720">
      <c r="C720" s="49"/>
      <c r="D720" s="49"/>
      <c r="E720" s="49"/>
      <c r="F720" s="49"/>
      <c r="G720" s="49"/>
      <c r="H720" s="50"/>
    </row>
    <row r="721">
      <c r="C721" s="49"/>
      <c r="D721" s="49"/>
      <c r="E721" s="49"/>
      <c r="F721" s="49"/>
      <c r="G721" s="49"/>
      <c r="H721" s="50"/>
    </row>
    <row r="722">
      <c r="C722" s="49"/>
      <c r="D722" s="49"/>
      <c r="E722" s="49"/>
      <c r="F722" s="49"/>
      <c r="G722" s="49"/>
      <c r="H722" s="50"/>
    </row>
    <row r="723">
      <c r="C723" s="49"/>
      <c r="D723" s="49"/>
      <c r="E723" s="49"/>
      <c r="F723" s="49"/>
      <c r="G723" s="49"/>
      <c r="H723" s="50"/>
    </row>
    <row r="724">
      <c r="C724" s="49"/>
      <c r="D724" s="49"/>
      <c r="E724" s="49"/>
      <c r="F724" s="49"/>
      <c r="G724" s="49"/>
      <c r="H724" s="50"/>
    </row>
    <row r="725">
      <c r="C725" s="49"/>
      <c r="D725" s="49"/>
      <c r="E725" s="49"/>
      <c r="F725" s="49"/>
      <c r="G725" s="49"/>
      <c r="H725" s="50"/>
    </row>
    <row r="726">
      <c r="C726" s="49"/>
      <c r="D726" s="49"/>
      <c r="E726" s="49"/>
      <c r="F726" s="49"/>
      <c r="G726" s="49"/>
      <c r="H726" s="50"/>
    </row>
    <row r="727">
      <c r="C727" s="49"/>
      <c r="D727" s="49"/>
      <c r="E727" s="49"/>
      <c r="F727" s="49"/>
      <c r="G727" s="49"/>
      <c r="H727" s="50"/>
    </row>
    <row r="728">
      <c r="C728" s="49"/>
      <c r="D728" s="49"/>
      <c r="E728" s="49"/>
      <c r="F728" s="49"/>
      <c r="G728" s="49"/>
      <c r="H728" s="50"/>
    </row>
    <row r="729">
      <c r="C729" s="49"/>
      <c r="D729" s="49"/>
      <c r="E729" s="49"/>
      <c r="F729" s="49"/>
      <c r="G729" s="49"/>
      <c r="H729" s="50"/>
    </row>
    <row r="730">
      <c r="C730" s="49"/>
      <c r="D730" s="49"/>
      <c r="E730" s="49"/>
      <c r="F730" s="49"/>
      <c r="G730" s="49"/>
      <c r="H730" s="50"/>
    </row>
    <row r="731">
      <c r="C731" s="49"/>
      <c r="D731" s="49"/>
      <c r="E731" s="49"/>
      <c r="F731" s="49"/>
      <c r="G731" s="49"/>
      <c r="H731" s="50"/>
    </row>
    <row r="732">
      <c r="C732" s="49"/>
      <c r="D732" s="49"/>
      <c r="E732" s="49"/>
      <c r="F732" s="49"/>
      <c r="G732" s="49"/>
      <c r="H732" s="50"/>
    </row>
    <row r="733">
      <c r="C733" s="49"/>
      <c r="D733" s="49"/>
      <c r="E733" s="49"/>
      <c r="F733" s="49"/>
      <c r="G733" s="49"/>
      <c r="H733" s="50"/>
    </row>
    <row r="734">
      <c r="C734" s="49"/>
      <c r="D734" s="49"/>
      <c r="E734" s="49"/>
      <c r="F734" s="49"/>
      <c r="G734" s="49"/>
      <c r="H734" s="50"/>
    </row>
    <row r="735">
      <c r="C735" s="49"/>
      <c r="D735" s="49"/>
      <c r="E735" s="49"/>
      <c r="F735" s="49"/>
      <c r="G735" s="49"/>
      <c r="H735" s="50"/>
    </row>
    <row r="736">
      <c r="C736" s="49"/>
      <c r="D736" s="49"/>
      <c r="E736" s="49"/>
      <c r="F736" s="49"/>
      <c r="G736" s="49"/>
      <c r="H736" s="50"/>
    </row>
    <row r="737">
      <c r="C737" s="49"/>
      <c r="D737" s="49"/>
      <c r="E737" s="49"/>
      <c r="F737" s="49"/>
      <c r="G737" s="49"/>
      <c r="H737" s="50"/>
    </row>
    <row r="738">
      <c r="C738" s="49"/>
      <c r="D738" s="49"/>
      <c r="E738" s="49"/>
      <c r="F738" s="49"/>
      <c r="G738" s="49"/>
      <c r="H738" s="50"/>
    </row>
    <row r="739">
      <c r="C739" s="49"/>
      <c r="D739" s="49"/>
      <c r="E739" s="49"/>
      <c r="F739" s="49"/>
      <c r="G739" s="49"/>
      <c r="H739" s="50"/>
    </row>
    <row r="740">
      <c r="C740" s="49"/>
      <c r="D740" s="49"/>
      <c r="E740" s="49"/>
      <c r="F740" s="49"/>
      <c r="G740" s="49"/>
      <c r="H740" s="50"/>
    </row>
    <row r="741">
      <c r="C741" s="49"/>
      <c r="D741" s="49"/>
      <c r="E741" s="49"/>
      <c r="F741" s="49"/>
      <c r="G741" s="49"/>
      <c r="H741" s="50"/>
    </row>
    <row r="742">
      <c r="C742" s="49"/>
      <c r="D742" s="49"/>
      <c r="E742" s="49"/>
      <c r="F742" s="49"/>
      <c r="G742" s="49"/>
      <c r="H742" s="50"/>
    </row>
    <row r="743">
      <c r="C743" s="49"/>
      <c r="D743" s="49"/>
      <c r="E743" s="49"/>
      <c r="F743" s="49"/>
      <c r="G743" s="49"/>
      <c r="H743" s="50"/>
    </row>
    <row r="744">
      <c r="C744" s="49"/>
      <c r="D744" s="49"/>
      <c r="E744" s="49"/>
      <c r="F744" s="49"/>
      <c r="G744" s="49"/>
      <c r="H744" s="50"/>
    </row>
    <row r="745">
      <c r="C745" s="49"/>
      <c r="D745" s="49"/>
      <c r="E745" s="49"/>
      <c r="F745" s="49"/>
      <c r="G745" s="49"/>
      <c r="H745" s="50"/>
    </row>
    <row r="746">
      <c r="C746" s="49"/>
      <c r="D746" s="49"/>
      <c r="E746" s="49"/>
      <c r="F746" s="49"/>
      <c r="G746" s="49"/>
      <c r="H746" s="50"/>
    </row>
    <row r="747">
      <c r="C747" s="49"/>
      <c r="D747" s="49"/>
      <c r="E747" s="49"/>
      <c r="F747" s="49"/>
      <c r="G747" s="49"/>
      <c r="H747" s="50"/>
    </row>
    <row r="748">
      <c r="C748" s="49"/>
      <c r="D748" s="49"/>
      <c r="E748" s="49"/>
      <c r="F748" s="49"/>
      <c r="G748" s="49"/>
      <c r="H748" s="50"/>
    </row>
    <row r="749">
      <c r="C749" s="49"/>
      <c r="D749" s="49"/>
      <c r="E749" s="49"/>
      <c r="F749" s="49"/>
      <c r="G749" s="49"/>
      <c r="H749" s="50"/>
    </row>
    <row r="750">
      <c r="C750" s="49"/>
      <c r="D750" s="49"/>
      <c r="E750" s="49"/>
      <c r="F750" s="49"/>
      <c r="G750" s="49"/>
      <c r="H750" s="50"/>
    </row>
    <row r="751">
      <c r="C751" s="49"/>
      <c r="D751" s="49"/>
      <c r="E751" s="49"/>
      <c r="F751" s="49"/>
      <c r="G751" s="49"/>
      <c r="H751" s="50"/>
    </row>
    <row r="752">
      <c r="C752" s="49"/>
      <c r="D752" s="49"/>
      <c r="E752" s="49"/>
      <c r="F752" s="49"/>
      <c r="G752" s="49"/>
      <c r="H752" s="50"/>
    </row>
    <row r="753">
      <c r="C753" s="49"/>
      <c r="D753" s="49"/>
      <c r="E753" s="49"/>
      <c r="F753" s="49"/>
      <c r="G753" s="49"/>
      <c r="H753" s="50"/>
    </row>
    <row r="754">
      <c r="C754" s="49"/>
      <c r="D754" s="49"/>
      <c r="E754" s="49"/>
      <c r="F754" s="49"/>
      <c r="G754" s="49"/>
      <c r="H754" s="50"/>
    </row>
    <row r="755">
      <c r="C755" s="49"/>
      <c r="D755" s="49"/>
      <c r="E755" s="49"/>
      <c r="F755" s="49"/>
      <c r="G755" s="49"/>
      <c r="H755" s="50"/>
    </row>
    <row r="756">
      <c r="C756" s="49"/>
      <c r="D756" s="49"/>
      <c r="E756" s="49"/>
      <c r="F756" s="49"/>
      <c r="G756" s="49"/>
      <c r="H756" s="50"/>
    </row>
    <row r="757">
      <c r="C757" s="49"/>
      <c r="D757" s="49"/>
      <c r="E757" s="49"/>
      <c r="F757" s="49"/>
      <c r="G757" s="49"/>
      <c r="H757" s="50"/>
    </row>
    <row r="758">
      <c r="C758" s="49"/>
      <c r="D758" s="49"/>
      <c r="E758" s="49"/>
      <c r="F758" s="49"/>
      <c r="G758" s="49"/>
      <c r="H758" s="50"/>
    </row>
    <row r="759">
      <c r="C759" s="49"/>
      <c r="D759" s="49"/>
      <c r="E759" s="49"/>
      <c r="F759" s="49"/>
      <c r="G759" s="49"/>
      <c r="H759" s="50"/>
    </row>
    <row r="760">
      <c r="C760" s="49"/>
      <c r="D760" s="49"/>
      <c r="E760" s="49"/>
      <c r="F760" s="49"/>
      <c r="G760" s="49"/>
      <c r="H760" s="50"/>
    </row>
    <row r="761">
      <c r="C761" s="49"/>
      <c r="D761" s="49"/>
      <c r="E761" s="49"/>
      <c r="F761" s="49"/>
      <c r="G761" s="49"/>
      <c r="H761" s="50"/>
    </row>
    <row r="762">
      <c r="C762" s="49"/>
      <c r="D762" s="49"/>
      <c r="E762" s="49"/>
      <c r="F762" s="49"/>
      <c r="G762" s="49"/>
      <c r="H762" s="50"/>
    </row>
    <row r="763">
      <c r="C763" s="49"/>
      <c r="D763" s="49"/>
      <c r="E763" s="49"/>
      <c r="F763" s="49"/>
      <c r="G763" s="49"/>
      <c r="H763" s="50"/>
    </row>
    <row r="764">
      <c r="C764" s="49"/>
      <c r="D764" s="49"/>
      <c r="E764" s="49"/>
      <c r="F764" s="49"/>
      <c r="G764" s="49"/>
      <c r="H764" s="50"/>
    </row>
    <row r="765">
      <c r="C765" s="49"/>
      <c r="D765" s="49"/>
      <c r="E765" s="49"/>
      <c r="F765" s="49"/>
      <c r="G765" s="49"/>
      <c r="H765" s="50"/>
    </row>
    <row r="766">
      <c r="C766" s="49"/>
      <c r="D766" s="49"/>
      <c r="E766" s="49"/>
      <c r="F766" s="49"/>
      <c r="G766" s="49"/>
      <c r="H766" s="50"/>
    </row>
    <row r="767">
      <c r="C767" s="49"/>
      <c r="D767" s="49"/>
      <c r="E767" s="49"/>
      <c r="F767" s="49"/>
      <c r="G767" s="49"/>
      <c r="H767" s="50"/>
    </row>
    <row r="768">
      <c r="C768" s="49"/>
      <c r="D768" s="49"/>
      <c r="E768" s="49"/>
      <c r="F768" s="49"/>
      <c r="G768" s="49"/>
      <c r="H768" s="50"/>
    </row>
    <row r="769">
      <c r="C769" s="49"/>
      <c r="D769" s="49"/>
      <c r="E769" s="49"/>
      <c r="F769" s="49"/>
      <c r="G769" s="49"/>
      <c r="H769" s="50"/>
    </row>
    <row r="770">
      <c r="C770" s="49"/>
      <c r="D770" s="49"/>
      <c r="E770" s="49"/>
      <c r="F770" s="49"/>
      <c r="G770" s="49"/>
      <c r="H770" s="50"/>
    </row>
    <row r="771">
      <c r="C771" s="49"/>
      <c r="D771" s="49"/>
      <c r="E771" s="49"/>
      <c r="F771" s="49"/>
      <c r="G771" s="49"/>
      <c r="H771" s="50"/>
    </row>
    <row r="772">
      <c r="C772" s="49"/>
      <c r="D772" s="49"/>
      <c r="E772" s="49"/>
      <c r="F772" s="49"/>
      <c r="G772" s="49"/>
      <c r="H772" s="50"/>
    </row>
    <row r="773">
      <c r="C773" s="49"/>
      <c r="D773" s="49"/>
      <c r="E773" s="49"/>
      <c r="F773" s="49"/>
      <c r="G773" s="49"/>
      <c r="H773" s="50"/>
    </row>
    <row r="774">
      <c r="C774" s="49"/>
      <c r="D774" s="49"/>
      <c r="E774" s="49"/>
      <c r="F774" s="49"/>
      <c r="G774" s="49"/>
      <c r="H774" s="50"/>
    </row>
    <row r="775">
      <c r="C775" s="49"/>
      <c r="D775" s="49"/>
      <c r="E775" s="49"/>
      <c r="F775" s="49"/>
      <c r="G775" s="49"/>
      <c r="H775" s="50"/>
    </row>
    <row r="776">
      <c r="C776" s="49"/>
      <c r="D776" s="49"/>
      <c r="E776" s="49"/>
      <c r="F776" s="49"/>
      <c r="G776" s="49"/>
      <c r="H776" s="50"/>
    </row>
    <row r="777">
      <c r="C777" s="49"/>
      <c r="D777" s="49"/>
      <c r="E777" s="49"/>
      <c r="F777" s="49"/>
      <c r="G777" s="49"/>
      <c r="H777" s="50"/>
    </row>
    <row r="778">
      <c r="C778" s="49"/>
      <c r="D778" s="49"/>
      <c r="E778" s="49"/>
      <c r="F778" s="49"/>
      <c r="G778" s="49"/>
      <c r="H778" s="50"/>
    </row>
    <row r="779">
      <c r="C779" s="49"/>
      <c r="D779" s="49"/>
      <c r="E779" s="49"/>
      <c r="F779" s="49"/>
      <c r="G779" s="49"/>
      <c r="H779" s="50"/>
    </row>
    <row r="780">
      <c r="C780" s="49"/>
      <c r="D780" s="49"/>
      <c r="E780" s="49"/>
      <c r="F780" s="49"/>
      <c r="G780" s="49"/>
      <c r="H780" s="50"/>
    </row>
    <row r="781">
      <c r="C781" s="49"/>
      <c r="D781" s="49"/>
      <c r="E781" s="49"/>
      <c r="F781" s="49"/>
      <c r="G781" s="49"/>
      <c r="H781" s="50"/>
    </row>
    <row r="782">
      <c r="C782" s="49"/>
      <c r="D782" s="49"/>
      <c r="E782" s="49"/>
      <c r="F782" s="49"/>
      <c r="G782" s="49"/>
      <c r="H782" s="50"/>
    </row>
    <row r="783">
      <c r="C783" s="49"/>
      <c r="D783" s="49"/>
      <c r="E783" s="49"/>
      <c r="F783" s="49"/>
      <c r="G783" s="49"/>
      <c r="H783" s="50"/>
    </row>
    <row r="784">
      <c r="C784" s="49"/>
      <c r="D784" s="49"/>
      <c r="E784" s="49"/>
      <c r="F784" s="49"/>
      <c r="G784" s="49"/>
      <c r="H784" s="50"/>
    </row>
    <row r="785">
      <c r="C785" s="49"/>
      <c r="D785" s="49"/>
      <c r="E785" s="49"/>
      <c r="F785" s="49"/>
      <c r="G785" s="49"/>
      <c r="H785" s="50"/>
    </row>
    <row r="786">
      <c r="C786" s="49"/>
      <c r="D786" s="49"/>
      <c r="E786" s="49"/>
      <c r="F786" s="49"/>
      <c r="G786" s="49"/>
      <c r="H786" s="50"/>
    </row>
    <row r="787">
      <c r="C787" s="49"/>
      <c r="D787" s="49"/>
      <c r="E787" s="49"/>
      <c r="F787" s="49"/>
      <c r="G787" s="49"/>
      <c r="H787" s="50"/>
    </row>
    <row r="788">
      <c r="C788" s="49"/>
      <c r="D788" s="49"/>
      <c r="E788" s="49"/>
      <c r="F788" s="49"/>
      <c r="G788" s="49"/>
      <c r="H788" s="50"/>
    </row>
    <row r="789">
      <c r="C789" s="49"/>
      <c r="D789" s="49"/>
      <c r="E789" s="49"/>
      <c r="F789" s="49"/>
      <c r="G789" s="49"/>
      <c r="H789" s="50"/>
    </row>
    <row r="790">
      <c r="C790" s="49"/>
      <c r="D790" s="49"/>
      <c r="E790" s="49"/>
      <c r="F790" s="49"/>
      <c r="G790" s="49"/>
      <c r="H790" s="50"/>
    </row>
    <row r="791">
      <c r="C791" s="49"/>
      <c r="D791" s="49"/>
      <c r="E791" s="49"/>
      <c r="F791" s="49"/>
      <c r="G791" s="49"/>
      <c r="H791" s="50"/>
    </row>
    <row r="792">
      <c r="C792" s="49"/>
      <c r="D792" s="49"/>
      <c r="E792" s="49"/>
      <c r="F792" s="49"/>
      <c r="G792" s="49"/>
      <c r="H792" s="50"/>
    </row>
    <row r="793">
      <c r="C793" s="49"/>
      <c r="D793" s="49"/>
      <c r="E793" s="49"/>
      <c r="F793" s="49"/>
      <c r="G793" s="49"/>
      <c r="H793" s="50"/>
    </row>
    <row r="794">
      <c r="C794" s="49"/>
      <c r="D794" s="49"/>
      <c r="E794" s="49"/>
      <c r="F794" s="49"/>
      <c r="G794" s="49"/>
      <c r="H794" s="50"/>
    </row>
    <row r="795">
      <c r="C795" s="49"/>
      <c r="D795" s="49"/>
      <c r="E795" s="49"/>
      <c r="F795" s="49"/>
      <c r="G795" s="49"/>
      <c r="H795" s="50"/>
    </row>
    <row r="796">
      <c r="C796" s="49"/>
      <c r="D796" s="49"/>
      <c r="E796" s="49"/>
      <c r="F796" s="49"/>
      <c r="G796" s="49"/>
      <c r="H796" s="50"/>
    </row>
    <row r="797">
      <c r="C797" s="49"/>
      <c r="D797" s="49"/>
      <c r="E797" s="49"/>
      <c r="F797" s="49"/>
      <c r="G797" s="49"/>
      <c r="H797" s="50"/>
    </row>
    <row r="798">
      <c r="C798" s="49"/>
      <c r="D798" s="49"/>
      <c r="E798" s="49"/>
      <c r="F798" s="49"/>
      <c r="G798" s="49"/>
      <c r="H798" s="50"/>
    </row>
    <row r="799">
      <c r="C799" s="49"/>
      <c r="D799" s="49"/>
      <c r="E799" s="49"/>
      <c r="F799" s="49"/>
      <c r="G799" s="49"/>
      <c r="H799" s="50"/>
    </row>
    <row r="800">
      <c r="C800" s="49"/>
      <c r="D800" s="49"/>
      <c r="E800" s="49"/>
      <c r="F800" s="49"/>
      <c r="G800" s="49"/>
      <c r="H800" s="50"/>
    </row>
    <row r="801">
      <c r="C801" s="49"/>
      <c r="D801" s="49"/>
      <c r="E801" s="49"/>
      <c r="F801" s="49"/>
      <c r="G801" s="49"/>
      <c r="H801" s="50"/>
    </row>
    <row r="802">
      <c r="C802" s="49"/>
      <c r="D802" s="49"/>
      <c r="E802" s="49"/>
      <c r="F802" s="49"/>
      <c r="G802" s="49"/>
      <c r="H802" s="50"/>
    </row>
    <row r="803">
      <c r="C803" s="49"/>
      <c r="D803" s="49"/>
      <c r="E803" s="49"/>
      <c r="F803" s="49"/>
      <c r="G803" s="49"/>
      <c r="H803" s="50"/>
    </row>
    <row r="804">
      <c r="C804" s="49"/>
      <c r="D804" s="49"/>
      <c r="E804" s="49"/>
      <c r="F804" s="49"/>
      <c r="G804" s="49"/>
      <c r="H804" s="50"/>
    </row>
    <row r="805">
      <c r="C805" s="49"/>
      <c r="D805" s="49"/>
      <c r="E805" s="49"/>
      <c r="F805" s="49"/>
      <c r="G805" s="49"/>
      <c r="H805" s="50"/>
    </row>
    <row r="806">
      <c r="C806" s="49"/>
      <c r="D806" s="49"/>
      <c r="E806" s="49"/>
      <c r="F806" s="49"/>
      <c r="G806" s="49"/>
      <c r="H806" s="50"/>
    </row>
    <row r="807">
      <c r="C807" s="49"/>
      <c r="D807" s="49"/>
      <c r="E807" s="49"/>
      <c r="F807" s="49"/>
      <c r="G807" s="49"/>
      <c r="H807" s="50"/>
    </row>
    <row r="808">
      <c r="C808" s="49"/>
      <c r="D808" s="49"/>
      <c r="E808" s="49"/>
      <c r="F808" s="49"/>
      <c r="G808" s="49"/>
      <c r="H808" s="50"/>
    </row>
    <row r="809">
      <c r="C809" s="49"/>
      <c r="D809" s="49"/>
      <c r="E809" s="49"/>
      <c r="F809" s="49"/>
      <c r="G809" s="49"/>
      <c r="H809" s="50"/>
    </row>
    <row r="810">
      <c r="C810" s="49"/>
      <c r="D810" s="49"/>
      <c r="E810" s="49"/>
      <c r="F810" s="49"/>
      <c r="G810" s="49"/>
      <c r="H810" s="50"/>
    </row>
    <row r="811">
      <c r="C811" s="49"/>
      <c r="D811" s="49"/>
      <c r="E811" s="49"/>
      <c r="F811" s="49"/>
      <c r="G811" s="49"/>
      <c r="H811" s="50"/>
    </row>
    <row r="812">
      <c r="C812" s="49"/>
      <c r="D812" s="49"/>
      <c r="E812" s="49"/>
      <c r="F812" s="49"/>
      <c r="G812" s="49"/>
      <c r="H812" s="50"/>
    </row>
    <row r="813">
      <c r="C813" s="49"/>
      <c r="D813" s="49"/>
      <c r="E813" s="49"/>
      <c r="F813" s="49"/>
      <c r="G813" s="49"/>
      <c r="H813" s="50"/>
    </row>
    <row r="814">
      <c r="C814" s="49"/>
      <c r="D814" s="49"/>
      <c r="E814" s="49"/>
      <c r="F814" s="49"/>
      <c r="G814" s="49"/>
      <c r="H814" s="50"/>
    </row>
    <row r="815">
      <c r="C815" s="49"/>
      <c r="D815" s="49"/>
      <c r="E815" s="49"/>
      <c r="F815" s="49"/>
      <c r="G815" s="49"/>
      <c r="H815" s="50"/>
    </row>
    <row r="816">
      <c r="C816" s="49"/>
      <c r="D816" s="49"/>
      <c r="E816" s="49"/>
      <c r="F816" s="49"/>
      <c r="G816" s="49"/>
      <c r="H816" s="50"/>
    </row>
    <row r="817">
      <c r="C817" s="49"/>
      <c r="D817" s="49"/>
      <c r="E817" s="49"/>
      <c r="F817" s="49"/>
      <c r="G817" s="49"/>
      <c r="H817" s="50"/>
    </row>
    <row r="818">
      <c r="C818" s="49"/>
      <c r="D818" s="49"/>
      <c r="E818" s="49"/>
      <c r="F818" s="49"/>
      <c r="G818" s="49"/>
      <c r="H818" s="50"/>
    </row>
    <row r="819">
      <c r="C819" s="49"/>
      <c r="D819" s="49"/>
      <c r="E819" s="49"/>
      <c r="F819" s="49"/>
      <c r="G819" s="49"/>
      <c r="H819" s="50"/>
    </row>
    <row r="820">
      <c r="C820" s="49"/>
      <c r="D820" s="49"/>
      <c r="E820" s="49"/>
      <c r="F820" s="49"/>
      <c r="G820" s="49"/>
      <c r="H820" s="50"/>
    </row>
    <row r="821">
      <c r="C821" s="49"/>
      <c r="D821" s="49"/>
      <c r="E821" s="49"/>
      <c r="F821" s="49"/>
      <c r="G821" s="49"/>
      <c r="H821" s="50"/>
    </row>
    <row r="822">
      <c r="C822" s="49"/>
      <c r="D822" s="49"/>
      <c r="E822" s="49"/>
      <c r="F822" s="49"/>
      <c r="G822" s="49"/>
      <c r="H822" s="50"/>
    </row>
    <row r="823">
      <c r="C823" s="49"/>
      <c r="D823" s="49"/>
      <c r="E823" s="49"/>
      <c r="F823" s="49"/>
      <c r="G823" s="49"/>
      <c r="H823" s="50"/>
    </row>
    <row r="824">
      <c r="C824" s="49"/>
      <c r="D824" s="49"/>
      <c r="E824" s="49"/>
      <c r="F824" s="49"/>
      <c r="G824" s="49"/>
      <c r="H824" s="50"/>
    </row>
    <row r="825">
      <c r="C825" s="49"/>
      <c r="D825" s="49"/>
      <c r="E825" s="49"/>
      <c r="F825" s="49"/>
      <c r="G825" s="49"/>
      <c r="H825" s="50"/>
    </row>
    <row r="826">
      <c r="C826" s="49"/>
      <c r="D826" s="49"/>
      <c r="E826" s="49"/>
      <c r="F826" s="49"/>
      <c r="G826" s="49"/>
      <c r="H826" s="50"/>
    </row>
    <row r="827">
      <c r="C827" s="49"/>
      <c r="D827" s="49"/>
      <c r="E827" s="49"/>
      <c r="F827" s="49"/>
      <c r="G827" s="49"/>
      <c r="H827" s="50"/>
    </row>
    <row r="828">
      <c r="C828" s="49"/>
      <c r="D828" s="49"/>
      <c r="E828" s="49"/>
      <c r="F828" s="49"/>
      <c r="G828" s="49"/>
      <c r="H828" s="50"/>
    </row>
    <row r="829">
      <c r="C829" s="49"/>
      <c r="D829" s="49"/>
      <c r="E829" s="49"/>
      <c r="F829" s="49"/>
      <c r="G829" s="49"/>
      <c r="H829" s="50"/>
    </row>
    <row r="830">
      <c r="C830" s="49"/>
      <c r="D830" s="49"/>
      <c r="E830" s="49"/>
      <c r="F830" s="49"/>
      <c r="G830" s="49"/>
      <c r="H830" s="50"/>
    </row>
    <row r="831">
      <c r="C831" s="49"/>
      <c r="D831" s="49"/>
      <c r="E831" s="49"/>
      <c r="F831" s="49"/>
      <c r="G831" s="49"/>
      <c r="H831" s="50"/>
    </row>
    <row r="832">
      <c r="C832" s="49"/>
      <c r="D832" s="49"/>
      <c r="E832" s="49"/>
      <c r="F832" s="49"/>
      <c r="G832" s="49"/>
      <c r="H832" s="50"/>
    </row>
    <row r="833">
      <c r="C833" s="49"/>
      <c r="D833" s="49"/>
      <c r="E833" s="49"/>
      <c r="F833" s="49"/>
      <c r="G833" s="49"/>
      <c r="H833" s="50"/>
    </row>
    <row r="834">
      <c r="C834" s="49"/>
      <c r="D834" s="49"/>
      <c r="E834" s="49"/>
      <c r="F834" s="49"/>
      <c r="G834" s="49"/>
      <c r="H834" s="50"/>
    </row>
    <row r="835">
      <c r="C835" s="49"/>
      <c r="D835" s="49"/>
      <c r="E835" s="49"/>
      <c r="F835" s="49"/>
      <c r="G835" s="49"/>
      <c r="H835" s="50"/>
    </row>
    <row r="836">
      <c r="C836" s="49"/>
      <c r="D836" s="49"/>
      <c r="E836" s="49"/>
      <c r="F836" s="49"/>
      <c r="G836" s="49"/>
      <c r="H836" s="50"/>
    </row>
    <row r="837">
      <c r="C837" s="49"/>
      <c r="D837" s="49"/>
      <c r="E837" s="49"/>
      <c r="F837" s="49"/>
      <c r="G837" s="49"/>
      <c r="H837" s="50"/>
    </row>
    <row r="838">
      <c r="C838" s="49"/>
      <c r="D838" s="49"/>
      <c r="E838" s="49"/>
      <c r="F838" s="49"/>
      <c r="G838" s="49"/>
      <c r="H838" s="50"/>
    </row>
    <row r="839">
      <c r="C839" s="49"/>
      <c r="D839" s="49"/>
      <c r="E839" s="49"/>
      <c r="F839" s="49"/>
      <c r="G839" s="49"/>
      <c r="H839" s="50"/>
    </row>
    <row r="840">
      <c r="C840" s="49"/>
      <c r="D840" s="49"/>
      <c r="E840" s="49"/>
      <c r="F840" s="49"/>
      <c r="G840" s="49"/>
      <c r="H840" s="50"/>
    </row>
    <row r="841">
      <c r="C841" s="49"/>
      <c r="D841" s="49"/>
      <c r="E841" s="49"/>
      <c r="F841" s="49"/>
      <c r="G841" s="49"/>
      <c r="H841" s="50"/>
    </row>
    <row r="842">
      <c r="C842" s="49"/>
      <c r="D842" s="49"/>
      <c r="E842" s="49"/>
      <c r="F842" s="49"/>
      <c r="G842" s="49"/>
      <c r="H842" s="50"/>
    </row>
    <row r="843">
      <c r="C843" s="49"/>
      <c r="D843" s="49"/>
      <c r="E843" s="49"/>
      <c r="F843" s="49"/>
      <c r="G843" s="49"/>
      <c r="H843" s="50"/>
    </row>
    <row r="844">
      <c r="C844" s="49"/>
      <c r="D844" s="49"/>
      <c r="E844" s="49"/>
      <c r="F844" s="49"/>
      <c r="G844" s="49"/>
      <c r="H844" s="50"/>
    </row>
    <row r="845">
      <c r="C845" s="49"/>
      <c r="D845" s="49"/>
      <c r="E845" s="49"/>
      <c r="F845" s="49"/>
      <c r="G845" s="49"/>
      <c r="H845" s="50"/>
    </row>
    <row r="846">
      <c r="C846" s="49"/>
      <c r="D846" s="49"/>
      <c r="E846" s="49"/>
      <c r="F846" s="49"/>
      <c r="G846" s="49"/>
      <c r="H846" s="50"/>
    </row>
    <row r="847">
      <c r="C847" s="49"/>
      <c r="D847" s="49"/>
      <c r="E847" s="49"/>
      <c r="F847" s="49"/>
      <c r="G847" s="49"/>
      <c r="H847" s="50"/>
    </row>
    <row r="848">
      <c r="C848" s="49"/>
      <c r="D848" s="49"/>
      <c r="E848" s="49"/>
      <c r="F848" s="49"/>
      <c r="G848" s="49"/>
      <c r="H848" s="50"/>
    </row>
    <row r="849">
      <c r="C849" s="49"/>
      <c r="D849" s="49"/>
      <c r="E849" s="49"/>
      <c r="F849" s="49"/>
      <c r="G849" s="49"/>
      <c r="H849" s="50"/>
    </row>
    <row r="850">
      <c r="C850" s="49"/>
      <c r="D850" s="49"/>
      <c r="E850" s="49"/>
      <c r="F850" s="49"/>
      <c r="G850" s="49"/>
      <c r="H850" s="50"/>
    </row>
    <row r="851">
      <c r="C851" s="49"/>
      <c r="D851" s="49"/>
      <c r="E851" s="49"/>
      <c r="F851" s="49"/>
      <c r="G851" s="49"/>
      <c r="H851" s="50"/>
    </row>
    <row r="852">
      <c r="C852" s="49"/>
      <c r="D852" s="49"/>
      <c r="E852" s="49"/>
      <c r="F852" s="49"/>
      <c r="G852" s="49"/>
      <c r="H852" s="50"/>
    </row>
    <row r="853">
      <c r="C853" s="49"/>
      <c r="D853" s="49"/>
      <c r="E853" s="49"/>
      <c r="F853" s="49"/>
      <c r="G853" s="49"/>
      <c r="H853" s="50"/>
    </row>
    <row r="854">
      <c r="C854" s="49"/>
      <c r="D854" s="49"/>
      <c r="E854" s="49"/>
      <c r="F854" s="49"/>
      <c r="G854" s="49"/>
      <c r="H854" s="50"/>
    </row>
    <row r="855">
      <c r="C855" s="49"/>
      <c r="D855" s="49"/>
      <c r="E855" s="49"/>
      <c r="F855" s="49"/>
      <c r="G855" s="49"/>
      <c r="H855" s="50"/>
    </row>
    <row r="856">
      <c r="C856" s="49"/>
      <c r="D856" s="49"/>
      <c r="E856" s="49"/>
      <c r="F856" s="49"/>
      <c r="G856" s="49"/>
      <c r="H856" s="50"/>
    </row>
    <row r="857">
      <c r="C857" s="49"/>
      <c r="D857" s="49"/>
      <c r="E857" s="49"/>
      <c r="F857" s="49"/>
      <c r="G857" s="49"/>
      <c r="H857" s="50"/>
    </row>
    <row r="858">
      <c r="C858" s="49"/>
      <c r="D858" s="49"/>
      <c r="E858" s="49"/>
      <c r="F858" s="49"/>
      <c r="G858" s="49"/>
      <c r="H858" s="50"/>
    </row>
    <row r="859">
      <c r="C859" s="49"/>
      <c r="D859" s="49"/>
      <c r="E859" s="49"/>
      <c r="F859" s="49"/>
      <c r="G859" s="49"/>
      <c r="H859" s="50"/>
    </row>
    <row r="860">
      <c r="C860" s="49"/>
      <c r="D860" s="49"/>
      <c r="E860" s="49"/>
      <c r="F860" s="49"/>
      <c r="G860" s="49"/>
      <c r="H860" s="50"/>
    </row>
    <row r="861">
      <c r="C861" s="49"/>
      <c r="D861" s="49"/>
      <c r="E861" s="49"/>
      <c r="F861" s="49"/>
      <c r="G861" s="49"/>
      <c r="H861" s="50"/>
    </row>
    <row r="862">
      <c r="C862" s="49"/>
      <c r="D862" s="49"/>
      <c r="E862" s="49"/>
      <c r="F862" s="49"/>
      <c r="G862" s="49"/>
      <c r="H862" s="50"/>
    </row>
    <row r="863">
      <c r="C863" s="49"/>
      <c r="D863" s="49"/>
      <c r="E863" s="49"/>
      <c r="F863" s="49"/>
      <c r="G863" s="49"/>
      <c r="H863" s="50"/>
    </row>
    <row r="864">
      <c r="C864" s="49"/>
      <c r="D864" s="49"/>
      <c r="E864" s="49"/>
      <c r="F864" s="49"/>
      <c r="G864" s="49"/>
      <c r="H864" s="50"/>
    </row>
    <row r="865">
      <c r="C865" s="49"/>
      <c r="D865" s="49"/>
      <c r="E865" s="49"/>
      <c r="F865" s="49"/>
      <c r="G865" s="49"/>
      <c r="H865" s="50"/>
    </row>
    <row r="866">
      <c r="C866" s="49"/>
      <c r="D866" s="49"/>
      <c r="E866" s="49"/>
      <c r="F866" s="49"/>
      <c r="G866" s="49"/>
      <c r="H866" s="50"/>
    </row>
    <row r="867">
      <c r="C867" s="49"/>
      <c r="D867" s="49"/>
      <c r="E867" s="49"/>
      <c r="F867" s="49"/>
      <c r="G867" s="49"/>
      <c r="H867" s="50"/>
    </row>
    <row r="868">
      <c r="C868" s="49"/>
      <c r="D868" s="49"/>
      <c r="E868" s="49"/>
      <c r="F868" s="49"/>
      <c r="G868" s="49"/>
      <c r="H868" s="50"/>
    </row>
    <row r="869">
      <c r="C869" s="49"/>
      <c r="D869" s="49"/>
      <c r="E869" s="49"/>
      <c r="F869" s="49"/>
      <c r="G869" s="49"/>
      <c r="H869" s="50"/>
    </row>
    <row r="870">
      <c r="C870" s="49"/>
      <c r="D870" s="49"/>
      <c r="E870" s="49"/>
      <c r="F870" s="49"/>
      <c r="G870" s="49"/>
      <c r="H870" s="50"/>
    </row>
    <row r="871">
      <c r="C871" s="49"/>
      <c r="D871" s="49"/>
      <c r="E871" s="49"/>
      <c r="F871" s="49"/>
      <c r="G871" s="49"/>
      <c r="H871" s="50"/>
    </row>
    <row r="872">
      <c r="C872" s="49"/>
      <c r="D872" s="49"/>
      <c r="E872" s="49"/>
      <c r="F872" s="49"/>
      <c r="G872" s="49"/>
      <c r="H872" s="50"/>
    </row>
    <row r="873">
      <c r="C873" s="49"/>
      <c r="D873" s="49"/>
      <c r="E873" s="49"/>
      <c r="F873" s="49"/>
      <c r="G873" s="49"/>
      <c r="H873" s="50"/>
    </row>
    <row r="874">
      <c r="C874" s="49"/>
      <c r="D874" s="49"/>
      <c r="E874" s="49"/>
      <c r="F874" s="49"/>
      <c r="G874" s="49"/>
      <c r="H874" s="50"/>
    </row>
    <row r="875">
      <c r="C875" s="49"/>
      <c r="D875" s="49"/>
      <c r="E875" s="49"/>
      <c r="F875" s="49"/>
      <c r="G875" s="49"/>
      <c r="H875" s="50"/>
    </row>
    <row r="876">
      <c r="C876" s="49"/>
      <c r="D876" s="49"/>
      <c r="E876" s="49"/>
      <c r="F876" s="49"/>
      <c r="G876" s="49"/>
      <c r="H876" s="50"/>
    </row>
    <row r="877">
      <c r="C877" s="49"/>
      <c r="D877" s="49"/>
      <c r="E877" s="49"/>
      <c r="F877" s="49"/>
      <c r="G877" s="49"/>
      <c r="H877" s="50"/>
    </row>
    <row r="878">
      <c r="C878" s="49"/>
      <c r="D878" s="49"/>
      <c r="E878" s="49"/>
      <c r="F878" s="49"/>
      <c r="G878" s="49"/>
      <c r="H878" s="50"/>
    </row>
    <row r="879">
      <c r="C879" s="49"/>
      <c r="D879" s="49"/>
      <c r="E879" s="49"/>
      <c r="F879" s="49"/>
      <c r="G879" s="49"/>
      <c r="H879" s="50"/>
    </row>
    <row r="880">
      <c r="C880" s="49"/>
      <c r="D880" s="49"/>
      <c r="E880" s="49"/>
      <c r="F880" s="49"/>
      <c r="G880" s="49"/>
      <c r="H880" s="50"/>
    </row>
    <row r="881">
      <c r="C881" s="49"/>
      <c r="D881" s="49"/>
      <c r="E881" s="49"/>
      <c r="F881" s="49"/>
      <c r="G881" s="49"/>
      <c r="H881" s="50"/>
    </row>
    <row r="882">
      <c r="C882" s="49"/>
      <c r="D882" s="49"/>
      <c r="E882" s="49"/>
      <c r="F882" s="49"/>
      <c r="G882" s="49"/>
      <c r="H882" s="50"/>
    </row>
    <row r="883">
      <c r="C883" s="49"/>
      <c r="D883" s="49"/>
      <c r="E883" s="49"/>
      <c r="F883" s="49"/>
      <c r="G883" s="49"/>
      <c r="H883" s="50"/>
    </row>
    <row r="884">
      <c r="C884" s="49"/>
      <c r="D884" s="49"/>
      <c r="E884" s="49"/>
      <c r="F884" s="49"/>
      <c r="G884" s="49"/>
      <c r="H884" s="50"/>
    </row>
    <row r="885">
      <c r="C885" s="49"/>
      <c r="D885" s="49"/>
      <c r="E885" s="49"/>
      <c r="F885" s="49"/>
      <c r="G885" s="49"/>
      <c r="H885" s="50"/>
    </row>
    <row r="886">
      <c r="C886" s="49"/>
      <c r="D886" s="49"/>
      <c r="E886" s="49"/>
      <c r="F886" s="49"/>
      <c r="G886" s="49"/>
      <c r="H886" s="50"/>
    </row>
    <row r="887">
      <c r="C887" s="49"/>
      <c r="D887" s="49"/>
      <c r="E887" s="49"/>
      <c r="F887" s="49"/>
      <c r="G887" s="49"/>
      <c r="H887" s="50"/>
    </row>
    <row r="888">
      <c r="C888" s="49"/>
      <c r="D888" s="49"/>
      <c r="E888" s="49"/>
      <c r="F888" s="49"/>
      <c r="G888" s="49"/>
      <c r="H888" s="50"/>
    </row>
    <row r="889">
      <c r="C889" s="49"/>
      <c r="D889" s="49"/>
      <c r="E889" s="49"/>
      <c r="F889" s="49"/>
      <c r="G889" s="49"/>
      <c r="H889" s="50"/>
    </row>
    <row r="890">
      <c r="C890" s="49"/>
      <c r="D890" s="49"/>
      <c r="E890" s="49"/>
      <c r="F890" s="49"/>
      <c r="G890" s="49"/>
      <c r="H890" s="50"/>
    </row>
    <row r="891">
      <c r="C891" s="49"/>
      <c r="D891" s="49"/>
      <c r="E891" s="49"/>
      <c r="F891" s="49"/>
      <c r="G891" s="49"/>
      <c r="H891" s="50"/>
    </row>
    <row r="892">
      <c r="C892" s="49"/>
      <c r="D892" s="49"/>
      <c r="E892" s="49"/>
      <c r="F892" s="49"/>
      <c r="G892" s="49"/>
      <c r="H892" s="50"/>
    </row>
    <row r="893">
      <c r="C893" s="49"/>
      <c r="D893" s="49"/>
      <c r="E893" s="49"/>
      <c r="F893" s="49"/>
      <c r="G893" s="49"/>
      <c r="H893" s="50"/>
    </row>
    <row r="894">
      <c r="C894" s="49"/>
      <c r="D894" s="49"/>
      <c r="E894" s="49"/>
      <c r="F894" s="49"/>
      <c r="G894" s="49"/>
      <c r="H894" s="50"/>
    </row>
    <row r="895">
      <c r="C895" s="49"/>
      <c r="D895" s="49"/>
      <c r="E895" s="49"/>
      <c r="F895" s="49"/>
      <c r="G895" s="49"/>
      <c r="H895" s="50"/>
    </row>
    <row r="896">
      <c r="C896" s="49"/>
      <c r="D896" s="49"/>
      <c r="E896" s="49"/>
      <c r="F896" s="49"/>
      <c r="G896" s="49"/>
      <c r="H896" s="50"/>
    </row>
    <row r="897">
      <c r="C897" s="49"/>
      <c r="D897" s="49"/>
      <c r="E897" s="49"/>
      <c r="F897" s="49"/>
      <c r="G897" s="49"/>
      <c r="H897" s="50"/>
    </row>
    <row r="898">
      <c r="C898" s="49"/>
      <c r="D898" s="49"/>
      <c r="E898" s="49"/>
      <c r="F898" s="49"/>
      <c r="G898" s="49"/>
      <c r="H898" s="50"/>
    </row>
    <row r="899">
      <c r="C899" s="49"/>
      <c r="D899" s="49"/>
      <c r="E899" s="49"/>
      <c r="F899" s="49"/>
      <c r="G899" s="49"/>
      <c r="H899" s="50"/>
    </row>
    <row r="900">
      <c r="C900" s="49"/>
      <c r="D900" s="49"/>
      <c r="E900" s="49"/>
      <c r="F900" s="49"/>
      <c r="G900" s="49"/>
      <c r="H900" s="50"/>
    </row>
    <row r="901">
      <c r="C901" s="49"/>
      <c r="D901" s="49"/>
      <c r="E901" s="49"/>
      <c r="F901" s="49"/>
      <c r="G901" s="49"/>
      <c r="H901" s="50"/>
    </row>
    <row r="902">
      <c r="C902" s="49"/>
      <c r="D902" s="49"/>
      <c r="E902" s="49"/>
      <c r="F902" s="49"/>
      <c r="G902" s="49"/>
      <c r="H902" s="50"/>
    </row>
    <row r="903">
      <c r="C903" s="49"/>
      <c r="D903" s="49"/>
      <c r="E903" s="49"/>
      <c r="F903" s="49"/>
      <c r="G903" s="49"/>
      <c r="H903" s="50"/>
    </row>
    <row r="904">
      <c r="C904" s="49"/>
      <c r="D904" s="49"/>
      <c r="E904" s="49"/>
      <c r="F904" s="49"/>
      <c r="G904" s="49"/>
      <c r="H904" s="50"/>
    </row>
    <row r="905">
      <c r="C905" s="49"/>
      <c r="D905" s="49"/>
      <c r="E905" s="49"/>
      <c r="F905" s="49"/>
      <c r="G905" s="49"/>
      <c r="H905" s="50"/>
    </row>
    <row r="906">
      <c r="C906" s="49"/>
      <c r="D906" s="49"/>
      <c r="E906" s="49"/>
      <c r="F906" s="49"/>
      <c r="G906" s="49"/>
      <c r="H906" s="50"/>
    </row>
    <row r="907">
      <c r="C907" s="49"/>
      <c r="D907" s="49"/>
      <c r="E907" s="49"/>
      <c r="F907" s="49"/>
      <c r="G907" s="49"/>
      <c r="H907" s="50"/>
    </row>
    <row r="908">
      <c r="C908" s="49"/>
      <c r="D908" s="49"/>
      <c r="E908" s="49"/>
      <c r="F908" s="49"/>
      <c r="G908" s="49"/>
      <c r="H908" s="50"/>
    </row>
    <row r="909">
      <c r="C909" s="49"/>
      <c r="D909" s="49"/>
      <c r="E909" s="49"/>
      <c r="F909" s="49"/>
      <c r="G909" s="49"/>
      <c r="H909" s="50"/>
    </row>
    <row r="910">
      <c r="C910" s="49"/>
      <c r="D910" s="49"/>
      <c r="E910" s="49"/>
      <c r="F910" s="49"/>
      <c r="G910" s="49"/>
      <c r="H910" s="50"/>
    </row>
    <row r="911">
      <c r="C911" s="49"/>
      <c r="D911" s="49"/>
      <c r="E911" s="49"/>
      <c r="F911" s="49"/>
      <c r="G911" s="49"/>
      <c r="H911" s="50"/>
    </row>
    <row r="912">
      <c r="C912" s="49"/>
      <c r="D912" s="49"/>
      <c r="E912" s="49"/>
      <c r="F912" s="49"/>
      <c r="G912" s="49"/>
      <c r="H912" s="50"/>
    </row>
    <row r="913">
      <c r="C913" s="49"/>
      <c r="D913" s="49"/>
      <c r="E913" s="49"/>
      <c r="F913" s="49"/>
      <c r="G913" s="49"/>
      <c r="H913" s="50"/>
    </row>
    <row r="914">
      <c r="C914" s="49"/>
      <c r="D914" s="49"/>
      <c r="E914" s="49"/>
      <c r="F914" s="49"/>
      <c r="G914" s="49"/>
      <c r="H914" s="50"/>
    </row>
    <row r="915">
      <c r="C915" s="49"/>
      <c r="D915" s="49"/>
      <c r="E915" s="49"/>
      <c r="F915" s="49"/>
      <c r="G915" s="49"/>
      <c r="H915" s="50"/>
    </row>
    <row r="916">
      <c r="C916" s="49"/>
      <c r="D916" s="49"/>
      <c r="E916" s="49"/>
      <c r="F916" s="49"/>
      <c r="G916" s="49"/>
      <c r="H916" s="50"/>
    </row>
    <row r="917">
      <c r="C917" s="49"/>
      <c r="D917" s="49"/>
      <c r="E917" s="49"/>
      <c r="F917" s="49"/>
      <c r="G917" s="49"/>
      <c r="H917" s="50"/>
    </row>
    <row r="918">
      <c r="C918" s="49"/>
      <c r="D918" s="49"/>
      <c r="E918" s="49"/>
      <c r="F918" s="49"/>
      <c r="G918" s="49"/>
      <c r="H918" s="50"/>
    </row>
    <row r="919">
      <c r="C919" s="49"/>
      <c r="D919" s="49"/>
      <c r="E919" s="49"/>
      <c r="F919" s="49"/>
      <c r="G919" s="49"/>
      <c r="H919" s="50"/>
    </row>
    <row r="920">
      <c r="C920" s="49"/>
      <c r="D920" s="49"/>
      <c r="E920" s="49"/>
      <c r="F920" s="49"/>
      <c r="G920" s="49"/>
      <c r="H920" s="50"/>
    </row>
    <row r="921">
      <c r="C921" s="49"/>
      <c r="D921" s="49"/>
      <c r="E921" s="49"/>
      <c r="F921" s="49"/>
      <c r="G921" s="49"/>
      <c r="H921" s="50"/>
    </row>
    <row r="922">
      <c r="C922" s="49"/>
      <c r="D922" s="49"/>
      <c r="E922" s="49"/>
      <c r="F922" s="49"/>
      <c r="G922" s="49"/>
      <c r="H922" s="50"/>
    </row>
    <row r="923">
      <c r="C923" s="49"/>
      <c r="D923" s="49"/>
      <c r="E923" s="49"/>
      <c r="F923" s="49"/>
      <c r="G923" s="49"/>
      <c r="H923" s="50"/>
    </row>
    <row r="924">
      <c r="C924" s="49"/>
      <c r="D924" s="49"/>
      <c r="E924" s="49"/>
      <c r="F924" s="49"/>
      <c r="G924" s="49"/>
      <c r="H924" s="50"/>
    </row>
    <row r="925">
      <c r="C925" s="49"/>
      <c r="D925" s="49"/>
      <c r="E925" s="49"/>
      <c r="F925" s="49"/>
      <c r="G925" s="49"/>
      <c r="H925" s="50"/>
    </row>
    <row r="926">
      <c r="C926" s="49"/>
      <c r="D926" s="49"/>
      <c r="E926" s="49"/>
      <c r="F926" s="49"/>
      <c r="G926" s="49"/>
      <c r="H926" s="50"/>
    </row>
    <row r="927">
      <c r="C927" s="49"/>
      <c r="D927" s="49"/>
      <c r="E927" s="49"/>
      <c r="F927" s="49"/>
      <c r="G927" s="49"/>
      <c r="H927" s="50"/>
    </row>
    <row r="928">
      <c r="C928" s="49"/>
      <c r="D928" s="49"/>
      <c r="E928" s="49"/>
      <c r="F928" s="49"/>
      <c r="G928" s="49"/>
      <c r="H928" s="50"/>
    </row>
    <row r="929">
      <c r="C929" s="49"/>
      <c r="D929" s="49"/>
      <c r="E929" s="49"/>
      <c r="F929" s="49"/>
      <c r="G929" s="49"/>
      <c r="H929" s="50"/>
    </row>
    <row r="930">
      <c r="C930" s="49"/>
      <c r="D930" s="49"/>
      <c r="E930" s="49"/>
      <c r="F930" s="49"/>
      <c r="G930" s="49"/>
      <c r="H930" s="50"/>
    </row>
    <row r="931">
      <c r="C931" s="49"/>
      <c r="D931" s="49"/>
      <c r="E931" s="49"/>
      <c r="F931" s="49"/>
      <c r="G931" s="49"/>
      <c r="H931" s="50"/>
    </row>
    <row r="932">
      <c r="C932" s="49"/>
      <c r="D932" s="49"/>
      <c r="E932" s="49"/>
      <c r="F932" s="49"/>
      <c r="G932" s="49"/>
      <c r="H932" s="50"/>
    </row>
    <row r="933">
      <c r="C933" s="49"/>
      <c r="D933" s="49"/>
      <c r="E933" s="49"/>
      <c r="F933" s="49"/>
      <c r="G933" s="49"/>
      <c r="H933" s="50"/>
    </row>
    <row r="934">
      <c r="C934" s="49"/>
      <c r="D934" s="49"/>
      <c r="E934" s="49"/>
      <c r="F934" s="49"/>
      <c r="G934" s="49"/>
      <c r="H934" s="50"/>
    </row>
    <row r="935">
      <c r="C935" s="49"/>
      <c r="D935" s="49"/>
      <c r="E935" s="49"/>
      <c r="F935" s="49"/>
      <c r="G935" s="49"/>
      <c r="H935" s="50"/>
    </row>
    <row r="936">
      <c r="C936" s="49"/>
      <c r="D936" s="49"/>
      <c r="E936" s="49"/>
      <c r="F936" s="49"/>
      <c r="G936" s="49"/>
      <c r="H936" s="50"/>
    </row>
    <row r="937">
      <c r="C937" s="49"/>
      <c r="D937" s="49"/>
      <c r="E937" s="49"/>
      <c r="F937" s="49"/>
      <c r="G937" s="49"/>
      <c r="H937" s="50"/>
    </row>
    <row r="938">
      <c r="C938" s="49"/>
      <c r="D938" s="49"/>
      <c r="E938" s="49"/>
      <c r="F938" s="49"/>
      <c r="G938" s="49"/>
      <c r="H938" s="50"/>
    </row>
    <row r="939">
      <c r="C939" s="49"/>
      <c r="D939" s="49"/>
      <c r="E939" s="49"/>
      <c r="F939" s="49"/>
      <c r="G939" s="49"/>
      <c r="H939" s="50"/>
    </row>
    <row r="940">
      <c r="C940" s="49"/>
      <c r="D940" s="49"/>
      <c r="E940" s="49"/>
      <c r="F940" s="49"/>
      <c r="G940" s="49"/>
      <c r="H940" s="50"/>
    </row>
    <row r="941">
      <c r="C941" s="49"/>
      <c r="D941" s="49"/>
      <c r="E941" s="49"/>
      <c r="F941" s="49"/>
      <c r="G941" s="49"/>
      <c r="H941" s="50"/>
    </row>
    <row r="942">
      <c r="C942" s="49"/>
      <c r="D942" s="49"/>
      <c r="E942" s="49"/>
      <c r="F942" s="49"/>
      <c r="G942" s="49"/>
      <c r="H942" s="50"/>
    </row>
    <row r="943">
      <c r="C943" s="49"/>
      <c r="D943" s="49"/>
      <c r="E943" s="49"/>
      <c r="F943" s="49"/>
      <c r="G943" s="49"/>
      <c r="H943" s="50"/>
    </row>
    <row r="944">
      <c r="C944" s="49"/>
      <c r="D944" s="49"/>
      <c r="E944" s="49"/>
      <c r="F944" s="49"/>
      <c r="G944" s="49"/>
      <c r="H944" s="50"/>
    </row>
    <row r="945">
      <c r="C945" s="49"/>
      <c r="D945" s="49"/>
      <c r="E945" s="49"/>
      <c r="F945" s="49"/>
      <c r="G945" s="49"/>
      <c r="H945" s="50"/>
    </row>
    <row r="946">
      <c r="C946" s="49"/>
      <c r="D946" s="49"/>
      <c r="E946" s="49"/>
      <c r="F946" s="49"/>
      <c r="G946" s="49"/>
      <c r="H946" s="50"/>
    </row>
    <row r="947">
      <c r="C947" s="49"/>
      <c r="D947" s="49"/>
      <c r="E947" s="49"/>
      <c r="F947" s="49"/>
      <c r="G947" s="49"/>
      <c r="H947" s="50"/>
    </row>
    <row r="948">
      <c r="C948" s="49"/>
      <c r="D948" s="49"/>
      <c r="E948" s="49"/>
      <c r="F948" s="49"/>
      <c r="G948" s="49"/>
      <c r="H948" s="50"/>
    </row>
    <row r="949">
      <c r="C949" s="49"/>
      <c r="D949" s="49"/>
      <c r="E949" s="49"/>
      <c r="F949" s="49"/>
      <c r="G949" s="49"/>
      <c r="H949" s="50"/>
    </row>
    <row r="950">
      <c r="C950" s="49"/>
      <c r="D950" s="49"/>
      <c r="E950" s="49"/>
      <c r="F950" s="49"/>
      <c r="G950" s="49"/>
      <c r="H950" s="50"/>
    </row>
    <row r="951">
      <c r="C951" s="49"/>
      <c r="D951" s="49"/>
      <c r="E951" s="49"/>
      <c r="F951" s="49"/>
      <c r="G951" s="49"/>
      <c r="H951" s="50"/>
    </row>
    <row r="952">
      <c r="C952" s="49"/>
      <c r="D952" s="49"/>
      <c r="E952" s="49"/>
      <c r="F952" s="49"/>
      <c r="G952" s="49"/>
      <c r="H952" s="50"/>
    </row>
    <row r="953">
      <c r="C953" s="49"/>
      <c r="D953" s="49"/>
      <c r="E953" s="49"/>
      <c r="F953" s="49"/>
      <c r="G953" s="49"/>
      <c r="H953" s="50"/>
    </row>
    <row r="954">
      <c r="C954" s="49"/>
      <c r="D954" s="49"/>
      <c r="E954" s="49"/>
      <c r="F954" s="49"/>
      <c r="G954" s="49"/>
      <c r="H954" s="50"/>
    </row>
    <row r="955">
      <c r="C955" s="49"/>
      <c r="D955" s="49"/>
      <c r="E955" s="49"/>
      <c r="F955" s="49"/>
      <c r="G955" s="49"/>
      <c r="H955" s="50"/>
    </row>
    <row r="956">
      <c r="C956" s="49"/>
      <c r="D956" s="49"/>
      <c r="E956" s="49"/>
      <c r="F956" s="49"/>
      <c r="G956" s="49"/>
      <c r="H956" s="50"/>
    </row>
    <row r="957">
      <c r="C957" s="49"/>
      <c r="D957" s="49"/>
      <c r="E957" s="49"/>
      <c r="F957" s="49"/>
      <c r="G957" s="49"/>
      <c r="H957" s="50"/>
    </row>
    <row r="958">
      <c r="C958" s="49"/>
      <c r="D958" s="49"/>
      <c r="E958" s="49"/>
      <c r="F958" s="49"/>
      <c r="G958" s="49"/>
      <c r="H958" s="50"/>
    </row>
    <row r="959">
      <c r="C959" s="49"/>
      <c r="D959" s="49"/>
      <c r="E959" s="49"/>
      <c r="F959" s="49"/>
      <c r="G959" s="49"/>
      <c r="H959" s="50"/>
    </row>
    <row r="960">
      <c r="C960" s="49"/>
      <c r="D960" s="49"/>
      <c r="E960" s="49"/>
      <c r="F960" s="49"/>
      <c r="G960" s="49"/>
      <c r="H960" s="50"/>
    </row>
    <row r="961">
      <c r="C961" s="49"/>
      <c r="D961" s="49"/>
      <c r="E961" s="49"/>
      <c r="F961" s="49"/>
      <c r="G961" s="49"/>
      <c r="H961" s="50"/>
    </row>
    <row r="962">
      <c r="C962" s="49"/>
      <c r="D962" s="49"/>
      <c r="E962" s="49"/>
      <c r="F962" s="49"/>
      <c r="G962" s="49"/>
      <c r="H962" s="50"/>
    </row>
    <row r="963">
      <c r="C963" s="49"/>
      <c r="D963" s="49"/>
      <c r="E963" s="49"/>
      <c r="F963" s="49"/>
      <c r="G963" s="49"/>
      <c r="H963" s="50"/>
    </row>
    <row r="964">
      <c r="C964" s="49"/>
      <c r="D964" s="49"/>
      <c r="E964" s="49"/>
      <c r="F964" s="49"/>
      <c r="G964" s="49"/>
      <c r="H964" s="50"/>
    </row>
    <row r="965">
      <c r="C965" s="49"/>
      <c r="D965" s="49"/>
      <c r="E965" s="49"/>
      <c r="F965" s="49"/>
      <c r="G965" s="49"/>
      <c r="H965" s="50"/>
    </row>
    <row r="966">
      <c r="C966" s="49"/>
      <c r="D966" s="49"/>
      <c r="E966" s="49"/>
      <c r="F966" s="49"/>
      <c r="G966" s="49"/>
      <c r="H966" s="50"/>
    </row>
    <row r="967">
      <c r="C967" s="49"/>
      <c r="D967" s="49"/>
      <c r="E967" s="49"/>
      <c r="F967" s="49"/>
      <c r="G967" s="49"/>
      <c r="H967" s="50"/>
    </row>
    <row r="968">
      <c r="C968" s="49"/>
      <c r="D968" s="49"/>
      <c r="E968" s="49"/>
      <c r="F968" s="49"/>
      <c r="G968" s="49"/>
      <c r="H968" s="50"/>
    </row>
    <row r="969">
      <c r="C969" s="49"/>
      <c r="D969" s="49"/>
      <c r="E969" s="49"/>
      <c r="F969" s="49"/>
      <c r="G969" s="49"/>
      <c r="H969" s="50"/>
    </row>
    <row r="970">
      <c r="C970" s="49"/>
      <c r="D970" s="49"/>
      <c r="E970" s="49"/>
      <c r="F970" s="49"/>
      <c r="G970" s="49"/>
      <c r="H970" s="50"/>
    </row>
    <row r="971">
      <c r="C971" s="49"/>
      <c r="D971" s="49"/>
      <c r="E971" s="49"/>
      <c r="F971" s="49"/>
      <c r="G971" s="49"/>
      <c r="H971" s="50"/>
    </row>
    <row r="972">
      <c r="C972" s="49"/>
      <c r="D972" s="49"/>
      <c r="E972" s="49"/>
      <c r="F972" s="49"/>
      <c r="G972" s="49"/>
      <c r="H972" s="50"/>
    </row>
    <row r="973">
      <c r="C973" s="49"/>
      <c r="D973" s="49"/>
      <c r="E973" s="49"/>
      <c r="F973" s="49"/>
      <c r="G973" s="49"/>
      <c r="H973" s="50"/>
    </row>
    <row r="974">
      <c r="C974" s="49"/>
      <c r="D974" s="49"/>
      <c r="E974" s="49"/>
      <c r="F974" s="49"/>
      <c r="G974" s="49"/>
      <c r="H974" s="50"/>
    </row>
    <row r="975">
      <c r="C975" s="49"/>
      <c r="D975" s="49"/>
      <c r="E975" s="49"/>
      <c r="F975" s="49"/>
      <c r="G975" s="49"/>
      <c r="H975" s="50"/>
    </row>
    <row r="976">
      <c r="C976" s="49"/>
      <c r="D976" s="49"/>
      <c r="E976" s="49"/>
      <c r="F976" s="49"/>
      <c r="G976" s="49"/>
      <c r="H976" s="50"/>
    </row>
    <row r="977">
      <c r="C977" s="49"/>
      <c r="D977" s="49"/>
      <c r="E977" s="49"/>
      <c r="F977" s="49"/>
      <c r="G977" s="49"/>
      <c r="H977" s="50"/>
    </row>
    <row r="978">
      <c r="C978" s="49"/>
      <c r="D978" s="49"/>
      <c r="E978" s="49"/>
      <c r="F978" s="49"/>
      <c r="G978" s="49"/>
      <c r="H978" s="50"/>
    </row>
    <row r="979">
      <c r="C979" s="49"/>
      <c r="D979" s="49"/>
      <c r="E979" s="49"/>
      <c r="F979" s="49"/>
      <c r="G979" s="49"/>
      <c r="H979" s="50"/>
    </row>
    <row r="980">
      <c r="C980" s="49"/>
      <c r="D980" s="49"/>
      <c r="E980" s="49"/>
      <c r="F980" s="49"/>
      <c r="G980" s="49"/>
      <c r="H980" s="50"/>
    </row>
    <row r="981">
      <c r="C981" s="49"/>
      <c r="D981" s="49"/>
      <c r="E981" s="49"/>
      <c r="F981" s="49"/>
      <c r="G981" s="49"/>
      <c r="H981" s="50"/>
    </row>
    <row r="982">
      <c r="C982" s="49"/>
      <c r="D982" s="49"/>
      <c r="E982" s="49"/>
      <c r="F982" s="49"/>
      <c r="G982" s="49"/>
      <c r="H982" s="50"/>
    </row>
    <row r="983">
      <c r="C983" s="49"/>
      <c r="D983" s="49"/>
      <c r="E983" s="49"/>
      <c r="F983" s="49"/>
      <c r="G983" s="49"/>
      <c r="H983" s="50"/>
    </row>
    <row r="984">
      <c r="C984" s="49"/>
      <c r="D984" s="49"/>
      <c r="E984" s="49"/>
      <c r="F984" s="49"/>
      <c r="G984" s="49"/>
      <c r="H984" s="50"/>
    </row>
    <row r="985">
      <c r="C985" s="49"/>
      <c r="D985" s="49"/>
      <c r="E985" s="49"/>
      <c r="F985" s="49"/>
      <c r="G985" s="49"/>
      <c r="H985" s="50"/>
    </row>
    <row r="986">
      <c r="C986" s="49"/>
      <c r="D986" s="49"/>
      <c r="E986" s="49"/>
      <c r="F986" s="49"/>
      <c r="G986" s="49"/>
      <c r="H986" s="50"/>
    </row>
    <row r="987">
      <c r="C987" s="49"/>
      <c r="D987" s="49"/>
      <c r="E987" s="49"/>
      <c r="F987" s="49"/>
      <c r="G987" s="49"/>
      <c r="H987" s="50"/>
    </row>
    <row r="988">
      <c r="C988" s="49"/>
      <c r="D988" s="49"/>
      <c r="E988" s="49"/>
      <c r="F988" s="49"/>
      <c r="G988" s="49"/>
      <c r="H988" s="50"/>
    </row>
    <row r="989">
      <c r="C989" s="49"/>
      <c r="D989" s="49"/>
      <c r="E989" s="49"/>
      <c r="F989" s="49"/>
      <c r="G989" s="49"/>
      <c r="H989" s="50"/>
    </row>
    <row r="990">
      <c r="C990" s="49"/>
      <c r="D990" s="49"/>
      <c r="E990" s="49"/>
      <c r="F990" s="49"/>
      <c r="G990" s="49"/>
      <c r="H990" s="50"/>
    </row>
    <row r="991">
      <c r="C991" s="49"/>
      <c r="D991" s="49"/>
      <c r="E991" s="49"/>
      <c r="F991" s="49"/>
      <c r="G991" s="49"/>
      <c r="H991" s="50"/>
    </row>
    <row r="992">
      <c r="C992" s="49"/>
      <c r="D992" s="49"/>
      <c r="E992" s="49"/>
      <c r="F992" s="49"/>
      <c r="G992" s="49"/>
      <c r="H992" s="50"/>
    </row>
    <row r="993">
      <c r="C993" s="49"/>
      <c r="D993" s="49"/>
      <c r="E993" s="49"/>
      <c r="F993" s="49"/>
      <c r="G993" s="49"/>
      <c r="H993" s="50"/>
    </row>
    <row r="994">
      <c r="C994" s="49"/>
      <c r="D994" s="49"/>
      <c r="E994" s="49"/>
      <c r="F994" s="49"/>
      <c r="G994" s="49"/>
      <c r="H994" s="50"/>
    </row>
    <row r="995">
      <c r="C995" s="49"/>
      <c r="D995" s="49"/>
      <c r="E995" s="49"/>
      <c r="F995" s="49"/>
      <c r="G995" s="49"/>
      <c r="H995" s="50"/>
    </row>
    <row r="996">
      <c r="C996" s="49"/>
      <c r="D996" s="49"/>
      <c r="E996" s="49"/>
      <c r="F996" s="49"/>
      <c r="G996" s="49"/>
      <c r="H996" s="50"/>
    </row>
    <row r="997">
      <c r="C997" s="49"/>
      <c r="D997" s="49"/>
      <c r="E997" s="49"/>
      <c r="F997" s="49"/>
      <c r="G997" s="49"/>
      <c r="H997" s="50"/>
    </row>
    <row r="998">
      <c r="C998" s="49"/>
      <c r="D998" s="49"/>
      <c r="E998" s="49"/>
      <c r="F998" s="49"/>
      <c r="G998" s="49"/>
      <c r="H998" s="50"/>
    </row>
    <row r="999">
      <c r="C999" s="49"/>
      <c r="D999" s="49"/>
      <c r="E999" s="49"/>
      <c r="F999" s="49"/>
      <c r="G999" s="49"/>
      <c r="H999" s="50"/>
    </row>
    <row r="1000">
      <c r="C1000" s="49"/>
      <c r="D1000" s="49"/>
      <c r="E1000" s="49"/>
      <c r="F1000" s="49"/>
      <c r="G1000" s="49"/>
      <c r="H1000" s="50"/>
    </row>
  </sheetData>
  <mergeCells count="1">
    <mergeCell ref="A1:I1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9" t="s">
        <v>290</v>
      </c>
      <c r="B1" s="39" t="s">
        <v>269</v>
      </c>
      <c r="C1" s="39" t="s">
        <v>291</v>
      </c>
      <c r="D1" s="39" t="s">
        <v>292</v>
      </c>
      <c r="E1" s="39" t="s">
        <v>293</v>
      </c>
      <c r="F1" s="39" t="s">
        <v>294</v>
      </c>
    </row>
    <row r="2">
      <c r="A2" s="74">
        <v>1083.0</v>
      </c>
      <c r="B2" s="39">
        <v>2.0255003E7</v>
      </c>
      <c r="C2" s="39" t="s">
        <v>69</v>
      </c>
      <c r="D2" s="74">
        <v>1883.14</v>
      </c>
      <c r="E2" s="74">
        <v>0.0</v>
      </c>
      <c r="F2" s="39" t="b">
        <v>0</v>
      </c>
    </row>
    <row r="3">
      <c r="A3" s="74">
        <v>1095.0</v>
      </c>
      <c r="B3" s="39">
        <v>2.0255009E7</v>
      </c>
      <c r="C3" s="39" t="s">
        <v>69</v>
      </c>
      <c r="D3" s="74">
        <v>1740.43</v>
      </c>
      <c r="E3" s="39">
        <v>0.0</v>
      </c>
      <c r="F3" s="39" t="b">
        <v>1</v>
      </c>
    </row>
    <row r="4">
      <c r="A4" s="74">
        <v>1105.0</v>
      </c>
      <c r="B4" s="39">
        <v>2.025501E7</v>
      </c>
      <c r="C4" s="39" t="s">
        <v>62</v>
      </c>
      <c r="D4" s="74">
        <v>572.18</v>
      </c>
      <c r="E4" s="74">
        <v>143.04</v>
      </c>
      <c r="F4" s="39" t="b">
        <v>0</v>
      </c>
    </row>
    <row r="5">
      <c r="A5" s="74">
        <v>1136.0</v>
      </c>
      <c r="B5" s="39">
        <v>2.0255014E7</v>
      </c>
      <c r="C5" s="39" t="s">
        <v>69</v>
      </c>
      <c r="D5" s="74">
        <v>169.52</v>
      </c>
      <c r="E5" s="74">
        <v>0.0</v>
      </c>
      <c r="F5" s="39" t="b">
        <v>0</v>
      </c>
    </row>
    <row r="6">
      <c r="A6" s="74">
        <v>1143.0</v>
      </c>
      <c r="B6" s="39">
        <v>2.0255015E7</v>
      </c>
      <c r="C6" s="39" t="s">
        <v>69</v>
      </c>
      <c r="D6" s="74">
        <v>678.51</v>
      </c>
      <c r="E6" s="74">
        <v>0.0</v>
      </c>
      <c r="F6" s="39" t="b">
        <v>0</v>
      </c>
    </row>
    <row r="7">
      <c r="A7" s="74">
        <v>1173.0</v>
      </c>
      <c r="B7" s="39">
        <v>2.0255017E7</v>
      </c>
      <c r="C7" s="39" t="s">
        <v>295</v>
      </c>
      <c r="D7" s="74">
        <v>0.0</v>
      </c>
      <c r="E7" s="39">
        <v>0.0</v>
      </c>
      <c r="F7" s="39" t="b">
        <v>0</v>
      </c>
    </row>
    <row r="8">
      <c r="A8" s="74">
        <v>1170.0</v>
      </c>
      <c r="B8" s="39">
        <v>2.0255018E7</v>
      </c>
      <c r="C8" s="39" t="s">
        <v>69</v>
      </c>
      <c r="D8" s="74">
        <v>1393.23</v>
      </c>
      <c r="E8" s="39">
        <v>0.0</v>
      </c>
      <c r="F8" s="39" t="b">
        <v>1</v>
      </c>
    </row>
    <row r="9">
      <c r="A9" s="74">
        <v>1154.0</v>
      </c>
      <c r="B9" s="39">
        <v>2.0255019E7</v>
      </c>
      <c r="C9" s="39" t="s">
        <v>66</v>
      </c>
      <c r="D9" s="74">
        <v>929.91</v>
      </c>
      <c r="E9" s="74">
        <v>0.0</v>
      </c>
      <c r="F9" s="39" t="b">
        <v>0</v>
      </c>
    </row>
    <row r="10">
      <c r="A10" s="74">
        <v>1127.0</v>
      </c>
      <c r="B10" s="39">
        <v>2.025502E7</v>
      </c>
      <c r="C10" s="39" t="s">
        <v>66</v>
      </c>
      <c r="D10" s="74">
        <v>1085.61</v>
      </c>
      <c r="E10" s="74">
        <v>0.0</v>
      </c>
      <c r="F10" s="39" t="b">
        <v>0</v>
      </c>
    </row>
    <row r="11">
      <c r="A11" s="74">
        <v>1139.0</v>
      </c>
      <c r="B11" s="39">
        <v>2.0255021E7</v>
      </c>
      <c r="C11" s="39" t="s">
        <v>62</v>
      </c>
      <c r="D11" s="74">
        <v>85.71</v>
      </c>
      <c r="E11" s="74">
        <v>0.0</v>
      </c>
      <c r="F11" s="39" t="b">
        <v>0</v>
      </c>
    </row>
    <row r="12">
      <c r="A12" s="74">
        <v>1179.0</v>
      </c>
      <c r="B12" s="39">
        <v>2.0255022E7</v>
      </c>
      <c r="C12" s="39" t="s">
        <v>69</v>
      </c>
      <c r="D12" s="74">
        <v>516.38</v>
      </c>
      <c r="E12" s="74">
        <v>0.0</v>
      </c>
      <c r="F12" s="39" t="b">
        <v>0</v>
      </c>
    </row>
    <row r="13">
      <c r="A13" s="74">
        <v>1159.0</v>
      </c>
      <c r="B13" s="39">
        <v>2.0255023E7</v>
      </c>
      <c r="C13" s="39" t="s">
        <v>62</v>
      </c>
      <c r="D13" s="74">
        <v>568.74</v>
      </c>
      <c r="E13" s="74">
        <v>0.0</v>
      </c>
      <c r="F13" s="39" t="b">
        <v>0</v>
      </c>
    </row>
    <row r="14">
      <c r="A14" s="74">
        <v>1150.0</v>
      </c>
      <c r="B14" s="39">
        <v>2.0255024E7</v>
      </c>
      <c r="C14" s="39" t="s">
        <v>69</v>
      </c>
      <c r="D14" s="74">
        <v>93.37</v>
      </c>
      <c r="E14" s="74">
        <v>0.0</v>
      </c>
      <c r="F14" s="39" t="b">
        <v>0</v>
      </c>
    </row>
    <row r="15">
      <c r="A15" s="74">
        <v>1158.0</v>
      </c>
      <c r="B15" s="39">
        <v>2.0255025E7</v>
      </c>
      <c r="C15" s="39" t="s">
        <v>69</v>
      </c>
      <c r="D15" s="74">
        <v>546.95</v>
      </c>
      <c r="E15" s="74">
        <v>0.0</v>
      </c>
      <c r="F15" s="39" t="b">
        <v>0</v>
      </c>
    </row>
    <row r="16">
      <c r="A16" s="74">
        <v>1045.0</v>
      </c>
      <c r="B16" s="39">
        <v>2.0255026E7</v>
      </c>
      <c r="C16" s="39" t="s">
        <v>66</v>
      </c>
      <c r="D16" s="74">
        <v>60.91</v>
      </c>
      <c r="E16" s="74">
        <v>0.0</v>
      </c>
      <c r="F16" s="39" t="b">
        <v>0</v>
      </c>
    </row>
    <row r="17">
      <c r="A17" s="74">
        <v>1166.0</v>
      </c>
      <c r="B17" s="39">
        <v>2.0255027E7</v>
      </c>
      <c r="C17" s="39" t="s">
        <v>69</v>
      </c>
      <c r="D17" s="74">
        <v>1118.64</v>
      </c>
      <c r="E17" s="39">
        <v>0.0</v>
      </c>
      <c r="F17" s="39" t="b">
        <v>1</v>
      </c>
    </row>
    <row r="18">
      <c r="A18" s="74">
        <v>1114.0</v>
      </c>
      <c r="B18" s="39">
        <v>2.0255028E7</v>
      </c>
      <c r="C18" s="39" t="s">
        <v>66</v>
      </c>
      <c r="D18" s="74">
        <v>1844.6</v>
      </c>
      <c r="E18" s="74">
        <v>0.0</v>
      </c>
      <c r="F18" s="39" t="b">
        <v>0</v>
      </c>
    </row>
    <row r="19">
      <c r="A19" s="74">
        <v>1195.0</v>
      </c>
      <c r="B19" s="39">
        <v>2.0255029E7</v>
      </c>
      <c r="C19" s="39" t="s">
        <v>62</v>
      </c>
      <c r="D19" s="74">
        <v>56.91</v>
      </c>
      <c r="E19" s="39">
        <v>0.0</v>
      </c>
      <c r="F19" s="39" t="b">
        <v>0</v>
      </c>
    </row>
    <row r="20">
      <c r="A20" s="74">
        <v>1210.0</v>
      </c>
      <c r="B20" s="39">
        <v>2.025503E7</v>
      </c>
      <c r="C20" s="39" t="s">
        <v>62</v>
      </c>
      <c r="D20" s="74">
        <v>108.47</v>
      </c>
      <c r="E20" s="74">
        <v>0.0</v>
      </c>
      <c r="F20" s="39" t="b">
        <v>0</v>
      </c>
    </row>
    <row r="21">
      <c r="A21" s="74">
        <v>1218.0</v>
      </c>
      <c r="B21" s="39">
        <v>2.0255031E7</v>
      </c>
      <c r="C21" s="39" t="s">
        <v>69</v>
      </c>
      <c r="D21" s="74">
        <v>58.27</v>
      </c>
      <c r="E21" s="74">
        <v>0.0</v>
      </c>
      <c r="F21" s="39" t="b">
        <v>0</v>
      </c>
    </row>
    <row r="22">
      <c r="A22" s="74">
        <v>1094.0</v>
      </c>
      <c r="B22" s="39">
        <v>2.0255032E7</v>
      </c>
      <c r="C22" s="39" t="s">
        <v>69</v>
      </c>
      <c r="D22" s="74">
        <v>825.34</v>
      </c>
      <c r="E22" s="74">
        <v>0.0</v>
      </c>
      <c r="F22" s="39" t="b">
        <v>0</v>
      </c>
    </row>
    <row r="23">
      <c r="A23" s="74">
        <v>1227.0</v>
      </c>
      <c r="B23" s="39">
        <v>2.0255033E7</v>
      </c>
      <c r="C23" s="39" t="s">
        <v>69</v>
      </c>
      <c r="D23" s="74">
        <v>129.8</v>
      </c>
      <c r="E23" s="74">
        <v>0.0</v>
      </c>
      <c r="F23" s="39" t="b">
        <v>0</v>
      </c>
    </row>
    <row r="24">
      <c r="A24" s="74">
        <v>1244.0</v>
      </c>
      <c r="B24" s="39">
        <v>2.0255034E7</v>
      </c>
      <c r="C24" s="39" t="s">
        <v>69</v>
      </c>
      <c r="D24" s="74">
        <v>46.0</v>
      </c>
      <c r="E24" s="74">
        <v>0.0</v>
      </c>
      <c r="F24" s="39" t="b">
        <v>0</v>
      </c>
    </row>
    <row r="25">
      <c r="A25" s="74">
        <v>1231.0</v>
      </c>
      <c r="B25" s="39">
        <v>2.0255037E7</v>
      </c>
      <c r="C25" s="39" t="s">
        <v>69</v>
      </c>
      <c r="D25" s="74">
        <v>393.82</v>
      </c>
      <c r="E25" s="74">
        <v>0.0</v>
      </c>
      <c r="F25" s="39" t="b">
        <v>0</v>
      </c>
    </row>
    <row r="26">
      <c r="A26" s="74">
        <v>1219.0</v>
      </c>
      <c r="B26" s="39">
        <v>2.0255038E7</v>
      </c>
      <c r="C26" s="39" t="s">
        <v>62</v>
      </c>
      <c r="D26" s="74">
        <v>249.91</v>
      </c>
      <c r="E26" s="74">
        <v>0.0</v>
      </c>
      <c r="F26" s="39" t="b">
        <v>0</v>
      </c>
    </row>
    <row r="27">
      <c r="A27" s="74">
        <v>1194.0</v>
      </c>
      <c r="B27" s="39">
        <v>2.0255039E7</v>
      </c>
      <c r="C27" s="39" t="s">
        <v>69</v>
      </c>
      <c r="D27" s="74">
        <v>485.02</v>
      </c>
      <c r="E27" s="74">
        <v>0.0</v>
      </c>
      <c r="F27" s="39" t="b">
        <v>0</v>
      </c>
    </row>
    <row r="28">
      <c r="A28" s="74">
        <v>1151.0</v>
      </c>
      <c r="B28" s="39">
        <v>2.025504E7</v>
      </c>
      <c r="C28" s="39" t="s">
        <v>69</v>
      </c>
      <c r="D28" s="74">
        <v>517.13</v>
      </c>
      <c r="E28" s="74">
        <v>0.0</v>
      </c>
      <c r="F28" s="39" t="b">
        <v>0</v>
      </c>
    </row>
    <row r="29">
      <c r="A29" s="74">
        <v>1240.0</v>
      </c>
      <c r="B29" s="39">
        <v>2.0255041E7</v>
      </c>
      <c r="C29" s="39" t="s">
        <v>69</v>
      </c>
      <c r="D29" s="74">
        <v>0.0</v>
      </c>
      <c r="E29" s="74">
        <v>0.0</v>
      </c>
      <c r="F29" s="39" t="b">
        <v>0</v>
      </c>
    </row>
    <row r="30">
      <c r="A30" s="74">
        <v>1233.0</v>
      </c>
      <c r="B30" s="39">
        <v>2.0255042E7</v>
      </c>
      <c r="C30" s="39" t="s">
        <v>69</v>
      </c>
      <c r="D30" s="74">
        <v>210.0</v>
      </c>
      <c r="E30" s="74">
        <v>0.0</v>
      </c>
      <c r="F30" s="39" t="b">
        <v>0</v>
      </c>
    </row>
    <row r="31">
      <c r="A31" s="74">
        <v>1263.0</v>
      </c>
      <c r="B31" s="39">
        <v>2.0255043E7</v>
      </c>
      <c r="C31" s="39" t="s">
        <v>66</v>
      </c>
      <c r="D31" s="74">
        <v>20.0</v>
      </c>
      <c r="E31" s="74">
        <v>0.0</v>
      </c>
      <c r="F31" s="39" t="b">
        <v>0</v>
      </c>
    </row>
    <row r="32">
      <c r="A32" s="74">
        <v>1182.0</v>
      </c>
      <c r="B32" s="39">
        <v>2.0255045E7</v>
      </c>
      <c r="C32" s="39" t="s">
        <v>69</v>
      </c>
      <c r="D32" s="74">
        <v>166.05</v>
      </c>
      <c r="E32" s="74">
        <v>0.0</v>
      </c>
      <c r="F32" s="39" t="b">
        <v>0</v>
      </c>
    </row>
    <row r="33">
      <c r="A33" s="74">
        <v>1271.0</v>
      </c>
      <c r="B33" s="39">
        <v>2.0255046E7</v>
      </c>
      <c r="C33" s="39" t="s">
        <v>66</v>
      </c>
      <c r="D33" s="74">
        <v>32.0</v>
      </c>
      <c r="E33" s="74">
        <v>0.0</v>
      </c>
      <c r="F33" s="39" t="b">
        <v>0</v>
      </c>
    </row>
    <row r="34">
      <c r="A34" s="74">
        <v>1156.0</v>
      </c>
      <c r="B34" s="39">
        <v>2.0255047E7</v>
      </c>
      <c r="C34" s="39" t="s">
        <v>69</v>
      </c>
      <c r="D34" s="39">
        <v>7.0</v>
      </c>
      <c r="E34" s="74">
        <v>0.0</v>
      </c>
      <c r="F34" s="39" t="b">
        <v>0</v>
      </c>
    </row>
    <row r="35">
      <c r="A35" s="74">
        <v>1076.0</v>
      </c>
      <c r="B35" s="39">
        <v>2.0255048E7</v>
      </c>
      <c r="C35" s="39" t="s">
        <v>295</v>
      </c>
      <c r="D35" s="74">
        <v>0.0</v>
      </c>
      <c r="E35" s="39">
        <v>0.0</v>
      </c>
      <c r="F35" s="39" t="b">
        <v>0</v>
      </c>
    </row>
    <row r="36">
      <c r="A36" s="74">
        <v>1238.0</v>
      </c>
      <c r="B36" s="39">
        <v>2.0255049E7</v>
      </c>
      <c r="C36" s="39" t="s">
        <v>66</v>
      </c>
      <c r="D36" s="74">
        <v>403.99</v>
      </c>
      <c r="E36" s="74">
        <v>0.0</v>
      </c>
      <c r="F36" s="39" t="b">
        <v>0</v>
      </c>
    </row>
    <row r="37">
      <c r="A37" s="74">
        <v>1169.0</v>
      </c>
      <c r="B37" s="39">
        <v>2.0255051E7</v>
      </c>
      <c r="C37" s="39" t="s">
        <v>62</v>
      </c>
      <c r="D37" s="74">
        <v>1296.59</v>
      </c>
      <c r="E37" s="74">
        <v>0.0</v>
      </c>
      <c r="F37" s="39" t="b">
        <v>0</v>
      </c>
    </row>
    <row r="38">
      <c r="A38" s="74">
        <v>1264.0</v>
      </c>
      <c r="B38" s="39">
        <v>2.0255052E7</v>
      </c>
      <c r="C38" s="39" t="s">
        <v>69</v>
      </c>
      <c r="D38" s="74">
        <v>1067.95</v>
      </c>
      <c r="E38" s="74">
        <v>0.0</v>
      </c>
      <c r="F38" s="39" t="b">
        <v>0</v>
      </c>
    </row>
    <row r="39">
      <c r="A39" s="74">
        <v>1265.0</v>
      </c>
      <c r="B39" s="39">
        <v>2.0255053E7</v>
      </c>
      <c r="C39" s="39" t="s">
        <v>62</v>
      </c>
      <c r="D39" s="74">
        <v>590.04</v>
      </c>
      <c r="E39" s="74">
        <v>0.0</v>
      </c>
      <c r="F39" s="39" t="b">
        <v>0</v>
      </c>
    </row>
    <row r="40">
      <c r="A40" s="74">
        <v>1282.0</v>
      </c>
      <c r="B40" s="39">
        <v>2.0255055E7</v>
      </c>
      <c r="C40" s="39" t="s">
        <v>69</v>
      </c>
      <c r="D40" s="74">
        <v>5109.25</v>
      </c>
      <c r="E40" s="74">
        <v>0.0</v>
      </c>
      <c r="F40" s="39" t="b">
        <v>0</v>
      </c>
    </row>
    <row r="41">
      <c r="A41" s="74">
        <v>1316.0</v>
      </c>
      <c r="B41" s="39">
        <v>2.0255056E7</v>
      </c>
      <c r="C41" s="39" t="s">
        <v>69</v>
      </c>
      <c r="D41" s="74">
        <v>4624.43</v>
      </c>
      <c r="E41" s="70">
        <v>0.0</v>
      </c>
      <c r="F41" s="39" t="b">
        <v>1</v>
      </c>
    </row>
    <row r="42">
      <c r="A42" s="74">
        <v>1155.0</v>
      </c>
      <c r="B42" s="39">
        <v>2.0255057E7</v>
      </c>
      <c r="C42" s="39" t="s">
        <v>66</v>
      </c>
      <c r="D42" s="74">
        <v>935.61</v>
      </c>
      <c r="E42" s="74">
        <v>0.0</v>
      </c>
      <c r="F42" s="39" t="b">
        <v>0</v>
      </c>
    </row>
    <row r="43">
      <c r="A43" s="74">
        <v>1319.0</v>
      </c>
      <c r="B43" s="39">
        <v>2.0255058E7</v>
      </c>
      <c r="C43" s="39" t="s">
        <v>62</v>
      </c>
      <c r="D43" s="74">
        <v>61.31</v>
      </c>
      <c r="F43" s="39" t="b">
        <v>0</v>
      </c>
    </row>
    <row r="44">
      <c r="A44" s="74">
        <v>1360.0</v>
      </c>
      <c r="B44" s="39">
        <v>2.0255059E7</v>
      </c>
      <c r="C44" s="39" t="s">
        <v>62</v>
      </c>
      <c r="D44" s="74">
        <v>47.0</v>
      </c>
      <c r="E44" s="74">
        <v>0.0</v>
      </c>
      <c r="F44" s="39" t="b">
        <v>0</v>
      </c>
    </row>
    <row r="45">
      <c r="A45" s="74">
        <v>1350.0</v>
      </c>
      <c r="B45" s="39">
        <v>2.025506E7</v>
      </c>
      <c r="C45" s="39" t="s">
        <v>69</v>
      </c>
      <c r="D45" s="74">
        <v>17.5</v>
      </c>
      <c r="E45" s="74">
        <v>0.0</v>
      </c>
      <c r="F45" s="39" t="b">
        <v>0</v>
      </c>
    </row>
    <row r="46">
      <c r="A46" s="74">
        <v>1286.0</v>
      </c>
      <c r="B46" s="39">
        <v>2.0255061E7</v>
      </c>
      <c r="C46" s="39" t="s">
        <v>66</v>
      </c>
      <c r="D46" s="74">
        <v>538.36</v>
      </c>
      <c r="E46" s="74">
        <v>0.0</v>
      </c>
      <c r="F46" s="39" t="b">
        <v>0</v>
      </c>
    </row>
    <row r="47">
      <c r="A47" s="74">
        <v>1356.0</v>
      </c>
      <c r="B47" s="39">
        <v>2.0255062E7</v>
      </c>
      <c r="C47" s="39" t="s">
        <v>62</v>
      </c>
      <c r="D47" s="74">
        <v>503.03</v>
      </c>
      <c r="E47" s="74">
        <v>0.0</v>
      </c>
      <c r="F47" s="39" t="b">
        <v>0</v>
      </c>
    </row>
    <row r="48">
      <c r="A48" s="74">
        <v>1153.0</v>
      </c>
      <c r="B48" s="39">
        <v>2.0255063E7</v>
      </c>
      <c r="C48" s="39" t="s">
        <v>66</v>
      </c>
      <c r="D48" s="74">
        <v>785.59</v>
      </c>
      <c r="E48" s="74">
        <v>0.0</v>
      </c>
      <c r="F48" s="39" t="b">
        <v>0</v>
      </c>
    </row>
    <row r="49">
      <c r="A49" s="74">
        <v>1333.0</v>
      </c>
      <c r="B49" s="39">
        <v>2.0255064E7</v>
      </c>
      <c r="C49" s="39" t="s">
        <v>62</v>
      </c>
      <c r="D49" s="74">
        <v>309.2</v>
      </c>
      <c r="E49" s="74">
        <v>0.0</v>
      </c>
      <c r="F49" s="39" t="b">
        <v>0</v>
      </c>
    </row>
    <row r="50">
      <c r="A50" s="74">
        <v>1225.0</v>
      </c>
      <c r="B50" s="39">
        <v>2.0255065E7</v>
      </c>
      <c r="C50" s="39" t="s">
        <v>69</v>
      </c>
      <c r="D50" s="74">
        <v>1955.84</v>
      </c>
      <c r="E50" s="39">
        <v>0.0</v>
      </c>
      <c r="F50" s="39" t="b">
        <v>1</v>
      </c>
    </row>
    <row r="51">
      <c r="A51" s="74">
        <v>1200.0</v>
      </c>
      <c r="B51" s="39">
        <v>2.0255066E7</v>
      </c>
      <c r="C51" s="39" t="s">
        <v>62</v>
      </c>
      <c r="D51" s="74">
        <v>1122.45</v>
      </c>
      <c r="E51" s="74">
        <v>0.0</v>
      </c>
      <c r="F51" s="39" t="b">
        <v>0</v>
      </c>
    </row>
    <row r="52">
      <c r="A52" s="74">
        <v>1327.0</v>
      </c>
      <c r="B52" s="39">
        <v>2.0255067E7</v>
      </c>
      <c r="C52" s="39" t="s">
        <v>62</v>
      </c>
      <c r="D52" s="74">
        <v>713.49</v>
      </c>
      <c r="E52" s="74">
        <v>0.0</v>
      </c>
      <c r="F52" s="39" t="b">
        <v>0</v>
      </c>
    </row>
    <row r="53">
      <c r="A53" s="74">
        <v>1273.0</v>
      </c>
      <c r="B53" s="39">
        <v>2.0255068E7</v>
      </c>
      <c r="C53" s="39" t="s">
        <v>69</v>
      </c>
      <c r="D53" s="74">
        <v>1131.93</v>
      </c>
      <c r="E53" s="74">
        <v>0.0</v>
      </c>
      <c r="F53" s="39" t="b">
        <v>0</v>
      </c>
    </row>
    <row r="54">
      <c r="A54" s="74">
        <v>1299.0</v>
      </c>
      <c r="B54" s="39">
        <v>2.0255069E7</v>
      </c>
      <c r="C54" s="39" t="s">
        <v>62</v>
      </c>
      <c r="D54" s="74">
        <v>8062.31</v>
      </c>
      <c r="E54" s="74">
        <v>0.0</v>
      </c>
      <c r="F54" s="39" t="b">
        <v>0</v>
      </c>
    </row>
    <row r="55">
      <c r="A55" s="74">
        <v>1309.0</v>
      </c>
      <c r="B55" s="39">
        <v>2.025507E7</v>
      </c>
      <c r="C55" s="39" t="s">
        <v>62</v>
      </c>
      <c r="D55" s="74">
        <v>1040.55</v>
      </c>
      <c r="E55" s="74">
        <v>0.0</v>
      </c>
      <c r="F55" s="39" t="b">
        <v>0</v>
      </c>
    </row>
    <row r="56">
      <c r="A56" s="74">
        <v>1226.0</v>
      </c>
      <c r="B56" s="39">
        <v>2.0255071E7</v>
      </c>
      <c r="C56" s="39" t="s">
        <v>66</v>
      </c>
      <c r="D56" s="74">
        <v>460.85</v>
      </c>
      <c r="E56" s="74">
        <v>0.0</v>
      </c>
      <c r="F56" s="39" t="b">
        <v>0</v>
      </c>
    </row>
    <row r="57">
      <c r="A57" s="74">
        <v>1317.0</v>
      </c>
      <c r="B57" s="39">
        <v>2.0255072E7</v>
      </c>
      <c r="C57" s="39" t="s">
        <v>66</v>
      </c>
      <c r="D57" s="74">
        <v>99.36</v>
      </c>
      <c r="E57" s="74">
        <v>0.0</v>
      </c>
      <c r="F57" s="39" t="b">
        <v>0</v>
      </c>
    </row>
    <row r="58">
      <c r="A58" s="74">
        <v>1372.0</v>
      </c>
      <c r="B58" s="39">
        <v>2.0255073E7</v>
      </c>
      <c r="C58" s="39" t="s">
        <v>69</v>
      </c>
      <c r="D58" s="74">
        <v>1227.31</v>
      </c>
      <c r="E58" s="74">
        <v>0.0</v>
      </c>
      <c r="F58" s="39" t="b">
        <v>0</v>
      </c>
    </row>
    <row r="59">
      <c r="A59" s="74">
        <v>1411.0</v>
      </c>
      <c r="B59" s="39">
        <v>2.0255074E7</v>
      </c>
      <c r="C59" s="39" t="s">
        <v>296</v>
      </c>
      <c r="D59" s="74">
        <v>0.0</v>
      </c>
      <c r="E59" s="74">
        <v>0.0</v>
      </c>
      <c r="F59" s="39" t="b">
        <v>0</v>
      </c>
    </row>
    <row r="60">
      <c r="A60" s="74">
        <v>1402.0</v>
      </c>
      <c r="B60" s="39">
        <v>2.0255077E7</v>
      </c>
      <c r="C60" s="39" t="s">
        <v>69</v>
      </c>
      <c r="D60" s="74">
        <v>1452.55</v>
      </c>
      <c r="E60" s="74">
        <v>0.0</v>
      </c>
      <c r="F60" s="39" t="b">
        <v>0</v>
      </c>
    </row>
    <row r="61">
      <c r="A61" s="74">
        <v>1415.0</v>
      </c>
      <c r="B61" s="39">
        <v>2.0255078E7</v>
      </c>
      <c r="C61" s="39" t="s">
        <v>62</v>
      </c>
      <c r="D61" s="74">
        <v>0.0</v>
      </c>
      <c r="E61" s="74">
        <v>0.0</v>
      </c>
      <c r="F61" s="39" t="b">
        <v>0</v>
      </c>
    </row>
    <row r="62">
      <c r="A62" s="74">
        <v>1418.0</v>
      </c>
      <c r="B62" s="39">
        <v>2.025508E7</v>
      </c>
      <c r="C62" s="39" t="s">
        <v>66</v>
      </c>
      <c r="D62" s="74">
        <v>794.61</v>
      </c>
      <c r="E62" s="74">
        <v>0.0</v>
      </c>
      <c r="F62" s="39" t="b">
        <v>0</v>
      </c>
    </row>
    <row r="63">
      <c r="A63" s="74">
        <v>1428.0</v>
      </c>
      <c r="B63" s="39">
        <v>2.0255081E7</v>
      </c>
      <c r="C63" s="39" t="s">
        <v>66</v>
      </c>
      <c r="D63" s="74">
        <v>1180.44</v>
      </c>
      <c r="E63" s="74">
        <v>0.0</v>
      </c>
      <c r="F63" s="39" t="b">
        <v>0</v>
      </c>
    </row>
    <row r="64">
      <c r="A64" s="74">
        <v>1266.0</v>
      </c>
      <c r="B64" s="39">
        <v>2.0255082E7</v>
      </c>
      <c r="C64" s="39" t="s">
        <v>69</v>
      </c>
      <c r="D64" s="74">
        <v>4043.97</v>
      </c>
      <c r="E64" s="39">
        <v>0.0</v>
      </c>
      <c r="F64" s="39" t="b">
        <v>1</v>
      </c>
    </row>
    <row r="65">
      <c r="A65" s="74">
        <v>1398.0</v>
      </c>
      <c r="B65" s="39">
        <v>2.0255083E7</v>
      </c>
      <c r="C65" s="39" t="s">
        <v>296</v>
      </c>
      <c r="D65" s="74">
        <v>0.0</v>
      </c>
      <c r="E65" s="74">
        <v>0.0</v>
      </c>
      <c r="F65" s="39" t="b">
        <v>0</v>
      </c>
    </row>
    <row r="66">
      <c r="A66" s="74">
        <v>1300.0</v>
      </c>
      <c r="B66" s="39">
        <v>2.0255084E7</v>
      </c>
      <c r="C66" s="39" t="s">
        <v>62</v>
      </c>
      <c r="D66" s="39">
        <v>0.0</v>
      </c>
      <c r="E66" s="74">
        <v>0.0</v>
      </c>
      <c r="F66" s="39" t="b">
        <v>0</v>
      </c>
    </row>
    <row r="67">
      <c r="A67" s="74">
        <v>1311.0</v>
      </c>
      <c r="B67" s="39">
        <v>2.0255085E7</v>
      </c>
      <c r="C67" s="39" t="s">
        <v>66</v>
      </c>
      <c r="D67" s="74">
        <v>201.47</v>
      </c>
      <c r="E67" s="74">
        <v>0.0</v>
      </c>
      <c r="F67" s="39" t="b">
        <v>0</v>
      </c>
    </row>
    <row r="68">
      <c r="A68" s="74">
        <v>1455.0</v>
      </c>
      <c r="B68" s="39">
        <v>2.0255086E7</v>
      </c>
      <c r="C68" s="39" t="s">
        <v>69</v>
      </c>
      <c r="D68" s="74">
        <v>1606.47</v>
      </c>
      <c r="E68" s="74">
        <v>0.0</v>
      </c>
      <c r="F68" s="39" t="b">
        <v>0</v>
      </c>
    </row>
    <row r="69">
      <c r="A69" s="74">
        <v>1399.0</v>
      </c>
      <c r="B69" s="39">
        <v>2.0255087E7</v>
      </c>
      <c r="C69" s="39" t="s">
        <v>66</v>
      </c>
      <c r="D69" s="39">
        <v>0.0</v>
      </c>
      <c r="E69" s="74">
        <v>0.0</v>
      </c>
      <c r="F69" s="39" t="b">
        <v>0</v>
      </c>
    </row>
    <row r="70">
      <c r="A70" s="74">
        <v>1436.0</v>
      </c>
      <c r="B70" s="39">
        <v>2.0255088E7</v>
      </c>
      <c r="C70" s="39" t="s">
        <v>296</v>
      </c>
      <c r="D70" s="74">
        <v>0.0</v>
      </c>
      <c r="E70" s="74">
        <v>0.0</v>
      </c>
      <c r="F70" s="39" t="b">
        <v>0</v>
      </c>
    </row>
    <row r="71">
      <c r="A71" s="74">
        <v>1477.0</v>
      </c>
      <c r="B71" s="39">
        <v>2.0255089E7</v>
      </c>
      <c r="C71" s="39" t="s">
        <v>62</v>
      </c>
      <c r="D71" s="74">
        <v>77.6</v>
      </c>
      <c r="E71" s="74">
        <v>0.0</v>
      </c>
      <c r="F71" s="39" t="b">
        <v>0</v>
      </c>
    </row>
    <row r="72">
      <c r="A72" s="74">
        <v>1470.0</v>
      </c>
      <c r="B72" s="39">
        <v>2.025509E7</v>
      </c>
      <c r="C72" s="39" t="s">
        <v>69</v>
      </c>
      <c r="D72" s="74">
        <v>1154.5</v>
      </c>
      <c r="E72" s="74">
        <v>0.0</v>
      </c>
      <c r="F72" s="39" t="b">
        <v>0</v>
      </c>
    </row>
    <row r="73">
      <c r="A73" s="74">
        <v>1480.0</v>
      </c>
      <c r="B73" s="39">
        <v>2.0255091E7</v>
      </c>
      <c r="C73" s="39" t="s">
        <v>296</v>
      </c>
      <c r="D73" s="74">
        <v>0.0</v>
      </c>
      <c r="E73" s="74">
        <v>0.0</v>
      </c>
      <c r="F73" s="39" t="b">
        <v>0</v>
      </c>
    </row>
    <row r="74">
      <c r="A74" s="74">
        <v>1177.0</v>
      </c>
      <c r="B74" s="39">
        <v>2.0255093E7</v>
      </c>
      <c r="C74" s="39" t="s">
        <v>66</v>
      </c>
      <c r="D74" s="74">
        <v>1086.73</v>
      </c>
      <c r="E74" s="74">
        <v>0.0</v>
      </c>
      <c r="F74" s="39" t="b">
        <v>0</v>
      </c>
    </row>
    <row r="75">
      <c r="A75" s="74">
        <v>1308.0</v>
      </c>
      <c r="B75" s="39">
        <v>2.0255094E7</v>
      </c>
      <c r="C75" s="39" t="s">
        <v>62</v>
      </c>
      <c r="D75" s="74">
        <v>4116.73</v>
      </c>
      <c r="E75" s="74">
        <v>0.0</v>
      </c>
      <c r="F75" s="39" t="b">
        <v>0</v>
      </c>
    </row>
    <row r="76">
      <c r="A76" s="74">
        <v>1491.0</v>
      </c>
      <c r="B76" s="39">
        <v>2.0255095E7</v>
      </c>
      <c r="C76" s="39" t="s">
        <v>69</v>
      </c>
      <c r="D76" s="39">
        <v>0.0</v>
      </c>
      <c r="E76" s="74">
        <v>0.0</v>
      </c>
      <c r="F76" s="39" t="b">
        <v>0</v>
      </c>
    </row>
    <row r="77">
      <c r="A77" s="74">
        <v>1502.0</v>
      </c>
      <c r="B77" s="39">
        <v>2.0255096E7</v>
      </c>
      <c r="C77" s="39" t="s">
        <v>62</v>
      </c>
      <c r="D77" s="74">
        <v>63.78</v>
      </c>
      <c r="E77" s="74">
        <v>0.0</v>
      </c>
      <c r="F77" s="39" t="b">
        <v>0</v>
      </c>
    </row>
    <row r="78">
      <c r="A78" s="74">
        <v>1251.0</v>
      </c>
      <c r="B78" s="39">
        <v>2.0255097E7</v>
      </c>
      <c r="C78" s="39" t="s">
        <v>62</v>
      </c>
      <c r="D78" s="74">
        <v>1039.8</v>
      </c>
      <c r="E78" s="74">
        <v>0.0</v>
      </c>
      <c r="F78" s="39" t="b">
        <v>0</v>
      </c>
    </row>
    <row r="79">
      <c r="A79" s="74">
        <v>1512.0</v>
      </c>
      <c r="B79" s="39">
        <v>2.0255098E7</v>
      </c>
      <c r="C79" s="39" t="s">
        <v>62</v>
      </c>
      <c r="D79" s="74">
        <v>511.07</v>
      </c>
      <c r="E79" s="74">
        <v>0.0</v>
      </c>
      <c r="F79" s="39" t="b">
        <v>0</v>
      </c>
    </row>
    <row r="80">
      <c r="A80" s="74">
        <v>1397.0</v>
      </c>
      <c r="B80" s="39">
        <v>2.0255099E7</v>
      </c>
      <c r="C80" s="39" t="s">
        <v>66</v>
      </c>
      <c r="D80" s="74">
        <v>91.3</v>
      </c>
      <c r="E80" s="74">
        <v>0.0</v>
      </c>
      <c r="F80" s="39" t="b">
        <v>0</v>
      </c>
    </row>
    <row r="81">
      <c r="A81" s="74">
        <v>1504.0</v>
      </c>
      <c r="B81" s="39">
        <v>2.02551E7</v>
      </c>
      <c r="C81" s="39" t="s">
        <v>296</v>
      </c>
      <c r="D81" s="74">
        <v>0.0</v>
      </c>
      <c r="E81" s="74">
        <v>0.0</v>
      </c>
      <c r="F81" s="39" t="b">
        <v>0</v>
      </c>
    </row>
    <row r="82">
      <c r="A82" s="74">
        <v>1361.0</v>
      </c>
      <c r="B82" s="39">
        <v>2.0255101E7</v>
      </c>
      <c r="C82" s="39" t="s">
        <v>296</v>
      </c>
      <c r="D82" s="74">
        <v>0.0</v>
      </c>
      <c r="E82" s="74">
        <v>0.0</v>
      </c>
      <c r="F82" s="39" t="b">
        <v>0</v>
      </c>
    </row>
    <row r="83">
      <c r="A83" s="74">
        <v>1667.0</v>
      </c>
      <c r="B83" s="39">
        <v>2.0255102E7</v>
      </c>
      <c r="C83" s="39" t="s">
        <v>66</v>
      </c>
      <c r="D83" s="39">
        <v>0.0</v>
      </c>
      <c r="E83" s="74">
        <v>0.0</v>
      </c>
      <c r="F83" s="39" t="b">
        <v>0</v>
      </c>
    </row>
    <row r="84">
      <c r="A84" s="74">
        <v>1527.0</v>
      </c>
      <c r="B84" s="39">
        <v>2.0255103E7</v>
      </c>
      <c r="C84" s="39" t="s">
        <v>69</v>
      </c>
      <c r="D84" s="74">
        <v>675.82</v>
      </c>
      <c r="E84" s="39">
        <v>0.0</v>
      </c>
      <c r="F84" s="39" t="b">
        <v>1</v>
      </c>
    </row>
    <row r="85">
      <c r="A85" s="74">
        <v>1560.0</v>
      </c>
      <c r="B85" s="39">
        <v>2.0255104E7</v>
      </c>
      <c r="C85" s="39" t="s">
        <v>62</v>
      </c>
      <c r="D85" s="74">
        <v>311.18</v>
      </c>
      <c r="E85" s="74">
        <v>0.0</v>
      </c>
      <c r="F85" s="39" t="b">
        <v>0</v>
      </c>
    </row>
    <row r="86">
      <c r="A86" s="74">
        <v>1484.0</v>
      </c>
      <c r="B86" s="39">
        <v>2.0255105E7</v>
      </c>
      <c r="C86" s="39" t="s">
        <v>69</v>
      </c>
      <c r="D86" s="74">
        <v>4101.37</v>
      </c>
      <c r="E86" s="74">
        <v>0.0</v>
      </c>
      <c r="F86" s="39" t="b">
        <v>0</v>
      </c>
    </row>
    <row r="87">
      <c r="A87" s="74">
        <v>1582.0</v>
      </c>
      <c r="B87" s="39">
        <v>2.0255108E7</v>
      </c>
      <c r="C87" s="39" t="s">
        <v>66</v>
      </c>
      <c r="D87" s="74">
        <v>20.0</v>
      </c>
      <c r="E87" s="74">
        <v>0.0</v>
      </c>
      <c r="F87" s="39" t="b">
        <v>0</v>
      </c>
    </row>
    <row r="88">
      <c r="A88" s="74">
        <v>1570.0</v>
      </c>
      <c r="B88" s="39">
        <v>2.0255109E7</v>
      </c>
      <c r="C88" s="39" t="s">
        <v>66</v>
      </c>
      <c r="D88" s="74">
        <v>755.76</v>
      </c>
      <c r="E88" s="74">
        <v>0.0</v>
      </c>
      <c r="F88" s="39" t="b">
        <v>0</v>
      </c>
    </row>
    <row r="89">
      <c r="A89" s="74">
        <v>1706.0</v>
      </c>
      <c r="B89" s="39">
        <v>2.025511E7</v>
      </c>
      <c r="C89" s="39" t="s">
        <v>69</v>
      </c>
      <c r="D89" s="74">
        <v>0.0</v>
      </c>
      <c r="E89" s="74">
        <v>0.0</v>
      </c>
      <c r="F89" s="39" t="b">
        <v>0</v>
      </c>
    </row>
    <row r="90">
      <c r="A90" s="74">
        <v>1514.0</v>
      </c>
      <c r="B90" s="39">
        <v>2.0255111E7</v>
      </c>
      <c r="C90" s="39" t="s">
        <v>66</v>
      </c>
      <c r="D90" s="74">
        <v>134.33</v>
      </c>
      <c r="E90" s="74">
        <v>0.0</v>
      </c>
      <c r="F90" s="39" t="b">
        <v>0</v>
      </c>
    </row>
    <row r="91">
      <c r="A91" s="74">
        <v>1526.0</v>
      </c>
      <c r="B91" s="39">
        <v>2.0255112E7</v>
      </c>
      <c r="C91" s="39" t="s">
        <v>69</v>
      </c>
      <c r="D91" s="74">
        <v>1339.52</v>
      </c>
      <c r="E91" s="74">
        <v>0.0</v>
      </c>
      <c r="F91" s="39" t="b">
        <v>0</v>
      </c>
    </row>
    <row r="92">
      <c r="A92" s="74">
        <v>1466.0</v>
      </c>
      <c r="B92" s="39">
        <v>2.0255113E7</v>
      </c>
      <c r="C92" s="39" t="s">
        <v>66</v>
      </c>
      <c r="D92" s="39">
        <v>1681.14</v>
      </c>
      <c r="E92" s="39">
        <v>1851.81</v>
      </c>
      <c r="F92" s="39" t="b">
        <v>0</v>
      </c>
    </row>
    <row r="93">
      <c r="A93" s="74">
        <v>1608.0</v>
      </c>
      <c r="B93" s="39">
        <v>2.0255114E7</v>
      </c>
      <c r="C93" s="39" t="s">
        <v>62</v>
      </c>
      <c r="D93" s="74">
        <v>43.95</v>
      </c>
      <c r="E93" s="74">
        <v>0.0</v>
      </c>
      <c r="F93" s="39" t="b">
        <v>0</v>
      </c>
    </row>
    <row r="94">
      <c r="A94" s="74">
        <v>1574.0</v>
      </c>
      <c r="B94" s="39">
        <v>2.0255115E7</v>
      </c>
      <c r="C94" s="39" t="s">
        <v>69</v>
      </c>
      <c r="D94" s="74">
        <v>2747.85</v>
      </c>
      <c r="E94" s="39">
        <v>0.0</v>
      </c>
      <c r="F94" s="39" t="b">
        <v>1</v>
      </c>
    </row>
    <row r="95">
      <c r="A95" s="74">
        <v>1593.0</v>
      </c>
      <c r="B95" s="39">
        <v>2.0255116E7</v>
      </c>
      <c r="C95" s="39" t="s">
        <v>296</v>
      </c>
      <c r="D95" s="74">
        <v>0.0</v>
      </c>
      <c r="E95" s="74">
        <v>0.0</v>
      </c>
      <c r="F95" s="39" t="b">
        <v>0</v>
      </c>
    </row>
    <row r="96">
      <c r="A96" s="74">
        <v>1571.0</v>
      </c>
      <c r="B96" s="39">
        <v>2.0255117E7</v>
      </c>
      <c r="C96" s="39" t="s">
        <v>66</v>
      </c>
      <c r="D96" s="74">
        <v>76.01</v>
      </c>
      <c r="E96" s="74">
        <v>0.0</v>
      </c>
      <c r="F96" s="39" t="b">
        <v>0</v>
      </c>
    </row>
    <row r="97">
      <c r="A97" s="74">
        <v>1955.0</v>
      </c>
      <c r="B97" s="39">
        <v>2.0255118E7</v>
      </c>
      <c r="C97" s="39" t="s">
        <v>296</v>
      </c>
      <c r="D97" s="74">
        <v>977.79</v>
      </c>
      <c r="E97" s="39">
        <v>0.0</v>
      </c>
      <c r="F97" s="39" t="b">
        <v>0</v>
      </c>
    </row>
    <row r="98">
      <c r="A98" s="74">
        <v>1955.0</v>
      </c>
      <c r="B98" s="39">
        <v>2.0255118E7</v>
      </c>
      <c r="C98" s="39" t="s">
        <v>62</v>
      </c>
      <c r="D98" s="74">
        <v>205.53</v>
      </c>
      <c r="E98" s="74">
        <v>0.0</v>
      </c>
      <c r="F98" s="39" t="b">
        <v>0</v>
      </c>
    </row>
    <row r="99">
      <c r="A99" s="74">
        <v>1619.0</v>
      </c>
      <c r="B99" s="39">
        <v>2.0255119E7</v>
      </c>
      <c r="C99" s="39" t="s">
        <v>66</v>
      </c>
      <c r="D99" s="74">
        <v>119.18</v>
      </c>
      <c r="E99" s="74">
        <v>0.0</v>
      </c>
      <c r="F99" s="39" t="b">
        <v>0</v>
      </c>
    </row>
    <row r="100">
      <c r="A100" s="74">
        <v>1444.0</v>
      </c>
      <c r="B100" s="39">
        <v>2.025512E7</v>
      </c>
      <c r="C100" s="39" t="s">
        <v>296</v>
      </c>
      <c r="D100" s="74">
        <v>0.0</v>
      </c>
      <c r="E100" s="74">
        <v>0.0</v>
      </c>
      <c r="F100" s="39" t="b">
        <v>0</v>
      </c>
    </row>
    <row r="101">
      <c r="A101" s="74">
        <v>1607.0</v>
      </c>
      <c r="B101" s="39">
        <v>2.0255121E7</v>
      </c>
      <c r="C101" s="39" t="s">
        <v>296</v>
      </c>
      <c r="D101" s="74">
        <v>0.0</v>
      </c>
      <c r="E101" s="74">
        <v>0.0</v>
      </c>
      <c r="F101" s="39" t="b">
        <v>0</v>
      </c>
    </row>
    <row r="102">
      <c r="A102" s="74">
        <v>1620.0</v>
      </c>
      <c r="B102" s="39">
        <v>2.0255122E7</v>
      </c>
      <c r="C102" s="39" t="s">
        <v>69</v>
      </c>
      <c r="D102" s="74">
        <v>0.0</v>
      </c>
      <c r="E102" s="74">
        <v>0.0</v>
      </c>
      <c r="F102" s="39" t="b">
        <v>0</v>
      </c>
    </row>
    <row r="103">
      <c r="A103" s="74">
        <v>1602.0</v>
      </c>
      <c r="B103" s="39">
        <v>2.0255123E7</v>
      </c>
      <c r="C103" s="39" t="s">
        <v>69</v>
      </c>
      <c r="D103" s="74">
        <v>313.33</v>
      </c>
      <c r="E103" s="74">
        <v>0.0</v>
      </c>
      <c r="F103" s="39" t="b">
        <v>0</v>
      </c>
    </row>
    <row r="104">
      <c r="A104" s="74">
        <v>1590.0</v>
      </c>
      <c r="B104" s="39">
        <v>2.0255124E7</v>
      </c>
      <c r="C104" s="39" t="s">
        <v>66</v>
      </c>
      <c r="D104" s="74">
        <v>1120.15</v>
      </c>
      <c r="E104" s="74">
        <v>0.0</v>
      </c>
      <c r="F104" s="39" t="b">
        <v>0</v>
      </c>
    </row>
    <row r="105">
      <c r="A105" s="74">
        <v>1605.0</v>
      </c>
      <c r="B105" s="39">
        <v>2.0255125E7</v>
      </c>
      <c r="C105" s="39" t="s">
        <v>296</v>
      </c>
      <c r="D105" s="74">
        <v>0.0</v>
      </c>
      <c r="E105" s="74">
        <v>0.0</v>
      </c>
      <c r="F105" s="39" t="b">
        <v>0</v>
      </c>
    </row>
    <row r="106">
      <c r="A106" s="74">
        <v>1621.0</v>
      </c>
      <c r="B106" s="39">
        <v>2.0255127E7</v>
      </c>
      <c r="C106" s="39" t="s">
        <v>62</v>
      </c>
      <c r="D106" s="74">
        <v>380.9</v>
      </c>
      <c r="E106" s="74">
        <v>0.0</v>
      </c>
      <c r="F106" s="39" t="b">
        <v>0</v>
      </c>
    </row>
    <row r="107">
      <c r="A107" s="74">
        <v>1541.0</v>
      </c>
      <c r="B107" s="39">
        <v>2.0255128E7</v>
      </c>
      <c r="C107" s="39" t="s">
        <v>69</v>
      </c>
      <c r="D107" s="74">
        <v>2862.61</v>
      </c>
      <c r="E107" s="39">
        <v>0.0</v>
      </c>
      <c r="F107" s="39" t="b">
        <v>1</v>
      </c>
    </row>
    <row r="108">
      <c r="A108" s="74">
        <v>1934.0</v>
      </c>
      <c r="B108" s="39">
        <v>2.0255129E7</v>
      </c>
      <c r="C108" s="39" t="s">
        <v>66</v>
      </c>
      <c r="D108" s="74">
        <v>957.02</v>
      </c>
      <c r="E108" s="74">
        <v>0.0</v>
      </c>
      <c r="F108" s="39" t="b">
        <v>0</v>
      </c>
    </row>
    <row r="109">
      <c r="A109" s="74">
        <v>1934.0</v>
      </c>
      <c r="B109" s="39">
        <v>2.0255129E7</v>
      </c>
      <c r="C109" s="39" t="s">
        <v>62</v>
      </c>
      <c r="D109" s="74">
        <v>191.4</v>
      </c>
      <c r="E109" s="74">
        <v>0.0</v>
      </c>
      <c r="F109" s="39" t="b">
        <v>0</v>
      </c>
    </row>
    <row r="110">
      <c r="A110" s="74">
        <v>1979.0</v>
      </c>
      <c r="B110" s="39">
        <v>2.025513E7</v>
      </c>
      <c r="C110" s="39" t="s">
        <v>296</v>
      </c>
      <c r="D110" s="74">
        <v>62.99</v>
      </c>
      <c r="E110" s="74">
        <v>0.0</v>
      </c>
      <c r="F110" s="39" t="b">
        <v>0</v>
      </c>
    </row>
    <row r="111">
      <c r="A111" s="74">
        <v>1979.0</v>
      </c>
      <c r="B111" s="39">
        <v>2.025513E7</v>
      </c>
      <c r="C111" s="39" t="s">
        <v>62</v>
      </c>
      <c r="D111" s="74">
        <v>12.6</v>
      </c>
      <c r="E111" s="74">
        <v>0.0</v>
      </c>
      <c r="F111" s="39" t="b">
        <v>0</v>
      </c>
    </row>
    <row r="112">
      <c r="A112" s="74">
        <v>1496.0</v>
      </c>
      <c r="B112" s="39">
        <v>2.0255131E7</v>
      </c>
      <c r="C112" s="39" t="s">
        <v>69</v>
      </c>
      <c r="D112" s="74">
        <v>1337.46</v>
      </c>
      <c r="E112" s="74">
        <v>0.0</v>
      </c>
      <c r="F112" s="39" t="b">
        <v>0</v>
      </c>
    </row>
    <row r="113">
      <c r="A113" s="74">
        <v>1546.0</v>
      </c>
      <c r="B113" s="39">
        <v>2.0255132E7</v>
      </c>
      <c r="C113" s="39" t="s">
        <v>62</v>
      </c>
      <c r="D113" s="74">
        <v>2395.74</v>
      </c>
      <c r="E113" s="74">
        <v>0.0</v>
      </c>
      <c r="F113" s="39" t="b">
        <v>0</v>
      </c>
    </row>
    <row r="114">
      <c r="A114" s="74">
        <v>1594.0</v>
      </c>
      <c r="B114" s="39">
        <v>2.0255133E7</v>
      </c>
      <c r="C114" s="39" t="s">
        <v>69</v>
      </c>
      <c r="D114" s="74">
        <v>1143.5</v>
      </c>
      <c r="E114" s="74">
        <v>0.0</v>
      </c>
      <c r="F114" s="39" t="b">
        <v>0</v>
      </c>
    </row>
    <row r="115">
      <c r="A115" s="74">
        <v>1684.0</v>
      </c>
      <c r="B115" s="39">
        <v>2.0255134E7</v>
      </c>
      <c r="C115" s="39" t="s">
        <v>62</v>
      </c>
      <c r="D115" s="74">
        <v>0.0</v>
      </c>
      <c r="E115" s="74">
        <v>0.0</v>
      </c>
      <c r="F115" s="39" t="b">
        <v>0</v>
      </c>
    </row>
    <row r="116">
      <c r="A116" s="74">
        <v>1581.0</v>
      </c>
      <c r="B116" s="39">
        <v>2.0255136E7</v>
      </c>
      <c r="C116" s="39" t="s">
        <v>296</v>
      </c>
      <c r="D116" s="74">
        <v>0.0</v>
      </c>
      <c r="E116" s="74">
        <v>0.0</v>
      </c>
      <c r="F116" s="39" t="b">
        <v>0</v>
      </c>
    </row>
    <row r="117">
      <c r="A117" s="74">
        <v>1699.0</v>
      </c>
      <c r="B117" s="39">
        <v>2.0255138E7</v>
      </c>
      <c r="C117" s="39" t="s">
        <v>69</v>
      </c>
      <c r="D117" s="74">
        <v>2178.55</v>
      </c>
      <c r="E117" s="74">
        <v>0.0</v>
      </c>
      <c r="F117" s="39" t="b">
        <v>0</v>
      </c>
    </row>
    <row r="118">
      <c r="A118" s="74">
        <v>1714.0</v>
      </c>
      <c r="B118" s="39">
        <v>2.0255139E7</v>
      </c>
      <c r="C118" s="39" t="s">
        <v>296</v>
      </c>
      <c r="D118" s="74">
        <v>0.0</v>
      </c>
      <c r="E118" s="74">
        <v>0.0</v>
      </c>
      <c r="F118" s="39" t="b">
        <v>0</v>
      </c>
    </row>
    <row r="119">
      <c r="A119" s="74">
        <v>1610.0</v>
      </c>
      <c r="B119" s="39">
        <v>2.025514E7</v>
      </c>
      <c r="C119" s="39" t="s">
        <v>69</v>
      </c>
      <c r="D119" s="74">
        <v>149.5</v>
      </c>
      <c r="E119" s="74">
        <v>0.0</v>
      </c>
      <c r="F119" s="39" t="b">
        <v>0</v>
      </c>
    </row>
    <row r="120">
      <c r="A120" s="74">
        <v>1717.0</v>
      </c>
      <c r="B120" s="39">
        <v>2.0255141E7</v>
      </c>
      <c r="C120" s="39" t="s">
        <v>62</v>
      </c>
      <c r="D120" s="74">
        <v>75.59</v>
      </c>
      <c r="E120" s="74">
        <v>0.0</v>
      </c>
      <c r="F120" s="39" t="b">
        <v>0</v>
      </c>
    </row>
    <row r="121">
      <c r="A121" s="39">
        <v>1970.0</v>
      </c>
      <c r="B121" s="39">
        <v>2.0255142E7</v>
      </c>
      <c r="C121" s="39" t="s">
        <v>296</v>
      </c>
      <c r="D121" s="39">
        <v>25.0</v>
      </c>
      <c r="E121" s="39">
        <v>0.0</v>
      </c>
      <c r="F121" s="39" t="b">
        <v>0</v>
      </c>
    </row>
    <row r="122">
      <c r="A122" s="74">
        <v>1970.0</v>
      </c>
      <c r="B122" s="39">
        <v>2.0255142E7</v>
      </c>
      <c r="C122" s="39" t="s">
        <v>62</v>
      </c>
      <c r="D122" s="39">
        <v>0.0</v>
      </c>
      <c r="E122" s="74">
        <v>0.0</v>
      </c>
      <c r="F122" s="39" t="b">
        <v>0</v>
      </c>
    </row>
    <row r="123">
      <c r="A123" s="74">
        <v>1457.0</v>
      </c>
      <c r="B123" s="39">
        <v>2.0255143E7</v>
      </c>
      <c r="C123" s="39" t="s">
        <v>296</v>
      </c>
      <c r="D123" s="74">
        <v>0.0</v>
      </c>
      <c r="E123" s="74">
        <v>0.0</v>
      </c>
      <c r="F123" s="39" t="b">
        <v>0</v>
      </c>
    </row>
    <row r="124">
      <c r="A124" s="74">
        <v>1658.0</v>
      </c>
      <c r="B124" s="39">
        <v>2.0255144E7</v>
      </c>
      <c r="C124" s="39" t="s">
        <v>296</v>
      </c>
      <c r="D124" s="74">
        <v>0.0</v>
      </c>
      <c r="E124" s="74">
        <v>0.0</v>
      </c>
      <c r="F124" s="39" t="b">
        <v>0</v>
      </c>
    </row>
    <row r="125">
      <c r="A125" s="74">
        <v>1713.0</v>
      </c>
      <c r="B125" s="39">
        <v>2.0255145E7</v>
      </c>
      <c r="C125" s="39" t="s">
        <v>296</v>
      </c>
      <c r="D125" s="74">
        <v>0.0</v>
      </c>
      <c r="E125" s="74">
        <v>0.0</v>
      </c>
      <c r="F125" s="39" t="b">
        <v>0</v>
      </c>
    </row>
    <row r="126">
      <c r="A126" s="74">
        <v>1694.0</v>
      </c>
      <c r="B126" s="39">
        <v>2.0255146E7</v>
      </c>
      <c r="C126" s="39" t="s">
        <v>66</v>
      </c>
      <c r="D126" s="74">
        <v>610.3</v>
      </c>
      <c r="E126" s="74">
        <v>0.0</v>
      </c>
      <c r="F126" s="39" t="b">
        <v>0</v>
      </c>
    </row>
    <row r="127">
      <c r="A127" s="74">
        <v>1655.0</v>
      </c>
      <c r="B127" s="39">
        <v>2.0255147E7</v>
      </c>
      <c r="C127" s="39" t="s">
        <v>62</v>
      </c>
      <c r="D127" s="74">
        <v>592.21</v>
      </c>
      <c r="E127" s="74">
        <v>0.0</v>
      </c>
      <c r="F127" s="39" t="b">
        <v>0</v>
      </c>
    </row>
    <row r="128">
      <c r="A128" s="74">
        <v>1695.0</v>
      </c>
      <c r="B128" s="39">
        <v>2.0255148E7</v>
      </c>
      <c r="C128" s="39" t="s">
        <v>66</v>
      </c>
      <c r="D128" s="74">
        <v>291.96</v>
      </c>
      <c r="E128" s="74">
        <v>0.0</v>
      </c>
      <c r="F128" s="39" t="b">
        <v>0</v>
      </c>
    </row>
    <row r="129">
      <c r="A129" s="74">
        <v>1652.0</v>
      </c>
      <c r="B129" s="39">
        <v>2.025515E7</v>
      </c>
      <c r="C129" s="39" t="s">
        <v>62</v>
      </c>
      <c r="D129" s="74">
        <v>909.69</v>
      </c>
      <c r="E129" s="74">
        <v>0.0</v>
      </c>
      <c r="F129" s="39" t="b">
        <v>0</v>
      </c>
    </row>
    <row r="130">
      <c r="A130" s="74">
        <v>1623.0</v>
      </c>
      <c r="B130" s="39">
        <v>2.0255151E7</v>
      </c>
      <c r="C130" s="39" t="s">
        <v>296</v>
      </c>
      <c r="D130" s="74">
        <v>0.0</v>
      </c>
      <c r="E130" s="74">
        <v>0.0</v>
      </c>
      <c r="F130" s="39" t="b">
        <v>0</v>
      </c>
    </row>
    <row r="131">
      <c r="A131" s="74">
        <v>1750.0</v>
      </c>
      <c r="B131" s="39">
        <v>2.0255152E7</v>
      </c>
      <c r="C131" s="39" t="s">
        <v>69</v>
      </c>
      <c r="D131" s="74">
        <v>1861.57</v>
      </c>
      <c r="E131" s="39">
        <v>0.0</v>
      </c>
      <c r="F131" s="39" t="b">
        <v>1</v>
      </c>
    </row>
    <row r="132">
      <c r="A132" s="74">
        <v>1722.0</v>
      </c>
      <c r="B132" s="39">
        <v>2.0255153E7</v>
      </c>
      <c r="C132" s="39" t="s">
        <v>296</v>
      </c>
      <c r="D132" s="74">
        <v>0.0</v>
      </c>
      <c r="E132" s="74">
        <v>0.0</v>
      </c>
      <c r="F132" s="39" t="b">
        <v>0</v>
      </c>
    </row>
    <row r="133">
      <c r="A133" s="74">
        <v>1808.0</v>
      </c>
      <c r="B133" s="39">
        <v>2.0255154E7</v>
      </c>
      <c r="C133" s="39" t="s">
        <v>62</v>
      </c>
      <c r="D133" s="74">
        <v>851.55</v>
      </c>
      <c r="E133" s="74">
        <v>0.0</v>
      </c>
      <c r="F133" s="39" t="b">
        <v>0</v>
      </c>
    </row>
    <row r="134">
      <c r="A134" s="74">
        <v>1811.0</v>
      </c>
      <c r="B134" s="39">
        <v>2.0255155E7</v>
      </c>
      <c r="C134" s="39" t="s">
        <v>66</v>
      </c>
      <c r="D134" s="74">
        <v>232.01</v>
      </c>
      <c r="E134" s="74">
        <v>0.0</v>
      </c>
      <c r="F134" s="39" t="b">
        <v>0</v>
      </c>
    </row>
    <row r="135">
      <c r="A135" s="74">
        <v>1797.0</v>
      </c>
      <c r="B135" s="39">
        <v>2.0255156E7</v>
      </c>
      <c r="C135" s="39" t="s">
        <v>69</v>
      </c>
      <c r="D135" s="74">
        <v>1763.03</v>
      </c>
      <c r="E135" s="39">
        <v>0.0</v>
      </c>
      <c r="F135" s="39" t="b">
        <v>1</v>
      </c>
    </row>
    <row r="136">
      <c r="A136" s="39">
        <v>1395.0</v>
      </c>
      <c r="B136" s="39">
        <v>2.0255157E7</v>
      </c>
      <c r="C136" s="39" t="s">
        <v>69</v>
      </c>
      <c r="D136" s="39">
        <v>320.1</v>
      </c>
      <c r="E136" s="39">
        <v>0.0</v>
      </c>
      <c r="F136" s="39" t="b">
        <v>0</v>
      </c>
    </row>
    <row r="137">
      <c r="A137" s="39">
        <v>1989.0</v>
      </c>
      <c r="B137" s="39">
        <v>2.0255158E7</v>
      </c>
      <c r="C137" s="39" t="s">
        <v>62</v>
      </c>
      <c r="D137" s="39">
        <v>0.0</v>
      </c>
      <c r="E137" s="39">
        <v>0.0</v>
      </c>
      <c r="F137" s="39" t="b">
        <v>0</v>
      </c>
    </row>
    <row r="138">
      <c r="A138" s="74">
        <v>1977.0</v>
      </c>
      <c r="B138" s="39">
        <v>2.0255159E7</v>
      </c>
      <c r="C138" s="39" t="s">
        <v>69</v>
      </c>
      <c r="D138" s="39">
        <v>0.0</v>
      </c>
      <c r="E138" s="39">
        <v>0.0</v>
      </c>
      <c r="F138" s="39" t="b">
        <v>0</v>
      </c>
    </row>
    <row r="139">
      <c r="A139" s="74">
        <v>1977.0</v>
      </c>
      <c r="B139" s="39">
        <v>2.0255159E7</v>
      </c>
      <c r="C139" s="39" t="s">
        <v>62</v>
      </c>
      <c r="D139" s="39">
        <v>0.0</v>
      </c>
      <c r="E139" s="74">
        <v>0.0</v>
      </c>
      <c r="F139" s="39" t="b">
        <v>0</v>
      </c>
    </row>
    <row r="140">
      <c r="A140" s="74">
        <v>1777.0</v>
      </c>
      <c r="B140" s="39">
        <v>2.025516E7</v>
      </c>
      <c r="C140" s="39" t="s">
        <v>296</v>
      </c>
      <c r="D140" s="74">
        <v>720.63</v>
      </c>
      <c r="E140" s="39">
        <v>13.76</v>
      </c>
      <c r="F140" s="39" t="b">
        <v>0</v>
      </c>
    </row>
    <row r="141">
      <c r="A141" s="39">
        <v>1826.0</v>
      </c>
      <c r="B141" s="39">
        <v>2.0255161E7</v>
      </c>
      <c r="C141" s="39" t="s">
        <v>62</v>
      </c>
      <c r="D141" s="74">
        <v>545.75</v>
      </c>
      <c r="E141" s="74">
        <v>0.0</v>
      </c>
      <c r="F141" s="39" t="b">
        <v>0</v>
      </c>
    </row>
    <row r="142">
      <c r="A142" s="39">
        <v>1860.0</v>
      </c>
      <c r="B142" s="39">
        <v>2.0255162E7</v>
      </c>
      <c r="C142" s="39" t="s">
        <v>62</v>
      </c>
      <c r="D142" s="74">
        <v>6.06</v>
      </c>
      <c r="E142" s="74">
        <v>0.0</v>
      </c>
      <c r="F142" s="39" t="b">
        <v>0</v>
      </c>
    </row>
    <row r="143">
      <c r="A143" s="74">
        <v>1985.0</v>
      </c>
      <c r="B143" s="39">
        <v>2.0255163E7</v>
      </c>
      <c r="C143" s="39" t="s">
        <v>66</v>
      </c>
      <c r="D143" s="74">
        <v>111.5</v>
      </c>
      <c r="E143" s="74">
        <v>0.0</v>
      </c>
      <c r="F143" s="39" t="b">
        <v>0</v>
      </c>
    </row>
    <row r="144">
      <c r="A144" s="74">
        <v>1985.0</v>
      </c>
      <c r="B144" s="39">
        <v>2.0255163E7</v>
      </c>
      <c r="C144" s="39" t="s">
        <v>62</v>
      </c>
      <c r="D144" s="74">
        <v>44.6</v>
      </c>
      <c r="E144" s="74">
        <v>0.0</v>
      </c>
      <c r="F144" s="39" t="b">
        <v>0</v>
      </c>
    </row>
    <row r="145">
      <c r="A145" s="74">
        <v>1841.0</v>
      </c>
      <c r="B145" s="39">
        <v>2.0255164E7</v>
      </c>
      <c r="C145" s="39" t="s">
        <v>62</v>
      </c>
      <c r="D145" s="74">
        <v>0.0</v>
      </c>
      <c r="E145" s="39">
        <v>996.31</v>
      </c>
      <c r="F145" s="39" t="b">
        <v>0</v>
      </c>
    </row>
    <row r="146">
      <c r="A146" s="74">
        <v>1791.0</v>
      </c>
      <c r="B146" s="39">
        <v>2.0255165E7</v>
      </c>
      <c r="C146" s="39" t="s">
        <v>66</v>
      </c>
      <c r="D146" s="74">
        <v>1221.9</v>
      </c>
      <c r="E146" s="74">
        <v>0.0</v>
      </c>
      <c r="F146" s="39" t="b">
        <v>0</v>
      </c>
    </row>
    <row r="147">
      <c r="A147" s="74">
        <v>1606.0</v>
      </c>
      <c r="B147" s="39">
        <v>2.0255166E7</v>
      </c>
      <c r="C147" s="39" t="s">
        <v>66</v>
      </c>
      <c r="D147" s="74">
        <v>796.49</v>
      </c>
      <c r="E147" s="74">
        <v>0.0</v>
      </c>
      <c r="F147" s="39" t="b">
        <v>0</v>
      </c>
    </row>
    <row r="148">
      <c r="A148" s="39">
        <v>1638.0</v>
      </c>
      <c r="B148" s="39">
        <v>2.0255167E7</v>
      </c>
      <c r="C148" s="39" t="s">
        <v>66</v>
      </c>
      <c r="D148" s="74">
        <v>307.29</v>
      </c>
      <c r="E148" s="74">
        <v>0.0</v>
      </c>
      <c r="F148" s="39" t="b">
        <v>0</v>
      </c>
    </row>
    <row r="149">
      <c r="A149" s="39">
        <v>1850.0</v>
      </c>
      <c r="B149" s="39">
        <v>2.0255168E7</v>
      </c>
      <c r="C149" s="39" t="s">
        <v>66</v>
      </c>
      <c r="D149" s="74">
        <v>102.1</v>
      </c>
      <c r="E149" s="74">
        <v>0.0</v>
      </c>
      <c r="F149" s="39" t="b">
        <v>0</v>
      </c>
    </row>
    <row r="150">
      <c r="A150" s="74">
        <v>1948.0</v>
      </c>
      <c r="B150" s="39">
        <v>2.0255169E7</v>
      </c>
      <c r="C150" s="39" t="s">
        <v>69</v>
      </c>
      <c r="D150" s="39">
        <v>0.0</v>
      </c>
      <c r="E150" s="39">
        <v>0.0</v>
      </c>
      <c r="F150" s="39" t="b">
        <v>0</v>
      </c>
    </row>
    <row r="151">
      <c r="A151" s="74">
        <v>1948.0</v>
      </c>
      <c r="B151" s="39">
        <v>2.0255169E7</v>
      </c>
      <c r="C151" s="39" t="s">
        <v>62</v>
      </c>
      <c r="D151" s="39">
        <v>0.0</v>
      </c>
      <c r="E151" s="74">
        <v>0.0</v>
      </c>
      <c r="F151" s="39" t="b">
        <v>0</v>
      </c>
    </row>
    <row r="152">
      <c r="A152" s="74">
        <v>1435.0</v>
      </c>
      <c r="B152" s="39">
        <v>2.025517E7</v>
      </c>
      <c r="C152" s="39" t="s">
        <v>62</v>
      </c>
      <c r="D152" s="39">
        <v>1367.78</v>
      </c>
      <c r="E152" s="70">
        <v>0.0</v>
      </c>
      <c r="F152" s="39" t="b">
        <v>1</v>
      </c>
    </row>
    <row r="153">
      <c r="A153" s="74">
        <v>1794.0</v>
      </c>
      <c r="B153" s="39">
        <v>2.0255171E7</v>
      </c>
      <c r="C153" s="39" t="s">
        <v>69</v>
      </c>
      <c r="D153" s="39">
        <v>0.0</v>
      </c>
      <c r="E153" s="74">
        <v>0.0</v>
      </c>
      <c r="F153" s="39" t="b">
        <v>0</v>
      </c>
    </row>
    <row r="154">
      <c r="A154" s="74">
        <v>1863.0</v>
      </c>
      <c r="B154" s="39">
        <v>2.0255172E7</v>
      </c>
      <c r="C154" s="39" t="s">
        <v>69</v>
      </c>
      <c r="D154" s="74">
        <v>14105.42</v>
      </c>
      <c r="E154" s="74">
        <v>0.0</v>
      </c>
      <c r="F154" s="39" t="b">
        <v>0</v>
      </c>
    </row>
    <row r="155">
      <c r="A155" s="74">
        <v>1863.0</v>
      </c>
      <c r="B155" s="39">
        <v>2.0255172E7</v>
      </c>
      <c r="C155" s="39" t="s">
        <v>62</v>
      </c>
      <c r="D155" s="74">
        <v>1410.5399999999997</v>
      </c>
      <c r="E155" s="74">
        <v>0.0</v>
      </c>
      <c r="F155" s="39" t="b">
        <v>0</v>
      </c>
    </row>
    <row r="156">
      <c r="A156" s="74">
        <v>1831.0</v>
      </c>
      <c r="B156" s="39">
        <v>2.0255173E7</v>
      </c>
      <c r="C156" s="39" t="s">
        <v>69</v>
      </c>
      <c r="D156" s="74">
        <v>409.54</v>
      </c>
      <c r="E156" s="74">
        <v>0.0</v>
      </c>
      <c r="F156" s="39" t="b">
        <v>0</v>
      </c>
    </row>
    <row r="157">
      <c r="A157" s="74">
        <v>1839.0</v>
      </c>
      <c r="B157" s="39">
        <v>2.0255174E7</v>
      </c>
      <c r="C157" s="39" t="s">
        <v>69</v>
      </c>
      <c r="D157" s="74">
        <v>3071.46</v>
      </c>
      <c r="E157" s="74">
        <v>0.0</v>
      </c>
      <c r="F157" s="39" t="b">
        <v>0</v>
      </c>
    </row>
    <row r="158">
      <c r="A158" s="74">
        <v>1980.0</v>
      </c>
      <c r="B158" s="39">
        <v>2.0255176E7</v>
      </c>
      <c r="C158" s="39" t="s">
        <v>296</v>
      </c>
      <c r="D158" s="74">
        <v>774.35</v>
      </c>
      <c r="E158" s="39">
        <v>0.0</v>
      </c>
      <c r="F158" s="39" t="b">
        <v>0</v>
      </c>
    </row>
    <row r="159">
      <c r="A159" s="74">
        <v>1980.0</v>
      </c>
      <c r="B159" s="39">
        <v>2.0255176E7</v>
      </c>
      <c r="C159" s="39" t="s">
        <v>62</v>
      </c>
      <c r="D159" s="39">
        <v>0.0</v>
      </c>
      <c r="E159" s="74">
        <v>0.0</v>
      </c>
      <c r="F159" s="39" t="b">
        <v>0</v>
      </c>
    </row>
    <row r="160">
      <c r="A160" s="74">
        <v>1862.0</v>
      </c>
      <c r="B160" s="39">
        <v>2.0255177E7</v>
      </c>
      <c r="C160" s="39" t="s">
        <v>66</v>
      </c>
      <c r="D160" s="39">
        <v>0.0</v>
      </c>
      <c r="E160" s="39">
        <v>0.0</v>
      </c>
      <c r="F160" s="39" t="b">
        <v>0</v>
      </c>
    </row>
    <row r="161">
      <c r="A161" s="74">
        <v>1862.0</v>
      </c>
      <c r="B161" s="39">
        <v>2.0255177E7</v>
      </c>
      <c r="C161" s="39" t="s">
        <v>62</v>
      </c>
      <c r="D161" s="74">
        <v>94.77</v>
      </c>
      <c r="E161" s="74">
        <v>0.0</v>
      </c>
      <c r="F161" s="39" t="b">
        <v>0</v>
      </c>
    </row>
    <row r="162">
      <c r="A162" s="74">
        <v>1882.0</v>
      </c>
      <c r="B162" s="39">
        <v>2.0255178E7</v>
      </c>
      <c r="C162" s="39" t="s">
        <v>69</v>
      </c>
      <c r="D162" s="74">
        <v>1145.0</v>
      </c>
      <c r="E162" s="74">
        <v>0.0</v>
      </c>
      <c r="F162" s="39" t="b">
        <v>0</v>
      </c>
    </row>
    <row r="163">
      <c r="A163" s="74">
        <v>1882.0</v>
      </c>
      <c r="B163" s="39">
        <v>2.0255178E7</v>
      </c>
      <c r="C163" s="39" t="s">
        <v>62</v>
      </c>
      <c r="D163" s="74">
        <v>114.5</v>
      </c>
      <c r="E163" s="74">
        <v>0.0</v>
      </c>
      <c r="F163" s="39" t="b">
        <v>0</v>
      </c>
    </row>
    <row r="164">
      <c r="A164" s="74">
        <v>1890.0</v>
      </c>
      <c r="B164" s="39">
        <v>2.0255179E7</v>
      </c>
      <c r="C164" s="39" t="s">
        <v>66</v>
      </c>
      <c r="D164" s="74">
        <v>1120.08</v>
      </c>
      <c r="E164" s="74">
        <v>0.0</v>
      </c>
      <c r="F164" s="39" t="b">
        <v>0</v>
      </c>
    </row>
    <row r="165">
      <c r="A165" s="74">
        <v>1890.0</v>
      </c>
      <c r="B165" s="39">
        <v>2.0255179E7</v>
      </c>
      <c r="C165" s="39" t="s">
        <v>62</v>
      </c>
      <c r="D165" s="74">
        <v>224.02</v>
      </c>
      <c r="E165" s="74">
        <v>0.0</v>
      </c>
      <c r="F165" s="39" t="b">
        <v>0</v>
      </c>
    </row>
    <row r="166">
      <c r="A166" s="74">
        <v>1908.0</v>
      </c>
      <c r="B166" s="39">
        <v>2.025518E7</v>
      </c>
      <c r="C166" s="39" t="s">
        <v>62</v>
      </c>
      <c r="D166" s="74">
        <v>7.36</v>
      </c>
      <c r="E166" s="74">
        <v>0.0</v>
      </c>
      <c r="F166" s="39" t="b">
        <v>0</v>
      </c>
    </row>
    <row r="167">
      <c r="A167" s="74">
        <v>1403.0</v>
      </c>
      <c r="B167" s="39">
        <v>2.0255181E7</v>
      </c>
      <c r="C167" s="39" t="s">
        <v>69</v>
      </c>
      <c r="D167" s="74">
        <v>0.0</v>
      </c>
      <c r="E167" s="74">
        <v>0.0</v>
      </c>
      <c r="F167" s="39" t="b">
        <v>0</v>
      </c>
    </row>
    <row r="168">
      <c r="A168" s="74">
        <v>1568.0</v>
      </c>
      <c r="B168" s="39">
        <v>2.0255182E7</v>
      </c>
      <c r="C168" s="39" t="s">
        <v>69</v>
      </c>
      <c r="D168" s="74">
        <v>1364.02</v>
      </c>
      <c r="E168" s="74">
        <v>0.0</v>
      </c>
      <c r="F168" s="39" t="b">
        <v>0</v>
      </c>
    </row>
    <row r="169">
      <c r="A169" s="74">
        <v>1889.0</v>
      </c>
      <c r="B169" s="39">
        <v>2.0255183E7</v>
      </c>
      <c r="C169" s="39" t="s">
        <v>296</v>
      </c>
      <c r="D169" s="74">
        <v>64.84</v>
      </c>
      <c r="E169" s="39">
        <v>0.0</v>
      </c>
      <c r="F169" s="39" t="b">
        <v>0</v>
      </c>
    </row>
    <row r="170">
      <c r="A170" s="74">
        <v>1889.0</v>
      </c>
      <c r="B170" s="39">
        <v>2.0255183E7</v>
      </c>
      <c r="C170" s="39" t="s">
        <v>62</v>
      </c>
      <c r="D170" s="74">
        <v>14.47</v>
      </c>
      <c r="E170" s="74">
        <v>0.0</v>
      </c>
      <c r="F170" s="39" t="b">
        <v>0</v>
      </c>
    </row>
    <row r="171">
      <c r="A171" s="74">
        <v>1895.0</v>
      </c>
      <c r="B171" s="39">
        <v>2.0255185E7</v>
      </c>
      <c r="C171" s="39" t="s">
        <v>66</v>
      </c>
      <c r="D171" s="74">
        <v>142.05</v>
      </c>
      <c r="E171" s="74">
        <v>0.0</v>
      </c>
      <c r="F171" s="39" t="b">
        <v>0</v>
      </c>
    </row>
    <row r="172">
      <c r="A172" s="74">
        <v>1895.0</v>
      </c>
      <c r="B172" s="39">
        <v>2.0255185E7</v>
      </c>
      <c r="C172" s="39" t="s">
        <v>62</v>
      </c>
      <c r="D172" s="74">
        <v>28.41</v>
      </c>
      <c r="E172" s="74">
        <v>0.0</v>
      </c>
      <c r="F172" s="39" t="b">
        <v>0</v>
      </c>
    </row>
    <row r="173">
      <c r="A173" s="74">
        <v>1902.0</v>
      </c>
      <c r="B173" s="39">
        <v>2.0255186E7</v>
      </c>
      <c r="C173" s="39" t="s">
        <v>66</v>
      </c>
      <c r="D173" s="74">
        <v>756.47</v>
      </c>
      <c r="E173" s="74">
        <v>0.0</v>
      </c>
      <c r="F173" s="39" t="b">
        <v>0</v>
      </c>
    </row>
    <row r="174">
      <c r="A174" s="74">
        <v>1902.0</v>
      </c>
      <c r="B174" s="39">
        <v>2.0255186E7</v>
      </c>
      <c r="C174" s="39" t="s">
        <v>62</v>
      </c>
      <c r="D174" s="74">
        <v>151.29</v>
      </c>
      <c r="E174" s="74">
        <v>0.0</v>
      </c>
      <c r="F174" s="39" t="b">
        <v>0</v>
      </c>
    </row>
    <row r="175">
      <c r="A175" s="74">
        <v>1881.0</v>
      </c>
      <c r="B175" s="39">
        <v>2.0255187E7</v>
      </c>
      <c r="C175" s="39" t="s">
        <v>62</v>
      </c>
      <c r="D175" s="39">
        <v>0.0</v>
      </c>
      <c r="E175" s="39">
        <v>0.0</v>
      </c>
      <c r="F175" s="39" t="b">
        <v>0</v>
      </c>
    </row>
    <row r="176">
      <c r="A176" s="74">
        <v>1891.0</v>
      </c>
      <c r="B176" s="39">
        <v>2.0255188E7</v>
      </c>
      <c r="C176" s="39" t="s">
        <v>62</v>
      </c>
      <c r="D176" s="74">
        <v>99.1</v>
      </c>
      <c r="E176" s="74">
        <v>0.0</v>
      </c>
      <c r="F176" s="39" t="b">
        <v>0</v>
      </c>
    </row>
    <row r="177">
      <c r="A177" s="74">
        <v>1525.0</v>
      </c>
      <c r="B177" s="39">
        <v>2.0255189E7</v>
      </c>
      <c r="C177" s="39" t="s">
        <v>296</v>
      </c>
      <c r="D177" s="74">
        <v>0.0</v>
      </c>
      <c r="E177" s="74">
        <v>0.0</v>
      </c>
      <c r="F177" s="39" t="b">
        <v>0</v>
      </c>
    </row>
    <row r="178">
      <c r="A178" s="74">
        <v>1906.0</v>
      </c>
      <c r="B178" s="39">
        <v>2.025519E7</v>
      </c>
      <c r="C178" s="39" t="s">
        <v>296</v>
      </c>
      <c r="D178" s="74">
        <v>1928.8</v>
      </c>
      <c r="E178" s="39">
        <v>0.0</v>
      </c>
      <c r="F178" s="39" t="b">
        <v>0</v>
      </c>
    </row>
    <row r="179">
      <c r="A179" s="74">
        <v>1906.0</v>
      </c>
      <c r="B179" s="39">
        <v>2.025519E7</v>
      </c>
      <c r="C179" s="39" t="s">
        <v>62</v>
      </c>
      <c r="D179" s="39">
        <v>178.75</v>
      </c>
      <c r="E179" s="39">
        <v>0.0</v>
      </c>
      <c r="F179" s="39" t="b">
        <v>0</v>
      </c>
    </row>
    <row r="180">
      <c r="A180" s="74">
        <v>2004.0</v>
      </c>
      <c r="B180" s="39">
        <v>2.0255191E7</v>
      </c>
      <c r="C180" s="39" t="s">
        <v>69</v>
      </c>
      <c r="D180" s="74">
        <v>2907.5</v>
      </c>
      <c r="E180" s="74">
        <v>0.0</v>
      </c>
      <c r="F180" s="39" t="b">
        <v>0</v>
      </c>
    </row>
    <row r="181">
      <c r="A181" s="74">
        <v>2004.0</v>
      </c>
      <c r="B181" s="39">
        <v>2.0255191E7</v>
      </c>
      <c r="C181" s="39" t="s">
        <v>62</v>
      </c>
      <c r="D181" s="74">
        <v>290.75</v>
      </c>
      <c r="E181" s="74">
        <v>0.0</v>
      </c>
      <c r="F181" s="39" t="b">
        <v>0</v>
      </c>
    </row>
    <row r="182">
      <c r="A182" s="74">
        <v>1449.0</v>
      </c>
      <c r="B182" s="39">
        <v>2.0255192E7</v>
      </c>
      <c r="C182" s="39" t="s">
        <v>296</v>
      </c>
      <c r="D182" s="74">
        <v>0.0</v>
      </c>
      <c r="E182" s="74">
        <v>0.0</v>
      </c>
      <c r="F182" s="39" t="b">
        <v>0</v>
      </c>
    </row>
    <row r="183">
      <c r="A183" s="74">
        <v>1935.0</v>
      </c>
      <c r="B183" s="39">
        <v>2.0255193E7</v>
      </c>
      <c r="C183" s="39" t="s">
        <v>69</v>
      </c>
      <c r="D183" s="74">
        <v>246.0</v>
      </c>
      <c r="E183" s="74">
        <v>0.0</v>
      </c>
      <c r="F183" s="39" t="b">
        <v>0</v>
      </c>
    </row>
    <row r="184">
      <c r="A184" s="74">
        <v>1935.0</v>
      </c>
      <c r="B184" s="39">
        <v>2.0255193E7</v>
      </c>
      <c r="C184" s="39" t="s">
        <v>62</v>
      </c>
      <c r="D184" s="74">
        <v>24.6</v>
      </c>
      <c r="E184" s="74">
        <v>0.0</v>
      </c>
      <c r="F184" s="39" t="b">
        <v>0</v>
      </c>
    </row>
    <row r="185">
      <c r="A185" s="74">
        <v>1776.0</v>
      </c>
      <c r="B185" s="39">
        <v>2.0255194E7</v>
      </c>
      <c r="C185" s="39" t="s">
        <v>69</v>
      </c>
      <c r="D185" s="39">
        <v>0.0</v>
      </c>
      <c r="E185" s="74">
        <v>0.0</v>
      </c>
      <c r="F185" s="39" t="b">
        <v>0</v>
      </c>
    </row>
    <row r="186">
      <c r="A186" s="74">
        <v>1983.0</v>
      </c>
      <c r="B186" s="39">
        <v>2.0255195E7</v>
      </c>
      <c r="C186" s="39" t="s">
        <v>66</v>
      </c>
      <c r="D186" s="39">
        <v>0.0</v>
      </c>
      <c r="E186" s="74">
        <v>0.0</v>
      </c>
      <c r="F186" s="39" t="b">
        <v>0</v>
      </c>
    </row>
    <row r="187">
      <c r="A187" s="74">
        <v>1983.0</v>
      </c>
      <c r="B187" s="39">
        <v>2.0255195E7</v>
      </c>
      <c r="C187" s="39" t="s">
        <v>62</v>
      </c>
      <c r="D187" s="39">
        <v>0.0</v>
      </c>
      <c r="E187" s="39">
        <v>0.0</v>
      </c>
      <c r="F187" s="39" t="b">
        <v>0</v>
      </c>
    </row>
    <row r="188">
      <c r="A188" s="74">
        <v>1803.0</v>
      </c>
      <c r="B188" s="39">
        <v>2.0255196E7</v>
      </c>
      <c r="C188" s="39" t="s">
        <v>296</v>
      </c>
      <c r="D188" s="74">
        <v>2399.18</v>
      </c>
      <c r="E188" s="39">
        <v>8.47</v>
      </c>
      <c r="F188" s="39" t="b">
        <v>0</v>
      </c>
    </row>
    <row r="189">
      <c r="A189" s="74">
        <v>1905.0</v>
      </c>
      <c r="B189" s="39">
        <v>2.0255197E7</v>
      </c>
      <c r="C189" s="39" t="s">
        <v>62</v>
      </c>
      <c r="D189" s="74">
        <v>0.0</v>
      </c>
      <c r="E189" s="39">
        <v>19.37</v>
      </c>
      <c r="F189" s="39" t="b">
        <v>0</v>
      </c>
    </row>
    <row r="190">
      <c r="A190" s="74">
        <v>1920.0</v>
      </c>
      <c r="B190" s="39">
        <v>2.0255198E7</v>
      </c>
      <c r="C190" s="39" t="s">
        <v>66</v>
      </c>
      <c r="D190" s="74">
        <v>428.03</v>
      </c>
      <c r="E190" s="74">
        <v>0.0</v>
      </c>
      <c r="F190" s="39" t="b">
        <v>0</v>
      </c>
    </row>
    <row r="191">
      <c r="A191" s="74">
        <v>1920.0</v>
      </c>
      <c r="B191" s="39">
        <v>2.0255198E7</v>
      </c>
      <c r="C191" s="39" t="s">
        <v>62</v>
      </c>
      <c r="D191" s="39">
        <v>85.61</v>
      </c>
      <c r="E191" s="74">
        <v>0.0</v>
      </c>
      <c r="F191" s="39" t="b">
        <v>0</v>
      </c>
    </row>
    <row r="192">
      <c r="A192" s="74">
        <v>1986.0</v>
      </c>
      <c r="B192" s="39">
        <v>2.0255199E7</v>
      </c>
      <c r="C192" s="39" t="s">
        <v>62</v>
      </c>
      <c r="D192" s="74">
        <v>0.0</v>
      </c>
      <c r="E192" s="39">
        <v>0.0</v>
      </c>
      <c r="F192" s="39" t="b">
        <v>0</v>
      </c>
    </row>
    <row r="193">
      <c r="A193" s="74">
        <v>1984.0</v>
      </c>
      <c r="B193" s="39">
        <v>2.02552E7</v>
      </c>
      <c r="C193" s="39" t="s">
        <v>296</v>
      </c>
      <c r="D193" s="39">
        <v>12.5</v>
      </c>
      <c r="E193" s="74">
        <v>149.59</v>
      </c>
      <c r="F193" s="39" t="b">
        <v>0</v>
      </c>
    </row>
    <row r="194">
      <c r="A194" s="74">
        <v>1984.0</v>
      </c>
      <c r="B194" s="39">
        <v>2.02552E7</v>
      </c>
      <c r="C194" s="39" t="s">
        <v>62</v>
      </c>
      <c r="D194" s="39">
        <v>0.0</v>
      </c>
      <c r="E194" s="74">
        <v>0.0</v>
      </c>
      <c r="F194" s="39" t="b">
        <v>0</v>
      </c>
    </row>
    <row r="195">
      <c r="A195" s="74">
        <v>2022.0</v>
      </c>
      <c r="B195" s="39">
        <v>2.0255201E7</v>
      </c>
      <c r="C195" s="39" t="s">
        <v>69</v>
      </c>
      <c r="D195" s="39">
        <v>0.0</v>
      </c>
      <c r="E195" s="74">
        <v>0.0</v>
      </c>
      <c r="F195" s="39" t="b">
        <v>0</v>
      </c>
    </row>
    <row r="196">
      <c r="A196" s="74">
        <v>2022.0</v>
      </c>
      <c r="B196" s="39">
        <v>2.0255201E7</v>
      </c>
      <c r="C196" s="39" t="s">
        <v>62</v>
      </c>
      <c r="D196" s="74">
        <v>0.0</v>
      </c>
      <c r="E196" s="74">
        <v>0.0</v>
      </c>
      <c r="F196" s="39" t="b">
        <v>0</v>
      </c>
    </row>
    <row r="197">
      <c r="A197" s="74">
        <v>2026.0</v>
      </c>
      <c r="B197" s="39">
        <v>2.0255202E7</v>
      </c>
      <c r="C197" s="39" t="s">
        <v>66</v>
      </c>
      <c r="D197" s="74">
        <v>277.0</v>
      </c>
      <c r="E197" s="74">
        <v>0.0</v>
      </c>
      <c r="F197" s="39" t="b">
        <v>0</v>
      </c>
    </row>
    <row r="198">
      <c r="A198" s="74">
        <v>2026.0</v>
      </c>
      <c r="B198" s="39">
        <v>2.0255202E7</v>
      </c>
      <c r="C198" s="39" t="s">
        <v>62</v>
      </c>
      <c r="D198" s="39">
        <v>55.4</v>
      </c>
      <c r="E198" s="74">
        <v>0.0</v>
      </c>
      <c r="F198" s="39" t="b">
        <v>0</v>
      </c>
    </row>
    <row r="199">
      <c r="A199" s="74">
        <v>1181.0</v>
      </c>
      <c r="B199" s="39">
        <v>2.0255203E7</v>
      </c>
      <c r="C199" s="39" t="s">
        <v>62</v>
      </c>
      <c r="D199" s="39">
        <v>0.0</v>
      </c>
      <c r="E199" s="39">
        <v>0.0</v>
      </c>
      <c r="F199" s="39" t="b">
        <v>0</v>
      </c>
    </row>
    <row r="200">
      <c r="A200" s="74">
        <v>1975.0</v>
      </c>
      <c r="B200" s="39">
        <v>2.0255204E7</v>
      </c>
      <c r="C200" s="39" t="s">
        <v>66</v>
      </c>
      <c r="D200" s="39">
        <v>0.0</v>
      </c>
      <c r="E200" s="74">
        <v>0.0</v>
      </c>
      <c r="F200" s="39" t="b">
        <v>0</v>
      </c>
    </row>
    <row r="201">
      <c r="A201" s="74">
        <v>1975.0</v>
      </c>
      <c r="B201" s="39">
        <v>2.0255204E7</v>
      </c>
      <c r="C201" s="39" t="s">
        <v>62</v>
      </c>
      <c r="D201" s="74">
        <v>0.0</v>
      </c>
      <c r="E201" s="74">
        <v>0.0</v>
      </c>
      <c r="F201" s="39" t="b">
        <v>0</v>
      </c>
    </row>
    <row r="202">
      <c r="A202" s="74">
        <v>1945.0</v>
      </c>
      <c r="B202" s="39">
        <v>2.0255205E7</v>
      </c>
      <c r="C202" s="39" t="s">
        <v>296</v>
      </c>
      <c r="D202" s="39">
        <v>0.0</v>
      </c>
      <c r="E202" s="74">
        <v>0.0</v>
      </c>
      <c r="F202" s="39" t="b">
        <v>0</v>
      </c>
    </row>
    <row r="203">
      <c r="A203" s="74">
        <v>1945.0</v>
      </c>
      <c r="B203" s="39">
        <v>2.0255205E7</v>
      </c>
      <c r="C203" s="39" t="s">
        <v>62</v>
      </c>
      <c r="D203" s="39">
        <v>0.0</v>
      </c>
      <c r="E203" s="74">
        <v>0.0</v>
      </c>
      <c r="F203" s="39" t="b">
        <v>0</v>
      </c>
    </row>
    <row r="204">
      <c r="A204" s="74">
        <v>2035.0</v>
      </c>
      <c r="B204" s="39">
        <v>2.0255206E7</v>
      </c>
      <c r="C204" s="39" t="s">
        <v>69</v>
      </c>
      <c r="D204" s="39">
        <v>0.0</v>
      </c>
      <c r="E204" s="74">
        <v>0.0</v>
      </c>
      <c r="F204" s="39" t="b">
        <v>0</v>
      </c>
    </row>
    <row r="205">
      <c r="A205" s="74">
        <v>2035.0</v>
      </c>
      <c r="B205" s="39">
        <v>2.0255206E7</v>
      </c>
      <c r="C205" s="39" t="s">
        <v>62</v>
      </c>
      <c r="D205" s="39">
        <v>0.0</v>
      </c>
      <c r="E205" s="39">
        <v>0.0</v>
      </c>
      <c r="F205" s="39" t="b">
        <v>0</v>
      </c>
    </row>
    <row r="206">
      <c r="A206" s="74">
        <v>2031.0</v>
      </c>
      <c r="B206" s="39">
        <v>2.0255208E7</v>
      </c>
      <c r="C206" s="39" t="s">
        <v>62</v>
      </c>
      <c r="D206" s="74">
        <v>0.0</v>
      </c>
      <c r="E206" s="74">
        <v>0.0</v>
      </c>
      <c r="F206" s="39" t="b">
        <v>0</v>
      </c>
    </row>
    <row r="207">
      <c r="A207" s="74">
        <v>2051.0</v>
      </c>
      <c r="B207" s="39">
        <v>2.0255209E7</v>
      </c>
      <c r="C207" s="39" t="s">
        <v>69</v>
      </c>
      <c r="D207" s="74">
        <v>0.0</v>
      </c>
      <c r="E207" s="74">
        <v>0.0</v>
      </c>
      <c r="F207" s="39" t="b">
        <v>0</v>
      </c>
    </row>
    <row r="208">
      <c r="A208" s="74">
        <v>2051.0</v>
      </c>
      <c r="B208" s="39">
        <v>2.0255209E7</v>
      </c>
      <c r="C208" s="39" t="s">
        <v>62</v>
      </c>
      <c r="D208" s="39">
        <v>0.0</v>
      </c>
      <c r="E208" s="39">
        <v>0.0</v>
      </c>
      <c r="F208" s="39" t="b">
        <v>0</v>
      </c>
    </row>
    <row r="209">
      <c r="A209" s="74">
        <v>1793.0</v>
      </c>
      <c r="B209" s="39">
        <v>2.025521E7</v>
      </c>
      <c r="C209" s="39" t="s">
        <v>69</v>
      </c>
      <c r="D209" s="39">
        <v>0.0</v>
      </c>
      <c r="E209" s="74">
        <v>0.0</v>
      </c>
      <c r="F209" s="39" t="b">
        <v>0</v>
      </c>
    </row>
    <row r="210">
      <c r="A210" s="74">
        <v>2057.0</v>
      </c>
      <c r="B210" s="39">
        <v>2.0255212E7</v>
      </c>
      <c r="C210" s="39" t="s">
        <v>66</v>
      </c>
      <c r="D210" s="39">
        <v>0.0</v>
      </c>
      <c r="E210" s="74">
        <v>0.0</v>
      </c>
      <c r="F210" s="39" t="b">
        <v>0</v>
      </c>
    </row>
    <row r="211">
      <c r="A211" s="74">
        <v>2057.0</v>
      </c>
      <c r="B211" s="39">
        <v>2.0255212E7</v>
      </c>
      <c r="C211" s="39" t="s">
        <v>62</v>
      </c>
      <c r="D211" s="39">
        <v>0.0</v>
      </c>
      <c r="E211" s="39">
        <v>0.0</v>
      </c>
      <c r="F211" s="39" t="b">
        <v>0</v>
      </c>
    </row>
    <row r="212">
      <c r="A212" s="74">
        <v>2068.0</v>
      </c>
      <c r="B212" s="39">
        <v>2.0255214E7</v>
      </c>
      <c r="C212" s="39" t="s">
        <v>69</v>
      </c>
      <c r="D212" s="39">
        <v>0.0</v>
      </c>
      <c r="E212" s="39">
        <v>0.0</v>
      </c>
      <c r="F212" s="39" t="b">
        <v>1</v>
      </c>
    </row>
    <row r="213">
      <c r="A213" s="74">
        <v>2068.0</v>
      </c>
      <c r="B213" s="39">
        <v>2.0255214E7</v>
      </c>
      <c r="C213" s="39" t="s">
        <v>62</v>
      </c>
      <c r="D213" s="39">
        <v>0.0</v>
      </c>
      <c r="E213" s="39">
        <v>0.0</v>
      </c>
      <c r="F213" s="39" t="b">
        <v>1</v>
      </c>
    </row>
    <row r="214">
      <c r="A214" s="74">
        <v>2034.0</v>
      </c>
      <c r="B214" s="39">
        <v>2.0255215E7</v>
      </c>
      <c r="C214" s="39" t="s">
        <v>66</v>
      </c>
      <c r="D214" s="39">
        <v>0.0</v>
      </c>
      <c r="E214" s="74">
        <v>0.0</v>
      </c>
      <c r="F214" s="39" t="b">
        <v>0</v>
      </c>
    </row>
    <row r="215">
      <c r="A215" s="74">
        <v>2034.0</v>
      </c>
      <c r="B215" s="39">
        <v>2.0255215E7</v>
      </c>
      <c r="C215" s="39" t="s">
        <v>62</v>
      </c>
      <c r="D215" s="39">
        <v>0.0</v>
      </c>
      <c r="E215" s="74">
        <v>0.0</v>
      </c>
      <c r="F215" s="39" t="b">
        <v>0</v>
      </c>
    </row>
    <row r="216">
      <c r="A216" s="74">
        <v>2010.0</v>
      </c>
      <c r="B216" s="39">
        <v>2.0255216E7</v>
      </c>
      <c r="C216" s="39" t="s">
        <v>69</v>
      </c>
      <c r="D216" s="39">
        <v>0.0</v>
      </c>
      <c r="E216" s="39">
        <v>0.0</v>
      </c>
      <c r="F216" s="39" t="b">
        <v>0</v>
      </c>
    </row>
    <row r="217">
      <c r="A217" s="74">
        <v>2010.0</v>
      </c>
      <c r="B217" s="39">
        <v>2.0255216E7</v>
      </c>
      <c r="C217" s="39" t="s">
        <v>62</v>
      </c>
      <c r="D217" s="39">
        <v>0.0</v>
      </c>
      <c r="E217" s="74">
        <v>0.0</v>
      </c>
      <c r="F217" s="39" t="b">
        <v>0</v>
      </c>
    </row>
    <row r="218">
      <c r="A218" s="74">
        <v>2050.0</v>
      </c>
      <c r="B218" s="39">
        <v>2.0255217E7</v>
      </c>
      <c r="C218" s="39" t="s">
        <v>69</v>
      </c>
      <c r="D218" s="39">
        <v>0.0</v>
      </c>
      <c r="E218" s="74">
        <v>0.0</v>
      </c>
      <c r="F218" s="39" t="b">
        <v>0</v>
      </c>
    </row>
    <row r="219">
      <c r="A219" s="74">
        <v>2050.0</v>
      </c>
      <c r="B219" s="39">
        <v>2.0255217E7</v>
      </c>
      <c r="C219" s="39" t="s">
        <v>62</v>
      </c>
      <c r="D219" s="39">
        <v>0.0</v>
      </c>
      <c r="E219" s="74">
        <v>0.0</v>
      </c>
      <c r="F219" s="39" t="b">
        <v>0</v>
      </c>
    </row>
    <row r="220">
      <c r="A220" s="74">
        <v>2084.0</v>
      </c>
      <c r="B220" s="39">
        <v>2.0255218E7</v>
      </c>
      <c r="C220" s="39" t="s">
        <v>69</v>
      </c>
      <c r="D220" s="39">
        <v>0.0</v>
      </c>
      <c r="E220" s="74">
        <v>0.0</v>
      </c>
      <c r="F220" s="39" t="b">
        <v>0</v>
      </c>
    </row>
    <row r="221">
      <c r="A221" s="74">
        <v>2084.0</v>
      </c>
      <c r="B221" s="39">
        <v>2.0255218E7</v>
      </c>
      <c r="C221" s="39" t="s">
        <v>62</v>
      </c>
      <c r="D221" s="39">
        <v>0.0</v>
      </c>
      <c r="E221" s="74">
        <v>0.0</v>
      </c>
      <c r="F221" s="39" t="b">
        <v>0</v>
      </c>
    </row>
    <row r="222">
      <c r="A222" s="74">
        <v>2046.0</v>
      </c>
      <c r="B222" s="39">
        <v>2.0255219E7</v>
      </c>
      <c r="C222" s="39" t="s">
        <v>62</v>
      </c>
      <c r="D222" s="39">
        <v>0.0</v>
      </c>
      <c r="E222" s="39">
        <v>0.0</v>
      </c>
      <c r="F222" s="39" t="b">
        <v>0</v>
      </c>
    </row>
    <row r="223">
      <c r="A223" s="74">
        <v>2088.0</v>
      </c>
      <c r="B223" s="39">
        <v>2.025522E7</v>
      </c>
      <c r="C223" s="39" t="s">
        <v>69</v>
      </c>
      <c r="D223" s="39">
        <v>0.0</v>
      </c>
      <c r="E223" s="74">
        <v>0.0</v>
      </c>
      <c r="F223" s="39" t="b">
        <v>0</v>
      </c>
    </row>
    <row r="224">
      <c r="A224" s="74">
        <v>2088.0</v>
      </c>
      <c r="B224" s="39">
        <v>2.025522E7</v>
      </c>
      <c r="C224" s="39" t="s">
        <v>62</v>
      </c>
      <c r="D224" s="74">
        <v>0.0</v>
      </c>
      <c r="E224" s="74">
        <v>0.0</v>
      </c>
      <c r="F224" s="39" t="b">
        <v>0</v>
      </c>
    </row>
    <row r="225">
      <c r="A225" s="74">
        <v>2053.0</v>
      </c>
      <c r="B225" s="39">
        <v>2.0255221E7</v>
      </c>
      <c r="C225" s="39" t="s">
        <v>66</v>
      </c>
      <c r="D225" s="74">
        <v>0.0</v>
      </c>
      <c r="E225" s="74">
        <v>0.0</v>
      </c>
      <c r="F225" s="39" t="b">
        <v>0</v>
      </c>
    </row>
    <row r="226">
      <c r="A226" s="74">
        <v>2053.0</v>
      </c>
      <c r="B226" s="39">
        <v>2.0255221E7</v>
      </c>
      <c r="C226" s="39" t="s">
        <v>62</v>
      </c>
      <c r="D226" s="74">
        <v>0.0</v>
      </c>
      <c r="E226" s="74">
        <v>0.0</v>
      </c>
      <c r="F226" s="39" t="b">
        <v>0</v>
      </c>
    </row>
    <row r="227">
      <c r="A227" s="74">
        <v>2071.0</v>
      </c>
      <c r="B227" s="39">
        <v>2.0255222E7</v>
      </c>
      <c r="C227" s="39" t="s">
        <v>66</v>
      </c>
      <c r="D227" s="74">
        <v>0.0</v>
      </c>
      <c r="E227" s="74">
        <v>0.0</v>
      </c>
      <c r="F227" s="39" t="b">
        <v>0</v>
      </c>
    </row>
    <row r="228">
      <c r="A228" s="74">
        <v>2071.0</v>
      </c>
      <c r="B228" s="39">
        <v>2.0255222E7</v>
      </c>
      <c r="C228" s="39" t="s">
        <v>62</v>
      </c>
      <c r="D228" s="39">
        <v>0.0</v>
      </c>
      <c r="E228" s="74">
        <v>0.0</v>
      </c>
      <c r="F228" s="39" t="b">
        <v>0</v>
      </c>
    </row>
    <row r="229">
      <c r="A229" s="74">
        <v>2106.0</v>
      </c>
      <c r="B229" s="39">
        <v>2.0255223E7</v>
      </c>
      <c r="C229" s="39" t="s">
        <v>69</v>
      </c>
      <c r="D229" s="74">
        <v>0.0</v>
      </c>
      <c r="E229" s="74">
        <v>0.0</v>
      </c>
      <c r="F229" s="39" t="b">
        <v>0</v>
      </c>
    </row>
    <row r="230">
      <c r="A230" s="74">
        <v>2106.0</v>
      </c>
      <c r="B230" s="39">
        <v>2.0255223E7</v>
      </c>
      <c r="C230" s="39" t="s">
        <v>62</v>
      </c>
      <c r="D230" s="39">
        <v>0.0</v>
      </c>
      <c r="E230" s="74">
        <v>0.0</v>
      </c>
      <c r="F230" s="39" t="b">
        <v>0</v>
      </c>
    </row>
    <row r="231">
      <c r="A231" s="74">
        <v>2095.0</v>
      </c>
      <c r="B231" s="39">
        <v>2.0255224E7</v>
      </c>
      <c r="C231" s="39" t="s">
        <v>62</v>
      </c>
      <c r="D231" s="39">
        <v>0.0</v>
      </c>
      <c r="E231" s="74">
        <v>0.0</v>
      </c>
      <c r="F231" s="39" t="b">
        <v>0</v>
      </c>
    </row>
    <row r="232">
      <c r="A232" s="74">
        <v>2006.0</v>
      </c>
      <c r="B232" s="39">
        <v>2.0255225E7</v>
      </c>
      <c r="C232" s="39" t="s">
        <v>69</v>
      </c>
      <c r="D232" s="74">
        <v>0.0</v>
      </c>
      <c r="E232" s="74">
        <v>0.0</v>
      </c>
      <c r="F232" s="39" t="b">
        <v>0</v>
      </c>
    </row>
    <row r="233">
      <c r="A233" s="74">
        <v>2006.0</v>
      </c>
      <c r="B233" s="39">
        <v>2.0255225E7</v>
      </c>
      <c r="C233" s="39" t="s">
        <v>62</v>
      </c>
      <c r="D233" s="39">
        <v>0.0</v>
      </c>
      <c r="E233" s="74">
        <v>0.0</v>
      </c>
      <c r="F233" s="39" t="b">
        <v>0</v>
      </c>
    </row>
    <row r="234">
      <c r="A234" s="74">
        <v>1201.0</v>
      </c>
      <c r="B234" s="39">
        <v>2.0255226E7</v>
      </c>
      <c r="C234" s="39" t="s">
        <v>62</v>
      </c>
      <c r="D234" s="39">
        <v>0.0</v>
      </c>
      <c r="E234" s="39">
        <v>0.0</v>
      </c>
      <c r="F234" s="39" t="b">
        <v>0</v>
      </c>
    </row>
    <row r="235">
      <c r="A235" s="74">
        <v>2126.0</v>
      </c>
      <c r="B235" s="39">
        <v>2.0255227E7</v>
      </c>
      <c r="C235" s="39" t="s">
        <v>69</v>
      </c>
      <c r="D235" s="39">
        <v>0.0</v>
      </c>
      <c r="E235" s="74">
        <v>0.0</v>
      </c>
      <c r="F235" s="39" t="b">
        <v>0</v>
      </c>
    </row>
    <row r="236">
      <c r="A236" s="74">
        <v>2126.0</v>
      </c>
      <c r="B236" s="39">
        <v>2.0255227E7</v>
      </c>
      <c r="C236" s="39" t="s">
        <v>62</v>
      </c>
      <c r="D236" s="39">
        <v>0.0</v>
      </c>
      <c r="E236" s="74">
        <v>0.0</v>
      </c>
      <c r="F236" s="39" t="b">
        <v>0</v>
      </c>
    </row>
    <row r="237">
      <c r="A237" s="74">
        <v>1235.0</v>
      </c>
      <c r="B237" s="39">
        <v>2.0255228E7</v>
      </c>
      <c r="C237" s="39" t="s">
        <v>69</v>
      </c>
      <c r="D237" s="39">
        <v>0.0</v>
      </c>
      <c r="E237" s="74">
        <v>0.0</v>
      </c>
      <c r="F237" s="39" t="b">
        <v>0</v>
      </c>
    </row>
    <row r="238">
      <c r="A238" s="74">
        <v>2136.0</v>
      </c>
      <c r="B238" s="39">
        <v>2.0255229E7</v>
      </c>
      <c r="C238" s="39" t="s">
        <v>62</v>
      </c>
      <c r="D238" s="39">
        <v>0.0</v>
      </c>
      <c r="E238" s="74">
        <v>2.4</v>
      </c>
      <c r="F238" s="39" t="b">
        <v>0</v>
      </c>
    </row>
    <row r="239">
      <c r="A239" s="74">
        <v>2109.0</v>
      </c>
      <c r="B239" s="39">
        <v>2.025523E7</v>
      </c>
      <c r="C239" s="39" t="s">
        <v>62</v>
      </c>
      <c r="D239" s="39">
        <v>0.0</v>
      </c>
      <c r="E239" s="74">
        <v>0.0</v>
      </c>
      <c r="F239" s="39" t="b">
        <v>0</v>
      </c>
    </row>
    <row r="240">
      <c r="A240" s="74">
        <v>2140.0</v>
      </c>
      <c r="B240" s="39">
        <v>2.0255231E7</v>
      </c>
      <c r="C240" s="39" t="s">
        <v>69</v>
      </c>
      <c r="D240" s="39">
        <v>0.0</v>
      </c>
      <c r="E240" s="74">
        <v>0.0</v>
      </c>
      <c r="F240" s="39" t="b">
        <v>0</v>
      </c>
    </row>
    <row r="241">
      <c r="A241" s="74">
        <v>2140.0</v>
      </c>
      <c r="B241" s="39">
        <v>2.0255231E7</v>
      </c>
      <c r="C241" s="39" t="s">
        <v>62</v>
      </c>
      <c r="D241" s="39">
        <v>0.0</v>
      </c>
      <c r="E241" s="74">
        <v>0.0</v>
      </c>
      <c r="F241" s="39" t="b">
        <v>0</v>
      </c>
    </row>
    <row r="242">
      <c r="A242" s="74">
        <v>2056.0</v>
      </c>
      <c r="B242" s="39">
        <v>2.0255232E7</v>
      </c>
      <c r="C242" s="39" t="s">
        <v>62</v>
      </c>
      <c r="D242" s="39">
        <v>0.0</v>
      </c>
      <c r="E242" s="74">
        <v>0.0</v>
      </c>
      <c r="F242" s="39" t="b">
        <v>0</v>
      </c>
    </row>
    <row r="243">
      <c r="A243" s="74">
        <v>2117.0</v>
      </c>
      <c r="B243" s="39">
        <v>2.0255233E7</v>
      </c>
      <c r="C243" s="39" t="s">
        <v>66</v>
      </c>
      <c r="D243" s="39">
        <v>0.0</v>
      </c>
      <c r="E243" s="74">
        <v>0.0</v>
      </c>
      <c r="F243" s="39" t="b">
        <v>0</v>
      </c>
    </row>
    <row r="244">
      <c r="A244" s="74">
        <v>2117.0</v>
      </c>
      <c r="B244" s="39">
        <v>2.0255233E7</v>
      </c>
      <c r="C244" s="39" t="s">
        <v>62</v>
      </c>
      <c r="D244" s="39">
        <v>0.0</v>
      </c>
      <c r="E244" s="39">
        <v>0.0</v>
      </c>
      <c r="F244" s="39" t="b">
        <v>0</v>
      </c>
    </row>
    <row r="245">
      <c r="A245" s="74">
        <v>2162.0</v>
      </c>
      <c r="B245" s="39">
        <v>2.0265001E7</v>
      </c>
      <c r="C245" s="39" t="s">
        <v>62</v>
      </c>
      <c r="D245" s="39">
        <v>176.03</v>
      </c>
      <c r="E245" s="74">
        <v>0.0</v>
      </c>
      <c r="F245" s="39" t="b">
        <v>0</v>
      </c>
    </row>
    <row r="246">
      <c r="A246" s="74">
        <v>2154.0</v>
      </c>
      <c r="B246" s="39">
        <v>2.0265002E7</v>
      </c>
      <c r="C246" s="39" t="s">
        <v>66</v>
      </c>
      <c r="D246" s="39">
        <v>27.0</v>
      </c>
      <c r="E246" s="39">
        <v>0.0</v>
      </c>
      <c r="F246" s="39" t="b">
        <v>0</v>
      </c>
    </row>
    <row r="247">
      <c r="A247" s="74">
        <v>2154.0</v>
      </c>
      <c r="B247" s="74">
        <v>2.0265002E7</v>
      </c>
      <c r="C247" s="39" t="s">
        <v>62</v>
      </c>
      <c r="D247" s="74">
        <v>5.4</v>
      </c>
      <c r="E247" s="74">
        <v>0.0</v>
      </c>
      <c r="F247" s="39" t="b">
        <v>0</v>
      </c>
    </row>
    <row r="248">
      <c r="A248" s="74">
        <v>2177.0</v>
      </c>
      <c r="B248" s="39">
        <v>2.0265003E7</v>
      </c>
      <c r="C248" s="39" t="s">
        <v>69</v>
      </c>
      <c r="D248" s="74">
        <v>118.27</v>
      </c>
      <c r="E248" s="74">
        <v>0.0</v>
      </c>
      <c r="F248" s="39" t="b">
        <v>0</v>
      </c>
    </row>
    <row r="249">
      <c r="A249" s="74">
        <v>2177.0</v>
      </c>
      <c r="B249" s="74">
        <v>2.0265003E7</v>
      </c>
      <c r="C249" s="39" t="s">
        <v>62</v>
      </c>
      <c r="D249" s="39">
        <v>11.83</v>
      </c>
      <c r="E249" s="74">
        <v>0.0</v>
      </c>
      <c r="F249" s="39" t="b">
        <v>0</v>
      </c>
    </row>
    <row r="250">
      <c r="A250" s="74">
        <v>2173.0</v>
      </c>
      <c r="B250" s="74">
        <v>2.0265004E7</v>
      </c>
      <c r="C250" s="39" t="s">
        <v>69</v>
      </c>
      <c r="D250" s="39">
        <v>0.0</v>
      </c>
      <c r="E250" s="74">
        <v>0.0</v>
      </c>
      <c r="F250" s="39" t="b">
        <v>0</v>
      </c>
    </row>
    <row r="251">
      <c r="A251" s="74">
        <v>2173.0</v>
      </c>
      <c r="B251" s="39">
        <v>2.0265004E7</v>
      </c>
      <c r="C251" s="39" t="s">
        <v>62</v>
      </c>
      <c r="D251" s="39">
        <v>0.0</v>
      </c>
      <c r="E251" s="74">
        <v>0.0</v>
      </c>
      <c r="F251" s="39" t="b">
        <v>0</v>
      </c>
    </row>
    <row r="252">
      <c r="A252" s="74">
        <v>2134.0</v>
      </c>
      <c r="B252" s="74">
        <v>2.0265005E7</v>
      </c>
      <c r="C252" s="39" t="s">
        <v>69</v>
      </c>
      <c r="D252" s="39">
        <v>274.69</v>
      </c>
      <c r="E252" s="74">
        <v>0.0</v>
      </c>
      <c r="F252" s="39" t="b">
        <v>0</v>
      </c>
    </row>
    <row r="253">
      <c r="A253" s="74">
        <v>2134.0</v>
      </c>
      <c r="B253" s="39">
        <v>2.0265005E7</v>
      </c>
      <c r="C253" s="39" t="s">
        <v>62</v>
      </c>
      <c r="D253" s="74">
        <v>27.47</v>
      </c>
      <c r="E253" s="74">
        <v>0.0</v>
      </c>
      <c r="F253" s="39" t="b">
        <v>0</v>
      </c>
    </row>
    <row r="254">
      <c r="A254" s="74">
        <v>2176.0</v>
      </c>
      <c r="B254" s="74">
        <v>2.0265006E7</v>
      </c>
      <c r="C254" s="39" t="s">
        <v>66</v>
      </c>
      <c r="D254" s="74">
        <v>27.5</v>
      </c>
      <c r="E254" s="74">
        <v>0.0</v>
      </c>
      <c r="F254" s="39" t="b">
        <v>0</v>
      </c>
    </row>
    <row r="255">
      <c r="A255" s="74">
        <v>2176.0</v>
      </c>
      <c r="B255" s="39">
        <v>2.0265006E7</v>
      </c>
      <c r="C255" s="39" t="s">
        <v>62</v>
      </c>
      <c r="D255" s="39">
        <v>5.5</v>
      </c>
      <c r="E255" s="74">
        <v>0.0</v>
      </c>
      <c r="F255" s="39" t="b">
        <v>0</v>
      </c>
    </row>
    <row r="256">
      <c r="A256" s="74">
        <v>2197.0</v>
      </c>
      <c r="B256" s="74">
        <v>2.0265007E7</v>
      </c>
      <c r="C256" s="39" t="s">
        <v>62</v>
      </c>
      <c r="D256" s="39">
        <v>0.0</v>
      </c>
      <c r="E256" s="74">
        <v>2.4</v>
      </c>
      <c r="F256" s="39" t="b">
        <v>0</v>
      </c>
    </row>
    <row r="257">
      <c r="A257" s="74">
        <v>2159.0</v>
      </c>
      <c r="B257" s="39">
        <v>2.0265008E7</v>
      </c>
      <c r="C257" s="39" t="s">
        <v>69</v>
      </c>
      <c r="D257" s="74">
        <v>0.0</v>
      </c>
      <c r="E257" s="74">
        <v>0.0</v>
      </c>
      <c r="F257" s="39" t="b">
        <v>0</v>
      </c>
    </row>
    <row r="258">
      <c r="A258" s="74">
        <v>2159.0</v>
      </c>
      <c r="B258" s="74">
        <v>2.0265008E7</v>
      </c>
      <c r="C258" s="39" t="s">
        <v>62</v>
      </c>
      <c r="D258" s="74">
        <v>0.0</v>
      </c>
      <c r="E258" s="74">
        <v>0.0</v>
      </c>
      <c r="F258" s="39" t="b">
        <v>0</v>
      </c>
    </row>
    <row r="259">
      <c r="A259" s="74">
        <v>2214.0</v>
      </c>
      <c r="B259" s="39">
        <v>2.0265009E7</v>
      </c>
      <c r="C259" s="39" t="s">
        <v>62</v>
      </c>
      <c r="D259" s="39">
        <v>0.0</v>
      </c>
      <c r="E259" s="74">
        <v>0.0</v>
      </c>
      <c r="F259" s="39" t="b">
        <v>0</v>
      </c>
    </row>
    <row r="260">
      <c r="A260" s="74">
        <v>2192.0</v>
      </c>
      <c r="B260" s="74">
        <v>2.026501E7</v>
      </c>
      <c r="C260" s="39" t="s">
        <v>69</v>
      </c>
      <c r="D260" s="39">
        <v>3226.54</v>
      </c>
      <c r="E260" s="74">
        <v>0.0</v>
      </c>
      <c r="F260" s="39" t="b">
        <v>0</v>
      </c>
    </row>
    <row r="261">
      <c r="A261" s="74">
        <v>2192.0</v>
      </c>
      <c r="B261" s="39">
        <v>2.026501E7</v>
      </c>
      <c r="C261" s="39" t="s">
        <v>62</v>
      </c>
      <c r="D261" s="39">
        <v>322.65</v>
      </c>
      <c r="E261" s="74">
        <v>0.0</v>
      </c>
      <c r="F261" s="39" t="b">
        <v>0</v>
      </c>
    </row>
    <row r="262">
      <c r="A262" s="74">
        <v>2168.0</v>
      </c>
      <c r="B262" s="39">
        <v>2.0265011E7</v>
      </c>
      <c r="C262" s="39" t="s">
        <v>69</v>
      </c>
      <c r="D262" s="39">
        <v>0.0</v>
      </c>
      <c r="E262" s="74">
        <v>0.0</v>
      </c>
      <c r="F262" s="39" t="b">
        <v>0</v>
      </c>
    </row>
    <row r="263">
      <c r="A263" s="74">
        <v>2168.0</v>
      </c>
      <c r="B263" s="39">
        <v>2.0265011E7</v>
      </c>
      <c r="C263" s="39" t="s">
        <v>62</v>
      </c>
      <c r="D263" s="74">
        <v>0.0</v>
      </c>
      <c r="E263" s="74">
        <v>0.0</v>
      </c>
      <c r="F263" s="39" t="b">
        <v>0</v>
      </c>
    </row>
    <row r="264">
      <c r="A264" s="74">
        <v>2201.0</v>
      </c>
      <c r="B264" s="74">
        <v>2.0265012E7</v>
      </c>
      <c r="C264" s="39" t="s">
        <v>87</v>
      </c>
      <c r="D264" s="74">
        <v>25.31</v>
      </c>
      <c r="E264" s="74">
        <v>0.0</v>
      </c>
      <c r="F264" s="39" t="b">
        <v>0</v>
      </c>
    </row>
    <row r="265">
      <c r="A265" s="74">
        <v>2201.0</v>
      </c>
      <c r="B265" s="39">
        <v>2.0265012E7</v>
      </c>
      <c r="C265" s="39" t="s">
        <v>62</v>
      </c>
      <c r="D265" s="39">
        <v>5.06</v>
      </c>
      <c r="E265" s="74">
        <v>0.0</v>
      </c>
      <c r="F265" s="39" t="b">
        <v>0</v>
      </c>
    </row>
    <row r="266">
      <c r="A266" s="74">
        <v>2012.0</v>
      </c>
      <c r="B266" s="74">
        <v>2.0265013E7</v>
      </c>
      <c r="C266" s="39" t="s">
        <v>69</v>
      </c>
      <c r="D266" s="39">
        <v>1757.93</v>
      </c>
      <c r="E266" s="74">
        <v>0.0</v>
      </c>
      <c r="F266" s="39" t="b">
        <v>0</v>
      </c>
    </row>
    <row r="267">
      <c r="A267" s="74">
        <v>2012.0</v>
      </c>
      <c r="B267" s="39">
        <v>2.0265013E7</v>
      </c>
      <c r="C267" s="39" t="s">
        <v>62</v>
      </c>
      <c r="D267" s="74">
        <v>175.79</v>
      </c>
      <c r="E267" s="74">
        <v>0.0</v>
      </c>
      <c r="F267" s="39" t="b">
        <v>0</v>
      </c>
    </row>
    <row r="268">
      <c r="A268" s="74">
        <v>2229.0</v>
      </c>
      <c r="B268" s="74">
        <v>2.0265014E7</v>
      </c>
      <c r="C268" s="39" t="s">
        <v>69</v>
      </c>
      <c r="D268" s="74">
        <v>0.0</v>
      </c>
      <c r="E268" s="74">
        <v>0.0</v>
      </c>
      <c r="F268" s="39" t="b">
        <v>0</v>
      </c>
    </row>
    <row r="269">
      <c r="A269" s="74">
        <v>2229.0</v>
      </c>
      <c r="B269" s="39">
        <v>2.0265014E7</v>
      </c>
      <c r="C269" s="39" t="s">
        <v>62</v>
      </c>
      <c r="D269" s="39">
        <v>0.0</v>
      </c>
      <c r="E269" s="74">
        <v>0.0</v>
      </c>
      <c r="F269" s="39" t="b">
        <v>0</v>
      </c>
    </row>
    <row r="270">
      <c r="A270" s="74">
        <v>2180.0</v>
      </c>
      <c r="B270" s="74">
        <v>2.0265015E7</v>
      </c>
      <c r="C270" s="39" t="s">
        <v>66</v>
      </c>
      <c r="D270" s="39">
        <v>708.35</v>
      </c>
      <c r="E270" s="74">
        <v>0.0</v>
      </c>
      <c r="F270" s="39" t="b">
        <v>0</v>
      </c>
    </row>
    <row r="271">
      <c r="A271" s="74">
        <v>2180.0</v>
      </c>
      <c r="B271" s="39">
        <v>2.0265015E7</v>
      </c>
      <c r="C271" s="39" t="s">
        <v>62</v>
      </c>
      <c r="D271" s="74">
        <v>141.67</v>
      </c>
      <c r="E271" s="74">
        <v>0.0</v>
      </c>
      <c r="F271" s="39" t="b">
        <v>0</v>
      </c>
    </row>
    <row r="272">
      <c r="A272" s="74">
        <v>2221.0</v>
      </c>
      <c r="B272" s="74">
        <v>2.0265016E7</v>
      </c>
      <c r="C272" s="39" t="s">
        <v>69</v>
      </c>
      <c r="D272" s="74">
        <v>0.0</v>
      </c>
      <c r="E272" s="74">
        <v>0.0</v>
      </c>
      <c r="F272" s="39" t="b">
        <v>0</v>
      </c>
    </row>
    <row r="273">
      <c r="A273" s="74">
        <v>2221.0</v>
      </c>
      <c r="B273" s="39">
        <v>2.0265016E7</v>
      </c>
      <c r="C273" s="39" t="s">
        <v>62</v>
      </c>
      <c r="D273" s="74">
        <v>0.0</v>
      </c>
      <c r="E273" s="74">
        <v>0.0</v>
      </c>
      <c r="F273" s="39" t="b">
        <v>0</v>
      </c>
    </row>
    <row r="274">
      <c r="A274" s="74">
        <v>2052.0</v>
      </c>
      <c r="B274" s="74">
        <v>2.0265017E7</v>
      </c>
      <c r="C274" s="39" t="s">
        <v>69</v>
      </c>
      <c r="D274" s="74">
        <v>2428.01</v>
      </c>
      <c r="E274" s="74">
        <v>404.06</v>
      </c>
      <c r="F274" s="39" t="b">
        <v>0</v>
      </c>
    </row>
    <row r="275">
      <c r="A275" s="74">
        <v>2052.0</v>
      </c>
      <c r="B275" s="39">
        <v>2.0265017E7</v>
      </c>
      <c r="C275" s="39" t="s">
        <v>62</v>
      </c>
      <c r="D275" s="39">
        <v>242.8</v>
      </c>
      <c r="E275" s="74">
        <v>40.41</v>
      </c>
      <c r="F275" s="39" t="b">
        <v>0</v>
      </c>
    </row>
    <row r="276">
      <c r="A276" s="74">
        <v>2196.0</v>
      </c>
      <c r="B276" s="74">
        <v>2.0265018E7</v>
      </c>
      <c r="C276" s="39" t="s">
        <v>69</v>
      </c>
      <c r="D276" s="39">
        <v>0.0</v>
      </c>
      <c r="E276" s="74">
        <v>0.0</v>
      </c>
      <c r="F276" s="39" t="b">
        <v>0</v>
      </c>
    </row>
    <row r="277">
      <c r="A277" s="74">
        <v>2196.0</v>
      </c>
      <c r="B277" s="39">
        <v>2.0265018E7</v>
      </c>
      <c r="C277" s="39" t="s">
        <v>62</v>
      </c>
      <c r="D277" s="74">
        <v>0.0</v>
      </c>
      <c r="E277" s="74">
        <v>0.0</v>
      </c>
      <c r="F277" s="39" t="b">
        <v>0</v>
      </c>
    </row>
    <row r="278">
      <c r="A278" s="74">
        <v>2209.0</v>
      </c>
      <c r="B278" s="39">
        <v>2.0265019E7</v>
      </c>
      <c r="C278" s="39" t="s">
        <v>66</v>
      </c>
      <c r="D278" s="39">
        <v>0.0</v>
      </c>
      <c r="E278" s="74">
        <v>0.0</v>
      </c>
      <c r="F278" s="39" t="b">
        <v>0</v>
      </c>
    </row>
    <row r="279">
      <c r="A279" s="74">
        <v>2209.0</v>
      </c>
      <c r="B279" s="74">
        <v>2.0265019E7</v>
      </c>
      <c r="C279" s="39" t="s">
        <v>62</v>
      </c>
      <c r="D279" s="39">
        <v>0.0</v>
      </c>
      <c r="E279" s="74">
        <v>0.0</v>
      </c>
      <c r="F279" s="39" t="b">
        <v>0</v>
      </c>
    </row>
    <row r="280">
      <c r="A280" s="74">
        <v>2266.0</v>
      </c>
      <c r="B280" s="39">
        <v>2.026502E7</v>
      </c>
      <c r="C280" s="39" t="s">
        <v>66</v>
      </c>
      <c r="D280" s="39">
        <v>29.5</v>
      </c>
      <c r="E280" s="74">
        <v>0.0</v>
      </c>
      <c r="F280" s="39" t="b">
        <v>0</v>
      </c>
    </row>
    <row r="281">
      <c r="A281" s="74">
        <v>2266.0</v>
      </c>
      <c r="B281" s="74">
        <v>2.026502E7</v>
      </c>
      <c r="C281" s="39" t="s">
        <v>62</v>
      </c>
      <c r="D281" s="39">
        <v>5.9</v>
      </c>
      <c r="E281" s="74">
        <v>0.0</v>
      </c>
      <c r="F281" s="39" t="b">
        <v>0</v>
      </c>
    </row>
    <row r="282">
      <c r="A282" s="74">
        <v>2002.0</v>
      </c>
      <c r="B282" s="39">
        <v>2.0265021E7</v>
      </c>
      <c r="C282" s="39" t="s">
        <v>62</v>
      </c>
      <c r="D282" s="39">
        <v>0.0</v>
      </c>
      <c r="E282" s="39">
        <v>0.0</v>
      </c>
      <c r="F282" s="39" t="b">
        <v>0</v>
      </c>
    </row>
    <row r="283">
      <c r="A283" s="74">
        <v>2257.0</v>
      </c>
      <c r="B283" s="39">
        <v>2.0265022E7</v>
      </c>
      <c r="C283" s="39" t="s">
        <v>66</v>
      </c>
      <c r="D283" s="74">
        <v>29.5</v>
      </c>
      <c r="E283" s="74">
        <v>0.0</v>
      </c>
      <c r="F283" s="39" t="b">
        <v>0</v>
      </c>
    </row>
    <row r="284">
      <c r="A284" s="74">
        <v>2257.0</v>
      </c>
      <c r="B284" s="39">
        <v>2.0265022E7</v>
      </c>
      <c r="C284" s="39" t="s">
        <v>62</v>
      </c>
      <c r="D284" s="74">
        <v>5.9</v>
      </c>
      <c r="E284" s="74">
        <v>0.0</v>
      </c>
      <c r="F284" s="39" t="b">
        <v>0</v>
      </c>
    </row>
    <row r="285">
      <c r="A285" s="74">
        <v>2284.0</v>
      </c>
      <c r="B285" s="74">
        <v>2.0265023E7</v>
      </c>
      <c r="C285" s="39" t="s">
        <v>62</v>
      </c>
      <c r="D285" s="39">
        <v>0.0</v>
      </c>
      <c r="E285" s="74">
        <v>2.72</v>
      </c>
      <c r="F285" s="39" t="b">
        <v>0</v>
      </c>
    </row>
    <row r="286">
      <c r="A286" s="74">
        <v>2287.0</v>
      </c>
      <c r="B286" s="39">
        <v>2.0265024E7</v>
      </c>
      <c r="C286" s="39" t="s">
        <v>69</v>
      </c>
      <c r="D286" s="39">
        <v>50.63</v>
      </c>
      <c r="E286" s="74">
        <v>0.0</v>
      </c>
      <c r="F286" s="39" t="b">
        <v>0</v>
      </c>
    </row>
    <row r="287">
      <c r="A287" s="74">
        <v>2287.0</v>
      </c>
      <c r="B287" s="74">
        <v>2.0265024E7</v>
      </c>
      <c r="C287" s="39" t="s">
        <v>62</v>
      </c>
      <c r="D287" s="74">
        <v>5.06</v>
      </c>
      <c r="E287" s="74">
        <v>0.0</v>
      </c>
      <c r="F287" s="39" t="b">
        <v>0</v>
      </c>
    </row>
    <row r="288">
      <c r="A288" s="74">
        <v>1261.0</v>
      </c>
      <c r="B288" s="39">
        <v>2.0265025E7</v>
      </c>
      <c r="C288" s="39" t="s">
        <v>66</v>
      </c>
      <c r="D288" s="74">
        <v>1278.0</v>
      </c>
      <c r="E288" s="74">
        <v>0.0</v>
      </c>
      <c r="F288" s="39" t="b">
        <v>0</v>
      </c>
    </row>
    <row r="289">
      <c r="A289" s="74">
        <v>2102.0</v>
      </c>
      <c r="B289" s="74">
        <v>2.0265026E7</v>
      </c>
      <c r="C289" s="39" t="s">
        <v>69</v>
      </c>
      <c r="D289" s="74">
        <v>0.0</v>
      </c>
      <c r="E289" s="74">
        <v>0.0</v>
      </c>
      <c r="F289" s="39" t="b">
        <v>0</v>
      </c>
    </row>
    <row r="290">
      <c r="A290" s="74">
        <v>2102.0</v>
      </c>
      <c r="B290" s="39">
        <v>2.0265026E7</v>
      </c>
      <c r="C290" s="39" t="s">
        <v>62</v>
      </c>
      <c r="D290" s="74">
        <v>0.0</v>
      </c>
      <c r="E290" s="74">
        <v>0.0</v>
      </c>
      <c r="F290" s="39" t="b">
        <v>0</v>
      </c>
    </row>
    <row r="291">
      <c r="A291" s="74">
        <v>2288.0</v>
      </c>
      <c r="B291" s="74">
        <v>2.0265027E7</v>
      </c>
      <c r="C291" s="39" t="s">
        <v>62</v>
      </c>
      <c r="D291" s="74">
        <v>0.0</v>
      </c>
      <c r="E291" s="74">
        <v>0.0</v>
      </c>
      <c r="F291" s="39" t="b">
        <v>0</v>
      </c>
    </row>
    <row r="292">
      <c r="A292" s="74">
        <v>2293.0</v>
      </c>
      <c r="B292" s="39">
        <v>2.0265028E7</v>
      </c>
      <c r="C292" s="39" t="s">
        <v>69</v>
      </c>
      <c r="D292" s="74">
        <v>59.37</v>
      </c>
      <c r="E292" s="74">
        <v>0.0</v>
      </c>
      <c r="F292" s="39" t="b">
        <v>0</v>
      </c>
    </row>
    <row r="293">
      <c r="A293" s="74">
        <v>2293.0</v>
      </c>
      <c r="B293" s="74">
        <v>2.0265028E7</v>
      </c>
      <c r="C293" s="39" t="s">
        <v>62</v>
      </c>
      <c r="D293" s="74">
        <v>5.94</v>
      </c>
      <c r="E293" s="74">
        <v>0.0</v>
      </c>
      <c r="F293" s="39" t="b">
        <v>0</v>
      </c>
    </row>
    <row r="294">
      <c r="A294" s="74">
        <v>2175.0</v>
      </c>
      <c r="B294" s="39">
        <v>2.0265029E7</v>
      </c>
      <c r="C294" s="39" t="s">
        <v>66</v>
      </c>
      <c r="D294" s="74">
        <v>0.0</v>
      </c>
      <c r="E294" s="74">
        <v>0.0</v>
      </c>
      <c r="F294" s="39" t="b">
        <v>0</v>
      </c>
    </row>
    <row r="295">
      <c r="A295" s="74">
        <v>2175.0</v>
      </c>
      <c r="B295" s="74">
        <v>2.0265029E7</v>
      </c>
      <c r="C295" s="39" t="s">
        <v>62</v>
      </c>
      <c r="D295" s="74">
        <v>0.0</v>
      </c>
      <c r="E295" s="74">
        <v>0.0</v>
      </c>
      <c r="F295" s="39" t="b">
        <v>0</v>
      </c>
    </row>
    <row r="296">
      <c r="A296" s="74">
        <v>2301.0</v>
      </c>
      <c r="B296" s="39">
        <v>2.026503E7</v>
      </c>
      <c r="C296" s="39" t="s">
        <v>69</v>
      </c>
      <c r="D296" s="74">
        <v>0.0</v>
      </c>
      <c r="E296" s="74">
        <v>0.0</v>
      </c>
      <c r="F296" s="39" t="b">
        <v>0</v>
      </c>
    </row>
    <row r="297">
      <c r="A297" s="74">
        <v>2301.0</v>
      </c>
      <c r="B297" s="74">
        <v>2.026503E7</v>
      </c>
      <c r="C297" s="39" t="s">
        <v>62</v>
      </c>
      <c r="D297" s="74">
        <v>0.0</v>
      </c>
      <c r="E297" s="74">
        <v>0.0</v>
      </c>
      <c r="F297" s="39" t="b">
        <v>0</v>
      </c>
    </row>
    <row r="298">
      <c r="A298" s="74">
        <v>2312.0</v>
      </c>
      <c r="B298" s="39">
        <v>2.0265032E7</v>
      </c>
      <c r="C298" s="39" t="s">
        <v>69</v>
      </c>
      <c r="D298" s="74">
        <v>0.0</v>
      </c>
      <c r="E298" s="74">
        <v>0.0</v>
      </c>
      <c r="F298" s="39" t="b">
        <v>0</v>
      </c>
    </row>
    <row r="299">
      <c r="A299" s="74">
        <v>2312.0</v>
      </c>
      <c r="B299" s="74">
        <v>2.0265032E7</v>
      </c>
      <c r="C299" s="39" t="s">
        <v>62</v>
      </c>
      <c r="D299" s="74">
        <v>0.0</v>
      </c>
      <c r="E299" s="74">
        <v>0.0</v>
      </c>
      <c r="F299" s="39" t="b">
        <v>0</v>
      </c>
    </row>
    <row r="300">
      <c r="A300" s="74">
        <v>2318.0</v>
      </c>
      <c r="B300" s="39">
        <v>2.0265033E7</v>
      </c>
      <c r="C300" s="39" t="s">
        <v>69</v>
      </c>
      <c r="D300" s="74">
        <v>0.0</v>
      </c>
      <c r="E300" s="74">
        <v>0.0</v>
      </c>
      <c r="F300" s="39" t="b">
        <v>0</v>
      </c>
    </row>
    <row r="301">
      <c r="A301" s="74">
        <v>2318.0</v>
      </c>
      <c r="B301" s="39">
        <v>2.0265033E7</v>
      </c>
      <c r="C301" s="39" t="s">
        <v>62</v>
      </c>
      <c r="D301" s="74">
        <v>0.0</v>
      </c>
      <c r="E301" s="74">
        <v>0.0</v>
      </c>
      <c r="F301" s="39" t="b">
        <v>0</v>
      </c>
    </row>
    <row r="302">
      <c r="A302" s="74">
        <v>2329.0</v>
      </c>
      <c r="B302" s="74">
        <v>2.0265034E7</v>
      </c>
      <c r="C302" s="39" t="s">
        <v>69</v>
      </c>
      <c r="D302" s="74">
        <v>0.0</v>
      </c>
      <c r="E302" s="74">
        <v>0.0</v>
      </c>
      <c r="F302" s="39" t="b">
        <v>0</v>
      </c>
    </row>
    <row r="303">
      <c r="A303" s="74">
        <v>2329.0</v>
      </c>
      <c r="B303" s="39">
        <v>2.0265034E7</v>
      </c>
      <c r="C303" s="39" t="s">
        <v>62</v>
      </c>
      <c r="D303" s="74">
        <v>0.0</v>
      </c>
      <c r="E303" s="74">
        <v>0.0</v>
      </c>
      <c r="F303" s="39" t="b">
        <v>0</v>
      </c>
    </row>
    <row r="304">
      <c r="A304" s="74">
        <v>2341.0</v>
      </c>
      <c r="B304" s="74">
        <v>2.0265035E7</v>
      </c>
      <c r="C304" s="39" t="s">
        <v>69</v>
      </c>
      <c r="D304" s="74">
        <v>0.0</v>
      </c>
      <c r="E304" s="74">
        <v>0.0</v>
      </c>
      <c r="F304" s="39" t="b">
        <v>0</v>
      </c>
    </row>
    <row r="305">
      <c r="A305" s="74">
        <v>2341.0</v>
      </c>
      <c r="B305" s="39">
        <v>2.0265035E7</v>
      </c>
      <c r="C305" s="39" t="s">
        <v>62</v>
      </c>
      <c r="D305" s="74">
        <v>0.0</v>
      </c>
      <c r="E305" s="74">
        <v>0.0</v>
      </c>
      <c r="F305" s="39" t="b">
        <v>0</v>
      </c>
    </row>
    <row r="306">
      <c r="A306" s="74">
        <v>2331.0</v>
      </c>
      <c r="B306" s="74">
        <v>2.0265036E7</v>
      </c>
      <c r="C306" s="39" t="s">
        <v>62</v>
      </c>
      <c r="D306" s="74">
        <v>0.0</v>
      </c>
      <c r="E306" s="74">
        <v>0.0</v>
      </c>
      <c r="F306" s="39" t="b">
        <v>0</v>
      </c>
    </row>
    <row r="307">
      <c r="A307" s="74">
        <v>2361.0</v>
      </c>
      <c r="B307" s="39">
        <v>2.0265037E7</v>
      </c>
      <c r="C307" s="39" t="s">
        <v>62</v>
      </c>
      <c r="D307" s="74">
        <v>0.0</v>
      </c>
      <c r="E307" s="74">
        <v>0.0</v>
      </c>
      <c r="F307" s="39" t="b">
        <v>0</v>
      </c>
    </row>
    <row r="308">
      <c r="A308" s="74">
        <v>2353.0</v>
      </c>
      <c r="B308" s="39">
        <v>2.0265038E7</v>
      </c>
      <c r="C308" s="39" t="s">
        <v>62</v>
      </c>
      <c r="D308" s="74">
        <v>0.0</v>
      </c>
      <c r="E308" s="74">
        <v>0.0</v>
      </c>
      <c r="F308" s="39" t="b">
        <v>0</v>
      </c>
    </row>
    <row r="309">
      <c r="A309" s="74">
        <v>2364.0</v>
      </c>
      <c r="B309" s="39">
        <v>2.0265039E7</v>
      </c>
      <c r="C309" s="39" t="s">
        <v>69</v>
      </c>
      <c r="D309" s="74">
        <v>0.0</v>
      </c>
      <c r="E309" s="74">
        <v>0.0</v>
      </c>
      <c r="F309" s="39" t="b">
        <v>0</v>
      </c>
    </row>
    <row r="310">
      <c r="A310" s="74">
        <v>2364.0</v>
      </c>
      <c r="B310" s="74">
        <v>2.0265039E7</v>
      </c>
      <c r="C310" s="39" t="s">
        <v>62</v>
      </c>
      <c r="D310" s="74">
        <v>0.0</v>
      </c>
      <c r="E310" s="74">
        <v>0.0</v>
      </c>
      <c r="F310" s="39" t="b">
        <v>0</v>
      </c>
    </row>
    <row r="311">
      <c r="A311" s="74">
        <v>2300.0</v>
      </c>
      <c r="B311" s="39">
        <v>2.026504E7</v>
      </c>
      <c r="C311" s="39" t="s">
        <v>66</v>
      </c>
      <c r="D311" s="74">
        <v>0.0</v>
      </c>
      <c r="E311" s="74">
        <v>0.0</v>
      </c>
      <c r="F311" s="39" t="b">
        <v>0</v>
      </c>
    </row>
    <row r="312">
      <c r="A312" s="74">
        <v>2300.0</v>
      </c>
      <c r="B312" s="74">
        <v>2.026504E7</v>
      </c>
      <c r="C312" s="39" t="s">
        <v>62</v>
      </c>
      <c r="D312" s="74">
        <v>0.0</v>
      </c>
      <c r="E312" s="74">
        <v>0.0</v>
      </c>
      <c r="F312" s="39" t="b">
        <v>0</v>
      </c>
    </row>
    <row r="313">
      <c r="A313" s="74">
        <v>2333.0</v>
      </c>
      <c r="B313" s="39">
        <v>2.0265041E7</v>
      </c>
      <c r="C313" s="39" t="s">
        <v>69</v>
      </c>
      <c r="D313" s="74">
        <v>0.0</v>
      </c>
      <c r="E313" s="74">
        <v>1542.74</v>
      </c>
      <c r="F313" s="39" t="b">
        <v>0</v>
      </c>
    </row>
    <row r="314">
      <c r="A314" s="74">
        <v>2333.0</v>
      </c>
      <c r="B314" s="74">
        <v>2.0265041E7</v>
      </c>
      <c r="C314" s="39" t="s">
        <v>62</v>
      </c>
      <c r="D314" s="74">
        <v>0.0</v>
      </c>
      <c r="E314" s="74">
        <v>154.27</v>
      </c>
      <c r="F314" s="39" t="b">
        <v>0</v>
      </c>
    </row>
    <row r="315">
      <c r="A315" s="74">
        <v>1691.0</v>
      </c>
      <c r="B315" s="74">
        <v>2.0265042E7</v>
      </c>
      <c r="C315" s="39" t="s">
        <v>87</v>
      </c>
      <c r="D315" s="74">
        <v>0.0</v>
      </c>
      <c r="E315" s="74">
        <v>0.0</v>
      </c>
      <c r="F315" s="39" t="b">
        <v>0</v>
      </c>
    </row>
    <row r="316">
      <c r="A316" s="74">
        <v>2340.0</v>
      </c>
      <c r="B316" s="74">
        <v>2.0265043E7</v>
      </c>
      <c r="C316" s="39" t="s">
        <v>62</v>
      </c>
      <c r="D316" s="74">
        <v>0.0</v>
      </c>
      <c r="E316" s="74">
        <v>0.0</v>
      </c>
      <c r="F316" s="39" t="b">
        <v>0</v>
      </c>
    </row>
    <row r="317">
      <c r="A317" s="74">
        <v>2347.0</v>
      </c>
      <c r="B317" s="39">
        <v>2.0265044E7</v>
      </c>
      <c r="C317" s="39" t="s">
        <v>69</v>
      </c>
      <c r="D317" s="74">
        <v>0.0</v>
      </c>
      <c r="E317" s="74">
        <v>0.0</v>
      </c>
      <c r="F317" s="39" t="b">
        <v>0</v>
      </c>
    </row>
    <row r="318">
      <c r="A318" s="74">
        <v>2347.0</v>
      </c>
      <c r="B318" s="39">
        <v>2.0265044E7</v>
      </c>
      <c r="C318" s="39" t="s">
        <v>62</v>
      </c>
      <c r="D318" s="74">
        <v>0.0</v>
      </c>
      <c r="E318" s="74">
        <v>0.0</v>
      </c>
      <c r="F318" s="39" t="b">
        <v>0</v>
      </c>
    </row>
    <row r="319">
      <c r="A319" s="74">
        <v>2336.0</v>
      </c>
      <c r="B319" s="74">
        <v>2.0265045E7</v>
      </c>
      <c r="C319" s="39" t="s">
        <v>69</v>
      </c>
      <c r="D319" s="74">
        <v>0.0</v>
      </c>
      <c r="E319" s="74">
        <v>0.0</v>
      </c>
      <c r="F319" s="39" t="b">
        <v>0</v>
      </c>
    </row>
    <row r="320">
      <c r="A320" s="74">
        <v>2336.0</v>
      </c>
      <c r="B320" s="39">
        <v>2.0265045E7</v>
      </c>
      <c r="C320" s="39" t="s">
        <v>62</v>
      </c>
      <c r="D320" s="74">
        <v>0.0</v>
      </c>
      <c r="E320" s="74">
        <v>0.0</v>
      </c>
      <c r="F320" s="39" t="b">
        <v>0</v>
      </c>
    </row>
    <row r="321">
      <c r="A321" s="74">
        <v>2320.0</v>
      </c>
      <c r="B321" s="74">
        <v>2.0265046E7</v>
      </c>
      <c r="C321" s="39" t="s">
        <v>69</v>
      </c>
      <c r="D321" s="74">
        <v>0.0</v>
      </c>
      <c r="E321" s="74">
        <v>1325.89</v>
      </c>
      <c r="F321" s="39" t="b">
        <v>0</v>
      </c>
    </row>
    <row r="322">
      <c r="A322" s="74">
        <v>2320.0</v>
      </c>
      <c r="B322" s="39">
        <v>2.0265046E7</v>
      </c>
      <c r="C322" s="39" t="s">
        <v>62</v>
      </c>
      <c r="D322" s="74">
        <v>0.0</v>
      </c>
      <c r="E322" s="74">
        <v>132.59</v>
      </c>
      <c r="F322" s="39" t="b">
        <v>0</v>
      </c>
    </row>
    <row r="323">
      <c r="A323" s="74">
        <v>2145.0</v>
      </c>
      <c r="B323" s="39">
        <v>2.0265047E7</v>
      </c>
      <c r="C323" s="39" t="s">
        <v>69</v>
      </c>
      <c r="D323" s="74">
        <v>0.0</v>
      </c>
      <c r="E323" s="74">
        <v>0.0</v>
      </c>
      <c r="F323" s="39" t="b">
        <v>0</v>
      </c>
    </row>
    <row r="324">
      <c r="A324" s="74">
        <v>2145.0</v>
      </c>
      <c r="B324" s="74">
        <v>2.0265047E7</v>
      </c>
      <c r="C324" s="39" t="s">
        <v>62</v>
      </c>
      <c r="D324" s="74">
        <v>0.0</v>
      </c>
      <c r="E324" s="74">
        <v>0.0</v>
      </c>
      <c r="F324" s="39" t="b">
        <v>0</v>
      </c>
    </row>
    <row r="325">
      <c r="A325" s="74">
        <v>2351.0</v>
      </c>
      <c r="B325" s="39">
        <v>2.0265048E7</v>
      </c>
      <c r="C325" s="39" t="s">
        <v>62</v>
      </c>
      <c r="D325" s="74">
        <v>0.0</v>
      </c>
      <c r="E325" s="74">
        <v>0.0</v>
      </c>
      <c r="F325" s="39" t="b">
        <v>0</v>
      </c>
    </row>
    <row r="326">
      <c r="A326" s="74">
        <v>2381.0</v>
      </c>
      <c r="B326" s="39">
        <v>2.0265049E7</v>
      </c>
      <c r="C326" s="39" t="s">
        <v>62</v>
      </c>
      <c r="D326" s="74">
        <v>0.0</v>
      </c>
      <c r="E326" s="39">
        <v>0.0</v>
      </c>
      <c r="F326" s="39" t="b">
        <v>0</v>
      </c>
    </row>
    <row r="327">
      <c r="A327" s="74">
        <v>2239.0</v>
      </c>
      <c r="B327" s="74">
        <v>2.026505E7</v>
      </c>
      <c r="C327" s="39" t="s">
        <v>69</v>
      </c>
      <c r="D327" s="74">
        <v>0.0</v>
      </c>
      <c r="E327" s="74">
        <v>0.0</v>
      </c>
      <c r="F327" s="39" t="b">
        <v>0</v>
      </c>
    </row>
    <row r="328">
      <c r="A328" s="74">
        <v>2239.0</v>
      </c>
      <c r="B328" s="39">
        <v>2.026505E7</v>
      </c>
      <c r="C328" s="39" t="s">
        <v>62</v>
      </c>
      <c r="D328" s="74">
        <v>0.0</v>
      </c>
      <c r="E328" s="74">
        <v>0.0</v>
      </c>
      <c r="F328" s="39" t="b">
        <v>0</v>
      </c>
    </row>
    <row r="329">
      <c r="A329" s="74">
        <v>2378.0</v>
      </c>
      <c r="B329" s="74">
        <v>2.0265051E7</v>
      </c>
      <c r="C329" s="39" t="s">
        <v>69</v>
      </c>
      <c r="D329" s="74">
        <v>0.0</v>
      </c>
      <c r="E329" s="74">
        <v>0.0</v>
      </c>
      <c r="F329" s="39" t="b">
        <v>0</v>
      </c>
    </row>
    <row r="330">
      <c r="A330" s="74">
        <v>2378.0</v>
      </c>
      <c r="B330" s="39">
        <v>2.0265051E7</v>
      </c>
      <c r="C330" s="39" t="s">
        <v>62</v>
      </c>
      <c r="D330" s="74">
        <v>0.0</v>
      </c>
      <c r="E330" s="74">
        <v>0.0</v>
      </c>
      <c r="F330" s="39" t="b">
        <v>0</v>
      </c>
    </row>
    <row r="331">
      <c r="A331" s="74">
        <v>2349.0</v>
      </c>
      <c r="B331" s="74">
        <v>2.0265052E7</v>
      </c>
      <c r="C331" s="39" t="s">
        <v>62</v>
      </c>
      <c r="D331" s="74">
        <v>0.0</v>
      </c>
      <c r="E331" s="74">
        <v>0.0</v>
      </c>
      <c r="F331" s="39" t="b">
        <v>0</v>
      </c>
    </row>
    <row r="332">
      <c r="A332" s="74">
        <v>2397.0</v>
      </c>
      <c r="B332" s="39">
        <v>2.0265053E7</v>
      </c>
      <c r="C332" s="39" t="s">
        <v>69</v>
      </c>
      <c r="D332" s="74">
        <v>0.0</v>
      </c>
      <c r="E332" s="74">
        <v>0.0</v>
      </c>
      <c r="F332" s="39" t="b">
        <v>0</v>
      </c>
    </row>
    <row r="333">
      <c r="A333" s="74">
        <v>2397.0</v>
      </c>
      <c r="B333" s="74">
        <v>2.0265053E7</v>
      </c>
      <c r="C333" s="39" t="s">
        <v>62</v>
      </c>
      <c r="D333" s="74">
        <v>0.0</v>
      </c>
      <c r="E333" s="74">
        <v>0.0</v>
      </c>
      <c r="F333" s="39" t="b">
        <v>0</v>
      </c>
    </row>
    <row r="334">
      <c r="A334" s="74">
        <v>1651.0</v>
      </c>
      <c r="B334" s="39">
        <v>2.0265054E7</v>
      </c>
      <c r="C334" s="39" t="s">
        <v>62</v>
      </c>
      <c r="D334" s="74">
        <v>0.0</v>
      </c>
      <c r="E334" s="74">
        <v>0.0</v>
      </c>
      <c r="F334" s="39" t="b">
        <v>0</v>
      </c>
    </row>
    <row r="335">
      <c r="A335" s="74">
        <v>2399.0</v>
      </c>
      <c r="B335" s="74">
        <v>2.0265055E7</v>
      </c>
      <c r="C335" s="39" t="s">
        <v>69</v>
      </c>
      <c r="D335" s="74">
        <v>0.0</v>
      </c>
      <c r="E335" s="74">
        <v>0.0</v>
      </c>
      <c r="F335" s="39" t="b">
        <v>0</v>
      </c>
    </row>
    <row r="336">
      <c r="A336" s="74">
        <v>2399.0</v>
      </c>
      <c r="B336" s="39">
        <v>2.0265055E7</v>
      </c>
      <c r="C336" s="39" t="s">
        <v>62</v>
      </c>
      <c r="D336" s="74">
        <v>0.0</v>
      </c>
      <c r="E336" s="74">
        <v>0.0</v>
      </c>
      <c r="F336" s="39" t="b">
        <v>0</v>
      </c>
    </row>
    <row r="337">
      <c r="A337" s="74">
        <v>2325.0</v>
      </c>
      <c r="B337" s="74">
        <v>2.0265056E7</v>
      </c>
      <c r="C337" s="39" t="s">
        <v>69</v>
      </c>
      <c r="D337" s="74">
        <v>0.0</v>
      </c>
      <c r="E337" s="74">
        <v>0.0</v>
      </c>
      <c r="F337" s="39" t="b">
        <v>0</v>
      </c>
    </row>
    <row r="338">
      <c r="A338" s="74">
        <v>2325.0</v>
      </c>
      <c r="B338" s="39">
        <v>2.0265056E7</v>
      </c>
      <c r="C338" s="39" t="s">
        <v>62</v>
      </c>
      <c r="D338" s="74">
        <v>0.0</v>
      </c>
      <c r="E338" s="74">
        <v>0.0</v>
      </c>
      <c r="F338" s="39" t="b">
        <v>0</v>
      </c>
    </row>
    <row r="339">
      <c r="A339" s="74">
        <v>2362.0</v>
      </c>
      <c r="B339" s="74">
        <v>2.0265057E7</v>
      </c>
      <c r="C339" s="39" t="s">
        <v>62</v>
      </c>
      <c r="D339" s="74">
        <v>0.0</v>
      </c>
      <c r="E339" s="74">
        <v>0.0</v>
      </c>
      <c r="F339" s="39" t="b">
        <v>0</v>
      </c>
    </row>
    <row r="340">
      <c r="A340" s="74">
        <v>2393.0</v>
      </c>
      <c r="B340" s="39">
        <v>2.0265058E7</v>
      </c>
      <c r="C340" s="39" t="s">
        <v>87</v>
      </c>
      <c r="D340" s="74">
        <v>0.0</v>
      </c>
      <c r="E340" s="74">
        <v>0.0</v>
      </c>
      <c r="F340" s="39" t="b">
        <v>0</v>
      </c>
    </row>
    <row r="341">
      <c r="A341" s="74">
        <v>2393.0</v>
      </c>
      <c r="B341" s="74">
        <v>2.0265058E7</v>
      </c>
      <c r="C341" s="39" t="s">
        <v>62</v>
      </c>
      <c r="D341" s="74">
        <v>0.0</v>
      </c>
      <c r="E341" s="74">
        <v>0.0</v>
      </c>
      <c r="F341" s="39" t="b">
        <v>0</v>
      </c>
    </row>
    <row r="342">
      <c r="A342" s="74">
        <v>2408.0</v>
      </c>
      <c r="B342" s="39">
        <v>2.0265059E7</v>
      </c>
      <c r="C342" s="39" t="s">
        <v>69</v>
      </c>
      <c r="D342" s="74">
        <v>0.0</v>
      </c>
      <c r="E342" s="74">
        <v>0.0</v>
      </c>
      <c r="F342" s="39" t="b">
        <v>0</v>
      </c>
    </row>
    <row r="343">
      <c r="A343" s="74">
        <v>2408.0</v>
      </c>
      <c r="B343" s="74">
        <v>2.0265059E7</v>
      </c>
      <c r="C343" s="39" t="s">
        <v>62</v>
      </c>
      <c r="D343" s="74">
        <v>0.0</v>
      </c>
      <c r="E343" s="74">
        <v>0.0</v>
      </c>
      <c r="F343" s="39" t="b">
        <v>0</v>
      </c>
    </row>
    <row r="344">
      <c r="A344" s="74">
        <v>2369.0</v>
      </c>
      <c r="B344" s="39">
        <v>2.026506E7</v>
      </c>
      <c r="C344" s="39" t="s">
        <v>69</v>
      </c>
      <c r="D344" s="74">
        <v>0.0</v>
      </c>
      <c r="E344" s="74">
        <v>0.0</v>
      </c>
      <c r="F344" s="39" t="b">
        <v>0</v>
      </c>
    </row>
    <row r="345">
      <c r="A345" s="74">
        <v>2369.0</v>
      </c>
      <c r="B345" s="74">
        <v>2.026506E7</v>
      </c>
      <c r="C345" s="39" t="s">
        <v>62</v>
      </c>
      <c r="D345" s="74">
        <v>0.0</v>
      </c>
      <c r="E345" s="74">
        <v>0.0</v>
      </c>
      <c r="F345" s="39" t="b">
        <v>0</v>
      </c>
    </row>
    <row r="346">
      <c r="A346" s="74">
        <v>2377.0</v>
      </c>
      <c r="B346" s="39">
        <v>2.0265061E7</v>
      </c>
      <c r="C346" s="39" t="s">
        <v>69</v>
      </c>
      <c r="D346" s="74">
        <v>0.0</v>
      </c>
      <c r="E346" s="74">
        <v>0.0</v>
      </c>
      <c r="F346" s="39" t="b">
        <v>0</v>
      </c>
    </row>
    <row r="347">
      <c r="A347" s="74">
        <v>2377.0</v>
      </c>
      <c r="B347" s="74">
        <v>2.0265061E7</v>
      </c>
      <c r="C347" s="39" t="s">
        <v>62</v>
      </c>
      <c r="D347" s="74">
        <v>0.0</v>
      </c>
      <c r="E347" s="74">
        <v>0.0</v>
      </c>
      <c r="F347" s="39" t="b">
        <v>0</v>
      </c>
    </row>
    <row r="348">
      <c r="A348" s="74">
        <v>2322.0</v>
      </c>
      <c r="B348" s="39">
        <v>2.0265062E7</v>
      </c>
      <c r="C348" s="39" t="s">
        <v>66</v>
      </c>
      <c r="D348" s="74">
        <v>0.0</v>
      </c>
      <c r="E348" s="74">
        <v>0.0</v>
      </c>
      <c r="F348" s="39" t="b">
        <v>0</v>
      </c>
    </row>
    <row r="349">
      <c r="A349" s="74">
        <v>2322.0</v>
      </c>
      <c r="B349" s="74">
        <v>2.0265062E7</v>
      </c>
      <c r="C349" s="39" t="s">
        <v>62</v>
      </c>
      <c r="D349" s="74">
        <v>0.0</v>
      </c>
      <c r="E349" s="74">
        <v>0.0</v>
      </c>
      <c r="F349" s="39" t="b">
        <v>0</v>
      </c>
    </row>
    <row r="350">
      <c r="A350" s="74">
        <v>2390.0</v>
      </c>
      <c r="B350" s="39">
        <v>2.0265063E7</v>
      </c>
      <c r="C350" s="39" t="s">
        <v>69</v>
      </c>
      <c r="D350" s="74">
        <v>0.0</v>
      </c>
      <c r="E350" s="74">
        <v>0.0</v>
      </c>
      <c r="F350" s="39" t="b">
        <v>0</v>
      </c>
    </row>
    <row r="351">
      <c r="A351" s="74">
        <v>2390.0</v>
      </c>
      <c r="B351" s="74">
        <v>2.0265063E7</v>
      </c>
      <c r="C351" s="39" t="s">
        <v>62</v>
      </c>
      <c r="D351" s="74">
        <v>0.0</v>
      </c>
      <c r="E351" s="74">
        <v>0.0</v>
      </c>
      <c r="F351" s="39" t="b">
        <v>0</v>
      </c>
    </row>
    <row r="352">
      <c r="A352" s="74">
        <v>2334.0</v>
      </c>
      <c r="B352" s="39">
        <v>2.0265064E7</v>
      </c>
      <c r="C352" s="39" t="s">
        <v>69</v>
      </c>
      <c r="D352" s="74">
        <v>0.0</v>
      </c>
      <c r="E352" s="74">
        <v>0.0</v>
      </c>
      <c r="F352" s="39" t="b">
        <v>0</v>
      </c>
    </row>
    <row r="353">
      <c r="A353" s="74">
        <v>2334.0</v>
      </c>
      <c r="B353" s="74">
        <v>2.0265064E7</v>
      </c>
      <c r="C353" s="39" t="s">
        <v>62</v>
      </c>
      <c r="D353" s="74">
        <v>0.0</v>
      </c>
      <c r="E353" s="74">
        <v>0.0</v>
      </c>
      <c r="F353" s="39" t="b">
        <v>0</v>
      </c>
    </row>
    <row r="354">
      <c r="A354" s="74">
        <v>2417.0</v>
      </c>
      <c r="B354" s="39">
        <v>2.0265065E7</v>
      </c>
      <c r="C354" s="39" t="s">
        <v>87</v>
      </c>
      <c r="D354" s="74">
        <v>0.0</v>
      </c>
      <c r="E354" s="74">
        <v>0.0</v>
      </c>
      <c r="F354" s="39" t="b">
        <v>0</v>
      </c>
    </row>
    <row r="355">
      <c r="A355" s="74">
        <v>2417.0</v>
      </c>
      <c r="B355" s="74">
        <v>2.0265065E7</v>
      </c>
      <c r="C355" s="39" t="s">
        <v>62</v>
      </c>
      <c r="D355" s="74">
        <v>0.0</v>
      </c>
      <c r="E355" s="74">
        <v>0.0</v>
      </c>
      <c r="F355" s="39" t="b">
        <v>0</v>
      </c>
    </row>
    <row r="356">
      <c r="A356" s="74">
        <v>2380.0</v>
      </c>
      <c r="B356" s="39">
        <v>2.0265066E7</v>
      </c>
      <c r="C356" s="39" t="s">
        <v>66</v>
      </c>
      <c r="D356" s="74">
        <v>0.0</v>
      </c>
      <c r="E356" s="74">
        <v>0.0</v>
      </c>
      <c r="F356" s="39" t="b">
        <v>0</v>
      </c>
    </row>
    <row r="357">
      <c r="A357" s="74">
        <v>2380.0</v>
      </c>
      <c r="B357" s="74">
        <v>2.0265066E7</v>
      </c>
      <c r="C357" s="39" t="s">
        <v>62</v>
      </c>
      <c r="D357" s="74">
        <v>0.0</v>
      </c>
      <c r="E357" s="74">
        <v>0.0</v>
      </c>
      <c r="F357" s="39" t="b">
        <v>0</v>
      </c>
    </row>
    <row r="358">
      <c r="A358" s="74">
        <v>2423.0</v>
      </c>
      <c r="B358" s="39">
        <v>2.0265067E7</v>
      </c>
      <c r="C358" s="39" t="s">
        <v>62</v>
      </c>
      <c r="D358" s="74">
        <v>0.0</v>
      </c>
      <c r="E358" s="74">
        <v>0.0</v>
      </c>
      <c r="F358" s="39" t="b">
        <v>0</v>
      </c>
    </row>
    <row r="359">
      <c r="A359" s="74">
        <v>2382.0</v>
      </c>
      <c r="B359" s="74">
        <v>2.0265068E7</v>
      </c>
      <c r="C359" s="39" t="s">
        <v>69</v>
      </c>
      <c r="D359" s="74">
        <v>0.0</v>
      </c>
      <c r="E359" s="74">
        <v>0.0</v>
      </c>
      <c r="F359" s="39" t="b">
        <v>0</v>
      </c>
    </row>
    <row r="360">
      <c r="A360" s="74">
        <v>2382.0</v>
      </c>
      <c r="B360" s="39">
        <v>2.0265068E7</v>
      </c>
      <c r="C360" s="39" t="s">
        <v>62</v>
      </c>
      <c r="D360" s="74">
        <v>0.0</v>
      </c>
      <c r="E360" s="74">
        <v>0.0</v>
      </c>
      <c r="F360" s="39" t="b">
        <v>0</v>
      </c>
    </row>
    <row r="361">
      <c r="A361" s="74">
        <v>2310.0</v>
      </c>
      <c r="B361" s="74">
        <v>2.0265069E7</v>
      </c>
      <c r="C361" s="39" t="s">
        <v>66</v>
      </c>
      <c r="D361" s="39">
        <v>0.0</v>
      </c>
      <c r="E361" s="74">
        <v>0.0</v>
      </c>
      <c r="F361" s="39" t="b">
        <v>0</v>
      </c>
    </row>
    <row r="362">
      <c r="A362" s="74">
        <v>2310.0</v>
      </c>
      <c r="B362" s="39">
        <v>2.0265069E7</v>
      </c>
      <c r="C362" s="39" t="s">
        <v>62</v>
      </c>
      <c r="D362" s="39">
        <v>0.0</v>
      </c>
      <c r="E362" s="74">
        <v>0.0</v>
      </c>
      <c r="F362" s="39" t="b">
        <v>0</v>
      </c>
    </row>
    <row r="363">
      <c r="A363" s="74">
        <v>2313.0</v>
      </c>
      <c r="B363" s="74">
        <v>2.026507E7</v>
      </c>
      <c r="C363" s="39" t="s">
        <v>66</v>
      </c>
      <c r="D363" s="74">
        <v>0.0</v>
      </c>
      <c r="E363" s="74">
        <v>0.0</v>
      </c>
      <c r="F363" s="39" t="b">
        <v>0</v>
      </c>
    </row>
    <row r="364">
      <c r="A364" s="74">
        <v>2313.0</v>
      </c>
      <c r="B364" s="39">
        <v>2.026507E7</v>
      </c>
      <c r="C364" s="39" t="s">
        <v>62</v>
      </c>
      <c r="D364" s="74">
        <v>0.0</v>
      </c>
      <c r="E364" s="74">
        <v>0.0</v>
      </c>
      <c r="F364" s="39" t="b">
        <v>0</v>
      </c>
    </row>
    <row r="365">
      <c r="A365" s="74">
        <v>2304.0</v>
      </c>
      <c r="B365" s="74">
        <v>2.0265071E7</v>
      </c>
      <c r="C365" s="39" t="s">
        <v>69</v>
      </c>
      <c r="D365" s="74">
        <v>0.0</v>
      </c>
      <c r="E365" s="74">
        <v>0.0</v>
      </c>
      <c r="F365" s="39" t="b">
        <v>0</v>
      </c>
    </row>
    <row r="366">
      <c r="A366" s="74">
        <v>2304.0</v>
      </c>
      <c r="B366" s="39">
        <v>2.0265071E7</v>
      </c>
      <c r="C366" s="39" t="s">
        <v>62</v>
      </c>
      <c r="D366" s="74">
        <v>0.0</v>
      </c>
      <c r="E366" s="74">
        <v>0.0</v>
      </c>
      <c r="F366" s="39" t="b">
        <v>0</v>
      </c>
    </row>
    <row r="367">
      <c r="A367" s="74">
        <v>2330.0</v>
      </c>
      <c r="B367" s="74">
        <v>2.0265072E7</v>
      </c>
      <c r="C367" s="39" t="s">
        <v>66</v>
      </c>
      <c r="D367" s="74">
        <v>0.0</v>
      </c>
      <c r="E367" s="74">
        <v>0.0</v>
      </c>
      <c r="F367" s="39" t="b">
        <v>0</v>
      </c>
    </row>
    <row r="368">
      <c r="A368" s="74">
        <v>2330.0</v>
      </c>
      <c r="B368" s="39">
        <v>2.0265072E7</v>
      </c>
      <c r="C368" s="39" t="s">
        <v>62</v>
      </c>
      <c r="D368" s="74">
        <v>0.0</v>
      </c>
      <c r="E368" s="74">
        <v>0.0</v>
      </c>
      <c r="F368" s="39" t="b">
        <v>0</v>
      </c>
    </row>
    <row r="369">
      <c r="A369" s="74">
        <v>2432.0</v>
      </c>
      <c r="B369" s="74">
        <v>2.0265073E7</v>
      </c>
      <c r="C369" s="39" t="s">
        <v>87</v>
      </c>
      <c r="D369" s="74">
        <v>0.0</v>
      </c>
      <c r="E369" s="74">
        <v>0.0</v>
      </c>
      <c r="F369" s="39" t="b">
        <v>0</v>
      </c>
    </row>
    <row r="370">
      <c r="A370" s="74">
        <v>2432.0</v>
      </c>
      <c r="B370" s="39">
        <v>2.0265073E7</v>
      </c>
      <c r="C370" s="39" t="s">
        <v>62</v>
      </c>
      <c r="D370" s="74">
        <v>0.0</v>
      </c>
      <c r="E370" s="74">
        <v>0.0</v>
      </c>
      <c r="F370" s="39" t="b">
        <v>0</v>
      </c>
    </row>
    <row r="371">
      <c r="A371" s="74">
        <v>2398.0</v>
      </c>
      <c r="B371" s="74">
        <v>2.0265074E7</v>
      </c>
      <c r="C371" s="39" t="s">
        <v>66</v>
      </c>
      <c r="D371" s="74">
        <v>0.0</v>
      </c>
      <c r="E371" s="74">
        <v>0.0</v>
      </c>
      <c r="F371" s="39" t="b">
        <v>0</v>
      </c>
    </row>
    <row r="372">
      <c r="A372" s="74">
        <v>2398.0</v>
      </c>
      <c r="B372" s="39">
        <v>2.0265074E7</v>
      </c>
      <c r="C372" s="39" t="s">
        <v>62</v>
      </c>
      <c r="D372" s="74">
        <v>0.0</v>
      </c>
      <c r="E372" s="74">
        <v>0.0</v>
      </c>
      <c r="F372" s="39" t="b">
        <v>0</v>
      </c>
    </row>
    <row r="373">
      <c r="A373" s="74">
        <v>2400.0</v>
      </c>
      <c r="B373" s="74">
        <v>2.0265075E7</v>
      </c>
      <c r="C373" s="39" t="s">
        <v>69</v>
      </c>
      <c r="D373" s="74">
        <v>60.0</v>
      </c>
      <c r="E373" s="74">
        <v>0.0</v>
      </c>
      <c r="F373" s="39" t="b">
        <v>0</v>
      </c>
    </row>
    <row r="374">
      <c r="A374" s="74">
        <v>2400.0</v>
      </c>
      <c r="B374" s="39">
        <v>2.0265075E7</v>
      </c>
      <c r="C374" s="39" t="s">
        <v>62</v>
      </c>
      <c r="D374" s="39">
        <v>6.0</v>
      </c>
      <c r="E374" s="74">
        <v>0.0</v>
      </c>
      <c r="F374" s="39" t="b">
        <v>0</v>
      </c>
    </row>
    <row r="375">
      <c r="A375" s="74">
        <v>2405.0</v>
      </c>
      <c r="B375" s="39">
        <v>2.0265076E7</v>
      </c>
      <c r="C375" s="39" t="s">
        <v>66</v>
      </c>
      <c r="D375" s="39">
        <v>0.0</v>
      </c>
      <c r="E375" s="74">
        <v>0.0</v>
      </c>
      <c r="F375" s="39" t="b">
        <v>0</v>
      </c>
    </row>
    <row r="376">
      <c r="A376" s="74">
        <v>2405.0</v>
      </c>
      <c r="B376" s="74">
        <v>2.0265076E7</v>
      </c>
      <c r="C376" s="39" t="s">
        <v>62</v>
      </c>
      <c r="D376" s="74">
        <v>0.0</v>
      </c>
      <c r="E376" s="74">
        <v>0.0</v>
      </c>
      <c r="F376" s="39" t="b">
        <v>0</v>
      </c>
    </row>
    <row r="377">
      <c r="A377" s="74">
        <v>2436.0</v>
      </c>
      <c r="B377" s="39">
        <v>2.0265077E7</v>
      </c>
      <c r="C377" s="39" t="s">
        <v>69</v>
      </c>
      <c r="D377" s="39">
        <v>0.0</v>
      </c>
      <c r="E377" s="74">
        <v>0.0</v>
      </c>
      <c r="F377" s="39" t="b">
        <v>0</v>
      </c>
    </row>
    <row r="378">
      <c r="A378" s="74">
        <v>2436.0</v>
      </c>
      <c r="B378" s="39">
        <v>2.0265077E7</v>
      </c>
      <c r="C378" s="39" t="s">
        <v>62</v>
      </c>
      <c r="D378" s="39">
        <v>0.0</v>
      </c>
      <c r="E378" s="74">
        <v>0.0</v>
      </c>
      <c r="F378" s="39" t="b">
        <v>0</v>
      </c>
    </row>
    <row r="379">
      <c r="A379" s="74">
        <v>2422.0</v>
      </c>
      <c r="B379" s="74">
        <v>2.0265078E7</v>
      </c>
      <c r="C379" s="39" t="s">
        <v>62</v>
      </c>
      <c r="D379" s="74">
        <v>0.0</v>
      </c>
      <c r="E379" s="74">
        <v>0.0</v>
      </c>
      <c r="F379" s="39" t="b">
        <v>0</v>
      </c>
    </row>
    <row r="380">
      <c r="A380" s="74">
        <v>2315.0</v>
      </c>
      <c r="B380" s="39">
        <v>2.0265079E7</v>
      </c>
      <c r="C380" s="39" t="s">
        <v>69</v>
      </c>
      <c r="D380" s="74">
        <v>0.0</v>
      </c>
      <c r="E380" s="74">
        <v>0.0</v>
      </c>
      <c r="F380" s="39" t="b">
        <v>0</v>
      </c>
    </row>
    <row r="381">
      <c r="A381" s="74">
        <v>2315.0</v>
      </c>
      <c r="B381" s="74">
        <v>2.0265079E7</v>
      </c>
      <c r="C381" s="39" t="s">
        <v>62</v>
      </c>
      <c r="D381" s="74">
        <v>0.0</v>
      </c>
      <c r="E381" s="74">
        <v>0.0</v>
      </c>
      <c r="F381" s="39" t="b">
        <v>0</v>
      </c>
    </row>
    <row r="382">
      <c r="A382" s="74">
        <v>2414.0</v>
      </c>
      <c r="B382" s="39">
        <v>2.026508E7</v>
      </c>
      <c r="C382" s="39" t="s">
        <v>66</v>
      </c>
      <c r="D382" s="74">
        <v>0.0</v>
      </c>
      <c r="E382" s="74">
        <v>0.0</v>
      </c>
      <c r="F382" s="39" t="b">
        <v>0</v>
      </c>
    </row>
    <row r="383">
      <c r="A383" s="74">
        <v>2414.0</v>
      </c>
      <c r="B383" s="74">
        <v>2.026508E7</v>
      </c>
      <c r="C383" s="39" t="s">
        <v>62</v>
      </c>
      <c r="D383" s="39">
        <v>0.0</v>
      </c>
      <c r="E383" s="74">
        <v>0.0</v>
      </c>
      <c r="F383" s="39" t="b">
        <v>0</v>
      </c>
    </row>
    <row r="384">
      <c r="A384" s="74">
        <v>2457.0</v>
      </c>
      <c r="B384" s="39">
        <v>2.0265081E7</v>
      </c>
      <c r="C384" s="39" t="s">
        <v>69</v>
      </c>
      <c r="D384" s="74">
        <v>0.0</v>
      </c>
      <c r="E384" s="74">
        <v>0.0</v>
      </c>
      <c r="F384" s="39" t="b">
        <v>0</v>
      </c>
    </row>
    <row r="385">
      <c r="A385" s="74">
        <v>2457.0</v>
      </c>
      <c r="B385" s="39">
        <v>2.0265081E7</v>
      </c>
      <c r="C385" s="39" t="s">
        <v>62</v>
      </c>
      <c r="D385" s="74">
        <v>0.0</v>
      </c>
      <c r="E385" s="74">
        <v>0.0</v>
      </c>
      <c r="F385" s="39" t="b">
        <v>0</v>
      </c>
    </row>
    <row r="386">
      <c r="A386" s="74">
        <v>2430.0</v>
      </c>
      <c r="B386" s="39">
        <v>2.0265082E7</v>
      </c>
      <c r="C386" s="39" t="s">
        <v>62</v>
      </c>
      <c r="D386" s="74">
        <v>0.0</v>
      </c>
      <c r="E386" s="74">
        <v>7.15</v>
      </c>
      <c r="F386" s="39" t="b">
        <v>0</v>
      </c>
    </row>
    <row r="387">
      <c r="A387" s="74">
        <v>2458.0</v>
      </c>
      <c r="B387" s="74">
        <v>2.0265083E7</v>
      </c>
      <c r="C387" s="39" t="s">
        <v>69</v>
      </c>
      <c r="D387" s="74">
        <v>50.0</v>
      </c>
      <c r="E387" s="74">
        <v>0.0</v>
      </c>
      <c r="F387" s="39" t="b">
        <v>0</v>
      </c>
    </row>
    <row r="388">
      <c r="A388" s="74">
        <v>2458.0</v>
      </c>
      <c r="B388" s="39">
        <v>2.0265083E7</v>
      </c>
      <c r="C388" s="39" t="s">
        <v>62</v>
      </c>
      <c r="D388" s="74">
        <v>5.0</v>
      </c>
      <c r="E388" s="74">
        <v>0.0</v>
      </c>
      <c r="F388" s="39" t="b">
        <v>0</v>
      </c>
    </row>
    <row r="389">
      <c r="A389" s="74">
        <v>2410.0</v>
      </c>
      <c r="B389" s="74">
        <v>2.0265084E7</v>
      </c>
      <c r="C389" s="39" t="s">
        <v>62</v>
      </c>
      <c r="D389" s="74">
        <v>0.0</v>
      </c>
      <c r="E389" s="74">
        <v>0.0</v>
      </c>
      <c r="F389" s="39" t="b">
        <v>0</v>
      </c>
    </row>
    <row r="390">
      <c r="A390" s="74">
        <v>2464.0</v>
      </c>
      <c r="B390" s="39">
        <v>2.0265085E7</v>
      </c>
      <c r="C390" s="39" t="s">
        <v>69</v>
      </c>
      <c r="D390" s="74">
        <v>76.13</v>
      </c>
      <c r="E390" s="74">
        <v>0.0</v>
      </c>
      <c r="F390" s="39" t="b">
        <v>0</v>
      </c>
    </row>
    <row r="391">
      <c r="A391" s="74">
        <v>2464.0</v>
      </c>
      <c r="B391" s="74">
        <v>2.0265085E7</v>
      </c>
      <c r="C391" s="39" t="s">
        <v>62</v>
      </c>
      <c r="D391" s="74">
        <v>7.61</v>
      </c>
      <c r="E391" s="74">
        <v>0.0</v>
      </c>
      <c r="F391" s="39" t="b">
        <v>0</v>
      </c>
    </row>
    <row r="392">
      <c r="A392" s="74">
        <v>2326.0</v>
      </c>
      <c r="B392" s="39">
        <v>2.0265086E7</v>
      </c>
      <c r="C392" s="39" t="s">
        <v>69</v>
      </c>
      <c r="D392" s="74">
        <v>0.0</v>
      </c>
      <c r="E392" s="74">
        <v>0.0</v>
      </c>
      <c r="F392" s="39" t="b">
        <v>0</v>
      </c>
    </row>
    <row r="393">
      <c r="A393" s="74">
        <v>2326.0</v>
      </c>
      <c r="B393" s="74">
        <v>2.0265086E7</v>
      </c>
      <c r="C393" s="39" t="s">
        <v>62</v>
      </c>
      <c r="D393" s="74">
        <v>0.0</v>
      </c>
      <c r="E393" s="74">
        <v>0.0</v>
      </c>
      <c r="F393" s="39" t="b">
        <v>0</v>
      </c>
    </row>
    <row r="394">
      <c r="A394" s="74">
        <v>2466.0</v>
      </c>
      <c r="B394" s="39">
        <v>2.0265087E7</v>
      </c>
      <c r="C394" s="39" t="s">
        <v>62</v>
      </c>
      <c r="D394" s="74">
        <v>0.0</v>
      </c>
      <c r="E394" s="74">
        <v>0.0</v>
      </c>
      <c r="F394" s="39" t="b">
        <v>0</v>
      </c>
    </row>
    <row r="395">
      <c r="A395" s="74">
        <v>2404.0</v>
      </c>
      <c r="B395" s="74">
        <v>2.0265088E7</v>
      </c>
      <c r="C395" s="39" t="s">
        <v>69</v>
      </c>
      <c r="D395" s="74">
        <v>0.0</v>
      </c>
      <c r="E395" s="74">
        <v>0.0</v>
      </c>
      <c r="F395" s="39" t="b">
        <v>0</v>
      </c>
    </row>
    <row r="396">
      <c r="A396" s="74">
        <v>2404.0</v>
      </c>
      <c r="B396" s="39">
        <v>2.0265088E7</v>
      </c>
      <c r="C396" s="39" t="s">
        <v>62</v>
      </c>
      <c r="D396" s="74">
        <v>0.0</v>
      </c>
      <c r="E396" s="74">
        <v>0.0</v>
      </c>
      <c r="F396" s="39" t="b">
        <v>0</v>
      </c>
    </row>
    <row r="397">
      <c r="A397" s="74">
        <v>2444.0</v>
      </c>
      <c r="B397" s="74">
        <v>2.0265089E7</v>
      </c>
      <c r="C397" s="39" t="s">
        <v>62</v>
      </c>
      <c r="D397" s="74">
        <v>13.76</v>
      </c>
      <c r="E397" s="74">
        <v>0.0</v>
      </c>
      <c r="F397" s="39" t="b">
        <v>0</v>
      </c>
    </row>
    <row r="398">
      <c r="A398" s="74">
        <v>2465.0</v>
      </c>
      <c r="B398" s="39">
        <v>2.026509E7</v>
      </c>
      <c r="C398" s="39" t="s">
        <v>62</v>
      </c>
      <c r="D398" s="74">
        <v>0.0</v>
      </c>
      <c r="E398" s="74">
        <v>0.0</v>
      </c>
      <c r="F398" s="39" t="b">
        <v>0</v>
      </c>
    </row>
    <row r="399">
      <c r="A399" s="74">
        <v>2462.0</v>
      </c>
      <c r="B399" s="74">
        <v>2.0265091E7</v>
      </c>
      <c r="C399" s="39" t="s">
        <v>66</v>
      </c>
      <c r="D399" s="74">
        <v>0.0</v>
      </c>
      <c r="E399" s="74">
        <v>0.0</v>
      </c>
      <c r="F399" s="39" t="b">
        <v>0</v>
      </c>
    </row>
    <row r="400">
      <c r="A400" s="74">
        <v>2462.0</v>
      </c>
      <c r="B400" s="39">
        <v>2.0265091E7</v>
      </c>
      <c r="C400" s="39" t="s">
        <v>62</v>
      </c>
      <c r="D400" s="74">
        <v>0.0</v>
      </c>
      <c r="E400" s="74">
        <v>0.0</v>
      </c>
      <c r="F400" s="39" t="b">
        <v>0</v>
      </c>
    </row>
    <row r="401">
      <c r="A401" s="74">
        <v>2409.0</v>
      </c>
      <c r="B401" s="74">
        <v>2.0265092E7</v>
      </c>
      <c r="C401" s="39" t="s">
        <v>66</v>
      </c>
      <c r="D401" s="74">
        <v>0.0</v>
      </c>
      <c r="E401" s="74">
        <v>0.0</v>
      </c>
      <c r="F401" s="39" t="b">
        <v>0</v>
      </c>
    </row>
    <row r="402">
      <c r="A402" s="74">
        <v>2409.0</v>
      </c>
      <c r="B402" s="39">
        <v>2.0265092E7</v>
      </c>
      <c r="C402" s="39" t="s">
        <v>62</v>
      </c>
      <c r="D402" s="74">
        <v>0.0</v>
      </c>
      <c r="E402" s="74">
        <v>0.0</v>
      </c>
      <c r="F402" s="39" t="b">
        <v>0</v>
      </c>
    </row>
    <row r="403">
      <c r="A403" s="74">
        <v>2474.0</v>
      </c>
      <c r="B403" s="74">
        <v>2.0265093E7</v>
      </c>
      <c r="C403" s="39" t="s">
        <v>66</v>
      </c>
      <c r="D403" s="74">
        <v>0.0</v>
      </c>
      <c r="E403" s="74">
        <v>0.0</v>
      </c>
      <c r="F403" s="39" t="b">
        <v>0</v>
      </c>
    </row>
    <row r="404">
      <c r="A404" s="74">
        <v>2474.0</v>
      </c>
      <c r="B404" s="39">
        <v>2.0265093E7</v>
      </c>
      <c r="C404" s="39" t="s">
        <v>62</v>
      </c>
      <c r="D404" s="74">
        <v>0.0</v>
      </c>
      <c r="E404" s="74">
        <v>0.0</v>
      </c>
      <c r="F404" s="39" t="b">
        <v>0</v>
      </c>
    </row>
    <row r="405">
      <c r="A405" s="74">
        <v>2478.0</v>
      </c>
      <c r="B405" s="39">
        <v>2.0265094E7</v>
      </c>
      <c r="C405" s="39" t="s">
        <v>62</v>
      </c>
      <c r="D405" s="74">
        <v>0.0</v>
      </c>
      <c r="E405" s="74">
        <v>0.0</v>
      </c>
      <c r="F405" s="39" t="b">
        <v>0</v>
      </c>
    </row>
    <row r="406">
      <c r="A406" s="74">
        <v>2291.0</v>
      </c>
      <c r="B406" s="74">
        <v>2.0265095E7</v>
      </c>
      <c r="C406" s="39" t="s">
        <v>69</v>
      </c>
      <c r="D406" s="74">
        <v>0.0</v>
      </c>
      <c r="E406" s="74">
        <v>0.0</v>
      </c>
      <c r="F406" s="39" t="b">
        <v>0</v>
      </c>
    </row>
    <row r="407">
      <c r="A407" s="74">
        <v>2291.0</v>
      </c>
      <c r="B407" s="39">
        <v>2.0265095E7</v>
      </c>
      <c r="C407" s="39" t="s">
        <v>62</v>
      </c>
      <c r="D407" s="74">
        <v>0.0</v>
      </c>
      <c r="E407" s="74">
        <v>0.0</v>
      </c>
      <c r="F407" s="39" t="b">
        <v>0</v>
      </c>
    </row>
    <row r="408">
      <c r="A408" s="74">
        <v>2498.0</v>
      </c>
      <c r="B408" s="74">
        <v>2.0265096E7</v>
      </c>
      <c r="C408" s="39" t="s">
        <v>62</v>
      </c>
      <c r="D408" s="74">
        <v>0.0</v>
      </c>
      <c r="E408" s="74">
        <v>0.0</v>
      </c>
      <c r="F408" s="39" t="b">
        <v>0</v>
      </c>
    </row>
    <row r="409">
      <c r="A409" s="74">
        <v>2446.0</v>
      </c>
      <c r="B409" s="39">
        <v>2.0265097E7</v>
      </c>
      <c r="C409" s="39" t="s">
        <v>62</v>
      </c>
      <c r="D409" s="74">
        <v>0.0</v>
      </c>
      <c r="E409" s="74">
        <v>0.0</v>
      </c>
      <c r="F409" s="39" t="b">
        <v>0</v>
      </c>
    </row>
    <row r="410">
      <c r="A410" s="74">
        <v>2290.0</v>
      </c>
      <c r="B410" s="74">
        <v>2.0265098E7</v>
      </c>
      <c r="C410" s="39" t="s">
        <v>87</v>
      </c>
      <c r="D410" s="74">
        <v>0.0</v>
      </c>
      <c r="E410" s="74">
        <v>0.0</v>
      </c>
      <c r="F410" s="39" t="b">
        <v>0</v>
      </c>
    </row>
    <row r="411">
      <c r="A411" s="74">
        <v>2290.0</v>
      </c>
      <c r="B411" s="39">
        <v>2.0265098E7</v>
      </c>
      <c r="C411" s="39" t="s">
        <v>62</v>
      </c>
      <c r="D411" s="74">
        <v>0.0</v>
      </c>
      <c r="E411" s="74">
        <v>0.0</v>
      </c>
      <c r="F411" s="39" t="b">
        <v>0</v>
      </c>
    </row>
    <row r="412">
      <c r="A412" s="74">
        <v>2264.0</v>
      </c>
      <c r="B412" s="74">
        <v>2.0265099E7</v>
      </c>
      <c r="C412" s="39" t="s">
        <v>69</v>
      </c>
      <c r="D412" s="74">
        <v>0.0</v>
      </c>
      <c r="E412" s="74">
        <v>57.75</v>
      </c>
      <c r="F412" s="39" t="b">
        <v>0</v>
      </c>
    </row>
    <row r="413">
      <c r="A413" s="74">
        <v>2264.0</v>
      </c>
      <c r="B413" s="39">
        <v>2.0265099E7</v>
      </c>
      <c r="C413" s="39" t="s">
        <v>62</v>
      </c>
      <c r="D413" s="74">
        <v>0.0</v>
      </c>
      <c r="E413" s="74">
        <v>5.78</v>
      </c>
      <c r="F413" s="39" t="b">
        <v>0</v>
      </c>
    </row>
    <row r="414">
      <c r="A414" s="74">
        <v>2402.0</v>
      </c>
      <c r="B414" s="74">
        <v>2.02651E7</v>
      </c>
      <c r="C414" s="39" t="s">
        <v>87</v>
      </c>
      <c r="D414" s="74">
        <v>0.0</v>
      </c>
      <c r="E414" s="74">
        <v>0.0</v>
      </c>
      <c r="F414" s="39" t="b">
        <v>0</v>
      </c>
    </row>
    <row r="415">
      <c r="A415" s="74">
        <v>2402.0</v>
      </c>
      <c r="B415" s="39">
        <v>2.02651E7</v>
      </c>
      <c r="C415" s="39" t="s">
        <v>62</v>
      </c>
      <c r="D415" s="74">
        <v>0.0</v>
      </c>
      <c r="E415" s="74">
        <v>0.0</v>
      </c>
      <c r="F415" s="39" t="b">
        <v>0</v>
      </c>
    </row>
    <row r="416">
      <c r="A416" s="74">
        <v>2479.0</v>
      </c>
      <c r="B416" s="74">
        <v>2.0265101E7</v>
      </c>
      <c r="C416" s="39" t="s">
        <v>69</v>
      </c>
      <c r="D416" s="74">
        <v>0.0</v>
      </c>
      <c r="E416" s="74">
        <v>0.0</v>
      </c>
      <c r="F416" s="39" t="b">
        <v>0</v>
      </c>
    </row>
    <row r="417">
      <c r="A417" s="74">
        <v>2479.0</v>
      </c>
      <c r="B417" s="39">
        <v>2.0265101E7</v>
      </c>
      <c r="C417" s="39" t="s">
        <v>62</v>
      </c>
      <c r="D417" s="74">
        <v>0.0</v>
      </c>
      <c r="E417" s="74">
        <v>0.0</v>
      </c>
      <c r="F417" s="39" t="b">
        <v>0</v>
      </c>
    </row>
    <row r="418">
      <c r="A418" s="74">
        <v>2538.0</v>
      </c>
      <c r="B418" s="74">
        <v>2.0265102E7</v>
      </c>
      <c r="C418" s="39" t="s">
        <v>69</v>
      </c>
      <c r="D418" s="74">
        <v>0.0</v>
      </c>
      <c r="E418" s="74">
        <v>0.0</v>
      </c>
      <c r="F418" s="39" t="b">
        <v>0</v>
      </c>
    </row>
    <row r="419">
      <c r="A419" s="74">
        <v>2538.0</v>
      </c>
      <c r="B419" s="39">
        <v>2.0265102E7</v>
      </c>
      <c r="C419" s="39" t="s">
        <v>62</v>
      </c>
      <c r="D419" s="74">
        <v>0.0</v>
      </c>
      <c r="E419" s="74">
        <v>0.0</v>
      </c>
      <c r="F419" s="39" t="b">
        <v>0</v>
      </c>
    </row>
    <row r="420">
      <c r="A420" s="74">
        <v>2537.0</v>
      </c>
      <c r="B420" s="74">
        <v>2.0265103E7</v>
      </c>
      <c r="C420" s="39" t="s">
        <v>62</v>
      </c>
      <c r="D420" s="74">
        <v>0.0</v>
      </c>
      <c r="E420" s="74">
        <v>0.0</v>
      </c>
      <c r="F420" s="39" t="b">
        <v>0</v>
      </c>
    </row>
    <row r="421">
      <c r="A421" s="74">
        <v>2547.0</v>
      </c>
      <c r="B421" s="39">
        <v>2.0265104E7</v>
      </c>
      <c r="C421" s="39" t="s">
        <v>69</v>
      </c>
      <c r="D421" s="74">
        <v>0.0</v>
      </c>
      <c r="E421" s="74">
        <v>0.0</v>
      </c>
      <c r="F421" s="39" t="b">
        <v>0</v>
      </c>
    </row>
    <row r="422">
      <c r="A422" s="74">
        <v>2547.0</v>
      </c>
      <c r="B422" s="74">
        <v>2.0265104E7</v>
      </c>
      <c r="C422" s="39" t="s">
        <v>62</v>
      </c>
      <c r="D422" s="74">
        <v>0.0</v>
      </c>
      <c r="E422" s="74">
        <v>0.0</v>
      </c>
      <c r="F422" s="39" t="b">
        <v>0</v>
      </c>
    </row>
    <row r="423">
      <c r="A423" s="74">
        <v>2506.0</v>
      </c>
      <c r="B423" s="39">
        <v>2.0265105E7</v>
      </c>
      <c r="C423" s="39" t="s">
        <v>69</v>
      </c>
      <c r="D423" s="74">
        <v>0.0</v>
      </c>
      <c r="E423" s="74">
        <v>0.0</v>
      </c>
      <c r="F423" s="39" t="b">
        <v>0</v>
      </c>
    </row>
    <row r="424">
      <c r="A424" s="74">
        <v>2506.0</v>
      </c>
      <c r="B424" s="39">
        <v>2.0265105E7</v>
      </c>
      <c r="C424" s="39" t="s">
        <v>62</v>
      </c>
      <c r="D424" s="74">
        <v>0.0</v>
      </c>
      <c r="E424" s="74">
        <v>0.0</v>
      </c>
      <c r="F424" s="39" t="b">
        <v>0</v>
      </c>
    </row>
    <row r="425">
      <c r="A425" s="74">
        <v>2416.0</v>
      </c>
      <c r="B425" s="39">
        <v>2.0265106E7</v>
      </c>
      <c r="C425" s="39" t="s">
        <v>66</v>
      </c>
      <c r="D425" s="74">
        <v>0.0</v>
      </c>
      <c r="E425" s="74">
        <v>0.0</v>
      </c>
      <c r="F425" s="39" t="b">
        <v>0</v>
      </c>
    </row>
    <row r="426">
      <c r="A426" s="74">
        <v>2416.0</v>
      </c>
      <c r="B426" s="39">
        <v>2.0265106E7</v>
      </c>
      <c r="C426" s="39" t="s">
        <v>62</v>
      </c>
      <c r="D426" s="74">
        <v>0.0</v>
      </c>
      <c r="E426" s="74">
        <v>0.0</v>
      </c>
      <c r="F426" s="39" t="b">
        <v>0</v>
      </c>
    </row>
    <row r="427">
      <c r="A427" s="74">
        <v>2549.0</v>
      </c>
      <c r="B427" s="39">
        <v>2.0265107E7</v>
      </c>
      <c r="C427" s="39" t="s">
        <v>69</v>
      </c>
      <c r="D427" s="74">
        <v>0.0</v>
      </c>
      <c r="E427" s="74">
        <v>0.0</v>
      </c>
      <c r="F427" s="39" t="b">
        <v>0</v>
      </c>
    </row>
    <row r="428">
      <c r="A428" s="74">
        <v>2549.0</v>
      </c>
      <c r="B428" s="39">
        <v>2.0265107E7</v>
      </c>
      <c r="C428" s="39" t="s">
        <v>62</v>
      </c>
      <c r="D428" s="74">
        <v>0.0</v>
      </c>
      <c r="E428" s="74">
        <v>0.0</v>
      </c>
      <c r="F428" s="39" t="b">
        <v>0</v>
      </c>
    </row>
    <row r="429">
      <c r="A429" s="74">
        <v>2557.0</v>
      </c>
      <c r="B429" s="39">
        <v>2.0265108E7</v>
      </c>
      <c r="C429" s="39" t="s">
        <v>62</v>
      </c>
      <c r="D429" s="74">
        <v>0.0</v>
      </c>
      <c r="E429" s="74">
        <v>0.0</v>
      </c>
      <c r="F429" s="39" t="b">
        <v>0</v>
      </c>
    </row>
    <row r="430">
      <c r="A430" s="74">
        <v>2314.0</v>
      </c>
      <c r="B430" s="39">
        <v>2.0265109E7</v>
      </c>
      <c r="C430" s="39" t="s">
        <v>87</v>
      </c>
      <c r="D430" s="74">
        <v>0.0</v>
      </c>
      <c r="E430" s="74">
        <v>0.0</v>
      </c>
      <c r="F430" s="39" t="b">
        <v>0</v>
      </c>
    </row>
    <row r="431">
      <c r="A431" s="74">
        <v>2314.0</v>
      </c>
      <c r="B431" s="39">
        <v>2.0265109E7</v>
      </c>
      <c r="C431" s="39" t="s">
        <v>62</v>
      </c>
      <c r="D431" s="74">
        <v>0.0</v>
      </c>
      <c r="E431" s="74">
        <v>0.0</v>
      </c>
      <c r="F431" s="39" t="b">
        <v>0</v>
      </c>
    </row>
    <row r="432">
      <c r="A432" s="74">
        <v>2481.0</v>
      </c>
      <c r="B432" s="39">
        <v>2.026511E7</v>
      </c>
      <c r="C432" s="39" t="s">
        <v>69</v>
      </c>
      <c r="D432" s="74">
        <v>0.0</v>
      </c>
      <c r="E432" s="74">
        <v>0.0</v>
      </c>
      <c r="F432" s="39" t="b">
        <v>0</v>
      </c>
    </row>
    <row r="433">
      <c r="A433" s="74">
        <v>2481.0</v>
      </c>
      <c r="B433" s="39">
        <v>2.026511E7</v>
      </c>
      <c r="C433" s="39" t="s">
        <v>62</v>
      </c>
      <c r="D433" s="74">
        <v>0.0</v>
      </c>
      <c r="E433" s="74">
        <v>0.0</v>
      </c>
      <c r="F433" s="39" t="b">
        <v>0</v>
      </c>
    </row>
    <row r="434">
      <c r="A434" s="74">
        <v>2371.0</v>
      </c>
      <c r="B434" s="39">
        <v>2.0265111E7</v>
      </c>
      <c r="C434" s="39" t="s">
        <v>69</v>
      </c>
      <c r="D434" s="74">
        <v>0.0</v>
      </c>
      <c r="E434" s="74">
        <v>0.0</v>
      </c>
      <c r="F434" s="39" t="b">
        <v>0</v>
      </c>
    </row>
    <row r="435">
      <c r="A435" s="74">
        <v>2371.0</v>
      </c>
      <c r="B435" s="39">
        <v>2.0265111E7</v>
      </c>
      <c r="C435" s="39" t="s">
        <v>62</v>
      </c>
      <c r="D435" s="74">
        <v>0.0</v>
      </c>
      <c r="E435" s="74">
        <v>0.0</v>
      </c>
      <c r="F435" s="39" t="b">
        <v>0</v>
      </c>
    </row>
    <row r="436">
      <c r="A436" s="74">
        <v>2441.0</v>
      </c>
      <c r="B436" s="74">
        <v>2.0265112E7</v>
      </c>
      <c r="C436" s="39" t="s">
        <v>87</v>
      </c>
      <c r="D436" s="74">
        <v>0.0</v>
      </c>
      <c r="E436" s="74">
        <v>0.0</v>
      </c>
      <c r="F436" s="39" t="b">
        <v>0</v>
      </c>
    </row>
    <row r="437">
      <c r="A437" s="74">
        <v>2441.0</v>
      </c>
      <c r="B437" s="74">
        <v>2.0265112E7</v>
      </c>
      <c r="C437" s="39" t="s">
        <v>62</v>
      </c>
      <c r="D437" s="74">
        <v>0.0</v>
      </c>
      <c r="E437" s="74">
        <v>0.0</v>
      </c>
      <c r="F437" s="39" t="b">
        <v>0</v>
      </c>
    </row>
    <row r="438">
      <c r="A438" s="74">
        <v>2546.0</v>
      </c>
      <c r="B438" s="39">
        <v>2.0265113E7</v>
      </c>
      <c r="C438" s="39" t="s">
        <v>66</v>
      </c>
      <c r="D438" s="74">
        <v>0.0</v>
      </c>
      <c r="E438" s="74">
        <v>0.0</v>
      </c>
      <c r="F438" s="39" t="b">
        <v>0</v>
      </c>
    </row>
    <row r="439">
      <c r="A439" s="74">
        <v>2546.0</v>
      </c>
      <c r="B439" s="39">
        <v>2.0265113E7</v>
      </c>
      <c r="C439" s="39" t="s">
        <v>62</v>
      </c>
      <c r="D439" s="74">
        <v>0.0</v>
      </c>
      <c r="E439" s="74">
        <v>0.0</v>
      </c>
      <c r="F439" s="39" t="b">
        <v>0</v>
      </c>
    </row>
    <row r="440">
      <c r="A440" s="74">
        <v>2491.0</v>
      </c>
      <c r="B440" s="39">
        <v>2.0265114E7</v>
      </c>
      <c r="C440" s="39" t="s">
        <v>69</v>
      </c>
      <c r="D440" s="74">
        <v>0.0</v>
      </c>
      <c r="E440" s="74">
        <v>0.0</v>
      </c>
      <c r="F440" s="39" t="b">
        <v>0</v>
      </c>
    </row>
    <row r="441">
      <c r="A441" s="74">
        <v>2491.0</v>
      </c>
      <c r="B441" s="39">
        <v>2.0265114E7</v>
      </c>
      <c r="C441" s="39" t="s">
        <v>62</v>
      </c>
      <c r="D441" s="74">
        <v>0.0</v>
      </c>
      <c r="E441" s="74">
        <v>0.0</v>
      </c>
      <c r="F441" s="39" t="b">
        <v>0</v>
      </c>
    </row>
    <row r="442">
      <c r="A442" s="74">
        <v>2524.0</v>
      </c>
      <c r="B442" s="39">
        <v>2.0265115E7</v>
      </c>
      <c r="C442" s="39" t="s">
        <v>66</v>
      </c>
      <c r="D442" s="74">
        <v>0.0</v>
      </c>
      <c r="E442" s="74">
        <v>0.0</v>
      </c>
      <c r="F442" s="39" t="b">
        <v>0</v>
      </c>
    </row>
    <row r="443">
      <c r="A443" s="74">
        <v>2524.0</v>
      </c>
      <c r="B443" s="39">
        <v>2.0265115E7</v>
      </c>
      <c r="C443" s="39" t="s">
        <v>62</v>
      </c>
      <c r="D443" s="74">
        <v>0.0</v>
      </c>
      <c r="E443" s="74">
        <v>0.0</v>
      </c>
      <c r="F443" s="39" t="b">
        <v>0</v>
      </c>
    </row>
    <row r="444">
      <c r="A444" s="74">
        <v>2529.0</v>
      </c>
      <c r="B444" s="39">
        <v>2.0265116E7</v>
      </c>
      <c r="C444" s="39" t="s">
        <v>87</v>
      </c>
      <c r="D444" s="74">
        <v>0.0</v>
      </c>
      <c r="E444" s="74">
        <v>0.0</v>
      </c>
      <c r="F444" s="39" t="b">
        <v>0</v>
      </c>
    </row>
    <row r="445">
      <c r="A445" s="74">
        <v>2529.0</v>
      </c>
      <c r="B445" s="39">
        <v>2.0265116E7</v>
      </c>
      <c r="C445" s="39" t="s">
        <v>62</v>
      </c>
      <c r="D445" s="74">
        <v>0.0</v>
      </c>
      <c r="E445" s="74">
        <v>0.0</v>
      </c>
      <c r="F445" s="39" t="b">
        <v>0</v>
      </c>
    </row>
    <row r="446">
      <c r="A446" s="74">
        <v>2492.0</v>
      </c>
      <c r="B446" s="39">
        <v>2.0265117E7</v>
      </c>
      <c r="C446" s="39" t="s">
        <v>87</v>
      </c>
      <c r="D446" s="39">
        <v>0.0</v>
      </c>
      <c r="E446" s="39">
        <v>0.0</v>
      </c>
      <c r="F446" s="39" t="b">
        <v>0</v>
      </c>
    </row>
    <row r="447">
      <c r="A447" s="74">
        <v>2492.0</v>
      </c>
      <c r="B447" s="39">
        <v>2.0265117E7</v>
      </c>
      <c r="C447" s="39" t="s">
        <v>62</v>
      </c>
      <c r="D447" s="74">
        <v>0.0</v>
      </c>
      <c r="E447" s="74">
        <v>0.0</v>
      </c>
      <c r="F447" s="39" t="b">
        <v>0</v>
      </c>
    </row>
    <row r="448">
      <c r="A448" s="39">
        <v>2707.0</v>
      </c>
      <c r="B448" s="39">
        <v>2.0265118E7</v>
      </c>
      <c r="C448" s="39" t="s">
        <v>62</v>
      </c>
      <c r="D448" s="74">
        <v>0.0</v>
      </c>
      <c r="E448" s="74">
        <v>0.0</v>
      </c>
      <c r="F448" s="39" t="b">
        <v>0</v>
      </c>
    </row>
    <row r="449">
      <c r="A449" s="39">
        <v>2551.0</v>
      </c>
      <c r="B449" s="39">
        <v>2.0265119E7</v>
      </c>
      <c r="C449" s="39" t="s">
        <v>69</v>
      </c>
      <c r="D449" s="39">
        <v>0.0</v>
      </c>
      <c r="E449" s="39">
        <v>0.0</v>
      </c>
      <c r="F449" s="39" t="b">
        <v>0</v>
      </c>
    </row>
    <row r="450">
      <c r="A450" s="39">
        <v>2551.0</v>
      </c>
      <c r="B450" s="39">
        <v>2.0265119E7</v>
      </c>
      <c r="C450" s="39" t="s">
        <v>62</v>
      </c>
      <c r="D450" s="39">
        <v>0.0</v>
      </c>
      <c r="E450" s="39">
        <v>0.0</v>
      </c>
      <c r="F450" s="39" t="b">
        <v>0</v>
      </c>
    </row>
    <row r="451">
      <c r="A451" s="39">
        <v>2499.0</v>
      </c>
      <c r="B451" s="39">
        <v>2.026512E7</v>
      </c>
      <c r="C451" s="39" t="s">
        <v>87</v>
      </c>
      <c r="D451" s="39">
        <v>0.0</v>
      </c>
      <c r="E451" s="39">
        <v>0.0</v>
      </c>
      <c r="F451" s="39" t="b">
        <v>0</v>
      </c>
    </row>
    <row r="452">
      <c r="A452" s="74">
        <v>2499.0</v>
      </c>
      <c r="B452" s="74">
        <v>2.026512E7</v>
      </c>
      <c r="C452" s="39" t="s">
        <v>62</v>
      </c>
      <c r="D452" s="74">
        <v>0.0</v>
      </c>
      <c r="E452" s="74">
        <v>0.0</v>
      </c>
      <c r="F452" s="39" t="b">
        <v>0</v>
      </c>
    </row>
    <row r="453">
      <c r="A453" s="74">
        <v>2497.0</v>
      </c>
      <c r="B453" s="74">
        <v>2.0265121E7</v>
      </c>
      <c r="C453" s="39" t="s">
        <v>87</v>
      </c>
      <c r="D453" s="74">
        <v>0.0</v>
      </c>
      <c r="E453" s="74">
        <v>0.0</v>
      </c>
      <c r="F453" s="39" t="b">
        <v>0</v>
      </c>
    </row>
    <row r="454">
      <c r="A454" s="74">
        <v>2497.0</v>
      </c>
      <c r="B454" s="74">
        <v>2.0265121E7</v>
      </c>
      <c r="C454" s="39" t="s">
        <v>62</v>
      </c>
      <c r="D454" s="74">
        <v>0.0</v>
      </c>
      <c r="E454" s="74">
        <v>0.0</v>
      </c>
      <c r="F454" s="39" t="b">
        <v>0</v>
      </c>
    </row>
    <row r="455">
      <c r="A455" s="74">
        <v>2571.0</v>
      </c>
      <c r="B455" s="74">
        <v>2.0265122E7</v>
      </c>
      <c r="C455" s="39" t="s">
        <v>87</v>
      </c>
      <c r="D455" s="74">
        <v>0.0</v>
      </c>
      <c r="E455" s="74">
        <v>0.0</v>
      </c>
      <c r="F455" s="39" t="b">
        <v>0</v>
      </c>
    </row>
    <row r="456">
      <c r="A456" s="74">
        <v>2571.0</v>
      </c>
      <c r="B456" s="74">
        <v>2.0265122E7</v>
      </c>
      <c r="C456" s="39" t="s">
        <v>62</v>
      </c>
      <c r="D456" s="74">
        <v>0.0</v>
      </c>
      <c r="E456" s="74">
        <v>0.0</v>
      </c>
      <c r="F456" s="39" t="b">
        <v>0</v>
      </c>
    </row>
    <row r="457">
      <c r="A457" s="74">
        <v>2726.0</v>
      </c>
      <c r="B457" s="74">
        <v>2.0265123E7</v>
      </c>
      <c r="C457" s="39" t="s">
        <v>62</v>
      </c>
      <c r="D457" s="74">
        <v>0.0</v>
      </c>
      <c r="E457" s="74">
        <v>0.0</v>
      </c>
      <c r="F457" s="39" t="b">
        <v>0</v>
      </c>
    </row>
    <row r="458">
      <c r="A458" s="74">
        <v>2533.0</v>
      </c>
      <c r="B458" s="74">
        <v>2.0265124E7</v>
      </c>
      <c r="C458" s="39" t="s">
        <v>87</v>
      </c>
      <c r="D458" s="74">
        <v>0.0</v>
      </c>
      <c r="E458" s="74">
        <v>0.0</v>
      </c>
      <c r="F458" s="39" t="b">
        <v>0</v>
      </c>
    </row>
    <row r="459">
      <c r="A459" s="74">
        <v>2533.0</v>
      </c>
      <c r="B459" s="74">
        <v>2.0265124E7</v>
      </c>
      <c r="C459" s="39" t="s">
        <v>62</v>
      </c>
      <c r="D459" s="74">
        <v>0.0</v>
      </c>
      <c r="E459" s="74">
        <v>0.0</v>
      </c>
      <c r="F459" s="39" t="b">
        <v>0</v>
      </c>
    </row>
    <row r="460">
      <c r="A460" s="74">
        <v>2298.0</v>
      </c>
      <c r="B460" s="74">
        <v>2.0265125E7</v>
      </c>
      <c r="C460" s="39" t="s">
        <v>69</v>
      </c>
      <c r="D460" s="74">
        <v>0.0</v>
      </c>
      <c r="E460" s="74">
        <v>0.0</v>
      </c>
      <c r="F460" s="39" t="b">
        <v>0</v>
      </c>
    </row>
    <row r="461">
      <c r="A461" s="74">
        <v>2298.0</v>
      </c>
      <c r="B461" s="39">
        <v>2.0265125E7</v>
      </c>
      <c r="C461" s="39" t="s">
        <v>62</v>
      </c>
      <c r="D461" s="74">
        <v>0.0</v>
      </c>
      <c r="E461" s="74">
        <v>0.0</v>
      </c>
      <c r="F461" s="39" t="b">
        <v>0</v>
      </c>
    </row>
    <row r="462">
      <c r="A462" s="74">
        <v>2372.0</v>
      </c>
      <c r="B462" s="39">
        <v>2.0265126E7</v>
      </c>
      <c r="C462" s="39" t="s">
        <v>69</v>
      </c>
      <c r="D462" s="74">
        <v>0.0</v>
      </c>
      <c r="E462" s="74">
        <v>0.0</v>
      </c>
      <c r="F462" s="39" t="b">
        <v>0</v>
      </c>
    </row>
    <row r="463">
      <c r="A463" s="74">
        <v>2372.0</v>
      </c>
      <c r="B463" s="39">
        <v>2.0265126E7</v>
      </c>
      <c r="C463" s="39" t="s">
        <v>62</v>
      </c>
      <c r="D463" s="74">
        <v>0.0</v>
      </c>
      <c r="E463" s="74">
        <v>0.0</v>
      </c>
      <c r="F463" s="39" t="b">
        <v>0</v>
      </c>
    </row>
    <row r="464">
      <c r="A464" s="74">
        <v>2366.0</v>
      </c>
      <c r="B464" s="39">
        <v>2.0265127E7</v>
      </c>
      <c r="C464" s="39" t="s">
        <v>62</v>
      </c>
      <c r="D464" s="74">
        <v>0.0</v>
      </c>
      <c r="E464" s="74">
        <v>0.0</v>
      </c>
      <c r="F464" s="39" t="b">
        <v>0</v>
      </c>
    </row>
    <row r="465">
      <c r="A465" s="39">
        <v>2727.0</v>
      </c>
      <c r="B465" s="39">
        <v>2.0265128E7</v>
      </c>
      <c r="C465" s="39" t="s">
        <v>66</v>
      </c>
      <c r="D465" s="39">
        <v>0.0</v>
      </c>
      <c r="E465" s="39">
        <v>0.0</v>
      </c>
      <c r="F465" s="39" t="b">
        <v>0</v>
      </c>
    </row>
    <row r="466">
      <c r="A466" s="74">
        <v>2727.0</v>
      </c>
      <c r="B466" s="39">
        <v>2.0265128E7</v>
      </c>
      <c r="C466" s="39" t="s">
        <v>62</v>
      </c>
      <c r="D466" s="74">
        <v>0.0</v>
      </c>
      <c r="E466" s="74">
        <v>0.0</v>
      </c>
      <c r="F466" s="39" t="b">
        <v>0</v>
      </c>
    </row>
    <row r="467">
      <c r="A467" s="74">
        <v>2716.0</v>
      </c>
      <c r="B467" s="39">
        <v>2.0265129E7</v>
      </c>
      <c r="C467" s="39" t="s">
        <v>66</v>
      </c>
      <c r="D467" s="74">
        <v>0.0</v>
      </c>
      <c r="E467" s="74">
        <v>0.0</v>
      </c>
      <c r="F467" s="39" t="b">
        <v>0</v>
      </c>
    </row>
    <row r="468">
      <c r="A468" s="74">
        <v>2716.0</v>
      </c>
      <c r="B468" s="39">
        <v>2.0265129E7</v>
      </c>
      <c r="C468" s="39" t="s">
        <v>62</v>
      </c>
      <c r="D468" s="74">
        <v>0.0</v>
      </c>
      <c r="E468" s="74">
        <v>0.0</v>
      </c>
      <c r="F468" s="39" t="b">
        <v>0</v>
      </c>
    </row>
    <row r="469">
      <c r="A469" s="74">
        <v>1261.0</v>
      </c>
      <c r="B469" s="39">
        <v>2.0265025E7</v>
      </c>
      <c r="C469" s="39" t="s">
        <v>62</v>
      </c>
      <c r="D469" s="74">
        <v>255.0</v>
      </c>
      <c r="E469" s="74">
        <v>0.0</v>
      </c>
      <c r="F469" s="39" t="b">
        <v>0</v>
      </c>
    </row>
    <row r="470">
      <c r="A470" s="74">
        <v>2180.0</v>
      </c>
      <c r="B470" s="39">
        <v>2.0265013E7</v>
      </c>
      <c r="C470" s="39" t="s">
        <v>66</v>
      </c>
      <c r="D470" s="74">
        <v>0.0</v>
      </c>
      <c r="E470" s="74">
        <v>878.97</v>
      </c>
      <c r="F470" s="39" t="b">
        <v>0</v>
      </c>
    </row>
    <row r="471">
      <c r="A471" s="74">
        <v>2491.0</v>
      </c>
      <c r="B471" s="39">
        <v>2.0265114E7</v>
      </c>
      <c r="C471" s="39" t="s">
        <v>66</v>
      </c>
      <c r="D471" s="74">
        <v>0.0</v>
      </c>
      <c r="E471" s="74">
        <v>0.0</v>
      </c>
      <c r="F471" s="39" t="b">
        <v>0</v>
      </c>
    </row>
    <row r="472">
      <c r="A472" s="74">
        <v>1691.0</v>
      </c>
      <c r="B472" s="39">
        <v>2.0265042E7</v>
      </c>
      <c r="C472" s="39" t="s">
        <v>62</v>
      </c>
      <c r="D472" s="74">
        <v>0.0</v>
      </c>
      <c r="E472" s="74">
        <v>0.0</v>
      </c>
      <c r="F472" s="39" t="b"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5"/>
    <col customWidth="1" min="2" max="2" width="8.38"/>
    <col customWidth="1" min="3" max="3" width="25.63"/>
    <col customWidth="1" hidden="1" min="4" max="4" width="20.0"/>
    <col customWidth="1" min="5" max="5" width="8.38"/>
    <col customWidth="1" min="6" max="6" width="11.63"/>
    <col customWidth="1" min="7" max="8" width="9.38"/>
    <col customWidth="1" min="9" max="9" width="10.75"/>
    <col customWidth="1" min="10" max="11" width="12.13"/>
    <col customWidth="1" min="12" max="12" width="12.88"/>
    <col customWidth="1" min="13" max="15" width="10.25"/>
    <col customWidth="1" min="16" max="16" width="11.38"/>
    <col customWidth="1" min="17" max="17" width="14.38"/>
    <col customWidth="1" min="18" max="19" width="5.5"/>
    <col customWidth="1" min="20" max="20" width="8.63"/>
    <col customWidth="1" min="21" max="21" width="17.75"/>
    <col customWidth="1" min="22" max="22" width="6.63"/>
    <col customWidth="1" min="23" max="23" width="7.63"/>
    <col customWidth="1" min="24" max="25" width="10.25"/>
    <col customWidth="1" min="26" max="26" width="9.88"/>
    <col customWidth="1" min="27" max="27" width="6.5"/>
    <col customWidth="1" min="28" max="29" width="10.25"/>
    <col customWidth="1" min="30" max="35" width="88.38"/>
    <col customWidth="1" min="36" max="45" width="59.0"/>
    <col customWidth="1" min="46" max="46" width="75.5"/>
    <col customWidth="1" min="47" max="47" width="76.0"/>
  </cols>
  <sheetData>
    <row r="1" ht="29.25" customHeight="1">
      <c r="A1" s="79" t="s">
        <v>297</v>
      </c>
      <c r="B1" s="80" t="s">
        <v>41</v>
      </c>
      <c r="C1" s="80" t="s">
        <v>42</v>
      </c>
      <c r="D1" s="80" t="s">
        <v>43</v>
      </c>
      <c r="E1" s="81" t="s">
        <v>44</v>
      </c>
      <c r="F1" s="82" t="s">
        <v>298</v>
      </c>
      <c r="G1" s="80" t="s">
        <v>45</v>
      </c>
      <c r="H1" s="80" t="s">
        <v>46</v>
      </c>
      <c r="I1" s="80" t="s">
        <v>47</v>
      </c>
      <c r="J1" s="80" t="str">
        <f>"Invoiced Total $" &amp; TEXT(SUM(J2:J233),"#,##0.00")
</f>
        <v>Invoiced Total $3,306,820.45</v>
      </c>
      <c r="K1" s="80" t="str">
        <f>"Amount Paid $" &amp; TEXT(SUM(K2:K233),"#,##0.00")
</f>
        <v>Amount Paid $3,648,737.33</v>
      </c>
      <c r="L1" s="80" t="str">
        <f>"Change Orders $" &amp; TEXT(SUM(L2:L233),"#,##0.00")</f>
        <v>Change Orders $233,887.95</v>
      </c>
      <c r="M1" s="80" t="str">
        <f>"Cost $" &amp; TEXT(SUM(M2:M233),"#,##0.00")
</f>
        <v>Cost $1,901,675.62</v>
      </c>
      <c r="N1" s="80" t="str">
        <f>"GP $" &amp; TEXT(SUM(N2:N233),"#,##0.00")</f>
        <v>GP $1,277,104.64</v>
      </c>
      <c r="O1" s="83">
        <f>AVERAGEIFS(O2:O233, O2:O233, "&lt;&gt;", S2:S233, TRUE)
</f>
        <v>0.4768203081</v>
      </c>
      <c r="P1" s="84">
        <f>AVERAGEIFS(P2:P233, P2:P233, "&lt;&gt;", S2:S233, TRUE)
</f>
        <v>0.4669398485</v>
      </c>
      <c r="Q1" s="85">
        <f>AVERAGEIFS(Q2:Q233, Q2:Q233, "&lt;&gt;", S2:S233, TRUE)
</f>
        <v>0.5501678172</v>
      </c>
      <c r="R1" s="86" t="s">
        <v>48</v>
      </c>
      <c r="S1" s="86" t="s">
        <v>49</v>
      </c>
      <c r="T1" s="86" t="s">
        <v>50</v>
      </c>
      <c r="U1" s="86" t="s">
        <v>51</v>
      </c>
      <c r="V1" s="87" t="s">
        <v>52</v>
      </c>
      <c r="W1" s="87" t="s">
        <v>53</v>
      </c>
      <c r="X1" s="15" t="s">
        <v>54</v>
      </c>
      <c r="Y1" s="15" t="s">
        <v>55</v>
      </c>
      <c r="Z1" s="15" t="s">
        <v>56</v>
      </c>
      <c r="AA1" s="15" t="str">
        <f>IFERROR(__xludf.DUMMYFUNCTION("ARRAYFORMULA({
 ""Manager"";
 IF(A2:A389="""","""",
   IF(IFERROR(VALUE(A2:A389),0)&gt;=1857,
     ""Drew"",
     IF(
       REGEXMATCH(
         LOWER(
           TRIM(
             SUBSTITUTE(
               SUBSTITUTE(
                 CLEAN(I2:I389),
   "&amp;"              CHAR(160),"" ""
               ),
               CHAR(9),""""
             )
           )
         ),
         ""^drew$""
       ),
       ""Drew"",""""
     )
   )
 )
})
"),"Manager")</f>
        <v>Manager</v>
      </c>
      <c r="AB1" s="15" t="s">
        <v>57</v>
      </c>
      <c r="AC1" s="88" t="s">
        <v>58</v>
      </c>
      <c r="AD1" s="15" t="s">
        <v>59</v>
      </c>
      <c r="AE1" s="89" t="s">
        <v>59</v>
      </c>
      <c r="AF1" s="89" t="s">
        <v>59</v>
      </c>
      <c r="AG1" s="15" t="s">
        <v>59</v>
      </c>
      <c r="AH1" s="15" t="s">
        <v>59</v>
      </c>
      <c r="AI1" s="15" t="s">
        <v>59</v>
      </c>
      <c r="AJ1" s="68" t="s">
        <v>59</v>
      </c>
      <c r="AK1" s="68" t="s">
        <v>59</v>
      </c>
      <c r="AL1" s="68" t="s">
        <v>59</v>
      </c>
      <c r="AM1" s="68" t="s">
        <v>59</v>
      </c>
      <c r="AN1" s="68" t="s">
        <v>59</v>
      </c>
      <c r="AO1" s="68" t="s">
        <v>59</v>
      </c>
      <c r="AP1" s="68" t="s">
        <v>59</v>
      </c>
      <c r="AQ1" s="68" t="s">
        <v>59</v>
      </c>
      <c r="AR1" s="68" t="s">
        <v>59</v>
      </c>
      <c r="AS1" s="68" t="s">
        <v>59</v>
      </c>
      <c r="AT1" s="68" t="s">
        <v>59</v>
      </c>
      <c r="AU1" s="90" t="s">
        <v>59</v>
      </c>
      <c r="AV1" s="90" t="s">
        <v>59</v>
      </c>
      <c r="AW1" s="68" t="s">
        <v>59</v>
      </c>
      <c r="AX1" s="90" t="s">
        <v>59</v>
      </c>
      <c r="AY1" s="90" t="s">
        <v>59</v>
      </c>
      <c r="AZ1" s="90" t="s">
        <v>59</v>
      </c>
      <c r="BA1" s="90" t="s">
        <v>59</v>
      </c>
      <c r="BB1" s="90" t="s">
        <v>59</v>
      </c>
      <c r="BC1" s="90" t="s">
        <v>59</v>
      </c>
      <c r="BD1" s="90" t="s">
        <v>59</v>
      </c>
      <c r="BE1" s="90" t="s">
        <v>59</v>
      </c>
      <c r="BF1" s="90" t="s">
        <v>59</v>
      </c>
      <c r="BG1" s="90" t="s">
        <v>59</v>
      </c>
      <c r="BH1" s="90" t="s">
        <v>59</v>
      </c>
    </row>
    <row r="2">
      <c r="A2" s="91">
        <v>1050.0</v>
      </c>
      <c r="B2" s="31">
        <v>2.0255001E7</v>
      </c>
      <c r="C2" s="31" t="s">
        <v>299</v>
      </c>
      <c r="D2" s="31" t="s">
        <v>300</v>
      </c>
      <c r="E2" s="33">
        <v>45664.412085</v>
      </c>
      <c r="F2" s="34">
        <v>1770.0</v>
      </c>
      <c r="G2" s="33">
        <v>45713.0</v>
      </c>
      <c r="H2" s="33">
        <v>45714.0</v>
      </c>
      <c r="I2" s="31" t="s">
        <v>87</v>
      </c>
      <c r="J2" s="34">
        <v>1770.0</v>
      </c>
      <c r="K2" s="34">
        <v>1770.0</v>
      </c>
      <c r="L2" s="34">
        <f t="shared" ref="L2:L129" si="1">if(S2=TRUE,K2-F2,"")</f>
        <v>0</v>
      </c>
      <c r="M2" s="34">
        <v>607.08</v>
      </c>
      <c r="N2" s="34">
        <f t="shared" ref="N2:N129" si="2">if(S2=TRUE,K2-M2,"")</f>
        <v>1162.92</v>
      </c>
      <c r="O2" s="36">
        <f t="shared" ref="O2:O58" si="3">IF($R2, IFERROR(IF((F2+L2)&gt;0, (F2+L2-M2)/(F2+L2), ""), ""), "")</f>
        <v>0.6570169492</v>
      </c>
      <c r="P2" s="36">
        <f>IFERROR(__xludf.DUMMYFUNCTION("IF(AND($R2, NOT(REGEXMATCH(UPPER($C2), ""INS""))), IFERROR(IF((F2+L2)&gt;0, (F2+L2-M2)/(F2+L2), """"), """"), """")"),0.6570169491525424)</f>
        <v>0.6570169492</v>
      </c>
      <c r="Q2" s="36" t="str">
        <f>IFERROR(__xludf.DUMMYFUNCTION("IF(AND($R2, REGEXMATCH(UPPER($C2), ""INS"")), IFERROR(IF((F2+L2)&gt;0, (F2+L2-M2)/(F2+L2), """"), """"), """")"),"")</f>
        <v/>
      </c>
      <c r="R2" s="37" t="b">
        <v>1</v>
      </c>
      <c r="S2" s="37" t="b">
        <v>1</v>
      </c>
      <c r="T2" s="37" t="b">
        <v>1</v>
      </c>
      <c r="U2" s="37" t="s">
        <v>63</v>
      </c>
      <c r="V2" s="37" t="b">
        <v>1</v>
      </c>
      <c r="W2" s="26">
        <f t="shared" ref="W2:W233" si="4">O2</f>
        <v>0.6570169492</v>
      </c>
      <c r="X2" s="27">
        <f t="shared" ref="X2:X233" si="5">J2</f>
        <v>1770</v>
      </c>
      <c r="Y2" s="27">
        <f t="shared" ref="Y2:Y233" si="6">F2</f>
        <v>1770</v>
      </c>
      <c r="Z2" s="27">
        <f t="shared" ref="Z2:Z233" si="7">L2</f>
        <v>0</v>
      </c>
      <c r="AA2" s="92" t="str">
        <f>IFERROR(__xludf.DUMMYFUNCTION("""COMPUTED_VALUE"""),"")</f>
        <v/>
      </c>
      <c r="AB2" s="27">
        <f t="shared" ref="AB2:AB233" si="8">K2</f>
        <v>1770</v>
      </c>
      <c r="AC2" s="93"/>
      <c r="AE2" s="94"/>
      <c r="AF2" s="94"/>
    </row>
    <row r="3">
      <c r="A3" s="91">
        <v>1074.0</v>
      </c>
      <c r="B3" s="31">
        <v>2.0255002E7</v>
      </c>
      <c r="C3" s="31" t="s">
        <v>301</v>
      </c>
      <c r="D3" s="31" t="s">
        <v>300</v>
      </c>
      <c r="E3" s="33">
        <v>45674.54306765046</v>
      </c>
      <c r="F3" s="34">
        <v>0.0</v>
      </c>
      <c r="G3" s="95">
        <v>45742.0</v>
      </c>
      <c r="H3" s="95">
        <v>45743.0</v>
      </c>
      <c r="I3" s="31" t="s">
        <v>76</v>
      </c>
      <c r="J3" s="34">
        <v>0.0</v>
      </c>
      <c r="K3" s="34">
        <v>0.0</v>
      </c>
      <c r="L3" s="34">
        <f t="shared" si="1"/>
        <v>0</v>
      </c>
      <c r="M3" s="34">
        <v>0.0</v>
      </c>
      <c r="N3" s="34">
        <f t="shared" si="2"/>
        <v>0</v>
      </c>
      <c r="O3" s="36" t="str">
        <f t="shared" si="3"/>
        <v/>
      </c>
      <c r="P3" s="36" t="str">
        <f>IFERROR(__xludf.DUMMYFUNCTION("IF(AND($R3, NOT(REGEXMATCH(UPPER($C3), ""INS""))), IFERROR(IF((F3+L3)&gt;0, (F3+L3-M3)/(F3+L3), """"), """"), """")"),"")</f>
        <v/>
      </c>
      <c r="Q3" s="36" t="str">
        <f>IFERROR(__xludf.DUMMYFUNCTION("IF(AND($R3, REGEXMATCH(UPPER($C3), ""INS"")), IFERROR(IF((F3+L3)&gt;0, (F3+L3-M3)/(F3+L3), """"), """"), """")"),"")</f>
        <v/>
      </c>
      <c r="R3" s="37" t="b">
        <v>1</v>
      </c>
      <c r="S3" s="37" t="b">
        <v>1</v>
      </c>
      <c r="T3" s="37" t="b">
        <v>0</v>
      </c>
      <c r="U3" s="37" t="s">
        <v>63</v>
      </c>
      <c r="V3" s="37" t="b">
        <v>1</v>
      </c>
      <c r="W3" s="26" t="str">
        <f t="shared" si="4"/>
        <v/>
      </c>
      <c r="X3" s="27">
        <f t="shared" si="5"/>
        <v>0</v>
      </c>
      <c r="Y3" s="27">
        <f t="shared" si="6"/>
        <v>0</v>
      </c>
      <c r="Z3" s="27">
        <f t="shared" si="7"/>
        <v>0</v>
      </c>
      <c r="AA3" s="92" t="str">
        <f>IFERROR(__xludf.DUMMYFUNCTION("""COMPUTED_VALUE"""),"")</f>
        <v/>
      </c>
      <c r="AB3" s="27">
        <f t="shared" si="8"/>
        <v>0</v>
      </c>
      <c r="AC3" s="93"/>
      <c r="AE3" s="58"/>
      <c r="AF3" s="58"/>
    </row>
    <row r="4">
      <c r="A4" s="96">
        <v>1083.0</v>
      </c>
      <c r="B4" s="97">
        <v>2.0255003E7</v>
      </c>
      <c r="C4" s="97" t="s">
        <v>302</v>
      </c>
      <c r="D4" s="97" t="s">
        <v>300</v>
      </c>
      <c r="E4" s="98">
        <v>45674.543639826385</v>
      </c>
      <c r="F4" s="99">
        <v>45266.0</v>
      </c>
      <c r="G4" s="98">
        <v>45827.0</v>
      </c>
      <c r="H4" s="98">
        <v>45827.0</v>
      </c>
      <c r="I4" s="97" t="s">
        <v>69</v>
      </c>
      <c r="J4" s="99">
        <v>47078.44</v>
      </c>
      <c r="K4" s="99">
        <v>47078.44</v>
      </c>
      <c r="L4" s="99">
        <f t="shared" si="1"/>
        <v>1812.44</v>
      </c>
      <c r="M4" s="99">
        <v>38797.66</v>
      </c>
      <c r="N4" s="99">
        <f t="shared" si="2"/>
        <v>8280.78</v>
      </c>
      <c r="O4" s="100">
        <f t="shared" si="3"/>
        <v>0.1758932539</v>
      </c>
      <c r="P4" s="100">
        <f>IFERROR(__xludf.DUMMYFUNCTION("IF(AND($R4, NOT(REGEXMATCH(UPPER($C4), ""INS""))), IFERROR(IF((F4+L4)&gt;0, (F4+L4-M4)/(F4+L4), """"), """"), """")"),0.17589325389711297)</f>
        <v>0.1758932539</v>
      </c>
      <c r="Q4" s="100" t="str">
        <f>IFERROR(__xludf.DUMMYFUNCTION("IF(AND($R4, REGEXMATCH(UPPER($C4), ""INS"")), IFERROR(IF((F4+L4)&gt;0, (F4+L4-M4)/(F4+L4), """"), """"), """")"),"")</f>
        <v/>
      </c>
      <c r="R4" s="101" t="b">
        <v>1</v>
      </c>
      <c r="S4" s="101" t="b">
        <v>1</v>
      </c>
      <c r="T4" s="102" t="b">
        <v>0</v>
      </c>
      <c r="U4" s="102" t="s">
        <v>63</v>
      </c>
      <c r="V4" s="102" t="b">
        <v>1</v>
      </c>
      <c r="W4" s="26">
        <f t="shared" si="4"/>
        <v>0.1758932539</v>
      </c>
      <c r="X4" s="27">
        <f t="shared" si="5"/>
        <v>47078.44</v>
      </c>
      <c r="Y4" s="27">
        <f t="shared" si="6"/>
        <v>45266</v>
      </c>
      <c r="Z4" s="27">
        <f t="shared" si="7"/>
        <v>1812.44</v>
      </c>
      <c r="AA4" s="92" t="str">
        <f>IFERROR(__xludf.DUMMYFUNCTION("""COMPUTED_VALUE"""),"")</f>
        <v/>
      </c>
      <c r="AB4" s="27">
        <f t="shared" si="8"/>
        <v>47078.44</v>
      </c>
      <c r="AC4" s="93"/>
      <c r="AE4" s="58"/>
      <c r="AF4" s="58"/>
    </row>
    <row r="5">
      <c r="A5" s="103">
        <v>1089.0</v>
      </c>
      <c r="B5" s="104">
        <v>2.0255004E7</v>
      </c>
      <c r="C5" s="104" t="s">
        <v>303</v>
      </c>
      <c r="D5" s="104" t="s">
        <v>300</v>
      </c>
      <c r="E5" s="105">
        <v>45678.496466550925</v>
      </c>
      <c r="F5" s="106">
        <v>15873.24</v>
      </c>
      <c r="G5" s="107">
        <v>45743.0</v>
      </c>
      <c r="H5" s="107">
        <v>45743.0</v>
      </c>
      <c r="I5" s="104" t="s">
        <v>87</v>
      </c>
      <c r="J5" s="106">
        <v>15873.24</v>
      </c>
      <c r="K5" s="106">
        <v>15873.24</v>
      </c>
      <c r="L5" s="106">
        <f t="shared" si="1"/>
        <v>0</v>
      </c>
      <c r="M5" s="106">
        <v>6866.21</v>
      </c>
      <c r="N5" s="106">
        <f t="shared" si="2"/>
        <v>9007.03</v>
      </c>
      <c r="O5" s="108">
        <f t="shared" si="3"/>
        <v>0.5674348778</v>
      </c>
      <c r="P5" s="108">
        <f>IFERROR(__xludf.DUMMYFUNCTION("IF(AND($R5, NOT(REGEXMATCH(UPPER($C5), ""INS""))), IFERROR(IF((F5+L5)&gt;0, (F5+L5-M5)/(F5+L5), """"), """"), """")"),0.5674348778195252)</f>
        <v>0.5674348778</v>
      </c>
      <c r="Q5" s="108" t="str">
        <f>IFERROR(__xludf.DUMMYFUNCTION("IF(AND($R5, REGEXMATCH(UPPER($C5), ""INS"")), IFERROR(IF((F5+L5)&gt;0, (F5+L5-M5)/(F5+L5), """"), """"), """")"),"")</f>
        <v/>
      </c>
      <c r="R5" s="109" t="b">
        <v>1</v>
      </c>
      <c r="S5" s="109" t="b">
        <v>1</v>
      </c>
      <c r="T5" s="110" t="b">
        <v>0</v>
      </c>
      <c r="U5" s="110" t="s">
        <v>63</v>
      </c>
      <c r="V5" s="110" t="b">
        <v>1</v>
      </c>
      <c r="W5" s="26">
        <f t="shared" si="4"/>
        <v>0.5674348778</v>
      </c>
      <c r="X5" s="27">
        <f t="shared" si="5"/>
        <v>15873.24</v>
      </c>
      <c r="Y5" s="27">
        <f t="shared" si="6"/>
        <v>15873.24</v>
      </c>
      <c r="Z5" s="27">
        <f t="shared" si="7"/>
        <v>0</v>
      </c>
      <c r="AA5" s="92" t="str">
        <f>IFERROR(__xludf.DUMMYFUNCTION("""COMPUTED_VALUE"""),"")</f>
        <v/>
      </c>
      <c r="AB5" s="27">
        <f t="shared" si="8"/>
        <v>15873.24</v>
      </c>
      <c r="AC5" s="93"/>
      <c r="AE5" s="58"/>
      <c r="AF5" s="58"/>
    </row>
    <row r="6">
      <c r="A6" s="111">
        <v>1073.0</v>
      </c>
      <c r="B6" s="112">
        <v>2.0255005E7</v>
      </c>
      <c r="C6" s="112" t="s">
        <v>273</v>
      </c>
      <c r="D6" s="112" t="s">
        <v>300</v>
      </c>
      <c r="E6" s="113">
        <v>45678.51703358797</v>
      </c>
      <c r="F6" s="114">
        <v>26697.13</v>
      </c>
      <c r="G6" s="115" t="s">
        <v>304</v>
      </c>
      <c r="H6" s="115" t="s">
        <v>304</v>
      </c>
      <c r="I6" s="112" t="s">
        <v>81</v>
      </c>
      <c r="J6" s="114">
        <v>36000.0</v>
      </c>
      <c r="K6" s="114">
        <v>48613.67</v>
      </c>
      <c r="L6" s="114">
        <f t="shared" si="1"/>
        <v>21916.54</v>
      </c>
      <c r="M6" s="114">
        <v>18394.18</v>
      </c>
      <c r="N6" s="114">
        <f t="shared" si="2"/>
        <v>30219.49</v>
      </c>
      <c r="O6" s="116">
        <f t="shared" si="3"/>
        <v>0.6216253576</v>
      </c>
      <c r="P6" s="116" t="str">
        <f>IFERROR(__xludf.DUMMYFUNCTION("IF(AND($R6, NOT(REGEXMATCH(UPPER($C6), ""INS""))), IFERROR(IF((F6+L6)&gt;0, (F6+L6-M6)/(F6+L6), """"), """"), """")"),"")</f>
        <v/>
      </c>
      <c r="Q6" s="116">
        <f>IFERROR(__xludf.DUMMYFUNCTION("IF(AND($R6, REGEXMATCH(UPPER($C6), ""INS"")), IFERROR(IF((F6+L6)&gt;0, (F6+L6-M6)/(F6+L6), """"), """"), """")"),0.6216253576411738)</f>
        <v>0.6216253576</v>
      </c>
      <c r="R6" s="117" t="b">
        <v>1</v>
      </c>
      <c r="S6" s="117" t="b">
        <v>1</v>
      </c>
      <c r="T6" s="117" t="b">
        <v>1</v>
      </c>
      <c r="U6" s="117" t="s">
        <v>63</v>
      </c>
      <c r="V6" s="117" t="b">
        <v>1</v>
      </c>
      <c r="W6" s="26">
        <f t="shared" si="4"/>
        <v>0.6216253576</v>
      </c>
      <c r="X6" s="27">
        <f t="shared" si="5"/>
        <v>36000</v>
      </c>
      <c r="Y6" s="27">
        <f t="shared" si="6"/>
        <v>26697.13</v>
      </c>
      <c r="Z6" s="27">
        <f t="shared" si="7"/>
        <v>21916.54</v>
      </c>
      <c r="AA6" s="92" t="str">
        <f>IFERROR(__xludf.DUMMYFUNCTION("""COMPUTED_VALUE"""),"")</f>
        <v/>
      </c>
      <c r="AB6" s="27">
        <f t="shared" si="8"/>
        <v>48613.67</v>
      </c>
      <c r="AC6" s="93">
        <v>45993.0</v>
      </c>
      <c r="AE6" s="58"/>
      <c r="AF6" s="58"/>
    </row>
    <row r="7">
      <c r="A7" s="96">
        <v>1052.0</v>
      </c>
      <c r="B7" s="97">
        <v>2.0255006E7</v>
      </c>
      <c r="C7" s="97" t="s">
        <v>305</v>
      </c>
      <c r="D7" s="97" t="s">
        <v>300</v>
      </c>
      <c r="E7" s="98">
        <v>45684.60193388889</v>
      </c>
      <c r="F7" s="99">
        <v>169424.05</v>
      </c>
      <c r="G7" s="118">
        <v>45904.0</v>
      </c>
      <c r="H7" s="118">
        <v>45904.0</v>
      </c>
      <c r="I7" s="97" t="s">
        <v>76</v>
      </c>
      <c r="J7" s="99">
        <v>124535.04</v>
      </c>
      <c r="K7" s="99">
        <v>179061.59999999998</v>
      </c>
      <c r="L7" s="99">
        <f t="shared" si="1"/>
        <v>9637.55</v>
      </c>
      <c r="M7" s="99">
        <v>133092.79</v>
      </c>
      <c r="N7" s="99">
        <f t="shared" si="2"/>
        <v>45968.81</v>
      </c>
      <c r="O7" s="100">
        <f t="shared" si="3"/>
        <v>0.2567206481</v>
      </c>
      <c r="P7" s="100">
        <f>IFERROR(__xludf.DUMMYFUNCTION("IF(AND($R7, NOT(REGEXMATCH(UPPER($C7), ""INS""))), IFERROR(IF((F7+L7)&gt;0, (F7+L7-M7)/(F7+L7), """"), """"), """")"),0.2567206480898192)</f>
        <v>0.2567206481</v>
      </c>
      <c r="Q7" s="100" t="str">
        <f>IFERROR(__xludf.DUMMYFUNCTION("IF(AND($R7, REGEXMATCH(UPPER($C7), ""INS"")), IFERROR(IF((F7+L7)&gt;0, (F7+L7-M7)/(F7+L7), """"), """"), """")"),"")</f>
        <v/>
      </c>
      <c r="R7" s="102" t="b">
        <v>1</v>
      </c>
      <c r="S7" s="102" t="b">
        <v>1</v>
      </c>
      <c r="T7" s="102" t="b">
        <v>1</v>
      </c>
      <c r="U7" s="102" t="s">
        <v>63</v>
      </c>
      <c r="V7" s="102" t="b">
        <v>0</v>
      </c>
      <c r="W7" s="26">
        <f t="shared" si="4"/>
        <v>0.2567206481</v>
      </c>
      <c r="X7" s="27">
        <f t="shared" si="5"/>
        <v>124535.04</v>
      </c>
      <c r="Y7" s="27">
        <f t="shared" si="6"/>
        <v>169424.05</v>
      </c>
      <c r="Z7" s="27">
        <f t="shared" si="7"/>
        <v>9637.55</v>
      </c>
      <c r="AA7" s="92" t="str">
        <f>IFERROR(__xludf.DUMMYFUNCTION("""COMPUTED_VALUE"""),"")</f>
        <v/>
      </c>
      <c r="AB7" s="27">
        <f t="shared" si="8"/>
        <v>179061.6</v>
      </c>
      <c r="AC7" s="93"/>
      <c r="AE7" s="58"/>
      <c r="AF7" s="58"/>
    </row>
    <row r="8">
      <c r="A8" s="91">
        <v>1080.0</v>
      </c>
      <c r="B8" s="31">
        <v>2.0255007E7</v>
      </c>
      <c r="C8" s="31" t="s">
        <v>306</v>
      </c>
      <c r="D8" s="31" t="s">
        <v>300</v>
      </c>
      <c r="E8" s="33">
        <v>45684.60624405093</v>
      </c>
      <c r="F8" s="34">
        <v>792.31</v>
      </c>
      <c r="G8" s="33">
        <v>45714.0</v>
      </c>
      <c r="H8" s="33">
        <v>45714.0</v>
      </c>
      <c r="I8" s="31" t="s">
        <v>87</v>
      </c>
      <c r="J8" s="34">
        <v>792.31</v>
      </c>
      <c r="K8" s="34">
        <v>792.31</v>
      </c>
      <c r="L8" s="34">
        <f t="shared" si="1"/>
        <v>0</v>
      </c>
      <c r="M8" s="34">
        <v>313.48</v>
      </c>
      <c r="N8" s="34">
        <f t="shared" si="2"/>
        <v>478.83</v>
      </c>
      <c r="O8" s="36">
        <f t="shared" si="3"/>
        <v>0.6043467835</v>
      </c>
      <c r="P8" s="36">
        <f>IFERROR(__xludf.DUMMYFUNCTION("IF(AND($R8, NOT(REGEXMATCH(UPPER($C8), ""INS""))), IFERROR(IF((F8+L8)&gt;0, (F8+L8-M8)/(F8+L8), """"), """"), """")"),0.6043467834559705)</f>
        <v>0.6043467835</v>
      </c>
      <c r="Q8" s="36" t="str">
        <f>IFERROR(__xludf.DUMMYFUNCTION("IF(AND($R8, REGEXMATCH(UPPER($C8), ""INS"")), IFERROR(IF((F8+L8)&gt;0, (F8+L8-M8)/(F8+L8), """"), """"), """")"),"")</f>
        <v/>
      </c>
      <c r="R8" s="37" t="b">
        <v>1</v>
      </c>
      <c r="S8" s="119" t="b">
        <v>1</v>
      </c>
      <c r="T8" s="37" t="b">
        <v>0</v>
      </c>
      <c r="U8" s="37" t="s">
        <v>63</v>
      </c>
      <c r="V8" s="37" t="b">
        <v>1</v>
      </c>
      <c r="W8" s="26">
        <f t="shared" si="4"/>
        <v>0.6043467835</v>
      </c>
      <c r="X8" s="27">
        <f t="shared" si="5"/>
        <v>792.31</v>
      </c>
      <c r="Y8" s="27">
        <f t="shared" si="6"/>
        <v>792.31</v>
      </c>
      <c r="Z8" s="27">
        <f t="shared" si="7"/>
        <v>0</v>
      </c>
      <c r="AA8" s="92" t="str">
        <f>IFERROR(__xludf.DUMMYFUNCTION("""COMPUTED_VALUE"""),"")</f>
        <v/>
      </c>
      <c r="AB8" s="27">
        <f t="shared" si="8"/>
        <v>792.31</v>
      </c>
      <c r="AC8" s="93"/>
      <c r="AE8" s="58"/>
      <c r="AF8" s="58"/>
    </row>
    <row r="9">
      <c r="A9" s="91">
        <v>1077.0</v>
      </c>
      <c r="B9" s="31">
        <v>2.0255008E7</v>
      </c>
      <c r="C9" s="31" t="s">
        <v>307</v>
      </c>
      <c r="D9" s="31" t="s">
        <v>300</v>
      </c>
      <c r="E9" s="33">
        <v>45688.38977958333</v>
      </c>
      <c r="F9" s="34">
        <v>1908.0</v>
      </c>
      <c r="G9" s="33">
        <v>45698.0</v>
      </c>
      <c r="H9" s="33">
        <v>45698.0</v>
      </c>
      <c r="I9" s="31" t="s">
        <v>87</v>
      </c>
      <c r="J9" s="34">
        <v>1908.0</v>
      </c>
      <c r="K9" s="34">
        <v>1908.0</v>
      </c>
      <c r="L9" s="34">
        <f t="shared" si="1"/>
        <v>0</v>
      </c>
      <c r="M9" s="34">
        <v>840.0</v>
      </c>
      <c r="N9" s="34">
        <f t="shared" si="2"/>
        <v>1068</v>
      </c>
      <c r="O9" s="36">
        <f t="shared" si="3"/>
        <v>0.5597484277</v>
      </c>
      <c r="P9" s="36">
        <f>IFERROR(__xludf.DUMMYFUNCTION("IF(AND($R9, NOT(REGEXMATCH(UPPER($C9), ""INS""))), IFERROR(IF((F9+L9)&gt;0, (F9+L9-M9)/(F9+L9), """"), """"), """")"),0.559748427672956)</f>
        <v>0.5597484277</v>
      </c>
      <c r="Q9" s="36" t="str">
        <f>IFERROR(__xludf.DUMMYFUNCTION("IF(AND($R9, REGEXMATCH(UPPER($C9), ""INS"")), IFERROR(IF((F9+L9)&gt;0, (F9+L9-M9)/(F9+L9), """"), """"), """")"),"")</f>
        <v/>
      </c>
      <c r="R9" s="37" t="b">
        <v>1</v>
      </c>
      <c r="S9" s="37" t="b">
        <v>1</v>
      </c>
      <c r="T9" s="37" t="b">
        <v>0</v>
      </c>
      <c r="U9" s="37" t="s">
        <v>63</v>
      </c>
      <c r="V9" s="37" t="b">
        <v>1</v>
      </c>
      <c r="W9" s="26">
        <f t="shared" si="4"/>
        <v>0.5597484277</v>
      </c>
      <c r="X9" s="27">
        <f t="shared" si="5"/>
        <v>1908</v>
      </c>
      <c r="Y9" s="27">
        <f t="shared" si="6"/>
        <v>1908</v>
      </c>
      <c r="Z9" s="27">
        <f t="shared" si="7"/>
        <v>0</v>
      </c>
      <c r="AA9" s="92" t="str">
        <f>IFERROR(__xludf.DUMMYFUNCTION("""COMPUTED_VALUE"""),"")</f>
        <v/>
      </c>
      <c r="AB9" s="27">
        <f t="shared" si="8"/>
        <v>1908</v>
      </c>
      <c r="AC9" s="93"/>
      <c r="AE9" s="58"/>
      <c r="AF9" s="58"/>
    </row>
    <row r="10">
      <c r="A10" s="96">
        <v>1095.0</v>
      </c>
      <c r="B10" s="97">
        <v>2.0255009E7</v>
      </c>
      <c r="C10" s="97" t="s">
        <v>308</v>
      </c>
      <c r="D10" s="97" t="s">
        <v>309</v>
      </c>
      <c r="E10" s="98">
        <v>45688.3912965162</v>
      </c>
      <c r="F10" s="99">
        <v>43510.79</v>
      </c>
      <c r="G10" s="118">
        <v>45911.0</v>
      </c>
      <c r="H10" s="118">
        <v>45911.0</v>
      </c>
      <c r="I10" s="97" t="s">
        <v>69</v>
      </c>
      <c r="J10" s="99">
        <v>53510.79</v>
      </c>
      <c r="K10" s="99">
        <v>43510.79</v>
      </c>
      <c r="L10" s="99">
        <f t="shared" si="1"/>
        <v>0</v>
      </c>
      <c r="M10" s="99">
        <v>35097.53</v>
      </c>
      <c r="N10" s="99">
        <f t="shared" si="2"/>
        <v>8413.26</v>
      </c>
      <c r="O10" s="100">
        <f t="shared" si="3"/>
        <v>0.1933603136</v>
      </c>
      <c r="P10" s="100">
        <f>IFERROR(__xludf.DUMMYFUNCTION("IF(AND($R10, NOT(REGEXMATCH(UPPER($C10), ""INS""))), IFERROR(IF((F10+L10)&gt;0, (F10+L10-M10)/(F10+L10), """"), """"), """")"),0.19336031361416334)</f>
        <v>0.1933603136</v>
      </c>
      <c r="Q10" s="100" t="str">
        <f>IFERROR(__xludf.DUMMYFUNCTION("IF(AND($R10, REGEXMATCH(UPPER($C10), ""INS"")), IFERROR(IF((F10+L10)&gt;0, (F10+L10-M10)/(F10+L10), """"), """"), """")"),"")</f>
        <v/>
      </c>
      <c r="R10" s="102" t="b">
        <v>1</v>
      </c>
      <c r="S10" s="102" t="b">
        <v>1</v>
      </c>
      <c r="T10" s="102" t="b">
        <v>1</v>
      </c>
      <c r="U10" s="102" t="s">
        <v>63</v>
      </c>
      <c r="V10" s="102" t="b">
        <v>1</v>
      </c>
      <c r="W10" s="26">
        <f t="shared" si="4"/>
        <v>0.1933603136</v>
      </c>
      <c r="X10" s="27">
        <f t="shared" si="5"/>
        <v>53510.79</v>
      </c>
      <c r="Y10" s="27">
        <f t="shared" si="6"/>
        <v>43510.79</v>
      </c>
      <c r="Z10" s="27">
        <f t="shared" si="7"/>
        <v>0</v>
      </c>
      <c r="AA10" s="92" t="str">
        <f>IFERROR(__xludf.DUMMYFUNCTION("""COMPUTED_VALUE"""),"")</f>
        <v/>
      </c>
      <c r="AB10" s="27">
        <f t="shared" si="8"/>
        <v>43510.79</v>
      </c>
      <c r="AC10" s="93"/>
      <c r="AE10" s="58"/>
      <c r="AF10" s="58"/>
    </row>
    <row r="11">
      <c r="A11" s="91">
        <v>1105.0</v>
      </c>
      <c r="B11" s="31">
        <v>2.025501E7</v>
      </c>
      <c r="C11" s="31" t="s">
        <v>86</v>
      </c>
      <c r="D11" s="31" t="s">
        <v>300</v>
      </c>
      <c r="E11" s="33">
        <v>45700.384768749995</v>
      </c>
      <c r="F11" s="34">
        <v>14404.4</v>
      </c>
      <c r="G11" s="33">
        <v>45714.0</v>
      </c>
      <c r="H11" s="33">
        <v>45715.0</v>
      </c>
      <c r="I11" s="31" t="s">
        <v>62</v>
      </c>
      <c r="J11" s="34">
        <v>14304.4</v>
      </c>
      <c r="K11" s="34">
        <v>14304.4</v>
      </c>
      <c r="L11" s="34">
        <f t="shared" si="1"/>
        <v>-100</v>
      </c>
      <c r="M11" s="34">
        <v>8375.22</v>
      </c>
      <c r="N11" s="34">
        <f t="shared" si="2"/>
        <v>5929.18</v>
      </c>
      <c r="O11" s="36">
        <f t="shared" si="3"/>
        <v>0.4145004334</v>
      </c>
      <c r="P11" s="36">
        <f>IFERROR(__xludf.DUMMYFUNCTION("IF(AND($R11, NOT(REGEXMATCH(UPPER($C11), ""INS""))), IFERROR(IF((F11+L11)&gt;0, (F11+L11-M11)/(F11+L11), """"), """"), """")"),0.4145004334330696)</f>
        <v>0.4145004334</v>
      </c>
      <c r="Q11" s="36" t="str">
        <f>IFERROR(__xludf.DUMMYFUNCTION("IF(AND($R11, REGEXMATCH(UPPER($C11), ""INS"")), IFERROR(IF((F11+L11)&gt;0, (F11+L11-M11)/(F11+L11), """"), """"), """")"),"")</f>
        <v/>
      </c>
      <c r="R11" s="37" t="b">
        <v>1</v>
      </c>
      <c r="S11" s="37" t="b">
        <v>1</v>
      </c>
      <c r="T11" s="37" t="b">
        <v>0</v>
      </c>
      <c r="U11" s="37" t="s">
        <v>63</v>
      </c>
      <c r="V11" s="37" t="b">
        <v>1</v>
      </c>
      <c r="W11" s="26">
        <f t="shared" si="4"/>
        <v>0.4145004334</v>
      </c>
      <c r="X11" s="27">
        <f t="shared" si="5"/>
        <v>14304.4</v>
      </c>
      <c r="Y11" s="27">
        <f t="shared" si="6"/>
        <v>14404.4</v>
      </c>
      <c r="Z11" s="27">
        <f t="shared" si="7"/>
        <v>-100</v>
      </c>
      <c r="AA11" s="92" t="str">
        <f>IFERROR(__xludf.DUMMYFUNCTION("""COMPUTED_VALUE"""),"Drew")</f>
        <v>Drew</v>
      </c>
      <c r="AB11" s="27">
        <f t="shared" si="8"/>
        <v>14304.4</v>
      </c>
      <c r="AC11" s="93"/>
      <c r="AE11" s="58"/>
      <c r="AF11" s="58"/>
    </row>
    <row r="12">
      <c r="A12" s="91">
        <v>1138.0</v>
      </c>
      <c r="B12" s="31">
        <v>2.0255011E7</v>
      </c>
      <c r="C12" s="31" t="s">
        <v>310</v>
      </c>
      <c r="D12" s="31" t="s">
        <v>309</v>
      </c>
      <c r="E12" s="33">
        <v>45714.57073841435</v>
      </c>
      <c r="F12" s="34">
        <v>200.0</v>
      </c>
      <c r="G12" s="33">
        <v>45713.0</v>
      </c>
      <c r="H12" s="33">
        <v>45713.0</v>
      </c>
      <c r="I12" s="31" t="s">
        <v>311</v>
      </c>
      <c r="J12" s="34">
        <v>200.0</v>
      </c>
      <c r="K12" s="34">
        <v>200.0</v>
      </c>
      <c r="L12" s="34">
        <f t="shared" si="1"/>
        <v>0</v>
      </c>
      <c r="M12" s="34">
        <v>0.01</v>
      </c>
      <c r="N12" s="34">
        <f t="shared" si="2"/>
        <v>199.99</v>
      </c>
      <c r="O12" s="36">
        <f t="shared" si="3"/>
        <v>0.99995</v>
      </c>
      <c r="P12" s="36">
        <f>IFERROR(__xludf.DUMMYFUNCTION("IF(AND($R12, NOT(REGEXMATCH(UPPER($C12), ""INS""))), IFERROR(IF((F12+L12)&gt;0, (F12+L12-M12)/(F12+L12), """"), """"), """")"),0.99995)</f>
        <v>0.99995</v>
      </c>
      <c r="Q12" s="36" t="str">
        <f>IFERROR(__xludf.DUMMYFUNCTION("IF(AND($R12, REGEXMATCH(UPPER($C12), ""INS"")), IFERROR(IF((F12+L12)&gt;0, (F12+L12-M12)/(F12+L12), """"), """"), """")"),"")</f>
        <v/>
      </c>
      <c r="R12" s="37" t="b">
        <v>1</v>
      </c>
      <c r="S12" s="37" t="b">
        <v>1</v>
      </c>
      <c r="T12" s="37" t="b">
        <v>0</v>
      </c>
      <c r="U12" s="37" t="s">
        <v>63</v>
      </c>
      <c r="V12" s="37" t="b">
        <v>1</v>
      </c>
      <c r="W12" s="26">
        <f t="shared" si="4"/>
        <v>0.99995</v>
      </c>
      <c r="X12" s="27">
        <f t="shared" si="5"/>
        <v>200</v>
      </c>
      <c r="Y12" s="27">
        <f t="shared" si="6"/>
        <v>200</v>
      </c>
      <c r="Z12" s="27">
        <f t="shared" si="7"/>
        <v>0</v>
      </c>
      <c r="AA12" s="92" t="str">
        <f>IFERROR(__xludf.DUMMYFUNCTION("""COMPUTED_VALUE"""),"")</f>
        <v/>
      </c>
      <c r="AB12" s="27">
        <f t="shared" si="8"/>
        <v>200</v>
      </c>
      <c r="AC12" s="93"/>
      <c r="AE12" s="58"/>
      <c r="AF12" s="58"/>
    </row>
    <row r="13">
      <c r="A13" s="91">
        <v>1107.0</v>
      </c>
      <c r="B13" s="31">
        <v>2.0255012E7</v>
      </c>
      <c r="C13" s="31" t="s">
        <v>312</v>
      </c>
      <c r="D13" s="31" t="s">
        <v>300</v>
      </c>
      <c r="E13" s="33">
        <v>45714.689539768515</v>
      </c>
      <c r="F13" s="34">
        <v>1791.57</v>
      </c>
      <c r="G13" s="33">
        <v>45726.0</v>
      </c>
      <c r="H13" s="33">
        <v>45726.0</v>
      </c>
      <c r="I13" s="31" t="s">
        <v>87</v>
      </c>
      <c r="J13" s="34">
        <v>1791.57</v>
      </c>
      <c r="K13" s="34">
        <v>1791.57</v>
      </c>
      <c r="L13" s="34">
        <f t="shared" si="1"/>
        <v>0</v>
      </c>
      <c r="M13" s="34">
        <v>570.71</v>
      </c>
      <c r="N13" s="34">
        <f t="shared" si="2"/>
        <v>1220.86</v>
      </c>
      <c r="O13" s="36">
        <f t="shared" si="3"/>
        <v>0.681446999</v>
      </c>
      <c r="P13" s="36">
        <f>IFERROR(__xludf.DUMMYFUNCTION("IF(AND($R13, NOT(REGEXMATCH(UPPER($C13), ""INS""))), IFERROR(IF((F13+L13)&gt;0, (F13+L13-M13)/(F13+L13), """"), """"), """")"),0.6814469990008762)</f>
        <v>0.681446999</v>
      </c>
      <c r="Q13" s="36" t="str">
        <f>IFERROR(__xludf.DUMMYFUNCTION("IF(AND($R13, REGEXMATCH(UPPER($C13), ""INS"")), IFERROR(IF((F13+L13)&gt;0, (F13+L13-M13)/(F13+L13), """"), """"), """")"),"")</f>
        <v/>
      </c>
      <c r="R13" s="37" t="b">
        <v>1</v>
      </c>
      <c r="S13" s="119" t="b">
        <v>1</v>
      </c>
      <c r="T13" s="37" t="b">
        <v>0</v>
      </c>
      <c r="U13" s="37" t="s">
        <v>63</v>
      </c>
      <c r="V13" s="37" t="b">
        <v>1</v>
      </c>
      <c r="W13" s="26">
        <f t="shared" si="4"/>
        <v>0.681446999</v>
      </c>
      <c r="X13" s="27">
        <f t="shared" si="5"/>
        <v>1791.57</v>
      </c>
      <c r="Y13" s="27">
        <f t="shared" si="6"/>
        <v>1791.57</v>
      </c>
      <c r="Z13" s="27">
        <f t="shared" si="7"/>
        <v>0</v>
      </c>
      <c r="AA13" s="92" t="str">
        <f>IFERROR(__xludf.DUMMYFUNCTION("""COMPUTED_VALUE"""),"")</f>
        <v/>
      </c>
      <c r="AB13" s="27">
        <f t="shared" si="8"/>
        <v>1791.57</v>
      </c>
      <c r="AC13" s="93"/>
      <c r="AE13" s="58"/>
      <c r="AF13" s="58"/>
    </row>
    <row r="14">
      <c r="A14" s="91">
        <v>1116.0</v>
      </c>
      <c r="B14" s="31">
        <v>2.0255013E7</v>
      </c>
      <c r="C14" s="31" t="s">
        <v>313</v>
      </c>
      <c r="D14" s="31" t="s">
        <v>300</v>
      </c>
      <c r="E14" s="33">
        <v>45715.47822775463</v>
      </c>
      <c r="F14" s="34">
        <v>1750.0</v>
      </c>
      <c r="G14" s="33">
        <v>45728.0</v>
      </c>
      <c r="H14" s="33">
        <v>45728.0</v>
      </c>
      <c r="I14" s="31" t="s">
        <v>87</v>
      </c>
      <c r="J14" s="34">
        <v>1750.0</v>
      </c>
      <c r="K14" s="34">
        <v>1750.0</v>
      </c>
      <c r="L14" s="34">
        <f t="shared" si="1"/>
        <v>0</v>
      </c>
      <c r="M14" s="34">
        <v>875.0</v>
      </c>
      <c r="N14" s="34">
        <f t="shared" si="2"/>
        <v>875</v>
      </c>
      <c r="O14" s="36">
        <f t="shared" si="3"/>
        <v>0.5</v>
      </c>
      <c r="P14" s="36">
        <f>IFERROR(__xludf.DUMMYFUNCTION("IF(AND($R14, NOT(REGEXMATCH(UPPER($C14), ""INS""))), IFERROR(IF((F14+L14)&gt;0, (F14+L14-M14)/(F14+L14), """"), """"), """")"),0.5)</f>
        <v>0.5</v>
      </c>
      <c r="Q14" s="36" t="str">
        <f>IFERROR(__xludf.DUMMYFUNCTION("IF(AND($R14, REGEXMATCH(UPPER($C14), ""INS"")), IFERROR(IF((F14+L14)&gt;0, (F14+L14-M14)/(F14+L14), """"), """"), """")"),"")</f>
        <v/>
      </c>
      <c r="R14" s="37" t="b">
        <v>1</v>
      </c>
      <c r="S14" s="37" t="b">
        <v>1</v>
      </c>
      <c r="T14" s="37" t="b">
        <v>0</v>
      </c>
      <c r="U14" s="37" t="s">
        <v>63</v>
      </c>
      <c r="V14" s="37" t="b">
        <v>1</v>
      </c>
      <c r="W14" s="26">
        <f t="shared" si="4"/>
        <v>0.5</v>
      </c>
      <c r="X14" s="27">
        <f t="shared" si="5"/>
        <v>1750</v>
      </c>
      <c r="Y14" s="27">
        <f t="shared" si="6"/>
        <v>1750</v>
      </c>
      <c r="Z14" s="27">
        <f t="shared" si="7"/>
        <v>0</v>
      </c>
      <c r="AA14" s="92" t="str">
        <f>IFERROR(__xludf.DUMMYFUNCTION("""COMPUTED_VALUE"""),"")</f>
        <v/>
      </c>
      <c r="AB14" s="27">
        <f t="shared" si="8"/>
        <v>1750</v>
      </c>
      <c r="AC14" s="93"/>
      <c r="AE14" s="58"/>
      <c r="AF14" s="58"/>
    </row>
    <row r="15">
      <c r="A15" s="91">
        <v>1136.0</v>
      </c>
      <c r="B15" s="31">
        <v>2.0255014E7</v>
      </c>
      <c r="C15" s="31" t="s">
        <v>314</v>
      </c>
      <c r="D15" s="31" t="s">
        <v>300</v>
      </c>
      <c r="E15" s="33">
        <v>45715.47859063657</v>
      </c>
      <c r="F15" s="34">
        <v>4388.0</v>
      </c>
      <c r="G15" s="33">
        <v>45720.0</v>
      </c>
      <c r="H15" s="33">
        <v>45720.0</v>
      </c>
      <c r="I15" s="31" t="s">
        <v>69</v>
      </c>
      <c r="J15" s="34">
        <v>4238.0</v>
      </c>
      <c r="K15" s="34">
        <v>4238.0</v>
      </c>
      <c r="L15" s="34">
        <f t="shared" si="1"/>
        <v>-150</v>
      </c>
      <c r="M15" s="34">
        <v>2581.52</v>
      </c>
      <c r="N15" s="34">
        <f t="shared" si="2"/>
        <v>1656.48</v>
      </c>
      <c r="O15" s="36">
        <f t="shared" si="3"/>
        <v>0.3908636149</v>
      </c>
      <c r="P15" s="36">
        <f>IFERROR(__xludf.DUMMYFUNCTION("IF(AND($R15, NOT(REGEXMATCH(UPPER($C15), ""INS""))), IFERROR(IF((F15+L15)&gt;0, (F15+L15-M15)/(F15+L15), """"), """"), """")"),0.39086361491269467)</f>
        <v>0.3908636149</v>
      </c>
      <c r="Q15" s="36" t="str">
        <f>IFERROR(__xludf.DUMMYFUNCTION("IF(AND($R15, REGEXMATCH(UPPER($C15), ""INS"")), IFERROR(IF((F15+L15)&gt;0, (F15+L15-M15)/(F15+L15), """"), """"), """")"),"")</f>
        <v/>
      </c>
      <c r="R15" s="37" t="b">
        <v>1</v>
      </c>
      <c r="S15" s="37" t="b">
        <v>1</v>
      </c>
      <c r="T15" s="37" t="b">
        <v>0</v>
      </c>
      <c r="U15" s="37" t="s">
        <v>63</v>
      </c>
      <c r="V15" s="37" t="b">
        <v>1</v>
      </c>
      <c r="W15" s="26">
        <f t="shared" si="4"/>
        <v>0.3908636149</v>
      </c>
      <c r="X15" s="27">
        <f t="shared" si="5"/>
        <v>4238</v>
      </c>
      <c r="Y15" s="27">
        <f t="shared" si="6"/>
        <v>4388</v>
      </c>
      <c r="Z15" s="27">
        <f t="shared" si="7"/>
        <v>-150</v>
      </c>
      <c r="AA15" s="92" t="str">
        <f>IFERROR(__xludf.DUMMYFUNCTION("""COMPUTED_VALUE"""),"")</f>
        <v/>
      </c>
      <c r="AB15" s="27">
        <f t="shared" si="8"/>
        <v>4238</v>
      </c>
      <c r="AC15" s="93"/>
      <c r="AE15" s="58"/>
      <c r="AF15" s="58"/>
    </row>
    <row r="16">
      <c r="A16" s="91">
        <v>1143.0</v>
      </c>
      <c r="B16" s="31">
        <v>2.0255015E7</v>
      </c>
      <c r="C16" s="31" t="s">
        <v>315</v>
      </c>
      <c r="D16" s="31" t="s">
        <v>300</v>
      </c>
      <c r="E16" s="33">
        <v>45715.625756458336</v>
      </c>
      <c r="F16" s="34">
        <v>12984.79</v>
      </c>
      <c r="G16" s="33">
        <v>45726.0</v>
      </c>
      <c r="H16" s="120">
        <v>45726.0</v>
      </c>
      <c r="I16" s="31" t="s">
        <v>69</v>
      </c>
      <c r="J16" s="34">
        <v>16962.79</v>
      </c>
      <c r="K16" s="34">
        <v>16962.79</v>
      </c>
      <c r="L16" s="34">
        <f t="shared" si="1"/>
        <v>3978</v>
      </c>
      <c r="M16" s="34">
        <v>9424.33</v>
      </c>
      <c r="N16" s="34">
        <f t="shared" si="2"/>
        <v>7538.46</v>
      </c>
      <c r="O16" s="36">
        <f t="shared" si="3"/>
        <v>0.444411562</v>
      </c>
      <c r="P16" s="36" t="str">
        <f>IFERROR(__xludf.DUMMYFUNCTION("IF(AND($R16, NOT(REGEXMATCH(UPPER($C16), ""INS""))), IFERROR(IF((F16+L16)&gt;0, (F16+L16-M16)/(F16+L16), """"), """"), """")"),"")</f>
        <v/>
      </c>
      <c r="Q16" s="36">
        <f>IFERROR(__xludf.DUMMYFUNCTION("IF(AND($R16, REGEXMATCH(UPPER($C16), ""INS"")), IFERROR(IF((F16+L16)&gt;0, (F16+L16-M16)/(F16+L16), """"), """"), """")"),0.4444115620130887)</f>
        <v>0.444411562</v>
      </c>
      <c r="R16" s="37" t="b">
        <v>1</v>
      </c>
      <c r="S16" s="119" t="b">
        <v>1</v>
      </c>
      <c r="T16" s="37" t="b">
        <v>0</v>
      </c>
      <c r="U16" s="37" t="s">
        <v>63</v>
      </c>
      <c r="V16" s="37" t="b">
        <v>1</v>
      </c>
      <c r="W16" s="26">
        <f t="shared" si="4"/>
        <v>0.444411562</v>
      </c>
      <c r="X16" s="27">
        <f t="shared" si="5"/>
        <v>16962.79</v>
      </c>
      <c r="Y16" s="27">
        <f t="shared" si="6"/>
        <v>12984.79</v>
      </c>
      <c r="Z16" s="27">
        <f t="shared" si="7"/>
        <v>3978</v>
      </c>
      <c r="AA16" s="92" t="str">
        <f>IFERROR(__xludf.DUMMYFUNCTION("""COMPUTED_VALUE"""),"")</f>
        <v/>
      </c>
      <c r="AB16" s="27">
        <f t="shared" si="8"/>
        <v>16962.79</v>
      </c>
      <c r="AC16" s="93"/>
      <c r="AE16" s="58"/>
      <c r="AF16" s="58"/>
    </row>
    <row r="17">
      <c r="A17" s="103">
        <v>1119.0</v>
      </c>
      <c r="B17" s="104">
        <v>2.0255016E7</v>
      </c>
      <c r="C17" s="104" t="s">
        <v>316</v>
      </c>
      <c r="D17" s="104" t="s">
        <v>300</v>
      </c>
      <c r="E17" s="105">
        <v>45719.40316439814</v>
      </c>
      <c r="F17" s="106">
        <v>20546.52</v>
      </c>
      <c r="G17" s="121" t="s">
        <v>317</v>
      </c>
      <c r="H17" s="121" t="s">
        <v>317</v>
      </c>
      <c r="I17" s="104" t="s">
        <v>87</v>
      </c>
      <c r="J17" s="106">
        <v>24640.83</v>
      </c>
      <c r="K17" s="106">
        <v>25747.27</v>
      </c>
      <c r="L17" s="106">
        <f t="shared" si="1"/>
        <v>5200.75</v>
      </c>
      <c r="M17" s="106">
        <v>11388.53</v>
      </c>
      <c r="N17" s="106">
        <f t="shared" si="2"/>
        <v>14358.74</v>
      </c>
      <c r="O17" s="108">
        <f t="shared" si="3"/>
        <v>0.5576800958</v>
      </c>
      <c r="P17" s="108" t="str">
        <f>IFERROR(__xludf.DUMMYFUNCTION("IF(AND($R17, NOT(REGEXMATCH(UPPER($C17), ""INS""))), IFERROR(IF((F17+L17)&gt;0, (F17+L17-M17)/(F17+L17), """"), """"), """")"),"")</f>
        <v/>
      </c>
      <c r="Q17" s="108">
        <f>IFERROR(__xludf.DUMMYFUNCTION("IF(AND($R17, REGEXMATCH(UPPER($C17), ""INS"")), IFERROR(IF((F17+L17)&gt;0, (F17+L17-M17)/(F17+L17), """"), """"), """")"),0.5576800957926802)</f>
        <v>0.5576800958</v>
      </c>
      <c r="R17" s="109" t="b">
        <v>1</v>
      </c>
      <c r="S17" s="110" t="b">
        <v>1</v>
      </c>
      <c r="T17" s="110" t="b">
        <v>1</v>
      </c>
      <c r="U17" s="110" t="s">
        <v>63</v>
      </c>
      <c r="V17" s="110" t="b">
        <v>1</v>
      </c>
      <c r="W17" s="26">
        <f t="shared" si="4"/>
        <v>0.5576800958</v>
      </c>
      <c r="X17" s="27">
        <f t="shared" si="5"/>
        <v>24640.83</v>
      </c>
      <c r="Y17" s="27">
        <f t="shared" si="6"/>
        <v>20546.52</v>
      </c>
      <c r="Z17" s="27">
        <f t="shared" si="7"/>
        <v>5200.75</v>
      </c>
      <c r="AA17" s="92" t="str">
        <f>IFERROR(__xludf.DUMMYFUNCTION("""COMPUTED_VALUE"""),"")</f>
        <v/>
      </c>
      <c r="AB17" s="27">
        <f t="shared" si="8"/>
        <v>25747.27</v>
      </c>
      <c r="AC17" s="93"/>
      <c r="AE17" s="58"/>
      <c r="AF17" s="58"/>
    </row>
    <row r="18">
      <c r="A18" s="91">
        <v>1173.0</v>
      </c>
      <c r="B18" s="31">
        <v>2.0255017E7</v>
      </c>
      <c r="C18" s="31" t="s">
        <v>318</v>
      </c>
      <c r="D18" s="31" t="s">
        <v>300</v>
      </c>
      <c r="E18" s="33">
        <v>45727.0</v>
      </c>
      <c r="F18" s="34">
        <v>1039.98</v>
      </c>
      <c r="G18" s="33">
        <v>45743.0</v>
      </c>
      <c r="H18" s="120">
        <v>45743.0</v>
      </c>
      <c r="I18" s="31" t="s">
        <v>295</v>
      </c>
      <c r="J18" s="34">
        <v>1039.98</v>
      </c>
      <c r="K18" s="34">
        <v>1039.98</v>
      </c>
      <c r="L18" s="34">
        <f t="shared" si="1"/>
        <v>0</v>
      </c>
      <c r="M18" s="34">
        <v>333.83</v>
      </c>
      <c r="N18" s="34">
        <f t="shared" si="2"/>
        <v>706.15</v>
      </c>
      <c r="O18" s="36">
        <f t="shared" si="3"/>
        <v>0.6790034424</v>
      </c>
      <c r="P18" s="36">
        <f>IFERROR(__xludf.DUMMYFUNCTION("IF(AND($R18, NOT(REGEXMATCH(UPPER($C18), ""INS""))), IFERROR(IF((F18+L18)&gt;0, (F18+L18-M18)/(F18+L18), """"), """"), """")"),0.6790034423738919)</f>
        <v>0.6790034424</v>
      </c>
      <c r="Q18" s="36" t="str">
        <f>IFERROR(__xludf.DUMMYFUNCTION("IF(AND($R18, REGEXMATCH(UPPER($C18), ""INS"")), IFERROR(IF((F18+L18)&gt;0, (F18+L18-M18)/(F18+L18), """"), """"), """")"),"")</f>
        <v/>
      </c>
      <c r="R18" s="37" t="b">
        <v>1</v>
      </c>
      <c r="S18" s="119" t="b">
        <v>1</v>
      </c>
      <c r="T18" s="37" t="b">
        <v>0</v>
      </c>
      <c r="U18" s="37" t="s">
        <v>63</v>
      </c>
      <c r="V18" s="119" t="b">
        <v>1</v>
      </c>
      <c r="W18" s="26">
        <f t="shared" si="4"/>
        <v>0.6790034424</v>
      </c>
      <c r="X18" s="27">
        <f t="shared" si="5"/>
        <v>1039.98</v>
      </c>
      <c r="Y18" s="27">
        <f t="shared" si="6"/>
        <v>1039.98</v>
      </c>
      <c r="Z18" s="27">
        <f t="shared" si="7"/>
        <v>0</v>
      </c>
      <c r="AA18" s="92" t="str">
        <f>IFERROR(__xludf.DUMMYFUNCTION("""COMPUTED_VALUE"""),"")</f>
        <v/>
      </c>
      <c r="AB18" s="27">
        <f t="shared" si="8"/>
        <v>1039.98</v>
      </c>
      <c r="AC18" s="93"/>
      <c r="AE18" s="58"/>
      <c r="AF18" s="58"/>
    </row>
    <row r="19">
      <c r="A19" s="103">
        <v>1170.0</v>
      </c>
      <c r="B19" s="104">
        <v>2.0255018E7</v>
      </c>
      <c r="C19" s="104" t="s">
        <v>319</v>
      </c>
      <c r="D19" s="104" t="s">
        <v>300</v>
      </c>
      <c r="E19" s="105">
        <v>45727.0</v>
      </c>
      <c r="F19" s="106">
        <v>48190.26</v>
      </c>
      <c r="G19" s="107">
        <v>45764.0</v>
      </c>
      <c r="H19" s="107">
        <v>45764.0</v>
      </c>
      <c r="I19" s="104" t="s">
        <v>69</v>
      </c>
      <c r="J19" s="106">
        <v>34830.67</v>
      </c>
      <c r="K19" s="106">
        <v>34830.67</v>
      </c>
      <c r="L19" s="106">
        <f t="shared" si="1"/>
        <v>-13359.59</v>
      </c>
      <c r="M19" s="122">
        <v>14724.54</v>
      </c>
      <c r="N19" s="106">
        <f t="shared" si="2"/>
        <v>20106.13</v>
      </c>
      <c r="O19" s="108">
        <f t="shared" si="3"/>
        <v>0.5772536101</v>
      </c>
      <c r="P19" s="108" t="str">
        <f>IFERROR(__xludf.DUMMYFUNCTION("IF(AND($R19, NOT(REGEXMATCH(UPPER($C19), ""INS""))), IFERROR(IF((F19+L19)&gt;0, (F19+L19-M19)/(F19+L19), """"), """"), """")"),"")</f>
        <v/>
      </c>
      <c r="Q19" s="108">
        <f>IFERROR(__xludf.DUMMYFUNCTION("IF(AND($R19, REGEXMATCH(UPPER($C19), ""INS"")), IFERROR(IF((F19+L19)&gt;0, (F19+L19-M19)/(F19+L19), """"), """"), """")"),0.5772536101085624)</f>
        <v>0.5772536101</v>
      </c>
      <c r="R19" s="110" t="b">
        <v>1</v>
      </c>
      <c r="S19" s="110" t="b">
        <v>1</v>
      </c>
      <c r="T19" s="110" t="b">
        <v>1</v>
      </c>
      <c r="U19" s="110" t="s">
        <v>63</v>
      </c>
      <c r="V19" s="110" t="b">
        <v>1</v>
      </c>
      <c r="W19" s="26">
        <f t="shared" si="4"/>
        <v>0.5772536101</v>
      </c>
      <c r="X19" s="27">
        <f t="shared" si="5"/>
        <v>34830.67</v>
      </c>
      <c r="Y19" s="27">
        <f t="shared" si="6"/>
        <v>48190.26</v>
      </c>
      <c r="Z19" s="27">
        <f t="shared" si="7"/>
        <v>-13359.59</v>
      </c>
      <c r="AA19" s="92" t="str">
        <f>IFERROR(__xludf.DUMMYFUNCTION("""COMPUTED_VALUE"""),"")</f>
        <v/>
      </c>
      <c r="AB19" s="27">
        <f t="shared" si="8"/>
        <v>34830.67</v>
      </c>
      <c r="AC19" s="93"/>
      <c r="AE19" s="94"/>
      <c r="AF19" s="94"/>
    </row>
    <row r="20">
      <c r="A20" s="91">
        <v>1154.0</v>
      </c>
      <c r="B20" s="31">
        <v>2.0255019E7</v>
      </c>
      <c r="C20" s="31" t="s">
        <v>320</v>
      </c>
      <c r="D20" s="31" t="s">
        <v>300</v>
      </c>
      <c r="E20" s="33">
        <v>45728.0</v>
      </c>
      <c r="F20" s="34">
        <v>16673.22</v>
      </c>
      <c r="G20" s="33">
        <v>45750.0</v>
      </c>
      <c r="H20" s="120">
        <v>45750.0</v>
      </c>
      <c r="I20" s="31" t="s">
        <v>66</v>
      </c>
      <c r="J20" s="34">
        <v>18598.22</v>
      </c>
      <c r="K20" s="34">
        <v>18598.22</v>
      </c>
      <c r="L20" s="34">
        <f t="shared" si="1"/>
        <v>1925</v>
      </c>
      <c r="M20" s="34">
        <v>10397.62</v>
      </c>
      <c r="N20" s="34">
        <f t="shared" si="2"/>
        <v>8200.6</v>
      </c>
      <c r="O20" s="36">
        <f t="shared" si="3"/>
        <v>0.4409346701</v>
      </c>
      <c r="P20" s="36">
        <f>IFERROR(__xludf.DUMMYFUNCTION("IF(AND($R20, NOT(REGEXMATCH(UPPER($C20), ""INS""))), IFERROR(IF((F20+L20)&gt;0, (F20+L20-M20)/(F20+L20), """"), """"), """")"),0.4409346700920841)</f>
        <v>0.4409346701</v>
      </c>
      <c r="Q20" s="36" t="str">
        <f>IFERROR(__xludf.DUMMYFUNCTION("IF(AND($R20, REGEXMATCH(UPPER($C20), ""INS"")), IFERROR(IF((F20+L20)&gt;0, (F20+L20-M20)/(F20+L20), """"), """"), """")"),"")</f>
        <v/>
      </c>
      <c r="R20" s="37" t="b">
        <v>1</v>
      </c>
      <c r="S20" s="119" t="b">
        <v>1</v>
      </c>
      <c r="T20" s="37" t="b">
        <v>0</v>
      </c>
      <c r="U20" s="37" t="s">
        <v>63</v>
      </c>
      <c r="V20" s="119" t="b">
        <v>1</v>
      </c>
      <c r="W20" s="26">
        <f t="shared" si="4"/>
        <v>0.4409346701</v>
      </c>
      <c r="X20" s="27">
        <f t="shared" si="5"/>
        <v>18598.22</v>
      </c>
      <c r="Y20" s="27">
        <f t="shared" si="6"/>
        <v>16673.22</v>
      </c>
      <c r="Z20" s="27">
        <f t="shared" si="7"/>
        <v>1925</v>
      </c>
      <c r="AA20" s="92" t="str">
        <f>IFERROR(__xludf.DUMMYFUNCTION("""COMPUTED_VALUE"""),"")</f>
        <v/>
      </c>
      <c r="AB20" s="27">
        <f t="shared" si="8"/>
        <v>18598.22</v>
      </c>
      <c r="AC20" s="93"/>
      <c r="AD20" s="123"/>
      <c r="AE20" s="94"/>
      <c r="AF20" s="94"/>
    </row>
    <row r="21">
      <c r="A21" s="91">
        <v>1127.0</v>
      </c>
      <c r="B21" s="31">
        <v>2.025502E7</v>
      </c>
      <c r="C21" s="31" t="s">
        <v>321</v>
      </c>
      <c r="D21" s="31" t="s">
        <v>300</v>
      </c>
      <c r="E21" s="33">
        <v>45728.0</v>
      </c>
      <c r="F21" s="34">
        <v>18577.11</v>
      </c>
      <c r="G21" s="33">
        <v>45733.0</v>
      </c>
      <c r="H21" s="120">
        <v>45733.0</v>
      </c>
      <c r="I21" s="31" t="s">
        <v>66</v>
      </c>
      <c r="J21" s="34">
        <v>21712.11</v>
      </c>
      <c r="K21" s="34">
        <v>21712.11</v>
      </c>
      <c r="L21" s="34">
        <f t="shared" si="1"/>
        <v>3135</v>
      </c>
      <c r="M21" s="34">
        <v>11703.43</v>
      </c>
      <c r="N21" s="34">
        <f t="shared" si="2"/>
        <v>10008.68</v>
      </c>
      <c r="O21" s="36">
        <f t="shared" si="3"/>
        <v>0.4609722408</v>
      </c>
      <c r="P21" s="36">
        <f>IFERROR(__xludf.DUMMYFUNCTION("IF(AND($R21, NOT(REGEXMATCH(UPPER($C21), ""INS""))), IFERROR(IF((F21+L21)&gt;0, (F21+L21-M21)/(F21+L21), """"), """"), """")"),0.460972240837026)</f>
        <v>0.4609722408</v>
      </c>
      <c r="Q21" s="36" t="str">
        <f>IFERROR(__xludf.DUMMYFUNCTION("IF(AND($R21, REGEXMATCH(UPPER($C21), ""INS"")), IFERROR(IF((F21+L21)&gt;0, (F21+L21-M21)/(F21+L21), """"), """"), """")"),"")</f>
        <v/>
      </c>
      <c r="R21" s="37" t="b">
        <v>1</v>
      </c>
      <c r="S21" s="119" t="b">
        <v>1</v>
      </c>
      <c r="T21" s="37" t="b">
        <v>0</v>
      </c>
      <c r="U21" s="37" t="s">
        <v>63</v>
      </c>
      <c r="V21" s="119" t="b">
        <v>1</v>
      </c>
      <c r="W21" s="26">
        <f t="shared" si="4"/>
        <v>0.4609722408</v>
      </c>
      <c r="X21" s="27">
        <f t="shared" si="5"/>
        <v>21712.11</v>
      </c>
      <c r="Y21" s="27">
        <f t="shared" si="6"/>
        <v>18577.11</v>
      </c>
      <c r="Z21" s="27">
        <f t="shared" si="7"/>
        <v>3135</v>
      </c>
      <c r="AA21" s="124" t="str">
        <f>IFERROR(__xludf.DUMMYFUNCTION("""COMPUTED_VALUE"""),"")</f>
        <v/>
      </c>
      <c r="AB21" s="27">
        <f t="shared" si="8"/>
        <v>21712.11</v>
      </c>
      <c r="AC21" s="93"/>
      <c r="AE21" s="58"/>
      <c r="AF21" s="58"/>
    </row>
    <row r="22">
      <c r="A22" s="96">
        <v>1139.0</v>
      </c>
      <c r="B22" s="97">
        <v>2.0255021E7</v>
      </c>
      <c r="C22" s="97" t="s">
        <v>322</v>
      </c>
      <c r="D22" s="97" t="s">
        <v>309</v>
      </c>
      <c r="E22" s="98">
        <v>45728.0</v>
      </c>
      <c r="F22" s="99">
        <v>1714.29</v>
      </c>
      <c r="G22" s="118">
        <v>45764.0</v>
      </c>
      <c r="H22" s="118">
        <v>45764.0</v>
      </c>
      <c r="I22" s="97" t="s">
        <v>62</v>
      </c>
      <c r="J22" s="99">
        <v>1714.29</v>
      </c>
      <c r="K22" s="99">
        <v>1714.29</v>
      </c>
      <c r="L22" s="99">
        <f t="shared" si="1"/>
        <v>0</v>
      </c>
      <c r="M22" s="99">
        <v>1358.87</v>
      </c>
      <c r="N22" s="99">
        <f t="shared" si="2"/>
        <v>355.42</v>
      </c>
      <c r="O22" s="100">
        <f t="shared" si="3"/>
        <v>0.207327815</v>
      </c>
      <c r="P22" s="100">
        <f>IFERROR(__xludf.DUMMYFUNCTION("IF(AND($R22, NOT(REGEXMATCH(UPPER($C22), ""INS""))), IFERROR(IF((F22+L22)&gt;0, (F22+L22-M22)/(F22+L22), """"), """"), """")"),0.20732781501379585)</f>
        <v>0.207327815</v>
      </c>
      <c r="Q22" s="100" t="str">
        <f>IFERROR(__xludf.DUMMYFUNCTION("IF(AND($R22, REGEXMATCH(UPPER($C22), ""INS"")), IFERROR(IF((F22+L22)&gt;0, (F22+L22-M22)/(F22+L22), """"), """"), """")"),"")</f>
        <v/>
      </c>
      <c r="R22" s="102" t="b">
        <v>1</v>
      </c>
      <c r="S22" s="102" t="b">
        <v>1</v>
      </c>
      <c r="T22" s="102" t="b">
        <v>0</v>
      </c>
      <c r="U22" s="102" t="s">
        <v>63</v>
      </c>
      <c r="V22" s="102" t="b">
        <v>1</v>
      </c>
      <c r="W22" s="26">
        <f t="shared" si="4"/>
        <v>0.207327815</v>
      </c>
      <c r="X22" s="27">
        <f t="shared" si="5"/>
        <v>1714.29</v>
      </c>
      <c r="Y22" s="27">
        <f t="shared" si="6"/>
        <v>1714.29</v>
      </c>
      <c r="Z22" s="27">
        <f t="shared" si="7"/>
        <v>0</v>
      </c>
      <c r="AA22" s="92" t="str">
        <f>IFERROR(__xludf.DUMMYFUNCTION("""COMPUTED_VALUE"""),"Drew")</f>
        <v>Drew</v>
      </c>
      <c r="AB22" s="27">
        <f t="shared" si="8"/>
        <v>1714.29</v>
      </c>
      <c r="AC22" s="93"/>
      <c r="AE22" s="58"/>
      <c r="AF22" s="58"/>
    </row>
    <row r="23">
      <c r="A23" s="103">
        <v>1179.0</v>
      </c>
      <c r="B23" s="104">
        <v>2.0255022E7</v>
      </c>
      <c r="C23" s="104" t="s">
        <v>323</v>
      </c>
      <c r="D23" s="104" t="s">
        <v>300</v>
      </c>
      <c r="E23" s="105">
        <v>45728.0</v>
      </c>
      <c r="F23" s="106">
        <v>12309.45</v>
      </c>
      <c r="G23" s="107">
        <v>45765.0</v>
      </c>
      <c r="H23" s="107">
        <v>45765.0</v>
      </c>
      <c r="I23" s="104" t="s">
        <v>69</v>
      </c>
      <c r="J23" s="106">
        <v>12909.45</v>
      </c>
      <c r="K23" s="106">
        <v>12909.45</v>
      </c>
      <c r="L23" s="106">
        <f t="shared" si="1"/>
        <v>600</v>
      </c>
      <c r="M23" s="106">
        <v>5640.54</v>
      </c>
      <c r="N23" s="106">
        <f t="shared" si="2"/>
        <v>7268.91</v>
      </c>
      <c r="O23" s="108">
        <f t="shared" si="3"/>
        <v>0.5630689146</v>
      </c>
      <c r="P23" s="108">
        <f>IFERROR(__xludf.DUMMYFUNCTION("IF(AND($R23, NOT(REGEXMATCH(UPPER($C23), ""INS""))), IFERROR(IF((F23+L23)&gt;0, (F23+L23-M23)/(F23+L23), """"), """"), """")"),0.5630689146323042)</f>
        <v>0.5630689146</v>
      </c>
      <c r="Q23" s="108" t="str">
        <f>IFERROR(__xludf.DUMMYFUNCTION("IF(AND($R23, REGEXMATCH(UPPER($C23), ""INS"")), IFERROR(IF((F23+L23)&gt;0, (F23+L23-M23)/(F23+L23), """"), """"), """")"),"")</f>
        <v/>
      </c>
      <c r="R23" s="109" t="b">
        <v>1</v>
      </c>
      <c r="S23" s="109" t="b">
        <v>1</v>
      </c>
      <c r="T23" s="110" t="b">
        <v>0</v>
      </c>
      <c r="U23" s="110" t="s">
        <v>63</v>
      </c>
      <c r="V23" s="110" t="b">
        <v>1</v>
      </c>
      <c r="W23" s="26">
        <f t="shared" si="4"/>
        <v>0.5630689146</v>
      </c>
      <c r="X23" s="27">
        <f t="shared" si="5"/>
        <v>12909.45</v>
      </c>
      <c r="Y23" s="27">
        <f t="shared" si="6"/>
        <v>12309.45</v>
      </c>
      <c r="Z23" s="27">
        <f t="shared" si="7"/>
        <v>600</v>
      </c>
      <c r="AA23" s="92" t="str">
        <f>IFERROR(__xludf.DUMMYFUNCTION("""COMPUTED_VALUE"""),"")</f>
        <v/>
      </c>
      <c r="AB23" s="27">
        <f t="shared" si="8"/>
        <v>12909.45</v>
      </c>
      <c r="AC23" s="93"/>
      <c r="AE23" s="58"/>
      <c r="AF23" s="58"/>
    </row>
    <row r="24">
      <c r="A24" s="91">
        <v>1159.0</v>
      </c>
      <c r="B24" s="31">
        <v>2.0255023E7</v>
      </c>
      <c r="C24" s="31" t="s">
        <v>324</v>
      </c>
      <c r="D24" s="31" t="s">
        <v>300</v>
      </c>
      <c r="E24" s="33">
        <v>45728.0</v>
      </c>
      <c r="F24" s="34">
        <v>10824.89</v>
      </c>
      <c r="G24" s="33">
        <v>45743.0</v>
      </c>
      <c r="H24" s="120">
        <v>45743.0</v>
      </c>
      <c r="I24" s="31" t="s">
        <v>62</v>
      </c>
      <c r="J24" s="34">
        <v>11374.89</v>
      </c>
      <c r="K24" s="34">
        <v>11374.89</v>
      </c>
      <c r="L24" s="34">
        <f t="shared" si="1"/>
        <v>550</v>
      </c>
      <c r="M24" s="34">
        <v>6819.98</v>
      </c>
      <c r="N24" s="34">
        <f t="shared" si="2"/>
        <v>4554.91</v>
      </c>
      <c r="O24" s="36">
        <f t="shared" si="3"/>
        <v>0.4004355207</v>
      </c>
      <c r="P24" s="36">
        <f>IFERROR(__xludf.DUMMYFUNCTION("IF(AND($R24, NOT(REGEXMATCH(UPPER($C24), ""INS""))), IFERROR(IF((F24+L24)&gt;0, (F24+L24-M24)/(F24+L24), """"), """"), """")"),0.4004355206951452)</f>
        <v>0.4004355207</v>
      </c>
      <c r="Q24" s="36" t="str">
        <f>IFERROR(__xludf.DUMMYFUNCTION("IF(AND($R24, REGEXMATCH(UPPER($C24), ""INS"")), IFERROR(IF((F24+L24)&gt;0, (F24+L24-M24)/(F24+L24), """"), """"), """")"),"")</f>
        <v/>
      </c>
      <c r="R24" s="37" t="b">
        <v>1</v>
      </c>
      <c r="S24" s="119" t="b">
        <v>1</v>
      </c>
      <c r="T24" s="37" t="b">
        <v>0</v>
      </c>
      <c r="U24" s="37" t="s">
        <v>63</v>
      </c>
      <c r="V24" s="119" t="b">
        <v>1</v>
      </c>
      <c r="W24" s="26">
        <f t="shared" si="4"/>
        <v>0.4004355207</v>
      </c>
      <c r="X24" s="27">
        <f t="shared" si="5"/>
        <v>11374.89</v>
      </c>
      <c r="Y24" s="27">
        <f t="shared" si="6"/>
        <v>10824.89</v>
      </c>
      <c r="Z24" s="27">
        <f t="shared" si="7"/>
        <v>550</v>
      </c>
      <c r="AA24" s="124" t="str">
        <f>IFERROR(__xludf.DUMMYFUNCTION("""COMPUTED_VALUE"""),"Drew")</f>
        <v>Drew</v>
      </c>
      <c r="AB24" s="27">
        <f t="shared" si="8"/>
        <v>11374.89</v>
      </c>
      <c r="AC24" s="93"/>
      <c r="AD24" s="123"/>
      <c r="AE24" s="94"/>
      <c r="AF24" s="94"/>
    </row>
    <row r="25">
      <c r="A25" s="91">
        <v>1150.0</v>
      </c>
      <c r="B25" s="31">
        <v>2.0255024E7</v>
      </c>
      <c r="C25" s="31" t="s">
        <v>325</v>
      </c>
      <c r="D25" s="31" t="s">
        <v>300</v>
      </c>
      <c r="E25" s="33">
        <v>45729.0</v>
      </c>
      <c r="F25" s="34">
        <v>2334.25</v>
      </c>
      <c r="G25" s="33">
        <v>45736.0</v>
      </c>
      <c r="H25" s="120">
        <v>45736.0</v>
      </c>
      <c r="I25" s="31" t="s">
        <v>69</v>
      </c>
      <c r="J25" s="34">
        <v>2334.25</v>
      </c>
      <c r="K25" s="34">
        <v>2334.25</v>
      </c>
      <c r="L25" s="34">
        <f t="shared" si="1"/>
        <v>0</v>
      </c>
      <c r="M25" s="34">
        <v>779.57</v>
      </c>
      <c r="N25" s="34">
        <f t="shared" si="2"/>
        <v>1554.68</v>
      </c>
      <c r="O25" s="36">
        <f t="shared" si="3"/>
        <v>0.666029774</v>
      </c>
      <c r="P25" s="36">
        <f>IFERROR(__xludf.DUMMYFUNCTION("IF(AND($R25, NOT(REGEXMATCH(UPPER($C25), ""INS""))), IFERROR(IF((F25+L25)&gt;0, (F25+L25-M25)/(F25+L25), """"), """"), """")"),0.6660297740173503)</f>
        <v>0.666029774</v>
      </c>
      <c r="Q25" s="36" t="str">
        <f>IFERROR(__xludf.DUMMYFUNCTION("IF(AND($R25, REGEXMATCH(UPPER($C25), ""INS"")), IFERROR(IF((F25+L25)&gt;0, (F25+L25-M25)/(F25+L25), """"), """"), """")"),"")</f>
        <v/>
      </c>
      <c r="R25" s="37" t="b">
        <v>1</v>
      </c>
      <c r="S25" s="119" t="b">
        <v>1</v>
      </c>
      <c r="T25" s="37" t="b">
        <v>0</v>
      </c>
      <c r="U25" s="37" t="s">
        <v>63</v>
      </c>
      <c r="V25" s="119" t="b">
        <v>1</v>
      </c>
      <c r="W25" s="26">
        <f t="shared" si="4"/>
        <v>0.666029774</v>
      </c>
      <c r="X25" s="27">
        <f t="shared" si="5"/>
        <v>2334.25</v>
      </c>
      <c r="Y25" s="27">
        <f t="shared" si="6"/>
        <v>2334.25</v>
      </c>
      <c r="Z25" s="27">
        <f t="shared" si="7"/>
        <v>0</v>
      </c>
      <c r="AA25" s="124" t="str">
        <f>IFERROR(__xludf.DUMMYFUNCTION("""COMPUTED_VALUE"""),"")</f>
        <v/>
      </c>
      <c r="AB25" s="27">
        <f t="shared" si="8"/>
        <v>2334.25</v>
      </c>
      <c r="AC25" s="93"/>
      <c r="AE25" s="58"/>
      <c r="AF25" s="58"/>
    </row>
    <row r="26">
      <c r="A26" s="103">
        <v>1158.0</v>
      </c>
      <c r="B26" s="104">
        <v>2.0255025E7</v>
      </c>
      <c r="C26" s="104" t="s">
        <v>326</v>
      </c>
      <c r="D26" s="104" t="s">
        <v>300</v>
      </c>
      <c r="E26" s="105">
        <v>45729.0</v>
      </c>
      <c r="F26" s="106">
        <v>12289.16</v>
      </c>
      <c r="G26" s="107">
        <v>45883.0</v>
      </c>
      <c r="H26" s="107">
        <v>45883.0</v>
      </c>
      <c r="I26" s="104" t="s">
        <v>69</v>
      </c>
      <c r="J26" s="106">
        <v>13673.75</v>
      </c>
      <c r="K26" s="106">
        <v>13673.75</v>
      </c>
      <c r="L26" s="106">
        <f t="shared" si="1"/>
        <v>1384.59</v>
      </c>
      <c r="M26" s="106">
        <v>6580.49</v>
      </c>
      <c r="N26" s="106">
        <f t="shared" si="2"/>
        <v>7093.26</v>
      </c>
      <c r="O26" s="108">
        <f t="shared" si="3"/>
        <v>0.51875016</v>
      </c>
      <c r="P26" s="108">
        <f>IFERROR(__xludf.DUMMYFUNCTION("IF(AND($R26, NOT(REGEXMATCH(UPPER($C26), ""INS""))), IFERROR(IF((F26+L26)&gt;0, (F26+L26-M26)/(F26+L26), """"), """"), """")"),0.5187501599780602)</f>
        <v>0.51875016</v>
      </c>
      <c r="Q26" s="108" t="str">
        <f>IFERROR(__xludf.DUMMYFUNCTION("IF(AND($R26, REGEXMATCH(UPPER($C26), ""INS"")), IFERROR(IF((F26+L26)&gt;0, (F26+L26-M26)/(F26+L26), """"), """"), """")"),"")</f>
        <v/>
      </c>
      <c r="R26" s="109" t="b">
        <v>1</v>
      </c>
      <c r="S26" s="109" t="b">
        <v>1</v>
      </c>
      <c r="T26" s="110" t="b">
        <v>0</v>
      </c>
      <c r="U26" s="110" t="s">
        <v>63</v>
      </c>
      <c r="V26" s="110" t="b">
        <v>1</v>
      </c>
      <c r="W26" s="26">
        <f t="shared" si="4"/>
        <v>0.51875016</v>
      </c>
      <c r="X26" s="27">
        <f t="shared" si="5"/>
        <v>13673.75</v>
      </c>
      <c r="Y26" s="27">
        <f t="shared" si="6"/>
        <v>12289.16</v>
      </c>
      <c r="Z26" s="27">
        <f t="shared" si="7"/>
        <v>1384.59</v>
      </c>
      <c r="AA26" s="125" t="str">
        <f>IFERROR(__xludf.DUMMYFUNCTION("""COMPUTED_VALUE"""),"")</f>
        <v/>
      </c>
      <c r="AB26" s="27">
        <f t="shared" si="8"/>
        <v>13673.75</v>
      </c>
      <c r="AC26" s="93"/>
      <c r="AE26" s="58"/>
      <c r="AF26" s="58"/>
    </row>
    <row r="27">
      <c r="A27" s="91">
        <v>1045.0</v>
      </c>
      <c r="B27" s="31">
        <v>2.0255026E7</v>
      </c>
      <c r="C27" s="31" t="s">
        <v>327</v>
      </c>
      <c r="D27" s="31" t="s">
        <v>300</v>
      </c>
      <c r="E27" s="33">
        <v>45730.0</v>
      </c>
      <c r="F27" s="34">
        <v>1218.25</v>
      </c>
      <c r="G27" s="33">
        <v>45757.0</v>
      </c>
      <c r="H27" s="120">
        <v>45757.0</v>
      </c>
      <c r="I27" s="31" t="s">
        <v>66</v>
      </c>
      <c r="J27" s="34">
        <v>1218.25</v>
      </c>
      <c r="K27" s="34">
        <v>1218.25</v>
      </c>
      <c r="L27" s="34">
        <f t="shared" si="1"/>
        <v>0</v>
      </c>
      <c r="M27" s="34">
        <v>469.65</v>
      </c>
      <c r="N27" s="34">
        <f t="shared" si="2"/>
        <v>748.6</v>
      </c>
      <c r="O27" s="36">
        <f t="shared" si="3"/>
        <v>0.6144879951</v>
      </c>
      <c r="P27" s="36">
        <f>IFERROR(__xludf.DUMMYFUNCTION("IF(AND($R27, NOT(REGEXMATCH(UPPER($C27), ""INS""))), IFERROR(IF((F27+L27)&gt;0, (F27+L27-M27)/(F27+L27), """"), """"), """")"),0.6144879950749026)</f>
        <v>0.6144879951</v>
      </c>
      <c r="Q27" s="36" t="str">
        <f>IFERROR(__xludf.DUMMYFUNCTION("IF(AND($R27, REGEXMATCH(UPPER($C27), ""INS"")), IFERROR(IF((F27+L27)&gt;0, (F27+L27-M27)/(F27+L27), """"), """"), """")"),"")</f>
        <v/>
      </c>
      <c r="R27" s="37" t="b">
        <v>1</v>
      </c>
      <c r="S27" s="119" t="b">
        <v>1</v>
      </c>
      <c r="T27" s="37" t="b">
        <v>0</v>
      </c>
      <c r="U27" s="37" t="s">
        <v>63</v>
      </c>
      <c r="V27" s="119" t="b">
        <v>1</v>
      </c>
      <c r="W27" s="26">
        <f t="shared" si="4"/>
        <v>0.6144879951</v>
      </c>
      <c r="X27" s="27">
        <f t="shared" si="5"/>
        <v>1218.25</v>
      </c>
      <c r="Y27" s="27">
        <f t="shared" si="6"/>
        <v>1218.25</v>
      </c>
      <c r="Z27" s="27">
        <f t="shared" si="7"/>
        <v>0</v>
      </c>
      <c r="AA27" s="124" t="str">
        <f>IFERROR(__xludf.DUMMYFUNCTION("""COMPUTED_VALUE"""),"")</f>
        <v/>
      </c>
      <c r="AB27" s="27">
        <f t="shared" si="8"/>
        <v>1218.25</v>
      </c>
      <c r="AC27" s="93"/>
      <c r="AE27" s="58"/>
      <c r="AF27" s="58"/>
    </row>
    <row r="28">
      <c r="A28" s="91">
        <v>1166.0</v>
      </c>
      <c r="B28" s="31">
        <v>2.0255027E7</v>
      </c>
      <c r="C28" s="31" t="s">
        <v>328</v>
      </c>
      <c r="D28" s="31" t="s">
        <v>300</v>
      </c>
      <c r="E28" s="33">
        <v>45730.0</v>
      </c>
      <c r="F28" s="34">
        <v>27690.88</v>
      </c>
      <c r="G28" s="35" t="s">
        <v>329</v>
      </c>
      <c r="H28" s="35" t="s">
        <v>329</v>
      </c>
      <c r="I28" s="31" t="s">
        <v>69</v>
      </c>
      <c r="J28" s="34">
        <v>27965.88</v>
      </c>
      <c r="K28" s="34">
        <v>27965.88</v>
      </c>
      <c r="L28" s="34">
        <f t="shared" si="1"/>
        <v>275</v>
      </c>
      <c r="M28" s="34">
        <v>16743.67</v>
      </c>
      <c r="N28" s="34">
        <f t="shared" si="2"/>
        <v>11222.21</v>
      </c>
      <c r="O28" s="36">
        <f t="shared" si="3"/>
        <v>0.4012822053</v>
      </c>
      <c r="P28" s="36" t="str">
        <f>IFERROR(__xludf.DUMMYFUNCTION("IF(AND($R28, NOT(REGEXMATCH(UPPER($C28), ""INS""))), IFERROR(IF((F28+L28)&gt;0, (F28+L28-M28)/(F28+L28), """"), """"), """")"),"")</f>
        <v/>
      </c>
      <c r="Q28" s="36">
        <f>IFERROR(__xludf.DUMMYFUNCTION("IF(AND($R28, REGEXMATCH(UPPER($C28), ""INS"")), IFERROR(IF((F28+L28)&gt;0, (F28+L28-M28)/(F28+L28), """"), """"), """")"),0.40128220531590647)</f>
        <v>0.4012822053</v>
      </c>
      <c r="R28" s="119" t="b">
        <v>1</v>
      </c>
      <c r="S28" s="37" t="b">
        <v>1</v>
      </c>
      <c r="T28" s="37" t="b">
        <v>1</v>
      </c>
      <c r="U28" s="37" t="s">
        <v>63</v>
      </c>
      <c r="V28" s="37" t="b">
        <v>1</v>
      </c>
      <c r="W28" s="26">
        <f t="shared" si="4"/>
        <v>0.4012822053</v>
      </c>
      <c r="X28" s="27">
        <f t="shared" si="5"/>
        <v>27965.88</v>
      </c>
      <c r="Y28" s="27">
        <f t="shared" si="6"/>
        <v>27690.88</v>
      </c>
      <c r="Z28" s="27">
        <f t="shared" si="7"/>
        <v>275</v>
      </c>
      <c r="AA28" s="125" t="str">
        <f>IFERROR(__xludf.DUMMYFUNCTION("""COMPUTED_VALUE"""),"")</f>
        <v/>
      </c>
      <c r="AB28" s="27">
        <f t="shared" si="8"/>
        <v>27965.88</v>
      </c>
      <c r="AC28" s="93"/>
      <c r="AE28" s="58"/>
      <c r="AF28" s="58"/>
    </row>
    <row r="29">
      <c r="A29" s="103">
        <v>1114.0</v>
      </c>
      <c r="B29" s="104">
        <v>2.0255028E7</v>
      </c>
      <c r="C29" s="104" t="s">
        <v>330</v>
      </c>
      <c r="D29" s="104" t="s">
        <v>300</v>
      </c>
      <c r="E29" s="105">
        <v>45731.0</v>
      </c>
      <c r="F29" s="106">
        <v>31456.65</v>
      </c>
      <c r="G29" s="107">
        <v>45806.0</v>
      </c>
      <c r="H29" s="107">
        <v>45806.0</v>
      </c>
      <c r="I29" s="104" t="s">
        <v>66</v>
      </c>
      <c r="J29" s="106">
        <v>36892.07</v>
      </c>
      <c r="K29" s="106">
        <v>36892.07</v>
      </c>
      <c r="L29" s="106">
        <f t="shared" si="1"/>
        <v>5435.42</v>
      </c>
      <c r="M29" s="106">
        <v>17372.87</v>
      </c>
      <c r="N29" s="106">
        <f t="shared" si="2"/>
        <v>19519.2</v>
      </c>
      <c r="O29" s="108">
        <f t="shared" si="3"/>
        <v>0.5290893138</v>
      </c>
      <c r="P29" s="108" t="str">
        <f>IFERROR(__xludf.DUMMYFUNCTION("IF(AND($R29, NOT(REGEXMATCH(UPPER($C29), ""INS""))), IFERROR(IF((F29+L29)&gt;0, (F29+L29-M29)/(F29+L29), """"), """"), """")"),"")</f>
        <v/>
      </c>
      <c r="Q29" s="108">
        <f>IFERROR(__xludf.DUMMYFUNCTION("IF(AND($R29, REGEXMATCH(UPPER($C29), ""INS"")), IFERROR(IF((F29+L29)&gt;0, (F29+L29-M29)/(F29+L29), """"), """"), """")"),0.5290893137739358)</f>
        <v>0.5290893138</v>
      </c>
      <c r="R29" s="109" t="b">
        <v>1</v>
      </c>
      <c r="S29" s="110" t="b">
        <v>1</v>
      </c>
      <c r="T29" s="110" t="b">
        <v>0</v>
      </c>
      <c r="U29" s="110" t="s">
        <v>63</v>
      </c>
      <c r="V29" s="110" t="b">
        <v>1</v>
      </c>
      <c r="W29" s="26">
        <f t="shared" si="4"/>
        <v>0.5290893138</v>
      </c>
      <c r="X29" s="27">
        <f t="shared" si="5"/>
        <v>36892.07</v>
      </c>
      <c r="Y29" s="27">
        <f t="shared" si="6"/>
        <v>31456.65</v>
      </c>
      <c r="Z29" s="27">
        <f t="shared" si="7"/>
        <v>5435.42</v>
      </c>
      <c r="AA29" s="125" t="str">
        <f>IFERROR(__xludf.DUMMYFUNCTION("""COMPUTED_VALUE"""),"")</f>
        <v/>
      </c>
      <c r="AB29" s="27">
        <f t="shared" si="8"/>
        <v>36892.07</v>
      </c>
      <c r="AC29" s="93"/>
      <c r="AE29" s="58"/>
      <c r="AF29" s="58"/>
    </row>
    <row r="30">
      <c r="A30" s="96">
        <v>1195.0</v>
      </c>
      <c r="B30" s="97">
        <v>2.0255029E7</v>
      </c>
      <c r="C30" s="97" t="s">
        <v>331</v>
      </c>
      <c r="D30" s="97" t="s">
        <v>300</v>
      </c>
      <c r="E30" s="98">
        <v>45732.0</v>
      </c>
      <c r="F30" s="99">
        <v>1138.3</v>
      </c>
      <c r="G30" s="118">
        <v>45792.0</v>
      </c>
      <c r="H30" s="118">
        <v>45792.0</v>
      </c>
      <c r="I30" s="97" t="s">
        <v>62</v>
      </c>
      <c r="J30" s="99">
        <v>1138.3</v>
      </c>
      <c r="K30" s="99">
        <v>1138.3</v>
      </c>
      <c r="L30" s="99">
        <f t="shared" si="1"/>
        <v>0</v>
      </c>
      <c r="M30" s="99">
        <v>1006.07</v>
      </c>
      <c r="N30" s="99">
        <f t="shared" si="2"/>
        <v>132.23</v>
      </c>
      <c r="O30" s="100">
        <f t="shared" si="3"/>
        <v>0.1161644558</v>
      </c>
      <c r="P30" s="100">
        <f>IFERROR(__xludf.DUMMYFUNCTION("IF(AND($R30, NOT(REGEXMATCH(UPPER($C30), ""INS""))), IFERROR(IF((F30+L30)&gt;0, (F30+L30-M30)/(F30+L30), """"), """"), """")"),0.11616445576737232)</f>
        <v>0.1161644558</v>
      </c>
      <c r="Q30" s="100" t="str">
        <f>IFERROR(__xludf.DUMMYFUNCTION("IF(AND($R30, REGEXMATCH(UPPER($C30), ""INS"")), IFERROR(IF((F30+L30)&gt;0, (F30+L30-M30)/(F30+L30), """"), """"), """")"),"")</f>
        <v/>
      </c>
      <c r="R30" s="101" t="b">
        <v>1</v>
      </c>
      <c r="S30" s="101" t="b">
        <v>1</v>
      </c>
      <c r="T30" s="102" t="b">
        <v>0</v>
      </c>
      <c r="U30" s="102" t="s">
        <v>63</v>
      </c>
      <c r="V30" s="102" t="b">
        <v>1</v>
      </c>
      <c r="W30" s="26">
        <f t="shared" si="4"/>
        <v>0.1161644558</v>
      </c>
      <c r="X30" s="27">
        <f t="shared" si="5"/>
        <v>1138.3</v>
      </c>
      <c r="Y30" s="27">
        <f t="shared" si="6"/>
        <v>1138.3</v>
      </c>
      <c r="Z30" s="27">
        <f t="shared" si="7"/>
        <v>0</v>
      </c>
      <c r="AA30" s="125" t="str">
        <f>IFERROR(__xludf.DUMMYFUNCTION("""COMPUTED_VALUE"""),"Drew")</f>
        <v>Drew</v>
      </c>
      <c r="AB30" s="27">
        <f t="shared" si="8"/>
        <v>1138.3</v>
      </c>
      <c r="AC30" s="93"/>
      <c r="AE30" s="58"/>
      <c r="AF30" s="58"/>
    </row>
    <row r="31">
      <c r="A31" s="91">
        <v>1210.0</v>
      </c>
      <c r="B31" s="31">
        <v>2.025503E7</v>
      </c>
      <c r="C31" s="31" t="s">
        <v>332</v>
      </c>
      <c r="D31" s="31" t="s">
        <v>300</v>
      </c>
      <c r="E31" s="126">
        <v>45736.0</v>
      </c>
      <c r="F31" s="34">
        <v>2169.35</v>
      </c>
      <c r="G31" s="95">
        <v>45785.0</v>
      </c>
      <c r="H31" s="95">
        <v>45785.0</v>
      </c>
      <c r="I31" s="31" t="s">
        <v>62</v>
      </c>
      <c r="J31" s="34">
        <v>2169.35</v>
      </c>
      <c r="K31" s="34">
        <v>2169.35</v>
      </c>
      <c r="L31" s="34">
        <f t="shared" si="1"/>
        <v>0</v>
      </c>
      <c r="M31" s="34">
        <v>975.0</v>
      </c>
      <c r="N31" s="34">
        <f t="shared" si="2"/>
        <v>1194.35</v>
      </c>
      <c r="O31" s="36">
        <f t="shared" si="3"/>
        <v>0.5505566183</v>
      </c>
      <c r="P31" s="36">
        <f>IFERROR(__xludf.DUMMYFUNCTION("IF(AND($R31, NOT(REGEXMATCH(UPPER($C31), ""INS""))), IFERROR(IF((F31+L31)&gt;0, (F31+L31-M31)/(F31+L31), """"), """"), """")"),0.5505566183418996)</f>
        <v>0.5505566183</v>
      </c>
      <c r="Q31" s="36" t="str">
        <f>IFERROR(__xludf.DUMMYFUNCTION("IF(AND($R31, REGEXMATCH(UPPER($C31), ""INS"")), IFERROR(IF((F31+L31)&gt;0, (F31+L31-M31)/(F31+L31), """"), """"), """")"),"")</f>
        <v/>
      </c>
      <c r="R31" s="119" t="b">
        <v>1</v>
      </c>
      <c r="S31" s="119" t="b">
        <v>1</v>
      </c>
      <c r="T31" s="37" t="b">
        <v>0</v>
      </c>
      <c r="U31" s="37" t="s">
        <v>63</v>
      </c>
      <c r="V31" s="37" t="b">
        <v>1</v>
      </c>
      <c r="W31" s="26">
        <f t="shared" si="4"/>
        <v>0.5505566183</v>
      </c>
      <c r="X31" s="27">
        <f t="shared" si="5"/>
        <v>2169.35</v>
      </c>
      <c r="Y31" s="27">
        <f t="shared" si="6"/>
        <v>2169.35</v>
      </c>
      <c r="Z31" s="27">
        <f t="shared" si="7"/>
        <v>0</v>
      </c>
      <c r="AA31" s="125" t="str">
        <f>IFERROR(__xludf.DUMMYFUNCTION("""COMPUTED_VALUE"""),"Drew")</f>
        <v>Drew</v>
      </c>
      <c r="AB31" s="27">
        <f t="shared" si="8"/>
        <v>2169.35</v>
      </c>
      <c r="AC31" s="93"/>
      <c r="AE31" s="58"/>
      <c r="AF31" s="58"/>
    </row>
    <row r="32">
      <c r="A32" s="91">
        <v>1218.0</v>
      </c>
      <c r="B32" s="31">
        <v>2.0255031E7</v>
      </c>
      <c r="C32" s="31" t="s">
        <v>333</v>
      </c>
      <c r="D32" s="31" t="s">
        <v>300</v>
      </c>
      <c r="E32" s="33">
        <v>45737.0</v>
      </c>
      <c r="F32" s="34">
        <v>582.69</v>
      </c>
      <c r="G32" s="33">
        <v>45750.0</v>
      </c>
      <c r="H32" s="120">
        <v>45750.0</v>
      </c>
      <c r="I32" s="31" t="s">
        <v>69</v>
      </c>
      <c r="J32" s="34">
        <v>582.69</v>
      </c>
      <c r="K32" s="34">
        <v>582.69</v>
      </c>
      <c r="L32" s="34">
        <f t="shared" si="1"/>
        <v>0</v>
      </c>
      <c r="M32" s="34">
        <v>357.59</v>
      </c>
      <c r="N32" s="34">
        <f t="shared" si="2"/>
        <v>225.1</v>
      </c>
      <c r="O32" s="36">
        <f t="shared" si="3"/>
        <v>0.386311761</v>
      </c>
      <c r="P32" s="36">
        <f>IFERROR(__xludf.DUMMYFUNCTION("IF(AND($R32, NOT(REGEXMATCH(UPPER($C32), ""INS""))), IFERROR(IF((F32+L32)&gt;0, (F32+L32-M32)/(F32+L32), """"), """"), """")"),0.3863117609706706)</f>
        <v>0.386311761</v>
      </c>
      <c r="Q32" s="36" t="str">
        <f>IFERROR(__xludf.DUMMYFUNCTION("IF(AND($R32, REGEXMATCH(UPPER($C32), ""INS"")), IFERROR(IF((F32+L32)&gt;0, (F32+L32-M32)/(F32+L32), """"), """"), """")"),"")</f>
        <v/>
      </c>
      <c r="R32" s="37" t="b">
        <v>1</v>
      </c>
      <c r="S32" s="119" t="b">
        <v>1</v>
      </c>
      <c r="T32" s="37" t="b">
        <v>0</v>
      </c>
      <c r="U32" s="37" t="s">
        <v>63</v>
      </c>
      <c r="V32" s="119" t="b">
        <v>1</v>
      </c>
      <c r="W32" s="26">
        <f t="shared" si="4"/>
        <v>0.386311761</v>
      </c>
      <c r="X32" s="27">
        <f t="shared" si="5"/>
        <v>582.69</v>
      </c>
      <c r="Y32" s="27">
        <f t="shared" si="6"/>
        <v>582.69</v>
      </c>
      <c r="Z32" s="27">
        <f t="shared" si="7"/>
        <v>0</v>
      </c>
      <c r="AA32" s="125" t="str">
        <f>IFERROR(__xludf.DUMMYFUNCTION("""COMPUTED_VALUE"""),"")</f>
        <v/>
      </c>
      <c r="AB32" s="27">
        <f t="shared" si="8"/>
        <v>582.69</v>
      </c>
      <c r="AC32" s="93"/>
      <c r="AE32" s="58"/>
      <c r="AF32" s="58"/>
    </row>
    <row r="33">
      <c r="A33" s="103">
        <v>1094.0</v>
      </c>
      <c r="B33" s="104">
        <v>2.0255032E7</v>
      </c>
      <c r="C33" s="104" t="s">
        <v>334</v>
      </c>
      <c r="D33" s="104" t="s">
        <v>300</v>
      </c>
      <c r="E33" s="105">
        <v>45737.0</v>
      </c>
      <c r="F33" s="106">
        <v>11551.4499999999</v>
      </c>
      <c r="G33" s="107">
        <v>45792.0</v>
      </c>
      <c r="H33" s="107">
        <v>45792.0</v>
      </c>
      <c r="I33" s="104" t="s">
        <v>69</v>
      </c>
      <c r="J33" s="106">
        <v>20633.62</v>
      </c>
      <c r="K33" s="106">
        <v>20633.62</v>
      </c>
      <c r="L33" s="106">
        <f t="shared" si="1"/>
        <v>9082.17</v>
      </c>
      <c r="M33" s="106">
        <v>9718.69</v>
      </c>
      <c r="N33" s="106">
        <f t="shared" si="2"/>
        <v>10914.93</v>
      </c>
      <c r="O33" s="108">
        <f t="shared" si="3"/>
        <v>0.5289876425</v>
      </c>
      <c r="P33" s="108" t="str">
        <f>IFERROR(__xludf.DUMMYFUNCTION("IF(AND($R33, NOT(REGEXMATCH(UPPER($C33), ""INS""))), IFERROR(IF((F33+L33)&gt;0, (F33+L33-M33)/(F33+L33), """"), """"), """")"),"")</f>
        <v/>
      </c>
      <c r="Q33" s="108">
        <f>IFERROR(__xludf.DUMMYFUNCTION("IF(AND($R33, REGEXMATCH(UPPER($C33), ""INS"")), IFERROR(IF((F33+L33)&gt;0, (F33+L33-M33)/(F33+L33), """"), """"), """")"),0.5289876424980202)</f>
        <v>0.5289876425</v>
      </c>
      <c r="R33" s="109" t="b">
        <v>1</v>
      </c>
      <c r="S33" s="109" t="b">
        <v>1</v>
      </c>
      <c r="T33" s="110" t="b">
        <v>0</v>
      </c>
      <c r="U33" s="110" t="s">
        <v>63</v>
      </c>
      <c r="V33" s="110" t="b">
        <v>1</v>
      </c>
      <c r="W33" s="26">
        <f t="shared" si="4"/>
        <v>0.5289876425</v>
      </c>
      <c r="X33" s="27">
        <f t="shared" si="5"/>
        <v>20633.62</v>
      </c>
      <c r="Y33" s="27">
        <f t="shared" si="6"/>
        <v>11551.45</v>
      </c>
      <c r="Z33" s="27">
        <f t="shared" si="7"/>
        <v>9082.17</v>
      </c>
      <c r="AA33" s="125" t="str">
        <f>IFERROR(__xludf.DUMMYFUNCTION("""COMPUTED_VALUE"""),"")</f>
        <v/>
      </c>
      <c r="AB33" s="27">
        <f t="shared" si="8"/>
        <v>20633.62</v>
      </c>
      <c r="AC33" s="93"/>
      <c r="AE33" s="58"/>
      <c r="AF33" s="58"/>
    </row>
    <row r="34">
      <c r="A34" s="91">
        <v>1227.0</v>
      </c>
      <c r="B34" s="31">
        <v>2.0255033E7</v>
      </c>
      <c r="C34" s="31" t="s">
        <v>335</v>
      </c>
      <c r="D34" s="31" t="s">
        <v>300</v>
      </c>
      <c r="E34" s="33">
        <v>45741.0</v>
      </c>
      <c r="F34" s="34">
        <v>1298.0</v>
      </c>
      <c r="G34" s="95">
        <v>45764.0</v>
      </c>
      <c r="H34" s="95">
        <v>45764.0</v>
      </c>
      <c r="I34" s="31" t="s">
        <v>69</v>
      </c>
      <c r="J34" s="34">
        <v>1298.0</v>
      </c>
      <c r="K34" s="34">
        <v>1298.0</v>
      </c>
      <c r="L34" s="34">
        <f t="shared" si="1"/>
        <v>0</v>
      </c>
      <c r="M34" s="34">
        <v>820.25</v>
      </c>
      <c r="N34" s="34">
        <f t="shared" si="2"/>
        <v>477.75</v>
      </c>
      <c r="O34" s="36">
        <f t="shared" si="3"/>
        <v>0.3680662558</v>
      </c>
      <c r="P34" s="36">
        <f>IFERROR(__xludf.DUMMYFUNCTION("IF(AND($R34, NOT(REGEXMATCH(UPPER($C34), ""INS""))), IFERROR(IF((F34+L34)&gt;0, (F34+L34-M34)/(F34+L34), """"), """"), """")"),0.3680662557781202)</f>
        <v>0.3680662558</v>
      </c>
      <c r="Q34" s="36" t="str">
        <f>IFERROR(__xludf.DUMMYFUNCTION("IF(AND($R34, REGEXMATCH(UPPER($C34), ""INS"")), IFERROR(IF((F34+L34)&gt;0, (F34+L34-M34)/(F34+L34), """"), """"), """")"),"")</f>
        <v/>
      </c>
      <c r="R34" s="119" t="b">
        <v>1</v>
      </c>
      <c r="S34" s="119" t="b">
        <v>1</v>
      </c>
      <c r="T34" s="37" t="b">
        <v>0</v>
      </c>
      <c r="U34" s="37" t="s">
        <v>63</v>
      </c>
      <c r="V34" s="37" t="b">
        <v>1</v>
      </c>
      <c r="W34" s="26">
        <f t="shared" si="4"/>
        <v>0.3680662558</v>
      </c>
      <c r="X34" s="27">
        <f t="shared" si="5"/>
        <v>1298</v>
      </c>
      <c r="Y34" s="27">
        <f t="shared" si="6"/>
        <v>1298</v>
      </c>
      <c r="Z34" s="27">
        <f t="shared" si="7"/>
        <v>0</v>
      </c>
      <c r="AA34" s="125" t="str">
        <f>IFERROR(__xludf.DUMMYFUNCTION("""COMPUTED_VALUE"""),"")</f>
        <v/>
      </c>
      <c r="AB34" s="27">
        <f t="shared" si="8"/>
        <v>1298</v>
      </c>
      <c r="AC34" s="93"/>
      <c r="AE34" s="58"/>
      <c r="AF34" s="58"/>
    </row>
    <row r="35">
      <c r="A35" s="91">
        <v>1244.0</v>
      </c>
      <c r="B35" s="31">
        <v>2.0255034E7</v>
      </c>
      <c r="C35" s="31" t="s">
        <v>336</v>
      </c>
      <c r="D35" s="31" t="s">
        <v>300</v>
      </c>
      <c r="E35" s="33">
        <v>45741.0</v>
      </c>
      <c r="F35" s="34">
        <v>459.89</v>
      </c>
      <c r="G35" s="95">
        <v>45764.0</v>
      </c>
      <c r="H35" s="95">
        <v>45764.0</v>
      </c>
      <c r="I35" s="31" t="s">
        <v>69</v>
      </c>
      <c r="J35" s="34">
        <v>460.0</v>
      </c>
      <c r="K35" s="34">
        <v>460.0</v>
      </c>
      <c r="L35" s="34">
        <f t="shared" si="1"/>
        <v>0.11</v>
      </c>
      <c r="M35" s="34">
        <v>200.0</v>
      </c>
      <c r="N35" s="34">
        <f t="shared" si="2"/>
        <v>260</v>
      </c>
      <c r="O35" s="36">
        <f t="shared" si="3"/>
        <v>0.5652173913</v>
      </c>
      <c r="P35" s="36">
        <f>IFERROR(__xludf.DUMMYFUNCTION("IF(AND($R35, NOT(REGEXMATCH(UPPER($C35), ""INS""))), IFERROR(IF((F35+L35)&gt;0, (F35+L35-M35)/(F35+L35), """"), """"), """")"),0.5652173913043478)</f>
        <v>0.5652173913</v>
      </c>
      <c r="Q35" s="36" t="str">
        <f>IFERROR(__xludf.DUMMYFUNCTION("IF(AND($R35, REGEXMATCH(UPPER($C35), ""INS"")), IFERROR(IF((F35+L35)&gt;0, (F35+L35-M35)/(F35+L35), """"), """"), """")"),"")</f>
        <v/>
      </c>
      <c r="R35" s="119" t="b">
        <v>1</v>
      </c>
      <c r="S35" s="119" t="b">
        <v>1</v>
      </c>
      <c r="T35" s="37" t="b">
        <v>0</v>
      </c>
      <c r="U35" s="37" t="s">
        <v>63</v>
      </c>
      <c r="V35" s="37" t="b">
        <v>1</v>
      </c>
      <c r="W35" s="26">
        <f t="shared" si="4"/>
        <v>0.5652173913</v>
      </c>
      <c r="X35" s="27">
        <f t="shared" si="5"/>
        <v>460</v>
      </c>
      <c r="Y35" s="27">
        <f t="shared" si="6"/>
        <v>459.89</v>
      </c>
      <c r="Z35" s="27">
        <f t="shared" si="7"/>
        <v>0.11</v>
      </c>
      <c r="AA35" s="125" t="str">
        <f>IFERROR(__xludf.DUMMYFUNCTION("""COMPUTED_VALUE"""),"")</f>
        <v/>
      </c>
      <c r="AB35" s="27">
        <f t="shared" si="8"/>
        <v>460</v>
      </c>
      <c r="AC35" s="93"/>
      <c r="AE35" s="58"/>
      <c r="AF35" s="58"/>
    </row>
    <row r="36">
      <c r="A36" s="91">
        <v>1246.0</v>
      </c>
      <c r="B36" s="31">
        <v>2.0255035E7</v>
      </c>
      <c r="C36" s="31" t="s">
        <v>200</v>
      </c>
      <c r="D36" s="31" t="s">
        <v>300</v>
      </c>
      <c r="E36" s="33">
        <v>45742.0</v>
      </c>
      <c r="F36" s="34">
        <v>2544.0</v>
      </c>
      <c r="G36" s="33">
        <v>45762.0</v>
      </c>
      <c r="H36" s="33">
        <v>45762.0</v>
      </c>
      <c r="I36" s="31" t="s">
        <v>76</v>
      </c>
      <c r="J36" s="34">
        <v>2544.0</v>
      </c>
      <c r="K36" s="34">
        <v>2544.0</v>
      </c>
      <c r="L36" s="34">
        <f t="shared" si="1"/>
        <v>0</v>
      </c>
      <c r="M36" s="34">
        <v>1300.0</v>
      </c>
      <c r="N36" s="34">
        <f t="shared" si="2"/>
        <v>1244</v>
      </c>
      <c r="O36" s="36">
        <f t="shared" si="3"/>
        <v>0.4889937107</v>
      </c>
      <c r="P36" s="36">
        <f>IFERROR(__xludf.DUMMYFUNCTION("IF(AND($R36, NOT(REGEXMATCH(UPPER($C36), ""INS""))), IFERROR(IF((F36+L36)&gt;0, (F36+L36-M36)/(F36+L36), """"), """"), """")"),0.4889937106918239)</f>
        <v>0.4889937107</v>
      </c>
      <c r="Q36" s="36" t="str">
        <f>IFERROR(__xludf.DUMMYFUNCTION("IF(AND($R36, REGEXMATCH(UPPER($C36), ""INS"")), IFERROR(IF((F36+L36)&gt;0, (F36+L36-M36)/(F36+L36), """"), """"), """")"),"")</f>
        <v/>
      </c>
      <c r="R36" s="119" t="b">
        <v>1</v>
      </c>
      <c r="S36" s="119" t="b">
        <v>1</v>
      </c>
      <c r="T36" s="37" t="b">
        <v>0</v>
      </c>
      <c r="U36" s="37" t="s">
        <v>63</v>
      </c>
      <c r="V36" s="37" t="b">
        <v>1</v>
      </c>
      <c r="W36" s="26">
        <f t="shared" si="4"/>
        <v>0.4889937107</v>
      </c>
      <c r="X36" s="27">
        <f t="shared" si="5"/>
        <v>2544</v>
      </c>
      <c r="Y36" s="27">
        <f t="shared" si="6"/>
        <v>2544</v>
      </c>
      <c r="Z36" s="27">
        <f t="shared" si="7"/>
        <v>0</v>
      </c>
      <c r="AA36" s="125" t="str">
        <f>IFERROR(__xludf.DUMMYFUNCTION("""COMPUTED_VALUE"""),"")</f>
        <v/>
      </c>
      <c r="AB36" s="27">
        <f t="shared" si="8"/>
        <v>2544</v>
      </c>
      <c r="AC36" s="93"/>
      <c r="AE36" s="58"/>
      <c r="AF36" s="58"/>
    </row>
    <row r="37">
      <c r="A37" s="91">
        <v>1245.0</v>
      </c>
      <c r="B37" s="31">
        <v>2.0255036E7</v>
      </c>
      <c r="C37" s="31" t="s">
        <v>200</v>
      </c>
      <c r="D37" s="31" t="s">
        <v>300</v>
      </c>
      <c r="E37" s="33">
        <v>45742.0</v>
      </c>
      <c r="F37" s="34">
        <v>1640.0</v>
      </c>
      <c r="G37" s="95">
        <v>45771.0</v>
      </c>
      <c r="H37" s="95">
        <v>45771.0</v>
      </c>
      <c r="I37" s="31" t="s">
        <v>76</v>
      </c>
      <c r="J37" s="34">
        <v>1640.0</v>
      </c>
      <c r="K37" s="34">
        <v>1640.0</v>
      </c>
      <c r="L37" s="34">
        <f t="shared" si="1"/>
        <v>0</v>
      </c>
      <c r="M37" s="34">
        <v>825.0</v>
      </c>
      <c r="N37" s="34">
        <f t="shared" si="2"/>
        <v>815</v>
      </c>
      <c r="O37" s="36">
        <f t="shared" si="3"/>
        <v>0.4969512195</v>
      </c>
      <c r="P37" s="36">
        <f>IFERROR(__xludf.DUMMYFUNCTION("IF(AND($R37, NOT(REGEXMATCH(UPPER($C37), ""INS""))), IFERROR(IF((F37+L37)&gt;0, (F37+L37-M37)/(F37+L37), """"), """"), """")"),0.4969512195121951)</f>
        <v>0.4969512195</v>
      </c>
      <c r="Q37" s="36" t="str">
        <f>IFERROR(__xludf.DUMMYFUNCTION("IF(AND($R37, REGEXMATCH(UPPER($C37), ""INS"")), IFERROR(IF((F37+L37)&gt;0, (F37+L37-M37)/(F37+L37), """"), """"), """")"),"")</f>
        <v/>
      </c>
      <c r="R37" s="119" t="b">
        <v>1</v>
      </c>
      <c r="S37" s="119" t="b">
        <v>1</v>
      </c>
      <c r="T37" s="37" t="b">
        <v>0</v>
      </c>
      <c r="U37" s="37" t="s">
        <v>63</v>
      </c>
      <c r="V37" s="37" t="b">
        <v>1</v>
      </c>
      <c r="W37" s="26">
        <f t="shared" si="4"/>
        <v>0.4969512195</v>
      </c>
      <c r="X37" s="27">
        <f t="shared" si="5"/>
        <v>1640</v>
      </c>
      <c r="Y37" s="27">
        <f t="shared" si="6"/>
        <v>1640</v>
      </c>
      <c r="Z37" s="27">
        <f t="shared" si="7"/>
        <v>0</v>
      </c>
      <c r="AA37" s="125" t="str">
        <f>IFERROR(__xludf.DUMMYFUNCTION("""COMPUTED_VALUE"""),"")</f>
        <v/>
      </c>
      <c r="AB37" s="27">
        <f t="shared" si="8"/>
        <v>1640</v>
      </c>
      <c r="AC37" s="93"/>
      <c r="AE37" s="58"/>
      <c r="AF37" s="58"/>
    </row>
    <row r="38">
      <c r="A38" s="91">
        <v>1231.0</v>
      </c>
      <c r="B38" s="31">
        <v>2.0255037E7</v>
      </c>
      <c r="C38" s="31" t="s">
        <v>337</v>
      </c>
      <c r="D38" s="31" t="s">
        <v>300</v>
      </c>
      <c r="E38" s="33">
        <v>45744.0</v>
      </c>
      <c r="F38" s="34">
        <v>3788.19</v>
      </c>
      <c r="G38" s="95">
        <v>45792.0</v>
      </c>
      <c r="H38" s="95">
        <v>45792.0</v>
      </c>
      <c r="I38" s="31" t="s">
        <v>69</v>
      </c>
      <c r="J38" s="34">
        <v>3938.19</v>
      </c>
      <c r="K38" s="34">
        <v>3938.19</v>
      </c>
      <c r="L38" s="34">
        <f t="shared" si="1"/>
        <v>150</v>
      </c>
      <c r="M38" s="34">
        <v>2615.04</v>
      </c>
      <c r="N38" s="34">
        <f t="shared" si="2"/>
        <v>1323.15</v>
      </c>
      <c r="O38" s="36">
        <f t="shared" si="3"/>
        <v>0.3359792189</v>
      </c>
      <c r="P38" s="36">
        <f>IFERROR(__xludf.DUMMYFUNCTION("IF(AND($R38, NOT(REGEXMATCH(UPPER($C38), ""INS""))), IFERROR(IF((F38+L38)&gt;0, (F38+L38-M38)/(F38+L38), """"), """"), """")"),0.3359792188797392)</f>
        <v>0.3359792189</v>
      </c>
      <c r="Q38" s="36" t="str">
        <f>IFERROR(__xludf.DUMMYFUNCTION("IF(AND($R38, REGEXMATCH(UPPER($C38), ""INS"")), IFERROR(IF((F38+L38)&gt;0, (F38+L38-M38)/(F38+L38), """"), """"), """")"),"")</f>
        <v/>
      </c>
      <c r="R38" s="119" t="b">
        <v>1</v>
      </c>
      <c r="S38" s="119" t="b">
        <v>1</v>
      </c>
      <c r="T38" s="37" t="b">
        <v>0</v>
      </c>
      <c r="U38" s="37" t="s">
        <v>63</v>
      </c>
      <c r="V38" s="37" t="b">
        <v>1</v>
      </c>
      <c r="W38" s="26">
        <f t="shared" si="4"/>
        <v>0.3359792189</v>
      </c>
      <c r="X38" s="27">
        <f t="shared" si="5"/>
        <v>3938.19</v>
      </c>
      <c r="Y38" s="27">
        <f t="shared" si="6"/>
        <v>3788.19</v>
      </c>
      <c r="Z38" s="27">
        <f t="shared" si="7"/>
        <v>150</v>
      </c>
      <c r="AA38" s="125" t="str">
        <f>IFERROR(__xludf.DUMMYFUNCTION("""COMPUTED_VALUE"""),"")</f>
        <v/>
      </c>
      <c r="AB38" s="27">
        <f t="shared" si="8"/>
        <v>3938.19</v>
      </c>
      <c r="AC38" s="93"/>
      <c r="AE38" s="58"/>
      <c r="AF38" s="58"/>
    </row>
    <row r="39">
      <c r="A39" s="91">
        <v>1219.0</v>
      </c>
      <c r="B39" s="31">
        <v>2.0255038E7</v>
      </c>
      <c r="C39" s="31" t="s">
        <v>338</v>
      </c>
      <c r="D39" s="31" t="s">
        <v>300</v>
      </c>
      <c r="E39" s="33">
        <v>45744.0</v>
      </c>
      <c r="F39" s="34">
        <v>4998.1</v>
      </c>
      <c r="G39" s="95">
        <v>45764.0</v>
      </c>
      <c r="H39" s="95">
        <v>45764.0</v>
      </c>
      <c r="I39" s="31" t="s">
        <v>62</v>
      </c>
      <c r="J39" s="34">
        <v>4998.1</v>
      </c>
      <c r="K39" s="34">
        <v>4998.1</v>
      </c>
      <c r="L39" s="34">
        <f t="shared" si="1"/>
        <v>0</v>
      </c>
      <c r="M39" s="34">
        <v>2525.85</v>
      </c>
      <c r="N39" s="34">
        <f t="shared" si="2"/>
        <v>2472.25</v>
      </c>
      <c r="O39" s="36">
        <f t="shared" si="3"/>
        <v>0.4946379624</v>
      </c>
      <c r="P39" s="36">
        <f>IFERROR(__xludf.DUMMYFUNCTION("IF(AND($R39, NOT(REGEXMATCH(UPPER($C39), ""INS""))), IFERROR(IF((F39+L39)&gt;0, (F39+L39-M39)/(F39+L39), """"), """"), """")"),0.49463796242572183)</f>
        <v>0.4946379624</v>
      </c>
      <c r="Q39" s="36" t="str">
        <f>IFERROR(__xludf.DUMMYFUNCTION("IF(AND($R39, REGEXMATCH(UPPER($C39), ""INS"")), IFERROR(IF((F39+L39)&gt;0, (F39+L39-M39)/(F39+L39), """"), """"), """")"),"")</f>
        <v/>
      </c>
      <c r="R39" s="119" t="b">
        <v>1</v>
      </c>
      <c r="S39" s="119" t="b">
        <v>1</v>
      </c>
      <c r="T39" s="37" t="b">
        <v>0</v>
      </c>
      <c r="U39" s="37" t="s">
        <v>63</v>
      </c>
      <c r="V39" s="37" t="b">
        <v>1</v>
      </c>
      <c r="W39" s="26">
        <f t="shared" si="4"/>
        <v>0.4946379624</v>
      </c>
      <c r="X39" s="27">
        <f t="shared" si="5"/>
        <v>4998.1</v>
      </c>
      <c r="Y39" s="27">
        <f t="shared" si="6"/>
        <v>4998.1</v>
      </c>
      <c r="Z39" s="27">
        <f t="shared" si="7"/>
        <v>0</v>
      </c>
      <c r="AA39" s="125" t="str">
        <f>IFERROR(__xludf.DUMMYFUNCTION("""COMPUTED_VALUE"""),"Drew")</f>
        <v>Drew</v>
      </c>
      <c r="AB39" s="27">
        <f t="shared" si="8"/>
        <v>4998.1</v>
      </c>
      <c r="AC39" s="93"/>
      <c r="AE39" s="58"/>
      <c r="AF39" s="58"/>
    </row>
    <row r="40">
      <c r="A40" s="91">
        <v>1194.0</v>
      </c>
      <c r="B40" s="31">
        <v>2.0255039E7</v>
      </c>
      <c r="C40" s="31" t="s">
        <v>339</v>
      </c>
      <c r="D40" s="31" t="s">
        <v>300</v>
      </c>
      <c r="E40" s="33">
        <v>45746.0</v>
      </c>
      <c r="F40" s="34">
        <v>12125.58</v>
      </c>
      <c r="G40" s="120">
        <v>45749.0</v>
      </c>
      <c r="H40" s="120">
        <v>45749.0</v>
      </c>
      <c r="I40" s="31" t="s">
        <v>69</v>
      </c>
      <c r="J40" s="34">
        <v>12125.58</v>
      </c>
      <c r="K40" s="34">
        <v>12125.58</v>
      </c>
      <c r="L40" s="34">
        <f t="shared" si="1"/>
        <v>0</v>
      </c>
      <c r="M40" s="34">
        <v>8102.12</v>
      </c>
      <c r="N40" s="34">
        <f t="shared" si="2"/>
        <v>4023.46</v>
      </c>
      <c r="O40" s="36">
        <f t="shared" si="3"/>
        <v>0.3318158801</v>
      </c>
      <c r="P40" s="36">
        <f>IFERROR(__xludf.DUMMYFUNCTION("IF(AND($R40, NOT(REGEXMATCH(UPPER($C40), ""INS""))), IFERROR(IF((F40+L40)&gt;0, (F40+L40-M40)/(F40+L40), """"), """"), """")"),0.33181588014758884)</f>
        <v>0.3318158801</v>
      </c>
      <c r="Q40" s="36" t="str">
        <f>IFERROR(__xludf.DUMMYFUNCTION("IF(AND($R40, REGEXMATCH(UPPER($C40), ""INS"")), IFERROR(IF((F40+L40)&gt;0, (F40+L40-M40)/(F40+L40), """"), """"), """")"),"")</f>
        <v/>
      </c>
      <c r="R40" s="119" t="b">
        <v>1</v>
      </c>
      <c r="S40" s="119" t="b">
        <v>1</v>
      </c>
      <c r="T40" s="37" t="b">
        <v>0</v>
      </c>
      <c r="U40" s="37" t="s">
        <v>63</v>
      </c>
      <c r="V40" s="37" t="b">
        <v>1</v>
      </c>
      <c r="W40" s="26">
        <f t="shared" si="4"/>
        <v>0.3318158801</v>
      </c>
      <c r="X40" s="27">
        <f t="shared" si="5"/>
        <v>12125.58</v>
      </c>
      <c r="Y40" s="27">
        <f t="shared" si="6"/>
        <v>12125.58</v>
      </c>
      <c r="Z40" s="27">
        <f t="shared" si="7"/>
        <v>0</v>
      </c>
      <c r="AA40" s="124" t="str">
        <f>IFERROR(__xludf.DUMMYFUNCTION("""COMPUTED_VALUE"""),"")</f>
        <v/>
      </c>
      <c r="AB40" s="27">
        <f t="shared" si="8"/>
        <v>12125.58</v>
      </c>
      <c r="AC40" s="93"/>
      <c r="AE40" s="58"/>
      <c r="AF40" s="58"/>
    </row>
    <row r="41">
      <c r="A41" s="91">
        <v>1151.0</v>
      </c>
      <c r="B41" s="31">
        <v>2.025504E7</v>
      </c>
      <c r="C41" s="31" t="s">
        <v>340</v>
      </c>
      <c r="D41" s="31" t="s">
        <v>300</v>
      </c>
      <c r="E41" s="33">
        <v>45746.0</v>
      </c>
      <c r="F41" s="34">
        <v>12928.29</v>
      </c>
      <c r="G41" s="95">
        <v>45764.0</v>
      </c>
      <c r="H41" s="95">
        <v>45764.0</v>
      </c>
      <c r="I41" s="31" t="s">
        <v>69</v>
      </c>
      <c r="J41" s="34">
        <v>12928.29</v>
      </c>
      <c r="K41" s="34">
        <v>12928.29</v>
      </c>
      <c r="L41" s="34">
        <f t="shared" si="1"/>
        <v>0</v>
      </c>
      <c r="M41" s="34">
        <v>8144.01</v>
      </c>
      <c r="N41" s="34">
        <f t="shared" si="2"/>
        <v>4784.28</v>
      </c>
      <c r="O41" s="36">
        <f t="shared" si="3"/>
        <v>0.3700628621</v>
      </c>
      <c r="P41" s="36">
        <f>IFERROR(__xludf.DUMMYFUNCTION("IF(AND($R41, NOT(REGEXMATCH(UPPER($C41), ""INS""))), IFERROR(IF((F41+L41)&gt;0, (F41+L41-M41)/(F41+L41), """"), """"), """")"),0.370062862141861)</f>
        <v>0.3700628621</v>
      </c>
      <c r="Q41" s="36" t="str">
        <f>IFERROR(__xludf.DUMMYFUNCTION("IF(AND($R41, REGEXMATCH(UPPER($C41), ""INS"")), IFERROR(IF((F41+L41)&gt;0, (F41+L41-M41)/(F41+L41), """"), """"), """")"),"")</f>
        <v/>
      </c>
      <c r="R41" s="119" t="b">
        <v>1</v>
      </c>
      <c r="S41" s="119" t="b">
        <v>1</v>
      </c>
      <c r="T41" s="37" t="b">
        <v>0</v>
      </c>
      <c r="U41" s="37" t="s">
        <v>63</v>
      </c>
      <c r="V41" s="37" t="b">
        <v>1</v>
      </c>
      <c r="W41" s="26">
        <f t="shared" si="4"/>
        <v>0.3700628621</v>
      </c>
      <c r="X41" s="27">
        <f t="shared" si="5"/>
        <v>12928.29</v>
      </c>
      <c r="Y41" s="27">
        <f t="shared" si="6"/>
        <v>12928.29</v>
      </c>
      <c r="Z41" s="27">
        <f t="shared" si="7"/>
        <v>0</v>
      </c>
      <c r="AA41" s="125" t="str">
        <f>IFERROR(__xludf.DUMMYFUNCTION("""COMPUTED_VALUE"""),"")</f>
        <v/>
      </c>
      <c r="AB41" s="27">
        <f t="shared" si="8"/>
        <v>12928.29</v>
      </c>
      <c r="AC41" s="93"/>
      <c r="AE41" s="58"/>
      <c r="AF41" s="58"/>
    </row>
    <row r="42">
      <c r="A42" s="91">
        <v>1240.0</v>
      </c>
      <c r="B42" s="31">
        <v>2.0255041E7</v>
      </c>
      <c r="C42" s="31" t="s">
        <v>341</v>
      </c>
      <c r="D42" s="31" t="s">
        <v>300</v>
      </c>
      <c r="E42" s="33">
        <v>45747.0</v>
      </c>
      <c r="F42" s="34">
        <v>0.0</v>
      </c>
      <c r="G42" s="95">
        <v>45866.0</v>
      </c>
      <c r="H42" s="95">
        <v>45866.0</v>
      </c>
      <c r="I42" s="31" t="s">
        <v>69</v>
      </c>
      <c r="J42" s="34"/>
      <c r="K42" s="34"/>
      <c r="L42" s="34">
        <f t="shared" si="1"/>
        <v>0</v>
      </c>
      <c r="M42" s="34"/>
      <c r="N42" s="34">
        <f t="shared" si="2"/>
        <v>0</v>
      </c>
      <c r="O42" s="36" t="str">
        <f t="shared" si="3"/>
        <v/>
      </c>
      <c r="P42" s="36" t="str">
        <f>IFERROR(__xludf.DUMMYFUNCTION("IF(AND($R42, NOT(REGEXMATCH(UPPER($C42), ""INS""))), IFERROR(IF((F42+L42)&gt;0, (F42+L42-M42)/(F42+L42), """"), """"), """")"),"")</f>
        <v/>
      </c>
      <c r="Q42" s="36" t="str">
        <f>IFERROR(__xludf.DUMMYFUNCTION("IF(AND($R42, REGEXMATCH(UPPER($C42), ""INS"")), IFERROR(IF((F42+L42)&gt;0, (F42+L42-M42)/(F42+L42), """"), """"), """")"),"")</f>
        <v/>
      </c>
      <c r="R42" s="37" t="b">
        <v>1</v>
      </c>
      <c r="S42" s="37" t="b">
        <v>1</v>
      </c>
      <c r="T42" s="119" t="b">
        <v>0</v>
      </c>
      <c r="U42" s="37" t="s">
        <v>63</v>
      </c>
      <c r="V42" s="119" t="b">
        <v>0</v>
      </c>
      <c r="W42" s="26" t="str">
        <f t="shared" si="4"/>
        <v/>
      </c>
      <c r="X42" s="27" t="str">
        <f t="shared" si="5"/>
        <v/>
      </c>
      <c r="Y42" s="27">
        <f t="shared" si="6"/>
        <v>0</v>
      </c>
      <c r="Z42" s="27">
        <f t="shared" si="7"/>
        <v>0</v>
      </c>
      <c r="AA42" s="125" t="str">
        <f>IFERROR(__xludf.DUMMYFUNCTION("""COMPUTED_VALUE"""),"")</f>
        <v/>
      </c>
      <c r="AB42" s="27" t="str">
        <f t="shared" si="8"/>
        <v/>
      </c>
      <c r="AC42" s="93"/>
      <c r="AE42" s="58"/>
      <c r="AF42" s="58"/>
    </row>
    <row r="43">
      <c r="A43" s="91">
        <v>1233.0</v>
      </c>
      <c r="B43" s="31">
        <v>2.0255042E7</v>
      </c>
      <c r="C43" s="31" t="s">
        <v>342</v>
      </c>
      <c r="D43" s="31" t="s">
        <v>300</v>
      </c>
      <c r="E43" s="33">
        <v>45748.0</v>
      </c>
      <c r="F43" s="34">
        <v>2100.0</v>
      </c>
      <c r="G43" s="95">
        <v>45771.0</v>
      </c>
      <c r="H43" s="95">
        <v>45771.0</v>
      </c>
      <c r="I43" s="31" t="s">
        <v>69</v>
      </c>
      <c r="J43" s="34">
        <v>2100.0</v>
      </c>
      <c r="K43" s="34">
        <v>2100.0</v>
      </c>
      <c r="L43" s="34">
        <f t="shared" si="1"/>
        <v>0</v>
      </c>
      <c r="M43" s="34">
        <v>1000.0</v>
      </c>
      <c r="N43" s="34">
        <f t="shared" si="2"/>
        <v>1100</v>
      </c>
      <c r="O43" s="36">
        <f t="shared" si="3"/>
        <v>0.5238095238</v>
      </c>
      <c r="P43" s="36">
        <f>IFERROR(__xludf.DUMMYFUNCTION("IF(AND($R43, NOT(REGEXMATCH(UPPER($C43), ""INS""))), IFERROR(IF((F43+L43)&gt;0, (F43+L43-M43)/(F43+L43), """"), """"), """")"),0.5238095238095238)</f>
        <v>0.5238095238</v>
      </c>
      <c r="Q43" s="36" t="str">
        <f>IFERROR(__xludf.DUMMYFUNCTION("IF(AND($R43, REGEXMATCH(UPPER($C43), ""INS"")), IFERROR(IF((F43+L43)&gt;0, (F43+L43-M43)/(F43+L43), """"), """"), """")"),"")</f>
        <v/>
      </c>
      <c r="R43" s="119" t="b">
        <v>1</v>
      </c>
      <c r="S43" s="119" t="b">
        <v>1</v>
      </c>
      <c r="T43" s="37" t="b">
        <v>0</v>
      </c>
      <c r="U43" s="37" t="s">
        <v>63</v>
      </c>
      <c r="V43" s="37" t="b">
        <v>1</v>
      </c>
      <c r="W43" s="26">
        <f t="shared" si="4"/>
        <v>0.5238095238</v>
      </c>
      <c r="X43" s="27">
        <f t="shared" si="5"/>
        <v>2100</v>
      </c>
      <c r="Y43" s="27">
        <f t="shared" si="6"/>
        <v>2100</v>
      </c>
      <c r="Z43" s="27">
        <f t="shared" si="7"/>
        <v>0</v>
      </c>
      <c r="AA43" s="125" t="str">
        <f>IFERROR(__xludf.DUMMYFUNCTION("""COMPUTED_VALUE"""),"")</f>
        <v/>
      </c>
      <c r="AB43" s="27">
        <f t="shared" si="8"/>
        <v>2100</v>
      </c>
      <c r="AC43" s="93"/>
      <c r="AE43" s="58"/>
      <c r="AF43" s="58"/>
    </row>
    <row r="44">
      <c r="A44" s="91">
        <v>1263.0</v>
      </c>
      <c r="B44" s="31">
        <v>2.0255043E7</v>
      </c>
      <c r="C44" s="31" t="s">
        <v>343</v>
      </c>
      <c r="D44" s="31" t="s">
        <v>300</v>
      </c>
      <c r="E44" s="33">
        <v>45749.0</v>
      </c>
      <c r="F44" s="34">
        <v>400.0</v>
      </c>
      <c r="G44" s="33">
        <v>45749.0</v>
      </c>
      <c r="H44" s="33">
        <v>45749.0</v>
      </c>
      <c r="I44" s="31" t="s">
        <v>66</v>
      </c>
      <c r="J44" s="34">
        <v>400.0</v>
      </c>
      <c r="K44" s="34">
        <v>400.0</v>
      </c>
      <c r="L44" s="34">
        <f t="shared" si="1"/>
        <v>0</v>
      </c>
      <c r="M44" s="34">
        <v>0.01</v>
      </c>
      <c r="N44" s="34">
        <f t="shared" si="2"/>
        <v>399.99</v>
      </c>
      <c r="O44" s="36">
        <f t="shared" si="3"/>
        <v>0.999975</v>
      </c>
      <c r="P44" s="36">
        <f>IFERROR(__xludf.DUMMYFUNCTION("IF(AND($R44, NOT(REGEXMATCH(UPPER($C44), ""INS""))), IFERROR(IF((F44+L44)&gt;0, (F44+L44-M44)/(F44+L44), """"), """"), """")"),0.9999750000000001)</f>
        <v>0.999975</v>
      </c>
      <c r="Q44" s="36" t="str">
        <f>IFERROR(__xludf.DUMMYFUNCTION("IF(AND($R44, REGEXMATCH(UPPER($C44), ""INS"")), IFERROR(IF((F44+L44)&gt;0, (F44+L44-M44)/(F44+L44), """"), """"), """")"),"")</f>
        <v/>
      </c>
      <c r="R44" s="119" t="b">
        <v>1</v>
      </c>
      <c r="S44" s="119" t="b">
        <v>1</v>
      </c>
      <c r="T44" s="37" t="b">
        <v>0</v>
      </c>
      <c r="U44" s="37" t="s">
        <v>63</v>
      </c>
      <c r="V44" s="37" t="b">
        <v>1</v>
      </c>
      <c r="W44" s="26">
        <f t="shared" si="4"/>
        <v>0.999975</v>
      </c>
      <c r="X44" s="27">
        <f t="shared" si="5"/>
        <v>400</v>
      </c>
      <c r="Y44" s="27">
        <f t="shared" si="6"/>
        <v>400</v>
      </c>
      <c r="Z44" s="27">
        <f t="shared" si="7"/>
        <v>0</v>
      </c>
      <c r="AA44" s="124" t="str">
        <f>IFERROR(__xludf.DUMMYFUNCTION("""COMPUTED_VALUE"""),"")</f>
        <v/>
      </c>
      <c r="AB44" s="27">
        <f t="shared" si="8"/>
        <v>400</v>
      </c>
      <c r="AC44" s="93"/>
      <c r="AE44" s="58"/>
      <c r="AF44" s="58"/>
    </row>
    <row r="45">
      <c r="A45" s="91">
        <v>1223.0</v>
      </c>
      <c r="B45" s="31">
        <v>2.0255044E7</v>
      </c>
      <c r="C45" s="31" t="s">
        <v>344</v>
      </c>
      <c r="D45" s="127"/>
      <c r="E45" s="33">
        <v>45749.0</v>
      </c>
      <c r="F45" s="34">
        <v>26207.57</v>
      </c>
      <c r="G45" s="33">
        <v>45789.0</v>
      </c>
      <c r="H45" s="33">
        <v>45791.0</v>
      </c>
      <c r="I45" s="31" t="s">
        <v>81</v>
      </c>
      <c r="J45" s="34">
        <v>26207.57</v>
      </c>
      <c r="K45" s="34">
        <v>26207.57</v>
      </c>
      <c r="L45" s="34">
        <f t="shared" si="1"/>
        <v>0</v>
      </c>
      <c r="M45" s="34">
        <v>14667.37</v>
      </c>
      <c r="N45" s="34">
        <f t="shared" si="2"/>
        <v>11540.2</v>
      </c>
      <c r="O45" s="36">
        <f t="shared" si="3"/>
        <v>0.4403384213</v>
      </c>
      <c r="P45" s="36" t="str">
        <f>IFERROR(__xludf.DUMMYFUNCTION("IF(AND($R45, NOT(REGEXMATCH(UPPER($C45), ""INS""))), IFERROR(IF((F45+L45)&gt;0, (F45+L45-M45)/(F45+L45), """"), """"), """")"),"")</f>
        <v/>
      </c>
      <c r="Q45" s="36">
        <f>IFERROR(__xludf.DUMMYFUNCTION("IF(AND($R45, REGEXMATCH(UPPER($C45), ""INS"")), IFERROR(IF((F45+L45)&gt;0, (F45+L45-M45)/(F45+L45), """"), """"), """")"),0.44033842130346307)</f>
        <v>0.4403384213</v>
      </c>
      <c r="R45" s="119" t="b">
        <v>1</v>
      </c>
      <c r="S45" s="119" t="b">
        <v>1</v>
      </c>
      <c r="T45" s="119" t="b">
        <v>1</v>
      </c>
      <c r="U45" s="37" t="s">
        <v>63</v>
      </c>
      <c r="V45" s="37" t="b">
        <v>1</v>
      </c>
      <c r="W45" s="26">
        <f t="shared" si="4"/>
        <v>0.4403384213</v>
      </c>
      <c r="X45" s="27">
        <f t="shared" si="5"/>
        <v>26207.57</v>
      </c>
      <c r="Y45" s="27">
        <f t="shared" si="6"/>
        <v>26207.57</v>
      </c>
      <c r="Z45" s="27">
        <f t="shared" si="7"/>
        <v>0</v>
      </c>
      <c r="AA45" s="125" t="str">
        <f>IFERROR(__xludf.DUMMYFUNCTION("""COMPUTED_VALUE"""),"")</f>
        <v/>
      </c>
      <c r="AB45" s="27">
        <f t="shared" si="8"/>
        <v>26207.57</v>
      </c>
      <c r="AC45" s="93"/>
      <c r="AE45" s="58"/>
      <c r="AF45" s="58"/>
    </row>
    <row r="46">
      <c r="A46" s="91">
        <v>1182.0</v>
      </c>
      <c r="B46" s="31">
        <v>2.0255045E7</v>
      </c>
      <c r="C46" s="31" t="s">
        <v>345</v>
      </c>
      <c r="D46" s="127"/>
      <c r="E46" s="33">
        <v>45751.0</v>
      </c>
      <c r="F46" s="34">
        <v>4096.35</v>
      </c>
      <c r="G46" s="95">
        <v>45776.0</v>
      </c>
      <c r="H46" s="95">
        <v>45776.0</v>
      </c>
      <c r="I46" s="31" t="s">
        <v>69</v>
      </c>
      <c r="J46" s="34">
        <v>4151.35</v>
      </c>
      <c r="K46" s="34">
        <v>4151.35</v>
      </c>
      <c r="L46" s="34">
        <f t="shared" si="1"/>
        <v>55</v>
      </c>
      <c r="M46" s="34">
        <v>2799.17</v>
      </c>
      <c r="N46" s="34">
        <f t="shared" si="2"/>
        <v>1352.18</v>
      </c>
      <c r="O46" s="36">
        <f t="shared" si="3"/>
        <v>0.3257205487</v>
      </c>
      <c r="P46" s="36">
        <f>IFERROR(__xludf.DUMMYFUNCTION("IF(AND($R46, NOT(REGEXMATCH(UPPER($C46), ""INS""))), IFERROR(IF((F46+L46)&gt;0, (F46+L46-M46)/(F46+L46), """"), """"), """")"),0.32572054873715783)</f>
        <v>0.3257205487</v>
      </c>
      <c r="Q46" s="36" t="str">
        <f>IFERROR(__xludf.DUMMYFUNCTION("IF(AND($R46, REGEXMATCH(UPPER($C46), ""INS"")), IFERROR(IF((F46+L46)&gt;0, (F46+L46-M46)/(F46+L46), """"), """"), """")"),"")</f>
        <v/>
      </c>
      <c r="R46" s="119" t="b">
        <v>1</v>
      </c>
      <c r="S46" s="119" t="b">
        <v>1</v>
      </c>
      <c r="T46" s="37" t="b">
        <v>0</v>
      </c>
      <c r="U46" s="37" t="s">
        <v>63</v>
      </c>
      <c r="V46" s="37" t="b">
        <v>1</v>
      </c>
      <c r="W46" s="26">
        <f t="shared" si="4"/>
        <v>0.3257205487</v>
      </c>
      <c r="X46" s="27">
        <f t="shared" si="5"/>
        <v>4151.35</v>
      </c>
      <c r="Y46" s="27">
        <f t="shared" si="6"/>
        <v>4096.35</v>
      </c>
      <c r="Z46" s="27">
        <f t="shared" si="7"/>
        <v>55</v>
      </c>
      <c r="AA46" s="125" t="str">
        <f>IFERROR(__xludf.DUMMYFUNCTION("""COMPUTED_VALUE"""),"")</f>
        <v/>
      </c>
      <c r="AB46" s="27">
        <f t="shared" si="8"/>
        <v>4151.35</v>
      </c>
      <c r="AC46" s="93"/>
      <c r="AE46" s="58"/>
      <c r="AF46" s="58"/>
    </row>
    <row r="47">
      <c r="A47" s="91">
        <v>1271.0</v>
      </c>
      <c r="B47" s="31">
        <v>2.0255046E7</v>
      </c>
      <c r="C47" s="31" t="s">
        <v>346</v>
      </c>
      <c r="D47" s="127"/>
      <c r="E47" s="33">
        <v>45754.0</v>
      </c>
      <c r="F47" s="34">
        <v>640.0</v>
      </c>
      <c r="G47" s="95">
        <v>45778.0</v>
      </c>
      <c r="H47" s="95">
        <v>45778.0</v>
      </c>
      <c r="I47" s="31" t="s">
        <v>66</v>
      </c>
      <c r="J47" s="34">
        <v>640.0</v>
      </c>
      <c r="K47" s="34">
        <v>640.0</v>
      </c>
      <c r="L47" s="34">
        <f t="shared" si="1"/>
        <v>0</v>
      </c>
      <c r="M47" s="34">
        <v>300.0</v>
      </c>
      <c r="N47" s="34">
        <f t="shared" si="2"/>
        <v>340</v>
      </c>
      <c r="O47" s="36">
        <f t="shared" si="3"/>
        <v>0.53125</v>
      </c>
      <c r="P47" s="36">
        <f>IFERROR(__xludf.DUMMYFUNCTION("IF(AND($R47, NOT(REGEXMATCH(UPPER($C47), ""INS""))), IFERROR(IF((F47+L47)&gt;0, (F47+L47-M47)/(F47+L47), """"), """"), """")"),0.53125)</f>
        <v>0.53125</v>
      </c>
      <c r="Q47" s="36" t="str">
        <f>IFERROR(__xludf.DUMMYFUNCTION("IF(AND($R47, REGEXMATCH(UPPER($C47), ""INS"")), IFERROR(IF((F47+L47)&gt;0, (F47+L47-M47)/(F47+L47), """"), """"), """")"),"")</f>
        <v/>
      </c>
      <c r="R47" s="119" t="b">
        <v>1</v>
      </c>
      <c r="S47" s="119" t="b">
        <v>1</v>
      </c>
      <c r="T47" s="37" t="b">
        <v>0</v>
      </c>
      <c r="U47" s="37" t="s">
        <v>63</v>
      </c>
      <c r="V47" s="37" t="b">
        <v>1</v>
      </c>
      <c r="W47" s="26">
        <f t="shared" si="4"/>
        <v>0.53125</v>
      </c>
      <c r="X47" s="27">
        <f t="shared" si="5"/>
        <v>640</v>
      </c>
      <c r="Y47" s="27">
        <f t="shared" si="6"/>
        <v>640</v>
      </c>
      <c r="Z47" s="27">
        <f t="shared" si="7"/>
        <v>0</v>
      </c>
      <c r="AA47" s="125" t="str">
        <f>IFERROR(__xludf.DUMMYFUNCTION("""COMPUTED_VALUE"""),"")</f>
        <v/>
      </c>
      <c r="AB47" s="27">
        <f t="shared" si="8"/>
        <v>640</v>
      </c>
      <c r="AC47" s="93"/>
      <c r="AE47" s="58"/>
      <c r="AF47" s="58"/>
    </row>
    <row r="48">
      <c r="A48" s="96">
        <v>1156.0</v>
      </c>
      <c r="B48" s="97">
        <v>2.0255047E7</v>
      </c>
      <c r="C48" s="97" t="s">
        <v>347</v>
      </c>
      <c r="D48" s="97"/>
      <c r="E48" s="98">
        <v>45755.0</v>
      </c>
      <c r="F48" s="99">
        <v>11392.42</v>
      </c>
      <c r="G48" s="128" t="s">
        <v>348</v>
      </c>
      <c r="H48" s="128" t="s">
        <v>348</v>
      </c>
      <c r="I48" s="97" t="s">
        <v>69</v>
      </c>
      <c r="J48" s="99">
        <v>175.0</v>
      </c>
      <c r="K48" s="99">
        <v>6155.69</v>
      </c>
      <c r="L48" s="99">
        <f t="shared" si="1"/>
        <v>-5236.73</v>
      </c>
      <c r="M48" s="99">
        <v>5149.1</v>
      </c>
      <c r="N48" s="99">
        <f t="shared" si="2"/>
        <v>1006.59</v>
      </c>
      <c r="O48" s="100">
        <f t="shared" si="3"/>
        <v>0.1635218798</v>
      </c>
      <c r="P48" s="100">
        <f>IFERROR(__xludf.DUMMYFUNCTION("IF(AND($R48, NOT(REGEXMATCH(UPPER($C48), ""INS""))), IFERROR(IF((F48+L48)&gt;0, (F48+L48-M48)/(F48+L48), """"), """"), """")"),0.16352187975677776)</f>
        <v>0.1635218798</v>
      </c>
      <c r="Q48" s="100" t="str">
        <f>IFERROR(__xludf.DUMMYFUNCTION("IF(AND($R48, REGEXMATCH(UPPER($C48), ""INS"")), IFERROR(IF((F48+L48)&gt;0, (F48+L48-M48)/(F48+L48), """"), """"), """")"),"")</f>
        <v/>
      </c>
      <c r="R48" s="101" t="b">
        <v>1</v>
      </c>
      <c r="S48" s="102" t="b">
        <v>1</v>
      </c>
      <c r="T48" s="102" t="b">
        <v>0</v>
      </c>
      <c r="U48" s="102" t="s">
        <v>63</v>
      </c>
      <c r="V48" s="102" t="b">
        <v>1</v>
      </c>
      <c r="W48" s="26">
        <f t="shared" si="4"/>
        <v>0.1635218798</v>
      </c>
      <c r="X48" s="27">
        <f t="shared" si="5"/>
        <v>175</v>
      </c>
      <c r="Y48" s="27">
        <f t="shared" si="6"/>
        <v>11392.42</v>
      </c>
      <c r="Z48" s="27">
        <f t="shared" si="7"/>
        <v>-5236.73</v>
      </c>
      <c r="AA48" s="124" t="str">
        <f>IFERROR(__xludf.DUMMYFUNCTION("""COMPUTED_VALUE"""),"")</f>
        <v/>
      </c>
      <c r="AB48" s="27">
        <f t="shared" si="8"/>
        <v>6155.69</v>
      </c>
      <c r="AC48" s="93">
        <v>46077.0</v>
      </c>
      <c r="AE48" s="58"/>
      <c r="AF48" s="58"/>
    </row>
    <row r="49">
      <c r="A49" s="91">
        <v>1076.0</v>
      </c>
      <c r="B49" s="31">
        <v>2.0255048E7</v>
      </c>
      <c r="C49" s="31" t="s">
        <v>349</v>
      </c>
      <c r="D49" s="127"/>
      <c r="E49" s="33">
        <v>45755.0</v>
      </c>
      <c r="F49" s="34">
        <v>19220.17</v>
      </c>
      <c r="G49" s="95">
        <v>45771.0</v>
      </c>
      <c r="H49" s="95">
        <v>45771.0</v>
      </c>
      <c r="I49" s="31" t="s">
        <v>295</v>
      </c>
      <c r="J49" s="34">
        <v>19220.17</v>
      </c>
      <c r="K49" s="34">
        <v>19220.17</v>
      </c>
      <c r="L49" s="34">
        <f t="shared" si="1"/>
        <v>0</v>
      </c>
      <c r="M49" s="34">
        <v>11973.64</v>
      </c>
      <c r="N49" s="34">
        <f t="shared" si="2"/>
        <v>7246.53</v>
      </c>
      <c r="O49" s="36">
        <f t="shared" si="3"/>
        <v>0.3770273624</v>
      </c>
      <c r="P49" s="36">
        <f>IFERROR(__xludf.DUMMYFUNCTION("IF(AND($R49, NOT(REGEXMATCH(UPPER($C49), ""INS""))), IFERROR(IF((F49+L49)&gt;0, (F49+L49-M49)/(F49+L49), """"), """"), """")"),0.37702736240106094)</f>
        <v>0.3770273624</v>
      </c>
      <c r="Q49" s="36" t="str">
        <f>IFERROR(__xludf.DUMMYFUNCTION("IF(AND($R49, REGEXMATCH(UPPER($C49), ""INS"")), IFERROR(IF((F49+L49)&gt;0, (F49+L49-M49)/(F49+L49), """"), """"), """")"),"")</f>
        <v/>
      </c>
      <c r="R49" s="119" t="b">
        <v>1</v>
      </c>
      <c r="S49" s="119" t="b">
        <v>1</v>
      </c>
      <c r="T49" s="119" t="b">
        <v>1</v>
      </c>
      <c r="U49" s="37" t="s">
        <v>63</v>
      </c>
      <c r="V49" s="37" t="b">
        <v>1</v>
      </c>
      <c r="W49" s="26">
        <f t="shared" si="4"/>
        <v>0.3770273624</v>
      </c>
      <c r="X49" s="27">
        <f t="shared" si="5"/>
        <v>19220.17</v>
      </c>
      <c r="Y49" s="27">
        <f t="shared" si="6"/>
        <v>19220.17</v>
      </c>
      <c r="Z49" s="27">
        <f t="shared" si="7"/>
        <v>0</v>
      </c>
      <c r="AA49" s="125" t="str">
        <f>IFERROR(__xludf.DUMMYFUNCTION("""COMPUTED_VALUE"""),"")</f>
        <v/>
      </c>
      <c r="AB49" s="27">
        <f t="shared" si="8"/>
        <v>19220.17</v>
      </c>
      <c r="AC49" s="93"/>
      <c r="AE49" s="58"/>
      <c r="AF49" s="58"/>
    </row>
    <row r="50">
      <c r="A50" s="91">
        <v>1238.0</v>
      </c>
      <c r="B50" s="31">
        <v>2.0255049E7</v>
      </c>
      <c r="C50" s="31" t="s">
        <v>350</v>
      </c>
      <c r="D50" s="127"/>
      <c r="E50" s="33">
        <v>45756.0</v>
      </c>
      <c r="F50" s="34">
        <v>7299.87</v>
      </c>
      <c r="G50" s="95">
        <v>45785.0</v>
      </c>
      <c r="H50" s="95">
        <v>45785.0</v>
      </c>
      <c r="I50" s="31" t="s">
        <v>66</v>
      </c>
      <c r="J50" s="34">
        <v>8079.87</v>
      </c>
      <c r="K50" s="34">
        <v>8079.87</v>
      </c>
      <c r="L50" s="34">
        <f t="shared" si="1"/>
        <v>780</v>
      </c>
      <c r="M50" s="34">
        <v>5109.88</v>
      </c>
      <c r="N50" s="34">
        <f t="shared" si="2"/>
        <v>2969.99</v>
      </c>
      <c r="O50" s="36">
        <f t="shared" si="3"/>
        <v>0.3675789338</v>
      </c>
      <c r="P50" s="36">
        <f>IFERROR(__xludf.DUMMYFUNCTION("IF(AND($R50, NOT(REGEXMATCH(UPPER($C50), ""INS""))), IFERROR(IF((F50+L50)&gt;0, (F50+L50-M50)/(F50+L50), """"), """"), """")"),0.36757893381947976)</f>
        <v>0.3675789338</v>
      </c>
      <c r="Q50" s="36" t="str">
        <f>IFERROR(__xludf.DUMMYFUNCTION("IF(AND($R50, REGEXMATCH(UPPER($C50), ""INS"")), IFERROR(IF((F50+L50)&gt;0, (F50+L50-M50)/(F50+L50), """"), """"), """")"),"")</f>
        <v/>
      </c>
      <c r="R50" s="119" t="b">
        <v>1</v>
      </c>
      <c r="S50" s="37" t="b">
        <v>1</v>
      </c>
      <c r="T50" s="37" t="b">
        <v>0</v>
      </c>
      <c r="U50" s="37" t="s">
        <v>63</v>
      </c>
      <c r="V50" s="37" t="b">
        <v>1</v>
      </c>
      <c r="W50" s="26">
        <f t="shared" si="4"/>
        <v>0.3675789338</v>
      </c>
      <c r="X50" s="27">
        <f t="shared" si="5"/>
        <v>8079.87</v>
      </c>
      <c r="Y50" s="27">
        <f t="shared" si="6"/>
        <v>7299.87</v>
      </c>
      <c r="Z50" s="27">
        <f t="shared" si="7"/>
        <v>780</v>
      </c>
      <c r="AA50" s="125" t="str">
        <f>IFERROR(__xludf.DUMMYFUNCTION("""COMPUTED_VALUE"""),"")</f>
        <v/>
      </c>
      <c r="AB50" s="27">
        <f t="shared" si="8"/>
        <v>8079.87</v>
      </c>
      <c r="AC50" s="93"/>
      <c r="AE50" s="58"/>
      <c r="AF50" s="58"/>
    </row>
    <row r="51">
      <c r="A51" s="91">
        <v>1276.0</v>
      </c>
      <c r="B51" s="31">
        <v>2.025505E7</v>
      </c>
      <c r="C51" s="31" t="s">
        <v>351</v>
      </c>
      <c r="D51" s="127"/>
      <c r="E51" s="33">
        <v>45757.0</v>
      </c>
      <c r="F51" s="34">
        <v>6349.21</v>
      </c>
      <c r="G51" s="95">
        <v>45778.0</v>
      </c>
      <c r="H51" s="95">
        <v>45778.0</v>
      </c>
      <c r="I51" s="31" t="s">
        <v>76</v>
      </c>
      <c r="J51" s="34">
        <v>6349.21</v>
      </c>
      <c r="K51" s="34">
        <v>6349.21</v>
      </c>
      <c r="L51" s="34">
        <f t="shared" si="1"/>
        <v>0</v>
      </c>
      <c r="M51" s="34">
        <v>3886.63</v>
      </c>
      <c r="N51" s="34">
        <f t="shared" si="2"/>
        <v>2462.58</v>
      </c>
      <c r="O51" s="36">
        <f t="shared" si="3"/>
        <v>0.387856127</v>
      </c>
      <c r="P51" s="36">
        <f>IFERROR(__xludf.DUMMYFUNCTION("IF(AND($R51, NOT(REGEXMATCH(UPPER($C51), ""INS""))), IFERROR(IF((F51+L51)&gt;0, (F51+L51-M51)/(F51+L51), """"), """"), """")"),0.387856126982727)</f>
        <v>0.387856127</v>
      </c>
      <c r="Q51" s="36" t="str">
        <f>IFERROR(__xludf.DUMMYFUNCTION("IF(AND($R51, REGEXMATCH(UPPER($C51), ""INS"")), IFERROR(IF((F51+L51)&gt;0, (F51+L51-M51)/(F51+L51), """"), """"), """")"),"")</f>
        <v/>
      </c>
      <c r="R51" s="119" t="b">
        <v>1</v>
      </c>
      <c r="S51" s="37" t="b">
        <v>1</v>
      </c>
      <c r="T51" s="37" t="b">
        <v>0</v>
      </c>
      <c r="U51" s="37" t="s">
        <v>63</v>
      </c>
      <c r="V51" s="37" t="b">
        <v>1</v>
      </c>
      <c r="W51" s="26">
        <f t="shared" si="4"/>
        <v>0.387856127</v>
      </c>
      <c r="X51" s="27">
        <f t="shared" si="5"/>
        <v>6349.21</v>
      </c>
      <c r="Y51" s="27">
        <f t="shared" si="6"/>
        <v>6349.21</v>
      </c>
      <c r="Z51" s="27">
        <f t="shared" si="7"/>
        <v>0</v>
      </c>
      <c r="AA51" s="125" t="str">
        <f>IFERROR(__xludf.DUMMYFUNCTION("""COMPUTED_VALUE"""),"")</f>
        <v/>
      </c>
      <c r="AB51" s="27">
        <f t="shared" si="8"/>
        <v>6349.21</v>
      </c>
      <c r="AC51" s="93"/>
      <c r="AE51" s="58"/>
      <c r="AF51" s="58"/>
    </row>
    <row r="52">
      <c r="A52" s="91">
        <v>1169.0</v>
      </c>
      <c r="B52" s="31">
        <v>2.0255051E7</v>
      </c>
      <c r="C52" s="31" t="s">
        <v>352</v>
      </c>
      <c r="D52" s="127"/>
      <c r="E52" s="33">
        <v>45757.0</v>
      </c>
      <c r="F52" s="34">
        <v>25931.81</v>
      </c>
      <c r="G52" s="35" t="s">
        <v>353</v>
      </c>
      <c r="H52" s="35" t="s">
        <v>353</v>
      </c>
      <c r="I52" s="31" t="s">
        <v>62</v>
      </c>
      <c r="J52" s="34">
        <v>25931.81</v>
      </c>
      <c r="K52" s="34">
        <v>25931.81</v>
      </c>
      <c r="L52" s="34">
        <f t="shared" si="1"/>
        <v>0</v>
      </c>
      <c r="M52" s="34">
        <v>16936.61</v>
      </c>
      <c r="N52" s="34">
        <f t="shared" si="2"/>
        <v>8995.2</v>
      </c>
      <c r="O52" s="36">
        <f t="shared" si="3"/>
        <v>0.3468789876</v>
      </c>
      <c r="P52" s="36">
        <f>IFERROR(__xludf.DUMMYFUNCTION("IF(AND($R52, NOT(REGEXMATCH(UPPER($C52), ""INS""))), IFERROR(IF((F52+L52)&gt;0, (F52+L52-M52)/(F52+L52), """"), """"), """")"),0.3468789876217665)</f>
        <v>0.3468789876</v>
      </c>
      <c r="Q52" s="36" t="str">
        <f>IFERROR(__xludf.DUMMYFUNCTION("IF(AND($R52, REGEXMATCH(UPPER($C52), ""INS"")), IFERROR(IF((F52+L52)&gt;0, (F52+L52-M52)/(F52+L52), """"), """"), """")"),"")</f>
        <v/>
      </c>
      <c r="R52" s="119" t="b">
        <v>1</v>
      </c>
      <c r="S52" s="119" t="b">
        <v>1</v>
      </c>
      <c r="T52" s="37" t="b">
        <v>0</v>
      </c>
      <c r="U52" s="37" t="s">
        <v>63</v>
      </c>
      <c r="V52" s="37" t="b">
        <v>1</v>
      </c>
      <c r="W52" s="26">
        <f t="shared" si="4"/>
        <v>0.3468789876</v>
      </c>
      <c r="X52" s="27">
        <f t="shared" si="5"/>
        <v>25931.81</v>
      </c>
      <c r="Y52" s="27">
        <f t="shared" si="6"/>
        <v>25931.81</v>
      </c>
      <c r="Z52" s="27">
        <f t="shared" si="7"/>
        <v>0</v>
      </c>
      <c r="AA52" s="125" t="str">
        <f>IFERROR(__xludf.DUMMYFUNCTION("""COMPUTED_VALUE"""),"Drew")</f>
        <v>Drew</v>
      </c>
      <c r="AB52" s="27">
        <f t="shared" si="8"/>
        <v>25931.81</v>
      </c>
      <c r="AC52" s="93"/>
      <c r="AE52" s="58"/>
      <c r="AF52" s="58"/>
    </row>
    <row r="53">
      <c r="A53" s="91">
        <v>1264.0</v>
      </c>
      <c r="B53" s="31">
        <v>2.0255052E7</v>
      </c>
      <c r="C53" s="31" t="s">
        <v>354</v>
      </c>
      <c r="D53" s="127"/>
      <c r="E53" s="33">
        <v>45757.0</v>
      </c>
      <c r="F53" s="34">
        <v>7395.46</v>
      </c>
      <c r="G53" s="95">
        <v>45778.0</v>
      </c>
      <c r="H53" s="95">
        <v>45778.0</v>
      </c>
      <c r="I53" s="31" t="s">
        <v>69</v>
      </c>
      <c r="J53" s="34">
        <v>10679.49</v>
      </c>
      <c r="K53" s="34">
        <v>10679.49</v>
      </c>
      <c r="L53" s="34">
        <f t="shared" si="1"/>
        <v>3284.03</v>
      </c>
      <c r="M53" s="34">
        <v>6329.02</v>
      </c>
      <c r="N53" s="34">
        <f t="shared" si="2"/>
        <v>4350.47</v>
      </c>
      <c r="O53" s="36">
        <f t="shared" si="3"/>
        <v>0.4073668312</v>
      </c>
      <c r="P53" s="36" t="str">
        <f>IFERROR(__xludf.DUMMYFUNCTION("IF(AND($R53, NOT(REGEXMATCH(UPPER($C53), ""INS""))), IFERROR(IF((F53+L53)&gt;0, (F53+L53-M53)/(F53+L53), """"), """"), """")"),"")</f>
        <v/>
      </c>
      <c r="Q53" s="36">
        <f>IFERROR(__xludf.DUMMYFUNCTION("IF(AND($R53, REGEXMATCH(UPPER($C53), ""INS"")), IFERROR(IF((F53+L53)&gt;0, (F53+L53-M53)/(F53+L53), """"), """"), """")"),0.40736683118763156)</f>
        <v>0.4073668312</v>
      </c>
      <c r="R53" s="119" t="b">
        <v>1</v>
      </c>
      <c r="S53" s="119" t="b">
        <v>1</v>
      </c>
      <c r="T53" s="37" t="b">
        <v>0</v>
      </c>
      <c r="U53" s="37" t="s">
        <v>63</v>
      </c>
      <c r="V53" s="37" t="b">
        <v>1</v>
      </c>
      <c r="W53" s="26">
        <f t="shared" si="4"/>
        <v>0.4073668312</v>
      </c>
      <c r="X53" s="27">
        <f t="shared" si="5"/>
        <v>10679.49</v>
      </c>
      <c r="Y53" s="27">
        <f t="shared" si="6"/>
        <v>7395.46</v>
      </c>
      <c r="Z53" s="27">
        <f t="shared" si="7"/>
        <v>3284.03</v>
      </c>
      <c r="AA53" s="125" t="str">
        <f>IFERROR(__xludf.DUMMYFUNCTION("""COMPUTED_VALUE"""),"")</f>
        <v/>
      </c>
      <c r="AB53" s="27">
        <f t="shared" si="8"/>
        <v>10679.49</v>
      </c>
      <c r="AC53" s="93"/>
      <c r="AE53" s="58"/>
      <c r="AF53" s="58"/>
    </row>
    <row r="54">
      <c r="A54" s="91">
        <v>1265.0</v>
      </c>
      <c r="B54" s="31">
        <v>2.0255053E7</v>
      </c>
      <c r="C54" s="31" t="s">
        <v>355</v>
      </c>
      <c r="D54" s="127"/>
      <c r="E54" s="33">
        <v>45761.0</v>
      </c>
      <c r="F54" s="34">
        <v>11800.9</v>
      </c>
      <c r="G54" s="95">
        <v>45820.0</v>
      </c>
      <c r="H54" s="95">
        <v>45820.0</v>
      </c>
      <c r="I54" s="31" t="s">
        <v>62</v>
      </c>
      <c r="J54" s="34">
        <v>11800.9</v>
      </c>
      <c r="K54" s="34">
        <v>11800.9</v>
      </c>
      <c r="L54" s="34">
        <f t="shared" si="1"/>
        <v>0</v>
      </c>
      <c r="M54" s="34">
        <v>6871.35</v>
      </c>
      <c r="N54" s="34">
        <f t="shared" si="2"/>
        <v>4929.55</v>
      </c>
      <c r="O54" s="36">
        <f t="shared" si="3"/>
        <v>0.4177266141</v>
      </c>
      <c r="P54" s="36">
        <f>IFERROR(__xludf.DUMMYFUNCTION("IF(AND($R54, NOT(REGEXMATCH(UPPER($C54), ""INS""))), IFERROR(IF((F54+L54)&gt;0, (F54+L54-M54)/(F54+L54), """"), """"), """")"),0.41772661407180806)</f>
        <v>0.4177266141</v>
      </c>
      <c r="Q54" s="36" t="str">
        <f>IFERROR(__xludf.DUMMYFUNCTION("IF(AND($R54, REGEXMATCH(UPPER($C54), ""INS"")), IFERROR(IF((F54+L54)&gt;0, (F54+L54-M54)/(F54+L54), """"), """"), """")"),"")</f>
        <v/>
      </c>
      <c r="R54" s="119" t="b">
        <v>1</v>
      </c>
      <c r="S54" s="119" t="b">
        <v>1</v>
      </c>
      <c r="T54" s="37" t="b">
        <v>0</v>
      </c>
      <c r="U54" s="37" t="s">
        <v>63</v>
      </c>
      <c r="V54" s="37" t="b">
        <v>1</v>
      </c>
      <c r="W54" s="26">
        <f t="shared" si="4"/>
        <v>0.4177266141</v>
      </c>
      <c r="X54" s="27">
        <f t="shared" si="5"/>
        <v>11800.9</v>
      </c>
      <c r="Y54" s="27">
        <f t="shared" si="6"/>
        <v>11800.9</v>
      </c>
      <c r="Z54" s="27">
        <f t="shared" si="7"/>
        <v>0</v>
      </c>
      <c r="AA54" s="125" t="str">
        <f>IFERROR(__xludf.DUMMYFUNCTION("""COMPUTED_VALUE"""),"Drew")</f>
        <v>Drew</v>
      </c>
      <c r="AB54" s="27">
        <f t="shared" si="8"/>
        <v>11800.9</v>
      </c>
      <c r="AC54" s="93"/>
      <c r="AE54" s="58"/>
      <c r="AF54" s="58"/>
    </row>
    <row r="55">
      <c r="A55" s="91">
        <v>1302.0</v>
      </c>
      <c r="B55" s="31">
        <v>2.0255054E7</v>
      </c>
      <c r="C55" s="31" t="s">
        <v>356</v>
      </c>
      <c r="D55" s="127"/>
      <c r="E55" s="33">
        <v>45764.0</v>
      </c>
      <c r="F55" s="34">
        <v>14509.04</v>
      </c>
      <c r="G55" s="95">
        <v>45778.0</v>
      </c>
      <c r="H55" s="95">
        <v>45778.0</v>
      </c>
      <c r="I55" s="31" t="s">
        <v>81</v>
      </c>
      <c r="J55" s="34">
        <v>14509.04</v>
      </c>
      <c r="K55" s="34">
        <v>14509.04</v>
      </c>
      <c r="L55" s="34">
        <f t="shared" si="1"/>
        <v>0</v>
      </c>
      <c r="M55" s="34">
        <v>8819.86</v>
      </c>
      <c r="N55" s="34">
        <f t="shared" si="2"/>
        <v>5689.18</v>
      </c>
      <c r="O55" s="36">
        <f t="shared" si="3"/>
        <v>0.3921127793</v>
      </c>
      <c r="P55" s="36">
        <f>IFERROR(__xludf.DUMMYFUNCTION("IF(AND($R55, NOT(REGEXMATCH(UPPER($C55), ""INS""))), IFERROR(IF((F55+L55)&gt;0, (F55+L55-M55)/(F55+L55), """"), """"), """")"),0.3921127793430854)</f>
        <v>0.3921127793</v>
      </c>
      <c r="Q55" s="36" t="str">
        <f>IFERROR(__xludf.DUMMYFUNCTION("IF(AND($R55, REGEXMATCH(UPPER($C55), ""INS"")), IFERROR(IF((F55+L55)&gt;0, (F55+L55-M55)/(F55+L55), """"), """"), """")"),"")</f>
        <v/>
      </c>
      <c r="R55" s="119" t="b">
        <v>1</v>
      </c>
      <c r="S55" s="119" t="b">
        <v>1</v>
      </c>
      <c r="T55" s="119" t="b">
        <v>1</v>
      </c>
      <c r="U55" s="37" t="s">
        <v>63</v>
      </c>
      <c r="V55" s="37" t="b">
        <v>1</v>
      </c>
      <c r="W55" s="26">
        <f t="shared" si="4"/>
        <v>0.3921127793</v>
      </c>
      <c r="X55" s="27">
        <f t="shared" si="5"/>
        <v>14509.04</v>
      </c>
      <c r="Y55" s="27">
        <f t="shared" si="6"/>
        <v>14509.04</v>
      </c>
      <c r="Z55" s="27">
        <f t="shared" si="7"/>
        <v>0</v>
      </c>
      <c r="AA55" s="125" t="str">
        <f>IFERROR(__xludf.DUMMYFUNCTION("""COMPUTED_VALUE"""),"")</f>
        <v/>
      </c>
      <c r="AB55" s="27">
        <f t="shared" si="8"/>
        <v>14509.04</v>
      </c>
      <c r="AC55" s="93"/>
      <c r="AE55" s="58"/>
      <c r="AF55" s="58"/>
    </row>
    <row r="56">
      <c r="A56" s="129">
        <v>1282.0</v>
      </c>
      <c r="B56" s="38">
        <v>2.0255055E7</v>
      </c>
      <c r="C56" s="38" t="s">
        <v>357</v>
      </c>
      <c r="D56" s="52"/>
      <c r="E56" s="40">
        <v>45768.0</v>
      </c>
      <c r="F56" s="41">
        <v>58303.9799999999</v>
      </c>
      <c r="G56" s="130">
        <v>45890.0</v>
      </c>
      <c r="H56" s="130">
        <v>45890.0</v>
      </c>
      <c r="I56" s="38" t="s">
        <v>69</v>
      </c>
      <c r="J56" s="41">
        <v>51092.47</v>
      </c>
      <c r="K56" s="41">
        <v>51092.47</v>
      </c>
      <c r="L56" s="41" t="str">
        <f t="shared" si="1"/>
        <v/>
      </c>
      <c r="M56" s="41">
        <v>48435.26</v>
      </c>
      <c r="N56" s="41" t="str">
        <f t="shared" si="2"/>
        <v/>
      </c>
      <c r="O56" s="43" t="str">
        <f t="shared" si="3"/>
        <v/>
      </c>
      <c r="P56" s="43" t="str">
        <f>IFERROR(__xludf.DUMMYFUNCTION("IF(AND($R56, NOT(REGEXMATCH(UPPER($C56), ""INS""))), IFERROR(IF((F56+L56)&gt;0, (F56+L56-M56)/(F56+L56), """"), """"), """")"),"")</f>
        <v/>
      </c>
      <c r="Q56" s="43" t="str">
        <f>IFERROR(__xludf.DUMMYFUNCTION("IF(AND($R56, REGEXMATCH(UPPER($C56), ""INS"")), IFERROR(IF((F56+L56)&gt;0, (F56+L56-M56)/(F56+L56), """"), """"), """")"),"")</f>
        <v/>
      </c>
      <c r="R56" s="131" t="b">
        <v>0</v>
      </c>
      <c r="S56" s="44" t="b">
        <v>0</v>
      </c>
      <c r="T56" s="44" t="b">
        <v>0</v>
      </c>
      <c r="U56" s="44" t="s">
        <v>63</v>
      </c>
      <c r="V56" s="44" t="b">
        <v>1</v>
      </c>
      <c r="W56" s="26" t="str">
        <f t="shared" si="4"/>
        <v/>
      </c>
      <c r="X56" s="27">
        <f t="shared" si="5"/>
        <v>51092.47</v>
      </c>
      <c r="Y56" s="27">
        <f t="shared" si="6"/>
        <v>58303.98</v>
      </c>
      <c r="Z56" s="27" t="str">
        <f t="shared" si="7"/>
        <v/>
      </c>
      <c r="AA56" s="125" t="str">
        <f>IFERROR(__xludf.DUMMYFUNCTION("""COMPUTED_VALUE"""),"")</f>
        <v/>
      </c>
      <c r="AB56" s="27">
        <f t="shared" si="8"/>
        <v>51092.47</v>
      </c>
      <c r="AC56" s="93"/>
      <c r="AE56" s="58"/>
      <c r="AF56" s="58"/>
    </row>
    <row r="57">
      <c r="A57" s="111">
        <v>1316.0</v>
      </c>
      <c r="B57" s="112">
        <v>2.0255056E7</v>
      </c>
      <c r="C57" s="112" t="s">
        <v>358</v>
      </c>
      <c r="D57" s="132"/>
      <c r="E57" s="113">
        <v>45768.0</v>
      </c>
      <c r="F57" s="114">
        <v>56343.02</v>
      </c>
      <c r="G57" s="133">
        <v>45883.0</v>
      </c>
      <c r="H57" s="133">
        <v>45883.0</v>
      </c>
      <c r="I57" s="112" t="s">
        <v>69</v>
      </c>
      <c r="J57" s="114">
        <v>46244.27</v>
      </c>
      <c r="K57" s="114">
        <v>58153.75</v>
      </c>
      <c r="L57" s="114">
        <f t="shared" si="1"/>
        <v>1810.73</v>
      </c>
      <c r="M57" s="114">
        <v>18539.22</v>
      </c>
      <c r="N57" s="114">
        <f t="shared" si="2"/>
        <v>39614.53</v>
      </c>
      <c r="O57" s="116">
        <f t="shared" si="3"/>
        <v>0.6812033618</v>
      </c>
      <c r="P57" s="116" t="str">
        <f>IFERROR(__xludf.DUMMYFUNCTION("IF(AND($R57, NOT(REGEXMATCH(UPPER($C57), ""INS""))), IFERROR(IF((F57+L57)&gt;0, (F57+L57-M57)/(F57+L57), """"), """"), """")"),"")</f>
        <v/>
      </c>
      <c r="Q57" s="116">
        <f>IFERROR(__xludf.DUMMYFUNCTION("IF(AND($R57, REGEXMATCH(UPPER($C57), ""INS"")), IFERROR(IF((F57+L57)&gt;0, (F57+L57-M57)/(F57+L57), """"), """"), """")"),0.6812033617780453)</f>
        <v>0.6812033618</v>
      </c>
      <c r="R57" s="117" t="b">
        <v>1</v>
      </c>
      <c r="S57" s="117" t="b">
        <v>1</v>
      </c>
      <c r="T57" s="117" t="b">
        <v>0</v>
      </c>
      <c r="U57" s="117" t="s">
        <v>63</v>
      </c>
      <c r="V57" s="117" t="b">
        <v>1</v>
      </c>
      <c r="W57" s="26">
        <f t="shared" si="4"/>
        <v>0.6812033618</v>
      </c>
      <c r="X57" s="27">
        <f t="shared" si="5"/>
        <v>46244.27</v>
      </c>
      <c r="Y57" s="27">
        <f t="shared" si="6"/>
        <v>56343.02</v>
      </c>
      <c r="Z57" s="27">
        <f t="shared" si="7"/>
        <v>1810.73</v>
      </c>
      <c r="AA57" s="125" t="str">
        <f>IFERROR(__xludf.DUMMYFUNCTION("""COMPUTED_VALUE"""),"")</f>
        <v/>
      </c>
      <c r="AB57" s="27">
        <f t="shared" si="8"/>
        <v>58153.75</v>
      </c>
      <c r="AC57" s="93">
        <v>46097.0</v>
      </c>
      <c r="AE57" s="58"/>
      <c r="AF57" s="58"/>
    </row>
    <row r="58">
      <c r="A58" s="129">
        <v>1155.0</v>
      </c>
      <c r="B58" s="38">
        <v>2.0255057E7</v>
      </c>
      <c r="C58" s="38" t="s">
        <v>359</v>
      </c>
      <c r="D58" s="52"/>
      <c r="E58" s="40">
        <v>45769.0</v>
      </c>
      <c r="F58" s="41">
        <v>21590.43</v>
      </c>
      <c r="G58" s="130">
        <v>45890.0</v>
      </c>
      <c r="H58" s="130">
        <v>45890.0</v>
      </c>
      <c r="I58" s="38" t="s">
        <v>66</v>
      </c>
      <c r="J58" s="41">
        <v>19516.94</v>
      </c>
      <c r="K58" s="41">
        <v>18712.23</v>
      </c>
      <c r="L58" s="41" t="str">
        <f t="shared" si="1"/>
        <v/>
      </c>
      <c r="M58" s="41">
        <v>11724.74</v>
      </c>
      <c r="N58" s="41" t="str">
        <f t="shared" si="2"/>
        <v/>
      </c>
      <c r="O58" s="43">
        <f t="shared" si="3"/>
        <v>0.4569473605</v>
      </c>
      <c r="P58" s="43" t="str">
        <f>IFERROR(__xludf.DUMMYFUNCTION("IF(AND($R58, NOT(REGEXMATCH(UPPER($C58), ""INS""))), IFERROR(IF((F58+L58)&gt;0, (F58+L58-M58)/(F58+L58), """"), """"), """")"),"")</f>
        <v/>
      </c>
      <c r="Q58" s="43">
        <f>IFERROR(__xludf.DUMMYFUNCTION("IF(AND($R58, REGEXMATCH(UPPER($C58), ""INS"")), IFERROR(IF((F58+L58)&gt;0, (F58+L58-M58)/(F58+L58), """"), """"), """")"),0.4569473604740619)</f>
        <v>0.4569473605</v>
      </c>
      <c r="R58" s="44" t="b">
        <v>1</v>
      </c>
      <c r="S58" s="131" t="b">
        <v>0</v>
      </c>
      <c r="T58" s="44" t="b">
        <v>0</v>
      </c>
      <c r="U58" s="44" t="s">
        <v>63</v>
      </c>
      <c r="V58" s="44" t="b">
        <v>1</v>
      </c>
      <c r="W58" s="26">
        <f t="shared" si="4"/>
        <v>0.4569473605</v>
      </c>
      <c r="X58" s="27">
        <f t="shared" si="5"/>
        <v>19516.94</v>
      </c>
      <c r="Y58" s="27">
        <f t="shared" si="6"/>
        <v>21590.43</v>
      </c>
      <c r="Z58" s="27" t="str">
        <f t="shared" si="7"/>
        <v/>
      </c>
      <c r="AA58" s="125" t="str">
        <f>IFERROR(__xludf.DUMMYFUNCTION("""COMPUTED_VALUE"""),"")</f>
        <v/>
      </c>
      <c r="AB58" s="27">
        <f t="shared" si="8"/>
        <v>18712.23</v>
      </c>
      <c r="AC58" s="93"/>
      <c r="AE58" s="58"/>
      <c r="AF58" s="58"/>
    </row>
    <row r="59">
      <c r="A59" s="91">
        <v>1319.0</v>
      </c>
      <c r="B59" s="31">
        <v>2.0255058E7</v>
      </c>
      <c r="C59" s="37" t="s">
        <v>360</v>
      </c>
      <c r="D59" s="37"/>
      <c r="E59" s="134">
        <v>45769.0</v>
      </c>
      <c r="F59" s="135">
        <v>1829.95</v>
      </c>
      <c r="G59" s="136">
        <v>45806.0</v>
      </c>
      <c r="H59" s="136">
        <v>45806.0</v>
      </c>
      <c r="I59" s="37" t="s">
        <v>62</v>
      </c>
      <c r="J59" s="34">
        <v>1226.11</v>
      </c>
      <c r="K59" s="34">
        <v>1226.11</v>
      </c>
      <c r="L59" s="34">
        <f t="shared" si="1"/>
        <v>-603.84</v>
      </c>
      <c r="M59" s="135">
        <v>818.75</v>
      </c>
      <c r="N59" s="34">
        <f t="shared" si="2"/>
        <v>407.36</v>
      </c>
      <c r="O59" s="36">
        <v>0.3322</v>
      </c>
      <c r="P59" s="36">
        <f>IFERROR(__xludf.DUMMYFUNCTION("IF(AND($R59, NOT(REGEXMATCH(UPPER($C59), ""INS""))), IFERROR(IF((F59+L59)&gt;0, (F59+L59-M59)/(F59+L59), """"), """"), """")"),0.3322377274469664)</f>
        <v>0.3322377274</v>
      </c>
      <c r="Q59" s="36" t="str">
        <f>IFERROR(__xludf.DUMMYFUNCTION("IF(AND($R59, REGEXMATCH(UPPER($C59), ""INS"")), IFERROR(IF((F59+L59)&gt;0, (F59+L59-M59)/(F59+L59), """"), """"), """")"),"")</f>
        <v/>
      </c>
      <c r="R59" s="37" t="b">
        <v>1</v>
      </c>
      <c r="S59" s="37" t="b">
        <v>1</v>
      </c>
      <c r="T59" s="37" t="b">
        <v>0</v>
      </c>
      <c r="U59" s="37" t="s">
        <v>63</v>
      </c>
      <c r="V59" s="37" t="b">
        <v>1</v>
      </c>
      <c r="W59" s="26">
        <f t="shared" si="4"/>
        <v>0.3322</v>
      </c>
      <c r="X59" s="27">
        <f t="shared" si="5"/>
        <v>1226.11</v>
      </c>
      <c r="Y59" s="27">
        <f t="shared" si="6"/>
        <v>1829.95</v>
      </c>
      <c r="Z59" s="27">
        <f t="shared" si="7"/>
        <v>-603.84</v>
      </c>
      <c r="AA59" s="125" t="str">
        <f>IFERROR(__xludf.DUMMYFUNCTION("""COMPUTED_VALUE"""),"Drew")</f>
        <v>Drew</v>
      </c>
      <c r="AB59" s="27">
        <f t="shared" si="8"/>
        <v>1226.11</v>
      </c>
      <c r="AC59" s="93"/>
      <c r="AE59" s="58"/>
      <c r="AF59" s="58"/>
    </row>
    <row r="60">
      <c r="A60" s="91">
        <v>1360.0</v>
      </c>
      <c r="B60" s="31">
        <v>2.0255059E7</v>
      </c>
      <c r="C60" s="31" t="s">
        <v>361</v>
      </c>
      <c r="D60" s="127"/>
      <c r="E60" s="33">
        <v>45771.0</v>
      </c>
      <c r="F60" s="34">
        <v>940.0</v>
      </c>
      <c r="G60" s="95">
        <v>45785.0</v>
      </c>
      <c r="H60" s="95">
        <v>45785.0</v>
      </c>
      <c r="I60" s="31" t="s">
        <v>62</v>
      </c>
      <c r="J60" s="34">
        <v>940.0</v>
      </c>
      <c r="K60" s="34">
        <v>940.0</v>
      </c>
      <c r="L60" s="34">
        <f t="shared" si="1"/>
        <v>0</v>
      </c>
      <c r="M60" s="135">
        <v>375.0</v>
      </c>
      <c r="N60" s="34">
        <f t="shared" si="2"/>
        <v>565</v>
      </c>
      <c r="O60" s="36">
        <f t="shared" ref="O60:O233" si="9">IF($R60, IFERROR(IF((F60+L60)&gt;0, (F60+L60-M60)/(F60+L60), ""), ""), "")</f>
        <v>0.6010638298</v>
      </c>
      <c r="P60" s="36">
        <f>IFERROR(__xludf.DUMMYFUNCTION("IF(AND($R60, NOT(REGEXMATCH(UPPER($C60), ""INS""))), IFERROR(IF((F60+L60)&gt;0, (F60+L60-M60)/(F60+L60), """"), """"), """")"),0.601063829787234)</f>
        <v>0.6010638298</v>
      </c>
      <c r="Q60" s="36" t="str">
        <f>IFERROR(__xludf.DUMMYFUNCTION("IF(AND($R60, REGEXMATCH(UPPER($C60), ""INS"")), IFERROR(IF((F60+L60)&gt;0, (F60+L60-M60)/(F60+L60), """"), """"), """")"),"")</f>
        <v/>
      </c>
      <c r="R60" s="119" t="b">
        <v>1</v>
      </c>
      <c r="S60" s="119" t="b">
        <v>1</v>
      </c>
      <c r="T60" s="37" t="b">
        <v>0</v>
      </c>
      <c r="U60" s="37" t="s">
        <v>63</v>
      </c>
      <c r="V60" s="37" t="b">
        <v>1</v>
      </c>
      <c r="W60" s="26">
        <f t="shared" si="4"/>
        <v>0.6010638298</v>
      </c>
      <c r="X60" s="27">
        <f t="shared" si="5"/>
        <v>940</v>
      </c>
      <c r="Y60" s="27">
        <f t="shared" si="6"/>
        <v>940</v>
      </c>
      <c r="Z60" s="27">
        <f t="shared" si="7"/>
        <v>0</v>
      </c>
      <c r="AA60" s="125" t="str">
        <f>IFERROR(__xludf.DUMMYFUNCTION("""COMPUTED_VALUE"""),"Drew")</f>
        <v>Drew</v>
      </c>
      <c r="AB60" s="27">
        <f t="shared" si="8"/>
        <v>940</v>
      </c>
      <c r="AC60" s="93"/>
      <c r="AE60" s="58"/>
      <c r="AF60" s="58"/>
    </row>
    <row r="61">
      <c r="A61" s="96">
        <v>1350.0</v>
      </c>
      <c r="B61" s="97">
        <v>2.025506E7</v>
      </c>
      <c r="C61" s="97" t="s">
        <v>362</v>
      </c>
      <c r="D61" s="137"/>
      <c r="E61" s="98">
        <v>45771.0</v>
      </c>
      <c r="F61" s="99">
        <v>175.0</v>
      </c>
      <c r="G61" s="98">
        <v>45779.0</v>
      </c>
      <c r="H61" s="98">
        <v>45779.0</v>
      </c>
      <c r="I61" s="97" t="s">
        <v>69</v>
      </c>
      <c r="J61" s="99">
        <v>175.0</v>
      </c>
      <c r="K61" s="99">
        <v>175.0</v>
      </c>
      <c r="L61" s="99">
        <f t="shared" si="1"/>
        <v>0</v>
      </c>
      <c r="M61" s="99">
        <v>175.0</v>
      </c>
      <c r="N61" s="99">
        <f t="shared" si="2"/>
        <v>0</v>
      </c>
      <c r="O61" s="100">
        <f t="shared" si="9"/>
        <v>0</v>
      </c>
      <c r="P61" s="100">
        <f>IFERROR(__xludf.DUMMYFUNCTION("IF(AND($R61, NOT(REGEXMATCH(UPPER($C61), ""INS""))), IFERROR(IF((F61+L61)&gt;0, (F61+L61-M61)/(F61+L61), """"), """"), """")"),0.0)</f>
        <v>0</v>
      </c>
      <c r="Q61" s="100" t="str">
        <f>IFERROR(__xludf.DUMMYFUNCTION("IF(AND($R61, REGEXMATCH(UPPER($C61), ""INS"")), IFERROR(IF((F61+L61)&gt;0, (F61+L61-M61)/(F61+L61), """"), """"), """")"),"")</f>
        <v/>
      </c>
      <c r="R61" s="101" t="b">
        <v>1</v>
      </c>
      <c r="S61" s="101" t="b">
        <v>1</v>
      </c>
      <c r="T61" s="102" t="b">
        <v>0</v>
      </c>
      <c r="U61" s="102" t="s">
        <v>63</v>
      </c>
      <c r="V61" s="102" t="b">
        <v>1</v>
      </c>
      <c r="W61" s="26">
        <f t="shared" si="4"/>
        <v>0</v>
      </c>
      <c r="X61" s="27">
        <f t="shared" si="5"/>
        <v>175</v>
      </c>
      <c r="Y61" s="27">
        <f t="shared" si="6"/>
        <v>175</v>
      </c>
      <c r="Z61" s="27">
        <f t="shared" si="7"/>
        <v>0</v>
      </c>
      <c r="AA61" s="125" t="str">
        <f>IFERROR(__xludf.DUMMYFUNCTION("""COMPUTED_VALUE"""),"")</f>
        <v/>
      </c>
      <c r="AB61" s="27">
        <f t="shared" si="8"/>
        <v>175</v>
      </c>
      <c r="AC61" s="93"/>
      <c r="AE61" s="94"/>
      <c r="AF61" s="94"/>
    </row>
    <row r="62">
      <c r="A62" s="91">
        <v>1286.0</v>
      </c>
      <c r="B62" s="31">
        <v>2.0255061E7</v>
      </c>
      <c r="C62" s="31" t="s">
        <v>363</v>
      </c>
      <c r="D62" s="127"/>
      <c r="E62" s="33">
        <v>45772.0</v>
      </c>
      <c r="F62" s="34">
        <v>10657.27</v>
      </c>
      <c r="G62" s="95">
        <v>45799.0</v>
      </c>
      <c r="H62" s="95">
        <v>45799.0</v>
      </c>
      <c r="I62" s="31" t="s">
        <v>66</v>
      </c>
      <c r="J62" s="34">
        <v>10767.27</v>
      </c>
      <c r="K62" s="34">
        <v>10767.27</v>
      </c>
      <c r="L62" s="34">
        <f t="shared" si="1"/>
        <v>110</v>
      </c>
      <c r="M62" s="34">
        <v>6535.58</v>
      </c>
      <c r="N62" s="34">
        <f t="shared" si="2"/>
        <v>4231.69</v>
      </c>
      <c r="O62" s="36">
        <f t="shared" si="9"/>
        <v>0.3930141995</v>
      </c>
      <c r="P62" s="36">
        <v>0.393</v>
      </c>
      <c r="Q62" s="36" t="str">
        <f>IFERROR(__xludf.DUMMYFUNCTION("IF(AND($R62, REGEXMATCH(UPPER($C62), ""INS"")), IFERROR(IF((F62+L62)&gt;0, (F62+L62-M62)/(F62+L62), """"), """"), """")"),"")</f>
        <v/>
      </c>
      <c r="R62" s="119" t="b">
        <v>1</v>
      </c>
      <c r="S62" s="119" t="b">
        <v>1</v>
      </c>
      <c r="T62" s="37" t="b">
        <v>0</v>
      </c>
      <c r="U62" s="37" t="s">
        <v>63</v>
      </c>
      <c r="V62" s="37" t="b">
        <v>1</v>
      </c>
      <c r="W62" s="26">
        <f t="shared" si="4"/>
        <v>0.3930141995</v>
      </c>
      <c r="X62" s="27">
        <f t="shared" si="5"/>
        <v>10767.27</v>
      </c>
      <c r="Y62" s="27">
        <f t="shared" si="6"/>
        <v>10657.27</v>
      </c>
      <c r="Z62" s="27">
        <f t="shared" si="7"/>
        <v>110</v>
      </c>
      <c r="AA62" s="125" t="str">
        <f>IFERROR(__xludf.DUMMYFUNCTION("""COMPUTED_VALUE"""),"")</f>
        <v/>
      </c>
      <c r="AB62" s="27">
        <f t="shared" si="8"/>
        <v>10767.27</v>
      </c>
      <c r="AC62" s="93"/>
      <c r="AE62" s="58"/>
      <c r="AF62" s="58"/>
    </row>
    <row r="63">
      <c r="A63" s="103">
        <v>1356.0</v>
      </c>
      <c r="B63" s="104">
        <v>2.0255062E7</v>
      </c>
      <c r="C63" s="104" t="s">
        <v>364</v>
      </c>
      <c r="D63" s="138"/>
      <c r="E63" s="105">
        <v>45772.0</v>
      </c>
      <c r="F63" s="106">
        <v>10060.52</v>
      </c>
      <c r="G63" s="107">
        <v>45820.0</v>
      </c>
      <c r="H63" s="107">
        <v>45820.0</v>
      </c>
      <c r="I63" s="104" t="s">
        <v>62</v>
      </c>
      <c r="J63" s="106">
        <v>10060.52</v>
      </c>
      <c r="K63" s="106">
        <v>10060.52</v>
      </c>
      <c r="L63" s="106">
        <f t="shared" si="1"/>
        <v>0</v>
      </c>
      <c r="M63" s="106">
        <v>4376.48</v>
      </c>
      <c r="N63" s="106">
        <f t="shared" si="2"/>
        <v>5684.04</v>
      </c>
      <c r="O63" s="108">
        <f t="shared" si="9"/>
        <v>0.5649847125</v>
      </c>
      <c r="P63" s="108">
        <f>IFERROR(__xludf.DUMMYFUNCTION("IF(AND($R63, NOT(REGEXMATCH(UPPER($C63), ""INS""))), IFERROR(IF((F63+L63)&gt;0, (F63+L63-M63)/(F63+L63), """"), """"), """")"),0.5649847125198301)</f>
        <v>0.5649847125</v>
      </c>
      <c r="Q63" s="108" t="str">
        <f>IFERROR(__xludf.DUMMYFUNCTION("IF(AND($R63, REGEXMATCH(UPPER($C63), ""INS"")), IFERROR(IF((F63+L63)&gt;0, (F63+L63-M63)/(F63+L63), """"), """"), """")"),"")</f>
        <v/>
      </c>
      <c r="R63" s="109" t="b">
        <v>1</v>
      </c>
      <c r="S63" s="110" t="b">
        <v>1</v>
      </c>
      <c r="T63" s="110" t="b">
        <v>0</v>
      </c>
      <c r="U63" s="110" t="s">
        <v>63</v>
      </c>
      <c r="V63" s="110" t="b">
        <v>1</v>
      </c>
      <c r="W63" s="26">
        <f t="shared" si="4"/>
        <v>0.5649847125</v>
      </c>
      <c r="X63" s="27">
        <f t="shared" si="5"/>
        <v>10060.52</v>
      </c>
      <c r="Y63" s="27">
        <f t="shared" si="6"/>
        <v>10060.52</v>
      </c>
      <c r="Z63" s="27">
        <f t="shared" si="7"/>
        <v>0</v>
      </c>
      <c r="AA63" s="125" t="str">
        <f>IFERROR(__xludf.DUMMYFUNCTION("""COMPUTED_VALUE"""),"Drew")</f>
        <v>Drew</v>
      </c>
      <c r="AB63" s="27">
        <f t="shared" si="8"/>
        <v>10060.52</v>
      </c>
      <c r="AC63" s="93"/>
      <c r="AE63" s="58"/>
      <c r="AF63" s="58"/>
    </row>
    <row r="64">
      <c r="A64" s="91">
        <v>1153.0</v>
      </c>
      <c r="B64" s="31">
        <v>2.0255063E7</v>
      </c>
      <c r="C64" s="31" t="s">
        <v>274</v>
      </c>
      <c r="D64" s="127"/>
      <c r="E64" s="33">
        <v>45772.0</v>
      </c>
      <c r="F64" s="34">
        <v>12550.85</v>
      </c>
      <c r="G64" s="95">
        <v>45792.0</v>
      </c>
      <c r="H64" s="95">
        <v>45792.0</v>
      </c>
      <c r="I64" s="31" t="s">
        <v>66</v>
      </c>
      <c r="J64" s="34">
        <v>11109.02</v>
      </c>
      <c r="K64" s="34">
        <v>15711.62</v>
      </c>
      <c r="L64" s="34">
        <f t="shared" si="1"/>
        <v>3160.77</v>
      </c>
      <c r="M64" s="34">
        <v>8075.9</v>
      </c>
      <c r="N64" s="34">
        <f t="shared" si="2"/>
        <v>7635.72</v>
      </c>
      <c r="O64" s="36">
        <f t="shared" si="9"/>
        <v>0.4859918964</v>
      </c>
      <c r="P64" s="36" t="str">
        <f>IFERROR(__xludf.DUMMYFUNCTION("IF(AND($R64, NOT(REGEXMATCH(UPPER($C64), ""INS""))), IFERROR(IF((F64+L64)&gt;0, (F64+L64-M64)/(F64+L64), """"), """"), """")"),"")</f>
        <v/>
      </c>
      <c r="Q64" s="36">
        <f>IFERROR(__xludf.DUMMYFUNCTION("IF(AND($R64, REGEXMATCH(UPPER($C64), ""INS"")), IFERROR(IF((F64+L64)&gt;0, (F64+L64-M64)/(F64+L64), """"), """"), """")"),0.48599189644352403)</f>
        <v>0.4859918964</v>
      </c>
      <c r="R64" s="37" t="b">
        <v>1</v>
      </c>
      <c r="S64" s="37" t="b">
        <v>1</v>
      </c>
      <c r="T64" s="37" t="b">
        <v>1</v>
      </c>
      <c r="U64" s="37" t="s">
        <v>63</v>
      </c>
      <c r="V64" s="37" t="b">
        <v>1</v>
      </c>
      <c r="W64" s="26">
        <f t="shared" si="4"/>
        <v>0.4859918964</v>
      </c>
      <c r="X64" s="27">
        <f t="shared" si="5"/>
        <v>11109.02</v>
      </c>
      <c r="Y64" s="27">
        <f t="shared" si="6"/>
        <v>12550.85</v>
      </c>
      <c r="Z64" s="27">
        <f t="shared" si="7"/>
        <v>3160.77</v>
      </c>
      <c r="AA64" s="125" t="str">
        <f>IFERROR(__xludf.DUMMYFUNCTION("""COMPUTED_VALUE"""),"")</f>
        <v/>
      </c>
      <c r="AB64" s="27">
        <f t="shared" si="8"/>
        <v>15711.62</v>
      </c>
      <c r="AC64" s="93">
        <v>46007.0</v>
      </c>
      <c r="AE64" s="58"/>
      <c r="AF64" s="58"/>
    </row>
    <row r="65">
      <c r="A65" s="91">
        <v>1333.0</v>
      </c>
      <c r="B65" s="31">
        <v>2.0255064E7</v>
      </c>
      <c r="C65" s="31" t="s">
        <v>365</v>
      </c>
      <c r="D65" s="127"/>
      <c r="E65" s="33">
        <v>45774.0</v>
      </c>
      <c r="F65" s="34">
        <v>4427.24</v>
      </c>
      <c r="G65" s="95">
        <v>45799.0</v>
      </c>
      <c r="H65" s="95">
        <v>45799.0</v>
      </c>
      <c r="I65" s="31" t="s">
        <v>62</v>
      </c>
      <c r="J65" s="34">
        <v>6183.98</v>
      </c>
      <c r="K65" s="34">
        <v>6183.98</v>
      </c>
      <c r="L65" s="34">
        <f t="shared" si="1"/>
        <v>1756.74</v>
      </c>
      <c r="M65" s="34">
        <v>3014.59</v>
      </c>
      <c r="N65" s="34">
        <f t="shared" si="2"/>
        <v>3169.39</v>
      </c>
      <c r="O65" s="36">
        <f t="shared" si="9"/>
        <v>0.5125162112</v>
      </c>
      <c r="P65" s="36" t="str">
        <f>IFERROR(__xludf.DUMMYFUNCTION("IF(AND($R65, NOT(REGEXMATCH(UPPER($C65), ""INS""))), IFERROR(IF((F65+L65)&gt;0, (F65+L65-M65)/(F65+L65), """"), """"), """")"),"")</f>
        <v/>
      </c>
      <c r="Q65" s="36">
        <f>IFERROR(__xludf.DUMMYFUNCTION("IF(AND($R65, REGEXMATCH(UPPER($C65), ""INS"")), IFERROR(IF((F65+L65)&gt;0, (F65+L65-M65)/(F65+L65), """"), """"), """")"),0.5125162112425977)</f>
        <v>0.5125162112</v>
      </c>
      <c r="R65" s="119" t="b">
        <v>1</v>
      </c>
      <c r="S65" s="119" t="b">
        <v>1</v>
      </c>
      <c r="T65" s="37" t="b">
        <v>0</v>
      </c>
      <c r="U65" s="37" t="s">
        <v>63</v>
      </c>
      <c r="V65" s="37" t="b">
        <v>1</v>
      </c>
      <c r="W65" s="26">
        <f t="shared" si="4"/>
        <v>0.5125162112</v>
      </c>
      <c r="X65" s="27">
        <f t="shared" si="5"/>
        <v>6183.98</v>
      </c>
      <c r="Y65" s="27">
        <f t="shared" si="6"/>
        <v>4427.24</v>
      </c>
      <c r="Z65" s="27">
        <f t="shared" si="7"/>
        <v>1756.74</v>
      </c>
      <c r="AA65" s="125" t="str">
        <f>IFERROR(__xludf.DUMMYFUNCTION("""COMPUTED_VALUE"""),"Drew")</f>
        <v>Drew</v>
      </c>
      <c r="AB65" s="27">
        <f t="shared" si="8"/>
        <v>6183.98</v>
      </c>
      <c r="AC65" s="93"/>
      <c r="AE65" s="58"/>
      <c r="AF65" s="58"/>
    </row>
    <row r="66">
      <c r="A66" s="91">
        <v>1225.0</v>
      </c>
      <c r="B66" s="31">
        <v>2.0255065E7</v>
      </c>
      <c r="C66" s="31" t="s">
        <v>366</v>
      </c>
      <c r="D66" s="127"/>
      <c r="E66" s="33">
        <v>45776.0</v>
      </c>
      <c r="F66" s="34">
        <v>15148.55</v>
      </c>
      <c r="G66" s="95">
        <v>45806.0</v>
      </c>
      <c r="H66" s="95">
        <v>45806.0</v>
      </c>
      <c r="I66" s="31" t="s">
        <v>69</v>
      </c>
      <c r="J66" s="34">
        <v>19558.36</v>
      </c>
      <c r="K66" s="34">
        <v>19558.36</v>
      </c>
      <c r="L66" s="34">
        <f t="shared" si="1"/>
        <v>4409.81</v>
      </c>
      <c r="M66" s="34">
        <v>11658.12</v>
      </c>
      <c r="N66" s="34">
        <f t="shared" si="2"/>
        <v>7900.24</v>
      </c>
      <c r="O66" s="36">
        <f t="shared" si="9"/>
        <v>0.403931618</v>
      </c>
      <c r="P66" s="36">
        <f>IFERROR(__xludf.DUMMYFUNCTION("IF(AND($R66, NOT(REGEXMATCH(UPPER($C66), ""INS""))), IFERROR(IF((F66+L66)&gt;0, (F66+L66-M66)/(F66+L66), """"), """"), """")"),0.40393161798842026)</f>
        <v>0.403931618</v>
      </c>
      <c r="Q66" s="36" t="str">
        <f>IFERROR(__xludf.DUMMYFUNCTION("IF(AND($R66, REGEXMATCH(UPPER($C66), ""INS"")), IFERROR(IF((F66+L66)&gt;0, (F66+L66-M66)/(F66+L66), """"), """"), """")"),"")</f>
        <v/>
      </c>
      <c r="R66" s="119" t="b">
        <v>1</v>
      </c>
      <c r="S66" s="119" t="b">
        <v>1</v>
      </c>
      <c r="T66" s="37" t="b">
        <v>1</v>
      </c>
      <c r="U66" s="37" t="s">
        <v>63</v>
      </c>
      <c r="V66" s="37" t="b">
        <v>1</v>
      </c>
      <c r="W66" s="26">
        <f t="shared" si="4"/>
        <v>0.403931618</v>
      </c>
      <c r="X66" s="27">
        <f t="shared" si="5"/>
        <v>19558.36</v>
      </c>
      <c r="Y66" s="27">
        <f t="shared" si="6"/>
        <v>15148.55</v>
      </c>
      <c r="Z66" s="27">
        <f t="shared" si="7"/>
        <v>4409.81</v>
      </c>
      <c r="AA66" s="125" t="str">
        <f>IFERROR(__xludf.DUMMYFUNCTION("""COMPUTED_VALUE"""),"")</f>
        <v/>
      </c>
      <c r="AB66" s="27">
        <f t="shared" si="8"/>
        <v>19558.36</v>
      </c>
      <c r="AC66" s="93"/>
      <c r="AE66" s="94"/>
      <c r="AF66" s="94"/>
    </row>
    <row r="67">
      <c r="A67" s="91">
        <v>1200.0</v>
      </c>
      <c r="B67" s="31">
        <v>2.0255066E7</v>
      </c>
      <c r="C67" s="31" t="s">
        <v>367</v>
      </c>
      <c r="D67" s="127"/>
      <c r="E67" s="33">
        <v>45776.0</v>
      </c>
      <c r="F67" s="34">
        <v>15148.55</v>
      </c>
      <c r="G67" s="95">
        <v>45799.0</v>
      </c>
      <c r="H67" s="95">
        <v>45799.0</v>
      </c>
      <c r="I67" s="31" t="s">
        <v>62</v>
      </c>
      <c r="J67" s="34">
        <v>22448.9</v>
      </c>
      <c r="K67" s="34">
        <v>22448.9</v>
      </c>
      <c r="L67" s="34">
        <f t="shared" si="1"/>
        <v>7300.35</v>
      </c>
      <c r="M67" s="34">
        <v>11476.22</v>
      </c>
      <c r="N67" s="34">
        <f t="shared" si="2"/>
        <v>10972.68</v>
      </c>
      <c r="O67" s="36">
        <f t="shared" si="9"/>
        <v>0.4887847511</v>
      </c>
      <c r="P67" s="36">
        <f>IFERROR(__xludf.DUMMYFUNCTION("IF(AND($R67, NOT(REGEXMATCH(UPPER($C67), ""INS""))), IFERROR(IF((F67+L67)&gt;0, (F67+L67-M67)/(F67+L67), """"), """"), """")"),0.48878475114593595)</f>
        <v>0.4887847511</v>
      </c>
      <c r="Q67" s="36" t="str">
        <f>IFERROR(__xludf.DUMMYFUNCTION("IF(AND($R67, REGEXMATCH(UPPER($C67), ""INS"")), IFERROR(IF((F67+L67)&gt;0, (F67+L67-M67)/(F67+L67), """"), """"), """")"),"")</f>
        <v/>
      </c>
      <c r="R67" s="119" t="b">
        <v>1</v>
      </c>
      <c r="S67" s="119" t="b">
        <v>1</v>
      </c>
      <c r="T67" s="37" t="b">
        <v>0</v>
      </c>
      <c r="U67" s="37" t="s">
        <v>63</v>
      </c>
      <c r="V67" s="37" t="b">
        <v>1</v>
      </c>
      <c r="W67" s="26">
        <f t="shared" si="4"/>
        <v>0.4887847511</v>
      </c>
      <c r="X67" s="27">
        <f t="shared" si="5"/>
        <v>22448.9</v>
      </c>
      <c r="Y67" s="27">
        <f t="shared" si="6"/>
        <v>15148.55</v>
      </c>
      <c r="Z67" s="27">
        <f t="shared" si="7"/>
        <v>7300.35</v>
      </c>
      <c r="AA67" s="125" t="str">
        <f>IFERROR(__xludf.DUMMYFUNCTION("""COMPUTED_VALUE"""),"Drew")</f>
        <v>Drew</v>
      </c>
      <c r="AB67" s="27">
        <f t="shared" si="8"/>
        <v>22448.9</v>
      </c>
      <c r="AC67" s="93"/>
      <c r="AE67" s="94"/>
      <c r="AF67" s="94"/>
    </row>
    <row r="68">
      <c r="A68" s="91">
        <v>1327.0</v>
      </c>
      <c r="B68" s="31">
        <v>2.0255067E7</v>
      </c>
      <c r="C68" s="31" t="s">
        <v>368</v>
      </c>
      <c r="D68" s="127"/>
      <c r="E68" s="33">
        <v>45777.0</v>
      </c>
      <c r="F68" s="34">
        <v>13858.2899999999</v>
      </c>
      <c r="G68" s="95">
        <v>45800.0</v>
      </c>
      <c r="H68" s="95">
        <v>45800.0</v>
      </c>
      <c r="I68" s="31" t="s">
        <v>62</v>
      </c>
      <c r="J68" s="34">
        <v>14269.74</v>
      </c>
      <c r="K68" s="34">
        <v>14269.74</v>
      </c>
      <c r="L68" s="34">
        <f t="shared" si="1"/>
        <v>411.45</v>
      </c>
      <c r="M68" s="34">
        <v>8938.93</v>
      </c>
      <c r="N68" s="34">
        <f t="shared" si="2"/>
        <v>5330.81</v>
      </c>
      <c r="O68" s="36">
        <f t="shared" si="9"/>
        <v>0.3735744309</v>
      </c>
      <c r="P68" s="36">
        <f>IFERROR(__xludf.DUMMYFUNCTION("IF(AND($R68, NOT(REGEXMATCH(UPPER($C68), ""INS""))), IFERROR(IF((F68+L68)&gt;0, (F68+L68-M68)/(F68+L68), """"), """"), """")"),0.3735744309286644)</f>
        <v>0.3735744309</v>
      </c>
      <c r="Q68" s="36" t="str">
        <f>IFERROR(__xludf.DUMMYFUNCTION("IF(AND($R68, REGEXMATCH(UPPER($C68), ""INS"")), IFERROR(IF((F68+L68)&gt;0, (F68+L68-M68)/(F68+L68), """"), """"), """")"),"")</f>
        <v/>
      </c>
      <c r="R68" s="119" t="b">
        <v>1</v>
      </c>
      <c r="S68" s="119" t="b">
        <v>1</v>
      </c>
      <c r="T68" s="37" t="b">
        <v>0</v>
      </c>
      <c r="U68" s="37" t="s">
        <v>63</v>
      </c>
      <c r="V68" s="37" t="b">
        <v>1</v>
      </c>
      <c r="W68" s="26">
        <f t="shared" si="4"/>
        <v>0.3735744309</v>
      </c>
      <c r="X68" s="27">
        <f t="shared" si="5"/>
        <v>14269.74</v>
      </c>
      <c r="Y68" s="27">
        <f t="shared" si="6"/>
        <v>13858.29</v>
      </c>
      <c r="Z68" s="27">
        <f t="shared" si="7"/>
        <v>411.45</v>
      </c>
      <c r="AA68" s="125" t="str">
        <f>IFERROR(__xludf.DUMMYFUNCTION("""COMPUTED_VALUE"""),"Drew")</f>
        <v>Drew</v>
      </c>
      <c r="AB68" s="27">
        <f t="shared" si="8"/>
        <v>14269.74</v>
      </c>
      <c r="AC68" s="93"/>
      <c r="AE68" s="58"/>
      <c r="AF68" s="58"/>
    </row>
    <row r="69">
      <c r="A69" s="91">
        <v>1273.0</v>
      </c>
      <c r="B69" s="31">
        <v>2.0255068E7</v>
      </c>
      <c r="C69" s="31" t="s">
        <v>369</v>
      </c>
      <c r="D69" s="127"/>
      <c r="E69" s="33">
        <v>45778.0</v>
      </c>
      <c r="F69" s="34">
        <v>11209.33</v>
      </c>
      <c r="G69" s="95">
        <v>45838.0</v>
      </c>
      <c r="H69" s="95">
        <v>45838.0</v>
      </c>
      <c r="I69" s="31" t="s">
        <v>69</v>
      </c>
      <c r="J69" s="34">
        <v>11319.33</v>
      </c>
      <c r="K69" s="34">
        <v>11319.33</v>
      </c>
      <c r="L69" s="34">
        <f t="shared" si="1"/>
        <v>110</v>
      </c>
      <c r="M69" s="34">
        <v>7320.48</v>
      </c>
      <c r="N69" s="34">
        <f t="shared" si="2"/>
        <v>3998.85</v>
      </c>
      <c r="O69" s="36">
        <f t="shared" si="9"/>
        <v>0.3532762098</v>
      </c>
      <c r="P69" s="36" t="str">
        <f>IFERROR(__xludf.DUMMYFUNCTION("IF(AND($R69, NOT(REGEXMATCH(UPPER($C69), ""INS""))), IFERROR(IF((F69+L69)&gt;0, (F69+L69-M69)/(F69+L69), """"), """"), """")"),"")</f>
        <v/>
      </c>
      <c r="Q69" s="36">
        <f>IFERROR(__xludf.DUMMYFUNCTION("IF(AND($R69, REGEXMATCH(UPPER($C69), ""INS"")), IFERROR(IF((F69+L69)&gt;0, (F69+L69-M69)/(F69+L69), """"), """"), """")"),0.35327620981100477)</f>
        <v>0.3532762098</v>
      </c>
      <c r="R69" s="119" t="b">
        <v>1</v>
      </c>
      <c r="S69" s="119" t="b">
        <v>1</v>
      </c>
      <c r="T69" s="37" t="b">
        <v>0</v>
      </c>
      <c r="U69" s="37" t="s">
        <v>63</v>
      </c>
      <c r="V69" s="37" t="b">
        <v>1</v>
      </c>
      <c r="W69" s="26">
        <f t="shared" si="4"/>
        <v>0.3532762098</v>
      </c>
      <c r="X69" s="27">
        <f t="shared" si="5"/>
        <v>11319.33</v>
      </c>
      <c r="Y69" s="27">
        <f t="shared" si="6"/>
        <v>11209.33</v>
      </c>
      <c r="Z69" s="27">
        <f t="shared" si="7"/>
        <v>110</v>
      </c>
      <c r="AA69" s="125" t="str">
        <f>IFERROR(__xludf.DUMMYFUNCTION("""COMPUTED_VALUE"""),"")</f>
        <v/>
      </c>
      <c r="AB69" s="27">
        <f t="shared" si="8"/>
        <v>11319.33</v>
      </c>
      <c r="AC69" s="93"/>
      <c r="AE69" s="58"/>
      <c r="AF69" s="58"/>
    </row>
    <row r="70">
      <c r="A70" s="111">
        <v>1299.0</v>
      </c>
      <c r="B70" s="112">
        <v>2.0255069E7</v>
      </c>
      <c r="C70" s="112" t="s">
        <v>275</v>
      </c>
      <c r="D70" s="132"/>
      <c r="E70" s="113">
        <v>45778.0</v>
      </c>
      <c r="F70" s="114">
        <v>127206.86</v>
      </c>
      <c r="G70" s="115" t="s">
        <v>370</v>
      </c>
      <c r="H70" s="115" t="s">
        <v>370</v>
      </c>
      <c r="I70" s="112" t="s">
        <v>62</v>
      </c>
      <c r="J70" s="114">
        <v>130000.0</v>
      </c>
      <c r="K70" s="114">
        <v>161246.16</v>
      </c>
      <c r="L70" s="114">
        <f t="shared" si="1"/>
        <v>34039.3</v>
      </c>
      <c r="M70" s="114">
        <v>60012.3</v>
      </c>
      <c r="N70" s="114">
        <f t="shared" si="2"/>
        <v>101233.86</v>
      </c>
      <c r="O70" s="116">
        <f t="shared" si="9"/>
        <v>0.6278218346</v>
      </c>
      <c r="P70" s="116" t="str">
        <f>IFERROR(__xludf.DUMMYFUNCTION("IF(AND($R70, NOT(REGEXMATCH(UPPER($C70), ""INS""))), IFERROR(IF((F70+L70)&gt;0, (F70+L70-M70)/(F70+L70), """"), """"), """")"),"")</f>
        <v/>
      </c>
      <c r="Q70" s="116">
        <f>IFERROR(__xludf.DUMMYFUNCTION("IF(AND($R70, REGEXMATCH(UPPER($C70), ""INS"")), IFERROR(IF((F70+L70)&gt;0, (F70+L70-M70)/(F70+L70), """"), """"), """")"),0.6278218346408994)</f>
        <v>0.6278218346</v>
      </c>
      <c r="R70" s="139" t="b">
        <v>1</v>
      </c>
      <c r="S70" s="117" t="b">
        <v>1</v>
      </c>
      <c r="T70" s="117" t="b">
        <v>0</v>
      </c>
      <c r="U70" s="117" t="s">
        <v>63</v>
      </c>
      <c r="V70" s="117" t="b">
        <v>1</v>
      </c>
      <c r="W70" s="26">
        <f t="shared" si="4"/>
        <v>0.6278218346</v>
      </c>
      <c r="X70" s="27">
        <f t="shared" si="5"/>
        <v>130000</v>
      </c>
      <c r="Y70" s="27">
        <f t="shared" si="6"/>
        <v>127206.86</v>
      </c>
      <c r="Z70" s="27">
        <f t="shared" si="7"/>
        <v>34039.3</v>
      </c>
      <c r="AA70" s="125" t="str">
        <f>IFERROR(__xludf.DUMMYFUNCTION("""COMPUTED_VALUE"""),"Drew")</f>
        <v>Drew</v>
      </c>
      <c r="AB70" s="27">
        <f t="shared" si="8"/>
        <v>161246.16</v>
      </c>
      <c r="AC70" s="93">
        <v>46007.0</v>
      </c>
      <c r="AE70" s="58"/>
      <c r="AF70" s="58"/>
    </row>
    <row r="71">
      <c r="A71" s="129">
        <v>1309.0</v>
      </c>
      <c r="B71" s="38">
        <v>2.025507E7</v>
      </c>
      <c r="C71" s="140" t="s">
        <v>371</v>
      </c>
      <c r="D71" s="52"/>
      <c r="E71" s="40">
        <v>45779.0</v>
      </c>
      <c r="F71" s="41">
        <v>22774.8</v>
      </c>
      <c r="G71" s="42" t="s">
        <v>372</v>
      </c>
      <c r="H71" s="42" t="s">
        <v>372</v>
      </c>
      <c r="I71" s="38" t="s">
        <v>62</v>
      </c>
      <c r="J71" s="41">
        <v>20810.96</v>
      </c>
      <c r="K71" s="41">
        <v>74205.84</v>
      </c>
      <c r="L71" s="41" t="str">
        <f t="shared" si="1"/>
        <v/>
      </c>
      <c r="M71" s="41">
        <v>28627.28</v>
      </c>
      <c r="N71" s="41" t="str">
        <f t="shared" si="2"/>
        <v/>
      </c>
      <c r="O71" s="43" t="str">
        <f t="shared" si="9"/>
        <v/>
      </c>
      <c r="P71" s="43" t="str">
        <f>IFERROR(__xludf.DUMMYFUNCTION("IF(AND($R71, NOT(REGEXMATCH(UPPER($C71), ""INS""))), IFERROR(IF((F71+L71)&gt;0, (F71+L71-M71)/(F71+L71), """"), """"), """")"),"")</f>
        <v/>
      </c>
      <c r="Q71" s="43" t="str">
        <f>IFERROR(__xludf.DUMMYFUNCTION("IF(AND($R71, REGEXMATCH(UPPER($C71), ""INS"")), IFERROR(IF((F71+L71)&gt;0, (F71+L71-M71)/(F71+L71), """"), """"), """")"),"")</f>
        <v/>
      </c>
      <c r="R71" s="131" t="b">
        <v>0</v>
      </c>
      <c r="S71" s="44" t="b">
        <v>0</v>
      </c>
      <c r="T71" s="44" t="b">
        <v>0</v>
      </c>
      <c r="U71" s="44" t="s">
        <v>63</v>
      </c>
      <c r="V71" s="44" t="b">
        <v>1</v>
      </c>
      <c r="W71" s="26" t="str">
        <f t="shared" si="4"/>
        <v/>
      </c>
      <c r="X71" s="27">
        <f t="shared" si="5"/>
        <v>20810.96</v>
      </c>
      <c r="Y71" s="27">
        <f t="shared" si="6"/>
        <v>22774.8</v>
      </c>
      <c r="Z71" s="27" t="str">
        <f t="shared" si="7"/>
        <v/>
      </c>
      <c r="AA71" s="125" t="str">
        <f>IFERROR(__xludf.DUMMYFUNCTION("""COMPUTED_VALUE"""),"Drew")</f>
        <v>Drew</v>
      </c>
      <c r="AB71" s="27">
        <f t="shared" si="8"/>
        <v>74205.84</v>
      </c>
      <c r="AC71" s="93">
        <v>46118.0</v>
      </c>
      <c r="AE71" s="94"/>
      <c r="AF71" s="94"/>
    </row>
    <row r="72">
      <c r="A72" s="91">
        <v>1226.0</v>
      </c>
      <c r="B72" s="31">
        <v>2.0255071E7</v>
      </c>
      <c r="C72" s="31" t="s">
        <v>373</v>
      </c>
      <c r="D72" s="127"/>
      <c r="E72" s="33">
        <v>45779.0</v>
      </c>
      <c r="F72" s="34">
        <v>9641.93</v>
      </c>
      <c r="G72" s="95">
        <v>45834.0</v>
      </c>
      <c r="H72" s="95">
        <v>45834.0</v>
      </c>
      <c r="I72" s="31" t="s">
        <v>66</v>
      </c>
      <c r="J72" s="34">
        <v>9216.93</v>
      </c>
      <c r="K72" s="34">
        <v>9216.93</v>
      </c>
      <c r="L72" s="34">
        <f t="shared" si="1"/>
        <v>-425</v>
      </c>
      <c r="M72" s="34">
        <v>5463.23</v>
      </c>
      <c r="N72" s="34">
        <f t="shared" si="2"/>
        <v>3753.7</v>
      </c>
      <c r="O72" s="36">
        <f t="shared" si="9"/>
        <v>0.40726142</v>
      </c>
      <c r="P72" s="36">
        <f>IFERROR(__xludf.DUMMYFUNCTION("IF(AND($R72, NOT(REGEXMATCH(UPPER($C72), ""INS""))), IFERROR(IF((F72+L72)&gt;0, (F72+L72-M72)/(F72+L72), """"), """"), """")"),0.4072614200172943)</f>
        <v>0.40726142</v>
      </c>
      <c r="Q72" s="36" t="str">
        <f>IFERROR(__xludf.DUMMYFUNCTION("IF(AND($R72, REGEXMATCH(UPPER($C72), ""INS"")), IFERROR(IF((F72+L72)&gt;0, (F72+L72-M72)/(F72+L72), """"), """"), """")"),"")</f>
        <v/>
      </c>
      <c r="R72" s="37" t="b">
        <v>1</v>
      </c>
      <c r="S72" s="37" t="b">
        <v>1</v>
      </c>
      <c r="T72" s="37" t="b">
        <v>0</v>
      </c>
      <c r="U72" s="37" t="s">
        <v>63</v>
      </c>
      <c r="V72" s="37" t="b">
        <v>1</v>
      </c>
      <c r="W72" s="26">
        <f t="shared" si="4"/>
        <v>0.40726142</v>
      </c>
      <c r="X72" s="27">
        <f t="shared" si="5"/>
        <v>9216.93</v>
      </c>
      <c r="Y72" s="27">
        <f t="shared" si="6"/>
        <v>9641.93</v>
      </c>
      <c r="Z72" s="27">
        <f t="shared" si="7"/>
        <v>-425</v>
      </c>
      <c r="AA72" s="125" t="str">
        <f>IFERROR(__xludf.DUMMYFUNCTION("""COMPUTED_VALUE"""),"")</f>
        <v/>
      </c>
      <c r="AB72" s="27">
        <f t="shared" si="8"/>
        <v>9216.93</v>
      </c>
      <c r="AC72" s="93"/>
      <c r="AE72" s="94"/>
      <c r="AF72" s="94"/>
    </row>
    <row r="73">
      <c r="A73" s="91">
        <v>1317.0</v>
      </c>
      <c r="B73" s="31">
        <v>2.0255072E7</v>
      </c>
      <c r="C73" s="31" t="s">
        <v>374</v>
      </c>
      <c r="D73" s="127"/>
      <c r="E73" s="33">
        <v>45782.0</v>
      </c>
      <c r="F73" s="34">
        <v>1987.19</v>
      </c>
      <c r="G73" s="95">
        <v>45813.0</v>
      </c>
      <c r="H73" s="95">
        <v>45813.0</v>
      </c>
      <c r="I73" s="31" t="s">
        <v>66</v>
      </c>
      <c r="J73" s="34">
        <v>1987.19</v>
      </c>
      <c r="K73" s="34">
        <v>1987.19</v>
      </c>
      <c r="L73" s="34">
        <f t="shared" si="1"/>
        <v>0</v>
      </c>
      <c r="M73" s="34">
        <v>827.88</v>
      </c>
      <c r="N73" s="34">
        <f t="shared" si="2"/>
        <v>1159.31</v>
      </c>
      <c r="O73" s="36">
        <f t="shared" si="9"/>
        <v>0.5833916233</v>
      </c>
      <c r="P73" s="36">
        <f>IFERROR(__xludf.DUMMYFUNCTION("IF(AND($R73, NOT(REGEXMATCH(UPPER($C73), ""INS""))), IFERROR(IF((F73+L73)&gt;0, (F73+L73-M73)/(F73+L73), """"), """"), """")"),0.5833916233475409)</f>
        <v>0.5833916233</v>
      </c>
      <c r="Q73" s="36" t="str">
        <f>IFERROR(__xludf.DUMMYFUNCTION("IF(AND($R73, REGEXMATCH(UPPER($C73), ""INS"")), IFERROR(IF((F73+L73)&gt;0, (F73+L73-M73)/(F73+L73), """"), """"), """")"),"")</f>
        <v/>
      </c>
      <c r="R73" s="119" t="b">
        <v>1</v>
      </c>
      <c r="S73" s="119" t="b">
        <v>1</v>
      </c>
      <c r="T73" s="37" t="b">
        <v>0</v>
      </c>
      <c r="U73" s="37" t="s">
        <v>63</v>
      </c>
      <c r="V73" s="37" t="b">
        <v>1</v>
      </c>
      <c r="W73" s="26">
        <f t="shared" si="4"/>
        <v>0.5833916233</v>
      </c>
      <c r="X73" s="27">
        <f t="shared" si="5"/>
        <v>1987.19</v>
      </c>
      <c r="Y73" s="27">
        <f t="shared" si="6"/>
        <v>1987.19</v>
      </c>
      <c r="Z73" s="27">
        <f t="shared" si="7"/>
        <v>0</v>
      </c>
      <c r="AA73" s="125" t="str">
        <f>IFERROR(__xludf.DUMMYFUNCTION("""COMPUTED_VALUE"""),"")</f>
        <v/>
      </c>
      <c r="AB73" s="27">
        <f t="shared" si="8"/>
        <v>1987.19</v>
      </c>
      <c r="AC73" s="93"/>
      <c r="AE73" s="94"/>
      <c r="AF73" s="94"/>
    </row>
    <row r="74">
      <c r="A74" s="96">
        <v>1372.0</v>
      </c>
      <c r="B74" s="97">
        <v>2.0255073E7</v>
      </c>
      <c r="C74" s="97" t="s">
        <v>375</v>
      </c>
      <c r="D74" s="137"/>
      <c r="E74" s="98">
        <v>45782.0</v>
      </c>
      <c r="F74" s="99">
        <v>11843.8</v>
      </c>
      <c r="G74" s="98"/>
      <c r="H74" s="98"/>
      <c r="I74" s="97" t="s">
        <v>69</v>
      </c>
      <c r="J74" s="99">
        <v>12273.12</v>
      </c>
      <c r="K74" s="99">
        <v>12273.12</v>
      </c>
      <c r="L74" s="99">
        <f t="shared" si="1"/>
        <v>429.32</v>
      </c>
      <c r="M74" s="99">
        <v>8457.71</v>
      </c>
      <c r="N74" s="99">
        <f t="shared" si="2"/>
        <v>3815.41</v>
      </c>
      <c r="O74" s="100">
        <f t="shared" si="9"/>
        <v>0.3108753112</v>
      </c>
      <c r="P74" s="100">
        <f>IFERROR(__xludf.DUMMYFUNCTION("IF(AND($R74, NOT(REGEXMATCH(UPPER($C74), ""INS""))), IFERROR(IF((F74+L74)&gt;0, (F74+L74-M74)/(F74+L74), """"), """"), """")"),0.3108753112492994)</f>
        <v>0.3108753112</v>
      </c>
      <c r="Q74" s="100" t="str">
        <f>IFERROR(__xludf.DUMMYFUNCTION("IF(AND($R74, REGEXMATCH(UPPER($C74), ""INS"")), IFERROR(IF((F74+L74)&gt;0, (F74+L74-M74)/(F74+L74), """"), """"), """")"),"")</f>
        <v/>
      </c>
      <c r="R74" s="101" t="b">
        <v>1</v>
      </c>
      <c r="S74" s="101" t="b">
        <v>1</v>
      </c>
      <c r="T74" s="102" t="b">
        <v>0</v>
      </c>
      <c r="U74" s="102" t="s">
        <v>63</v>
      </c>
      <c r="V74" s="102" t="b">
        <v>1</v>
      </c>
      <c r="W74" s="26">
        <f t="shared" si="4"/>
        <v>0.3108753112</v>
      </c>
      <c r="X74" s="27">
        <f t="shared" si="5"/>
        <v>12273.12</v>
      </c>
      <c r="Y74" s="27">
        <f t="shared" si="6"/>
        <v>11843.8</v>
      </c>
      <c r="Z74" s="27">
        <f t="shared" si="7"/>
        <v>429.32</v>
      </c>
      <c r="AA74" s="125" t="str">
        <f>IFERROR(__xludf.DUMMYFUNCTION("""COMPUTED_VALUE"""),"")</f>
        <v/>
      </c>
      <c r="AB74" s="27">
        <f t="shared" si="8"/>
        <v>12273.12</v>
      </c>
      <c r="AC74" s="93"/>
      <c r="AE74" s="58"/>
      <c r="AF74" s="58"/>
    </row>
    <row r="75">
      <c r="A75" s="91">
        <v>1411.0</v>
      </c>
      <c r="B75" s="31">
        <v>2.0255074E7</v>
      </c>
      <c r="C75" s="31" t="s">
        <v>376</v>
      </c>
      <c r="D75" s="127"/>
      <c r="E75" s="33">
        <v>45782.0</v>
      </c>
      <c r="F75" s="34">
        <v>1224.0</v>
      </c>
      <c r="G75" s="95">
        <v>45820.0</v>
      </c>
      <c r="H75" s="95">
        <v>45820.0</v>
      </c>
      <c r="I75" s="31" t="s">
        <v>296</v>
      </c>
      <c r="J75" s="34">
        <v>1224.0</v>
      </c>
      <c r="K75" s="34">
        <v>1224.0</v>
      </c>
      <c r="L75" s="34">
        <f t="shared" si="1"/>
        <v>0</v>
      </c>
      <c r="M75" s="34">
        <v>555.65</v>
      </c>
      <c r="N75" s="34">
        <f t="shared" si="2"/>
        <v>668.35</v>
      </c>
      <c r="O75" s="36">
        <f t="shared" si="9"/>
        <v>0.5460375817</v>
      </c>
      <c r="P75" s="36">
        <f>IFERROR(__xludf.DUMMYFUNCTION("IF(AND($R75, NOT(REGEXMATCH(UPPER($C75), ""INS""))), IFERROR(IF((F75+L75)&gt;0, (F75+L75-M75)/(F75+L75), """"), """"), """")"),0.5460375816993465)</f>
        <v>0.5460375817</v>
      </c>
      <c r="Q75" s="36" t="str">
        <f>IFERROR(__xludf.DUMMYFUNCTION("IF(AND($R75, REGEXMATCH(UPPER($C75), ""INS"")), IFERROR(IF((F75+L75)&gt;0, (F75+L75-M75)/(F75+L75), """"), """"), """")"),"")</f>
        <v/>
      </c>
      <c r="R75" s="119" t="b">
        <v>1</v>
      </c>
      <c r="S75" s="119" t="b">
        <v>1</v>
      </c>
      <c r="T75" s="37" t="b">
        <v>0</v>
      </c>
      <c r="U75" s="37" t="s">
        <v>63</v>
      </c>
      <c r="V75" s="37" t="b">
        <v>1</v>
      </c>
      <c r="W75" s="26">
        <f t="shared" si="4"/>
        <v>0.5460375817</v>
      </c>
      <c r="X75" s="27">
        <f t="shared" si="5"/>
        <v>1224</v>
      </c>
      <c r="Y75" s="27">
        <f t="shared" si="6"/>
        <v>1224</v>
      </c>
      <c r="Z75" s="27">
        <f t="shared" si="7"/>
        <v>0</v>
      </c>
      <c r="AA75" s="125" t="str">
        <f>IFERROR(__xludf.DUMMYFUNCTION("""COMPUTED_VALUE"""),"")</f>
        <v/>
      </c>
      <c r="AB75" s="27">
        <f t="shared" si="8"/>
        <v>1224</v>
      </c>
      <c r="AC75" s="93"/>
      <c r="AE75" s="94"/>
      <c r="AF75" s="94"/>
    </row>
    <row r="76">
      <c r="A76" s="111">
        <v>1211.0</v>
      </c>
      <c r="B76" s="112">
        <v>2.0255075E7</v>
      </c>
      <c r="C76" s="112" t="s">
        <v>377</v>
      </c>
      <c r="D76" s="132"/>
      <c r="E76" s="113">
        <v>45783.0</v>
      </c>
      <c r="F76" s="114">
        <v>100030.28</v>
      </c>
      <c r="G76" s="133">
        <v>45904.0</v>
      </c>
      <c r="H76" s="133">
        <v>45904.0</v>
      </c>
      <c r="I76" s="112" t="s">
        <v>81</v>
      </c>
      <c r="J76" s="114">
        <v>100030.28</v>
      </c>
      <c r="K76" s="114">
        <v>101456.48</v>
      </c>
      <c r="L76" s="114">
        <f t="shared" si="1"/>
        <v>1426.2</v>
      </c>
      <c r="M76" s="114">
        <v>39864.25</v>
      </c>
      <c r="N76" s="114">
        <f t="shared" si="2"/>
        <v>61592.23</v>
      </c>
      <c r="O76" s="116">
        <f t="shared" si="9"/>
        <v>0.6070802969</v>
      </c>
      <c r="P76" s="116" t="str">
        <f>IFERROR(__xludf.DUMMYFUNCTION("IF(AND($R76, NOT(REGEXMATCH(UPPER($C76), ""INS""))), IFERROR(IF((F76+L76)&gt;0, (F76+L76-M76)/(F76+L76), """"), """"), """")"),"")</f>
        <v/>
      </c>
      <c r="Q76" s="116">
        <f>IFERROR(__xludf.DUMMYFUNCTION("IF(AND($R76, REGEXMATCH(UPPER($C76), ""INS"")), IFERROR(IF((F76+L76)&gt;0, (F76+L76-M76)/(F76+L76), """"), """"), """")"),0.6070802968918299)</f>
        <v>0.6070802969</v>
      </c>
      <c r="R76" s="117" t="b">
        <v>1</v>
      </c>
      <c r="S76" s="117" t="b">
        <v>1</v>
      </c>
      <c r="T76" s="117" t="b">
        <v>1</v>
      </c>
      <c r="U76" s="117" t="s">
        <v>63</v>
      </c>
      <c r="V76" s="117" t="b">
        <v>1</v>
      </c>
      <c r="W76" s="26">
        <f t="shared" si="4"/>
        <v>0.6070802969</v>
      </c>
      <c r="X76" s="27">
        <f t="shared" si="5"/>
        <v>100030.28</v>
      </c>
      <c r="Y76" s="27">
        <f t="shared" si="6"/>
        <v>100030.28</v>
      </c>
      <c r="Z76" s="27">
        <f t="shared" si="7"/>
        <v>1426.2</v>
      </c>
      <c r="AA76" s="125" t="str">
        <f>IFERROR(__xludf.DUMMYFUNCTION("""COMPUTED_VALUE"""),"")</f>
        <v/>
      </c>
      <c r="AB76" s="27">
        <f t="shared" si="8"/>
        <v>101456.48</v>
      </c>
      <c r="AC76" s="93">
        <v>46028.0</v>
      </c>
      <c r="AE76" s="58"/>
      <c r="AF76" s="94"/>
    </row>
    <row r="77">
      <c r="A77" s="91">
        <v>1268.0</v>
      </c>
      <c r="B77" s="31">
        <v>2.0255076E7</v>
      </c>
      <c r="C77" s="31" t="s">
        <v>378</v>
      </c>
      <c r="D77" s="127"/>
      <c r="E77" s="33">
        <v>45783.50776277778</v>
      </c>
      <c r="F77" s="34">
        <v>23722.25</v>
      </c>
      <c r="G77" s="33"/>
      <c r="H77" s="141"/>
      <c r="I77" s="31" t="s">
        <v>76</v>
      </c>
      <c r="J77" s="34">
        <v>24966.25</v>
      </c>
      <c r="K77" s="34">
        <v>24966.25</v>
      </c>
      <c r="L77" s="34">
        <f t="shared" si="1"/>
        <v>1244</v>
      </c>
      <c r="M77" s="34">
        <v>15271.38</v>
      </c>
      <c r="N77" s="34">
        <f t="shared" si="2"/>
        <v>9694.87</v>
      </c>
      <c r="O77" s="36">
        <f t="shared" si="9"/>
        <v>0.3883190307</v>
      </c>
      <c r="P77" s="36">
        <f>IFERROR(__xludf.DUMMYFUNCTION("IF(AND($R77, NOT(REGEXMATCH(UPPER($C77), ""INS""))), IFERROR(IF((F77+L77)&gt;0, (F77+L77-M77)/(F77+L77), """"), """"), """")"),0.3883190306914335)</f>
        <v>0.3883190307</v>
      </c>
      <c r="Q77" s="36" t="str">
        <f>IFERROR(__xludf.DUMMYFUNCTION("IF(AND($R77, REGEXMATCH(UPPER($C77), ""INS"")), IFERROR(IF((F77+L77)&gt;0, (F77+L77-M77)/(F77+L77), """"), """"), """")"),"")</f>
        <v/>
      </c>
      <c r="R77" s="119" t="b">
        <v>1</v>
      </c>
      <c r="S77" s="37" t="b">
        <v>1</v>
      </c>
      <c r="T77" s="119" t="b">
        <v>1</v>
      </c>
      <c r="U77" s="37" t="s">
        <v>63</v>
      </c>
      <c r="V77" s="37" t="b">
        <v>1</v>
      </c>
      <c r="W77" s="26">
        <f t="shared" si="4"/>
        <v>0.3883190307</v>
      </c>
      <c r="X77" s="27">
        <f t="shared" si="5"/>
        <v>24966.25</v>
      </c>
      <c r="Y77" s="27">
        <f t="shared" si="6"/>
        <v>23722.25</v>
      </c>
      <c r="Z77" s="27">
        <f t="shared" si="7"/>
        <v>1244</v>
      </c>
      <c r="AA77" s="125" t="str">
        <f>IFERROR(__xludf.DUMMYFUNCTION("""COMPUTED_VALUE"""),"")</f>
        <v/>
      </c>
      <c r="AB77" s="27">
        <f t="shared" si="8"/>
        <v>24966.25</v>
      </c>
      <c r="AC77" s="93"/>
      <c r="AE77" s="94"/>
      <c r="AF77" s="94"/>
    </row>
    <row r="78">
      <c r="A78" s="91">
        <v>1402.0</v>
      </c>
      <c r="B78" s="31">
        <v>2.0255077E7</v>
      </c>
      <c r="C78" s="31" t="s">
        <v>379</v>
      </c>
      <c r="D78" s="127"/>
      <c r="E78" s="33">
        <v>45783.0</v>
      </c>
      <c r="F78" s="34">
        <v>13030.3</v>
      </c>
      <c r="G78" s="95">
        <v>45820.0</v>
      </c>
      <c r="H78" s="95">
        <v>45820.0</v>
      </c>
      <c r="I78" s="31" t="s">
        <v>69</v>
      </c>
      <c r="J78" s="34">
        <v>14525.49</v>
      </c>
      <c r="K78" s="34">
        <v>14525.49</v>
      </c>
      <c r="L78" s="34">
        <f t="shared" si="1"/>
        <v>1495.19</v>
      </c>
      <c r="M78" s="34">
        <v>8991.64</v>
      </c>
      <c r="N78" s="34">
        <f t="shared" si="2"/>
        <v>5533.85</v>
      </c>
      <c r="O78" s="36">
        <f t="shared" si="9"/>
        <v>0.3809750996</v>
      </c>
      <c r="P78" s="36">
        <f>IFERROR(__xludf.DUMMYFUNCTION("IF(AND($R78, NOT(REGEXMATCH(UPPER($C78), ""INS""))), IFERROR(IF((F78+L78)&gt;0, (F78+L78-M78)/(F78+L78), """"), """"), """")"),0.38097509963519305)</f>
        <v>0.3809750996</v>
      </c>
      <c r="Q78" s="36" t="str">
        <f>IFERROR(__xludf.DUMMYFUNCTION("IF(AND($R78, REGEXMATCH(UPPER($C78), ""INS"")), IFERROR(IF((F78+L78)&gt;0, (F78+L78-M78)/(F78+L78), """"), """"), """")"),"")</f>
        <v/>
      </c>
      <c r="R78" s="119" t="b">
        <v>1</v>
      </c>
      <c r="S78" s="119" t="b">
        <v>1</v>
      </c>
      <c r="T78" s="37" t="b">
        <v>0</v>
      </c>
      <c r="U78" s="37" t="s">
        <v>63</v>
      </c>
      <c r="V78" s="37" t="b">
        <v>1</v>
      </c>
      <c r="W78" s="26">
        <f t="shared" si="4"/>
        <v>0.3809750996</v>
      </c>
      <c r="X78" s="27">
        <f t="shared" si="5"/>
        <v>14525.49</v>
      </c>
      <c r="Y78" s="27">
        <f t="shared" si="6"/>
        <v>13030.3</v>
      </c>
      <c r="Z78" s="27">
        <f t="shared" si="7"/>
        <v>1495.19</v>
      </c>
      <c r="AA78" s="125" t="str">
        <f>IFERROR(__xludf.DUMMYFUNCTION("""COMPUTED_VALUE"""),"")</f>
        <v/>
      </c>
      <c r="AB78" s="27">
        <f t="shared" si="8"/>
        <v>14525.49</v>
      </c>
      <c r="AC78" s="93"/>
      <c r="AE78" s="94"/>
      <c r="AF78" s="94"/>
    </row>
    <row r="79">
      <c r="A79" s="91">
        <v>1415.0</v>
      </c>
      <c r="B79" s="31">
        <v>2.0255078E7</v>
      </c>
      <c r="C79" s="31" t="s">
        <v>380</v>
      </c>
      <c r="D79" s="127"/>
      <c r="E79" s="33">
        <v>45783.0</v>
      </c>
      <c r="F79" s="34">
        <v>0.0</v>
      </c>
      <c r="G79" s="95">
        <v>45803.0</v>
      </c>
      <c r="H79" s="95">
        <v>45803.0</v>
      </c>
      <c r="I79" s="31" t="s">
        <v>62</v>
      </c>
      <c r="J79" s="34"/>
      <c r="K79" s="34"/>
      <c r="L79" s="34">
        <f t="shared" si="1"/>
        <v>0</v>
      </c>
      <c r="M79" s="34"/>
      <c r="N79" s="34">
        <f t="shared" si="2"/>
        <v>0</v>
      </c>
      <c r="O79" s="36" t="str">
        <f t="shared" si="9"/>
        <v/>
      </c>
      <c r="P79" s="36" t="str">
        <f>IFERROR(__xludf.DUMMYFUNCTION("IF(AND($R79, NOT(REGEXMATCH(UPPER($C79), ""INS""))), IFERROR(IF((F79+L79)&gt;0, (F79+L79-M79)/(F79+L79), """"), """"), """")"),"")</f>
        <v/>
      </c>
      <c r="Q79" s="36" t="str">
        <f>IFERROR(__xludf.DUMMYFUNCTION("IF(AND($R79, REGEXMATCH(UPPER($C79), ""INS"")), IFERROR(IF((F79+L79)&gt;0, (F79+L79-M79)/(F79+L79), """"), """"), """")"),"")</f>
        <v/>
      </c>
      <c r="R79" s="37" t="b">
        <v>1</v>
      </c>
      <c r="S79" s="37" t="b">
        <v>1</v>
      </c>
      <c r="T79" s="119" t="b">
        <v>0</v>
      </c>
      <c r="U79" s="37" t="s">
        <v>63</v>
      </c>
      <c r="V79" s="37" t="b">
        <v>1</v>
      </c>
      <c r="W79" s="26" t="str">
        <f t="shared" si="4"/>
        <v/>
      </c>
      <c r="X79" s="27" t="str">
        <f t="shared" si="5"/>
        <v/>
      </c>
      <c r="Y79" s="27">
        <f t="shared" si="6"/>
        <v>0</v>
      </c>
      <c r="Z79" s="27">
        <f t="shared" si="7"/>
        <v>0</v>
      </c>
      <c r="AA79" s="125" t="str">
        <f>IFERROR(__xludf.DUMMYFUNCTION("""COMPUTED_VALUE"""),"Drew")</f>
        <v>Drew</v>
      </c>
      <c r="AB79" s="27" t="str">
        <f t="shared" si="8"/>
        <v/>
      </c>
      <c r="AC79" s="93"/>
      <c r="AE79" s="94"/>
      <c r="AF79" s="94"/>
    </row>
    <row r="80">
      <c r="A80" s="91">
        <v>1345.0</v>
      </c>
      <c r="B80" s="31">
        <v>2.0255079E7</v>
      </c>
      <c r="C80" s="31" t="s">
        <v>381</v>
      </c>
      <c r="D80" s="127"/>
      <c r="E80" s="33">
        <v>45784.0</v>
      </c>
      <c r="F80" s="34">
        <v>2680.0</v>
      </c>
      <c r="G80" s="95">
        <v>45827.0</v>
      </c>
      <c r="H80" s="95">
        <v>45827.0</v>
      </c>
      <c r="I80" s="31" t="s">
        <v>81</v>
      </c>
      <c r="J80" s="34">
        <v>2680.0</v>
      </c>
      <c r="K80" s="34">
        <v>2680.0</v>
      </c>
      <c r="L80" s="34">
        <f t="shared" si="1"/>
        <v>0</v>
      </c>
      <c r="M80" s="34">
        <v>1360.0</v>
      </c>
      <c r="N80" s="34">
        <f t="shared" si="2"/>
        <v>1320</v>
      </c>
      <c r="O80" s="36">
        <f t="shared" si="9"/>
        <v>0.4925373134</v>
      </c>
      <c r="P80" s="36">
        <f>IFERROR(__xludf.DUMMYFUNCTION("IF(AND($R80, NOT(REGEXMATCH(UPPER($C80), ""INS""))), IFERROR(IF((F80+L80)&gt;0, (F80+L80-M80)/(F80+L80), """"), """"), """")"),0.4925373134328358)</f>
        <v>0.4925373134</v>
      </c>
      <c r="Q80" s="36" t="str">
        <f>IFERROR(__xludf.DUMMYFUNCTION("IF(AND($R80, REGEXMATCH(UPPER($C80), ""INS"")), IFERROR(IF((F80+L80)&gt;0, (F80+L80-M80)/(F80+L80), """"), """"), """")"),"")</f>
        <v/>
      </c>
      <c r="R80" s="119" t="b">
        <v>1</v>
      </c>
      <c r="S80" s="119" t="b">
        <v>1</v>
      </c>
      <c r="T80" s="119" t="b">
        <v>1</v>
      </c>
      <c r="U80" s="37" t="s">
        <v>63</v>
      </c>
      <c r="V80" s="37" t="b">
        <v>1</v>
      </c>
      <c r="W80" s="26">
        <f t="shared" si="4"/>
        <v>0.4925373134</v>
      </c>
      <c r="X80" s="27">
        <f t="shared" si="5"/>
        <v>2680</v>
      </c>
      <c r="Y80" s="27">
        <f t="shared" si="6"/>
        <v>2680</v>
      </c>
      <c r="Z80" s="27">
        <f t="shared" si="7"/>
        <v>0</v>
      </c>
      <c r="AA80" s="125" t="str">
        <f>IFERROR(__xludf.DUMMYFUNCTION("""COMPUTED_VALUE"""),"")</f>
        <v/>
      </c>
      <c r="AB80" s="27">
        <f t="shared" si="8"/>
        <v>2680</v>
      </c>
      <c r="AC80" s="93"/>
      <c r="AE80" s="58"/>
      <c r="AF80" s="58"/>
    </row>
    <row r="81">
      <c r="A81" s="91">
        <v>1418.0</v>
      </c>
      <c r="B81" s="31">
        <v>2.025508E7</v>
      </c>
      <c r="C81" s="31" t="s">
        <v>382</v>
      </c>
      <c r="D81" s="127"/>
      <c r="E81" s="33">
        <v>45784.0</v>
      </c>
      <c r="F81" s="34">
        <v>14422.18</v>
      </c>
      <c r="G81" s="33"/>
      <c r="H81" s="33"/>
      <c r="I81" s="31" t="s">
        <v>66</v>
      </c>
      <c r="J81" s="34">
        <v>15892.18</v>
      </c>
      <c r="K81" s="34">
        <v>15892.18</v>
      </c>
      <c r="L81" s="34">
        <f t="shared" si="1"/>
        <v>1470</v>
      </c>
      <c r="M81" s="34">
        <v>9482.21</v>
      </c>
      <c r="N81" s="34">
        <f t="shared" si="2"/>
        <v>6409.97</v>
      </c>
      <c r="O81" s="36">
        <f t="shared" si="9"/>
        <v>0.4033411401</v>
      </c>
      <c r="P81" s="36">
        <f>IFERROR(__xludf.DUMMYFUNCTION("IF(AND($R81, NOT(REGEXMATCH(UPPER($C81), ""INS""))), IFERROR(IF((F81+L81)&gt;0, (F81+L81-M81)/(F81+L81), """"), """"), """")"),0.4033411401079022)</f>
        <v>0.4033411401</v>
      </c>
      <c r="Q81" s="36" t="str">
        <f>IFERROR(__xludf.DUMMYFUNCTION("IF(AND($R81, REGEXMATCH(UPPER($C81), ""INS"")), IFERROR(IF((F81+L81)&gt;0, (F81+L81-M81)/(F81+L81), """"), """"), """")"),"")</f>
        <v/>
      </c>
      <c r="R81" s="119" t="b">
        <v>1</v>
      </c>
      <c r="S81" s="37" t="b">
        <v>1</v>
      </c>
      <c r="T81" s="37" t="b">
        <v>0</v>
      </c>
      <c r="U81" s="37" t="s">
        <v>63</v>
      </c>
      <c r="V81" s="37" t="b">
        <v>1</v>
      </c>
      <c r="W81" s="26">
        <f t="shared" si="4"/>
        <v>0.4033411401</v>
      </c>
      <c r="X81" s="27">
        <f t="shared" si="5"/>
        <v>15892.18</v>
      </c>
      <c r="Y81" s="27">
        <f t="shared" si="6"/>
        <v>14422.18</v>
      </c>
      <c r="Z81" s="27">
        <f t="shared" si="7"/>
        <v>1470</v>
      </c>
      <c r="AA81" s="125" t="str">
        <f>IFERROR(__xludf.DUMMYFUNCTION("""COMPUTED_VALUE"""),"")</f>
        <v/>
      </c>
      <c r="AB81" s="27">
        <f t="shared" si="8"/>
        <v>15892.18</v>
      </c>
      <c r="AC81" s="93"/>
      <c r="AE81" s="58"/>
      <c r="AF81" s="58"/>
    </row>
    <row r="82">
      <c r="A82" s="91">
        <v>1428.0</v>
      </c>
      <c r="B82" s="31">
        <v>2.0255081E7</v>
      </c>
      <c r="C82" s="31" t="s">
        <v>383</v>
      </c>
      <c r="D82" s="127"/>
      <c r="E82" s="33">
        <v>45784.0</v>
      </c>
      <c r="F82" s="34">
        <v>23168.82</v>
      </c>
      <c r="G82" s="95">
        <v>45820.0</v>
      </c>
      <c r="H82" s="95">
        <v>45820.0</v>
      </c>
      <c r="I82" s="31" t="s">
        <v>66</v>
      </c>
      <c r="J82" s="34">
        <v>23608.82</v>
      </c>
      <c r="K82" s="34">
        <v>23608.82</v>
      </c>
      <c r="L82" s="34">
        <f t="shared" si="1"/>
        <v>440</v>
      </c>
      <c r="M82" s="34">
        <v>13442.81</v>
      </c>
      <c r="N82" s="34">
        <f t="shared" si="2"/>
        <v>10166.01</v>
      </c>
      <c r="O82" s="36">
        <f t="shared" si="9"/>
        <v>0.4306022071</v>
      </c>
      <c r="P82" s="36">
        <f>IFERROR(__xludf.DUMMYFUNCTION("IF(AND($R82, NOT(REGEXMATCH(UPPER($C82), ""INS""))), IFERROR(IF((F82+L82)&gt;0, (F82+L82-M82)/(F82+L82), """"), """"), """")"),0.43060220714122943)</f>
        <v>0.4306022071</v>
      </c>
      <c r="Q82" s="36" t="str">
        <f>IFERROR(__xludf.DUMMYFUNCTION("IF(AND($R82, REGEXMATCH(UPPER($C82), ""INS"")), IFERROR(IF((F82+L82)&gt;0, (F82+L82-M82)/(F82+L82), """"), """"), """")"),"")</f>
        <v/>
      </c>
      <c r="R82" s="119" t="b">
        <v>1</v>
      </c>
      <c r="S82" s="119" t="b">
        <v>1</v>
      </c>
      <c r="T82" s="37" t="b">
        <v>0</v>
      </c>
      <c r="U82" s="37" t="s">
        <v>63</v>
      </c>
      <c r="V82" s="37" t="b">
        <v>1</v>
      </c>
      <c r="W82" s="26">
        <f t="shared" si="4"/>
        <v>0.4306022071</v>
      </c>
      <c r="X82" s="27">
        <f t="shared" si="5"/>
        <v>23608.82</v>
      </c>
      <c r="Y82" s="27">
        <f t="shared" si="6"/>
        <v>23168.82</v>
      </c>
      <c r="Z82" s="27">
        <f t="shared" si="7"/>
        <v>440</v>
      </c>
      <c r="AA82" s="125" t="str">
        <f>IFERROR(__xludf.DUMMYFUNCTION("""COMPUTED_VALUE"""),"")</f>
        <v/>
      </c>
      <c r="AB82" s="27">
        <f t="shared" si="8"/>
        <v>23608.82</v>
      </c>
      <c r="AC82" s="93"/>
      <c r="AE82" s="94"/>
      <c r="AF82" s="94"/>
    </row>
    <row r="83">
      <c r="A83" s="91">
        <v>1266.0</v>
      </c>
      <c r="B83" s="31">
        <v>2.0255082E7</v>
      </c>
      <c r="C83" s="31" t="s">
        <v>384</v>
      </c>
      <c r="D83" s="127"/>
      <c r="E83" s="33">
        <v>45785.0</v>
      </c>
      <c r="F83" s="34">
        <v>34900.0</v>
      </c>
      <c r="G83" s="95">
        <v>45918.0</v>
      </c>
      <c r="H83" s="95">
        <v>45918.0</v>
      </c>
      <c r="I83" s="31" t="s">
        <v>69</v>
      </c>
      <c r="J83" s="34">
        <v>40439.69</v>
      </c>
      <c r="K83" s="34">
        <v>40339.69</v>
      </c>
      <c r="L83" s="34">
        <f t="shared" si="1"/>
        <v>5439.69</v>
      </c>
      <c r="M83" s="34">
        <v>25098.68</v>
      </c>
      <c r="N83" s="34">
        <f t="shared" si="2"/>
        <v>15241.01</v>
      </c>
      <c r="O83" s="36">
        <f t="shared" si="9"/>
        <v>0.3778167358</v>
      </c>
      <c r="P83" s="36">
        <f>IFERROR(__xludf.DUMMYFUNCTION("IF(AND($R83, NOT(REGEXMATCH(UPPER($C83), ""INS""))), IFERROR(IF((F83+L83)&gt;0, (F83+L83-M83)/(F83+L83), """"), """"), """")"),0.3778167358251886)</f>
        <v>0.3778167358</v>
      </c>
      <c r="Q83" s="36" t="str">
        <f>IFERROR(__xludf.DUMMYFUNCTION("IF(AND($R83, REGEXMATCH(UPPER($C83), ""INS"")), IFERROR(IF((F83+L83)&gt;0, (F83+L83-M83)/(F83+L83), """"), """"), """")"),"")</f>
        <v/>
      </c>
      <c r="R83" s="119" t="b">
        <v>1</v>
      </c>
      <c r="S83" s="37" t="b">
        <v>1</v>
      </c>
      <c r="T83" s="37" t="b">
        <v>1</v>
      </c>
      <c r="U83" s="37" t="s">
        <v>63</v>
      </c>
      <c r="V83" s="37" t="b">
        <v>1</v>
      </c>
      <c r="W83" s="26">
        <f t="shared" si="4"/>
        <v>0.3778167358</v>
      </c>
      <c r="X83" s="27">
        <f t="shared" si="5"/>
        <v>40439.69</v>
      </c>
      <c r="Y83" s="27">
        <f t="shared" si="6"/>
        <v>34900</v>
      </c>
      <c r="Z83" s="27">
        <f t="shared" si="7"/>
        <v>5439.69</v>
      </c>
      <c r="AA83" s="125" t="str">
        <f>IFERROR(__xludf.DUMMYFUNCTION("""COMPUTED_VALUE"""),"")</f>
        <v/>
      </c>
      <c r="AB83" s="27">
        <f t="shared" si="8"/>
        <v>40339.69</v>
      </c>
      <c r="AC83" s="93"/>
      <c r="AE83" s="94"/>
      <c r="AF83" s="94"/>
    </row>
    <row r="84">
      <c r="A84" s="91">
        <v>1398.0</v>
      </c>
      <c r="B84" s="31">
        <v>2.0255083E7</v>
      </c>
      <c r="C84" s="31" t="s">
        <v>385</v>
      </c>
      <c r="D84" s="127"/>
      <c r="E84" s="33">
        <v>45785.0</v>
      </c>
      <c r="F84" s="34">
        <v>2567.11</v>
      </c>
      <c r="G84" s="95">
        <v>45820.0</v>
      </c>
      <c r="H84" s="95">
        <v>45820.0</v>
      </c>
      <c r="I84" s="31" t="s">
        <v>296</v>
      </c>
      <c r="J84" s="34">
        <v>2567.11</v>
      </c>
      <c r="K84" s="34">
        <v>2567.11</v>
      </c>
      <c r="L84" s="34">
        <f t="shared" si="1"/>
        <v>0</v>
      </c>
      <c r="M84" s="34">
        <v>1084.93</v>
      </c>
      <c r="N84" s="34">
        <f t="shared" si="2"/>
        <v>1482.18</v>
      </c>
      <c r="O84" s="36">
        <f t="shared" si="9"/>
        <v>0.5773729992</v>
      </c>
      <c r="P84" s="36">
        <f>IFERROR(__xludf.DUMMYFUNCTION("IF(AND($R84, NOT(REGEXMATCH(UPPER($C84), ""INS""))), IFERROR(IF((F84+L84)&gt;0, (F84+L84-M84)/(F84+L84), """"), """"), """")"),0.5773729992092275)</f>
        <v>0.5773729992</v>
      </c>
      <c r="Q84" s="36" t="str">
        <f>IFERROR(__xludf.DUMMYFUNCTION("IF(AND($R84, REGEXMATCH(UPPER($C84), ""INS"")), IFERROR(IF((F84+L84)&gt;0, (F84+L84-M84)/(F84+L84), """"), """"), """")"),"")</f>
        <v/>
      </c>
      <c r="R84" s="119" t="b">
        <v>1</v>
      </c>
      <c r="S84" s="119" t="b">
        <v>1</v>
      </c>
      <c r="T84" s="37" t="b">
        <v>0</v>
      </c>
      <c r="U84" s="37" t="s">
        <v>63</v>
      </c>
      <c r="V84" s="37" t="b">
        <v>1</v>
      </c>
      <c r="W84" s="26">
        <f t="shared" si="4"/>
        <v>0.5773729992</v>
      </c>
      <c r="X84" s="27">
        <f t="shared" si="5"/>
        <v>2567.11</v>
      </c>
      <c r="Y84" s="27">
        <f t="shared" si="6"/>
        <v>2567.11</v>
      </c>
      <c r="Z84" s="27">
        <f t="shared" si="7"/>
        <v>0</v>
      </c>
      <c r="AA84" s="125" t="str">
        <f>IFERROR(__xludf.DUMMYFUNCTION("""COMPUTED_VALUE"""),"")</f>
        <v/>
      </c>
      <c r="AB84" s="27">
        <f t="shared" si="8"/>
        <v>2567.11</v>
      </c>
      <c r="AC84" s="93"/>
      <c r="AE84" s="58"/>
      <c r="AF84" s="58"/>
    </row>
    <row r="85">
      <c r="A85" s="129">
        <v>1300.0</v>
      </c>
      <c r="B85" s="38">
        <v>2.0255084E7</v>
      </c>
      <c r="C85" s="38" t="s">
        <v>386</v>
      </c>
      <c r="D85" s="52"/>
      <c r="E85" s="40">
        <v>45787.0</v>
      </c>
      <c r="F85" s="41">
        <v>3620.29</v>
      </c>
      <c r="G85" s="40"/>
      <c r="H85" s="40"/>
      <c r="I85" s="38" t="s">
        <v>62</v>
      </c>
      <c r="J85" s="41">
        <v>826.92</v>
      </c>
      <c r="K85" s="41">
        <v>826.92</v>
      </c>
      <c r="L85" s="41" t="str">
        <f t="shared" si="1"/>
        <v/>
      </c>
      <c r="M85" s="41"/>
      <c r="N85" s="41" t="str">
        <f t="shared" si="2"/>
        <v/>
      </c>
      <c r="O85" s="43">
        <f t="shared" si="9"/>
        <v>1</v>
      </c>
      <c r="P85" s="43" t="str">
        <f>IFERROR(__xludf.DUMMYFUNCTION("IF(AND($R85, NOT(REGEXMATCH(UPPER($C85), ""INS""))), IFERROR(IF((F85+L85)&gt;0, (F85+L85-M85)/(F85+L85), """"), """"), """")"),"")</f>
        <v/>
      </c>
      <c r="Q85" s="43">
        <f>IFERROR(__xludf.DUMMYFUNCTION("IF(AND($R85, REGEXMATCH(UPPER($C85), ""INS"")), IFERROR(IF((F85+L85)&gt;0, (F85+L85-M85)/(F85+L85), """"), """"), """")"),1.0)</f>
        <v>1</v>
      </c>
      <c r="R85" s="131" t="b">
        <v>1</v>
      </c>
      <c r="S85" s="44" t="b">
        <v>0</v>
      </c>
      <c r="T85" s="44" t="b">
        <v>0</v>
      </c>
      <c r="U85" s="44" t="s">
        <v>387</v>
      </c>
      <c r="V85" s="44" t="b">
        <v>1</v>
      </c>
      <c r="W85" s="26">
        <f t="shared" si="4"/>
        <v>1</v>
      </c>
      <c r="X85" s="27">
        <f t="shared" si="5"/>
        <v>826.92</v>
      </c>
      <c r="Y85" s="27">
        <f t="shared" si="6"/>
        <v>3620.29</v>
      </c>
      <c r="Z85" s="27" t="str">
        <f t="shared" si="7"/>
        <v/>
      </c>
      <c r="AA85" s="125" t="str">
        <f>IFERROR(__xludf.DUMMYFUNCTION("""COMPUTED_VALUE"""),"Drew")</f>
        <v>Drew</v>
      </c>
      <c r="AB85" s="27">
        <f t="shared" si="8"/>
        <v>826.92</v>
      </c>
      <c r="AC85" s="93">
        <v>46035.0</v>
      </c>
      <c r="AE85" s="58"/>
      <c r="AF85" s="58"/>
    </row>
    <row r="86">
      <c r="A86" s="91">
        <v>1311.0</v>
      </c>
      <c r="B86" s="31">
        <v>2.0255085E7</v>
      </c>
      <c r="C86" s="31" t="s">
        <v>388</v>
      </c>
      <c r="D86" s="127"/>
      <c r="E86" s="33">
        <v>45788.0</v>
      </c>
      <c r="F86" s="34">
        <v>4029.31</v>
      </c>
      <c r="G86" s="95">
        <v>45827.0</v>
      </c>
      <c r="H86" s="95">
        <v>45827.0</v>
      </c>
      <c r="I86" s="31" t="s">
        <v>66</v>
      </c>
      <c r="J86" s="34">
        <v>4029.31</v>
      </c>
      <c r="K86" s="34">
        <v>4029.31</v>
      </c>
      <c r="L86" s="34">
        <f t="shared" si="1"/>
        <v>0</v>
      </c>
      <c r="M86" s="34">
        <v>723.24</v>
      </c>
      <c r="N86" s="34">
        <f t="shared" si="2"/>
        <v>3306.07</v>
      </c>
      <c r="O86" s="36">
        <f t="shared" si="9"/>
        <v>0.8205052478</v>
      </c>
      <c r="P86" s="36">
        <f>IFERROR(__xludf.DUMMYFUNCTION("IF(AND($R86, NOT(REGEXMATCH(UPPER($C86), ""INS""))), IFERROR(IF((F86+L86)&gt;0, (F86+L86-M86)/(F86+L86), """"), """"), """")"),0.8205052477967691)</f>
        <v>0.8205052478</v>
      </c>
      <c r="Q86" s="36" t="str">
        <f>IFERROR(__xludf.DUMMYFUNCTION("IF(AND($R86, REGEXMATCH(UPPER($C86), ""INS"")), IFERROR(IF((F86+L86)&gt;0, (F86+L86-M86)/(F86+L86), """"), """"), """")"),"")</f>
        <v/>
      </c>
      <c r="R86" s="119" t="b">
        <v>1</v>
      </c>
      <c r="S86" s="119" t="b">
        <v>1</v>
      </c>
      <c r="T86" s="37" t="b">
        <v>0</v>
      </c>
      <c r="U86" s="37" t="s">
        <v>63</v>
      </c>
      <c r="V86" s="37" t="b">
        <v>1</v>
      </c>
      <c r="W86" s="26">
        <f t="shared" si="4"/>
        <v>0.8205052478</v>
      </c>
      <c r="X86" s="27">
        <f t="shared" si="5"/>
        <v>4029.31</v>
      </c>
      <c r="Y86" s="27">
        <f t="shared" si="6"/>
        <v>4029.31</v>
      </c>
      <c r="Z86" s="27">
        <f t="shared" si="7"/>
        <v>0</v>
      </c>
      <c r="AA86" s="125" t="str">
        <f>IFERROR(__xludf.DUMMYFUNCTION("""COMPUTED_VALUE"""),"")</f>
        <v/>
      </c>
      <c r="AB86" s="27">
        <f t="shared" si="8"/>
        <v>4029.31</v>
      </c>
      <c r="AC86" s="93"/>
      <c r="AE86" s="94"/>
      <c r="AF86" s="94"/>
    </row>
    <row r="87">
      <c r="A87" s="91">
        <v>1455.0</v>
      </c>
      <c r="B87" s="31">
        <v>2.0255086E7</v>
      </c>
      <c r="C87" s="31" t="s">
        <v>389</v>
      </c>
      <c r="D87" s="127"/>
      <c r="E87" s="33">
        <v>45790.0</v>
      </c>
      <c r="F87" s="34">
        <v>15954.68</v>
      </c>
      <c r="G87" s="95">
        <v>45820.0</v>
      </c>
      <c r="H87" s="95">
        <v>45820.0</v>
      </c>
      <c r="I87" s="31" t="s">
        <v>69</v>
      </c>
      <c r="J87" s="34">
        <v>16064.68</v>
      </c>
      <c r="K87" s="34">
        <v>16064.68</v>
      </c>
      <c r="L87" s="34">
        <f t="shared" si="1"/>
        <v>110</v>
      </c>
      <c r="M87" s="34">
        <v>9856.95</v>
      </c>
      <c r="N87" s="34">
        <f t="shared" si="2"/>
        <v>6207.73</v>
      </c>
      <c r="O87" s="36">
        <f t="shared" si="9"/>
        <v>0.386421018</v>
      </c>
      <c r="P87" s="36">
        <f>IFERROR(__xludf.DUMMYFUNCTION("IF(AND($R87, NOT(REGEXMATCH(UPPER($C87), ""INS""))), IFERROR(IF((F87+L87)&gt;0, (F87+L87-M87)/(F87+L87), """"), """"), """")"),0.3864210180345951)</f>
        <v>0.386421018</v>
      </c>
      <c r="Q87" s="36" t="str">
        <f>IFERROR(__xludf.DUMMYFUNCTION("IF(AND($R87, REGEXMATCH(UPPER($C87), ""INS"")), IFERROR(IF((F87+L87)&gt;0, (F87+L87-M87)/(F87+L87), """"), """"), """")"),"")</f>
        <v/>
      </c>
      <c r="R87" s="119" t="b">
        <v>1</v>
      </c>
      <c r="S87" s="119" t="b">
        <v>1</v>
      </c>
      <c r="T87" s="37" t="b">
        <v>0</v>
      </c>
      <c r="U87" s="37" t="s">
        <v>63</v>
      </c>
      <c r="V87" s="37" t="b">
        <v>1</v>
      </c>
      <c r="W87" s="26">
        <f t="shared" si="4"/>
        <v>0.386421018</v>
      </c>
      <c r="X87" s="27">
        <f t="shared" si="5"/>
        <v>16064.68</v>
      </c>
      <c r="Y87" s="27">
        <f t="shared" si="6"/>
        <v>15954.68</v>
      </c>
      <c r="Z87" s="27">
        <f t="shared" si="7"/>
        <v>110</v>
      </c>
      <c r="AA87" s="125" t="str">
        <f>IFERROR(__xludf.DUMMYFUNCTION("""COMPUTED_VALUE"""),"")</f>
        <v/>
      </c>
      <c r="AB87" s="27">
        <f t="shared" si="8"/>
        <v>16064.68</v>
      </c>
      <c r="AC87" s="93"/>
      <c r="AE87" s="58"/>
      <c r="AF87" s="58"/>
    </row>
    <row r="88">
      <c r="A88" s="129">
        <v>1399.0</v>
      </c>
      <c r="B88" s="38">
        <v>2.0255087E7</v>
      </c>
      <c r="C88" s="38" t="s">
        <v>390</v>
      </c>
      <c r="D88" s="52"/>
      <c r="E88" s="40">
        <v>45791.0</v>
      </c>
      <c r="F88" s="41">
        <v>14514.380000000001</v>
      </c>
      <c r="G88" s="42" t="s">
        <v>391</v>
      </c>
      <c r="H88" s="42" t="s">
        <v>391</v>
      </c>
      <c r="I88" s="38" t="s">
        <v>66</v>
      </c>
      <c r="J88" s="41">
        <v>7510.2</v>
      </c>
      <c r="K88" s="41">
        <v>7510.2</v>
      </c>
      <c r="L88" s="41" t="str">
        <f t="shared" si="1"/>
        <v/>
      </c>
      <c r="M88" s="41">
        <v>5846.9</v>
      </c>
      <c r="N88" s="41" t="str">
        <f t="shared" si="2"/>
        <v/>
      </c>
      <c r="O88" s="43">
        <f t="shared" si="9"/>
        <v>0.5971650184</v>
      </c>
      <c r="P88" s="43" t="str">
        <f>IFERROR(__xludf.DUMMYFUNCTION("IF(AND($R88, NOT(REGEXMATCH(UPPER($C88), ""INS""))), IFERROR(IF((F88+L88)&gt;0, (F88+L88-M88)/(F88+L88), """"), """"), """")"),"")</f>
        <v/>
      </c>
      <c r="Q88" s="43">
        <f>IFERROR(__xludf.DUMMYFUNCTION("IF(AND($R88, REGEXMATCH(UPPER($C88), ""INS"")), IFERROR(IF((F88+L88)&gt;0, (F88+L88-M88)/(F88+L88), """"), """"), """")"),0.597165018416219)</f>
        <v>0.5971650184</v>
      </c>
      <c r="R88" s="131" t="b">
        <v>1</v>
      </c>
      <c r="S88" s="44" t="b">
        <v>0</v>
      </c>
      <c r="T88" s="44" t="b">
        <v>0</v>
      </c>
      <c r="U88" s="44" t="s">
        <v>72</v>
      </c>
      <c r="V88" s="131" t="b">
        <v>0</v>
      </c>
      <c r="W88" s="26">
        <f t="shared" si="4"/>
        <v>0.5971650184</v>
      </c>
      <c r="X88" s="27">
        <f t="shared" si="5"/>
        <v>7510.2</v>
      </c>
      <c r="Y88" s="27">
        <f t="shared" si="6"/>
        <v>14514.38</v>
      </c>
      <c r="Z88" s="27" t="str">
        <f t="shared" si="7"/>
        <v/>
      </c>
      <c r="AA88" s="125" t="str">
        <f>IFERROR(__xludf.DUMMYFUNCTION("""COMPUTED_VALUE"""),"")</f>
        <v/>
      </c>
      <c r="AB88" s="27">
        <f t="shared" si="8"/>
        <v>7510.2</v>
      </c>
      <c r="AC88" s="93">
        <v>46062.0</v>
      </c>
      <c r="AE88" s="94"/>
      <c r="AF88" s="94"/>
    </row>
    <row r="89">
      <c r="A89" s="91">
        <v>1436.0</v>
      </c>
      <c r="B89" s="31">
        <v>2.0255088E7</v>
      </c>
      <c r="C89" s="31" t="s">
        <v>392</v>
      </c>
      <c r="D89" s="127"/>
      <c r="E89" s="33">
        <v>45793.0</v>
      </c>
      <c r="F89" s="34">
        <v>1450.2</v>
      </c>
      <c r="G89" s="95">
        <v>45827.0</v>
      </c>
      <c r="H89" s="95">
        <v>45827.0</v>
      </c>
      <c r="I89" s="31" t="s">
        <v>296</v>
      </c>
      <c r="J89" s="34">
        <v>1450.2</v>
      </c>
      <c r="K89" s="34">
        <v>1450.2</v>
      </c>
      <c r="L89" s="34">
        <f t="shared" si="1"/>
        <v>0</v>
      </c>
      <c r="M89" s="34">
        <v>490.17</v>
      </c>
      <c r="N89" s="34">
        <f t="shared" si="2"/>
        <v>960.03</v>
      </c>
      <c r="O89" s="36">
        <f t="shared" si="9"/>
        <v>0.6619983451</v>
      </c>
      <c r="P89" s="36">
        <f>IFERROR(__xludf.DUMMYFUNCTION("IF(AND($R89, NOT(REGEXMATCH(UPPER($C89), ""INS""))), IFERROR(IF((F89+L89)&gt;0, (F89+L89-M89)/(F89+L89), """"), """"), """")"),0.6619983450558543)</f>
        <v>0.6619983451</v>
      </c>
      <c r="Q89" s="36" t="str">
        <f>IFERROR(__xludf.DUMMYFUNCTION("IF(AND($R89, REGEXMATCH(UPPER($C89), ""INS"")), IFERROR(IF((F89+L89)&gt;0, (F89+L89-M89)/(F89+L89), """"), """"), """")"),"")</f>
        <v/>
      </c>
      <c r="R89" s="119" t="b">
        <v>1</v>
      </c>
      <c r="S89" s="119" t="b">
        <v>1</v>
      </c>
      <c r="T89" s="37" t="b">
        <v>0</v>
      </c>
      <c r="U89" s="37" t="s">
        <v>63</v>
      </c>
      <c r="V89" s="37" t="b">
        <v>1</v>
      </c>
      <c r="W89" s="26">
        <f t="shared" si="4"/>
        <v>0.6619983451</v>
      </c>
      <c r="X89" s="27">
        <f t="shared" si="5"/>
        <v>1450.2</v>
      </c>
      <c r="Y89" s="27">
        <f t="shared" si="6"/>
        <v>1450.2</v>
      </c>
      <c r="Z89" s="27">
        <f t="shared" si="7"/>
        <v>0</v>
      </c>
      <c r="AA89" s="125" t="str">
        <f>IFERROR(__xludf.DUMMYFUNCTION("""COMPUTED_VALUE"""),"")</f>
        <v/>
      </c>
      <c r="AB89" s="27">
        <f t="shared" si="8"/>
        <v>1450.2</v>
      </c>
      <c r="AC89" s="93"/>
      <c r="AD89" s="142"/>
      <c r="AE89" s="94"/>
      <c r="AF89" s="94"/>
      <c r="AG89" s="142"/>
      <c r="AH89" s="142"/>
      <c r="AI89" s="142"/>
    </row>
    <row r="90">
      <c r="A90" s="91">
        <v>1477.0</v>
      </c>
      <c r="B90" s="31">
        <v>2.0255089E7</v>
      </c>
      <c r="C90" s="31" t="s">
        <v>393</v>
      </c>
      <c r="D90" s="127"/>
      <c r="E90" s="33">
        <v>45796.0</v>
      </c>
      <c r="F90" s="34">
        <v>1551.96</v>
      </c>
      <c r="G90" s="95">
        <v>45827.0</v>
      </c>
      <c r="H90" s="95">
        <v>45827.0</v>
      </c>
      <c r="I90" s="31" t="s">
        <v>62</v>
      </c>
      <c r="J90" s="34">
        <v>1551.96</v>
      </c>
      <c r="K90" s="34">
        <v>1551.96</v>
      </c>
      <c r="L90" s="34">
        <f t="shared" si="1"/>
        <v>0</v>
      </c>
      <c r="M90" s="34">
        <v>556.0</v>
      </c>
      <c r="N90" s="34">
        <f t="shared" si="2"/>
        <v>995.96</v>
      </c>
      <c r="O90" s="36">
        <f t="shared" si="9"/>
        <v>0.6417433439</v>
      </c>
      <c r="P90" s="36">
        <f>IFERROR(__xludf.DUMMYFUNCTION("IF(AND($R90, NOT(REGEXMATCH(UPPER($C90), ""INS""))), IFERROR(IF((F90+L90)&gt;0, (F90+L90-M90)/(F90+L90), """"), """"), """")"),0.641743343900616)</f>
        <v>0.6417433439</v>
      </c>
      <c r="Q90" s="36" t="str">
        <f>IFERROR(__xludf.DUMMYFUNCTION("IF(AND($R90, REGEXMATCH(UPPER($C90), ""INS"")), IFERROR(IF((F90+L90)&gt;0, (F90+L90-M90)/(F90+L90), """"), """"), """")"),"")</f>
        <v/>
      </c>
      <c r="R90" s="119" t="b">
        <v>1</v>
      </c>
      <c r="S90" s="119" t="b">
        <v>1</v>
      </c>
      <c r="T90" s="37" t="b">
        <v>0</v>
      </c>
      <c r="U90" s="37" t="s">
        <v>63</v>
      </c>
      <c r="V90" s="37" t="b">
        <v>1</v>
      </c>
      <c r="W90" s="26">
        <f t="shared" si="4"/>
        <v>0.6417433439</v>
      </c>
      <c r="X90" s="27">
        <f t="shared" si="5"/>
        <v>1551.96</v>
      </c>
      <c r="Y90" s="27">
        <f t="shared" si="6"/>
        <v>1551.96</v>
      </c>
      <c r="Z90" s="27">
        <f t="shared" si="7"/>
        <v>0</v>
      </c>
      <c r="AA90" s="125" t="str">
        <f>IFERROR(__xludf.DUMMYFUNCTION("""COMPUTED_VALUE"""),"Drew")</f>
        <v>Drew</v>
      </c>
      <c r="AB90" s="27">
        <f t="shared" si="8"/>
        <v>1551.96</v>
      </c>
      <c r="AC90" s="93"/>
      <c r="AE90" s="94"/>
      <c r="AF90" s="94"/>
    </row>
    <row r="91">
      <c r="A91" s="103">
        <v>1470.0</v>
      </c>
      <c r="B91" s="104">
        <v>2.025509E7</v>
      </c>
      <c r="C91" s="104" t="s">
        <v>394</v>
      </c>
      <c r="D91" s="138"/>
      <c r="E91" s="105">
        <v>45796.0</v>
      </c>
      <c r="F91" s="106">
        <v>11544.97</v>
      </c>
      <c r="G91" s="107">
        <v>45834.0</v>
      </c>
      <c r="H91" s="107">
        <v>45834.0</v>
      </c>
      <c r="I91" s="104" t="s">
        <v>69</v>
      </c>
      <c r="J91" s="106">
        <v>11544.97</v>
      </c>
      <c r="K91" s="106">
        <v>11544.97</v>
      </c>
      <c r="L91" s="106">
        <f t="shared" si="1"/>
        <v>0</v>
      </c>
      <c r="M91" s="106">
        <v>5313.68</v>
      </c>
      <c r="N91" s="106">
        <f t="shared" si="2"/>
        <v>6231.29</v>
      </c>
      <c r="O91" s="108">
        <f t="shared" si="9"/>
        <v>0.5397406836</v>
      </c>
      <c r="P91" s="108">
        <f>IFERROR(__xludf.DUMMYFUNCTION("IF(AND($R91, NOT(REGEXMATCH(UPPER($C91), ""INS""))), IFERROR(IF((F91+L91)&gt;0, (F91+L91-M91)/(F91+L91), """"), """"), """")"),0.5397406836050678)</f>
        <v>0.5397406836</v>
      </c>
      <c r="Q91" s="108" t="str">
        <f>IFERROR(__xludf.DUMMYFUNCTION("IF(AND($R91, REGEXMATCH(UPPER($C91), ""INS"")), IFERROR(IF((F91+L91)&gt;0, (F91+L91-M91)/(F91+L91), """"), """"), """")"),"")</f>
        <v/>
      </c>
      <c r="R91" s="109" t="b">
        <v>1</v>
      </c>
      <c r="S91" s="109" t="b">
        <v>1</v>
      </c>
      <c r="T91" s="110" t="b">
        <v>0</v>
      </c>
      <c r="U91" s="110" t="s">
        <v>63</v>
      </c>
      <c r="V91" s="110" t="b">
        <v>1</v>
      </c>
      <c r="W91" s="26">
        <f t="shared" si="4"/>
        <v>0.5397406836</v>
      </c>
      <c r="X91" s="27">
        <f t="shared" si="5"/>
        <v>11544.97</v>
      </c>
      <c r="Y91" s="27">
        <f t="shared" si="6"/>
        <v>11544.97</v>
      </c>
      <c r="Z91" s="27">
        <f t="shared" si="7"/>
        <v>0</v>
      </c>
      <c r="AA91" s="125" t="str">
        <f>IFERROR(__xludf.DUMMYFUNCTION("""COMPUTED_VALUE"""),"")</f>
        <v/>
      </c>
      <c r="AB91" s="27">
        <f t="shared" si="8"/>
        <v>11544.97</v>
      </c>
      <c r="AC91" s="93"/>
      <c r="AE91" s="94"/>
      <c r="AF91" s="94"/>
    </row>
    <row r="92">
      <c r="A92" s="91">
        <v>1480.0</v>
      </c>
      <c r="B92" s="31">
        <v>2.0255091E7</v>
      </c>
      <c r="C92" s="31" t="s">
        <v>395</v>
      </c>
      <c r="D92" s="127"/>
      <c r="E92" s="33">
        <v>45797.0</v>
      </c>
      <c r="F92" s="34">
        <v>0.0</v>
      </c>
      <c r="G92" s="95">
        <v>45817.0</v>
      </c>
      <c r="H92" s="95">
        <v>45817.0</v>
      </c>
      <c r="I92" s="31" t="s">
        <v>296</v>
      </c>
      <c r="J92" s="34"/>
      <c r="K92" s="34"/>
      <c r="L92" s="34">
        <f t="shared" si="1"/>
        <v>0</v>
      </c>
      <c r="M92" s="34"/>
      <c r="N92" s="34">
        <f t="shared" si="2"/>
        <v>0</v>
      </c>
      <c r="O92" s="36" t="str">
        <f t="shared" si="9"/>
        <v/>
      </c>
      <c r="P92" s="36" t="str">
        <f>IFERROR(__xludf.DUMMYFUNCTION("IF(AND($R92, NOT(REGEXMATCH(UPPER($C92), ""INS""))), IFERROR(IF((F92+L92)&gt;0, (F92+L92-M92)/(F92+L92), """"), """"), """")"),"")</f>
        <v/>
      </c>
      <c r="Q92" s="36" t="str">
        <f>IFERROR(__xludf.DUMMYFUNCTION("IF(AND($R92, REGEXMATCH(UPPER($C92), ""INS"")), IFERROR(IF((F92+L92)&gt;0, (F92+L92-M92)/(F92+L92), """"), """"), """")"),"")</f>
        <v/>
      </c>
      <c r="R92" s="37" t="b">
        <v>1</v>
      </c>
      <c r="S92" s="37" t="b">
        <v>1</v>
      </c>
      <c r="T92" s="37" t="b">
        <v>0</v>
      </c>
      <c r="U92" s="37" t="s">
        <v>63</v>
      </c>
      <c r="V92" s="37" t="b">
        <v>1</v>
      </c>
      <c r="W92" s="26" t="str">
        <f t="shared" si="4"/>
        <v/>
      </c>
      <c r="X92" s="27" t="str">
        <f t="shared" si="5"/>
        <v/>
      </c>
      <c r="Y92" s="27">
        <f t="shared" si="6"/>
        <v>0</v>
      </c>
      <c r="Z92" s="27">
        <f t="shared" si="7"/>
        <v>0</v>
      </c>
      <c r="AA92" s="125" t="str">
        <f>IFERROR(__xludf.DUMMYFUNCTION("""COMPUTED_VALUE"""),"")</f>
        <v/>
      </c>
      <c r="AB92" s="27" t="str">
        <f t="shared" si="8"/>
        <v/>
      </c>
      <c r="AC92" s="93"/>
      <c r="AE92" s="58"/>
      <c r="AF92" s="58"/>
    </row>
    <row r="93">
      <c r="A93" s="129">
        <v>1288.0</v>
      </c>
      <c r="B93" s="38">
        <v>2.0255092E7</v>
      </c>
      <c r="C93" s="38" t="s">
        <v>396</v>
      </c>
      <c r="D93" s="52"/>
      <c r="E93" s="40">
        <v>45797.0</v>
      </c>
      <c r="F93" s="41">
        <v>81583.8499999999</v>
      </c>
      <c r="G93" s="42" t="s">
        <v>210</v>
      </c>
      <c r="H93" s="42" t="s">
        <v>203</v>
      </c>
      <c r="I93" s="38" t="s">
        <v>81</v>
      </c>
      <c r="J93" s="41">
        <v>66990.88</v>
      </c>
      <c r="K93" s="41">
        <v>66990.88</v>
      </c>
      <c r="L93" s="41" t="str">
        <f t="shared" si="1"/>
        <v/>
      </c>
      <c r="M93" s="41"/>
      <c r="N93" s="41" t="str">
        <f t="shared" si="2"/>
        <v/>
      </c>
      <c r="O93" s="43" t="str">
        <f t="shared" si="9"/>
        <v/>
      </c>
      <c r="P93" s="43" t="str">
        <f>IFERROR(__xludf.DUMMYFUNCTION("IF(AND($R93, NOT(REGEXMATCH(UPPER($C93), ""INS""))), IFERROR(IF((F93+L93)&gt;0, (F93+L93-M93)/(F93+L93), """"), """"), """")"),"")</f>
        <v/>
      </c>
      <c r="Q93" s="43" t="str">
        <f>IFERROR(__xludf.DUMMYFUNCTION("IF(AND($R93, REGEXMATCH(UPPER($C93), ""INS"")), IFERROR(IF((F93+L93)&gt;0, (F93+L93-M93)/(F93+L93), """"), """"), """")"),"")</f>
        <v/>
      </c>
      <c r="R93" s="131" t="b">
        <v>0</v>
      </c>
      <c r="S93" s="44" t="b">
        <v>0</v>
      </c>
      <c r="T93" s="44" t="b">
        <v>1</v>
      </c>
      <c r="U93" s="44" t="s">
        <v>72</v>
      </c>
      <c r="V93" s="131" t="b">
        <v>0</v>
      </c>
      <c r="W93" s="26" t="str">
        <f t="shared" si="4"/>
        <v/>
      </c>
      <c r="X93" s="27">
        <f t="shared" si="5"/>
        <v>66990.88</v>
      </c>
      <c r="Y93" s="27">
        <f t="shared" si="6"/>
        <v>81583.85</v>
      </c>
      <c r="Z93" s="27" t="str">
        <f t="shared" si="7"/>
        <v/>
      </c>
      <c r="AA93" s="125" t="str">
        <f>IFERROR(__xludf.DUMMYFUNCTION("""COMPUTED_VALUE"""),"")</f>
        <v/>
      </c>
      <c r="AB93" s="27">
        <f t="shared" si="8"/>
        <v>66990.88</v>
      </c>
      <c r="AC93" s="93"/>
      <c r="AE93" s="94"/>
      <c r="AF93" s="94"/>
    </row>
    <row r="94">
      <c r="A94" s="91">
        <v>1177.0</v>
      </c>
      <c r="B94" s="31">
        <v>2.0255093E7</v>
      </c>
      <c r="C94" s="31" t="s">
        <v>397</v>
      </c>
      <c r="D94" s="127"/>
      <c r="E94" s="33">
        <v>45799.0</v>
      </c>
      <c r="F94" s="34">
        <v>19549.51</v>
      </c>
      <c r="G94" s="95">
        <v>45862.0</v>
      </c>
      <c r="H94" s="95">
        <v>45862.0</v>
      </c>
      <c r="I94" s="31" t="s">
        <v>66</v>
      </c>
      <c r="J94" s="34">
        <v>21734.51</v>
      </c>
      <c r="K94" s="34">
        <v>21734.51</v>
      </c>
      <c r="L94" s="34">
        <f t="shared" si="1"/>
        <v>2185</v>
      </c>
      <c r="M94" s="34">
        <v>12954.74</v>
      </c>
      <c r="N94" s="34">
        <f t="shared" si="2"/>
        <v>8779.77</v>
      </c>
      <c r="O94" s="36">
        <f t="shared" si="9"/>
        <v>0.4039552767</v>
      </c>
      <c r="P94" s="36">
        <f>IFERROR(__xludf.DUMMYFUNCTION("IF(AND($R94, NOT(REGEXMATCH(UPPER($C94), ""INS""))), IFERROR(IF((F94+L94)&gt;0, (F94+L94-M94)/(F94+L94), """"), """"), """")"),0.4039552766545001)</f>
        <v>0.4039552767</v>
      </c>
      <c r="Q94" s="36" t="str">
        <f>IFERROR(__xludf.DUMMYFUNCTION("IF(AND($R94, REGEXMATCH(UPPER($C94), ""INS"")), IFERROR(IF((F94+L94)&gt;0, (F94+L94-M94)/(F94+L94), """"), """"), """")"),"")</f>
        <v/>
      </c>
      <c r="R94" s="119" t="b">
        <v>1</v>
      </c>
      <c r="S94" s="37" t="b">
        <v>1</v>
      </c>
      <c r="T94" s="37" t="b">
        <v>0</v>
      </c>
      <c r="U94" s="37" t="s">
        <v>63</v>
      </c>
      <c r="V94" s="37" t="b">
        <v>1</v>
      </c>
      <c r="W94" s="26">
        <f t="shared" si="4"/>
        <v>0.4039552767</v>
      </c>
      <c r="X94" s="27">
        <f t="shared" si="5"/>
        <v>21734.51</v>
      </c>
      <c r="Y94" s="27">
        <f t="shared" si="6"/>
        <v>19549.51</v>
      </c>
      <c r="Z94" s="27">
        <f t="shared" si="7"/>
        <v>2185</v>
      </c>
      <c r="AA94" s="125" t="str">
        <f>IFERROR(__xludf.DUMMYFUNCTION("""COMPUTED_VALUE"""),"")</f>
        <v/>
      </c>
      <c r="AB94" s="27">
        <f t="shared" si="8"/>
        <v>21734.51</v>
      </c>
      <c r="AC94" s="93"/>
      <c r="AE94" s="94"/>
      <c r="AF94" s="94"/>
    </row>
    <row r="95">
      <c r="A95" s="103">
        <v>1308.0</v>
      </c>
      <c r="B95" s="104">
        <v>2.0255094E7</v>
      </c>
      <c r="C95" s="104" t="s">
        <v>398</v>
      </c>
      <c r="D95" s="138"/>
      <c r="E95" s="105">
        <v>45798.0</v>
      </c>
      <c r="F95" s="106">
        <v>45878.52</v>
      </c>
      <c r="G95" s="121" t="s">
        <v>399</v>
      </c>
      <c r="H95" s="121" t="s">
        <v>399</v>
      </c>
      <c r="I95" s="104" t="s">
        <v>62</v>
      </c>
      <c r="J95" s="106">
        <v>82334.51</v>
      </c>
      <c r="K95" s="106">
        <v>94483.35</v>
      </c>
      <c r="L95" s="106">
        <f t="shared" si="1"/>
        <v>48604.83</v>
      </c>
      <c r="M95" s="106">
        <v>40849.18</v>
      </c>
      <c r="N95" s="106">
        <f t="shared" si="2"/>
        <v>53634.17</v>
      </c>
      <c r="O95" s="108">
        <f t="shared" si="9"/>
        <v>0.5676573703</v>
      </c>
      <c r="P95" s="108" t="str">
        <f>IFERROR(__xludf.DUMMYFUNCTION("IF(AND($R95, NOT(REGEXMATCH(UPPER($C95), ""INS""))), IFERROR(IF((F95+L95)&gt;0, (F95+L95-M95)/(F95+L95), """"), """"), """")"),"")</f>
        <v/>
      </c>
      <c r="Q95" s="108">
        <f>IFERROR(__xludf.DUMMYFUNCTION("IF(AND($R95, REGEXMATCH(UPPER($C95), ""INS"")), IFERROR(IF((F95+L95)&gt;0, (F95+L95-M95)/(F95+L95), """"), """"), """")"),0.5676573703197442)</f>
        <v>0.5676573703</v>
      </c>
      <c r="R95" s="109" t="b">
        <v>1</v>
      </c>
      <c r="S95" s="110" t="b">
        <v>1</v>
      </c>
      <c r="T95" s="110" t="b">
        <v>0</v>
      </c>
      <c r="U95" s="110" t="s">
        <v>63</v>
      </c>
      <c r="V95" s="110" t="b">
        <v>1</v>
      </c>
      <c r="W95" s="26">
        <f t="shared" si="4"/>
        <v>0.5676573703</v>
      </c>
      <c r="X95" s="27">
        <f t="shared" si="5"/>
        <v>82334.51</v>
      </c>
      <c r="Y95" s="27">
        <f t="shared" si="6"/>
        <v>45878.52</v>
      </c>
      <c r="Z95" s="27">
        <f t="shared" si="7"/>
        <v>48604.83</v>
      </c>
      <c r="AA95" s="125" t="str">
        <f>IFERROR(__xludf.DUMMYFUNCTION("""COMPUTED_VALUE"""),"Drew")</f>
        <v>Drew</v>
      </c>
      <c r="AB95" s="27">
        <f t="shared" si="8"/>
        <v>94483.35</v>
      </c>
      <c r="AC95" s="93">
        <v>46064.44060659722</v>
      </c>
      <c r="AE95" s="94"/>
      <c r="AF95" s="94"/>
    </row>
    <row r="96">
      <c r="A96" s="91">
        <v>1491.0</v>
      </c>
      <c r="B96" s="31">
        <v>2.0255095E7</v>
      </c>
      <c r="C96" s="31" t="s">
        <v>400</v>
      </c>
      <c r="D96" s="127"/>
      <c r="E96" s="126">
        <v>45800.0</v>
      </c>
      <c r="F96" s="34">
        <v>862.79</v>
      </c>
      <c r="G96" s="95">
        <v>45827.0</v>
      </c>
      <c r="H96" s="95">
        <v>45827.0</v>
      </c>
      <c r="I96" s="31" t="s">
        <v>69</v>
      </c>
      <c r="J96" s="34">
        <v>862.79</v>
      </c>
      <c r="K96" s="34">
        <v>862.79</v>
      </c>
      <c r="L96" s="34">
        <f t="shared" si="1"/>
        <v>0</v>
      </c>
      <c r="M96" s="34">
        <v>370.85</v>
      </c>
      <c r="N96" s="34">
        <f t="shared" si="2"/>
        <v>491.94</v>
      </c>
      <c r="O96" s="36">
        <f t="shared" si="9"/>
        <v>0.5701735069</v>
      </c>
      <c r="P96" s="36">
        <f>IFERROR(__xludf.DUMMYFUNCTION("IF(AND($R96, NOT(REGEXMATCH(UPPER($C96), ""INS""))), IFERROR(IF((F96+L96)&gt;0, (F96+L96-M96)/(F96+L96), """"), """"), """")"),0.5701735068788465)</f>
        <v>0.5701735069</v>
      </c>
      <c r="Q96" s="36" t="str">
        <f>IFERROR(__xludf.DUMMYFUNCTION("IF(AND($R96, REGEXMATCH(UPPER($C96), ""INS"")), IFERROR(IF((F96+L96)&gt;0, (F96+L96-M96)/(F96+L96), """"), """"), """")"),"")</f>
        <v/>
      </c>
      <c r="R96" s="119" t="b">
        <v>1</v>
      </c>
      <c r="S96" s="37" t="b">
        <v>1</v>
      </c>
      <c r="T96" s="37" t="b">
        <v>0</v>
      </c>
      <c r="U96" s="37" t="s">
        <v>63</v>
      </c>
      <c r="V96" s="37" t="b">
        <v>1</v>
      </c>
      <c r="W96" s="26">
        <f t="shared" si="4"/>
        <v>0.5701735069</v>
      </c>
      <c r="X96" s="27">
        <f t="shared" si="5"/>
        <v>862.79</v>
      </c>
      <c r="Y96" s="27">
        <f t="shared" si="6"/>
        <v>862.79</v>
      </c>
      <c r="Z96" s="27">
        <f t="shared" si="7"/>
        <v>0</v>
      </c>
      <c r="AA96" s="125" t="str">
        <f>IFERROR(__xludf.DUMMYFUNCTION("""COMPUTED_VALUE"""),"")</f>
        <v/>
      </c>
      <c r="AB96" s="27">
        <f t="shared" si="8"/>
        <v>862.79</v>
      </c>
      <c r="AC96" s="93">
        <v>46079.0</v>
      </c>
      <c r="AE96" s="94"/>
      <c r="AF96" s="94"/>
    </row>
    <row r="97">
      <c r="A97" s="91">
        <v>1502.0</v>
      </c>
      <c r="B97" s="31">
        <v>2.0255096E7</v>
      </c>
      <c r="C97" s="31" t="s">
        <v>401</v>
      </c>
      <c r="D97" s="127"/>
      <c r="E97" s="33">
        <v>45805.0</v>
      </c>
      <c r="F97" s="34">
        <v>1275.59</v>
      </c>
      <c r="G97" s="95">
        <v>45841.0</v>
      </c>
      <c r="H97" s="95">
        <v>45841.0</v>
      </c>
      <c r="I97" s="31" t="s">
        <v>62</v>
      </c>
      <c r="J97" s="34">
        <v>1275.59</v>
      </c>
      <c r="K97" s="34">
        <v>1275.59</v>
      </c>
      <c r="L97" s="34">
        <f t="shared" si="1"/>
        <v>0</v>
      </c>
      <c r="M97" s="34">
        <v>310.02</v>
      </c>
      <c r="N97" s="34">
        <f t="shared" si="2"/>
        <v>965.57</v>
      </c>
      <c r="O97" s="36">
        <f t="shared" si="9"/>
        <v>0.7569595246</v>
      </c>
      <c r="P97" s="36">
        <f>IFERROR(__xludf.DUMMYFUNCTION("IF(AND($R97, NOT(REGEXMATCH(UPPER($C97), ""INS""))), IFERROR(IF((F97+L97)&gt;0, (F97+L97-M97)/(F97+L97), """"), """"), """")"),0.7569595246121402)</f>
        <v>0.7569595246</v>
      </c>
      <c r="Q97" s="36" t="str">
        <f>IFERROR(__xludf.DUMMYFUNCTION("IF(AND($R97, REGEXMATCH(UPPER($C97), ""INS"")), IFERROR(IF((F97+L97)&gt;0, (F97+L97-M97)/(F97+L97), """"), """"), """")"),"")</f>
        <v/>
      </c>
      <c r="R97" s="119" t="b">
        <v>1</v>
      </c>
      <c r="S97" s="119" t="b">
        <v>1</v>
      </c>
      <c r="T97" s="37" t="b">
        <v>0</v>
      </c>
      <c r="U97" s="37" t="s">
        <v>63</v>
      </c>
      <c r="V97" s="37" t="b">
        <v>1</v>
      </c>
      <c r="W97" s="26">
        <f t="shared" si="4"/>
        <v>0.7569595246</v>
      </c>
      <c r="X97" s="27">
        <f t="shared" si="5"/>
        <v>1275.59</v>
      </c>
      <c r="Y97" s="27">
        <f t="shared" si="6"/>
        <v>1275.59</v>
      </c>
      <c r="Z97" s="27">
        <f t="shared" si="7"/>
        <v>0</v>
      </c>
      <c r="AA97" s="125" t="str">
        <f>IFERROR(__xludf.DUMMYFUNCTION("""COMPUTED_VALUE"""),"Drew")</f>
        <v>Drew</v>
      </c>
      <c r="AB97" s="27">
        <f t="shared" si="8"/>
        <v>1275.59</v>
      </c>
      <c r="AC97" s="93"/>
      <c r="AE97" s="94"/>
      <c r="AF97" s="94"/>
    </row>
    <row r="98">
      <c r="A98" s="91">
        <v>1251.0</v>
      </c>
      <c r="B98" s="31">
        <v>2.0255097E7</v>
      </c>
      <c r="C98" s="31" t="s">
        <v>402</v>
      </c>
      <c r="D98" s="127"/>
      <c r="E98" s="33">
        <v>45806.0</v>
      </c>
      <c r="F98" s="34">
        <v>21691.79</v>
      </c>
      <c r="G98" s="95">
        <v>45883.0</v>
      </c>
      <c r="H98" s="95">
        <v>45883.0</v>
      </c>
      <c r="I98" s="31" t="s">
        <v>62</v>
      </c>
      <c r="J98" s="34">
        <v>20795.980000000003</v>
      </c>
      <c r="K98" s="34">
        <v>20795.980000000003</v>
      </c>
      <c r="L98" s="34">
        <f t="shared" si="1"/>
        <v>-895.81</v>
      </c>
      <c r="M98" s="34">
        <v>12245.58</v>
      </c>
      <c r="N98" s="34">
        <f t="shared" si="2"/>
        <v>8550.4</v>
      </c>
      <c r="O98" s="36">
        <f t="shared" si="9"/>
        <v>0.411156387</v>
      </c>
      <c r="P98" s="36">
        <f>IFERROR(__xludf.DUMMYFUNCTION("IF(AND($R98, NOT(REGEXMATCH(UPPER($C98), ""INS""))), IFERROR(IF((F98+L98)&gt;0, (F98+L98-M98)/(F98+L98), """"), """"), """")"),0.41115638695555595)</f>
        <v>0.411156387</v>
      </c>
      <c r="Q98" s="36" t="str">
        <f>IFERROR(__xludf.DUMMYFUNCTION("IF(AND($R98, REGEXMATCH(UPPER($C98), ""INS"")), IFERROR(IF((F98+L98)&gt;0, (F98+L98-M98)/(F98+L98), """"), """"), """")"),"")</f>
        <v/>
      </c>
      <c r="R98" s="37" t="b">
        <v>1</v>
      </c>
      <c r="S98" s="37" t="b">
        <v>1</v>
      </c>
      <c r="T98" s="37" t="b">
        <v>1</v>
      </c>
      <c r="U98" s="37" t="s">
        <v>63</v>
      </c>
      <c r="V98" s="37" t="b">
        <v>1</v>
      </c>
      <c r="W98" s="26">
        <f t="shared" si="4"/>
        <v>0.411156387</v>
      </c>
      <c r="X98" s="27">
        <f t="shared" si="5"/>
        <v>20795.98</v>
      </c>
      <c r="Y98" s="27">
        <f t="shared" si="6"/>
        <v>21691.79</v>
      </c>
      <c r="Z98" s="27">
        <f t="shared" si="7"/>
        <v>-895.81</v>
      </c>
      <c r="AA98" s="125" t="str">
        <f>IFERROR(__xludf.DUMMYFUNCTION("""COMPUTED_VALUE"""),"Drew")</f>
        <v>Drew</v>
      </c>
      <c r="AB98" s="27">
        <f t="shared" si="8"/>
        <v>20795.98</v>
      </c>
      <c r="AC98" s="93"/>
      <c r="AE98" s="58"/>
      <c r="AF98" s="58"/>
    </row>
    <row r="99">
      <c r="A99" s="91">
        <v>1512.0</v>
      </c>
      <c r="B99" s="31">
        <v>2.0255098E7</v>
      </c>
      <c r="C99" s="31" t="s">
        <v>403</v>
      </c>
      <c r="D99" s="127"/>
      <c r="E99" s="33">
        <v>45806.0</v>
      </c>
      <c r="F99" s="34">
        <v>10001.48</v>
      </c>
      <c r="G99" s="95">
        <v>45862.0</v>
      </c>
      <c r="H99" s="95">
        <v>45862.0</v>
      </c>
      <c r="I99" s="31" t="s">
        <v>62</v>
      </c>
      <c r="J99" s="34">
        <v>10221.48</v>
      </c>
      <c r="K99" s="34">
        <v>10221.48</v>
      </c>
      <c r="L99" s="34">
        <f t="shared" si="1"/>
        <v>220</v>
      </c>
      <c r="M99" s="34">
        <v>5293.43</v>
      </c>
      <c r="N99" s="34">
        <f t="shared" si="2"/>
        <v>4928.05</v>
      </c>
      <c r="O99" s="36">
        <f t="shared" si="9"/>
        <v>0.4821268544</v>
      </c>
      <c r="P99" s="36">
        <f>IFERROR(__xludf.DUMMYFUNCTION("IF(AND($R99, NOT(REGEXMATCH(UPPER($C99), ""INS""))), IFERROR(IF((F99+L99)&gt;0, (F99+L99-M99)/(F99+L99), """"), """"), """")"),0.4821268544281258)</f>
        <v>0.4821268544</v>
      </c>
      <c r="Q99" s="36" t="str">
        <f>IFERROR(__xludf.DUMMYFUNCTION("IF(AND($R99, REGEXMATCH(UPPER($C99), ""INS"")), IFERROR(IF((F99+L99)&gt;0, (F99+L99-M99)/(F99+L99), """"), """"), """")"),"")</f>
        <v/>
      </c>
      <c r="R99" s="119" t="b">
        <v>1</v>
      </c>
      <c r="S99" s="119" t="b">
        <v>1</v>
      </c>
      <c r="T99" s="37" t="b">
        <v>0</v>
      </c>
      <c r="U99" s="37" t="s">
        <v>63</v>
      </c>
      <c r="V99" s="37" t="b">
        <v>1</v>
      </c>
      <c r="W99" s="26">
        <f t="shared" si="4"/>
        <v>0.4821268544</v>
      </c>
      <c r="X99" s="27">
        <f t="shared" si="5"/>
        <v>10221.48</v>
      </c>
      <c r="Y99" s="27">
        <f t="shared" si="6"/>
        <v>10001.48</v>
      </c>
      <c r="Z99" s="27">
        <f t="shared" si="7"/>
        <v>220</v>
      </c>
      <c r="AA99" s="125" t="str">
        <f>IFERROR(__xludf.DUMMYFUNCTION("""COMPUTED_VALUE"""),"Drew")</f>
        <v>Drew</v>
      </c>
      <c r="AB99" s="27">
        <f t="shared" si="8"/>
        <v>10221.48</v>
      </c>
      <c r="AC99" s="93"/>
      <c r="AE99" s="58"/>
      <c r="AF99" s="58"/>
    </row>
    <row r="100">
      <c r="A100" s="96">
        <v>1397.0</v>
      </c>
      <c r="B100" s="97">
        <v>2.0255099E7</v>
      </c>
      <c r="C100" s="97" t="s">
        <v>404</v>
      </c>
      <c r="D100" s="137"/>
      <c r="E100" s="98">
        <v>45810.0</v>
      </c>
      <c r="F100" s="99">
        <v>1825.96</v>
      </c>
      <c r="G100" s="118">
        <v>45911.0</v>
      </c>
      <c r="H100" s="118">
        <v>45911.0</v>
      </c>
      <c r="I100" s="97" t="s">
        <v>66</v>
      </c>
      <c r="J100" s="99">
        <v>1825.96</v>
      </c>
      <c r="K100" s="99">
        <v>1825.96</v>
      </c>
      <c r="L100" s="99">
        <f t="shared" si="1"/>
        <v>0</v>
      </c>
      <c r="M100" s="99">
        <v>1561.25</v>
      </c>
      <c r="N100" s="99">
        <f t="shared" si="2"/>
        <v>264.71</v>
      </c>
      <c r="O100" s="100">
        <f t="shared" si="9"/>
        <v>0.144970317</v>
      </c>
      <c r="P100" s="100">
        <f>IFERROR(__xludf.DUMMYFUNCTION("IF(AND($R100, NOT(REGEXMATCH(UPPER($C100), ""INS""))), IFERROR(IF((F100+L100)&gt;0, (F100+L100-M100)/(F100+L100), """"), """"), """")"),0.14497031698394272)</f>
        <v>0.144970317</v>
      </c>
      <c r="Q100" s="100" t="str">
        <f>IFERROR(__xludf.DUMMYFUNCTION("IF(AND($R100, REGEXMATCH(UPPER($C100), ""INS"")), IFERROR(IF((F100+L100)&gt;0, (F100+L100-M100)/(F100+L100), """"), """"), """")"),"")</f>
        <v/>
      </c>
      <c r="R100" s="101" t="b">
        <v>1</v>
      </c>
      <c r="S100" s="102" t="b">
        <v>1</v>
      </c>
      <c r="T100" s="102" t="b">
        <v>1</v>
      </c>
      <c r="U100" s="102" t="s">
        <v>63</v>
      </c>
      <c r="V100" s="102" t="b">
        <v>1</v>
      </c>
      <c r="W100" s="26">
        <f t="shared" si="4"/>
        <v>0.144970317</v>
      </c>
      <c r="X100" s="27">
        <f t="shared" si="5"/>
        <v>1825.96</v>
      </c>
      <c r="Y100" s="27">
        <f t="shared" si="6"/>
        <v>1825.96</v>
      </c>
      <c r="Z100" s="27">
        <f t="shared" si="7"/>
        <v>0</v>
      </c>
      <c r="AA100" s="125" t="str">
        <f>IFERROR(__xludf.DUMMYFUNCTION("""COMPUTED_VALUE"""),"")</f>
        <v/>
      </c>
      <c r="AB100" s="27">
        <f t="shared" si="8"/>
        <v>1825.96</v>
      </c>
      <c r="AC100" s="93"/>
      <c r="AE100" s="58"/>
      <c r="AF100" s="58"/>
    </row>
    <row r="101">
      <c r="A101" s="91">
        <v>1504.0</v>
      </c>
      <c r="B101" s="31">
        <v>2.02551E7</v>
      </c>
      <c r="C101" s="31" t="s">
        <v>405</v>
      </c>
      <c r="D101" s="31"/>
      <c r="E101" s="33">
        <v>45810.0</v>
      </c>
      <c r="F101" s="34">
        <v>3511.02</v>
      </c>
      <c r="G101" s="95">
        <v>45833.0</v>
      </c>
      <c r="H101" s="95">
        <v>45833.0</v>
      </c>
      <c r="I101" s="31" t="s">
        <v>296</v>
      </c>
      <c r="J101" s="34">
        <v>3511.02</v>
      </c>
      <c r="K101" s="34">
        <v>3511.02</v>
      </c>
      <c r="L101" s="34">
        <f t="shared" si="1"/>
        <v>0</v>
      </c>
      <c r="M101" s="34">
        <v>972.11</v>
      </c>
      <c r="N101" s="34">
        <f t="shared" si="2"/>
        <v>2538.91</v>
      </c>
      <c r="O101" s="36">
        <f t="shared" si="9"/>
        <v>0.7231260431</v>
      </c>
      <c r="P101" s="36">
        <f>IFERROR(__xludf.DUMMYFUNCTION("IF(AND($R101, NOT(REGEXMATCH(UPPER($C101), ""INS""))), IFERROR(IF((F101+L101)&gt;0, (F101+L101-M101)/(F101+L101), """"), """"), """")"),0.7231260431441575)</f>
        <v>0.7231260431</v>
      </c>
      <c r="Q101" s="36" t="str">
        <f>IFERROR(__xludf.DUMMYFUNCTION("IF(AND($R101, REGEXMATCH(UPPER($C101), ""INS"")), IFERROR(IF((F101+L101)&gt;0, (F101+L101-M101)/(F101+L101), """"), """"), """")"),"")</f>
        <v/>
      </c>
      <c r="R101" s="119" t="b">
        <v>1</v>
      </c>
      <c r="S101" s="119" t="b">
        <v>1</v>
      </c>
      <c r="T101" s="37" t="b">
        <v>0</v>
      </c>
      <c r="U101" s="37" t="s">
        <v>63</v>
      </c>
      <c r="V101" s="37" t="b">
        <v>1</v>
      </c>
      <c r="W101" s="26">
        <f t="shared" si="4"/>
        <v>0.7231260431</v>
      </c>
      <c r="X101" s="27">
        <f t="shared" si="5"/>
        <v>3511.02</v>
      </c>
      <c r="Y101" s="27">
        <f t="shared" si="6"/>
        <v>3511.02</v>
      </c>
      <c r="Z101" s="27">
        <f t="shared" si="7"/>
        <v>0</v>
      </c>
      <c r="AA101" s="125" t="str">
        <f>IFERROR(__xludf.DUMMYFUNCTION("""COMPUTED_VALUE"""),"")</f>
        <v/>
      </c>
      <c r="AB101" s="27">
        <f t="shared" si="8"/>
        <v>3511.02</v>
      </c>
      <c r="AC101" s="93"/>
      <c r="AE101" s="94"/>
      <c r="AF101" s="94"/>
    </row>
    <row r="102">
      <c r="A102" s="103">
        <v>1361.0</v>
      </c>
      <c r="B102" s="104">
        <v>2.0255101E7</v>
      </c>
      <c r="C102" s="104" t="s">
        <v>406</v>
      </c>
      <c r="D102" s="138"/>
      <c r="E102" s="105">
        <v>45812.0</v>
      </c>
      <c r="F102" s="106">
        <v>7368.76</v>
      </c>
      <c r="G102" s="107">
        <v>45904.0</v>
      </c>
      <c r="H102" s="107">
        <v>45904.0</v>
      </c>
      <c r="I102" s="104" t="s">
        <v>296</v>
      </c>
      <c r="J102" s="106">
        <v>11413.53</v>
      </c>
      <c r="K102" s="106">
        <v>11413.53</v>
      </c>
      <c r="L102" s="106">
        <f t="shared" si="1"/>
        <v>4044.77</v>
      </c>
      <c r="M102" s="106">
        <v>4657.28</v>
      </c>
      <c r="N102" s="106">
        <f t="shared" si="2"/>
        <v>6756.25</v>
      </c>
      <c r="O102" s="108">
        <f t="shared" si="9"/>
        <v>0.5919509565</v>
      </c>
      <c r="P102" s="108" t="str">
        <f>IFERROR(__xludf.DUMMYFUNCTION("IF(AND($R102, NOT(REGEXMATCH(UPPER($C102), ""INS""))), IFERROR(IF((F102+L102)&gt;0, (F102+L102-M102)/(F102+L102), """"), """"), """")"),"")</f>
        <v/>
      </c>
      <c r="Q102" s="108">
        <f>IFERROR(__xludf.DUMMYFUNCTION("IF(AND($R102, REGEXMATCH(UPPER($C102), ""INS"")), IFERROR(IF((F102+L102)&gt;0, (F102+L102-M102)/(F102+L102), """"), """"), """")"),0.5919509564525611)</f>
        <v>0.5919509565</v>
      </c>
      <c r="R102" s="110" t="b">
        <v>1</v>
      </c>
      <c r="S102" s="110" t="b">
        <v>1</v>
      </c>
      <c r="T102" s="110" t="b">
        <v>1</v>
      </c>
      <c r="U102" s="110" t="s">
        <v>63</v>
      </c>
      <c r="V102" s="109" t="b">
        <v>0</v>
      </c>
      <c r="W102" s="26">
        <f t="shared" si="4"/>
        <v>0.5919509565</v>
      </c>
      <c r="X102" s="27">
        <f t="shared" si="5"/>
        <v>11413.53</v>
      </c>
      <c r="Y102" s="27">
        <f t="shared" si="6"/>
        <v>7368.76</v>
      </c>
      <c r="Z102" s="27">
        <f t="shared" si="7"/>
        <v>4044.77</v>
      </c>
      <c r="AA102" s="125" t="str">
        <f>IFERROR(__xludf.DUMMYFUNCTION("""COMPUTED_VALUE"""),"")</f>
        <v/>
      </c>
      <c r="AB102" s="27">
        <f t="shared" si="8"/>
        <v>11413.53</v>
      </c>
      <c r="AC102" s="93"/>
      <c r="AE102" s="58"/>
      <c r="AF102" s="58"/>
    </row>
    <row r="103">
      <c r="A103" s="129">
        <v>1667.0</v>
      </c>
      <c r="B103" s="38">
        <v>2.0255102E7</v>
      </c>
      <c r="C103" s="38" t="s">
        <v>407</v>
      </c>
      <c r="D103" s="52"/>
      <c r="E103" s="40">
        <v>45932.0</v>
      </c>
      <c r="F103" s="41">
        <v>47794.119999999995</v>
      </c>
      <c r="G103" s="42" t="s">
        <v>391</v>
      </c>
      <c r="H103" s="42" t="s">
        <v>391</v>
      </c>
      <c r="I103" s="38" t="s">
        <v>66</v>
      </c>
      <c r="J103" s="41">
        <v>43838.76</v>
      </c>
      <c r="K103" s="41">
        <v>43838.76</v>
      </c>
      <c r="L103" s="41" t="str">
        <f t="shared" si="1"/>
        <v/>
      </c>
      <c r="M103" s="41">
        <v>36521.33</v>
      </c>
      <c r="N103" s="41" t="str">
        <f t="shared" si="2"/>
        <v/>
      </c>
      <c r="O103" s="43">
        <f t="shared" si="9"/>
        <v>0.2358614407</v>
      </c>
      <c r="P103" s="43">
        <f>IFERROR(__xludf.DUMMYFUNCTION("IF(AND($R103, NOT(REGEXMATCH(UPPER($C103), ""INS""))), IFERROR(IF((F103+L103)&gt;0, (F103+L103-M103)/(F103+L103), """"), """"), """")"),0.23586144069605203)</f>
        <v>0.2358614407</v>
      </c>
      <c r="Q103" s="43" t="str">
        <f>IFERROR(__xludf.DUMMYFUNCTION("IF(AND($R103, REGEXMATCH(UPPER($C103), ""INS"")), IFERROR(IF((F103+L103)&gt;0, (F103+L103-M103)/(F103+L103), """"), """"), """")"),"")</f>
        <v/>
      </c>
      <c r="R103" s="131" t="b">
        <v>1</v>
      </c>
      <c r="S103" s="44" t="b">
        <v>0</v>
      </c>
      <c r="T103" s="44" t="b">
        <v>0</v>
      </c>
      <c r="U103" s="44" t="s">
        <v>219</v>
      </c>
      <c r="V103" s="131" t="b">
        <v>0</v>
      </c>
      <c r="W103" s="26">
        <f t="shared" si="4"/>
        <v>0.2358614407</v>
      </c>
      <c r="X103" s="27">
        <f t="shared" si="5"/>
        <v>43838.76</v>
      </c>
      <c r="Y103" s="27">
        <f t="shared" si="6"/>
        <v>47794.12</v>
      </c>
      <c r="Z103" s="27" t="str">
        <f t="shared" si="7"/>
        <v/>
      </c>
      <c r="AA103" s="125" t="str">
        <f>IFERROR(__xludf.DUMMYFUNCTION("""COMPUTED_VALUE"""),"")</f>
        <v/>
      </c>
      <c r="AB103" s="27">
        <f t="shared" si="8"/>
        <v>43838.76</v>
      </c>
      <c r="AC103" s="93">
        <v>46069.0</v>
      </c>
      <c r="AE103" s="94"/>
      <c r="AF103" s="94"/>
    </row>
    <row r="104">
      <c r="A104" s="103">
        <v>1527.0</v>
      </c>
      <c r="B104" s="104">
        <v>2.0255103E7</v>
      </c>
      <c r="C104" s="104" t="s">
        <v>408</v>
      </c>
      <c r="D104" s="138"/>
      <c r="E104" s="105">
        <v>45817.0</v>
      </c>
      <c r="F104" s="106">
        <v>5857.35</v>
      </c>
      <c r="G104" s="107">
        <v>45841.0</v>
      </c>
      <c r="H104" s="107">
        <v>45841.0</v>
      </c>
      <c r="I104" s="104" t="s">
        <v>69</v>
      </c>
      <c r="J104" s="106">
        <v>6758.16</v>
      </c>
      <c r="K104" s="106">
        <v>6758.16</v>
      </c>
      <c r="L104" s="106">
        <f t="shared" si="1"/>
        <v>900.81</v>
      </c>
      <c r="M104" s="106">
        <v>3188.63</v>
      </c>
      <c r="N104" s="106">
        <f t="shared" si="2"/>
        <v>3569.53</v>
      </c>
      <c r="O104" s="108">
        <f t="shared" si="9"/>
        <v>0.5281807474</v>
      </c>
      <c r="P104" s="108">
        <f>IFERROR(__xludf.DUMMYFUNCTION("IF(AND($R104, NOT(REGEXMATCH(UPPER($C104), ""INS""))), IFERROR(IF((F104+L104)&gt;0, (F104+L104-M104)/(F104+L104), """"), """"), """")"),0.5281807474223753)</f>
        <v>0.5281807474</v>
      </c>
      <c r="Q104" s="108" t="str">
        <f>IFERROR(__xludf.DUMMYFUNCTION("IF(AND($R104, REGEXMATCH(UPPER($C104), ""INS"")), IFERROR(IF((F104+L104)&gt;0, (F104+L104-M104)/(F104+L104), """"), """"), """")"),"")</f>
        <v/>
      </c>
      <c r="R104" s="109" t="b">
        <v>1</v>
      </c>
      <c r="S104" s="110" t="b">
        <v>1</v>
      </c>
      <c r="T104" s="110" t="b">
        <v>1</v>
      </c>
      <c r="U104" s="110" t="s">
        <v>63</v>
      </c>
      <c r="V104" s="110" t="b">
        <v>1</v>
      </c>
      <c r="W104" s="26">
        <f t="shared" si="4"/>
        <v>0.5281807474</v>
      </c>
      <c r="X104" s="27">
        <f t="shared" si="5"/>
        <v>6758.16</v>
      </c>
      <c r="Y104" s="27">
        <f t="shared" si="6"/>
        <v>5857.35</v>
      </c>
      <c r="Z104" s="27">
        <f t="shared" si="7"/>
        <v>900.81</v>
      </c>
      <c r="AA104" s="125" t="str">
        <f>IFERROR(__xludf.DUMMYFUNCTION("""COMPUTED_VALUE"""),"")</f>
        <v/>
      </c>
      <c r="AB104" s="27">
        <f t="shared" si="8"/>
        <v>6758.16</v>
      </c>
      <c r="AC104" s="93"/>
      <c r="AE104" s="94"/>
      <c r="AF104" s="94"/>
    </row>
    <row r="105">
      <c r="A105" s="103">
        <v>1560.0</v>
      </c>
      <c r="B105" s="104">
        <v>2.0255104E7</v>
      </c>
      <c r="C105" s="104" t="s">
        <v>409</v>
      </c>
      <c r="D105" s="138"/>
      <c r="E105" s="105">
        <v>45818.0</v>
      </c>
      <c r="F105" s="106">
        <v>6223.54</v>
      </c>
      <c r="G105" s="107">
        <v>45890.0</v>
      </c>
      <c r="H105" s="107">
        <v>45890.0</v>
      </c>
      <c r="I105" s="104" t="s">
        <v>62</v>
      </c>
      <c r="J105" s="106">
        <v>6223.54</v>
      </c>
      <c r="K105" s="106">
        <v>6223.54</v>
      </c>
      <c r="L105" s="106">
        <f t="shared" si="1"/>
        <v>0</v>
      </c>
      <c r="M105" s="106">
        <v>2975.62</v>
      </c>
      <c r="N105" s="106">
        <f t="shared" si="2"/>
        <v>3247.92</v>
      </c>
      <c r="O105" s="108">
        <f t="shared" si="9"/>
        <v>0.5218766168</v>
      </c>
      <c r="P105" s="108">
        <f>IFERROR(__xludf.DUMMYFUNCTION("IF(AND($R105, NOT(REGEXMATCH(UPPER($C105), ""INS""))), IFERROR(IF((F105+L105)&gt;0, (F105+L105-M105)/(F105+L105), """"), """"), """")"),0.5218766168450754)</f>
        <v>0.5218766168</v>
      </c>
      <c r="Q105" s="108" t="str">
        <f>IFERROR(__xludf.DUMMYFUNCTION("IF(AND($R105, REGEXMATCH(UPPER($C105), ""INS"")), IFERROR(IF((F105+L105)&gt;0, (F105+L105-M105)/(F105+L105), """"), """"), """")"),"")</f>
        <v/>
      </c>
      <c r="R105" s="109" t="b">
        <v>1</v>
      </c>
      <c r="S105" s="110" t="b">
        <v>1</v>
      </c>
      <c r="T105" s="110" t="b">
        <v>0</v>
      </c>
      <c r="U105" s="110" t="s">
        <v>63</v>
      </c>
      <c r="V105" s="110" t="b">
        <v>1</v>
      </c>
      <c r="W105" s="26">
        <f t="shared" si="4"/>
        <v>0.5218766168</v>
      </c>
      <c r="X105" s="27">
        <f t="shared" si="5"/>
        <v>6223.54</v>
      </c>
      <c r="Y105" s="27">
        <f t="shared" si="6"/>
        <v>6223.54</v>
      </c>
      <c r="Z105" s="27">
        <f t="shared" si="7"/>
        <v>0</v>
      </c>
      <c r="AA105" s="125" t="str">
        <f>IFERROR(__xludf.DUMMYFUNCTION("""COMPUTED_VALUE"""),"Drew")</f>
        <v>Drew</v>
      </c>
      <c r="AB105" s="27">
        <f t="shared" si="8"/>
        <v>6223.54</v>
      </c>
      <c r="AC105" s="93"/>
      <c r="AE105" s="58"/>
      <c r="AF105" s="58"/>
    </row>
    <row r="106">
      <c r="A106" s="91">
        <v>1484.0</v>
      </c>
      <c r="B106" s="31">
        <v>2.0255105E7</v>
      </c>
      <c r="C106" s="31" t="s">
        <v>410</v>
      </c>
      <c r="D106" s="127"/>
      <c r="E106" s="33">
        <v>45818.0</v>
      </c>
      <c r="F106" s="34">
        <v>36638.57</v>
      </c>
      <c r="G106" s="95">
        <v>45897.0</v>
      </c>
      <c r="H106" s="95">
        <v>45897.0</v>
      </c>
      <c r="I106" s="31" t="s">
        <v>69</v>
      </c>
      <c r="J106" s="34">
        <v>38953.12</v>
      </c>
      <c r="K106" s="34">
        <v>38953.12</v>
      </c>
      <c r="L106" s="34">
        <f t="shared" si="1"/>
        <v>2314.55</v>
      </c>
      <c r="M106" s="34">
        <v>22360.12</v>
      </c>
      <c r="N106" s="34">
        <f t="shared" si="2"/>
        <v>16593</v>
      </c>
      <c r="O106" s="36">
        <f t="shared" si="9"/>
        <v>0.4259735806</v>
      </c>
      <c r="P106" s="36">
        <f>IFERROR(__xludf.DUMMYFUNCTION("IF(AND($R106, NOT(REGEXMATCH(UPPER($C106), ""INS""))), IFERROR(IF((F106+L106)&gt;0, (F106+L106-M106)/(F106+L106), """"), """"), """")"),0.4259735805501588)</f>
        <v>0.4259735806</v>
      </c>
      <c r="Q106" s="36" t="str">
        <f>IFERROR(__xludf.DUMMYFUNCTION("IF(AND($R106, REGEXMATCH(UPPER($C106), ""INS"")), IFERROR(IF((F106+L106)&gt;0, (F106+L106-M106)/(F106+L106), """"), """"), """")"),"")</f>
        <v/>
      </c>
      <c r="R106" s="37" t="b">
        <v>1</v>
      </c>
      <c r="S106" s="37" t="b">
        <v>1</v>
      </c>
      <c r="T106" s="37" t="b">
        <v>1</v>
      </c>
      <c r="U106" s="37" t="s">
        <v>63</v>
      </c>
      <c r="V106" s="37" t="b">
        <v>1</v>
      </c>
      <c r="W106" s="26">
        <f t="shared" si="4"/>
        <v>0.4259735806</v>
      </c>
      <c r="X106" s="27">
        <f t="shared" si="5"/>
        <v>38953.12</v>
      </c>
      <c r="Y106" s="27">
        <f t="shared" si="6"/>
        <v>36638.57</v>
      </c>
      <c r="Z106" s="27">
        <f t="shared" si="7"/>
        <v>2314.55</v>
      </c>
      <c r="AA106" s="125" t="str">
        <f>IFERROR(__xludf.DUMMYFUNCTION("""COMPUTED_VALUE"""),"")</f>
        <v/>
      </c>
      <c r="AB106" s="27">
        <f t="shared" si="8"/>
        <v>38953.12</v>
      </c>
      <c r="AC106" s="93"/>
      <c r="AE106" s="58"/>
      <c r="AF106" s="58"/>
    </row>
    <row r="107">
      <c r="A107" s="91">
        <v>1524.0</v>
      </c>
      <c r="B107" s="31">
        <v>2.0255106E7</v>
      </c>
      <c r="C107" s="31" t="s">
        <v>108</v>
      </c>
      <c r="D107" s="127"/>
      <c r="E107" s="33">
        <v>45820.0</v>
      </c>
      <c r="F107" s="34">
        <v>24911.68</v>
      </c>
      <c r="G107" s="95">
        <v>45876.0</v>
      </c>
      <c r="H107" s="95">
        <v>45876.0</v>
      </c>
      <c r="I107" s="31" t="s">
        <v>81</v>
      </c>
      <c r="J107" s="34">
        <v>25219.27</v>
      </c>
      <c r="K107" s="34">
        <v>25219.27</v>
      </c>
      <c r="L107" s="34">
        <f t="shared" si="1"/>
        <v>307.59</v>
      </c>
      <c r="M107" s="34">
        <v>15517.8</v>
      </c>
      <c r="N107" s="34">
        <f t="shared" si="2"/>
        <v>9701.47</v>
      </c>
      <c r="O107" s="36">
        <f t="shared" si="9"/>
        <v>0.3846848065</v>
      </c>
      <c r="P107" s="36">
        <f>IFERROR(__xludf.DUMMYFUNCTION("IF(AND($R107, NOT(REGEXMATCH(UPPER($C107), ""INS""))), IFERROR(IF((F107+L107)&gt;0, (F107+L107-M107)/(F107+L107), """"), """"), """")"),0.3846848064991572)</f>
        <v>0.3846848065</v>
      </c>
      <c r="Q107" s="36" t="str">
        <f>IFERROR(__xludf.DUMMYFUNCTION("IF(AND($R107, REGEXMATCH(UPPER($C107), ""INS"")), IFERROR(IF((F107+L107)&gt;0, (F107+L107-M107)/(F107+L107), """"), """"), """")"),"")</f>
        <v/>
      </c>
      <c r="R107" s="119" t="b">
        <v>1</v>
      </c>
      <c r="S107" s="37" t="b">
        <v>1</v>
      </c>
      <c r="T107" s="37" t="b">
        <v>1</v>
      </c>
      <c r="U107" s="37" t="s">
        <v>63</v>
      </c>
      <c r="V107" s="37" t="b">
        <v>1</v>
      </c>
      <c r="W107" s="26">
        <f t="shared" si="4"/>
        <v>0.3846848065</v>
      </c>
      <c r="X107" s="27">
        <f t="shared" si="5"/>
        <v>25219.27</v>
      </c>
      <c r="Y107" s="27">
        <f t="shared" si="6"/>
        <v>24911.68</v>
      </c>
      <c r="Z107" s="27">
        <f t="shared" si="7"/>
        <v>307.59</v>
      </c>
      <c r="AA107" s="125" t="str">
        <f>IFERROR(__xludf.DUMMYFUNCTION("""COMPUTED_VALUE"""),"")</f>
        <v/>
      </c>
      <c r="AB107" s="27">
        <f t="shared" si="8"/>
        <v>25219.27</v>
      </c>
      <c r="AC107" s="93"/>
      <c r="AE107" s="94"/>
      <c r="AF107" s="94"/>
    </row>
    <row r="108">
      <c r="A108" s="91">
        <v>1390.0</v>
      </c>
      <c r="B108" s="31">
        <v>2.0255107E7</v>
      </c>
      <c r="C108" s="31" t="s">
        <v>411</v>
      </c>
      <c r="D108" s="127"/>
      <c r="E108" s="33">
        <v>45821.0</v>
      </c>
      <c r="F108" s="34">
        <v>560.0</v>
      </c>
      <c r="G108" s="95">
        <v>45855.0</v>
      </c>
      <c r="H108" s="95">
        <v>45855.0</v>
      </c>
      <c r="I108" s="31" t="s">
        <v>81</v>
      </c>
      <c r="J108" s="34">
        <v>560.0</v>
      </c>
      <c r="K108" s="34">
        <v>560.0</v>
      </c>
      <c r="L108" s="34">
        <f t="shared" si="1"/>
        <v>0</v>
      </c>
      <c r="M108" s="34">
        <v>270.0</v>
      </c>
      <c r="N108" s="34">
        <f t="shared" si="2"/>
        <v>290</v>
      </c>
      <c r="O108" s="36">
        <f t="shared" si="9"/>
        <v>0.5178571429</v>
      </c>
      <c r="P108" s="36">
        <f>IFERROR(__xludf.DUMMYFUNCTION("IF(AND($R108, NOT(REGEXMATCH(UPPER($C108), ""INS""))), IFERROR(IF((F108+L108)&gt;0, (F108+L108-M108)/(F108+L108), """"), """"), """")"),0.5178571428571429)</f>
        <v>0.5178571429</v>
      </c>
      <c r="Q108" s="36" t="str">
        <f>IFERROR(__xludf.DUMMYFUNCTION("IF(AND($R108, REGEXMATCH(UPPER($C108), ""INS"")), IFERROR(IF((F108+L108)&gt;0, (F108+L108-M108)/(F108+L108), """"), """"), """")"),"")</f>
        <v/>
      </c>
      <c r="R108" s="119" t="b">
        <v>1</v>
      </c>
      <c r="S108" s="37" t="b">
        <v>1</v>
      </c>
      <c r="T108" s="119" t="b">
        <v>1</v>
      </c>
      <c r="U108" s="37" t="s">
        <v>63</v>
      </c>
      <c r="V108" s="37" t="b">
        <v>1</v>
      </c>
      <c r="W108" s="26">
        <f t="shared" si="4"/>
        <v>0.5178571429</v>
      </c>
      <c r="X108" s="27">
        <f t="shared" si="5"/>
        <v>560</v>
      </c>
      <c r="Y108" s="27">
        <f t="shared" si="6"/>
        <v>560</v>
      </c>
      <c r="Z108" s="27">
        <f t="shared" si="7"/>
        <v>0</v>
      </c>
      <c r="AA108" s="125" t="str">
        <f>IFERROR(__xludf.DUMMYFUNCTION("""COMPUTED_VALUE"""),"")</f>
        <v/>
      </c>
      <c r="AB108" s="27">
        <f t="shared" si="8"/>
        <v>560</v>
      </c>
      <c r="AC108" s="93"/>
      <c r="AE108" s="58"/>
      <c r="AF108" s="58"/>
    </row>
    <row r="109">
      <c r="A109" s="91">
        <v>1582.0</v>
      </c>
      <c r="B109" s="31">
        <v>2.0255108E7</v>
      </c>
      <c r="C109" s="31" t="s">
        <v>412</v>
      </c>
      <c r="D109" s="127"/>
      <c r="E109" s="33">
        <v>45820.0</v>
      </c>
      <c r="F109" s="34">
        <v>400.0</v>
      </c>
      <c r="G109" s="95">
        <v>45848.0</v>
      </c>
      <c r="H109" s="95">
        <v>45848.0</v>
      </c>
      <c r="I109" s="31" t="s">
        <v>66</v>
      </c>
      <c r="J109" s="34">
        <v>400.0</v>
      </c>
      <c r="K109" s="34">
        <v>400.0</v>
      </c>
      <c r="L109" s="34">
        <f t="shared" si="1"/>
        <v>0</v>
      </c>
      <c r="M109" s="34">
        <v>260.0</v>
      </c>
      <c r="N109" s="34">
        <f t="shared" si="2"/>
        <v>140</v>
      </c>
      <c r="O109" s="36">
        <f t="shared" si="9"/>
        <v>0.35</v>
      </c>
      <c r="P109" s="36">
        <f>IFERROR(__xludf.DUMMYFUNCTION("IF(AND($R109, NOT(REGEXMATCH(UPPER($C109), ""INS""))), IFERROR(IF((F109+L109)&gt;0, (F109+L109-M109)/(F109+L109), """"), """"), """")"),0.35)</f>
        <v>0.35</v>
      </c>
      <c r="Q109" s="36" t="str">
        <f>IFERROR(__xludf.DUMMYFUNCTION("IF(AND($R109, REGEXMATCH(UPPER($C109), ""INS"")), IFERROR(IF((F109+L109)&gt;0, (F109+L109-M109)/(F109+L109), """"), """"), """")"),"")</f>
        <v/>
      </c>
      <c r="R109" s="119" t="b">
        <v>1</v>
      </c>
      <c r="S109" s="119" t="b">
        <v>1</v>
      </c>
      <c r="T109" s="37" t="b">
        <v>0</v>
      </c>
      <c r="U109" s="37" t="s">
        <v>63</v>
      </c>
      <c r="V109" s="37" t="b">
        <v>1</v>
      </c>
      <c r="W109" s="26">
        <f t="shared" si="4"/>
        <v>0.35</v>
      </c>
      <c r="X109" s="27">
        <f t="shared" si="5"/>
        <v>400</v>
      </c>
      <c r="Y109" s="27">
        <f t="shared" si="6"/>
        <v>400</v>
      </c>
      <c r="Z109" s="27">
        <f t="shared" si="7"/>
        <v>0</v>
      </c>
      <c r="AA109" s="125" t="str">
        <f>IFERROR(__xludf.DUMMYFUNCTION("""COMPUTED_VALUE"""),"")</f>
        <v/>
      </c>
      <c r="AB109" s="27">
        <f t="shared" si="8"/>
        <v>400</v>
      </c>
      <c r="AC109" s="93"/>
      <c r="AE109" s="94"/>
      <c r="AF109" s="94"/>
    </row>
    <row r="110">
      <c r="A110" s="91">
        <v>1570.0</v>
      </c>
      <c r="B110" s="31">
        <v>2.0255109E7</v>
      </c>
      <c r="C110" s="31" t="s">
        <v>413</v>
      </c>
      <c r="D110" s="127"/>
      <c r="E110" s="33">
        <v>45821.0</v>
      </c>
      <c r="F110" s="34">
        <v>15115.21</v>
      </c>
      <c r="G110" s="95">
        <v>45869.0</v>
      </c>
      <c r="H110" s="95">
        <v>45869.0</v>
      </c>
      <c r="I110" s="31" t="s">
        <v>66</v>
      </c>
      <c r="J110" s="34">
        <v>15115.21</v>
      </c>
      <c r="K110" s="34">
        <v>15115.21</v>
      </c>
      <c r="L110" s="34">
        <f t="shared" si="1"/>
        <v>0</v>
      </c>
      <c r="M110" s="34">
        <v>10146.07</v>
      </c>
      <c r="N110" s="34">
        <f t="shared" si="2"/>
        <v>4969.14</v>
      </c>
      <c r="O110" s="36">
        <f t="shared" si="9"/>
        <v>0.3287509734</v>
      </c>
      <c r="P110" s="36">
        <f>IFERROR(__xludf.DUMMYFUNCTION("IF(AND($R110, NOT(REGEXMATCH(UPPER($C110), ""INS""))), IFERROR(IF((F110+L110)&gt;0, (F110+L110-M110)/(F110+L110), """"), """"), """")"),0.32875097335730036)</f>
        <v>0.3287509734</v>
      </c>
      <c r="Q110" s="36" t="str">
        <f>IFERROR(__xludf.DUMMYFUNCTION("IF(AND($R110, REGEXMATCH(UPPER($C110), ""INS"")), IFERROR(IF((F110+L110)&gt;0, (F110+L110-M110)/(F110+L110), """"), """"), """")"),"")</f>
        <v/>
      </c>
      <c r="R110" s="119" t="b">
        <v>1</v>
      </c>
      <c r="S110" s="37" t="b">
        <v>1</v>
      </c>
      <c r="T110" s="37" t="b">
        <v>0</v>
      </c>
      <c r="U110" s="37" t="s">
        <v>63</v>
      </c>
      <c r="V110" s="37" t="b">
        <v>1</v>
      </c>
      <c r="W110" s="26">
        <f t="shared" si="4"/>
        <v>0.3287509734</v>
      </c>
      <c r="X110" s="27">
        <f t="shared" si="5"/>
        <v>15115.21</v>
      </c>
      <c r="Y110" s="27">
        <f t="shared" si="6"/>
        <v>15115.21</v>
      </c>
      <c r="Z110" s="27">
        <f t="shared" si="7"/>
        <v>0</v>
      </c>
      <c r="AA110" s="125" t="str">
        <f>IFERROR(__xludf.DUMMYFUNCTION("""COMPUTED_VALUE"""),"")</f>
        <v/>
      </c>
      <c r="AB110" s="27">
        <f t="shared" si="8"/>
        <v>15115.21</v>
      </c>
      <c r="AC110" s="93"/>
      <c r="AE110" s="58"/>
      <c r="AF110" s="58"/>
    </row>
    <row r="111">
      <c r="A111" s="129">
        <v>1706.0</v>
      </c>
      <c r="B111" s="38">
        <v>2.025511E7</v>
      </c>
      <c r="C111" s="38" t="s">
        <v>414</v>
      </c>
      <c r="D111" s="52"/>
      <c r="E111" s="40">
        <v>45933.0</v>
      </c>
      <c r="F111" s="41">
        <v>21242.28</v>
      </c>
      <c r="G111" s="40"/>
      <c r="H111" s="40"/>
      <c r="I111" s="38" t="s">
        <v>69</v>
      </c>
      <c r="J111" s="41"/>
      <c r="K111" s="41"/>
      <c r="L111" s="41" t="str">
        <f t="shared" si="1"/>
        <v/>
      </c>
      <c r="M111" s="41"/>
      <c r="N111" s="41" t="str">
        <f t="shared" si="2"/>
        <v/>
      </c>
      <c r="O111" s="43" t="str">
        <f t="shared" si="9"/>
        <v/>
      </c>
      <c r="P111" s="43" t="str">
        <f>IFERROR(__xludf.DUMMYFUNCTION("IF(AND($R111, NOT(REGEXMATCH(UPPER($C111), ""INS""))), IFERROR(IF((F111+L111)&gt;0, (F111+L111-M111)/(F111+L111), """"), """"), """")"),"")</f>
        <v/>
      </c>
      <c r="Q111" s="43" t="str">
        <f>IFERROR(__xludf.DUMMYFUNCTION("IF(AND($R111, REGEXMATCH(UPPER($C111), ""INS"")), IFERROR(IF((F111+L111)&gt;0, (F111+L111-M111)/(F111+L111), """"), """"), """")"),"")</f>
        <v/>
      </c>
      <c r="R111" s="131" t="b">
        <v>0</v>
      </c>
      <c r="S111" s="131" t="b">
        <v>0</v>
      </c>
      <c r="T111" s="131" t="b">
        <v>0</v>
      </c>
      <c r="U111" s="44" t="s">
        <v>78</v>
      </c>
      <c r="V111" s="131" t="b">
        <v>0</v>
      </c>
      <c r="W111" s="26" t="str">
        <f t="shared" si="4"/>
        <v/>
      </c>
      <c r="X111" s="27" t="str">
        <f t="shared" si="5"/>
        <v/>
      </c>
      <c r="Y111" s="27">
        <f t="shared" si="6"/>
        <v>21242.28</v>
      </c>
      <c r="Z111" s="27" t="str">
        <f t="shared" si="7"/>
        <v/>
      </c>
      <c r="AA111" s="125" t="str">
        <f>IFERROR(__xludf.DUMMYFUNCTION("""COMPUTED_VALUE"""),"")</f>
        <v/>
      </c>
      <c r="AB111" s="27" t="str">
        <f t="shared" si="8"/>
        <v/>
      </c>
      <c r="AC111" s="93"/>
      <c r="AE111" s="58"/>
      <c r="AF111" s="58"/>
    </row>
    <row r="112">
      <c r="A112" s="91">
        <v>1514.0</v>
      </c>
      <c r="B112" s="31">
        <v>2.0255111E7</v>
      </c>
      <c r="C112" s="31" t="s">
        <v>415</v>
      </c>
      <c r="D112" s="127"/>
      <c r="E112" s="33">
        <v>45826.0</v>
      </c>
      <c r="F112" s="34">
        <v>2686.56</v>
      </c>
      <c r="G112" s="95">
        <v>45855.0</v>
      </c>
      <c r="H112" s="95">
        <v>45855.0</v>
      </c>
      <c r="I112" s="31" t="s">
        <v>66</v>
      </c>
      <c r="J112" s="34">
        <v>2686.56</v>
      </c>
      <c r="K112" s="34">
        <v>2686.56</v>
      </c>
      <c r="L112" s="34">
        <f t="shared" si="1"/>
        <v>0</v>
      </c>
      <c r="M112" s="34">
        <v>1645.74</v>
      </c>
      <c r="N112" s="34">
        <f t="shared" si="2"/>
        <v>1040.82</v>
      </c>
      <c r="O112" s="36">
        <f t="shared" si="9"/>
        <v>0.3874173664</v>
      </c>
      <c r="P112" s="36">
        <f>IFERROR(__xludf.DUMMYFUNCTION("IF(AND($R112, NOT(REGEXMATCH(UPPER($C112), ""INS""))), IFERROR(IF((F112+L112)&gt;0, (F112+L112-M112)/(F112+L112), """"), """"), """")"),0.38741736644631053)</f>
        <v>0.3874173664</v>
      </c>
      <c r="Q112" s="36" t="str">
        <f>IFERROR(__xludf.DUMMYFUNCTION("IF(AND($R112, REGEXMATCH(UPPER($C112), ""INS"")), IFERROR(IF((F112+L112)&gt;0, (F112+L112-M112)/(F112+L112), """"), """"), """")"),"")</f>
        <v/>
      </c>
      <c r="R112" s="119" t="b">
        <v>1</v>
      </c>
      <c r="S112" s="37" t="b">
        <v>1</v>
      </c>
      <c r="T112" s="119" t="b">
        <v>0</v>
      </c>
      <c r="U112" s="37" t="s">
        <v>63</v>
      </c>
      <c r="V112" s="37" t="b">
        <v>1</v>
      </c>
      <c r="W112" s="26">
        <f t="shared" si="4"/>
        <v>0.3874173664</v>
      </c>
      <c r="X112" s="27">
        <f t="shared" si="5"/>
        <v>2686.56</v>
      </c>
      <c r="Y112" s="27">
        <f t="shared" si="6"/>
        <v>2686.56</v>
      </c>
      <c r="Z112" s="27">
        <f t="shared" si="7"/>
        <v>0</v>
      </c>
      <c r="AA112" s="125" t="str">
        <f>IFERROR(__xludf.DUMMYFUNCTION("""COMPUTED_VALUE"""),"")</f>
        <v/>
      </c>
      <c r="AB112" s="27">
        <f t="shared" si="8"/>
        <v>2686.56</v>
      </c>
      <c r="AC112" s="93"/>
      <c r="AE112" s="58"/>
      <c r="AF112" s="58"/>
    </row>
    <row r="113">
      <c r="A113" s="91">
        <v>1526.0</v>
      </c>
      <c r="B113" s="31">
        <v>2.0255112E7</v>
      </c>
      <c r="C113" s="31" t="s">
        <v>416</v>
      </c>
      <c r="D113" s="127"/>
      <c r="E113" s="33">
        <v>45826.0</v>
      </c>
      <c r="F113" s="34">
        <v>13395.17</v>
      </c>
      <c r="G113" s="95">
        <v>45862.0</v>
      </c>
      <c r="H113" s="95">
        <v>45862.0</v>
      </c>
      <c r="I113" s="31" t="s">
        <v>69</v>
      </c>
      <c r="J113" s="34">
        <v>13395.17</v>
      </c>
      <c r="K113" s="34">
        <v>13395.17</v>
      </c>
      <c r="L113" s="34">
        <f t="shared" si="1"/>
        <v>0</v>
      </c>
      <c r="M113" s="34">
        <v>7762.01</v>
      </c>
      <c r="N113" s="34">
        <f t="shared" si="2"/>
        <v>5633.16</v>
      </c>
      <c r="O113" s="36">
        <f t="shared" si="9"/>
        <v>0.4205366561</v>
      </c>
      <c r="P113" s="36">
        <f>IFERROR(__xludf.DUMMYFUNCTION("IF(AND($R113, NOT(REGEXMATCH(UPPER($C113), ""INS""))), IFERROR(IF((F113+L113)&gt;0, (F113+L113-M113)/(F113+L113), """"), """"), """")"),0.42053665612306523)</f>
        <v>0.4205366561</v>
      </c>
      <c r="Q113" s="36" t="str">
        <f>IFERROR(__xludf.DUMMYFUNCTION("IF(AND($R113, REGEXMATCH(UPPER($C113), ""INS"")), IFERROR(IF((F113+L113)&gt;0, (F113+L113-M113)/(F113+L113), """"), """"), """")"),"")</f>
        <v/>
      </c>
      <c r="R113" s="119" t="b">
        <v>1</v>
      </c>
      <c r="S113" s="37" t="b">
        <v>1</v>
      </c>
      <c r="T113" s="37" t="b">
        <v>0</v>
      </c>
      <c r="U113" s="37" t="s">
        <v>63</v>
      </c>
      <c r="V113" s="37" t="b">
        <v>1</v>
      </c>
      <c r="W113" s="26">
        <f t="shared" si="4"/>
        <v>0.4205366561</v>
      </c>
      <c r="X113" s="27">
        <f t="shared" si="5"/>
        <v>13395.17</v>
      </c>
      <c r="Y113" s="27">
        <f t="shared" si="6"/>
        <v>13395.17</v>
      </c>
      <c r="Z113" s="27">
        <f t="shared" si="7"/>
        <v>0</v>
      </c>
      <c r="AA113" s="125" t="str">
        <f>IFERROR(__xludf.DUMMYFUNCTION("""COMPUTED_VALUE"""),"")</f>
        <v/>
      </c>
      <c r="AB113" s="27">
        <f t="shared" si="8"/>
        <v>13395.17</v>
      </c>
      <c r="AC113" s="93"/>
      <c r="AE113" s="58"/>
      <c r="AF113" s="58"/>
    </row>
    <row r="114">
      <c r="A114" s="91">
        <v>1466.0</v>
      </c>
      <c r="B114" s="31">
        <v>2.0255113E7</v>
      </c>
      <c r="C114" s="31" t="s">
        <v>417</v>
      </c>
      <c r="D114" s="127"/>
      <c r="E114" s="33">
        <v>45828.0</v>
      </c>
      <c r="F114" s="34">
        <v>69607.26</v>
      </c>
      <c r="G114" s="35" t="s">
        <v>418</v>
      </c>
      <c r="H114" s="35" t="s">
        <v>418</v>
      </c>
      <c r="I114" s="31" t="s">
        <v>66</v>
      </c>
      <c r="J114" s="34">
        <v>70652.26</v>
      </c>
      <c r="K114" s="34">
        <v>70659.0</v>
      </c>
      <c r="L114" s="34">
        <f t="shared" si="1"/>
        <v>1051.74</v>
      </c>
      <c r="M114" s="34">
        <v>47289.92</v>
      </c>
      <c r="N114" s="34">
        <f t="shared" si="2"/>
        <v>23369.08</v>
      </c>
      <c r="O114" s="36">
        <f t="shared" si="9"/>
        <v>0.3307304094</v>
      </c>
      <c r="P114" s="36">
        <f>IFERROR(__xludf.DUMMYFUNCTION("IF(AND($R114, NOT(REGEXMATCH(UPPER($C114), ""INS""))), IFERROR(IF((F114+L114)&gt;0, (F114+L114-M114)/(F114+L114), """"), """"), """")"),0.3307304094312119)</f>
        <v>0.3307304094</v>
      </c>
      <c r="Q114" s="36" t="str">
        <f>IFERROR(__xludf.DUMMYFUNCTION("IF(AND($R114, REGEXMATCH(UPPER($C114), ""INS"")), IFERROR(IF((F114+L114)&gt;0, (F114+L114-M114)/(F114+L114), """"), """"), """")"),"")</f>
        <v/>
      </c>
      <c r="R114" s="119" t="b">
        <v>1</v>
      </c>
      <c r="S114" s="37" t="b">
        <v>1</v>
      </c>
      <c r="T114" s="37" t="b">
        <v>1</v>
      </c>
      <c r="U114" s="37" t="s">
        <v>63</v>
      </c>
      <c r="V114" s="119" t="b">
        <v>0</v>
      </c>
      <c r="W114" s="26">
        <f t="shared" si="4"/>
        <v>0.3307304094</v>
      </c>
      <c r="X114" s="27">
        <f t="shared" si="5"/>
        <v>70652.26</v>
      </c>
      <c r="Y114" s="27">
        <f t="shared" si="6"/>
        <v>69607.26</v>
      </c>
      <c r="Z114" s="27">
        <f t="shared" si="7"/>
        <v>1051.74</v>
      </c>
      <c r="AA114" s="125" t="str">
        <f>IFERROR(__xludf.DUMMYFUNCTION("""COMPUTED_VALUE"""),"")</f>
        <v/>
      </c>
      <c r="AB114" s="27">
        <f t="shared" si="8"/>
        <v>70659</v>
      </c>
      <c r="AC114" s="93">
        <v>46086.0</v>
      </c>
      <c r="AE114" s="94"/>
      <c r="AF114" s="94"/>
    </row>
    <row r="115">
      <c r="A115" s="91">
        <v>1608.0</v>
      </c>
      <c r="B115" s="31">
        <v>2.0255114E7</v>
      </c>
      <c r="C115" s="31" t="s">
        <v>419</v>
      </c>
      <c r="D115" s="127"/>
      <c r="E115" s="33">
        <v>45828.0</v>
      </c>
      <c r="F115" s="34">
        <v>878.98</v>
      </c>
      <c r="G115" s="95">
        <v>45852.0</v>
      </c>
      <c r="H115" s="95">
        <v>45852.0</v>
      </c>
      <c r="I115" s="31" t="s">
        <v>62</v>
      </c>
      <c r="J115" s="34">
        <v>878.98</v>
      </c>
      <c r="K115" s="34">
        <v>878.98</v>
      </c>
      <c r="L115" s="34">
        <f t="shared" si="1"/>
        <v>0</v>
      </c>
      <c r="M115" s="34">
        <v>0.0</v>
      </c>
      <c r="N115" s="34">
        <f t="shared" si="2"/>
        <v>878.98</v>
      </c>
      <c r="O115" s="36">
        <f t="shared" si="9"/>
        <v>1</v>
      </c>
      <c r="P115" s="36">
        <f>IFERROR(__xludf.DUMMYFUNCTION("IF(AND($R115, NOT(REGEXMATCH(UPPER($C115), ""INS""))), IFERROR(IF((F115+L115)&gt;0, (F115+L115-M115)/(F115+L115), """"), """"), """")"),1.0)</f>
        <v>1</v>
      </c>
      <c r="Q115" s="36" t="str">
        <f>IFERROR(__xludf.DUMMYFUNCTION("IF(AND($R115, REGEXMATCH(UPPER($C115), ""INS"")), IFERROR(IF((F115+L115)&gt;0, (F115+L115-M115)/(F115+L115), """"), """"), """")"),"")</f>
        <v/>
      </c>
      <c r="R115" s="119" t="b">
        <v>1</v>
      </c>
      <c r="S115" s="37" t="b">
        <v>1</v>
      </c>
      <c r="T115" s="37" t="b">
        <v>1</v>
      </c>
      <c r="U115" s="37" t="s">
        <v>63</v>
      </c>
      <c r="V115" s="37" t="b">
        <v>1</v>
      </c>
      <c r="W115" s="26">
        <f t="shared" si="4"/>
        <v>1</v>
      </c>
      <c r="X115" s="27">
        <f t="shared" si="5"/>
        <v>878.98</v>
      </c>
      <c r="Y115" s="27">
        <f t="shared" si="6"/>
        <v>878.98</v>
      </c>
      <c r="Z115" s="27">
        <f t="shared" si="7"/>
        <v>0</v>
      </c>
      <c r="AA115" s="125" t="str">
        <f>IFERROR(__xludf.DUMMYFUNCTION("""COMPUTED_VALUE"""),"Drew")</f>
        <v>Drew</v>
      </c>
      <c r="AB115" s="27">
        <f t="shared" si="8"/>
        <v>878.98</v>
      </c>
      <c r="AC115" s="93"/>
      <c r="AE115" s="94"/>
      <c r="AF115" s="94"/>
    </row>
    <row r="116">
      <c r="A116" s="91">
        <v>1574.0</v>
      </c>
      <c r="B116" s="31">
        <v>2.0255115E7</v>
      </c>
      <c r="C116" s="31" t="s">
        <v>420</v>
      </c>
      <c r="D116" s="127"/>
      <c r="E116" s="33">
        <v>45829.0</v>
      </c>
      <c r="F116" s="34">
        <v>27940.01</v>
      </c>
      <c r="G116" s="95">
        <v>45918.0</v>
      </c>
      <c r="H116" s="95">
        <v>45918.0</v>
      </c>
      <c r="I116" s="31" t="s">
        <v>69</v>
      </c>
      <c r="J116" s="34">
        <v>27478.47</v>
      </c>
      <c r="K116" s="34">
        <v>27478.47</v>
      </c>
      <c r="L116" s="34">
        <f t="shared" si="1"/>
        <v>-461.54</v>
      </c>
      <c r="M116" s="34">
        <v>14896.88</v>
      </c>
      <c r="N116" s="34">
        <f t="shared" si="2"/>
        <v>12581.59</v>
      </c>
      <c r="O116" s="36">
        <f t="shared" si="9"/>
        <v>0.4578708349</v>
      </c>
      <c r="P116" s="36">
        <f>IFERROR(__xludf.DUMMYFUNCTION("IF(AND($R116, NOT(REGEXMATCH(UPPER($C116), ""INS""))), IFERROR(IF((F116+L116)&gt;0, (F116+L116-M116)/(F116+L116), """"), """"), """")"),0.45787083487544983)</f>
        <v>0.4578708349</v>
      </c>
      <c r="Q116" s="36" t="str">
        <f>IFERROR(__xludf.DUMMYFUNCTION("IF(AND($R116, REGEXMATCH(UPPER($C116), ""INS"")), IFERROR(IF((F116+L116)&gt;0, (F116+L116-M116)/(F116+L116), """"), """"), """")"),"")</f>
        <v/>
      </c>
      <c r="R116" s="37" t="b">
        <v>1</v>
      </c>
      <c r="S116" s="37" t="b">
        <v>1</v>
      </c>
      <c r="T116" s="37" t="b">
        <v>1</v>
      </c>
      <c r="U116" s="37" t="s">
        <v>63</v>
      </c>
      <c r="V116" s="37" t="b">
        <v>1</v>
      </c>
      <c r="W116" s="26">
        <f t="shared" si="4"/>
        <v>0.4578708349</v>
      </c>
      <c r="X116" s="27">
        <f t="shared" si="5"/>
        <v>27478.47</v>
      </c>
      <c r="Y116" s="27">
        <f t="shared" si="6"/>
        <v>27940.01</v>
      </c>
      <c r="Z116" s="27">
        <f t="shared" si="7"/>
        <v>-461.54</v>
      </c>
      <c r="AA116" s="125" t="str">
        <f>IFERROR(__xludf.DUMMYFUNCTION("""COMPUTED_VALUE"""),"")</f>
        <v/>
      </c>
      <c r="AB116" s="27">
        <f t="shared" si="8"/>
        <v>27478.47</v>
      </c>
      <c r="AC116" s="93"/>
      <c r="AE116" s="58"/>
      <c r="AF116" s="58"/>
    </row>
    <row r="117">
      <c r="A117" s="91">
        <v>1593.0</v>
      </c>
      <c r="B117" s="31">
        <v>2.0255116E7</v>
      </c>
      <c r="C117" s="31" t="s">
        <v>421</v>
      </c>
      <c r="D117" s="127"/>
      <c r="E117" s="33">
        <v>45831.0</v>
      </c>
      <c r="F117" s="34">
        <v>4339.99</v>
      </c>
      <c r="G117" s="95">
        <v>45862.0</v>
      </c>
      <c r="H117" s="95">
        <v>45862.0</v>
      </c>
      <c r="I117" s="31" t="s">
        <v>296</v>
      </c>
      <c r="J117" s="34">
        <v>4339.99</v>
      </c>
      <c r="K117" s="34">
        <v>4339.99</v>
      </c>
      <c r="L117" s="34">
        <f t="shared" si="1"/>
        <v>0</v>
      </c>
      <c r="M117" s="34">
        <v>2937.06</v>
      </c>
      <c r="N117" s="34">
        <f t="shared" si="2"/>
        <v>1402.93</v>
      </c>
      <c r="O117" s="36">
        <f t="shared" si="9"/>
        <v>0.3232565052</v>
      </c>
      <c r="P117" s="36">
        <f>IFERROR(__xludf.DUMMYFUNCTION("IF(AND($R117, NOT(REGEXMATCH(UPPER($C117), ""INS""))), IFERROR(IF((F117+L117)&gt;0, (F117+L117-M117)/(F117+L117), """"), """"), """")"),0.3232565051993207)</f>
        <v>0.3232565052</v>
      </c>
      <c r="Q117" s="36" t="str">
        <f>IFERROR(__xludf.DUMMYFUNCTION("IF(AND($R117, REGEXMATCH(UPPER($C117), ""INS"")), IFERROR(IF((F117+L117)&gt;0, (F117+L117-M117)/(F117+L117), """"), """"), """")"),"")</f>
        <v/>
      </c>
      <c r="R117" s="37" t="b">
        <v>1</v>
      </c>
      <c r="S117" s="37" t="b">
        <v>1</v>
      </c>
      <c r="T117" s="37" t="b">
        <v>0</v>
      </c>
      <c r="U117" s="37" t="s">
        <v>63</v>
      </c>
      <c r="V117" s="37" t="b">
        <v>1</v>
      </c>
      <c r="W117" s="26">
        <f t="shared" si="4"/>
        <v>0.3232565052</v>
      </c>
      <c r="X117" s="27">
        <f t="shared" si="5"/>
        <v>4339.99</v>
      </c>
      <c r="Y117" s="27">
        <f t="shared" si="6"/>
        <v>4339.99</v>
      </c>
      <c r="Z117" s="27">
        <f t="shared" si="7"/>
        <v>0</v>
      </c>
      <c r="AA117" s="125" t="str">
        <f>IFERROR(__xludf.DUMMYFUNCTION("""COMPUTED_VALUE"""),"")</f>
        <v/>
      </c>
      <c r="AB117" s="27">
        <f t="shared" si="8"/>
        <v>4339.99</v>
      </c>
      <c r="AC117" s="93"/>
      <c r="AE117" s="58"/>
      <c r="AF117" s="58"/>
    </row>
    <row r="118">
      <c r="A118" s="91">
        <v>1571.0</v>
      </c>
      <c r="B118" s="31">
        <v>2.0255117E7</v>
      </c>
      <c r="C118" s="31" t="s">
        <v>422</v>
      </c>
      <c r="D118" s="31"/>
      <c r="E118" s="33">
        <v>45832.0</v>
      </c>
      <c r="F118" s="34">
        <v>1520.22</v>
      </c>
      <c r="G118" s="95">
        <v>45862.0</v>
      </c>
      <c r="H118" s="95">
        <v>45862.0</v>
      </c>
      <c r="I118" s="31" t="s">
        <v>66</v>
      </c>
      <c r="J118" s="34">
        <v>1520.22</v>
      </c>
      <c r="K118" s="34">
        <v>1520.22</v>
      </c>
      <c r="L118" s="34">
        <f t="shared" si="1"/>
        <v>0</v>
      </c>
      <c r="M118" s="34">
        <v>800.0</v>
      </c>
      <c r="N118" s="34">
        <f t="shared" si="2"/>
        <v>720.22</v>
      </c>
      <c r="O118" s="36">
        <f t="shared" si="9"/>
        <v>0.4737603768</v>
      </c>
      <c r="P118" s="36">
        <f>IFERROR(__xludf.DUMMYFUNCTION("IF(AND($R118, NOT(REGEXMATCH(UPPER($C118), ""INS""))), IFERROR(IF((F118+L118)&gt;0, (F118+L118-M118)/(F118+L118), """"), """"), """")"),0.4737603767875702)</f>
        <v>0.4737603768</v>
      </c>
      <c r="Q118" s="36" t="str">
        <f>IFERROR(__xludf.DUMMYFUNCTION("IF(AND($R118, REGEXMATCH(UPPER($C118), ""INS"")), IFERROR(IF((F118+L118)&gt;0, (F118+L118-M118)/(F118+L118), """"), """"), """")"),"")</f>
        <v/>
      </c>
      <c r="R118" s="119" t="b">
        <v>1</v>
      </c>
      <c r="S118" s="119" t="b">
        <v>1</v>
      </c>
      <c r="T118" s="37" t="b">
        <v>0</v>
      </c>
      <c r="U118" s="37" t="s">
        <v>63</v>
      </c>
      <c r="V118" s="37" t="b">
        <v>1</v>
      </c>
      <c r="W118" s="26">
        <f t="shared" si="4"/>
        <v>0.4737603768</v>
      </c>
      <c r="X118" s="27">
        <f t="shared" si="5"/>
        <v>1520.22</v>
      </c>
      <c r="Y118" s="27">
        <f t="shared" si="6"/>
        <v>1520.22</v>
      </c>
      <c r="Z118" s="27">
        <f t="shared" si="7"/>
        <v>0</v>
      </c>
      <c r="AA118" s="125" t="str">
        <f>IFERROR(__xludf.DUMMYFUNCTION("""COMPUTED_VALUE"""),"")</f>
        <v/>
      </c>
      <c r="AB118" s="27">
        <f t="shared" si="8"/>
        <v>1520.22</v>
      </c>
      <c r="AC118" s="93"/>
      <c r="AD118" s="123"/>
      <c r="AE118" s="94"/>
      <c r="AF118" s="94"/>
      <c r="AG118" s="123"/>
      <c r="AH118" s="123"/>
      <c r="AI118" s="123"/>
    </row>
    <row r="119">
      <c r="A119" s="91">
        <v>1955.0</v>
      </c>
      <c r="B119" s="31">
        <v>2.0255118E7</v>
      </c>
      <c r="C119" s="31" t="s">
        <v>276</v>
      </c>
      <c r="D119" s="31"/>
      <c r="E119" s="33">
        <v>45933.0</v>
      </c>
      <c r="F119" s="34">
        <v>19555.76</v>
      </c>
      <c r="G119" s="95">
        <v>45993.0</v>
      </c>
      <c r="H119" s="95">
        <v>45993.0</v>
      </c>
      <c r="I119" s="31" t="s">
        <v>296</v>
      </c>
      <c r="J119" s="34">
        <v>20553.0</v>
      </c>
      <c r="K119" s="34">
        <v>20553.0</v>
      </c>
      <c r="L119" s="34">
        <f t="shared" si="1"/>
        <v>997.24</v>
      </c>
      <c r="M119" s="34">
        <v>12209.75</v>
      </c>
      <c r="N119" s="34">
        <f t="shared" si="2"/>
        <v>8343.25</v>
      </c>
      <c r="O119" s="36">
        <f t="shared" si="9"/>
        <v>0.4059383058</v>
      </c>
      <c r="P119" s="36">
        <f>IFERROR(__xludf.DUMMYFUNCTION("IF(AND($R119, NOT(REGEXMATCH(UPPER($C119), ""INS""))), IFERROR(IF((F119+L119)&gt;0, (F119+L119-M119)/(F119+L119), """"), """"), """")"),0.40593830584342916)</f>
        <v>0.4059383058</v>
      </c>
      <c r="Q119" s="36"/>
      <c r="R119" s="37" t="b">
        <v>1</v>
      </c>
      <c r="S119" s="37" t="b">
        <v>1</v>
      </c>
      <c r="T119" s="37" t="b">
        <v>0</v>
      </c>
      <c r="U119" s="37" t="s">
        <v>63</v>
      </c>
      <c r="V119" s="37" t="b">
        <v>0</v>
      </c>
      <c r="W119" s="26">
        <f t="shared" si="4"/>
        <v>0.4059383058</v>
      </c>
      <c r="X119" s="27">
        <f t="shared" si="5"/>
        <v>20553</v>
      </c>
      <c r="Y119" s="27">
        <f t="shared" si="6"/>
        <v>19555.76</v>
      </c>
      <c r="Z119" s="27">
        <f t="shared" si="7"/>
        <v>997.24</v>
      </c>
      <c r="AA119" s="125" t="str">
        <f>IFERROR(__xludf.DUMMYFUNCTION("""COMPUTED_VALUE"""),"Drew")</f>
        <v>Drew</v>
      </c>
      <c r="AB119" s="27">
        <f t="shared" si="8"/>
        <v>20553</v>
      </c>
      <c r="AC119" s="93">
        <v>46007.0</v>
      </c>
      <c r="AD119" s="123"/>
      <c r="AE119" s="94"/>
      <c r="AF119" s="94"/>
    </row>
    <row r="120">
      <c r="A120" s="91">
        <v>1619.0</v>
      </c>
      <c r="B120" s="31">
        <v>2.0255119E7</v>
      </c>
      <c r="C120" s="31" t="s">
        <v>423</v>
      </c>
      <c r="D120" s="127"/>
      <c r="E120" s="33">
        <v>45832.0</v>
      </c>
      <c r="F120" s="34">
        <v>2123.61</v>
      </c>
      <c r="G120" s="95">
        <v>45862.0</v>
      </c>
      <c r="H120" s="95">
        <v>45862.0</v>
      </c>
      <c r="I120" s="31" t="s">
        <v>66</v>
      </c>
      <c r="J120" s="34">
        <v>2383.61</v>
      </c>
      <c r="K120" s="34">
        <v>2383.16</v>
      </c>
      <c r="L120" s="34">
        <f t="shared" si="1"/>
        <v>259.55</v>
      </c>
      <c r="M120" s="34">
        <v>1243.08</v>
      </c>
      <c r="N120" s="34">
        <f t="shared" si="2"/>
        <v>1140.08</v>
      </c>
      <c r="O120" s="36">
        <f t="shared" si="9"/>
        <v>0.4783900368</v>
      </c>
      <c r="P120" s="36">
        <f>IFERROR(__xludf.DUMMYFUNCTION("IF(AND($R120, NOT(REGEXMATCH(UPPER($C120), ""INS""))), IFERROR(IF((F120+L120)&gt;0, (F120+L120-M120)/(F120+L120), """"), """"), """")"),0.4783900367579181)</f>
        <v>0.4783900368</v>
      </c>
      <c r="Q120" s="36" t="str">
        <f>IFERROR(__xludf.DUMMYFUNCTION("IF(AND($R120, REGEXMATCH(UPPER($C120), ""INS"")), IFERROR(IF((F120+L120)&gt;0, (F120+L120-M120)/(F120+L120), """"), """"), """")"),"")</f>
        <v/>
      </c>
      <c r="R120" s="119" t="b">
        <v>1</v>
      </c>
      <c r="S120" s="37" t="b">
        <v>1</v>
      </c>
      <c r="T120" s="119" t="b">
        <v>0</v>
      </c>
      <c r="U120" s="37" t="s">
        <v>63</v>
      </c>
      <c r="V120" s="37" t="b">
        <v>1</v>
      </c>
      <c r="W120" s="26">
        <f t="shared" si="4"/>
        <v>0.4783900368</v>
      </c>
      <c r="X120" s="27">
        <f t="shared" si="5"/>
        <v>2383.61</v>
      </c>
      <c r="Y120" s="27">
        <f t="shared" si="6"/>
        <v>2123.61</v>
      </c>
      <c r="Z120" s="27">
        <f t="shared" si="7"/>
        <v>259.55</v>
      </c>
      <c r="AA120" s="125" t="str">
        <f>IFERROR(__xludf.DUMMYFUNCTION("""COMPUTED_VALUE"""),"")</f>
        <v/>
      </c>
      <c r="AB120" s="27">
        <f t="shared" si="8"/>
        <v>2383.16</v>
      </c>
      <c r="AC120" s="93"/>
      <c r="AE120" s="94"/>
      <c r="AF120" s="94"/>
    </row>
    <row r="121">
      <c r="A121" s="91">
        <v>1444.0</v>
      </c>
      <c r="B121" s="31">
        <v>2.025512E7</v>
      </c>
      <c r="C121" s="31" t="s">
        <v>424</v>
      </c>
      <c r="D121" s="127"/>
      <c r="E121" s="33">
        <v>45833.0</v>
      </c>
      <c r="F121" s="34">
        <v>8390.25</v>
      </c>
      <c r="G121" s="95">
        <v>45876.0</v>
      </c>
      <c r="H121" s="95">
        <v>45876.0</v>
      </c>
      <c r="I121" s="31" t="s">
        <v>296</v>
      </c>
      <c r="J121" s="34">
        <v>8390.25</v>
      </c>
      <c r="K121" s="34">
        <v>8601.19</v>
      </c>
      <c r="L121" s="34">
        <f t="shared" si="1"/>
        <v>210.94</v>
      </c>
      <c r="M121" s="34">
        <v>5167.2</v>
      </c>
      <c r="N121" s="34">
        <f t="shared" si="2"/>
        <v>3433.99</v>
      </c>
      <c r="O121" s="36">
        <f t="shared" si="9"/>
        <v>0.3992459183</v>
      </c>
      <c r="P121" s="36" t="str">
        <f>IFERROR(__xludf.DUMMYFUNCTION("IF(AND($R121, NOT(REGEXMATCH(UPPER($C121), ""INS""))), IFERROR(IF((F121+L121)&gt;0, (F121+L121-M121)/(F121+L121), """"), """"), """")"),"")</f>
        <v/>
      </c>
      <c r="Q121" s="36">
        <f>IFERROR(__xludf.DUMMYFUNCTION("IF(AND($R121, REGEXMATCH(UPPER($C121), ""INS"")), IFERROR(IF((F121+L121)&gt;0, (F121+L121-M121)/(F121+L121), """"), """"), """")"),0.39924591829735195)</f>
        <v>0.3992459183</v>
      </c>
      <c r="R121" s="119" t="b">
        <v>1</v>
      </c>
      <c r="S121" s="37" t="b">
        <v>1</v>
      </c>
      <c r="T121" s="37" t="b">
        <v>1</v>
      </c>
      <c r="U121" s="37" t="s">
        <v>63</v>
      </c>
      <c r="V121" s="37" t="b">
        <v>1</v>
      </c>
      <c r="W121" s="26">
        <f t="shared" si="4"/>
        <v>0.3992459183</v>
      </c>
      <c r="X121" s="27">
        <f t="shared" si="5"/>
        <v>8390.25</v>
      </c>
      <c r="Y121" s="27">
        <f t="shared" si="6"/>
        <v>8390.25</v>
      </c>
      <c r="Z121" s="27">
        <f t="shared" si="7"/>
        <v>210.94</v>
      </c>
      <c r="AA121" s="125" t="str">
        <f>IFERROR(__xludf.DUMMYFUNCTION("""COMPUTED_VALUE"""),"")</f>
        <v/>
      </c>
      <c r="AB121" s="27">
        <f t="shared" si="8"/>
        <v>8601.19</v>
      </c>
      <c r="AC121" s="93">
        <v>46028.0</v>
      </c>
      <c r="AE121" s="94"/>
      <c r="AF121" s="94"/>
    </row>
    <row r="122">
      <c r="A122" s="91">
        <v>1607.0</v>
      </c>
      <c r="B122" s="31">
        <v>2.0255121E7</v>
      </c>
      <c r="C122" s="31" t="s">
        <v>425</v>
      </c>
      <c r="D122" s="127"/>
      <c r="E122" s="33">
        <v>45833.0</v>
      </c>
      <c r="F122" s="34">
        <v>650.0</v>
      </c>
      <c r="G122" s="95">
        <v>45869.0</v>
      </c>
      <c r="H122" s="95">
        <v>45869.0</v>
      </c>
      <c r="I122" s="31" t="s">
        <v>296</v>
      </c>
      <c r="J122" s="34">
        <v>650.0</v>
      </c>
      <c r="K122" s="34">
        <v>1300.0</v>
      </c>
      <c r="L122" s="34">
        <f t="shared" si="1"/>
        <v>650</v>
      </c>
      <c r="M122" s="34">
        <v>650.0</v>
      </c>
      <c r="N122" s="34">
        <f t="shared" si="2"/>
        <v>650</v>
      </c>
      <c r="O122" s="36">
        <f t="shared" si="9"/>
        <v>0.5</v>
      </c>
      <c r="P122" s="36">
        <f>IFERROR(__xludf.DUMMYFUNCTION("IF(AND($R122, NOT(REGEXMATCH(UPPER($C122), ""INS""))), IFERROR(IF((F122+L122)&gt;0, (F122+L122-M122)/(F122+L122), """"), """"), """")"),0.5)</f>
        <v>0.5</v>
      </c>
      <c r="Q122" s="36" t="str">
        <f>IFERROR(__xludf.DUMMYFUNCTION("IF(AND($R122, REGEXMATCH(UPPER($C122), ""INS"")), IFERROR(IF((F122+L122)&gt;0, (F122+L122-M122)/(F122+L122), """"), """"), """")"),"")</f>
        <v/>
      </c>
      <c r="R122" s="119" t="b">
        <v>1</v>
      </c>
      <c r="S122" s="37" t="b">
        <v>1</v>
      </c>
      <c r="T122" s="37" t="b">
        <v>1</v>
      </c>
      <c r="U122" s="37" t="s">
        <v>63</v>
      </c>
      <c r="V122" s="37" t="b">
        <v>1</v>
      </c>
      <c r="W122" s="26">
        <f t="shared" si="4"/>
        <v>0.5</v>
      </c>
      <c r="X122" s="27">
        <f t="shared" si="5"/>
        <v>650</v>
      </c>
      <c r="Y122" s="27">
        <f t="shared" si="6"/>
        <v>650</v>
      </c>
      <c r="Z122" s="27">
        <f t="shared" si="7"/>
        <v>650</v>
      </c>
      <c r="AA122" s="125" t="str">
        <f>IFERROR(__xludf.DUMMYFUNCTION("""COMPUTED_VALUE"""),"")</f>
        <v/>
      </c>
      <c r="AB122" s="27">
        <f t="shared" si="8"/>
        <v>1300</v>
      </c>
      <c r="AC122" s="93"/>
      <c r="AE122" s="94"/>
      <c r="AF122" s="94"/>
    </row>
    <row r="123">
      <c r="A123" s="129">
        <v>1620.0</v>
      </c>
      <c r="B123" s="38">
        <v>2.0255122E7</v>
      </c>
      <c r="C123" s="38" t="s">
        <v>426</v>
      </c>
      <c r="D123" s="52"/>
      <c r="E123" s="40">
        <v>45833.0</v>
      </c>
      <c r="F123" s="41">
        <v>3515.26</v>
      </c>
      <c r="G123" s="130">
        <v>45852.0</v>
      </c>
      <c r="H123" s="130">
        <v>45852.0</v>
      </c>
      <c r="I123" s="38" t="s">
        <v>69</v>
      </c>
      <c r="J123" s="41"/>
      <c r="K123" s="41"/>
      <c r="L123" s="41" t="str">
        <f t="shared" si="1"/>
        <v/>
      </c>
      <c r="M123" s="41"/>
      <c r="N123" s="41" t="str">
        <f t="shared" si="2"/>
        <v/>
      </c>
      <c r="O123" s="43" t="str">
        <f t="shared" si="9"/>
        <v/>
      </c>
      <c r="P123" s="43" t="str">
        <f>IFERROR(__xludf.DUMMYFUNCTION("IF(AND($R123, NOT(REGEXMATCH(UPPER($C123), ""INS""))), IFERROR(IF((F123+L123)&gt;0, (F123+L123-M123)/(F123+L123), """"), """"), """")"),"")</f>
        <v/>
      </c>
      <c r="Q123" s="43" t="str">
        <f>IFERROR(__xludf.DUMMYFUNCTION("IF(AND($R123, REGEXMATCH(UPPER($C123), ""INS"")), IFERROR(IF((F123+L123)&gt;0, (F123+L123-M123)/(F123+L123), """"), """"), """")"),"")</f>
        <v/>
      </c>
      <c r="R123" s="131" t="b">
        <v>0</v>
      </c>
      <c r="S123" s="131" t="b">
        <v>0</v>
      </c>
      <c r="T123" s="44" t="b">
        <v>0</v>
      </c>
      <c r="U123" s="44" t="s">
        <v>85</v>
      </c>
      <c r="V123" s="44" t="b">
        <v>1</v>
      </c>
      <c r="W123" s="26" t="str">
        <f t="shared" si="4"/>
        <v/>
      </c>
      <c r="X123" s="27" t="str">
        <f t="shared" si="5"/>
        <v/>
      </c>
      <c r="Y123" s="27">
        <f t="shared" si="6"/>
        <v>3515.26</v>
      </c>
      <c r="Z123" s="27" t="str">
        <f t="shared" si="7"/>
        <v/>
      </c>
      <c r="AA123" s="125" t="str">
        <f>IFERROR(__xludf.DUMMYFUNCTION("""COMPUTED_VALUE"""),"")</f>
        <v/>
      </c>
      <c r="AB123" s="27" t="str">
        <f t="shared" si="8"/>
        <v/>
      </c>
      <c r="AC123" s="93"/>
      <c r="AE123" s="94"/>
      <c r="AF123" s="94"/>
    </row>
    <row r="124">
      <c r="A124" s="91">
        <v>1602.0</v>
      </c>
      <c r="B124" s="31">
        <v>2.0255123E7</v>
      </c>
      <c r="C124" s="31" t="s">
        <v>427</v>
      </c>
      <c r="D124" s="31"/>
      <c r="E124" s="33">
        <v>45834.0</v>
      </c>
      <c r="F124" s="34">
        <v>3133.33</v>
      </c>
      <c r="G124" s="95">
        <v>45869.0</v>
      </c>
      <c r="H124" s="95">
        <v>45869.0</v>
      </c>
      <c r="I124" s="31" t="s">
        <v>69</v>
      </c>
      <c r="J124" s="34">
        <v>3133.33</v>
      </c>
      <c r="K124" s="34">
        <v>3133.33</v>
      </c>
      <c r="L124" s="34">
        <f t="shared" si="1"/>
        <v>0</v>
      </c>
      <c r="M124" s="34">
        <v>1437.8</v>
      </c>
      <c r="N124" s="34">
        <f t="shared" si="2"/>
        <v>1695.53</v>
      </c>
      <c r="O124" s="36">
        <f t="shared" si="9"/>
        <v>0.5411271714</v>
      </c>
      <c r="P124" s="36">
        <f>IFERROR(__xludf.DUMMYFUNCTION("IF(AND($R124, NOT(REGEXMATCH(UPPER($C124), ""INS""))), IFERROR(IF((F124+L124)&gt;0, (F124+L124-M124)/(F124+L124), """"), """"), """")"),0.5411271714118845)</f>
        <v>0.5411271714</v>
      </c>
      <c r="Q124" s="36" t="str">
        <f>IFERROR(__xludf.DUMMYFUNCTION("IF(AND($R124, REGEXMATCH(UPPER($C124), ""INS"")), IFERROR(IF((F124+L124)&gt;0, (F124+L124-M124)/(F124+L124), """"), """"), """")"),"")</f>
        <v/>
      </c>
      <c r="R124" s="119" t="b">
        <v>1</v>
      </c>
      <c r="S124" s="37" t="b">
        <v>1</v>
      </c>
      <c r="T124" s="37" t="b">
        <v>0</v>
      </c>
      <c r="U124" s="37" t="s">
        <v>63</v>
      </c>
      <c r="V124" s="37" t="b">
        <v>1</v>
      </c>
      <c r="W124" s="26">
        <f t="shared" si="4"/>
        <v>0.5411271714</v>
      </c>
      <c r="X124" s="27">
        <f t="shared" si="5"/>
        <v>3133.33</v>
      </c>
      <c r="Y124" s="27">
        <f t="shared" si="6"/>
        <v>3133.33</v>
      </c>
      <c r="Z124" s="27">
        <f t="shared" si="7"/>
        <v>0</v>
      </c>
      <c r="AA124" s="125" t="str">
        <f>IFERROR(__xludf.DUMMYFUNCTION("""COMPUTED_VALUE"""),"")</f>
        <v/>
      </c>
      <c r="AB124" s="27">
        <f t="shared" si="8"/>
        <v>3133.33</v>
      </c>
      <c r="AC124" s="93"/>
      <c r="AE124" s="94"/>
      <c r="AF124" s="94"/>
    </row>
    <row r="125">
      <c r="A125" s="91">
        <v>1590.0</v>
      </c>
      <c r="B125" s="31">
        <v>2.0255124E7</v>
      </c>
      <c r="C125" s="31" t="s">
        <v>428</v>
      </c>
      <c r="D125" s="127"/>
      <c r="E125" s="33">
        <v>45835.0</v>
      </c>
      <c r="F125" s="34">
        <v>22611.09</v>
      </c>
      <c r="G125" s="35" t="s">
        <v>329</v>
      </c>
      <c r="H125" s="35" t="s">
        <v>329</v>
      </c>
      <c r="I125" s="31" t="s">
        <v>66</v>
      </c>
      <c r="J125" s="34">
        <v>14391.95</v>
      </c>
      <c r="K125" s="34">
        <v>22403.09</v>
      </c>
      <c r="L125" s="34">
        <f t="shared" si="1"/>
        <v>-208</v>
      </c>
      <c r="M125" s="34">
        <v>13380.52</v>
      </c>
      <c r="N125" s="34">
        <f t="shared" si="2"/>
        <v>9022.57</v>
      </c>
      <c r="O125" s="36">
        <f t="shared" si="9"/>
        <v>0.4027377473</v>
      </c>
      <c r="P125" s="36">
        <f>IFERROR(__xludf.DUMMYFUNCTION("IF(AND($R125, NOT(REGEXMATCH(UPPER($C125), ""INS""))), IFERROR(IF((F125+L125)&gt;0, (F125+L125-M125)/(F125+L125), """"), """"), """")"),0.4027377473375324)</f>
        <v>0.4027377473</v>
      </c>
      <c r="Q125" s="36" t="str">
        <f>IFERROR(__xludf.DUMMYFUNCTION("IF(AND($R125, REGEXMATCH(UPPER($C125), ""INS"")), IFERROR(IF((F125+L125)&gt;0, (F125+L125-M125)/(F125+L125), """"), """"), """")"),"")</f>
        <v/>
      </c>
      <c r="R125" s="37" t="b">
        <v>1</v>
      </c>
      <c r="S125" s="37" t="b">
        <v>1</v>
      </c>
      <c r="T125" s="37" t="b">
        <v>0</v>
      </c>
      <c r="U125" s="37" t="s">
        <v>63</v>
      </c>
      <c r="V125" s="37" t="b">
        <v>1</v>
      </c>
      <c r="W125" s="26">
        <f t="shared" si="4"/>
        <v>0.4027377473</v>
      </c>
      <c r="X125" s="27">
        <f t="shared" si="5"/>
        <v>14391.95</v>
      </c>
      <c r="Y125" s="27">
        <f t="shared" si="6"/>
        <v>22611.09</v>
      </c>
      <c r="Z125" s="27">
        <f t="shared" si="7"/>
        <v>-208</v>
      </c>
      <c r="AA125" s="125" t="str">
        <f>IFERROR(__xludf.DUMMYFUNCTION("""COMPUTED_VALUE"""),"")</f>
        <v/>
      </c>
      <c r="AB125" s="27">
        <f t="shared" si="8"/>
        <v>22403.09</v>
      </c>
      <c r="AC125" s="93"/>
      <c r="AE125" s="58"/>
      <c r="AF125" s="58"/>
    </row>
    <row r="126">
      <c r="A126" s="96">
        <v>1605.0</v>
      </c>
      <c r="B126" s="97">
        <v>2.0255125E7</v>
      </c>
      <c r="C126" s="97" t="s">
        <v>429</v>
      </c>
      <c r="D126" s="97"/>
      <c r="E126" s="98">
        <v>45837.0</v>
      </c>
      <c r="F126" s="99">
        <v>2770.6</v>
      </c>
      <c r="G126" s="118">
        <v>45911.0</v>
      </c>
      <c r="H126" s="118">
        <v>45911.0</v>
      </c>
      <c r="I126" s="97" t="s">
        <v>296</v>
      </c>
      <c r="J126" s="99">
        <v>2770.6</v>
      </c>
      <c r="K126" s="99">
        <v>2770.6</v>
      </c>
      <c r="L126" s="99">
        <f t="shared" si="1"/>
        <v>0</v>
      </c>
      <c r="M126" s="99">
        <v>2338.37</v>
      </c>
      <c r="N126" s="99">
        <f t="shared" si="2"/>
        <v>432.23</v>
      </c>
      <c r="O126" s="100">
        <f t="shared" si="9"/>
        <v>0.1560059193</v>
      </c>
      <c r="P126" s="100">
        <f>IFERROR(__xludf.DUMMYFUNCTION("IF(AND($R126, NOT(REGEXMATCH(UPPER($C126), ""INS""))), IFERROR(IF((F126+L126)&gt;0, (F126+L126-M126)/(F126+L126), """"), """"), """")"),0.15600591929545948)</f>
        <v>0.1560059193</v>
      </c>
      <c r="Q126" s="100" t="str">
        <f>IFERROR(__xludf.DUMMYFUNCTION("IF(AND($R126, REGEXMATCH(UPPER($C126), ""INS"")), IFERROR(IF((F126+L126)&gt;0, (F126+L126-M126)/(F126+L126), """"), """"), """")"),"")</f>
        <v/>
      </c>
      <c r="R126" s="101" t="b">
        <v>1</v>
      </c>
      <c r="S126" s="102" t="b">
        <v>1</v>
      </c>
      <c r="T126" s="102" t="b">
        <v>1</v>
      </c>
      <c r="U126" s="102" t="s">
        <v>63</v>
      </c>
      <c r="V126" s="102" t="b">
        <v>1</v>
      </c>
      <c r="W126" s="26">
        <f t="shared" si="4"/>
        <v>0.1560059193</v>
      </c>
      <c r="X126" s="27">
        <f t="shared" si="5"/>
        <v>2770.6</v>
      </c>
      <c r="Y126" s="27">
        <f t="shared" si="6"/>
        <v>2770.6</v>
      </c>
      <c r="Z126" s="27">
        <f t="shared" si="7"/>
        <v>0</v>
      </c>
      <c r="AA126" s="125" t="str">
        <f>IFERROR(__xludf.DUMMYFUNCTION("""COMPUTED_VALUE"""),"")</f>
        <v/>
      </c>
      <c r="AB126" s="27">
        <f t="shared" si="8"/>
        <v>2770.6</v>
      </c>
      <c r="AC126" s="93"/>
      <c r="AE126" s="94"/>
      <c r="AF126" s="94"/>
    </row>
    <row r="127">
      <c r="A127" s="111">
        <v>1406.0</v>
      </c>
      <c r="B127" s="112">
        <v>2.0255126E7</v>
      </c>
      <c r="C127" s="112" t="s">
        <v>430</v>
      </c>
      <c r="D127" s="132"/>
      <c r="E127" s="113">
        <v>45839.0</v>
      </c>
      <c r="F127" s="114">
        <v>34536.52</v>
      </c>
      <c r="G127" s="133">
        <v>45897.0</v>
      </c>
      <c r="H127" s="133">
        <v>45897.0</v>
      </c>
      <c r="I127" s="112" t="s">
        <v>81</v>
      </c>
      <c r="J127" s="114">
        <v>52596.08</v>
      </c>
      <c r="K127" s="114">
        <v>52596.08</v>
      </c>
      <c r="L127" s="114">
        <f t="shared" si="1"/>
        <v>18059.56</v>
      </c>
      <c r="M127" s="114">
        <v>19239.77</v>
      </c>
      <c r="N127" s="114">
        <f t="shared" si="2"/>
        <v>33356.31</v>
      </c>
      <c r="O127" s="116">
        <f t="shared" si="9"/>
        <v>0.6341976436</v>
      </c>
      <c r="P127" s="116" t="str">
        <f>IFERROR(__xludf.DUMMYFUNCTION("IF(AND($R127, NOT(REGEXMATCH(UPPER($C127), ""INS""))), IFERROR(IF((F127+L127)&gt;0, (F127+L127-M127)/(F127+L127), """"), """"), """")"),"")</f>
        <v/>
      </c>
      <c r="Q127" s="116">
        <f>IFERROR(__xludf.DUMMYFUNCTION("IF(AND($R127, REGEXMATCH(UPPER($C127), ""INS"")), IFERROR(IF((F127+L127)&gt;0, (F127+L127-M127)/(F127+L127), """"), """"), """")"),0.6341976436266733)</f>
        <v>0.6341976436</v>
      </c>
      <c r="R127" s="139" t="b">
        <v>1</v>
      </c>
      <c r="S127" s="117" t="b">
        <v>1</v>
      </c>
      <c r="T127" s="139" t="b">
        <v>0</v>
      </c>
      <c r="U127" s="117" t="s">
        <v>63</v>
      </c>
      <c r="V127" s="117" t="b">
        <v>1</v>
      </c>
      <c r="W127" s="26">
        <f t="shared" si="4"/>
        <v>0.6341976436</v>
      </c>
      <c r="X127" s="27">
        <f t="shared" si="5"/>
        <v>52596.08</v>
      </c>
      <c r="Y127" s="27">
        <f t="shared" si="6"/>
        <v>34536.52</v>
      </c>
      <c r="Z127" s="27">
        <f t="shared" si="7"/>
        <v>18059.56</v>
      </c>
      <c r="AA127" s="125" t="str">
        <f>IFERROR(__xludf.DUMMYFUNCTION("""COMPUTED_VALUE"""),"")</f>
        <v/>
      </c>
      <c r="AB127" s="27">
        <f t="shared" si="8"/>
        <v>52596.08</v>
      </c>
      <c r="AC127" s="93"/>
      <c r="AE127" s="94"/>
      <c r="AF127" s="94"/>
    </row>
    <row r="128">
      <c r="A128" s="91">
        <v>1621.0</v>
      </c>
      <c r="B128" s="31">
        <v>2.0255127E7</v>
      </c>
      <c r="C128" s="31" t="s">
        <v>147</v>
      </c>
      <c r="D128" s="127"/>
      <c r="E128" s="33">
        <v>45847.0</v>
      </c>
      <c r="F128" s="34">
        <v>5693.01</v>
      </c>
      <c r="G128" s="95">
        <v>45869.0</v>
      </c>
      <c r="H128" s="95">
        <v>45869.0</v>
      </c>
      <c r="I128" s="31" t="s">
        <v>62</v>
      </c>
      <c r="J128" s="34">
        <v>7618.01</v>
      </c>
      <c r="K128" s="34">
        <v>7618.01</v>
      </c>
      <c r="L128" s="34">
        <f t="shared" si="1"/>
        <v>1925</v>
      </c>
      <c r="M128" s="34">
        <v>4583.24</v>
      </c>
      <c r="N128" s="34">
        <f t="shared" si="2"/>
        <v>3034.77</v>
      </c>
      <c r="O128" s="36">
        <f t="shared" si="9"/>
        <v>0.3983678152</v>
      </c>
      <c r="P128" s="36">
        <f>IFERROR(__xludf.DUMMYFUNCTION("IF(AND($R128, NOT(REGEXMATCH(UPPER($C128), ""INS""))), IFERROR(IF((F128+L128)&gt;0, (F128+L128-M128)/(F128+L128), """"), """"), """")"),0.3983678152168349)</f>
        <v>0.3983678152</v>
      </c>
      <c r="Q128" s="36" t="str">
        <f>IFERROR(__xludf.DUMMYFUNCTION("IF(AND($R128, REGEXMATCH(UPPER($C128), ""INS"")), IFERROR(IF((F128+L128)&gt;0, (F128+L128-M128)/(F128+L128), """"), """"), """")"),"")</f>
        <v/>
      </c>
      <c r="R128" s="119" t="b">
        <v>1</v>
      </c>
      <c r="S128" s="37" t="b">
        <v>1</v>
      </c>
      <c r="T128" s="119" t="b">
        <v>0</v>
      </c>
      <c r="U128" s="37" t="s">
        <v>63</v>
      </c>
      <c r="V128" s="37" t="b">
        <v>1</v>
      </c>
      <c r="W128" s="26">
        <f t="shared" si="4"/>
        <v>0.3983678152</v>
      </c>
      <c r="X128" s="27">
        <f t="shared" si="5"/>
        <v>7618.01</v>
      </c>
      <c r="Y128" s="27">
        <f t="shared" si="6"/>
        <v>5693.01</v>
      </c>
      <c r="Z128" s="27">
        <f t="shared" si="7"/>
        <v>1925</v>
      </c>
      <c r="AA128" s="125" t="str">
        <f>IFERROR(__xludf.DUMMYFUNCTION("""COMPUTED_VALUE"""),"Drew")</f>
        <v>Drew</v>
      </c>
      <c r="AB128" s="27">
        <f t="shared" si="8"/>
        <v>7618.01</v>
      </c>
      <c r="AC128" s="93"/>
      <c r="AE128" s="94"/>
      <c r="AF128" s="94"/>
    </row>
    <row r="129">
      <c r="A129" s="91">
        <v>1541.0</v>
      </c>
      <c r="B129" s="31">
        <v>2.0255128E7</v>
      </c>
      <c r="C129" s="31" t="s">
        <v>431</v>
      </c>
      <c r="D129" s="127"/>
      <c r="E129" s="33">
        <v>45847.0</v>
      </c>
      <c r="F129" s="34">
        <v>28423.05</v>
      </c>
      <c r="G129" s="35" t="s">
        <v>329</v>
      </c>
      <c r="H129" s="35" t="s">
        <v>329</v>
      </c>
      <c r="I129" s="31" t="s">
        <v>69</v>
      </c>
      <c r="J129" s="34">
        <v>28626.11</v>
      </c>
      <c r="K129" s="34">
        <v>28626.11</v>
      </c>
      <c r="L129" s="34">
        <f t="shared" si="1"/>
        <v>203.06</v>
      </c>
      <c r="M129" s="34">
        <v>14634.07</v>
      </c>
      <c r="N129" s="34">
        <f t="shared" si="2"/>
        <v>13992.04</v>
      </c>
      <c r="O129" s="36">
        <f t="shared" si="9"/>
        <v>0.488785937</v>
      </c>
      <c r="P129" s="36">
        <f>IFERROR(__xludf.DUMMYFUNCTION("IF(AND($R129, NOT(REGEXMATCH(UPPER($C129), ""INS""))), IFERROR(IF((F129+L129)&gt;0, (F129+L129-M129)/(F129+L129), """"), """"), """")"),0.4887859370344067)</f>
        <v>0.488785937</v>
      </c>
      <c r="Q129" s="36" t="str">
        <f>IFERROR(__xludf.DUMMYFUNCTION("IF(AND($R129, REGEXMATCH(UPPER($C129), ""INS"")), IFERROR(IF((F129+L129)&gt;0, (F129+L129-M129)/(F129+L129), """"), """"), """")"),"")</f>
        <v/>
      </c>
      <c r="R129" s="37" t="b">
        <v>1</v>
      </c>
      <c r="S129" s="37" t="b">
        <v>1</v>
      </c>
      <c r="T129" s="37" t="b">
        <v>1</v>
      </c>
      <c r="U129" s="37" t="s">
        <v>63</v>
      </c>
      <c r="V129" s="37" t="b">
        <v>1</v>
      </c>
      <c r="W129" s="26">
        <f t="shared" si="4"/>
        <v>0.488785937</v>
      </c>
      <c r="X129" s="27">
        <f t="shared" si="5"/>
        <v>28626.11</v>
      </c>
      <c r="Y129" s="27">
        <f t="shared" si="6"/>
        <v>28423.05</v>
      </c>
      <c r="Z129" s="27">
        <f t="shared" si="7"/>
        <v>203.06</v>
      </c>
      <c r="AA129" s="125" t="str">
        <f>IFERROR(__xludf.DUMMYFUNCTION("""COMPUTED_VALUE"""),"")</f>
        <v/>
      </c>
      <c r="AB129" s="27">
        <f t="shared" si="8"/>
        <v>28626.11</v>
      </c>
      <c r="AC129" s="93"/>
      <c r="AE129" s="58"/>
      <c r="AF129" s="58"/>
    </row>
    <row r="130">
      <c r="A130" s="96">
        <v>1934.0</v>
      </c>
      <c r="B130" s="97">
        <v>2.0255129E7</v>
      </c>
      <c r="C130" s="97" t="s">
        <v>432</v>
      </c>
      <c r="D130" s="137"/>
      <c r="E130" s="98">
        <v>45938.0</v>
      </c>
      <c r="F130" s="99">
        <v>19140.46</v>
      </c>
      <c r="G130" s="128" t="s">
        <v>433</v>
      </c>
      <c r="H130" s="128" t="s">
        <v>433</v>
      </c>
      <c r="I130" s="97" t="s">
        <v>66</v>
      </c>
      <c r="J130" s="99">
        <v>19140.46</v>
      </c>
      <c r="K130" s="99">
        <v>19140.46</v>
      </c>
      <c r="L130" s="99"/>
      <c r="M130" s="99">
        <v>13230.47</v>
      </c>
      <c r="N130" s="99"/>
      <c r="O130" s="100">
        <f t="shared" si="9"/>
        <v>0.3087694862</v>
      </c>
      <c r="P130" s="100"/>
      <c r="Q130" s="100" t="str">
        <f>IFERROR(__xludf.DUMMYFUNCTION("IF(AND($R130, REGEXMATCH(UPPER($C130), ""INS"")), IFERROR(IF((F130+L130)&gt;0, (F130+L130-M130)/(F130+L130), """"), """"), """")"),"")</f>
        <v/>
      </c>
      <c r="R130" s="101" t="b">
        <v>1</v>
      </c>
      <c r="S130" s="102" t="b">
        <v>1</v>
      </c>
      <c r="T130" s="102" t="b">
        <v>0</v>
      </c>
      <c r="U130" s="102" t="s">
        <v>63</v>
      </c>
      <c r="V130" s="101" t="b">
        <v>0</v>
      </c>
      <c r="W130" s="26">
        <f t="shared" si="4"/>
        <v>0.3087694862</v>
      </c>
      <c r="X130" s="27">
        <f t="shared" si="5"/>
        <v>19140.46</v>
      </c>
      <c r="Y130" s="27">
        <f t="shared" si="6"/>
        <v>19140.46</v>
      </c>
      <c r="Z130" s="27" t="str">
        <f t="shared" si="7"/>
        <v/>
      </c>
      <c r="AA130" s="125" t="str">
        <f>IFERROR(__xludf.DUMMYFUNCTION("""COMPUTED_VALUE"""),"Drew")</f>
        <v>Drew</v>
      </c>
      <c r="AB130" s="27">
        <f t="shared" si="8"/>
        <v>19140.46</v>
      </c>
      <c r="AC130" s="93"/>
      <c r="AE130" s="58"/>
      <c r="AF130" s="58"/>
    </row>
    <row r="131">
      <c r="A131" s="91">
        <v>1979.0</v>
      </c>
      <c r="B131" s="31">
        <v>2.025513E7</v>
      </c>
      <c r="C131" s="31" t="s">
        <v>434</v>
      </c>
      <c r="D131" s="127"/>
      <c r="E131" s="33">
        <v>45938.0</v>
      </c>
      <c r="F131" s="34">
        <v>1259.78</v>
      </c>
      <c r="G131" s="35" t="s">
        <v>370</v>
      </c>
      <c r="H131" s="35" t="s">
        <v>370</v>
      </c>
      <c r="I131" s="31" t="s">
        <v>296</v>
      </c>
      <c r="J131" s="34">
        <v>1259.78</v>
      </c>
      <c r="K131" s="34">
        <v>1259.78</v>
      </c>
      <c r="L131" s="34">
        <f t="shared" ref="L131:L233" si="10">if(S131=TRUE,K131-F131,"")</f>
        <v>0</v>
      </c>
      <c r="M131" s="34"/>
      <c r="N131" s="34">
        <f t="shared" ref="N131:N140" si="11">if(S131=TRUE,K131-M131,"")</f>
        <v>1259.78</v>
      </c>
      <c r="O131" s="36">
        <f t="shared" si="9"/>
        <v>1</v>
      </c>
      <c r="P131" s="36">
        <f>IFERROR(__xludf.DUMMYFUNCTION("IF(AND($R131, NOT(REGEXMATCH(UPPER($C131), ""INS""))), IFERROR(IF((F131+L131)&gt;0, (F131+L131-M131)/(F131+L131), """"), """"), """")"),1.0)</f>
        <v>1</v>
      </c>
      <c r="Q131" s="36" t="str">
        <f>IFERROR(__xludf.DUMMYFUNCTION("IF(AND($R131, REGEXMATCH(UPPER($C131), ""INS"")), IFERROR(IF((F131+L131)&gt;0, (F131+L131-M131)/(F131+L131), """"), """"), """")"),"")</f>
        <v/>
      </c>
      <c r="R131" s="119" t="b">
        <v>1</v>
      </c>
      <c r="S131" s="37" t="b">
        <v>1</v>
      </c>
      <c r="T131" s="37" t="b">
        <v>0</v>
      </c>
      <c r="U131" s="37" t="s">
        <v>63</v>
      </c>
      <c r="V131" s="119" t="b">
        <v>0</v>
      </c>
      <c r="W131" s="26">
        <f t="shared" si="4"/>
        <v>1</v>
      </c>
      <c r="X131" s="27">
        <f t="shared" si="5"/>
        <v>1259.78</v>
      </c>
      <c r="Y131" s="27">
        <f t="shared" si="6"/>
        <v>1259.78</v>
      </c>
      <c r="Z131" s="27">
        <f t="shared" si="7"/>
        <v>0</v>
      </c>
      <c r="AA131" s="125" t="str">
        <f>IFERROR(__xludf.DUMMYFUNCTION("""COMPUTED_VALUE"""),"Drew")</f>
        <v>Drew</v>
      </c>
      <c r="AB131" s="27">
        <f t="shared" si="8"/>
        <v>1259.78</v>
      </c>
      <c r="AC131" s="93"/>
      <c r="AE131" s="94"/>
      <c r="AF131" s="94"/>
    </row>
    <row r="132">
      <c r="A132" s="91">
        <v>1496.0</v>
      </c>
      <c r="B132" s="31">
        <v>2.0255131E7</v>
      </c>
      <c r="C132" s="31" t="s">
        <v>435</v>
      </c>
      <c r="D132" s="127"/>
      <c r="E132" s="33">
        <v>45849.0</v>
      </c>
      <c r="F132" s="34">
        <v>13209.6</v>
      </c>
      <c r="G132" s="95">
        <v>45876.0</v>
      </c>
      <c r="H132" s="95">
        <v>45876.0</v>
      </c>
      <c r="I132" s="31" t="s">
        <v>69</v>
      </c>
      <c r="J132" s="34">
        <v>13374.6</v>
      </c>
      <c r="K132" s="34">
        <v>13374.6</v>
      </c>
      <c r="L132" s="34">
        <f t="shared" si="10"/>
        <v>165</v>
      </c>
      <c r="M132" s="34">
        <v>7862.13</v>
      </c>
      <c r="N132" s="34">
        <f t="shared" si="11"/>
        <v>5512.47</v>
      </c>
      <c r="O132" s="36">
        <f t="shared" si="9"/>
        <v>0.412159616</v>
      </c>
      <c r="P132" s="36">
        <f>IFERROR(__xludf.DUMMYFUNCTION("IF(AND($R132, NOT(REGEXMATCH(UPPER($C132), ""INS""))), IFERROR(IF((F132+L132)&gt;0, (F132+L132-M132)/(F132+L132), """"), """"), """")"),0.4121596159885155)</f>
        <v>0.412159616</v>
      </c>
      <c r="Q132" s="36" t="str">
        <f>IFERROR(__xludf.DUMMYFUNCTION("IF(AND($R132, REGEXMATCH(UPPER($C132), ""INS"")), IFERROR(IF((F132+L132)&gt;0, (F132+L132-M132)/(F132+L132), """"), """"), """")"),"")</f>
        <v/>
      </c>
      <c r="R132" s="119" t="b">
        <v>1</v>
      </c>
      <c r="S132" s="37" t="b">
        <v>1</v>
      </c>
      <c r="T132" s="37" t="b">
        <v>0</v>
      </c>
      <c r="U132" s="37" t="s">
        <v>63</v>
      </c>
      <c r="V132" s="37" t="b">
        <v>1</v>
      </c>
      <c r="W132" s="26">
        <f t="shared" si="4"/>
        <v>0.412159616</v>
      </c>
      <c r="X132" s="27">
        <f t="shared" si="5"/>
        <v>13374.6</v>
      </c>
      <c r="Y132" s="27">
        <f t="shared" si="6"/>
        <v>13209.6</v>
      </c>
      <c r="Z132" s="27">
        <f t="shared" si="7"/>
        <v>165</v>
      </c>
      <c r="AA132" s="125" t="str">
        <f>IFERROR(__xludf.DUMMYFUNCTION("""COMPUTED_VALUE"""),"")</f>
        <v/>
      </c>
      <c r="AB132" s="27">
        <f t="shared" si="8"/>
        <v>13374.6</v>
      </c>
      <c r="AC132" s="93"/>
      <c r="AE132" s="58"/>
      <c r="AF132" s="58"/>
    </row>
    <row r="133">
      <c r="A133" s="91">
        <v>1546.0</v>
      </c>
      <c r="B133" s="31">
        <v>2.0255132E7</v>
      </c>
      <c r="C133" s="31" t="s">
        <v>436</v>
      </c>
      <c r="D133" s="127"/>
      <c r="E133" s="33">
        <v>45849.0</v>
      </c>
      <c r="F133" s="34">
        <v>48090.32</v>
      </c>
      <c r="G133" s="35" t="s">
        <v>437</v>
      </c>
      <c r="H133" s="35" t="s">
        <v>437</v>
      </c>
      <c r="I133" s="31" t="s">
        <v>62</v>
      </c>
      <c r="J133" s="34">
        <v>47914.75</v>
      </c>
      <c r="K133" s="34">
        <v>47914.75</v>
      </c>
      <c r="L133" s="34">
        <f t="shared" si="10"/>
        <v>-175.57</v>
      </c>
      <c r="M133" s="143">
        <v>31082.06</v>
      </c>
      <c r="N133" s="34">
        <f t="shared" si="11"/>
        <v>16832.69</v>
      </c>
      <c r="O133" s="36">
        <f t="shared" si="9"/>
        <v>0.3513049739</v>
      </c>
      <c r="P133" s="36">
        <f>IFERROR(__xludf.DUMMYFUNCTION("IF(AND($R133, NOT(REGEXMATCH(UPPER($C133), ""INS""))), IFERROR(IF((F133+L133)&gt;0, (F133+L133-M133)/(F133+L133), """"), """"), """")"),0.3513049739380879)</f>
        <v>0.3513049739</v>
      </c>
      <c r="Q133" s="36" t="str">
        <f>IFERROR(__xludf.DUMMYFUNCTION("IF(AND($R133, REGEXMATCH(UPPER($C133), ""INS"")), IFERROR(IF((F133+L133)&gt;0, (F133+L133-M133)/(F133+L133), """"), """"), """")"),"")</f>
        <v/>
      </c>
      <c r="R133" s="37" t="b">
        <v>1</v>
      </c>
      <c r="S133" s="37" t="b">
        <v>1</v>
      </c>
      <c r="T133" s="37" t="b">
        <v>0</v>
      </c>
      <c r="U133" s="37" t="s">
        <v>63</v>
      </c>
      <c r="V133" s="37" t="b">
        <v>1</v>
      </c>
      <c r="W133" s="26">
        <f t="shared" si="4"/>
        <v>0.3513049739</v>
      </c>
      <c r="X133" s="27">
        <f t="shared" si="5"/>
        <v>47914.75</v>
      </c>
      <c r="Y133" s="27">
        <f t="shared" si="6"/>
        <v>48090.32</v>
      </c>
      <c r="Z133" s="27">
        <f t="shared" si="7"/>
        <v>-175.57</v>
      </c>
      <c r="AA133" s="125" t="str">
        <f>IFERROR(__xludf.DUMMYFUNCTION("""COMPUTED_VALUE"""),"Drew")</f>
        <v>Drew</v>
      </c>
      <c r="AB133" s="27">
        <f t="shared" si="8"/>
        <v>47914.75</v>
      </c>
      <c r="AC133" s="93"/>
      <c r="AE133" s="58"/>
      <c r="AF133" s="58"/>
    </row>
    <row r="134">
      <c r="A134" s="91">
        <v>1594.0</v>
      </c>
      <c r="B134" s="31">
        <v>2.0255133E7</v>
      </c>
      <c r="C134" s="31" t="s">
        <v>438</v>
      </c>
      <c r="D134" s="127"/>
      <c r="E134" s="33">
        <v>45849.0</v>
      </c>
      <c r="F134" s="34">
        <v>11685.0</v>
      </c>
      <c r="G134" s="95">
        <v>45883.0</v>
      </c>
      <c r="H134" s="95">
        <v>45883.0</v>
      </c>
      <c r="I134" s="31" t="s">
        <v>69</v>
      </c>
      <c r="J134" s="34">
        <v>11435.0</v>
      </c>
      <c r="K134" s="34">
        <v>11435.0</v>
      </c>
      <c r="L134" s="34">
        <f t="shared" si="10"/>
        <v>-250</v>
      </c>
      <c r="M134" s="34">
        <v>7000.0</v>
      </c>
      <c r="N134" s="34">
        <f t="shared" si="11"/>
        <v>4435</v>
      </c>
      <c r="O134" s="36">
        <f t="shared" si="9"/>
        <v>0.3878443376</v>
      </c>
      <c r="P134" s="36">
        <f>IFERROR(__xludf.DUMMYFUNCTION("IF(AND($R134, NOT(REGEXMATCH(UPPER($C134), ""INS""))), IFERROR(IF((F134+L134)&gt;0, (F134+L134-M134)/(F134+L134), """"), """"), """")"),0.38784433756012243)</f>
        <v>0.3878443376</v>
      </c>
      <c r="Q134" s="36" t="str">
        <f>IFERROR(__xludf.DUMMYFUNCTION("IF(AND($R134, REGEXMATCH(UPPER($C134), ""INS"")), IFERROR(IF((F134+L134)&gt;0, (F134+L134-M134)/(F134+L134), """"), """"), """")"),"")</f>
        <v/>
      </c>
      <c r="R134" s="37" t="b">
        <v>1</v>
      </c>
      <c r="S134" s="37" t="b">
        <v>1</v>
      </c>
      <c r="T134" s="37" t="b">
        <v>0</v>
      </c>
      <c r="U134" s="37" t="s">
        <v>63</v>
      </c>
      <c r="V134" s="37" t="b">
        <v>1</v>
      </c>
      <c r="W134" s="26">
        <f t="shared" si="4"/>
        <v>0.3878443376</v>
      </c>
      <c r="X134" s="27">
        <f t="shared" si="5"/>
        <v>11435</v>
      </c>
      <c r="Y134" s="27">
        <f t="shared" si="6"/>
        <v>11685</v>
      </c>
      <c r="Z134" s="27">
        <f t="shared" si="7"/>
        <v>-250</v>
      </c>
      <c r="AA134" s="125" t="str">
        <f>IFERROR(__xludf.DUMMYFUNCTION("""COMPUTED_VALUE"""),"")</f>
        <v/>
      </c>
      <c r="AB134" s="27">
        <f t="shared" si="8"/>
        <v>11435</v>
      </c>
      <c r="AC134" s="93"/>
      <c r="AE134" s="94"/>
      <c r="AF134" s="94"/>
    </row>
    <row r="135">
      <c r="A135" s="129">
        <v>1684.0</v>
      </c>
      <c r="B135" s="38">
        <v>2.0255134E7</v>
      </c>
      <c r="C135" s="38" t="s">
        <v>439</v>
      </c>
      <c r="D135" s="52"/>
      <c r="E135" s="40">
        <v>45849.0</v>
      </c>
      <c r="F135" s="41">
        <v>6921.11</v>
      </c>
      <c r="G135" s="40"/>
      <c r="H135" s="40"/>
      <c r="I135" s="38" t="s">
        <v>62</v>
      </c>
      <c r="J135" s="41"/>
      <c r="K135" s="41"/>
      <c r="L135" s="41" t="str">
        <f t="shared" si="10"/>
        <v/>
      </c>
      <c r="M135" s="41"/>
      <c r="N135" s="41" t="str">
        <f t="shared" si="11"/>
        <v/>
      </c>
      <c r="O135" s="43" t="str">
        <f t="shared" si="9"/>
        <v/>
      </c>
      <c r="P135" s="43" t="str">
        <f>IFERROR(__xludf.DUMMYFUNCTION("IF(AND($R135, NOT(REGEXMATCH(UPPER($C135), ""INS""))), IFERROR(IF((F135+L135)&gt;0, (F135+L135-M135)/(F135+L135), """"), """"), """")"),"")</f>
        <v/>
      </c>
      <c r="Q135" s="43" t="str">
        <f>IFERROR(__xludf.DUMMYFUNCTION("IF(AND($R135, REGEXMATCH(UPPER($C135), ""INS"")), IFERROR(IF((F135+L135)&gt;0, (F135+L135-M135)/(F135+L135), """"), """"), """")"),"")</f>
        <v/>
      </c>
      <c r="R135" s="131" t="b">
        <v>0</v>
      </c>
      <c r="S135" s="131" t="b">
        <v>0</v>
      </c>
      <c r="T135" s="131" t="b">
        <v>0</v>
      </c>
      <c r="U135" s="44" t="s">
        <v>387</v>
      </c>
      <c r="V135" s="44" t="b">
        <v>1</v>
      </c>
      <c r="W135" s="26" t="str">
        <f t="shared" si="4"/>
        <v/>
      </c>
      <c r="X135" s="27" t="str">
        <f t="shared" si="5"/>
        <v/>
      </c>
      <c r="Y135" s="27">
        <f t="shared" si="6"/>
        <v>6921.11</v>
      </c>
      <c r="Z135" s="27" t="str">
        <f t="shared" si="7"/>
        <v/>
      </c>
      <c r="AA135" s="125" t="str">
        <f>IFERROR(__xludf.DUMMYFUNCTION("""COMPUTED_VALUE"""),"Drew")</f>
        <v>Drew</v>
      </c>
      <c r="AB135" s="27" t="str">
        <f t="shared" si="8"/>
        <v/>
      </c>
      <c r="AC135" s="93"/>
      <c r="AE135" s="58"/>
      <c r="AF135" s="58"/>
    </row>
    <row r="136">
      <c r="A136" s="129">
        <v>1289.0</v>
      </c>
      <c r="B136" s="38">
        <v>2.0255135E7</v>
      </c>
      <c r="C136" s="38" t="s">
        <v>440</v>
      </c>
      <c r="D136" s="52"/>
      <c r="E136" s="40">
        <v>45938.0</v>
      </c>
      <c r="F136" s="41">
        <v>40952.52</v>
      </c>
      <c r="G136" s="130"/>
      <c r="H136" s="130"/>
      <c r="I136" s="38" t="s">
        <v>81</v>
      </c>
      <c r="J136" s="41">
        <v>25450.89</v>
      </c>
      <c r="K136" s="41">
        <v>33341.49</v>
      </c>
      <c r="L136" s="41" t="str">
        <f t="shared" si="10"/>
        <v/>
      </c>
      <c r="M136" s="41"/>
      <c r="N136" s="41" t="str">
        <f t="shared" si="11"/>
        <v/>
      </c>
      <c r="O136" s="43">
        <f t="shared" si="9"/>
        <v>1</v>
      </c>
      <c r="P136" s="43" t="str">
        <f>IFERROR(__xludf.DUMMYFUNCTION("IF(AND($R136, NOT(REGEXMATCH(UPPER($C136), ""INS""))), IFERROR(IF((F136+L136)&gt;0, (F136+L136-M136)/(F136+L136), """"), """"), """")"),"")</f>
        <v/>
      </c>
      <c r="Q136" s="43">
        <f>IFERROR(__xludf.DUMMYFUNCTION("IF(AND($R136, REGEXMATCH(UPPER($C136), ""INS"")), IFERROR(IF((F136+L136)&gt;0, (F136+L136-M136)/(F136+L136), """"), """"), """")"),1.0)</f>
        <v>1</v>
      </c>
      <c r="R136" s="131" t="b">
        <v>1</v>
      </c>
      <c r="S136" s="44" t="b">
        <v>0</v>
      </c>
      <c r="T136" s="44" t="b">
        <v>1</v>
      </c>
      <c r="U136" s="44" t="s">
        <v>106</v>
      </c>
      <c r="V136" s="131" t="b">
        <v>0</v>
      </c>
      <c r="W136" s="26">
        <f t="shared" si="4"/>
        <v>1</v>
      </c>
      <c r="X136" s="27">
        <f t="shared" si="5"/>
        <v>25450.89</v>
      </c>
      <c r="Y136" s="27">
        <f t="shared" si="6"/>
        <v>40952.52</v>
      </c>
      <c r="Z136" s="27" t="str">
        <f t="shared" si="7"/>
        <v/>
      </c>
      <c r="AA136" s="125" t="str">
        <f>IFERROR(__xludf.DUMMYFUNCTION("""COMPUTED_VALUE"""),"")</f>
        <v/>
      </c>
      <c r="AB136" s="27">
        <f t="shared" si="8"/>
        <v>33341.49</v>
      </c>
      <c r="AC136" s="93">
        <v>46077.0</v>
      </c>
      <c r="AE136" s="58"/>
      <c r="AF136" s="58"/>
    </row>
    <row r="137">
      <c r="A137" s="96">
        <v>1581.0</v>
      </c>
      <c r="B137" s="97">
        <v>2.0255136E7</v>
      </c>
      <c r="C137" s="97" t="s">
        <v>277</v>
      </c>
      <c r="D137" s="137"/>
      <c r="E137" s="98">
        <v>45854.0</v>
      </c>
      <c r="F137" s="99">
        <v>8277.77</v>
      </c>
      <c r="G137" s="128" t="s">
        <v>370</v>
      </c>
      <c r="H137" s="128" t="s">
        <v>370</v>
      </c>
      <c r="I137" s="97" t="s">
        <v>296</v>
      </c>
      <c r="J137" s="99">
        <v>8277.77</v>
      </c>
      <c r="K137" s="99">
        <v>7000.0</v>
      </c>
      <c r="L137" s="99">
        <f t="shared" si="10"/>
        <v>-1277.77</v>
      </c>
      <c r="M137" s="99">
        <v>4791.7</v>
      </c>
      <c r="N137" s="99">
        <f t="shared" si="11"/>
        <v>2208.3</v>
      </c>
      <c r="O137" s="100">
        <f t="shared" si="9"/>
        <v>0.3154714286</v>
      </c>
      <c r="P137" s="100" t="str">
        <f>IFERROR(__xludf.DUMMYFUNCTION("IF(AND($R137, NOT(REGEXMATCH(UPPER($C137), ""INS""))), IFERROR(IF((F137+L137)&gt;0, (F137+L137-M137)/(F137+L137), """"), """"), """")"),"")</f>
        <v/>
      </c>
      <c r="Q137" s="100">
        <f>IFERROR(__xludf.DUMMYFUNCTION("IF(AND($R137, REGEXMATCH(UPPER($C137), ""INS"")), IFERROR(IF((F137+L137)&gt;0, (F137+L137-M137)/(F137+L137), """"), """"), """")"),0.3154714285714286)</f>
        <v>0.3154714286</v>
      </c>
      <c r="R137" s="101" t="b">
        <v>1</v>
      </c>
      <c r="S137" s="102" t="b">
        <v>1</v>
      </c>
      <c r="T137" s="102" t="b">
        <v>1</v>
      </c>
      <c r="U137" s="102" t="s">
        <v>63</v>
      </c>
      <c r="V137" s="102" t="b">
        <v>1</v>
      </c>
      <c r="W137" s="26">
        <f t="shared" si="4"/>
        <v>0.3154714286</v>
      </c>
      <c r="X137" s="27">
        <f t="shared" si="5"/>
        <v>8277.77</v>
      </c>
      <c r="Y137" s="27">
        <f t="shared" si="6"/>
        <v>8277.77</v>
      </c>
      <c r="Z137" s="27">
        <f t="shared" si="7"/>
        <v>-1277.77</v>
      </c>
      <c r="AA137" s="125" t="str">
        <f>IFERROR(__xludf.DUMMYFUNCTION("""COMPUTED_VALUE"""),"")</f>
        <v/>
      </c>
      <c r="AB137" s="27">
        <f t="shared" si="8"/>
        <v>7000</v>
      </c>
      <c r="AC137" s="93">
        <v>46000.0</v>
      </c>
      <c r="AE137" s="58"/>
      <c r="AF137" s="58"/>
    </row>
    <row r="138">
      <c r="A138" s="129">
        <v>1303.0</v>
      </c>
      <c r="B138" s="38">
        <v>2.0255137E7</v>
      </c>
      <c r="C138" s="38" t="s">
        <v>441</v>
      </c>
      <c r="D138" s="52"/>
      <c r="E138" s="40">
        <v>45854.0</v>
      </c>
      <c r="F138" s="41">
        <v>362462.87</v>
      </c>
      <c r="G138" s="42" t="s">
        <v>130</v>
      </c>
      <c r="H138" s="42" t="s">
        <v>130</v>
      </c>
      <c r="I138" s="38" t="s">
        <v>81</v>
      </c>
      <c r="J138" s="41">
        <v>89378.51</v>
      </c>
      <c r="K138" s="41">
        <v>166535.51</v>
      </c>
      <c r="L138" s="41" t="str">
        <f t="shared" si="10"/>
        <v/>
      </c>
      <c r="M138" s="41"/>
      <c r="N138" s="41" t="str">
        <f t="shared" si="11"/>
        <v/>
      </c>
      <c r="O138" s="43">
        <f t="shared" si="9"/>
        <v>1</v>
      </c>
      <c r="P138" s="43" t="str">
        <f>IFERROR(__xludf.DUMMYFUNCTION("IF(AND($R138, NOT(REGEXMATCH(UPPER($C138), ""INS""))), IFERROR(IF((F138+L138)&gt;0, (F138+L138-M138)/(F138+L138), """"), """"), """")"),"")</f>
        <v/>
      </c>
      <c r="Q138" s="43">
        <f>IFERROR(__xludf.DUMMYFUNCTION("IF(AND($R138, REGEXMATCH(UPPER($C138), ""INS"")), IFERROR(IF((F138+L138)&gt;0, (F138+L138-M138)/(F138+L138), """"), """"), """")"),1.0)</f>
        <v>1</v>
      </c>
      <c r="R138" s="131" t="b">
        <v>1</v>
      </c>
      <c r="S138" s="44" t="b">
        <v>0</v>
      </c>
      <c r="T138" s="44" t="b">
        <v>1</v>
      </c>
      <c r="U138" s="44" t="s">
        <v>72</v>
      </c>
      <c r="V138" s="44" t="b">
        <v>1</v>
      </c>
      <c r="W138" s="26">
        <f t="shared" si="4"/>
        <v>1</v>
      </c>
      <c r="X138" s="27">
        <f t="shared" si="5"/>
        <v>89378.51</v>
      </c>
      <c r="Y138" s="27">
        <f t="shared" si="6"/>
        <v>362462.87</v>
      </c>
      <c r="Z138" s="27" t="str">
        <f t="shared" si="7"/>
        <v/>
      </c>
      <c r="AA138" s="125" t="str">
        <f>IFERROR(__xludf.DUMMYFUNCTION("""COMPUTED_VALUE"""),"")</f>
        <v/>
      </c>
      <c r="AB138" s="27">
        <f t="shared" si="8"/>
        <v>166535.51</v>
      </c>
      <c r="AC138" s="93">
        <v>46051.0</v>
      </c>
      <c r="AE138" s="94"/>
      <c r="AF138" s="94"/>
    </row>
    <row r="139">
      <c r="A139" s="129">
        <v>1699.0</v>
      </c>
      <c r="B139" s="38">
        <v>2.0255138E7</v>
      </c>
      <c r="C139" s="38" t="s">
        <v>442</v>
      </c>
      <c r="D139" s="38"/>
      <c r="E139" s="40">
        <v>45856.0</v>
      </c>
      <c r="F139" s="41">
        <v>15245.66</v>
      </c>
      <c r="G139" s="42" t="s">
        <v>119</v>
      </c>
      <c r="H139" s="42" t="s">
        <v>443</v>
      </c>
      <c r="I139" s="38" t="s">
        <v>69</v>
      </c>
      <c r="J139" s="41">
        <v>13031.37</v>
      </c>
      <c r="K139" s="41">
        <v>21785.480000000003</v>
      </c>
      <c r="L139" s="41">
        <f t="shared" si="10"/>
        <v>6539.82</v>
      </c>
      <c r="M139" s="41">
        <v>6999.4</v>
      </c>
      <c r="N139" s="41">
        <f t="shared" si="11"/>
        <v>14786.08</v>
      </c>
      <c r="O139" s="43">
        <f t="shared" si="9"/>
        <v>0.6787126104</v>
      </c>
      <c r="P139" s="43" t="str">
        <f>IFERROR(__xludf.DUMMYFUNCTION("IF(AND($R139, NOT(REGEXMATCH(UPPER($C139), ""INS""))), IFERROR(IF((F139+L139)&gt;0, (F139+L139-M139)/(F139+L139), """"), """"), """")"),"")</f>
        <v/>
      </c>
      <c r="Q139" s="43">
        <f>IFERROR(__xludf.DUMMYFUNCTION("IF(AND($R139, REGEXMATCH(UPPER($C139), ""INS"")), IFERROR(IF((F139+L139)&gt;0, (F139+L139-M139)/(F139+L139), """"), """"), """")"),0.6787126104175809)</f>
        <v>0.6787126104</v>
      </c>
      <c r="R139" s="131" t="b">
        <v>1</v>
      </c>
      <c r="S139" s="44" t="b">
        <v>1</v>
      </c>
      <c r="T139" s="44" t="b">
        <v>0</v>
      </c>
      <c r="U139" s="44" t="s">
        <v>72</v>
      </c>
      <c r="V139" s="44" t="b">
        <v>1</v>
      </c>
      <c r="W139" s="26">
        <f t="shared" si="4"/>
        <v>0.6787126104</v>
      </c>
      <c r="X139" s="27">
        <f t="shared" si="5"/>
        <v>13031.37</v>
      </c>
      <c r="Y139" s="27">
        <f t="shared" si="6"/>
        <v>15245.66</v>
      </c>
      <c r="Z139" s="27">
        <f t="shared" si="7"/>
        <v>6539.82</v>
      </c>
      <c r="AA139" s="125" t="str">
        <f>IFERROR(__xludf.DUMMYFUNCTION("""COMPUTED_VALUE"""),"")</f>
        <v/>
      </c>
      <c r="AB139" s="27">
        <f t="shared" si="8"/>
        <v>21785.48</v>
      </c>
      <c r="AC139" s="93"/>
      <c r="AE139" s="94"/>
      <c r="AF139" s="94"/>
    </row>
    <row r="140">
      <c r="A140" s="96">
        <v>1714.0</v>
      </c>
      <c r="B140" s="97">
        <v>2.0255139E7</v>
      </c>
      <c r="C140" s="97" t="s">
        <v>444</v>
      </c>
      <c r="D140" s="137"/>
      <c r="E140" s="98">
        <v>45856.0</v>
      </c>
      <c r="F140" s="99">
        <v>8366.55</v>
      </c>
      <c r="G140" s="128" t="s">
        <v>317</v>
      </c>
      <c r="H140" s="128" t="s">
        <v>317</v>
      </c>
      <c r="I140" s="97" t="s">
        <v>296</v>
      </c>
      <c r="J140" s="99">
        <v>8940.03</v>
      </c>
      <c r="K140" s="99">
        <v>8940.03</v>
      </c>
      <c r="L140" s="99">
        <f t="shared" si="10"/>
        <v>573.48</v>
      </c>
      <c r="M140" s="99">
        <v>6190.83</v>
      </c>
      <c r="N140" s="99">
        <f t="shared" si="11"/>
        <v>2749.2</v>
      </c>
      <c r="O140" s="100">
        <f t="shared" si="9"/>
        <v>0.3075157466</v>
      </c>
      <c r="P140" s="100">
        <f>IFERROR(__xludf.DUMMYFUNCTION("IF(AND($R140, NOT(REGEXMATCH(UPPER($C140), ""INS""))), IFERROR(IF((F140+L140)&gt;0, (F140+L140-M140)/(F140+L140), """"), """"), """")"),0.3075157465914545)</f>
        <v>0.3075157466</v>
      </c>
      <c r="Q140" s="100" t="str">
        <f>IFERROR(__xludf.DUMMYFUNCTION("IF(AND($R140, REGEXMATCH(UPPER($C140), ""INS"")), IFERROR(IF((F140+L140)&gt;0, (F140+L140-M140)/(F140+L140), """"), """"), """")"),"")</f>
        <v/>
      </c>
      <c r="R140" s="101" t="b">
        <v>1</v>
      </c>
      <c r="S140" s="102" t="b">
        <v>1</v>
      </c>
      <c r="T140" s="102" t="b">
        <v>1</v>
      </c>
      <c r="U140" s="102" t="s">
        <v>63</v>
      </c>
      <c r="V140" s="102" t="b">
        <v>1</v>
      </c>
      <c r="W140" s="26">
        <f t="shared" si="4"/>
        <v>0.3075157466</v>
      </c>
      <c r="X140" s="27">
        <f t="shared" si="5"/>
        <v>8940.03</v>
      </c>
      <c r="Y140" s="27">
        <f t="shared" si="6"/>
        <v>8366.55</v>
      </c>
      <c r="Z140" s="27">
        <f t="shared" si="7"/>
        <v>573.48</v>
      </c>
      <c r="AA140" s="125" t="str">
        <f>IFERROR(__xludf.DUMMYFUNCTION("""COMPUTED_VALUE"""),"")</f>
        <v/>
      </c>
      <c r="AB140" s="27">
        <f t="shared" si="8"/>
        <v>8940.03</v>
      </c>
      <c r="AC140" s="93"/>
      <c r="AE140" s="94"/>
      <c r="AF140" s="94"/>
    </row>
    <row r="141">
      <c r="A141" s="91">
        <v>1610.0</v>
      </c>
      <c r="B141" s="31">
        <v>2.025514E7</v>
      </c>
      <c r="C141" s="31" t="s">
        <v>445</v>
      </c>
      <c r="D141" s="127"/>
      <c r="E141" s="33">
        <v>45857.0</v>
      </c>
      <c r="F141" s="34">
        <v>0.0</v>
      </c>
      <c r="G141" s="33">
        <v>45910.0</v>
      </c>
      <c r="H141" s="33">
        <v>45910.0</v>
      </c>
      <c r="I141" s="31" t="s">
        <v>69</v>
      </c>
      <c r="J141" s="34">
        <v>1495.0</v>
      </c>
      <c r="K141" s="34">
        <v>1495.0</v>
      </c>
      <c r="L141" s="34">
        <f t="shared" si="10"/>
        <v>1495</v>
      </c>
      <c r="M141" s="34">
        <v>0.0</v>
      </c>
      <c r="N141" s="34"/>
      <c r="O141" s="36">
        <f t="shared" si="9"/>
        <v>1</v>
      </c>
      <c r="P141" s="36" t="str">
        <f>IFERROR(__xludf.DUMMYFUNCTION("IF(AND($R141, NOT(REGEXMATCH(UPPER($C141), ""INS""))), IFERROR(IF((F141+L141)&gt;0, (F141+L141-M141)/(F141+L141), """"), """"), """")"),"")</f>
        <v/>
      </c>
      <c r="Q141" s="36">
        <f>IFERROR(__xludf.DUMMYFUNCTION("IF(AND($R141, REGEXMATCH(UPPER($C141), ""INS"")), IFERROR(IF((F141+L141)&gt;0, (F141+L141-M141)/(F141+L141), """"), """"), """")"),1.0)</f>
        <v>1</v>
      </c>
      <c r="R141" s="37" t="b">
        <v>1</v>
      </c>
      <c r="S141" s="37" t="b">
        <v>1</v>
      </c>
      <c r="T141" s="37" t="b">
        <v>0</v>
      </c>
      <c r="U141" s="37" t="s">
        <v>63</v>
      </c>
      <c r="V141" s="37" t="b">
        <v>1</v>
      </c>
      <c r="W141" s="26">
        <f t="shared" si="4"/>
        <v>1</v>
      </c>
      <c r="X141" s="27">
        <f t="shared" si="5"/>
        <v>1495</v>
      </c>
      <c r="Y141" s="27">
        <f t="shared" si="6"/>
        <v>0</v>
      </c>
      <c r="Z141" s="27">
        <f t="shared" si="7"/>
        <v>1495</v>
      </c>
      <c r="AA141" s="125" t="str">
        <f>IFERROR(__xludf.DUMMYFUNCTION("""COMPUTED_VALUE"""),"")</f>
        <v/>
      </c>
      <c r="AB141" s="27">
        <f t="shared" si="8"/>
        <v>1495</v>
      </c>
      <c r="AC141" s="93"/>
      <c r="AE141" s="94"/>
      <c r="AF141" s="94"/>
    </row>
    <row r="142">
      <c r="A142" s="91">
        <v>1717.0</v>
      </c>
      <c r="B142" s="31">
        <v>2.0255141E7</v>
      </c>
      <c r="C142" s="31" t="s">
        <v>446</v>
      </c>
      <c r="D142" s="127"/>
      <c r="E142" s="33">
        <v>45858.0</v>
      </c>
      <c r="F142" s="34">
        <v>1511.86</v>
      </c>
      <c r="G142" s="95">
        <v>45897.0</v>
      </c>
      <c r="H142" s="95">
        <v>45897.0</v>
      </c>
      <c r="I142" s="31" t="s">
        <v>62</v>
      </c>
      <c r="J142" s="34">
        <v>1511.86</v>
      </c>
      <c r="K142" s="34">
        <v>1511.86</v>
      </c>
      <c r="L142" s="34">
        <f t="shared" si="10"/>
        <v>0</v>
      </c>
      <c r="M142" s="34">
        <v>660.8</v>
      </c>
      <c r="N142" s="34">
        <f t="shared" ref="N142:N233" si="12">if(S142=TRUE,K142-M142,"")</f>
        <v>851.06</v>
      </c>
      <c r="O142" s="36">
        <f t="shared" si="9"/>
        <v>0.5629224928</v>
      </c>
      <c r="P142" s="36">
        <f>IFERROR(__xludf.DUMMYFUNCTION("IF(AND($R142, NOT(REGEXMATCH(UPPER($C142), ""INS""))), IFERROR(IF((F142+L142)&gt;0, (F142+L142-M142)/(F142+L142), """"), """"), """")"),0.5629224928234096)</f>
        <v>0.5629224928</v>
      </c>
      <c r="Q142" s="36" t="str">
        <f>IFERROR(__xludf.DUMMYFUNCTION("IF(AND($R142, REGEXMATCH(UPPER($C142), ""INS"")), IFERROR(IF((F142+L142)&gt;0, (F142+L142-M142)/(F142+L142), """"), """"), """")"),"")</f>
        <v/>
      </c>
      <c r="R142" s="119" t="b">
        <v>1</v>
      </c>
      <c r="S142" s="37" t="b">
        <v>1</v>
      </c>
      <c r="T142" s="37" t="b">
        <v>0</v>
      </c>
      <c r="U142" s="37" t="s">
        <v>63</v>
      </c>
      <c r="V142" s="37" t="b">
        <v>1</v>
      </c>
      <c r="W142" s="26">
        <f t="shared" si="4"/>
        <v>0.5629224928</v>
      </c>
      <c r="X142" s="27">
        <f t="shared" si="5"/>
        <v>1511.86</v>
      </c>
      <c r="Y142" s="27">
        <f t="shared" si="6"/>
        <v>1511.86</v>
      </c>
      <c r="Z142" s="27">
        <f t="shared" si="7"/>
        <v>0</v>
      </c>
      <c r="AA142" s="125" t="str">
        <f>IFERROR(__xludf.DUMMYFUNCTION("""COMPUTED_VALUE"""),"Drew")</f>
        <v>Drew</v>
      </c>
      <c r="AB142" s="27">
        <f t="shared" si="8"/>
        <v>1511.86</v>
      </c>
      <c r="AC142" s="93"/>
      <c r="AE142" s="58"/>
      <c r="AF142" s="58"/>
    </row>
    <row r="143">
      <c r="A143" s="91">
        <v>1970.0</v>
      </c>
      <c r="B143" s="31">
        <v>2.0255142E7</v>
      </c>
      <c r="C143" s="31" t="s">
        <v>447</v>
      </c>
      <c r="D143" s="127"/>
      <c r="E143" s="33">
        <v>45939.0</v>
      </c>
      <c r="F143" s="34">
        <v>500.0</v>
      </c>
      <c r="G143" s="35" t="s">
        <v>448</v>
      </c>
      <c r="H143" s="35" t="s">
        <v>448</v>
      </c>
      <c r="I143" s="31" t="s">
        <v>296</v>
      </c>
      <c r="J143" s="34">
        <v>500.0</v>
      </c>
      <c r="K143" s="34">
        <v>500.0</v>
      </c>
      <c r="L143" s="34">
        <f t="shared" si="10"/>
        <v>0</v>
      </c>
      <c r="M143" s="34">
        <v>250.0</v>
      </c>
      <c r="N143" s="34">
        <f t="shared" si="12"/>
        <v>250</v>
      </c>
      <c r="O143" s="36">
        <f t="shared" si="9"/>
        <v>0.5</v>
      </c>
      <c r="P143" s="36">
        <f>IFERROR(__xludf.DUMMYFUNCTION("IF(AND($R143, NOT(REGEXMATCH(UPPER($C143), ""INS""))), IFERROR(IF((F143+L143)&gt;0, (F143+L143-M143)/(F143+L143), """"), """"), """")"),0.5)</f>
        <v>0.5</v>
      </c>
      <c r="Q143" s="36" t="str">
        <f>IFERROR(__xludf.DUMMYFUNCTION("IF(AND($R143, REGEXMATCH(UPPER($C143), ""INS"")), IFERROR(IF((F143+L143)&gt;0, (F143+L143-M143)/(F143+L143), """"), """"), """")"),"")</f>
        <v/>
      </c>
      <c r="R143" s="119" t="b">
        <v>1</v>
      </c>
      <c r="S143" s="37" t="b">
        <v>1</v>
      </c>
      <c r="T143" s="37" t="b">
        <v>0</v>
      </c>
      <c r="U143" s="37" t="s">
        <v>63</v>
      </c>
      <c r="V143" s="37" t="b">
        <v>1</v>
      </c>
      <c r="W143" s="26">
        <f t="shared" si="4"/>
        <v>0.5</v>
      </c>
      <c r="X143" s="27">
        <f t="shared" si="5"/>
        <v>500</v>
      </c>
      <c r="Y143" s="27">
        <f t="shared" si="6"/>
        <v>500</v>
      </c>
      <c r="Z143" s="27">
        <f t="shared" si="7"/>
        <v>0</v>
      </c>
      <c r="AA143" s="125" t="str">
        <f>IFERROR(__xludf.DUMMYFUNCTION("""COMPUTED_VALUE"""),"Drew")</f>
        <v>Drew</v>
      </c>
      <c r="AB143" s="27">
        <f t="shared" si="8"/>
        <v>500</v>
      </c>
      <c r="AC143" s="93"/>
      <c r="AE143" s="58"/>
      <c r="AF143" s="58"/>
    </row>
    <row r="144">
      <c r="A144" s="91">
        <v>1457.0</v>
      </c>
      <c r="B144" s="31">
        <v>2.0255143E7</v>
      </c>
      <c r="C144" s="31" t="s">
        <v>449</v>
      </c>
      <c r="D144" s="127"/>
      <c r="E144" s="33">
        <v>45859.0</v>
      </c>
      <c r="F144" s="34">
        <v>24707.4</v>
      </c>
      <c r="G144" s="95">
        <v>45904.0</v>
      </c>
      <c r="H144" s="95">
        <v>45904.0</v>
      </c>
      <c r="I144" s="31" t="s">
        <v>296</v>
      </c>
      <c r="J144" s="34">
        <v>24872.4</v>
      </c>
      <c r="K144" s="34">
        <v>24872.0</v>
      </c>
      <c r="L144" s="34">
        <f t="shared" si="10"/>
        <v>164.6</v>
      </c>
      <c r="M144" s="34">
        <v>14547.69</v>
      </c>
      <c r="N144" s="34">
        <f t="shared" si="12"/>
        <v>10324.31</v>
      </c>
      <c r="O144" s="36">
        <f t="shared" si="9"/>
        <v>0.4150977002</v>
      </c>
      <c r="P144" s="36">
        <f>IFERROR(__xludf.DUMMYFUNCTION("IF(AND($R144, NOT(REGEXMATCH(UPPER($C144), ""INS""))), IFERROR(IF((F144+L144)&gt;0, (F144+L144-M144)/(F144+L144), """"), """"), """")"),0.41509770022515274)</f>
        <v>0.4150977002</v>
      </c>
      <c r="Q144" s="36" t="str">
        <f>IFERROR(__xludf.DUMMYFUNCTION("IF(AND($R144, REGEXMATCH(UPPER($C144), ""INS"")), IFERROR(IF((F144+L144)&gt;0, (F144+L144-M144)/(F144+L144), """"), """"), """")"),"")</f>
        <v/>
      </c>
      <c r="R144" s="37" t="b">
        <v>1</v>
      </c>
      <c r="S144" s="37" t="b">
        <v>1</v>
      </c>
      <c r="T144" s="37" t="b">
        <v>1</v>
      </c>
      <c r="U144" s="37" t="s">
        <v>63</v>
      </c>
      <c r="V144" s="37" t="b">
        <v>1</v>
      </c>
      <c r="W144" s="26">
        <f t="shared" si="4"/>
        <v>0.4150977002</v>
      </c>
      <c r="X144" s="27">
        <f t="shared" si="5"/>
        <v>24872.4</v>
      </c>
      <c r="Y144" s="27">
        <f t="shared" si="6"/>
        <v>24707.4</v>
      </c>
      <c r="Z144" s="27">
        <f t="shared" si="7"/>
        <v>164.6</v>
      </c>
      <c r="AA144" s="125" t="str">
        <f>IFERROR(__xludf.DUMMYFUNCTION("""COMPUTED_VALUE"""),"")</f>
        <v/>
      </c>
      <c r="AB144" s="27">
        <f t="shared" si="8"/>
        <v>24872</v>
      </c>
      <c r="AC144" s="93"/>
      <c r="AE144" s="58"/>
      <c r="AF144" s="58"/>
    </row>
    <row r="145">
      <c r="A145" s="129">
        <v>1658.0</v>
      </c>
      <c r="B145" s="38">
        <v>2.0255144E7</v>
      </c>
      <c r="C145" s="38" t="s">
        <v>450</v>
      </c>
      <c r="D145" s="52"/>
      <c r="E145" s="40">
        <v>45860.0</v>
      </c>
      <c r="F145" s="41">
        <v>13738.58</v>
      </c>
      <c r="G145" s="42" t="s">
        <v>451</v>
      </c>
      <c r="H145" s="42" t="s">
        <v>451</v>
      </c>
      <c r="I145" s="38" t="s">
        <v>296</v>
      </c>
      <c r="J145" s="41">
        <v>2805.16</v>
      </c>
      <c r="K145" s="41">
        <v>2805.16</v>
      </c>
      <c r="L145" s="41">
        <f t="shared" si="10"/>
        <v>-10933.42</v>
      </c>
      <c r="M145" s="41">
        <v>811.02</v>
      </c>
      <c r="N145" s="41">
        <f t="shared" si="12"/>
        <v>1994.14</v>
      </c>
      <c r="O145" s="43">
        <f t="shared" si="9"/>
        <v>0.7108828017</v>
      </c>
      <c r="P145" s="43" t="str">
        <f>IFERROR(__xludf.DUMMYFUNCTION("IF(AND($R145, NOT(REGEXMATCH(UPPER($C145), ""INS""))), IFERROR(IF((F145+L145)&gt;0, (F145+L145-M145)/(F145+L145), """"), """"), """")"),"")</f>
        <v/>
      </c>
      <c r="Q145" s="43">
        <f>IFERROR(__xludf.DUMMYFUNCTION("IF(AND($R145, REGEXMATCH(UPPER($C145), ""INS"")), IFERROR(IF((F145+L145)&gt;0, (F145+L145-M145)/(F145+L145), """"), """"), """")"),0.710882801694021)</f>
        <v>0.7108828017</v>
      </c>
      <c r="R145" s="44" t="b">
        <v>1</v>
      </c>
      <c r="S145" s="44" t="b">
        <v>1</v>
      </c>
      <c r="T145" s="44" t="b">
        <v>1</v>
      </c>
      <c r="U145" s="44" t="s">
        <v>72</v>
      </c>
      <c r="V145" s="44" t="b">
        <v>1</v>
      </c>
      <c r="W145" s="26">
        <f t="shared" si="4"/>
        <v>0.7108828017</v>
      </c>
      <c r="X145" s="27">
        <f t="shared" si="5"/>
        <v>2805.16</v>
      </c>
      <c r="Y145" s="27">
        <f t="shared" si="6"/>
        <v>13738.58</v>
      </c>
      <c r="Z145" s="27">
        <f t="shared" si="7"/>
        <v>-10933.42</v>
      </c>
      <c r="AA145" s="125" t="str">
        <f>IFERROR(__xludf.DUMMYFUNCTION("""COMPUTED_VALUE"""),"")</f>
        <v/>
      </c>
      <c r="AB145" s="27">
        <f t="shared" si="8"/>
        <v>2805.16</v>
      </c>
      <c r="AC145" s="93"/>
      <c r="AE145" s="58"/>
      <c r="AF145" s="58"/>
    </row>
    <row r="146">
      <c r="A146" s="91">
        <v>1713.0</v>
      </c>
      <c r="B146" s="31">
        <v>2.0255145E7</v>
      </c>
      <c r="C146" s="31" t="s">
        <v>452</v>
      </c>
      <c r="D146" s="127"/>
      <c r="E146" s="33">
        <v>45860.0</v>
      </c>
      <c r="F146" s="34">
        <v>1376.25</v>
      </c>
      <c r="G146" s="95">
        <v>45890.0</v>
      </c>
      <c r="H146" s="95">
        <v>45890.0</v>
      </c>
      <c r="I146" s="31" t="s">
        <v>296</v>
      </c>
      <c r="J146" s="34">
        <v>1376.25</v>
      </c>
      <c r="K146" s="34">
        <v>1376.25</v>
      </c>
      <c r="L146" s="34">
        <f t="shared" si="10"/>
        <v>0</v>
      </c>
      <c r="M146" s="34">
        <v>592.25</v>
      </c>
      <c r="N146" s="34">
        <f t="shared" si="12"/>
        <v>784</v>
      </c>
      <c r="O146" s="36">
        <f t="shared" si="9"/>
        <v>0.5696639419</v>
      </c>
      <c r="P146" s="36">
        <f>IFERROR(__xludf.DUMMYFUNCTION("IF(AND($R146, NOT(REGEXMATCH(UPPER($C146), ""INS""))), IFERROR(IF((F146+L146)&gt;0, (F146+L146-M146)/(F146+L146), """"), """"), """")"),0.5696639418710263)</f>
        <v>0.5696639419</v>
      </c>
      <c r="Q146" s="36" t="str">
        <f>IFERROR(__xludf.DUMMYFUNCTION("IF(AND($R146, REGEXMATCH(UPPER($C146), ""INS"")), IFERROR(IF((F146+L146)&gt;0, (F146+L146-M146)/(F146+L146), """"), """"), """")"),"")</f>
        <v/>
      </c>
      <c r="R146" s="119" t="b">
        <v>1</v>
      </c>
      <c r="S146" s="37" t="b">
        <v>1</v>
      </c>
      <c r="T146" s="37" t="b">
        <v>1</v>
      </c>
      <c r="U146" s="37" t="s">
        <v>63</v>
      </c>
      <c r="V146" s="37" t="b">
        <v>1</v>
      </c>
      <c r="W146" s="26">
        <f t="shared" si="4"/>
        <v>0.5696639419</v>
      </c>
      <c r="X146" s="27">
        <f t="shared" si="5"/>
        <v>1376.25</v>
      </c>
      <c r="Y146" s="27">
        <f t="shared" si="6"/>
        <v>1376.25</v>
      </c>
      <c r="Z146" s="27">
        <f t="shared" si="7"/>
        <v>0</v>
      </c>
      <c r="AA146" s="125" t="str">
        <f>IFERROR(__xludf.DUMMYFUNCTION("""COMPUTED_VALUE"""),"")</f>
        <v/>
      </c>
      <c r="AB146" s="27">
        <f t="shared" si="8"/>
        <v>1376.25</v>
      </c>
      <c r="AC146" s="93"/>
      <c r="AE146" s="94"/>
      <c r="AF146" s="94"/>
    </row>
    <row r="147">
      <c r="A147" s="91">
        <v>1694.0</v>
      </c>
      <c r="B147" s="31">
        <v>2.0255146E7</v>
      </c>
      <c r="C147" s="31" t="s">
        <v>453</v>
      </c>
      <c r="D147" s="127"/>
      <c r="E147" s="33">
        <v>45860.0</v>
      </c>
      <c r="F147" s="34">
        <v>11765.97</v>
      </c>
      <c r="G147" s="95">
        <v>45884.0</v>
      </c>
      <c r="H147" s="95">
        <v>45884.0</v>
      </c>
      <c r="I147" s="31" t="s">
        <v>66</v>
      </c>
      <c r="J147" s="34">
        <v>12205.97</v>
      </c>
      <c r="K147" s="34">
        <v>12205.97</v>
      </c>
      <c r="L147" s="34">
        <f t="shared" si="10"/>
        <v>440</v>
      </c>
      <c r="M147" s="34">
        <v>7870.5</v>
      </c>
      <c r="N147" s="34">
        <f t="shared" si="12"/>
        <v>4335.47</v>
      </c>
      <c r="O147" s="36">
        <f t="shared" si="9"/>
        <v>0.355192582</v>
      </c>
      <c r="P147" s="36">
        <f>IFERROR(__xludf.DUMMYFUNCTION("IF(AND($R147, NOT(REGEXMATCH(UPPER($C147), ""INS""))), IFERROR(IF((F147+L147)&gt;0, (F147+L147-M147)/(F147+L147), """"), """"), """")"),0.35519258199061604)</f>
        <v>0.355192582</v>
      </c>
      <c r="Q147" s="36" t="str">
        <f>IFERROR(__xludf.DUMMYFUNCTION("IF(AND($R147, REGEXMATCH(UPPER($C147), ""INS"")), IFERROR(IF((F147+L147)&gt;0, (F147+L147-M147)/(F147+L147), """"), """"), """")"),"")</f>
        <v/>
      </c>
      <c r="R147" s="119" t="b">
        <v>1</v>
      </c>
      <c r="S147" s="37" t="b">
        <v>1</v>
      </c>
      <c r="T147" s="37" t="b">
        <v>0</v>
      </c>
      <c r="U147" s="37" t="s">
        <v>63</v>
      </c>
      <c r="V147" s="37" t="b">
        <v>1</v>
      </c>
      <c r="W147" s="26">
        <f t="shared" si="4"/>
        <v>0.355192582</v>
      </c>
      <c r="X147" s="27">
        <f t="shared" si="5"/>
        <v>12205.97</v>
      </c>
      <c r="Y147" s="27">
        <f t="shared" si="6"/>
        <v>11765.97</v>
      </c>
      <c r="Z147" s="27">
        <f t="shared" si="7"/>
        <v>440</v>
      </c>
      <c r="AA147" s="125" t="str">
        <f>IFERROR(__xludf.DUMMYFUNCTION("""COMPUTED_VALUE"""),"")</f>
        <v/>
      </c>
      <c r="AB147" s="27">
        <f t="shared" si="8"/>
        <v>12205.97</v>
      </c>
      <c r="AC147" s="93"/>
      <c r="AE147" s="58"/>
      <c r="AF147" s="58"/>
    </row>
    <row r="148">
      <c r="A148" s="103">
        <v>1655.0</v>
      </c>
      <c r="B148" s="104">
        <v>2.0255147E7</v>
      </c>
      <c r="C148" s="104" t="s">
        <v>454</v>
      </c>
      <c r="D148" s="138"/>
      <c r="E148" s="105">
        <v>45861.0</v>
      </c>
      <c r="F148" s="106">
        <v>9530.58</v>
      </c>
      <c r="G148" s="107">
        <v>45890.0</v>
      </c>
      <c r="H148" s="107">
        <v>45890.0</v>
      </c>
      <c r="I148" s="104" t="s">
        <v>62</v>
      </c>
      <c r="J148" s="106">
        <v>11084.13</v>
      </c>
      <c r="K148" s="106">
        <v>16174.15</v>
      </c>
      <c r="L148" s="106">
        <f t="shared" si="10"/>
        <v>6643.57</v>
      </c>
      <c r="M148" s="106">
        <v>6572.52</v>
      </c>
      <c r="N148" s="106">
        <f t="shared" si="12"/>
        <v>9601.63</v>
      </c>
      <c r="O148" s="108">
        <f t="shared" si="9"/>
        <v>0.5936404695</v>
      </c>
      <c r="P148" s="108" t="str">
        <f>IFERROR(__xludf.DUMMYFUNCTION("IF(AND($R148, NOT(REGEXMATCH(UPPER($C148), ""INS""))), IFERROR(IF((F148+L148)&gt;0, (F148+L148-M148)/(F148+L148), """"), """"), """")"),"")</f>
        <v/>
      </c>
      <c r="Q148" s="108">
        <f>IFERROR(__xludf.DUMMYFUNCTION("IF(AND($R148, REGEXMATCH(UPPER($C148), ""INS"")), IFERROR(IF((F148+L148)&gt;0, (F148+L148-M148)/(F148+L148), """"), """"), """")"),0.5936404695146267)</f>
        <v>0.5936404695</v>
      </c>
      <c r="R148" s="109" t="b">
        <v>1</v>
      </c>
      <c r="S148" s="110" t="b">
        <v>1</v>
      </c>
      <c r="T148" s="110" t="b">
        <v>0</v>
      </c>
      <c r="U148" s="110" t="s">
        <v>63</v>
      </c>
      <c r="V148" s="110" t="b">
        <v>1</v>
      </c>
      <c r="W148" s="26">
        <f t="shared" si="4"/>
        <v>0.5936404695</v>
      </c>
      <c r="X148" s="27">
        <f t="shared" si="5"/>
        <v>11084.13</v>
      </c>
      <c r="Y148" s="27">
        <f t="shared" si="6"/>
        <v>9530.58</v>
      </c>
      <c r="Z148" s="27">
        <f t="shared" si="7"/>
        <v>6643.57</v>
      </c>
      <c r="AA148" s="125" t="str">
        <f>IFERROR(__xludf.DUMMYFUNCTION("""COMPUTED_VALUE"""),"Drew")</f>
        <v>Drew</v>
      </c>
      <c r="AB148" s="27">
        <f t="shared" si="8"/>
        <v>16174.15</v>
      </c>
      <c r="AC148" s="93">
        <v>46072.0</v>
      </c>
      <c r="AE148" s="58"/>
      <c r="AF148" s="58"/>
    </row>
    <row r="149">
      <c r="A149" s="91">
        <v>1695.0</v>
      </c>
      <c r="B149" s="31">
        <v>2.0255148E7</v>
      </c>
      <c r="C149" s="31" t="s">
        <v>455</v>
      </c>
      <c r="D149" s="127"/>
      <c r="E149" s="33">
        <v>45862.0</v>
      </c>
      <c r="F149" s="34">
        <v>5344.2</v>
      </c>
      <c r="G149" s="33">
        <v>45915.0</v>
      </c>
      <c r="H149" s="33">
        <v>45915.0</v>
      </c>
      <c r="I149" s="31" t="s">
        <v>66</v>
      </c>
      <c r="J149" s="34">
        <v>5839.2</v>
      </c>
      <c r="K149" s="34">
        <v>5839.2</v>
      </c>
      <c r="L149" s="34">
        <f t="shared" si="10"/>
        <v>495</v>
      </c>
      <c r="M149" s="34">
        <v>3949.95</v>
      </c>
      <c r="N149" s="34">
        <f t="shared" si="12"/>
        <v>1889.25</v>
      </c>
      <c r="O149" s="36">
        <f t="shared" si="9"/>
        <v>0.3235460337</v>
      </c>
      <c r="P149" s="36">
        <f>IFERROR(__xludf.DUMMYFUNCTION("IF(AND($R149, NOT(REGEXMATCH(UPPER($C149), ""INS""))), IFERROR(IF((F149+L149)&gt;0, (F149+L149-M149)/(F149+L149), """"), """"), """")"),0.323546033703247)</f>
        <v>0.3235460337</v>
      </c>
      <c r="Q149" s="36" t="str">
        <f>IFERROR(__xludf.DUMMYFUNCTION("IF(AND($R149, REGEXMATCH(UPPER($C149), ""INS"")), IFERROR(IF((F149+L149)&gt;0, (F149+L149-M149)/(F149+L149), """"), """"), """")"),"")</f>
        <v/>
      </c>
      <c r="R149" s="119" t="b">
        <v>1</v>
      </c>
      <c r="S149" s="37" t="b">
        <v>1</v>
      </c>
      <c r="T149" s="37" t="b">
        <v>0</v>
      </c>
      <c r="U149" s="37" t="s">
        <v>63</v>
      </c>
      <c r="V149" s="37" t="b">
        <v>1</v>
      </c>
      <c r="W149" s="26">
        <f t="shared" si="4"/>
        <v>0.3235460337</v>
      </c>
      <c r="X149" s="27">
        <f t="shared" si="5"/>
        <v>5839.2</v>
      </c>
      <c r="Y149" s="27">
        <f t="shared" si="6"/>
        <v>5344.2</v>
      </c>
      <c r="Z149" s="27">
        <f t="shared" si="7"/>
        <v>495</v>
      </c>
      <c r="AA149" s="125" t="str">
        <f>IFERROR(__xludf.DUMMYFUNCTION("""COMPUTED_VALUE"""),"")</f>
        <v/>
      </c>
      <c r="AB149" s="27">
        <f t="shared" si="8"/>
        <v>5839.2</v>
      </c>
      <c r="AC149" s="93"/>
      <c r="AE149" s="58"/>
      <c r="AF149" s="58"/>
    </row>
    <row r="150">
      <c r="A150" s="91">
        <v>1767.0</v>
      </c>
      <c r="B150" s="31">
        <v>2.0255149E7</v>
      </c>
      <c r="C150" s="31" t="s">
        <v>378</v>
      </c>
      <c r="D150" s="127"/>
      <c r="E150" s="33">
        <v>45863.0</v>
      </c>
      <c r="F150" s="34">
        <v>2069.23</v>
      </c>
      <c r="G150" s="33">
        <v>45912.0</v>
      </c>
      <c r="H150" s="33">
        <v>45912.0</v>
      </c>
      <c r="I150" s="31" t="s">
        <v>76</v>
      </c>
      <c r="J150" s="34">
        <v>2069.23</v>
      </c>
      <c r="K150" s="34">
        <v>2069.23</v>
      </c>
      <c r="L150" s="34">
        <f t="shared" si="10"/>
        <v>0</v>
      </c>
      <c r="M150" s="34">
        <v>877.68</v>
      </c>
      <c r="N150" s="34">
        <f t="shared" si="12"/>
        <v>1191.55</v>
      </c>
      <c r="O150" s="36">
        <f t="shared" si="9"/>
        <v>0.5758422215</v>
      </c>
      <c r="P150" s="36">
        <f>IFERROR(__xludf.DUMMYFUNCTION("IF(AND($R150, NOT(REGEXMATCH(UPPER($C150), ""INS""))), IFERROR(IF((F150+L150)&gt;0, (F150+L150-M150)/(F150+L150), """"), """"), """")"),0.5758422215026846)</f>
        <v>0.5758422215</v>
      </c>
      <c r="Q150" s="36" t="str">
        <f>IFERROR(__xludf.DUMMYFUNCTION("IF(AND($R150, REGEXMATCH(UPPER($C150), ""INS"")), IFERROR(IF((F150+L150)&gt;0, (F150+L150-M150)/(F150+L150), """"), """"), """")"),"")</f>
        <v/>
      </c>
      <c r="R150" s="119" t="b">
        <v>1</v>
      </c>
      <c r="S150" s="37" t="b">
        <v>1</v>
      </c>
      <c r="T150" s="37" t="b">
        <v>1</v>
      </c>
      <c r="U150" s="37" t="s">
        <v>63</v>
      </c>
      <c r="V150" s="37" t="b">
        <v>1</v>
      </c>
      <c r="W150" s="26">
        <f t="shared" si="4"/>
        <v>0.5758422215</v>
      </c>
      <c r="X150" s="27">
        <f t="shared" si="5"/>
        <v>2069.23</v>
      </c>
      <c r="Y150" s="27">
        <f t="shared" si="6"/>
        <v>2069.23</v>
      </c>
      <c r="Z150" s="27">
        <f t="shared" si="7"/>
        <v>0</v>
      </c>
      <c r="AA150" s="125" t="str">
        <f>IFERROR(__xludf.DUMMYFUNCTION("""COMPUTED_VALUE"""),"")</f>
        <v/>
      </c>
      <c r="AB150" s="27">
        <f t="shared" si="8"/>
        <v>2069.23</v>
      </c>
      <c r="AC150" s="93"/>
      <c r="AE150" s="94"/>
      <c r="AF150" s="94"/>
    </row>
    <row r="151">
      <c r="A151" s="96">
        <v>1652.0</v>
      </c>
      <c r="B151" s="97">
        <v>2.025515E7</v>
      </c>
      <c r="C151" s="97" t="s">
        <v>456</v>
      </c>
      <c r="D151" s="137"/>
      <c r="E151" s="98">
        <v>45863.0</v>
      </c>
      <c r="F151" s="99">
        <v>18193.73</v>
      </c>
      <c r="G151" s="118">
        <v>45908.0</v>
      </c>
      <c r="H151" s="118">
        <v>45918.0</v>
      </c>
      <c r="I151" s="97" t="s">
        <v>62</v>
      </c>
      <c r="J151" s="99">
        <v>18193.73</v>
      </c>
      <c r="K151" s="99">
        <v>18193.73</v>
      </c>
      <c r="L151" s="99">
        <f t="shared" si="10"/>
        <v>0</v>
      </c>
      <c r="M151" s="99">
        <v>15479.41</v>
      </c>
      <c r="N151" s="99">
        <f t="shared" si="12"/>
        <v>2714.32</v>
      </c>
      <c r="O151" s="100">
        <f t="shared" si="9"/>
        <v>0.1491898583</v>
      </c>
      <c r="P151" s="100">
        <f>IFERROR(__xludf.DUMMYFUNCTION("IF(AND($R151, NOT(REGEXMATCH(UPPER($C151), ""INS""))), IFERROR(IF((F151+L151)&gt;0, (F151+L151-M151)/(F151+L151), """"), """"), """")"),0.1491898582643581)</f>
        <v>0.1491898583</v>
      </c>
      <c r="Q151" s="100" t="str">
        <f>IFERROR(__xludf.DUMMYFUNCTION("IF(AND($R151, REGEXMATCH(UPPER($C151), ""INS"")), IFERROR(IF((F151+L151)&gt;0, (F151+L151-M151)/(F151+L151), """"), """"), """")"),"")</f>
        <v/>
      </c>
      <c r="R151" s="101" t="b">
        <v>1</v>
      </c>
      <c r="S151" s="102" t="b">
        <v>1</v>
      </c>
      <c r="T151" s="102" t="b">
        <v>0</v>
      </c>
      <c r="U151" s="102" t="s">
        <v>63</v>
      </c>
      <c r="V151" s="101" t="b">
        <v>0</v>
      </c>
      <c r="W151" s="26">
        <f t="shared" si="4"/>
        <v>0.1491898583</v>
      </c>
      <c r="X151" s="27">
        <f t="shared" si="5"/>
        <v>18193.73</v>
      </c>
      <c r="Y151" s="27">
        <f t="shared" si="6"/>
        <v>18193.73</v>
      </c>
      <c r="Z151" s="27">
        <f t="shared" si="7"/>
        <v>0</v>
      </c>
      <c r="AA151" s="125" t="str">
        <f>IFERROR(__xludf.DUMMYFUNCTION("""COMPUTED_VALUE"""),"Drew")</f>
        <v>Drew</v>
      </c>
      <c r="AB151" s="27">
        <f t="shared" si="8"/>
        <v>18193.73</v>
      </c>
      <c r="AC151" s="93"/>
      <c r="AE151" s="58"/>
      <c r="AF151" s="58"/>
    </row>
    <row r="152">
      <c r="A152" s="91">
        <v>1623.0</v>
      </c>
      <c r="B152" s="31">
        <v>2.0255151E7</v>
      </c>
      <c r="C152" s="31" t="s">
        <v>457</v>
      </c>
      <c r="D152" s="127"/>
      <c r="E152" s="33">
        <v>45867.0</v>
      </c>
      <c r="F152" s="34">
        <v>8461.78</v>
      </c>
      <c r="G152" s="33">
        <v>45904.0</v>
      </c>
      <c r="H152" s="33">
        <v>45904.0</v>
      </c>
      <c r="I152" s="31" t="s">
        <v>296</v>
      </c>
      <c r="J152" s="34">
        <v>8461.78</v>
      </c>
      <c r="K152" s="34">
        <v>8461.78</v>
      </c>
      <c r="L152" s="34">
        <f t="shared" si="10"/>
        <v>0</v>
      </c>
      <c r="M152" s="34">
        <v>5063.18</v>
      </c>
      <c r="N152" s="34">
        <f t="shared" si="12"/>
        <v>3398.6</v>
      </c>
      <c r="O152" s="36">
        <f t="shared" si="9"/>
        <v>0.4016412622</v>
      </c>
      <c r="P152" s="36">
        <f>IFERROR(__xludf.DUMMYFUNCTION("IF(AND($R152, NOT(REGEXMATCH(UPPER($C152), ""INS""))), IFERROR(IF((F152+L152)&gt;0, (F152+L152-M152)/(F152+L152), """"), """"), """")"),0.4016412622403324)</f>
        <v>0.4016412622</v>
      </c>
      <c r="Q152" s="36" t="str">
        <f>IFERROR(__xludf.DUMMYFUNCTION("IF(AND($R152, REGEXMATCH(UPPER($C152), ""INS"")), IFERROR(IF((F152+L152)&gt;0, (F152+L152-M152)/(F152+L152), """"), """"), """")"),"")</f>
        <v/>
      </c>
      <c r="R152" s="119" t="b">
        <v>1</v>
      </c>
      <c r="S152" s="37" t="b">
        <v>1</v>
      </c>
      <c r="T152" s="37" t="b">
        <v>1</v>
      </c>
      <c r="U152" s="37" t="s">
        <v>63</v>
      </c>
      <c r="V152" s="37" t="b">
        <v>1</v>
      </c>
      <c r="W152" s="26">
        <f t="shared" si="4"/>
        <v>0.4016412622</v>
      </c>
      <c r="X152" s="27">
        <f t="shared" si="5"/>
        <v>8461.78</v>
      </c>
      <c r="Y152" s="27">
        <f t="shared" si="6"/>
        <v>8461.78</v>
      </c>
      <c r="Z152" s="27">
        <f t="shared" si="7"/>
        <v>0</v>
      </c>
      <c r="AA152" s="125" t="str">
        <f>IFERROR(__xludf.DUMMYFUNCTION("""COMPUTED_VALUE"""),"")</f>
        <v/>
      </c>
      <c r="AB152" s="27">
        <f t="shared" si="8"/>
        <v>8461.78</v>
      </c>
      <c r="AC152" s="93"/>
      <c r="AE152" s="94"/>
      <c r="AF152" s="94"/>
    </row>
    <row r="153">
      <c r="A153" s="91">
        <v>1750.0</v>
      </c>
      <c r="B153" s="31">
        <v>2.0255152E7</v>
      </c>
      <c r="C153" s="31" t="s">
        <v>458</v>
      </c>
      <c r="D153" s="127"/>
      <c r="E153" s="33">
        <v>45868.0</v>
      </c>
      <c r="F153" s="34">
        <v>20581.48</v>
      </c>
      <c r="G153" s="35" t="s">
        <v>459</v>
      </c>
      <c r="H153" s="35" t="s">
        <v>459</v>
      </c>
      <c r="I153" s="31" t="s">
        <v>69</v>
      </c>
      <c r="J153" s="34">
        <v>18615.71</v>
      </c>
      <c r="K153" s="34">
        <v>22846.48</v>
      </c>
      <c r="L153" s="34">
        <f t="shared" si="10"/>
        <v>2265</v>
      </c>
      <c r="M153" s="34">
        <v>14270.56</v>
      </c>
      <c r="N153" s="34">
        <f t="shared" si="12"/>
        <v>8575.92</v>
      </c>
      <c r="O153" s="36">
        <f t="shared" si="9"/>
        <v>0.3753716109</v>
      </c>
      <c r="P153" s="36">
        <f>IFERROR(__xludf.DUMMYFUNCTION("IF(AND($R153, NOT(REGEXMATCH(UPPER($C153), ""INS""))), IFERROR(IF((F153+L153)&gt;0, (F153+L153-M153)/(F153+L153), """"), """"), """")"),0.37537161085646453)</f>
        <v>0.3753716109</v>
      </c>
      <c r="Q153" s="36" t="str">
        <f>IFERROR(__xludf.DUMMYFUNCTION("IF(AND($R153, REGEXMATCH(UPPER($C153), ""INS"")), IFERROR(IF((F153+L153)&gt;0, (F153+L153-M153)/(F153+L153), """"), """"), """")"),"")</f>
        <v/>
      </c>
      <c r="R153" s="37" t="b">
        <v>1</v>
      </c>
      <c r="S153" s="37" t="b">
        <v>1</v>
      </c>
      <c r="T153" s="37" t="b">
        <v>1</v>
      </c>
      <c r="U153" s="37" t="s">
        <v>63</v>
      </c>
      <c r="V153" s="37" t="b">
        <v>1</v>
      </c>
      <c r="W153" s="26">
        <f t="shared" si="4"/>
        <v>0.3753716109</v>
      </c>
      <c r="X153" s="27">
        <f t="shared" si="5"/>
        <v>18615.71</v>
      </c>
      <c r="Y153" s="27">
        <f t="shared" si="6"/>
        <v>20581.48</v>
      </c>
      <c r="Z153" s="27">
        <f t="shared" si="7"/>
        <v>2265</v>
      </c>
      <c r="AA153" s="125" t="str">
        <f>IFERROR(__xludf.DUMMYFUNCTION("""COMPUTED_VALUE"""),"")</f>
        <v/>
      </c>
      <c r="AB153" s="27">
        <f t="shared" si="8"/>
        <v>22846.48</v>
      </c>
      <c r="AC153" s="93">
        <v>46072.0</v>
      </c>
      <c r="AE153" s="94"/>
      <c r="AF153" s="94"/>
    </row>
    <row r="154">
      <c r="A154" s="91">
        <v>1722.0</v>
      </c>
      <c r="B154" s="31">
        <v>2.0255153E7</v>
      </c>
      <c r="C154" s="31" t="s">
        <v>460</v>
      </c>
      <c r="D154" s="127"/>
      <c r="E154" s="33">
        <v>45876.0</v>
      </c>
      <c r="F154" s="34">
        <v>30898.05</v>
      </c>
      <c r="G154" s="35" t="s">
        <v>399</v>
      </c>
      <c r="H154" s="35" t="s">
        <v>399</v>
      </c>
      <c r="I154" s="31" t="s">
        <v>296</v>
      </c>
      <c r="J154" s="34">
        <v>34358.28</v>
      </c>
      <c r="K154" s="34">
        <v>35655.979999999996</v>
      </c>
      <c r="L154" s="34">
        <f t="shared" si="10"/>
        <v>4757.93</v>
      </c>
      <c r="M154" s="34">
        <v>18602.29</v>
      </c>
      <c r="N154" s="34">
        <f t="shared" si="12"/>
        <v>17053.69</v>
      </c>
      <c r="O154" s="36">
        <f t="shared" si="9"/>
        <v>0.4782841476</v>
      </c>
      <c r="P154" s="36">
        <f>IFERROR(__xludf.DUMMYFUNCTION("IF(AND($R154, NOT(REGEXMATCH(UPPER($C154), ""INS""))), IFERROR(IF((F154+L154)&gt;0, (F154+L154-M154)/(F154+L154), """"), """"), """")"),0.47828414756795345)</f>
        <v>0.4782841476</v>
      </c>
      <c r="Q154" s="36" t="str">
        <f>IFERROR(__xludf.DUMMYFUNCTION("IF(AND($R154, REGEXMATCH(UPPER($C154), ""INS"")), IFERROR(IF((F154+L154)&gt;0, (F154+L154-M154)/(F154+L154), """"), """"), """")"),"")</f>
        <v/>
      </c>
      <c r="R154" s="119" t="b">
        <v>1</v>
      </c>
      <c r="S154" s="37" t="b">
        <v>1</v>
      </c>
      <c r="T154" s="37" t="b">
        <v>1</v>
      </c>
      <c r="U154" s="37" t="s">
        <v>63</v>
      </c>
      <c r="V154" s="37" t="b">
        <v>1</v>
      </c>
      <c r="W154" s="26">
        <f t="shared" si="4"/>
        <v>0.4782841476</v>
      </c>
      <c r="X154" s="27">
        <f t="shared" si="5"/>
        <v>34358.28</v>
      </c>
      <c r="Y154" s="27">
        <f t="shared" si="6"/>
        <v>30898.05</v>
      </c>
      <c r="Z154" s="27">
        <f t="shared" si="7"/>
        <v>4757.93</v>
      </c>
      <c r="AA154" s="125" t="str">
        <f>IFERROR(__xludf.DUMMYFUNCTION("""COMPUTED_VALUE"""),"")</f>
        <v/>
      </c>
      <c r="AB154" s="27">
        <f t="shared" si="8"/>
        <v>35655.98</v>
      </c>
      <c r="AC154" s="93">
        <v>46042.0</v>
      </c>
      <c r="AE154" s="94"/>
      <c r="AF154" s="94"/>
    </row>
    <row r="155">
      <c r="A155" s="91">
        <v>1808.0</v>
      </c>
      <c r="B155" s="31">
        <v>2.0255154E7</v>
      </c>
      <c r="C155" s="31" t="s">
        <v>461</v>
      </c>
      <c r="D155" s="127"/>
      <c r="E155" s="33">
        <v>45877.0</v>
      </c>
      <c r="F155" s="34">
        <v>16931.23</v>
      </c>
      <c r="G155" s="35" t="s">
        <v>317</v>
      </c>
      <c r="H155" s="35" t="s">
        <v>317</v>
      </c>
      <c r="I155" s="31" t="s">
        <v>62</v>
      </c>
      <c r="J155" s="34">
        <v>17031.04</v>
      </c>
      <c r="K155" s="34">
        <v>17031.04</v>
      </c>
      <c r="L155" s="34">
        <f t="shared" si="10"/>
        <v>99.81</v>
      </c>
      <c r="M155" s="34">
        <v>9260.76</v>
      </c>
      <c r="N155" s="34">
        <f t="shared" si="12"/>
        <v>7770.28</v>
      </c>
      <c r="O155" s="36">
        <f t="shared" si="9"/>
        <v>0.4562422494</v>
      </c>
      <c r="P155" s="36">
        <f>IFERROR(__xludf.DUMMYFUNCTION("IF(AND($R155, NOT(REGEXMATCH(UPPER($C155), ""INS""))), IFERROR(IF((F155+L155)&gt;0, (F155+L155-M155)/(F155+L155), """"), """"), """")"),0.45624224944571795)</f>
        <v>0.4562422494</v>
      </c>
      <c r="Q155" s="36" t="str">
        <f>IFERROR(__xludf.DUMMYFUNCTION("IF(AND($R155, REGEXMATCH(UPPER($C155), ""INS"")), IFERROR(IF((F155+L155)&gt;0, (F155+L155-M155)/(F155+L155), """"), """"), """")"),"")</f>
        <v/>
      </c>
      <c r="R155" s="119" t="b">
        <v>1</v>
      </c>
      <c r="S155" s="37" t="b">
        <v>1</v>
      </c>
      <c r="T155" s="37" t="b">
        <v>0</v>
      </c>
      <c r="U155" s="37" t="s">
        <v>63</v>
      </c>
      <c r="V155" s="37" t="b">
        <v>1</v>
      </c>
      <c r="W155" s="26">
        <f t="shared" si="4"/>
        <v>0.4562422494</v>
      </c>
      <c r="X155" s="27">
        <f t="shared" si="5"/>
        <v>17031.04</v>
      </c>
      <c r="Y155" s="27">
        <f t="shared" si="6"/>
        <v>16931.23</v>
      </c>
      <c r="Z155" s="27">
        <f t="shared" si="7"/>
        <v>99.81</v>
      </c>
      <c r="AA155" s="125" t="str">
        <f>IFERROR(__xludf.DUMMYFUNCTION("""COMPUTED_VALUE"""),"Drew")</f>
        <v>Drew</v>
      </c>
      <c r="AB155" s="27">
        <f t="shared" si="8"/>
        <v>17031.04</v>
      </c>
      <c r="AC155" s="93"/>
      <c r="AE155" s="94"/>
      <c r="AF155" s="94"/>
    </row>
    <row r="156">
      <c r="A156" s="91">
        <v>1811.0</v>
      </c>
      <c r="B156" s="31">
        <v>2.0255155E7</v>
      </c>
      <c r="C156" s="31" t="s">
        <v>462</v>
      </c>
      <c r="D156" s="127"/>
      <c r="E156" s="33">
        <v>45880.0</v>
      </c>
      <c r="F156" s="34">
        <v>4640.0</v>
      </c>
      <c r="G156" s="95">
        <v>45897.0</v>
      </c>
      <c r="H156" s="95">
        <v>45897.0</v>
      </c>
      <c r="I156" s="31" t="s">
        <v>66</v>
      </c>
      <c r="J156" s="34">
        <v>4640.2</v>
      </c>
      <c r="K156" s="34">
        <v>4640.2</v>
      </c>
      <c r="L156" s="34">
        <f t="shared" si="10"/>
        <v>0.2</v>
      </c>
      <c r="M156" s="34">
        <v>2240.0</v>
      </c>
      <c r="N156" s="34">
        <f t="shared" si="12"/>
        <v>2400.2</v>
      </c>
      <c r="O156" s="36">
        <f t="shared" si="9"/>
        <v>0.517262187</v>
      </c>
      <c r="P156" s="36">
        <f>IFERROR(__xludf.DUMMYFUNCTION("IF(AND($R156, NOT(REGEXMATCH(UPPER($C156), ""INS""))), IFERROR(IF((F156+L156)&gt;0, (F156+L156-M156)/(F156+L156), """"), """"), """")"),0.5172621869746994)</f>
        <v>0.517262187</v>
      </c>
      <c r="Q156" s="36" t="str">
        <f>IFERROR(__xludf.DUMMYFUNCTION("IF(AND($R156, REGEXMATCH(UPPER($C156), ""INS"")), IFERROR(IF((F156+L156)&gt;0, (F156+L156-M156)/(F156+L156), """"), """"), """")"),"")</f>
        <v/>
      </c>
      <c r="R156" s="119" t="b">
        <v>1</v>
      </c>
      <c r="S156" s="37" t="b">
        <v>1</v>
      </c>
      <c r="T156" s="37" t="b">
        <v>0</v>
      </c>
      <c r="U156" s="37" t="s">
        <v>63</v>
      </c>
      <c r="V156" s="37" t="b">
        <v>1</v>
      </c>
      <c r="W156" s="26">
        <f t="shared" si="4"/>
        <v>0.517262187</v>
      </c>
      <c r="X156" s="27">
        <f t="shared" si="5"/>
        <v>4640.2</v>
      </c>
      <c r="Y156" s="27">
        <f t="shared" si="6"/>
        <v>4640</v>
      </c>
      <c r="Z156" s="27">
        <f t="shared" si="7"/>
        <v>0.2</v>
      </c>
      <c r="AA156" s="125" t="str">
        <f>IFERROR(__xludf.DUMMYFUNCTION("""COMPUTED_VALUE"""),"")</f>
        <v/>
      </c>
      <c r="AB156" s="27">
        <f t="shared" si="8"/>
        <v>4640.2</v>
      </c>
      <c r="AC156" s="93"/>
      <c r="AE156" s="94"/>
      <c r="AF156" s="94"/>
    </row>
    <row r="157">
      <c r="A157" s="91">
        <v>1797.0</v>
      </c>
      <c r="B157" s="31">
        <v>2.0255156E7</v>
      </c>
      <c r="C157" s="31" t="s">
        <v>70</v>
      </c>
      <c r="D157" s="127"/>
      <c r="E157" s="33">
        <v>45881.0</v>
      </c>
      <c r="F157" s="34">
        <v>17630.3399999999</v>
      </c>
      <c r="G157" s="95">
        <v>45904.0</v>
      </c>
      <c r="H157" s="95">
        <v>45904.0</v>
      </c>
      <c r="I157" s="31" t="s">
        <v>69</v>
      </c>
      <c r="J157" s="34">
        <v>17630.34</v>
      </c>
      <c r="K157" s="34">
        <v>17630.34</v>
      </c>
      <c r="L157" s="34">
        <f t="shared" si="10"/>
        <v>0.0000000001018634066</v>
      </c>
      <c r="M157" s="34">
        <v>11202.97</v>
      </c>
      <c r="N157" s="34">
        <f t="shared" si="12"/>
        <v>6427.37</v>
      </c>
      <c r="O157" s="36">
        <f t="shared" si="9"/>
        <v>0.3645630203</v>
      </c>
      <c r="P157" s="36">
        <f>IFERROR(__xludf.DUMMYFUNCTION("IF(AND($R157, NOT(REGEXMATCH(UPPER($C157), ""INS""))), IFERROR(IF((F157+L157)&gt;0, (F157+L157-M157)/(F157+L157), """"), """"), """")"),0.36456302033880233)</f>
        <v>0.3645630203</v>
      </c>
      <c r="Q157" s="36" t="str">
        <f>IFERROR(__xludf.DUMMYFUNCTION("IF(AND($R157, REGEXMATCH(UPPER($C157), ""INS"")), IFERROR(IF((F157+L157)&gt;0, (F157+L157-M157)/(F157+L157), """"), """"), """")"),"")</f>
        <v/>
      </c>
      <c r="R157" s="37" t="b">
        <v>1</v>
      </c>
      <c r="S157" s="37" t="b">
        <v>1</v>
      </c>
      <c r="T157" s="37" t="b">
        <v>1</v>
      </c>
      <c r="U157" s="37" t="s">
        <v>63</v>
      </c>
      <c r="V157" s="37" t="b">
        <v>1</v>
      </c>
      <c r="W157" s="26">
        <f t="shared" si="4"/>
        <v>0.3645630203</v>
      </c>
      <c r="X157" s="27">
        <f t="shared" si="5"/>
        <v>17630.34</v>
      </c>
      <c r="Y157" s="27">
        <f t="shared" si="6"/>
        <v>17630.34</v>
      </c>
      <c r="Z157" s="27">
        <f t="shared" si="7"/>
        <v>0.0000000001018634066</v>
      </c>
      <c r="AA157" s="125" t="str">
        <f>IFERROR(__xludf.DUMMYFUNCTION("""COMPUTED_VALUE"""),"")</f>
        <v/>
      </c>
      <c r="AB157" s="27">
        <f t="shared" si="8"/>
        <v>17630.34</v>
      </c>
      <c r="AC157" s="93"/>
      <c r="AE157" s="58"/>
      <c r="AF157" s="58"/>
    </row>
    <row r="158">
      <c r="A158" s="91">
        <v>1395.0</v>
      </c>
      <c r="B158" s="31">
        <v>2.0255157E7</v>
      </c>
      <c r="C158" s="31" t="s">
        <v>463</v>
      </c>
      <c r="D158" s="127"/>
      <c r="E158" s="33">
        <v>45884.0</v>
      </c>
      <c r="F158" s="34">
        <v>3201.0</v>
      </c>
      <c r="G158" s="33"/>
      <c r="H158" s="33"/>
      <c r="I158" s="31" t="s">
        <v>69</v>
      </c>
      <c r="J158" s="34">
        <v>3201.0</v>
      </c>
      <c r="K158" s="34">
        <v>3201.0</v>
      </c>
      <c r="L158" s="34">
        <f t="shared" si="10"/>
        <v>0</v>
      </c>
      <c r="M158" s="34">
        <v>910.0</v>
      </c>
      <c r="N158" s="34">
        <f t="shared" si="12"/>
        <v>2291</v>
      </c>
      <c r="O158" s="36">
        <f t="shared" si="9"/>
        <v>0.7157138394</v>
      </c>
      <c r="P158" s="36">
        <f>IFERROR(__xludf.DUMMYFUNCTION("IF(AND($R158, NOT(REGEXMATCH(UPPER($C158), ""INS""))), IFERROR(IF((F158+L158)&gt;0, (F158+L158-M158)/(F158+L158), """"), """"), """")"),0.7157138394251796)</f>
        <v>0.7157138394</v>
      </c>
      <c r="Q158" s="36" t="str">
        <f>IFERROR(__xludf.DUMMYFUNCTION("IF(AND($R158, REGEXMATCH(UPPER($C158), ""INS"")), IFERROR(IF((F158+L158)&gt;0, (F158+L158-M158)/(F158+L158), """"), """"), """")"),"")</f>
        <v/>
      </c>
      <c r="R158" s="119" t="b">
        <v>1</v>
      </c>
      <c r="S158" s="37" t="b">
        <v>1</v>
      </c>
      <c r="T158" s="37" t="b">
        <v>0</v>
      </c>
      <c r="U158" s="37" t="s">
        <v>63</v>
      </c>
      <c r="V158" s="37" t="b">
        <v>1</v>
      </c>
      <c r="W158" s="26">
        <f t="shared" si="4"/>
        <v>0.7157138394</v>
      </c>
      <c r="X158" s="27">
        <f t="shared" si="5"/>
        <v>3201</v>
      </c>
      <c r="Y158" s="27">
        <f t="shared" si="6"/>
        <v>3201</v>
      </c>
      <c r="Z158" s="27">
        <f t="shared" si="7"/>
        <v>0</v>
      </c>
      <c r="AA158" s="125" t="str">
        <f>IFERROR(__xludf.DUMMYFUNCTION("""COMPUTED_VALUE"""),"")</f>
        <v/>
      </c>
      <c r="AB158" s="27">
        <f t="shared" si="8"/>
        <v>3201</v>
      </c>
      <c r="AC158" s="93"/>
      <c r="AE158" s="94"/>
      <c r="AF158" s="94"/>
    </row>
    <row r="159">
      <c r="A159" s="96">
        <v>1989.0</v>
      </c>
      <c r="B159" s="97">
        <v>2.0255158E7</v>
      </c>
      <c r="C159" s="97" t="s">
        <v>464</v>
      </c>
      <c r="D159" s="137"/>
      <c r="E159" s="98">
        <v>45940.0</v>
      </c>
      <c r="F159" s="99">
        <v>756.91</v>
      </c>
      <c r="G159" s="128" t="s">
        <v>317</v>
      </c>
      <c r="H159" s="128" t="s">
        <v>317</v>
      </c>
      <c r="I159" s="97" t="s">
        <v>62</v>
      </c>
      <c r="J159" s="99">
        <v>756.91</v>
      </c>
      <c r="K159" s="99">
        <v>756.91</v>
      </c>
      <c r="L159" s="99">
        <f t="shared" si="10"/>
        <v>0</v>
      </c>
      <c r="M159" s="99">
        <v>605.53</v>
      </c>
      <c r="N159" s="99">
        <f t="shared" si="12"/>
        <v>151.38</v>
      </c>
      <c r="O159" s="100">
        <f t="shared" si="9"/>
        <v>0.1999973577</v>
      </c>
      <c r="P159" s="100">
        <f>IFERROR(__xludf.DUMMYFUNCTION("IF(AND($R159, NOT(REGEXMATCH(UPPER($C159), ""INS""))), IFERROR(IF((F159+L159)&gt;0, (F159+L159-M159)/(F159+L159), """"), """"), """")"),0.19999735767792737)</f>
        <v>0.1999973577</v>
      </c>
      <c r="Q159" s="100" t="str">
        <f>IFERROR(__xludf.DUMMYFUNCTION("IF(AND($R159, REGEXMATCH(UPPER($C159), ""INS"")), IFERROR(IF((F159+L159)&gt;0, (F159+L159-M159)/(F159+L159), """"), """"), """")"),"")</f>
        <v/>
      </c>
      <c r="R159" s="101" t="b">
        <v>1</v>
      </c>
      <c r="S159" s="102" t="b">
        <v>1</v>
      </c>
      <c r="T159" s="102" t="b">
        <v>0</v>
      </c>
      <c r="U159" s="102" t="s">
        <v>63</v>
      </c>
      <c r="V159" s="102"/>
      <c r="W159" s="26">
        <f t="shared" si="4"/>
        <v>0.1999973577</v>
      </c>
      <c r="X159" s="27">
        <f t="shared" si="5"/>
        <v>756.91</v>
      </c>
      <c r="Y159" s="27">
        <f t="shared" si="6"/>
        <v>756.91</v>
      </c>
      <c r="Z159" s="27">
        <f t="shared" si="7"/>
        <v>0</v>
      </c>
      <c r="AA159" s="125" t="str">
        <f>IFERROR(__xludf.DUMMYFUNCTION("""COMPUTED_VALUE"""),"Drew")</f>
        <v>Drew</v>
      </c>
      <c r="AB159" s="27">
        <f t="shared" si="8"/>
        <v>756.91</v>
      </c>
      <c r="AC159" s="93"/>
      <c r="AE159" s="94"/>
      <c r="AF159" s="94"/>
    </row>
    <row r="160">
      <c r="A160" s="91">
        <v>1977.0</v>
      </c>
      <c r="B160" s="31">
        <v>2.0255159E7</v>
      </c>
      <c r="C160" s="31" t="s">
        <v>465</v>
      </c>
      <c r="D160" s="127"/>
      <c r="E160" s="33">
        <v>45940.0</v>
      </c>
      <c r="F160" s="34">
        <v>9127.34</v>
      </c>
      <c r="G160" s="35" t="s">
        <v>466</v>
      </c>
      <c r="H160" s="35" t="s">
        <v>466</v>
      </c>
      <c r="I160" s="31" t="s">
        <v>69</v>
      </c>
      <c r="J160" s="34">
        <v>9127.34</v>
      </c>
      <c r="K160" s="34">
        <v>9127.34</v>
      </c>
      <c r="L160" s="34">
        <f t="shared" si="10"/>
        <v>0</v>
      </c>
      <c r="M160" s="34">
        <v>5468.89</v>
      </c>
      <c r="N160" s="34">
        <f t="shared" si="12"/>
        <v>3658.45</v>
      </c>
      <c r="O160" s="36">
        <f t="shared" si="9"/>
        <v>0.4008232409</v>
      </c>
      <c r="P160" s="36">
        <f>IFERROR(__xludf.DUMMYFUNCTION("IF(AND($R160, NOT(REGEXMATCH(UPPER($C160), ""INS""))), IFERROR(IF((F160+L160)&gt;0, (F160+L160-M160)/(F160+L160), """"), """"), """")"),0.40082324094424004)</f>
        <v>0.4008232409</v>
      </c>
      <c r="Q160" s="36" t="str">
        <f>IFERROR(__xludf.DUMMYFUNCTION("IF(AND($R160, REGEXMATCH(UPPER($C160), ""INS"")), IFERROR(IF((F160+L160)&gt;0, (F160+L160-M160)/(F160+L160), """"), """"), """")"),"")</f>
        <v/>
      </c>
      <c r="R160" s="119" t="b">
        <v>1</v>
      </c>
      <c r="S160" s="37" t="b">
        <v>1</v>
      </c>
      <c r="T160" s="37" t="b">
        <v>0</v>
      </c>
      <c r="U160" s="37" t="s">
        <v>63</v>
      </c>
      <c r="V160" s="119" t="b">
        <v>0</v>
      </c>
      <c r="W160" s="26">
        <f t="shared" si="4"/>
        <v>0.4008232409</v>
      </c>
      <c r="X160" s="27">
        <f t="shared" si="5"/>
        <v>9127.34</v>
      </c>
      <c r="Y160" s="27">
        <f t="shared" si="6"/>
        <v>9127.34</v>
      </c>
      <c r="Z160" s="27">
        <f t="shared" si="7"/>
        <v>0</v>
      </c>
      <c r="AA160" s="125" t="str">
        <f>IFERROR(__xludf.DUMMYFUNCTION("""COMPUTED_VALUE"""),"Drew")</f>
        <v>Drew</v>
      </c>
      <c r="AB160" s="27">
        <f t="shared" si="8"/>
        <v>9127.34</v>
      </c>
      <c r="AC160" s="93"/>
      <c r="AE160" s="94"/>
      <c r="AF160" s="94"/>
    </row>
    <row r="161">
      <c r="A161" s="91">
        <v>1777.0</v>
      </c>
      <c r="B161" s="31">
        <v>2.025516E7</v>
      </c>
      <c r="C161" s="31" t="s">
        <v>467</v>
      </c>
      <c r="D161" s="127"/>
      <c r="E161" s="33">
        <v>45888.0</v>
      </c>
      <c r="F161" s="34">
        <v>14412.63</v>
      </c>
      <c r="G161" s="35" t="s">
        <v>468</v>
      </c>
      <c r="H161" s="35" t="s">
        <v>468</v>
      </c>
      <c r="I161" s="31" t="s">
        <v>296</v>
      </c>
      <c r="J161" s="34">
        <v>14687.63</v>
      </c>
      <c r="K161" s="34">
        <v>14687.83</v>
      </c>
      <c r="L161" s="34">
        <f t="shared" si="10"/>
        <v>275.2</v>
      </c>
      <c r="M161" s="34">
        <v>7981.61</v>
      </c>
      <c r="N161" s="34">
        <f t="shared" si="12"/>
        <v>6706.22</v>
      </c>
      <c r="O161" s="36">
        <f t="shared" si="9"/>
        <v>0.4565834436</v>
      </c>
      <c r="P161" s="36">
        <f>IFERROR(__xludf.DUMMYFUNCTION("IF(AND($R161, NOT(REGEXMATCH(UPPER($C161), ""INS""))), IFERROR(IF((F161+L161)&gt;0, (F161+L161-M161)/(F161+L161), """"), """"), """")"),0.45658344357199127)</f>
        <v>0.4565834436</v>
      </c>
      <c r="Q161" s="36" t="str">
        <f>IFERROR(__xludf.DUMMYFUNCTION("IF(AND($R161, REGEXMATCH(UPPER($C161), ""INS"")), IFERROR(IF((F161+L161)&gt;0, (F161+L161-M161)/(F161+L161), """"), """"), """")"),"")</f>
        <v/>
      </c>
      <c r="R161" s="119" t="b">
        <v>1</v>
      </c>
      <c r="S161" s="37" t="b">
        <v>1</v>
      </c>
      <c r="T161" s="37" t="b">
        <v>1</v>
      </c>
      <c r="U161" s="37" t="s">
        <v>63</v>
      </c>
      <c r="V161" s="37" t="b">
        <v>1</v>
      </c>
      <c r="W161" s="26">
        <f t="shared" si="4"/>
        <v>0.4565834436</v>
      </c>
      <c r="X161" s="27">
        <f t="shared" si="5"/>
        <v>14687.63</v>
      </c>
      <c r="Y161" s="27">
        <f t="shared" si="6"/>
        <v>14412.63</v>
      </c>
      <c r="Z161" s="27">
        <f t="shared" si="7"/>
        <v>275.2</v>
      </c>
      <c r="AA161" s="125" t="str">
        <f>IFERROR(__xludf.DUMMYFUNCTION("""COMPUTED_VALUE"""),"")</f>
        <v/>
      </c>
      <c r="AB161" s="27">
        <f t="shared" si="8"/>
        <v>14687.83</v>
      </c>
      <c r="AC161" s="93"/>
      <c r="AE161" s="94"/>
      <c r="AF161" s="94"/>
    </row>
    <row r="162">
      <c r="A162" s="91">
        <v>1826.0</v>
      </c>
      <c r="B162" s="31">
        <v>2.0255161E7</v>
      </c>
      <c r="C162" s="31" t="s">
        <v>469</v>
      </c>
      <c r="D162" s="127"/>
      <c r="E162" s="33">
        <v>45888.0</v>
      </c>
      <c r="F162" s="34">
        <v>9630.92</v>
      </c>
      <c r="G162" s="35" t="s">
        <v>329</v>
      </c>
      <c r="H162" s="35" t="s">
        <v>329</v>
      </c>
      <c r="I162" s="31" t="s">
        <v>62</v>
      </c>
      <c r="J162" s="34">
        <v>10914.92</v>
      </c>
      <c r="K162" s="34">
        <v>10914.92</v>
      </c>
      <c r="L162" s="34">
        <f t="shared" si="10"/>
        <v>1284</v>
      </c>
      <c r="M162" s="34">
        <v>6557.78</v>
      </c>
      <c r="N162" s="34">
        <f t="shared" si="12"/>
        <v>4357.14</v>
      </c>
      <c r="O162" s="36">
        <f t="shared" si="9"/>
        <v>0.3991911988</v>
      </c>
      <c r="P162" s="36">
        <f>IFERROR(__xludf.DUMMYFUNCTION("IF(AND($R162, NOT(REGEXMATCH(UPPER($C162), ""INS""))), IFERROR(IF((F162+L162)&gt;0, (F162+L162-M162)/(F162+L162), """"), """"), """")"),0.3991911988360886)</f>
        <v>0.3991911988</v>
      </c>
      <c r="Q162" s="36" t="str">
        <f>IFERROR(__xludf.DUMMYFUNCTION("IF(AND($R162, REGEXMATCH(UPPER($C162), ""INS"")), IFERROR(IF((F162+L162)&gt;0, (F162+L162-M162)/(F162+L162), """"), """"), """")"),"")</f>
        <v/>
      </c>
      <c r="R162" s="119" t="b">
        <v>1</v>
      </c>
      <c r="S162" s="37" t="b">
        <v>1</v>
      </c>
      <c r="T162" s="37" t="b">
        <v>0</v>
      </c>
      <c r="U162" s="37" t="s">
        <v>63</v>
      </c>
      <c r="V162" s="37" t="b">
        <v>1</v>
      </c>
      <c r="W162" s="26">
        <f t="shared" si="4"/>
        <v>0.3991911988</v>
      </c>
      <c r="X162" s="27">
        <f t="shared" si="5"/>
        <v>10914.92</v>
      </c>
      <c r="Y162" s="27">
        <f t="shared" si="6"/>
        <v>9630.92</v>
      </c>
      <c r="Z162" s="27">
        <f t="shared" si="7"/>
        <v>1284</v>
      </c>
      <c r="AA162" s="125" t="str">
        <f>IFERROR(__xludf.DUMMYFUNCTION("""COMPUTED_VALUE"""),"Drew")</f>
        <v>Drew</v>
      </c>
      <c r="AB162" s="27">
        <f t="shared" si="8"/>
        <v>10914.92</v>
      </c>
      <c r="AC162" s="93"/>
      <c r="AE162" s="94"/>
      <c r="AF162" s="94"/>
    </row>
    <row r="163">
      <c r="A163" s="91">
        <v>1860.0</v>
      </c>
      <c r="B163" s="31">
        <v>2.0255162E7</v>
      </c>
      <c r="C163" s="31" t="s">
        <v>470</v>
      </c>
      <c r="D163" s="127"/>
      <c r="E163" s="33">
        <v>45890.0</v>
      </c>
      <c r="F163" s="34">
        <v>606.42</v>
      </c>
      <c r="G163" s="95">
        <v>45918.0</v>
      </c>
      <c r="H163" s="95">
        <v>45918.0</v>
      </c>
      <c r="I163" s="31" t="s">
        <v>62</v>
      </c>
      <c r="J163" s="34">
        <v>606.42</v>
      </c>
      <c r="K163" s="34">
        <v>606.42</v>
      </c>
      <c r="L163" s="34">
        <f t="shared" si="10"/>
        <v>0</v>
      </c>
      <c r="M163" s="34">
        <v>249.45</v>
      </c>
      <c r="N163" s="34">
        <f t="shared" si="12"/>
        <v>356.97</v>
      </c>
      <c r="O163" s="36">
        <f t="shared" si="9"/>
        <v>0.5886514297</v>
      </c>
      <c r="P163" s="36">
        <f>IFERROR(__xludf.DUMMYFUNCTION("IF(AND($R163, NOT(REGEXMATCH(UPPER($C163), ""INS""))), IFERROR(IF((F163+L163)&gt;0, (F163+L163-M163)/(F163+L163), """"), """"), """")"),0.5886514297021866)</f>
        <v>0.5886514297</v>
      </c>
      <c r="Q163" s="36" t="str">
        <f>IFERROR(__xludf.DUMMYFUNCTION("IF(AND($R163, REGEXMATCH(UPPER($C163), ""INS"")), IFERROR(IF((F163+L163)&gt;0, (F163+L163-M163)/(F163+L163), """"), """"), """")"),"")</f>
        <v/>
      </c>
      <c r="R163" s="119" t="b">
        <v>1</v>
      </c>
      <c r="S163" s="37" t="b">
        <v>1</v>
      </c>
      <c r="T163" s="37" t="b">
        <v>1</v>
      </c>
      <c r="U163" s="37" t="s">
        <v>63</v>
      </c>
      <c r="V163" s="37" t="b">
        <v>1</v>
      </c>
      <c r="W163" s="26">
        <f t="shared" si="4"/>
        <v>0.5886514297</v>
      </c>
      <c r="X163" s="27">
        <f t="shared" si="5"/>
        <v>606.42</v>
      </c>
      <c r="Y163" s="27">
        <f t="shared" si="6"/>
        <v>606.42</v>
      </c>
      <c r="Z163" s="27">
        <f t="shared" si="7"/>
        <v>0</v>
      </c>
      <c r="AA163" s="125" t="str">
        <f>IFERROR(__xludf.DUMMYFUNCTION("""COMPUTED_VALUE"""),"Drew")</f>
        <v>Drew</v>
      </c>
      <c r="AB163" s="27">
        <f t="shared" si="8"/>
        <v>606.42</v>
      </c>
      <c r="AC163" s="93"/>
      <c r="AE163" s="58"/>
      <c r="AF163" s="58"/>
    </row>
    <row r="164">
      <c r="A164" s="96">
        <v>1985.0</v>
      </c>
      <c r="B164" s="97">
        <v>2.0255163E7</v>
      </c>
      <c r="C164" s="97" t="s">
        <v>471</v>
      </c>
      <c r="D164" s="137"/>
      <c r="E164" s="98">
        <v>45943.0</v>
      </c>
      <c r="F164" s="99">
        <v>2980.0</v>
      </c>
      <c r="G164" s="128" t="s">
        <v>304</v>
      </c>
      <c r="H164" s="128" t="s">
        <v>304</v>
      </c>
      <c r="I164" s="97" t="s">
        <v>66</v>
      </c>
      <c r="J164" s="99">
        <v>2230.0</v>
      </c>
      <c r="K164" s="99">
        <v>2230.0</v>
      </c>
      <c r="L164" s="99">
        <f t="shared" si="10"/>
        <v>-750</v>
      </c>
      <c r="M164" s="99">
        <v>1749.41</v>
      </c>
      <c r="N164" s="99">
        <f t="shared" si="12"/>
        <v>480.59</v>
      </c>
      <c r="O164" s="100">
        <f t="shared" si="9"/>
        <v>0.2155112108</v>
      </c>
      <c r="P164" s="100">
        <f>IFERROR(__xludf.DUMMYFUNCTION("IF(AND($R164, NOT(REGEXMATCH(UPPER($C164), ""INS""))), IFERROR(IF((F164+L164)&gt;0, (F164+L164-M164)/(F164+L164), """"), """"), """")"),0.2155112107623318)</f>
        <v>0.2155112108</v>
      </c>
      <c r="Q164" s="100" t="str">
        <f>IFERROR(__xludf.DUMMYFUNCTION("IF(AND($R164, REGEXMATCH(UPPER($C164), ""INS"")), IFERROR(IF((F164+L164)&gt;0, (F164+L164-M164)/(F164+L164), """"), """"), """")"),"")</f>
        <v/>
      </c>
      <c r="R164" s="101" t="b">
        <v>1</v>
      </c>
      <c r="S164" s="102" t="b">
        <v>1</v>
      </c>
      <c r="T164" s="102" t="b">
        <v>0</v>
      </c>
      <c r="U164" s="102" t="s">
        <v>63</v>
      </c>
      <c r="V164" s="101"/>
      <c r="W164" s="26">
        <f t="shared" si="4"/>
        <v>0.2155112108</v>
      </c>
      <c r="X164" s="27">
        <f t="shared" si="5"/>
        <v>2230</v>
      </c>
      <c r="Y164" s="27">
        <f t="shared" si="6"/>
        <v>2980</v>
      </c>
      <c r="Z164" s="27">
        <f t="shared" si="7"/>
        <v>-750</v>
      </c>
      <c r="AA164" s="125" t="str">
        <f>IFERROR(__xludf.DUMMYFUNCTION("""COMPUTED_VALUE"""),"Drew")</f>
        <v>Drew</v>
      </c>
      <c r="AB164" s="27">
        <f t="shared" si="8"/>
        <v>2230</v>
      </c>
      <c r="AC164" s="93"/>
      <c r="AE164" s="94"/>
      <c r="AF164" s="94"/>
    </row>
    <row r="165">
      <c r="A165" s="96">
        <v>1841.0</v>
      </c>
      <c r="B165" s="97">
        <v>2.0255164E7</v>
      </c>
      <c r="C165" s="97" t="s">
        <v>472</v>
      </c>
      <c r="D165" s="137"/>
      <c r="E165" s="98">
        <v>45891.0</v>
      </c>
      <c r="F165" s="99">
        <v>19761.2</v>
      </c>
      <c r="G165" s="128" t="s">
        <v>473</v>
      </c>
      <c r="H165" s="128" t="s">
        <v>473</v>
      </c>
      <c r="I165" s="97" t="s">
        <v>62</v>
      </c>
      <c r="J165" s="99">
        <v>19926.2</v>
      </c>
      <c r="K165" s="99">
        <v>19926.2</v>
      </c>
      <c r="L165" s="99">
        <f t="shared" si="10"/>
        <v>165</v>
      </c>
      <c r="M165" s="99">
        <v>14681.61</v>
      </c>
      <c r="N165" s="99">
        <f t="shared" si="12"/>
        <v>5244.59</v>
      </c>
      <c r="O165" s="100">
        <f t="shared" si="9"/>
        <v>0.2632007106</v>
      </c>
      <c r="P165" s="100">
        <f>IFERROR(__xludf.DUMMYFUNCTION("IF(AND($R165, NOT(REGEXMATCH(UPPER($C165), ""INS""))), IFERROR(IF((F165+L165)&gt;0, (F165+L165-M165)/(F165+L165), """"), """"), """")"),0.2632007106221959)</f>
        <v>0.2632007106</v>
      </c>
      <c r="Q165" s="100" t="str">
        <f>IFERROR(__xludf.DUMMYFUNCTION("IF(AND($R165, REGEXMATCH(UPPER($C165), ""INS"")), IFERROR(IF((F165+L165)&gt;0, (F165+L165-M165)/(F165+L165), """"), """"), """")"),"")</f>
        <v/>
      </c>
      <c r="R165" s="101" t="b">
        <v>1</v>
      </c>
      <c r="S165" s="102" t="b">
        <v>1</v>
      </c>
      <c r="T165" s="102" t="b">
        <v>0</v>
      </c>
      <c r="U165" s="102" t="s">
        <v>63</v>
      </c>
      <c r="V165" s="101" t="b">
        <v>0</v>
      </c>
      <c r="W165" s="26">
        <f t="shared" si="4"/>
        <v>0.2632007106</v>
      </c>
      <c r="X165" s="27">
        <f t="shared" si="5"/>
        <v>19926.2</v>
      </c>
      <c r="Y165" s="27">
        <f t="shared" si="6"/>
        <v>19761.2</v>
      </c>
      <c r="Z165" s="27">
        <f t="shared" si="7"/>
        <v>165</v>
      </c>
      <c r="AA165" s="125" t="str">
        <f>IFERROR(__xludf.DUMMYFUNCTION("""COMPUTED_VALUE"""),"Drew")</f>
        <v>Drew</v>
      </c>
      <c r="AB165" s="27">
        <f t="shared" si="8"/>
        <v>19926.2</v>
      </c>
      <c r="AC165" s="93"/>
      <c r="AE165" s="94"/>
      <c r="AF165" s="94"/>
    </row>
    <row r="166">
      <c r="A166" s="91">
        <v>1791.0</v>
      </c>
      <c r="B166" s="31">
        <v>2.0255165E7</v>
      </c>
      <c r="C166" s="31" t="s">
        <v>474</v>
      </c>
      <c r="D166" s="127"/>
      <c r="E166" s="33">
        <v>45892.0</v>
      </c>
      <c r="F166" s="34">
        <v>24437.93</v>
      </c>
      <c r="G166" s="95">
        <v>45918.0</v>
      </c>
      <c r="H166" s="95">
        <v>45918.0</v>
      </c>
      <c r="I166" s="31" t="s">
        <v>66</v>
      </c>
      <c r="J166" s="34">
        <v>24437.93</v>
      </c>
      <c r="K166" s="34">
        <v>24437.93</v>
      </c>
      <c r="L166" s="34">
        <f t="shared" si="10"/>
        <v>0</v>
      </c>
      <c r="M166" s="34">
        <v>14585.79</v>
      </c>
      <c r="N166" s="34">
        <f t="shared" si="12"/>
        <v>9852.14</v>
      </c>
      <c r="O166" s="36">
        <f t="shared" si="9"/>
        <v>0.4031495303</v>
      </c>
      <c r="P166" s="36">
        <f>IFERROR(__xludf.DUMMYFUNCTION("IF(AND($R166, NOT(REGEXMATCH(UPPER($C166), ""INS""))), IFERROR(IF((F166+L166)&gt;0, (F166+L166-M166)/(F166+L166), """"), """"), """")"),0.4031495302589049)</f>
        <v>0.4031495303</v>
      </c>
      <c r="Q166" s="36" t="str">
        <f>IFERROR(__xludf.DUMMYFUNCTION("IF(AND($R166, REGEXMATCH(UPPER($C166), ""INS"")), IFERROR(IF((F166+L166)&gt;0, (F166+L166-M166)/(F166+L166), """"), """"), """")"),"")</f>
        <v/>
      </c>
      <c r="R166" s="119" t="b">
        <v>1</v>
      </c>
      <c r="S166" s="37" t="b">
        <v>1</v>
      </c>
      <c r="T166" s="37" t="b">
        <v>1</v>
      </c>
      <c r="U166" s="37" t="s">
        <v>63</v>
      </c>
      <c r="V166" s="37" t="b">
        <v>1</v>
      </c>
      <c r="W166" s="26">
        <f t="shared" si="4"/>
        <v>0.4031495303</v>
      </c>
      <c r="X166" s="27">
        <f t="shared" si="5"/>
        <v>24437.93</v>
      </c>
      <c r="Y166" s="27">
        <f t="shared" si="6"/>
        <v>24437.93</v>
      </c>
      <c r="Z166" s="27">
        <f t="shared" si="7"/>
        <v>0</v>
      </c>
      <c r="AA166" s="125" t="str">
        <f>IFERROR(__xludf.DUMMYFUNCTION("""COMPUTED_VALUE"""),"")</f>
        <v/>
      </c>
      <c r="AB166" s="27">
        <f t="shared" si="8"/>
        <v>24437.93</v>
      </c>
      <c r="AC166" s="93"/>
      <c r="AE166" s="94"/>
      <c r="AF166" s="94"/>
    </row>
    <row r="167">
      <c r="A167" s="91">
        <v>1606.0</v>
      </c>
      <c r="B167" s="31">
        <v>2.0255166E7</v>
      </c>
      <c r="C167" s="31" t="s">
        <v>475</v>
      </c>
      <c r="D167" s="127"/>
      <c r="E167" s="33">
        <v>45894.0</v>
      </c>
      <c r="F167" s="34">
        <v>15929.83</v>
      </c>
      <c r="G167" s="35" t="s">
        <v>370</v>
      </c>
      <c r="H167" s="35" t="s">
        <v>370</v>
      </c>
      <c r="I167" s="31" t="s">
        <v>66</v>
      </c>
      <c r="J167" s="34">
        <v>15929.83</v>
      </c>
      <c r="K167" s="34">
        <v>15929.83</v>
      </c>
      <c r="L167" s="34">
        <f t="shared" si="10"/>
        <v>0</v>
      </c>
      <c r="M167" s="34">
        <v>9650.48</v>
      </c>
      <c r="N167" s="34">
        <f t="shared" si="12"/>
        <v>6279.35</v>
      </c>
      <c r="O167" s="36">
        <f t="shared" si="9"/>
        <v>0.3941881363</v>
      </c>
      <c r="P167" s="36">
        <f>IFERROR(__xludf.DUMMYFUNCTION("IF(AND($R167, NOT(REGEXMATCH(UPPER($C167), ""INS""))), IFERROR(IF((F167+L167)&gt;0, (F167+L167-M167)/(F167+L167), """"), """"), """")"),0.39418813634546007)</f>
        <v>0.3941881363</v>
      </c>
      <c r="Q167" s="36" t="str">
        <f>IFERROR(__xludf.DUMMYFUNCTION("IF(AND($R167, REGEXMATCH(UPPER($C167), ""INS"")), IFERROR(IF((F167+L167)&gt;0, (F167+L167-M167)/(F167+L167), """"), """"), """")"),"")</f>
        <v/>
      </c>
      <c r="R167" s="119" t="b">
        <v>1</v>
      </c>
      <c r="S167" s="37" t="b">
        <v>1</v>
      </c>
      <c r="T167" s="37" t="b">
        <v>0</v>
      </c>
      <c r="U167" s="37" t="s">
        <v>63</v>
      </c>
      <c r="V167" s="119" t="b">
        <v>0</v>
      </c>
      <c r="W167" s="26">
        <f t="shared" si="4"/>
        <v>0.3941881363</v>
      </c>
      <c r="X167" s="27">
        <f t="shared" si="5"/>
        <v>15929.83</v>
      </c>
      <c r="Y167" s="27">
        <f t="shared" si="6"/>
        <v>15929.83</v>
      </c>
      <c r="Z167" s="27">
        <f t="shared" si="7"/>
        <v>0</v>
      </c>
      <c r="AA167" s="125" t="str">
        <f>IFERROR(__xludf.DUMMYFUNCTION("""COMPUTED_VALUE"""),"")</f>
        <v/>
      </c>
      <c r="AB167" s="27">
        <f t="shared" si="8"/>
        <v>15929.83</v>
      </c>
      <c r="AC167" s="93"/>
      <c r="AE167" s="94"/>
      <c r="AF167" s="94"/>
    </row>
    <row r="168">
      <c r="A168" s="96">
        <v>1638.0</v>
      </c>
      <c r="B168" s="97">
        <v>2.0255167E7</v>
      </c>
      <c r="C168" s="97" t="s">
        <v>476</v>
      </c>
      <c r="D168" s="137"/>
      <c r="E168" s="98">
        <v>45894.0</v>
      </c>
      <c r="F168" s="99">
        <v>6145.74</v>
      </c>
      <c r="G168" s="118">
        <v>45922.0</v>
      </c>
      <c r="H168" s="118">
        <v>45922.0</v>
      </c>
      <c r="I168" s="97" t="s">
        <v>66</v>
      </c>
      <c r="J168" s="99">
        <v>6145.74</v>
      </c>
      <c r="K168" s="99">
        <v>6145.74</v>
      </c>
      <c r="L168" s="99">
        <f t="shared" si="10"/>
        <v>0</v>
      </c>
      <c r="M168" s="99">
        <v>4321.68</v>
      </c>
      <c r="N168" s="99">
        <f t="shared" si="12"/>
        <v>1824.06</v>
      </c>
      <c r="O168" s="100">
        <f t="shared" si="9"/>
        <v>0.2968007107</v>
      </c>
      <c r="P168" s="100">
        <f>IFERROR(__xludf.DUMMYFUNCTION("IF(AND($R168, NOT(REGEXMATCH(UPPER($C168), ""INS""))), IFERROR(IF((F168+L168)&gt;0, (F168+L168-M168)/(F168+L168), """"), """"), """")"),0.2968007107362172)</f>
        <v>0.2968007107</v>
      </c>
      <c r="Q168" s="100" t="str">
        <f>IFERROR(__xludf.DUMMYFUNCTION("IF(AND($R168, REGEXMATCH(UPPER($C168), ""INS"")), IFERROR(IF((F168+L168)&gt;0, (F168+L168-M168)/(F168+L168), """"), """"), """")"),"")</f>
        <v/>
      </c>
      <c r="R168" s="101" t="b">
        <v>1</v>
      </c>
      <c r="S168" s="102" t="b">
        <v>1</v>
      </c>
      <c r="T168" s="102" t="b">
        <v>1</v>
      </c>
      <c r="U168" s="102" t="s">
        <v>63</v>
      </c>
      <c r="V168" s="101" t="b">
        <v>0</v>
      </c>
      <c r="W168" s="26">
        <f t="shared" si="4"/>
        <v>0.2968007107</v>
      </c>
      <c r="X168" s="27">
        <f t="shared" si="5"/>
        <v>6145.74</v>
      </c>
      <c r="Y168" s="27">
        <f t="shared" si="6"/>
        <v>6145.74</v>
      </c>
      <c r="Z168" s="27">
        <f t="shared" si="7"/>
        <v>0</v>
      </c>
      <c r="AA168" s="125" t="str">
        <f>IFERROR(__xludf.DUMMYFUNCTION("""COMPUTED_VALUE"""),"")</f>
        <v/>
      </c>
      <c r="AB168" s="27">
        <f t="shared" si="8"/>
        <v>6145.74</v>
      </c>
      <c r="AC168" s="93"/>
      <c r="AE168" s="58"/>
      <c r="AF168" s="58"/>
    </row>
    <row r="169">
      <c r="A169" s="91">
        <v>1850.0</v>
      </c>
      <c r="B169" s="31">
        <v>2.0255168E7</v>
      </c>
      <c r="C169" s="31" t="s">
        <v>477</v>
      </c>
      <c r="D169" s="127"/>
      <c r="E169" s="33">
        <v>45894.0</v>
      </c>
      <c r="F169" s="34">
        <v>2042.0</v>
      </c>
      <c r="G169" s="35" t="s">
        <v>329</v>
      </c>
      <c r="H169" s="35" t="s">
        <v>329</v>
      </c>
      <c r="I169" s="31" t="s">
        <v>66</v>
      </c>
      <c r="J169" s="34">
        <v>2042.0</v>
      </c>
      <c r="K169" s="34">
        <v>2042.0</v>
      </c>
      <c r="L169" s="34">
        <f t="shared" si="10"/>
        <v>0</v>
      </c>
      <c r="M169" s="34">
        <v>520.93</v>
      </c>
      <c r="N169" s="34">
        <f t="shared" si="12"/>
        <v>1521.07</v>
      </c>
      <c r="O169" s="36">
        <f t="shared" si="9"/>
        <v>0.7448922625</v>
      </c>
      <c r="P169" s="36">
        <f>IFERROR(__xludf.DUMMYFUNCTION("IF(AND($R169, NOT(REGEXMATCH(UPPER($C169), ""INS""))), IFERROR(IF((F169+L169)&gt;0, (F169+L169-M169)/(F169+L169), """"), """"), """")"),0.7448922624877572)</f>
        <v>0.7448922625</v>
      </c>
      <c r="Q169" s="36" t="str">
        <f>IFERROR(__xludf.DUMMYFUNCTION("IF(AND($R169, REGEXMATCH(UPPER($C169), ""INS"")), IFERROR(IF((F169+L169)&gt;0, (F169+L169-M169)/(F169+L169), """"), """"), """")"),"")</f>
        <v/>
      </c>
      <c r="R169" s="119" t="b">
        <v>1</v>
      </c>
      <c r="S169" s="37" t="b">
        <v>1</v>
      </c>
      <c r="T169" s="37" t="b">
        <v>0</v>
      </c>
      <c r="U169" s="37" t="s">
        <v>63</v>
      </c>
      <c r="V169" s="119" t="b">
        <v>0</v>
      </c>
      <c r="W169" s="26">
        <f t="shared" si="4"/>
        <v>0.7448922625</v>
      </c>
      <c r="X169" s="27">
        <f t="shared" si="5"/>
        <v>2042</v>
      </c>
      <c r="Y169" s="27">
        <f t="shared" si="6"/>
        <v>2042</v>
      </c>
      <c r="Z169" s="27">
        <f t="shared" si="7"/>
        <v>0</v>
      </c>
      <c r="AA169" s="125" t="str">
        <f>IFERROR(__xludf.DUMMYFUNCTION("""COMPUTED_VALUE"""),"")</f>
        <v/>
      </c>
      <c r="AB169" s="27">
        <f t="shared" si="8"/>
        <v>2042</v>
      </c>
      <c r="AC169" s="93"/>
      <c r="AE169" s="94"/>
      <c r="AF169" s="94"/>
    </row>
    <row r="170">
      <c r="A170" s="91">
        <v>1948.0</v>
      </c>
      <c r="B170" s="31">
        <v>2.0255169E7</v>
      </c>
      <c r="C170" s="31" t="s">
        <v>345</v>
      </c>
      <c r="D170" s="127"/>
      <c r="E170" s="33">
        <v>45944.0</v>
      </c>
      <c r="F170" s="34">
        <v>6018.42</v>
      </c>
      <c r="G170" s="120">
        <v>46027.0</v>
      </c>
      <c r="H170" s="120">
        <v>46027.0</v>
      </c>
      <c r="I170" s="31" t="s">
        <v>69</v>
      </c>
      <c r="J170" s="34">
        <v>6018.42</v>
      </c>
      <c r="K170" s="34">
        <v>6018.42</v>
      </c>
      <c r="L170" s="34">
        <f t="shared" si="10"/>
        <v>0</v>
      </c>
      <c r="M170" s="34">
        <v>3234.43</v>
      </c>
      <c r="N170" s="34">
        <f t="shared" si="12"/>
        <v>2783.99</v>
      </c>
      <c r="O170" s="36">
        <f t="shared" si="9"/>
        <v>0.4625782182</v>
      </c>
      <c r="P170" s="36">
        <f>IFERROR(__xludf.DUMMYFUNCTION("IF(AND($R170, NOT(REGEXMATCH(UPPER($C170), ""INS""))), IFERROR(IF((F170+L170)&gt;0, (F170+L170-M170)/(F170+L170), """"), """"), """")"),0.4625782182034488)</f>
        <v>0.4625782182</v>
      </c>
      <c r="Q170" s="36" t="str">
        <f>IFERROR(__xludf.DUMMYFUNCTION("IF(AND($R170, REGEXMATCH(UPPER($C170), ""INS"")), IFERROR(IF((F170+L170)&gt;0, (F170+L170-M170)/(F170+L170), """"), """"), """")"),"")</f>
        <v/>
      </c>
      <c r="R170" s="37" t="b">
        <v>1</v>
      </c>
      <c r="S170" s="37" t="b">
        <v>1</v>
      </c>
      <c r="T170" s="37" t="b">
        <v>0</v>
      </c>
      <c r="U170" s="37" t="s">
        <v>63</v>
      </c>
      <c r="V170" s="119" t="b">
        <v>0</v>
      </c>
      <c r="W170" s="26">
        <f t="shared" si="4"/>
        <v>0.4625782182</v>
      </c>
      <c r="X170" s="27">
        <f t="shared" si="5"/>
        <v>6018.42</v>
      </c>
      <c r="Y170" s="27">
        <f t="shared" si="6"/>
        <v>6018.42</v>
      </c>
      <c r="Z170" s="27">
        <f t="shared" si="7"/>
        <v>0</v>
      </c>
      <c r="AA170" s="125" t="str">
        <f>IFERROR(__xludf.DUMMYFUNCTION("""COMPUTED_VALUE"""),"Drew")</f>
        <v>Drew</v>
      </c>
      <c r="AB170" s="27">
        <f t="shared" si="8"/>
        <v>6018.42</v>
      </c>
      <c r="AC170" s="93">
        <v>46028.0</v>
      </c>
      <c r="AE170" s="58"/>
      <c r="AF170" s="58"/>
    </row>
    <row r="171">
      <c r="A171" s="91">
        <v>1435.0</v>
      </c>
      <c r="B171" s="31">
        <v>2.025517E7</v>
      </c>
      <c r="C171" s="31" t="s">
        <v>478</v>
      </c>
      <c r="D171" s="127"/>
      <c r="E171" s="33">
        <v>45895.0</v>
      </c>
      <c r="F171" s="34">
        <v>50631.85</v>
      </c>
      <c r="G171" s="35" t="s">
        <v>391</v>
      </c>
      <c r="H171" s="35" t="s">
        <v>391</v>
      </c>
      <c r="I171" s="31" t="s">
        <v>62</v>
      </c>
      <c r="J171" s="34">
        <v>27355.69</v>
      </c>
      <c r="K171" s="34">
        <v>69446.17</v>
      </c>
      <c r="L171" s="34">
        <f t="shared" si="10"/>
        <v>18814.32</v>
      </c>
      <c r="M171" s="34">
        <v>44010.65</v>
      </c>
      <c r="N171" s="34">
        <f t="shared" si="12"/>
        <v>25435.52</v>
      </c>
      <c r="O171" s="36">
        <f t="shared" si="9"/>
        <v>0.3662623871</v>
      </c>
      <c r="P171" s="36">
        <f>IFERROR(__xludf.DUMMYFUNCTION("IF(AND($R171, NOT(REGEXMATCH(UPPER($C171), ""INS""))), IFERROR(IF((F171+L171)&gt;0, (F171+L171-M171)/(F171+L171), """"), """"), """")"),0.366262387112205)</f>
        <v>0.3662623871</v>
      </c>
      <c r="Q171" s="36" t="str">
        <f>IFERROR(__xludf.DUMMYFUNCTION("IF(AND($R171, REGEXMATCH(UPPER($C171), ""INS"")), IFERROR(IF((F171+L171)&gt;0, (F171+L171-M171)/(F171+L171), """"), """"), """")"),"")</f>
        <v/>
      </c>
      <c r="R171" s="119" t="b">
        <v>1</v>
      </c>
      <c r="S171" s="37" t="b">
        <v>1</v>
      </c>
      <c r="T171" s="37" t="b">
        <v>0</v>
      </c>
      <c r="U171" s="37" t="s">
        <v>63</v>
      </c>
      <c r="V171" s="119" t="b">
        <v>0</v>
      </c>
      <c r="W171" s="26">
        <f t="shared" si="4"/>
        <v>0.3662623871</v>
      </c>
      <c r="X171" s="27">
        <f t="shared" si="5"/>
        <v>27355.69</v>
      </c>
      <c r="Y171" s="27">
        <f t="shared" si="6"/>
        <v>50631.85</v>
      </c>
      <c r="Z171" s="27">
        <f t="shared" si="7"/>
        <v>18814.32</v>
      </c>
      <c r="AA171" s="125" t="str">
        <f>IFERROR(__xludf.DUMMYFUNCTION("""COMPUTED_VALUE"""),"Drew")</f>
        <v>Drew</v>
      </c>
      <c r="AB171" s="27">
        <f t="shared" si="8"/>
        <v>69446.17</v>
      </c>
      <c r="AC171" s="93">
        <v>46058.0</v>
      </c>
      <c r="AE171" s="94"/>
      <c r="AF171" s="94"/>
    </row>
    <row r="172">
      <c r="A172" s="91">
        <v>1794.0</v>
      </c>
      <c r="B172" s="31">
        <v>2.0255171E7</v>
      </c>
      <c r="C172" s="31" t="s">
        <v>479</v>
      </c>
      <c r="D172" s="127"/>
      <c r="E172" s="33">
        <v>45896.0</v>
      </c>
      <c r="F172" s="34">
        <v>10803.11</v>
      </c>
      <c r="G172" s="35" t="s">
        <v>418</v>
      </c>
      <c r="H172" s="35" t="s">
        <v>418</v>
      </c>
      <c r="I172" s="31" t="s">
        <v>69</v>
      </c>
      <c r="J172" s="34">
        <v>10803.11</v>
      </c>
      <c r="K172" s="34">
        <v>10803.11</v>
      </c>
      <c r="L172" s="34">
        <f t="shared" si="10"/>
        <v>0</v>
      </c>
      <c r="M172" s="34">
        <v>6496.76</v>
      </c>
      <c r="N172" s="34">
        <f t="shared" si="12"/>
        <v>4306.35</v>
      </c>
      <c r="O172" s="36">
        <f t="shared" si="9"/>
        <v>0.3986213229</v>
      </c>
      <c r="P172" s="36">
        <f>IFERROR(__xludf.DUMMYFUNCTION("IF(AND($R172, NOT(REGEXMATCH(UPPER($C172), ""INS""))), IFERROR(IF((F172+L172)&gt;0, (F172+L172-M172)/(F172+L172), """"), """"), """")"),0.3986213229338589)</f>
        <v>0.3986213229</v>
      </c>
      <c r="Q172" s="36" t="str">
        <f>IFERROR(__xludf.DUMMYFUNCTION("IF(AND($R172, REGEXMATCH(UPPER($C172), ""INS"")), IFERROR(IF((F172+L172)&gt;0, (F172+L172-M172)/(F172+L172), """"), """"), """")"),"")</f>
        <v/>
      </c>
      <c r="R172" s="119" t="b">
        <v>1</v>
      </c>
      <c r="S172" s="37" t="b">
        <v>1</v>
      </c>
      <c r="T172" s="37" t="b">
        <v>0</v>
      </c>
      <c r="U172" s="37" t="s">
        <v>63</v>
      </c>
      <c r="V172" s="119" t="b">
        <v>0</v>
      </c>
      <c r="W172" s="26">
        <f t="shared" si="4"/>
        <v>0.3986213229</v>
      </c>
      <c r="X172" s="27">
        <f t="shared" si="5"/>
        <v>10803.11</v>
      </c>
      <c r="Y172" s="27">
        <f t="shared" si="6"/>
        <v>10803.11</v>
      </c>
      <c r="Z172" s="27">
        <f t="shared" si="7"/>
        <v>0</v>
      </c>
      <c r="AA172" s="125" t="str">
        <f>IFERROR(__xludf.DUMMYFUNCTION("""COMPUTED_VALUE"""),"")</f>
        <v/>
      </c>
      <c r="AB172" s="27">
        <f t="shared" si="8"/>
        <v>10803.11</v>
      </c>
      <c r="AC172" s="93">
        <v>46042.0</v>
      </c>
      <c r="AE172" s="94"/>
      <c r="AF172" s="94"/>
    </row>
    <row r="173">
      <c r="A173" s="129">
        <v>1863.0</v>
      </c>
      <c r="B173" s="38">
        <v>2.0255172E7</v>
      </c>
      <c r="C173" s="38" t="s">
        <v>480</v>
      </c>
      <c r="D173" s="52"/>
      <c r="E173" s="40">
        <v>45896.0</v>
      </c>
      <c r="F173" s="41">
        <v>141375.68</v>
      </c>
      <c r="G173" s="42" t="s">
        <v>399</v>
      </c>
      <c r="H173" s="42" t="s">
        <v>399</v>
      </c>
      <c r="I173" s="38" t="s">
        <v>69</v>
      </c>
      <c r="J173" s="41">
        <v>141054.19</v>
      </c>
      <c r="K173" s="41">
        <v>141054.19</v>
      </c>
      <c r="L173" s="41" t="str">
        <f t="shared" si="10"/>
        <v/>
      </c>
      <c r="M173" s="41">
        <v>87832.53</v>
      </c>
      <c r="N173" s="41" t="str">
        <f t="shared" si="12"/>
        <v/>
      </c>
      <c r="O173" s="43">
        <f t="shared" si="9"/>
        <v>0.3787295665</v>
      </c>
      <c r="P173" s="43">
        <f>IFERROR(__xludf.DUMMYFUNCTION("IF(AND($R173, NOT(REGEXMATCH(UPPER($C173), ""INS""))), IFERROR(IF((F173+L173)&gt;0, (F173+L173-M173)/(F173+L173), """"), """"), """")"),0.3787295664996978)</f>
        <v>0.3787295665</v>
      </c>
      <c r="Q173" s="43" t="str">
        <f>IFERROR(__xludf.DUMMYFUNCTION("IF(AND($R173, REGEXMATCH(UPPER($C173), ""INS"")), IFERROR(IF((F173+L173)&gt;0, (F173+L173-M173)/(F173+L173), """"), """"), """")"),"")</f>
        <v/>
      </c>
      <c r="R173" s="131" t="b">
        <v>1</v>
      </c>
      <c r="S173" s="44" t="b">
        <v>0</v>
      </c>
      <c r="T173" s="44" t="b">
        <v>0</v>
      </c>
      <c r="U173" s="44" t="s">
        <v>85</v>
      </c>
      <c r="V173" s="131" t="b">
        <v>0</v>
      </c>
      <c r="W173" s="26">
        <f t="shared" si="4"/>
        <v>0.3787295665</v>
      </c>
      <c r="X173" s="27">
        <f t="shared" si="5"/>
        <v>141054.19</v>
      </c>
      <c r="Y173" s="27">
        <f t="shared" si="6"/>
        <v>141375.68</v>
      </c>
      <c r="Z173" s="27" t="str">
        <f t="shared" si="7"/>
        <v/>
      </c>
      <c r="AA173" s="125" t="str">
        <f>IFERROR(__xludf.DUMMYFUNCTION("""COMPUTED_VALUE"""),"Drew")</f>
        <v>Drew</v>
      </c>
      <c r="AB173" s="27">
        <f t="shared" si="8"/>
        <v>141054.19</v>
      </c>
      <c r="AC173" s="93"/>
      <c r="AE173" s="94"/>
      <c r="AF173" s="94"/>
    </row>
    <row r="174">
      <c r="A174" s="91">
        <v>1831.0</v>
      </c>
      <c r="B174" s="31">
        <v>2.0255173E7</v>
      </c>
      <c r="C174" s="31" t="s">
        <v>481</v>
      </c>
      <c r="D174" s="127"/>
      <c r="E174" s="33">
        <v>45897.0</v>
      </c>
      <c r="F174" s="34">
        <v>4095.38</v>
      </c>
      <c r="G174" s="35" t="s">
        <v>317</v>
      </c>
      <c r="H174" s="35" t="s">
        <v>317</v>
      </c>
      <c r="I174" s="31" t="s">
        <v>69</v>
      </c>
      <c r="J174" s="34">
        <v>4095.38</v>
      </c>
      <c r="K174" s="34">
        <v>4095.38</v>
      </c>
      <c r="L174" s="34">
        <f t="shared" si="10"/>
        <v>0</v>
      </c>
      <c r="M174" s="34">
        <v>2548.2</v>
      </c>
      <c r="N174" s="34">
        <f t="shared" si="12"/>
        <v>1547.18</v>
      </c>
      <c r="O174" s="36">
        <f t="shared" si="9"/>
        <v>0.3777866767</v>
      </c>
      <c r="P174" s="36">
        <f>IFERROR(__xludf.DUMMYFUNCTION("IF(AND($R174, NOT(REGEXMATCH(UPPER($C174), ""INS""))), IFERROR(IF((F174+L174)&gt;0, (F174+L174-M174)/(F174+L174), """"), """"), """")"),0.3777866766942262)</f>
        <v>0.3777866767</v>
      </c>
      <c r="Q174" s="36" t="str">
        <f>IFERROR(__xludf.DUMMYFUNCTION("IF(AND($R174, REGEXMATCH(UPPER($C174), ""INS"")), IFERROR(IF((F174+L174)&gt;0, (F174+L174-M174)/(F174+L174), """"), """"), """")"),"")</f>
        <v/>
      </c>
      <c r="R174" s="119" t="b">
        <v>1</v>
      </c>
      <c r="S174" s="37" t="b">
        <v>1</v>
      </c>
      <c r="T174" s="37" t="b">
        <v>0</v>
      </c>
      <c r="U174" s="37" t="s">
        <v>63</v>
      </c>
      <c r="V174" s="119" t="b">
        <v>0</v>
      </c>
      <c r="W174" s="26">
        <f t="shared" si="4"/>
        <v>0.3777866767</v>
      </c>
      <c r="X174" s="27">
        <f t="shared" si="5"/>
        <v>4095.38</v>
      </c>
      <c r="Y174" s="27">
        <f t="shared" si="6"/>
        <v>4095.38</v>
      </c>
      <c r="Z174" s="27">
        <f t="shared" si="7"/>
        <v>0</v>
      </c>
      <c r="AA174" s="125" t="str">
        <f>IFERROR(__xludf.DUMMYFUNCTION("""COMPUTED_VALUE"""),"")</f>
        <v/>
      </c>
      <c r="AB174" s="27">
        <f t="shared" si="8"/>
        <v>4095.38</v>
      </c>
      <c r="AC174" s="93"/>
      <c r="AD174" s="70"/>
      <c r="AE174" s="62"/>
      <c r="AF174" s="62"/>
      <c r="AG174" s="70"/>
      <c r="AH174" s="70"/>
      <c r="AI174" s="70"/>
    </row>
    <row r="175">
      <c r="A175" s="91">
        <v>1839.0</v>
      </c>
      <c r="B175" s="31">
        <v>2.0255174E7</v>
      </c>
      <c r="C175" s="31" t="s">
        <v>278</v>
      </c>
      <c r="D175" s="127"/>
      <c r="E175" s="33">
        <v>45898.0</v>
      </c>
      <c r="F175" s="34">
        <v>29206.59</v>
      </c>
      <c r="G175" s="35" t="s">
        <v>482</v>
      </c>
      <c r="H175" s="35" t="s">
        <v>482</v>
      </c>
      <c r="I175" s="31" t="s">
        <v>69</v>
      </c>
      <c r="J175" s="34">
        <v>29206.59</v>
      </c>
      <c r="K175" s="34">
        <v>30714.63</v>
      </c>
      <c r="L175" s="34">
        <f t="shared" si="10"/>
        <v>1508.04</v>
      </c>
      <c r="M175" s="34">
        <v>16860.76</v>
      </c>
      <c r="N175" s="34">
        <f t="shared" si="12"/>
        <v>13853.87</v>
      </c>
      <c r="O175" s="36">
        <f t="shared" si="9"/>
        <v>0.4510511766</v>
      </c>
      <c r="P175" s="36">
        <f>IFERROR(__xludf.DUMMYFUNCTION("IF(AND($R175, NOT(REGEXMATCH(UPPER($C175), ""INS""))), IFERROR(IF((F175+L175)&gt;0, (F175+L175-M175)/(F175+L175), """"), """"), """")"),0.4510511765891369)</f>
        <v>0.4510511766</v>
      </c>
      <c r="Q175" s="36" t="str">
        <f>IFERROR(__xludf.DUMMYFUNCTION("IF(AND($R175, REGEXMATCH(UPPER($C175), ""INS"")), IFERROR(IF((F175+L175)&gt;0, (F175+L175-M175)/(F175+L175), """"), """"), """")"),"")</f>
        <v/>
      </c>
      <c r="R175" s="119" t="b">
        <v>1</v>
      </c>
      <c r="S175" s="37" t="b">
        <v>1</v>
      </c>
      <c r="T175" s="37" t="b">
        <v>0</v>
      </c>
      <c r="U175" s="37" t="s">
        <v>63</v>
      </c>
      <c r="V175" s="119" t="b">
        <v>0</v>
      </c>
      <c r="W175" s="26">
        <f t="shared" si="4"/>
        <v>0.4510511766</v>
      </c>
      <c r="X175" s="27">
        <f t="shared" si="5"/>
        <v>29206.59</v>
      </c>
      <c r="Y175" s="27">
        <f t="shared" si="6"/>
        <v>29206.59</v>
      </c>
      <c r="Z175" s="27">
        <f t="shared" si="7"/>
        <v>1508.04</v>
      </c>
      <c r="AA175" s="125" t="str">
        <f>IFERROR(__xludf.DUMMYFUNCTION("""COMPUTED_VALUE"""),"")</f>
        <v/>
      </c>
      <c r="AB175" s="27">
        <f t="shared" si="8"/>
        <v>30714.63</v>
      </c>
      <c r="AC175" s="93">
        <v>46002.0</v>
      </c>
      <c r="AE175" s="94"/>
      <c r="AF175" s="94"/>
    </row>
    <row r="176">
      <c r="A176" s="129">
        <v>1096.0</v>
      </c>
      <c r="B176" s="38">
        <v>2.0255175E7</v>
      </c>
      <c r="C176" s="38" t="s">
        <v>483</v>
      </c>
      <c r="D176" s="52"/>
      <c r="E176" s="40">
        <v>45902.0</v>
      </c>
      <c r="F176" s="41">
        <v>16216.45</v>
      </c>
      <c r="G176" s="42" t="s">
        <v>484</v>
      </c>
      <c r="H176" s="42" t="s">
        <v>484</v>
      </c>
      <c r="I176" s="38" t="s">
        <v>81</v>
      </c>
      <c r="J176" s="41">
        <v>13149.69</v>
      </c>
      <c r="K176" s="41">
        <v>24438.28</v>
      </c>
      <c r="L176" s="41" t="str">
        <f t="shared" si="10"/>
        <v/>
      </c>
      <c r="M176" s="41"/>
      <c r="N176" s="41" t="str">
        <f t="shared" si="12"/>
        <v/>
      </c>
      <c r="O176" s="43">
        <f t="shared" si="9"/>
        <v>1</v>
      </c>
      <c r="P176" s="43" t="str">
        <f>IFERROR(__xludf.DUMMYFUNCTION("IF(AND($R176, NOT(REGEXMATCH(UPPER($C176), ""INS""))), IFERROR(IF((F176+L176)&gt;0, (F176+L176-M176)/(F176+L176), """"), """"), """")"),"")</f>
        <v/>
      </c>
      <c r="Q176" s="43">
        <f>IFERROR(__xludf.DUMMYFUNCTION("IF(AND($R176, REGEXMATCH(UPPER($C176), ""INS"")), IFERROR(IF((F176+L176)&gt;0, (F176+L176-M176)/(F176+L176), """"), """"), """")"),1.0)</f>
        <v>1</v>
      </c>
      <c r="R176" s="131" t="b">
        <v>1</v>
      </c>
      <c r="S176" s="44" t="b">
        <v>0</v>
      </c>
      <c r="T176" s="44" t="b">
        <v>1</v>
      </c>
      <c r="U176" s="44" t="s">
        <v>106</v>
      </c>
      <c r="V176" s="131" t="b">
        <v>0</v>
      </c>
      <c r="W176" s="26">
        <f t="shared" si="4"/>
        <v>1</v>
      </c>
      <c r="X176" s="27">
        <f t="shared" si="5"/>
        <v>13149.69</v>
      </c>
      <c r="Y176" s="27">
        <f t="shared" si="6"/>
        <v>16216.45</v>
      </c>
      <c r="Z176" s="27" t="str">
        <f t="shared" si="7"/>
        <v/>
      </c>
      <c r="AA176" s="125" t="str">
        <f>IFERROR(__xludf.DUMMYFUNCTION("""COMPUTED_VALUE"""),"")</f>
        <v/>
      </c>
      <c r="AB176" s="27">
        <f t="shared" si="8"/>
        <v>24438.28</v>
      </c>
      <c r="AC176" s="93">
        <v>46128.0</v>
      </c>
      <c r="AE176" s="94"/>
      <c r="AF176" s="94"/>
    </row>
    <row r="177">
      <c r="A177" s="91">
        <v>1980.0</v>
      </c>
      <c r="B177" s="31">
        <v>2.0255176E7</v>
      </c>
      <c r="C177" s="31" t="s">
        <v>279</v>
      </c>
      <c r="D177" s="127"/>
      <c r="E177" s="33">
        <v>45944.0</v>
      </c>
      <c r="F177" s="34">
        <v>15486.94</v>
      </c>
      <c r="G177" s="35" t="s">
        <v>433</v>
      </c>
      <c r="H177" s="35" t="s">
        <v>433</v>
      </c>
      <c r="I177" s="31" t="s">
        <v>296</v>
      </c>
      <c r="J177" s="34">
        <v>15541.94</v>
      </c>
      <c r="K177" s="34">
        <v>15541.94</v>
      </c>
      <c r="L177" s="34">
        <f t="shared" si="10"/>
        <v>55</v>
      </c>
      <c r="M177" s="34">
        <v>8538.38</v>
      </c>
      <c r="N177" s="34">
        <f t="shared" si="12"/>
        <v>7003.56</v>
      </c>
      <c r="O177" s="36">
        <f t="shared" si="9"/>
        <v>0.4506232813</v>
      </c>
      <c r="P177" s="36">
        <f>IFERROR(__xludf.DUMMYFUNCTION("IF(AND($R177, NOT(REGEXMATCH(UPPER($C177), ""INS""))), IFERROR(IF((F177+L177)&gt;0, (F177+L177-M177)/(F177+L177), """"), """"), """")"),0.4506232812634717)</f>
        <v>0.4506232813</v>
      </c>
      <c r="Q177" s="36" t="str">
        <f>IFERROR(__xludf.DUMMYFUNCTION("IF(AND($R177, REGEXMATCH(UPPER($C177), ""INS"")), IFERROR(IF((F177+L177)&gt;0, (F177+L177-M177)/(F177+L177), """"), """"), """")"),"")</f>
        <v/>
      </c>
      <c r="R177" s="119" t="b">
        <v>1</v>
      </c>
      <c r="S177" s="37" t="b">
        <v>1</v>
      </c>
      <c r="T177" s="37" t="b">
        <v>0</v>
      </c>
      <c r="U177" s="37" t="s">
        <v>63</v>
      </c>
      <c r="V177" s="119" t="b">
        <v>0</v>
      </c>
      <c r="W177" s="26">
        <f t="shared" si="4"/>
        <v>0.4506232813</v>
      </c>
      <c r="X177" s="27">
        <f t="shared" si="5"/>
        <v>15541.94</v>
      </c>
      <c r="Y177" s="27">
        <f t="shared" si="6"/>
        <v>15486.94</v>
      </c>
      <c r="Z177" s="27">
        <f t="shared" si="7"/>
        <v>55</v>
      </c>
      <c r="AA177" s="125" t="str">
        <f>IFERROR(__xludf.DUMMYFUNCTION("""COMPUTED_VALUE"""),"Drew")</f>
        <v>Drew</v>
      </c>
      <c r="AB177" s="27">
        <f t="shared" si="8"/>
        <v>15541.94</v>
      </c>
      <c r="AC177" s="93">
        <v>46000.0</v>
      </c>
      <c r="AE177" s="94"/>
      <c r="AF177" s="94"/>
    </row>
    <row r="178">
      <c r="A178" s="91">
        <v>1862.0</v>
      </c>
      <c r="B178" s="31">
        <v>2.0255177E7</v>
      </c>
      <c r="C178" s="31" t="s">
        <v>280</v>
      </c>
      <c r="D178" s="127"/>
      <c r="E178" s="33">
        <v>45902.0</v>
      </c>
      <c r="F178" s="34">
        <v>9476.93</v>
      </c>
      <c r="G178" s="35" t="s">
        <v>304</v>
      </c>
      <c r="H178" s="35" t="s">
        <v>304</v>
      </c>
      <c r="I178" s="31" t="s">
        <v>66</v>
      </c>
      <c r="J178" s="34">
        <v>9476.93</v>
      </c>
      <c r="K178" s="34">
        <v>9476.93</v>
      </c>
      <c r="L178" s="34">
        <f t="shared" si="10"/>
        <v>0</v>
      </c>
      <c r="M178" s="34">
        <v>6160.74</v>
      </c>
      <c r="N178" s="34">
        <f t="shared" si="12"/>
        <v>3316.19</v>
      </c>
      <c r="O178" s="36">
        <f t="shared" si="9"/>
        <v>0.3499223905</v>
      </c>
      <c r="P178" s="36">
        <f>IFERROR(__xludf.DUMMYFUNCTION("IF(AND($R178, NOT(REGEXMATCH(UPPER($C178), ""INS""))), IFERROR(IF((F178+L178)&gt;0, (F178+L178-M178)/(F178+L178), """"), """"), """")"),0.3499223904787732)</f>
        <v>0.3499223905</v>
      </c>
      <c r="Q178" s="36" t="str">
        <f>IFERROR(__xludf.DUMMYFUNCTION("IF(AND($R178, REGEXMATCH(UPPER($C178), ""INS"")), IFERROR(IF((F178+L178)&gt;0, (F178+L178-M178)/(F178+L178), """"), """"), """")"),"")</f>
        <v/>
      </c>
      <c r="R178" s="119" t="b">
        <v>1</v>
      </c>
      <c r="S178" s="37" t="b">
        <v>1</v>
      </c>
      <c r="T178" s="37" t="b">
        <v>0</v>
      </c>
      <c r="U178" s="37" t="s">
        <v>63</v>
      </c>
      <c r="V178" s="119" t="b">
        <v>0</v>
      </c>
      <c r="W178" s="26">
        <f t="shared" si="4"/>
        <v>0.3499223905</v>
      </c>
      <c r="X178" s="27">
        <f t="shared" si="5"/>
        <v>9476.93</v>
      </c>
      <c r="Y178" s="27">
        <f t="shared" si="6"/>
        <v>9476.93</v>
      </c>
      <c r="Z178" s="27">
        <f t="shared" si="7"/>
        <v>0</v>
      </c>
      <c r="AA178" s="125" t="str">
        <f>IFERROR(__xludf.DUMMYFUNCTION("""COMPUTED_VALUE"""),"Drew")</f>
        <v>Drew</v>
      </c>
      <c r="AB178" s="27">
        <f t="shared" si="8"/>
        <v>9476.93</v>
      </c>
      <c r="AC178" s="93">
        <v>45993.0</v>
      </c>
      <c r="AE178" s="94"/>
      <c r="AF178" s="94"/>
    </row>
    <row r="179">
      <c r="A179" s="96">
        <v>1882.0</v>
      </c>
      <c r="B179" s="97">
        <v>2.0255178E7</v>
      </c>
      <c r="C179" s="97" t="s">
        <v>485</v>
      </c>
      <c r="D179" s="137"/>
      <c r="E179" s="98">
        <v>45904.0</v>
      </c>
      <c r="F179" s="99">
        <v>10999.63</v>
      </c>
      <c r="G179" s="98"/>
      <c r="H179" s="98"/>
      <c r="I179" s="97" t="s">
        <v>69</v>
      </c>
      <c r="J179" s="99">
        <v>11449.63</v>
      </c>
      <c r="K179" s="99">
        <v>11450.0</v>
      </c>
      <c r="L179" s="99">
        <f t="shared" si="10"/>
        <v>450.37</v>
      </c>
      <c r="M179" s="99">
        <v>8155.79</v>
      </c>
      <c r="N179" s="99">
        <f t="shared" si="12"/>
        <v>3294.21</v>
      </c>
      <c r="O179" s="100">
        <f t="shared" si="9"/>
        <v>0.2877039301</v>
      </c>
      <c r="P179" s="100">
        <f>IFERROR(__xludf.DUMMYFUNCTION("IF(AND($R179, NOT(REGEXMATCH(UPPER($C179), ""INS""))), IFERROR(IF((F179+L179)&gt;0, (F179+L179-M179)/(F179+L179), """"), """"), """")"),0.28770393013100437)</f>
        <v>0.2877039301</v>
      </c>
      <c r="Q179" s="100" t="str">
        <f>IFERROR(__xludf.DUMMYFUNCTION("IF(AND($R179, REGEXMATCH(UPPER($C179), ""INS"")), IFERROR(IF((F179+L179)&gt;0, (F179+L179-M179)/(F179+L179), """"), """"), """")"),"")</f>
        <v/>
      </c>
      <c r="R179" s="101" t="b">
        <v>1</v>
      </c>
      <c r="S179" s="102" t="b">
        <v>1</v>
      </c>
      <c r="T179" s="102" t="b">
        <v>0</v>
      </c>
      <c r="U179" s="102" t="s">
        <v>63</v>
      </c>
      <c r="V179" s="101" t="b">
        <v>0</v>
      </c>
      <c r="W179" s="26">
        <f t="shared" si="4"/>
        <v>0.2877039301</v>
      </c>
      <c r="X179" s="27">
        <f t="shared" si="5"/>
        <v>11449.63</v>
      </c>
      <c r="Y179" s="27">
        <f t="shared" si="6"/>
        <v>10999.63</v>
      </c>
      <c r="Z179" s="27">
        <f t="shared" si="7"/>
        <v>450.37</v>
      </c>
      <c r="AA179" s="125" t="str">
        <f>IFERROR(__xludf.DUMMYFUNCTION("""COMPUTED_VALUE"""),"Drew")</f>
        <v>Drew</v>
      </c>
      <c r="AB179" s="27">
        <f t="shared" si="8"/>
        <v>11450</v>
      </c>
      <c r="AC179" s="93"/>
      <c r="AE179" s="94"/>
      <c r="AF179" s="94"/>
    </row>
    <row r="180">
      <c r="A180" s="91">
        <v>1890.0</v>
      </c>
      <c r="B180" s="31">
        <v>2.0255179E7</v>
      </c>
      <c r="C180" s="31" t="s">
        <v>281</v>
      </c>
      <c r="D180" s="127"/>
      <c r="E180" s="33">
        <v>45909.0</v>
      </c>
      <c r="F180" s="34">
        <v>20025.57</v>
      </c>
      <c r="G180" s="35" t="s">
        <v>370</v>
      </c>
      <c r="H180" s="35" t="s">
        <v>370</v>
      </c>
      <c r="I180" s="31" t="s">
        <v>66</v>
      </c>
      <c r="J180" s="34">
        <v>22401.57</v>
      </c>
      <c r="K180" s="34">
        <v>22401.57</v>
      </c>
      <c r="L180" s="34">
        <f t="shared" si="10"/>
        <v>2376</v>
      </c>
      <c r="M180" s="34">
        <v>11413.68</v>
      </c>
      <c r="N180" s="34">
        <f t="shared" si="12"/>
        <v>10987.89</v>
      </c>
      <c r="O180" s="36">
        <f t="shared" si="9"/>
        <v>0.490496425</v>
      </c>
      <c r="P180" s="36">
        <f>IFERROR(__xludf.DUMMYFUNCTION("IF(AND($R180, NOT(REGEXMATCH(UPPER($C180), ""INS""))), IFERROR(IF((F180+L180)&gt;0, (F180+L180-M180)/(F180+L180), """"), """"), """")"),0.49049642502735297)</f>
        <v>0.490496425</v>
      </c>
      <c r="Q180" s="36" t="str">
        <f>IFERROR(__xludf.DUMMYFUNCTION("IF(AND($R180, REGEXMATCH(UPPER($C180), ""INS"")), IFERROR(IF((F180+L180)&gt;0, (F180+L180-M180)/(F180+L180), """"), """"), """")"),"")</f>
        <v/>
      </c>
      <c r="R180" s="119" t="b">
        <v>1</v>
      </c>
      <c r="S180" s="37" t="b">
        <v>1</v>
      </c>
      <c r="T180" s="37" t="b">
        <v>0</v>
      </c>
      <c r="U180" s="37" t="s">
        <v>63</v>
      </c>
      <c r="V180" s="119" t="b">
        <v>0</v>
      </c>
      <c r="W180" s="26">
        <f t="shared" si="4"/>
        <v>0.490496425</v>
      </c>
      <c r="X180" s="27">
        <f t="shared" si="5"/>
        <v>22401.57</v>
      </c>
      <c r="Y180" s="27">
        <f t="shared" si="6"/>
        <v>20025.57</v>
      </c>
      <c r="Z180" s="27">
        <f t="shared" si="7"/>
        <v>2376</v>
      </c>
      <c r="AA180" s="125" t="str">
        <f>IFERROR(__xludf.DUMMYFUNCTION("""COMPUTED_VALUE"""),"Drew")</f>
        <v>Drew</v>
      </c>
      <c r="AB180" s="27">
        <f t="shared" si="8"/>
        <v>22401.57</v>
      </c>
      <c r="AC180" s="93">
        <v>45995.0</v>
      </c>
      <c r="AE180" s="94"/>
      <c r="AF180" s="94"/>
    </row>
    <row r="181">
      <c r="A181" s="91">
        <v>1908.0</v>
      </c>
      <c r="B181" s="31">
        <v>2.025518E7</v>
      </c>
      <c r="C181" s="31" t="s">
        <v>486</v>
      </c>
      <c r="D181" s="127"/>
      <c r="E181" s="33">
        <v>45909.0</v>
      </c>
      <c r="F181" s="34">
        <v>735.86</v>
      </c>
      <c r="G181" s="35" t="s">
        <v>317</v>
      </c>
      <c r="H181" s="35" t="s">
        <v>317</v>
      </c>
      <c r="I181" s="31" t="s">
        <v>62</v>
      </c>
      <c r="J181" s="34">
        <v>735.86</v>
      </c>
      <c r="K181" s="34">
        <v>735.86</v>
      </c>
      <c r="L181" s="34">
        <f t="shared" si="10"/>
        <v>0</v>
      </c>
      <c r="M181" s="34"/>
      <c r="N181" s="34">
        <f t="shared" si="12"/>
        <v>735.86</v>
      </c>
      <c r="O181" s="36">
        <f t="shared" si="9"/>
        <v>1</v>
      </c>
      <c r="P181" s="36">
        <f>IFERROR(__xludf.DUMMYFUNCTION("IF(AND($R181, NOT(REGEXMATCH(UPPER($C181), ""INS""))), IFERROR(IF((F181+L181)&gt;0, (F181+L181-M181)/(F181+L181), """"), """"), """")"),1.0)</f>
        <v>1</v>
      </c>
      <c r="Q181" s="36" t="str">
        <f>IFERROR(__xludf.DUMMYFUNCTION("IF(AND($R181, REGEXMATCH(UPPER($C181), ""INS"")), IFERROR(IF((F181+L181)&gt;0, (F181+L181-M181)/(F181+L181), """"), """"), """")"),"")</f>
        <v/>
      </c>
      <c r="R181" s="119" t="b">
        <v>1</v>
      </c>
      <c r="S181" s="37" t="b">
        <v>1</v>
      </c>
      <c r="T181" s="37" t="b">
        <v>0</v>
      </c>
      <c r="U181" s="37" t="s">
        <v>63</v>
      </c>
      <c r="V181" s="119" t="b">
        <v>0</v>
      </c>
      <c r="W181" s="26">
        <f t="shared" si="4"/>
        <v>1</v>
      </c>
      <c r="X181" s="27">
        <f t="shared" si="5"/>
        <v>735.86</v>
      </c>
      <c r="Y181" s="27">
        <f t="shared" si="6"/>
        <v>735.86</v>
      </c>
      <c r="Z181" s="27">
        <f t="shared" si="7"/>
        <v>0</v>
      </c>
      <c r="AA181" s="125" t="str">
        <f>IFERROR(__xludf.DUMMYFUNCTION("""COMPUTED_VALUE"""),"Drew")</f>
        <v>Drew</v>
      </c>
      <c r="AB181" s="27">
        <f t="shared" si="8"/>
        <v>735.86</v>
      </c>
      <c r="AC181" s="93"/>
      <c r="AE181" s="94"/>
      <c r="AF181" s="94"/>
    </row>
    <row r="182">
      <c r="A182" s="129">
        <v>1403.0</v>
      </c>
      <c r="B182" s="38">
        <v>2.0255181E7</v>
      </c>
      <c r="C182" s="38" t="s">
        <v>487</v>
      </c>
      <c r="D182" s="52"/>
      <c r="E182" s="40">
        <v>45910.0</v>
      </c>
      <c r="F182" s="41">
        <v>21335.95</v>
      </c>
      <c r="G182" s="42" t="s">
        <v>95</v>
      </c>
      <c r="H182" s="42" t="s">
        <v>95</v>
      </c>
      <c r="I182" s="38" t="s">
        <v>69</v>
      </c>
      <c r="J182" s="41">
        <v>23223.31</v>
      </c>
      <c r="K182" s="41"/>
      <c r="L182" s="41" t="str">
        <f t="shared" si="10"/>
        <v/>
      </c>
      <c r="M182" s="41"/>
      <c r="N182" s="41" t="str">
        <f t="shared" si="12"/>
        <v/>
      </c>
      <c r="O182" s="43">
        <f t="shared" si="9"/>
        <v>1</v>
      </c>
      <c r="P182" s="43" t="str">
        <f>IFERROR(__xludf.DUMMYFUNCTION("IF(AND($R182, NOT(REGEXMATCH(UPPER($C182), ""INS""))), IFERROR(IF((F182+L182)&gt;0, (F182+L182-M182)/(F182+L182), """"), """"), """")"),"")</f>
        <v/>
      </c>
      <c r="Q182" s="43">
        <f>IFERROR(__xludf.DUMMYFUNCTION("IF(AND($R182, REGEXMATCH(UPPER($C182), ""INS"")), IFERROR(IF((F182+L182)&gt;0, (F182+L182-M182)/(F182+L182), """"), """"), """")"),1.0)</f>
        <v>1</v>
      </c>
      <c r="R182" s="131" t="b">
        <v>1</v>
      </c>
      <c r="S182" s="131" t="b">
        <v>0</v>
      </c>
      <c r="T182" s="131" t="b">
        <v>0</v>
      </c>
      <c r="U182" s="44" t="s">
        <v>106</v>
      </c>
      <c r="V182" s="131" t="b">
        <v>0</v>
      </c>
      <c r="W182" s="26">
        <f t="shared" si="4"/>
        <v>1</v>
      </c>
      <c r="X182" s="27">
        <f t="shared" si="5"/>
        <v>23223.31</v>
      </c>
      <c r="Y182" s="27">
        <f t="shared" si="6"/>
        <v>21335.95</v>
      </c>
      <c r="Z182" s="27" t="str">
        <f t="shared" si="7"/>
        <v/>
      </c>
      <c r="AA182" s="125" t="str">
        <f>IFERROR(__xludf.DUMMYFUNCTION("""COMPUTED_VALUE"""),"")</f>
        <v/>
      </c>
      <c r="AB182" s="27" t="str">
        <f t="shared" si="8"/>
        <v/>
      </c>
      <c r="AC182" s="93"/>
      <c r="AE182" s="94"/>
      <c r="AF182" s="94"/>
    </row>
    <row r="183">
      <c r="A183" s="91">
        <v>1568.0</v>
      </c>
      <c r="B183" s="31">
        <v>2.0255182E7</v>
      </c>
      <c r="C183" s="31" t="s">
        <v>488</v>
      </c>
      <c r="D183" s="127"/>
      <c r="E183" s="33">
        <v>45911.0</v>
      </c>
      <c r="F183" s="34">
        <v>13640.16</v>
      </c>
      <c r="G183" s="35" t="s">
        <v>317</v>
      </c>
      <c r="H183" s="35" t="s">
        <v>317</v>
      </c>
      <c r="I183" s="31" t="s">
        <v>69</v>
      </c>
      <c r="J183" s="34">
        <v>13640.16</v>
      </c>
      <c r="K183" s="34">
        <v>13640.16</v>
      </c>
      <c r="L183" s="34">
        <f t="shared" si="10"/>
        <v>0</v>
      </c>
      <c r="M183" s="34">
        <v>9039.43</v>
      </c>
      <c r="N183" s="34">
        <f t="shared" si="12"/>
        <v>4600.73</v>
      </c>
      <c r="O183" s="36">
        <f t="shared" si="9"/>
        <v>0.3372929643</v>
      </c>
      <c r="P183" s="36">
        <f>IFERROR(__xludf.DUMMYFUNCTION("IF(AND($R183, NOT(REGEXMATCH(UPPER($C183), ""INS""))), IFERROR(IF((F183+L183)&gt;0, (F183+L183-M183)/(F183+L183), """"), """"), """")"),0.337292964305404)</f>
        <v>0.3372929643</v>
      </c>
      <c r="Q183" s="36" t="str">
        <f>IFERROR(__xludf.DUMMYFUNCTION("IF(AND($R183, REGEXMATCH(UPPER($C183), ""INS"")), IFERROR(IF((F183+L183)&gt;0, (F183+L183-M183)/(F183+L183), """"), """"), """")"),"")</f>
        <v/>
      </c>
      <c r="R183" s="119" t="b">
        <v>1</v>
      </c>
      <c r="S183" s="37" t="b">
        <v>1</v>
      </c>
      <c r="T183" s="37" t="b">
        <v>0</v>
      </c>
      <c r="U183" s="37" t="s">
        <v>63</v>
      </c>
      <c r="V183" s="119" t="b">
        <v>0</v>
      </c>
      <c r="W183" s="26">
        <f t="shared" si="4"/>
        <v>0.3372929643</v>
      </c>
      <c r="X183" s="27">
        <f t="shared" si="5"/>
        <v>13640.16</v>
      </c>
      <c r="Y183" s="27">
        <f t="shared" si="6"/>
        <v>13640.16</v>
      </c>
      <c r="Z183" s="27">
        <f t="shared" si="7"/>
        <v>0</v>
      </c>
      <c r="AA183" s="125" t="str">
        <f>IFERROR(__xludf.DUMMYFUNCTION("""COMPUTED_VALUE"""),"")</f>
        <v/>
      </c>
      <c r="AB183" s="27">
        <f t="shared" si="8"/>
        <v>13640.16</v>
      </c>
      <c r="AC183" s="93"/>
      <c r="AE183" s="94"/>
      <c r="AF183" s="94"/>
    </row>
    <row r="184">
      <c r="A184" s="91">
        <v>1889.0</v>
      </c>
      <c r="B184" s="31">
        <v>2.0255183E7</v>
      </c>
      <c r="C184" s="31" t="s">
        <v>282</v>
      </c>
      <c r="D184" s="31"/>
      <c r="E184" s="33">
        <v>45913.0</v>
      </c>
      <c r="F184" s="34">
        <v>1296.78</v>
      </c>
      <c r="G184" s="35" t="s">
        <v>489</v>
      </c>
      <c r="H184" s="35" t="s">
        <v>489</v>
      </c>
      <c r="I184" s="31" t="s">
        <v>296</v>
      </c>
      <c r="J184" s="34">
        <v>1296.78</v>
      </c>
      <c r="K184" s="34">
        <v>1446.78</v>
      </c>
      <c r="L184" s="34">
        <f t="shared" si="10"/>
        <v>150</v>
      </c>
      <c r="M184" s="34">
        <v>661.01</v>
      </c>
      <c r="N184" s="34">
        <f t="shared" si="12"/>
        <v>785.77</v>
      </c>
      <c r="O184" s="36">
        <f t="shared" si="9"/>
        <v>0.5431164379</v>
      </c>
      <c r="P184" s="36">
        <f>IFERROR(__xludf.DUMMYFUNCTION("IF(AND($R184, NOT(REGEXMATCH(UPPER($C184), ""INS""))), IFERROR(IF((F184+L184)&gt;0, (F184+L184-M184)/(F184+L184), """"), """"), """")"),0.5431164378827465)</f>
        <v>0.5431164379</v>
      </c>
      <c r="Q184" s="36" t="str">
        <f>IFERROR(__xludf.DUMMYFUNCTION("IF(AND($R184, REGEXMATCH(UPPER($C184), ""INS"")), IFERROR(IF((F184+L184)&gt;0, (F184+L184-M184)/(F184+L184), """"), """"), """")"),"")</f>
        <v/>
      </c>
      <c r="R184" s="119" t="b">
        <v>1</v>
      </c>
      <c r="S184" s="37" t="b">
        <v>1</v>
      </c>
      <c r="T184" s="37" t="b">
        <v>0</v>
      </c>
      <c r="U184" s="37" t="s">
        <v>63</v>
      </c>
      <c r="V184" s="119" t="b">
        <v>0</v>
      </c>
      <c r="W184" s="26">
        <f t="shared" si="4"/>
        <v>0.5431164379</v>
      </c>
      <c r="X184" s="27">
        <f t="shared" si="5"/>
        <v>1296.78</v>
      </c>
      <c r="Y184" s="27">
        <f t="shared" si="6"/>
        <v>1296.78</v>
      </c>
      <c r="Z184" s="27">
        <f t="shared" si="7"/>
        <v>150</v>
      </c>
      <c r="AA184" s="125" t="str">
        <f>IFERROR(__xludf.DUMMYFUNCTION("""COMPUTED_VALUE"""),"Drew")</f>
        <v>Drew</v>
      </c>
      <c r="AB184" s="27">
        <f t="shared" si="8"/>
        <v>1446.78</v>
      </c>
      <c r="AC184" s="93">
        <v>46007.0</v>
      </c>
      <c r="AE184" s="94"/>
      <c r="AF184" s="94"/>
    </row>
    <row r="185">
      <c r="A185" s="91">
        <v>1513.0</v>
      </c>
      <c r="B185" s="31">
        <v>2.0255184E7</v>
      </c>
      <c r="C185" s="31" t="s">
        <v>490</v>
      </c>
      <c r="D185" s="127"/>
      <c r="E185" s="33">
        <v>45915.0</v>
      </c>
      <c r="F185" s="34">
        <v>2169.92</v>
      </c>
      <c r="G185" s="33"/>
      <c r="H185" s="33"/>
      <c r="I185" s="31" t="s">
        <v>81</v>
      </c>
      <c r="J185" s="34">
        <v>2169.92</v>
      </c>
      <c r="K185" s="34">
        <v>2819.92</v>
      </c>
      <c r="L185" s="34">
        <f t="shared" si="10"/>
        <v>650</v>
      </c>
      <c r="M185" s="34">
        <v>881.08</v>
      </c>
      <c r="N185" s="34">
        <f t="shared" si="12"/>
        <v>1938.84</v>
      </c>
      <c r="O185" s="36">
        <f t="shared" si="9"/>
        <v>0.6875514199</v>
      </c>
      <c r="P185" s="36" t="str">
        <f>IFERROR(__xludf.DUMMYFUNCTION("IF(AND($R185, NOT(REGEXMATCH(UPPER($C185), ""INS""))), IFERROR(IF((F185+L185)&gt;0, (F185+L185-M185)/(F185+L185), """"), """"), """")"),"")</f>
        <v/>
      </c>
      <c r="Q185" s="36">
        <f>IFERROR(__xludf.DUMMYFUNCTION("IF(AND($R185, REGEXMATCH(UPPER($C185), ""INS"")), IFERROR(IF((F185+L185)&gt;0, (F185+L185-M185)/(F185+L185), """"), """"), """")"),0.6875514198984368)</f>
        <v>0.6875514199</v>
      </c>
      <c r="R185" s="119" t="b">
        <v>1</v>
      </c>
      <c r="S185" s="37" t="b">
        <v>1</v>
      </c>
      <c r="T185" s="37" t="b">
        <v>1</v>
      </c>
      <c r="U185" s="37" t="s">
        <v>63</v>
      </c>
      <c r="V185" s="119" t="b">
        <v>0</v>
      </c>
      <c r="W185" s="26">
        <f t="shared" si="4"/>
        <v>0.6875514199</v>
      </c>
      <c r="X185" s="27">
        <f t="shared" si="5"/>
        <v>2169.92</v>
      </c>
      <c r="Y185" s="27">
        <f t="shared" si="6"/>
        <v>2169.92</v>
      </c>
      <c r="Z185" s="27">
        <f t="shared" si="7"/>
        <v>650</v>
      </c>
      <c r="AA185" s="125" t="str">
        <f>IFERROR(__xludf.DUMMYFUNCTION("""COMPUTED_VALUE"""),"")</f>
        <v/>
      </c>
      <c r="AB185" s="27">
        <f t="shared" si="8"/>
        <v>2819.92</v>
      </c>
      <c r="AC185" s="93"/>
      <c r="AE185" s="94"/>
      <c r="AF185" s="94"/>
    </row>
    <row r="186">
      <c r="A186" s="91">
        <v>1895.0</v>
      </c>
      <c r="B186" s="31">
        <v>2.0255185E7</v>
      </c>
      <c r="C186" s="31" t="s">
        <v>286</v>
      </c>
      <c r="D186" s="127"/>
      <c r="E186" s="33">
        <v>45915.0</v>
      </c>
      <c r="F186" s="34">
        <v>1200.0</v>
      </c>
      <c r="G186" s="35" t="s">
        <v>317</v>
      </c>
      <c r="H186" s="35" t="s">
        <v>317</v>
      </c>
      <c r="I186" s="31" t="s">
        <v>66</v>
      </c>
      <c r="J186" s="34">
        <v>2840.94</v>
      </c>
      <c r="K186" s="34">
        <v>2840.94</v>
      </c>
      <c r="L186" s="34">
        <f t="shared" si="10"/>
        <v>1640.94</v>
      </c>
      <c r="M186" s="34">
        <v>1769.89</v>
      </c>
      <c r="N186" s="34">
        <f t="shared" si="12"/>
        <v>1071.05</v>
      </c>
      <c r="O186" s="36">
        <f t="shared" si="9"/>
        <v>0.3770054982</v>
      </c>
      <c r="P186" s="36">
        <f>IFERROR(__xludf.DUMMYFUNCTION("IF(AND($R186, NOT(REGEXMATCH(UPPER($C186), ""INS""))), IFERROR(IF((F186+L186)&gt;0, (F186+L186-M186)/(F186+L186), """"), """"), """")"),0.37700549818017975)</f>
        <v>0.3770054982</v>
      </c>
      <c r="Q186" s="36" t="str">
        <f>IFERROR(__xludf.DUMMYFUNCTION("IF(AND($R186, REGEXMATCH(UPPER($C186), ""INS"")), IFERROR(IF((F186+L186)&gt;0, (F186+L186-M186)/(F186+L186), """"), """"), """")"),"")</f>
        <v/>
      </c>
      <c r="R186" s="119" t="b">
        <v>1</v>
      </c>
      <c r="S186" s="37" t="b">
        <v>1</v>
      </c>
      <c r="T186" s="37" t="b">
        <v>0</v>
      </c>
      <c r="U186" s="37" t="s">
        <v>63</v>
      </c>
      <c r="V186" s="119" t="b">
        <v>0</v>
      </c>
      <c r="W186" s="26">
        <f t="shared" si="4"/>
        <v>0.3770054982</v>
      </c>
      <c r="X186" s="27">
        <f t="shared" si="5"/>
        <v>2840.94</v>
      </c>
      <c r="Y186" s="27">
        <f t="shared" si="6"/>
        <v>1200</v>
      </c>
      <c r="Z186" s="27">
        <f t="shared" si="7"/>
        <v>1640.94</v>
      </c>
      <c r="AA186" s="125" t="str">
        <f>IFERROR(__xludf.DUMMYFUNCTION("""COMPUTED_VALUE"""),"Drew")</f>
        <v>Drew</v>
      </c>
      <c r="AB186" s="27">
        <f t="shared" si="8"/>
        <v>2840.94</v>
      </c>
      <c r="AC186" s="93"/>
      <c r="AE186" s="94"/>
      <c r="AF186" s="94"/>
    </row>
    <row r="187">
      <c r="A187" s="91">
        <v>1902.0</v>
      </c>
      <c r="B187" s="31">
        <v>2.0255186E7</v>
      </c>
      <c r="C187" s="31" t="s">
        <v>491</v>
      </c>
      <c r="D187" s="127"/>
      <c r="E187" s="33">
        <v>45916.0</v>
      </c>
      <c r="F187" s="34">
        <v>15129.42</v>
      </c>
      <c r="G187" s="35" t="s">
        <v>370</v>
      </c>
      <c r="H187" s="35" t="s">
        <v>370</v>
      </c>
      <c r="I187" s="31" t="s">
        <v>66</v>
      </c>
      <c r="J187" s="34">
        <v>15129.42</v>
      </c>
      <c r="K187" s="34">
        <v>15129.42</v>
      </c>
      <c r="L187" s="34">
        <f t="shared" si="10"/>
        <v>0</v>
      </c>
      <c r="M187" s="34">
        <v>8841.6</v>
      </c>
      <c r="N187" s="34">
        <f t="shared" si="12"/>
        <v>6287.82</v>
      </c>
      <c r="O187" s="36">
        <f t="shared" si="9"/>
        <v>0.4156021844</v>
      </c>
      <c r="P187" s="36">
        <f>IFERROR(__xludf.DUMMYFUNCTION("IF(AND($R187, NOT(REGEXMATCH(UPPER($C187), ""INS""))), IFERROR(IF((F187+L187)&gt;0, (F187+L187-M187)/(F187+L187), """"), """"), """")"),0.41560218435339885)</f>
        <v>0.4156021844</v>
      </c>
      <c r="Q187" s="36" t="str">
        <f>IFERROR(__xludf.DUMMYFUNCTION("IF(AND($R187, REGEXMATCH(UPPER($C187), ""INS"")), IFERROR(IF((F187+L187)&gt;0, (F187+L187-M187)/(F187+L187), """"), """"), """")"),"")</f>
        <v/>
      </c>
      <c r="R187" s="119" t="b">
        <v>1</v>
      </c>
      <c r="S187" s="37" t="b">
        <v>1</v>
      </c>
      <c r="T187" s="37" t="b">
        <v>0</v>
      </c>
      <c r="U187" s="37" t="s">
        <v>63</v>
      </c>
      <c r="V187" s="119" t="b">
        <v>0</v>
      </c>
      <c r="W187" s="26">
        <f t="shared" si="4"/>
        <v>0.4156021844</v>
      </c>
      <c r="X187" s="27">
        <f t="shared" si="5"/>
        <v>15129.42</v>
      </c>
      <c r="Y187" s="27">
        <f t="shared" si="6"/>
        <v>15129.42</v>
      </c>
      <c r="Z187" s="27">
        <f t="shared" si="7"/>
        <v>0</v>
      </c>
      <c r="AA187" s="125" t="str">
        <f>IFERROR(__xludf.DUMMYFUNCTION("""COMPUTED_VALUE"""),"Drew")</f>
        <v>Drew</v>
      </c>
      <c r="AB187" s="27">
        <f t="shared" si="8"/>
        <v>15129.42</v>
      </c>
      <c r="AC187" s="93"/>
      <c r="AE187" s="94"/>
      <c r="AF187" s="94"/>
    </row>
    <row r="188">
      <c r="A188" s="129">
        <v>1881.0</v>
      </c>
      <c r="B188" s="38">
        <v>2.0255187E7</v>
      </c>
      <c r="C188" s="38" t="s">
        <v>492</v>
      </c>
      <c r="D188" s="52"/>
      <c r="E188" s="40">
        <v>45916.0</v>
      </c>
      <c r="F188" s="41">
        <v>34019.71</v>
      </c>
      <c r="G188" s="42" t="s">
        <v>68</v>
      </c>
      <c r="H188" s="42" t="s">
        <v>68</v>
      </c>
      <c r="I188" s="38" t="s">
        <v>62</v>
      </c>
      <c r="J188" s="41">
        <v>26765.07</v>
      </c>
      <c r="K188" s="41">
        <v>26765.07</v>
      </c>
      <c r="L188" s="41" t="str">
        <f t="shared" si="10"/>
        <v/>
      </c>
      <c r="M188" s="41"/>
      <c r="N188" s="41" t="str">
        <f t="shared" si="12"/>
        <v/>
      </c>
      <c r="O188" s="43">
        <f t="shared" si="9"/>
        <v>1</v>
      </c>
      <c r="P188" s="43">
        <f>IFERROR(__xludf.DUMMYFUNCTION("IF(AND($R188, NOT(REGEXMATCH(UPPER($C188), ""INS""))), IFERROR(IF((F188+L188)&gt;0, (F188+L188-M188)/(F188+L188), """"), """"), """")"),1.0)</f>
        <v>1</v>
      </c>
      <c r="Q188" s="43" t="str">
        <f>IFERROR(__xludf.DUMMYFUNCTION("IF(AND($R188, REGEXMATCH(UPPER($C188), ""INS"")), IFERROR(IF((F188+L188)&gt;0, (F188+L188-M188)/(F188+L188), """"), """"), """")"),"")</f>
        <v/>
      </c>
      <c r="R188" s="131" t="b">
        <v>1</v>
      </c>
      <c r="S188" s="44" t="b">
        <v>0</v>
      </c>
      <c r="T188" s="44" t="b">
        <v>0</v>
      </c>
      <c r="U188" s="44" t="s">
        <v>72</v>
      </c>
      <c r="V188" s="131" t="b">
        <v>0</v>
      </c>
      <c r="W188" s="26">
        <f t="shared" si="4"/>
        <v>1</v>
      </c>
      <c r="X188" s="27">
        <f t="shared" si="5"/>
        <v>26765.07</v>
      </c>
      <c r="Y188" s="27">
        <f t="shared" si="6"/>
        <v>34019.71</v>
      </c>
      <c r="Z188" s="27" t="str">
        <f t="shared" si="7"/>
        <v/>
      </c>
      <c r="AA188" s="125" t="str">
        <f>IFERROR(__xludf.DUMMYFUNCTION("""COMPUTED_VALUE"""),"Drew")</f>
        <v>Drew</v>
      </c>
      <c r="AB188" s="27">
        <f t="shared" si="8"/>
        <v>26765.07</v>
      </c>
      <c r="AC188" s="93">
        <v>46035.0</v>
      </c>
      <c r="AE188" s="94"/>
      <c r="AF188" s="94"/>
    </row>
    <row r="189">
      <c r="A189" s="91">
        <v>1891.0</v>
      </c>
      <c r="B189" s="31">
        <v>2.0255188E7</v>
      </c>
      <c r="C189" s="31" t="s">
        <v>493</v>
      </c>
      <c r="D189" s="127"/>
      <c r="E189" s="33">
        <v>45917.0</v>
      </c>
      <c r="F189" s="34">
        <v>9909.77</v>
      </c>
      <c r="G189" s="35" t="s">
        <v>468</v>
      </c>
      <c r="H189" s="35" t="s">
        <v>468</v>
      </c>
      <c r="I189" s="31" t="s">
        <v>62</v>
      </c>
      <c r="J189" s="34">
        <v>9909.77</v>
      </c>
      <c r="K189" s="34">
        <v>9909.77</v>
      </c>
      <c r="L189" s="34">
        <f t="shared" si="10"/>
        <v>0</v>
      </c>
      <c r="M189" s="34">
        <v>6210.3</v>
      </c>
      <c r="N189" s="34">
        <f t="shared" si="12"/>
        <v>3699.47</v>
      </c>
      <c r="O189" s="36">
        <f t="shared" si="9"/>
        <v>0.3733154251</v>
      </c>
      <c r="P189" s="36">
        <f>IFERROR(__xludf.DUMMYFUNCTION("IF(AND($R189, NOT(REGEXMATCH(UPPER($C189), ""INS""))), IFERROR(IF((F189+L189)&gt;0, (F189+L189-M189)/(F189+L189), """"), """"), """")"),0.37331542508050136)</f>
        <v>0.3733154251</v>
      </c>
      <c r="Q189" s="36" t="str">
        <f>IFERROR(__xludf.DUMMYFUNCTION("IF(AND($R189, REGEXMATCH(UPPER($C189), ""INS"")), IFERROR(IF((F189+L189)&gt;0, (F189+L189-M189)/(F189+L189), """"), """"), """")"),"")</f>
        <v/>
      </c>
      <c r="R189" s="119" t="b">
        <v>1</v>
      </c>
      <c r="S189" s="37" t="b">
        <v>1</v>
      </c>
      <c r="T189" s="37" t="b">
        <v>0</v>
      </c>
      <c r="U189" s="37" t="s">
        <v>63</v>
      </c>
      <c r="V189" s="119" t="b">
        <v>0</v>
      </c>
      <c r="W189" s="26">
        <f t="shared" si="4"/>
        <v>0.3733154251</v>
      </c>
      <c r="X189" s="27">
        <f t="shared" si="5"/>
        <v>9909.77</v>
      </c>
      <c r="Y189" s="27">
        <f t="shared" si="6"/>
        <v>9909.77</v>
      </c>
      <c r="Z189" s="27">
        <f t="shared" si="7"/>
        <v>0</v>
      </c>
      <c r="AA189" s="125" t="str">
        <f>IFERROR(__xludf.DUMMYFUNCTION("""COMPUTED_VALUE"""),"Drew")</f>
        <v>Drew</v>
      </c>
      <c r="AB189" s="27">
        <f t="shared" si="8"/>
        <v>9909.77</v>
      </c>
      <c r="AC189" s="93"/>
      <c r="AE189" s="94"/>
      <c r="AF189" s="94"/>
    </row>
    <row r="190">
      <c r="A190" s="103">
        <v>1525.0</v>
      </c>
      <c r="B190" s="104">
        <v>2.0255189E7</v>
      </c>
      <c r="C190" s="104" t="s">
        <v>494</v>
      </c>
      <c r="D190" s="104"/>
      <c r="E190" s="105">
        <v>45920.0</v>
      </c>
      <c r="F190" s="106">
        <v>7776.87</v>
      </c>
      <c r="G190" s="121" t="s">
        <v>448</v>
      </c>
      <c r="H190" s="121" t="s">
        <v>448</v>
      </c>
      <c r="I190" s="104" t="s">
        <v>296</v>
      </c>
      <c r="J190" s="106">
        <v>7958.96</v>
      </c>
      <c r="K190" s="106">
        <v>7958.96</v>
      </c>
      <c r="L190" s="106">
        <f t="shared" si="10"/>
        <v>182.09</v>
      </c>
      <c r="M190" s="106">
        <v>3582.0</v>
      </c>
      <c r="N190" s="106">
        <f t="shared" si="12"/>
        <v>4376.96</v>
      </c>
      <c r="O190" s="108">
        <f t="shared" si="9"/>
        <v>0.5499411983</v>
      </c>
      <c r="P190" s="108">
        <f>IFERROR(__xludf.DUMMYFUNCTION("IF(AND($R190, NOT(REGEXMATCH(UPPER($C190), ""INS""))), IFERROR(IF((F190+L190)&gt;0, (F190+L190-M190)/(F190+L190), """"), """"), """")"),0.5499411983475228)</f>
        <v>0.5499411983</v>
      </c>
      <c r="Q190" s="108" t="str">
        <f>IFERROR(__xludf.DUMMYFUNCTION("IF(AND($R190, REGEXMATCH(UPPER($C190), ""INS"")), IFERROR(IF((F190+L190)&gt;0, (F190+L190-M190)/(F190+L190), """"), """"), """")"),"")</f>
        <v/>
      </c>
      <c r="R190" s="109" t="b">
        <v>1</v>
      </c>
      <c r="S190" s="110" t="b">
        <v>1</v>
      </c>
      <c r="T190" s="110" t="b">
        <v>1</v>
      </c>
      <c r="U190" s="110" t="s">
        <v>63</v>
      </c>
      <c r="V190" s="109" t="b">
        <v>0</v>
      </c>
      <c r="W190" s="26">
        <f t="shared" si="4"/>
        <v>0.5499411983</v>
      </c>
      <c r="X190" s="27">
        <f t="shared" si="5"/>
        <v>7958.96</v>
      </c>
      <c r="Y190" s="27">
        <f t="shared" si="6"/>
        <v>7776.87</v>
      </c>
      <c r="Z190" s="27">
        <f t="shared" si="7"/>
        <v>182.09</v>
      </c>
      <c r="AA190" s="125" t="str">
        <f>IFERROR(__xludf.DUMMYFUNCTION("""COMPUTED_VALUE"""),"")</f>
        <v/>
      </c>
      <c r="AB190" s="27">
        <f t="shared" si="8"/>
        <v>7958.96</v>
      </c>
      <c r="AC190" s="93"/>
      <c r="AE190" s="94"/>
      <c r="AF190" s="94"/>
    </row>
    <row r="191">
      <c r="A191" s="91">
        <v>1906.0</v>
      </c>
      <c r="B191" s="31">
        <v>2.025519E7</v>
      </c>
      <c r="C191" s="31" t="s">
        <v>495</v>
      </c>
      <c r="D191" s="127"/>
      <c r="E191" s="33">
        <v>45923.0</v>
      </c>
      <c r="F191" s="34">
        <v>38576.07</v>
      </c>
      <c r="G191" s="35" t="s">
        <v>399</v>
      </c>
      <c r="H191" s="35" t="s">
        <v>399</v>
      </c>
      <c r="I191" s="31" t="s">
        <v>296</v>
      </c>
      <c r="J191" s="34">
        <v>17875.47</v>
      </c>
      <c r="K191" s="34">
        <v>39629.740000000005</v>
      </c>
      <c r="L191" s="34">
        <f t="shared" si="10"/>
        <v>1053.67</v>
      </c>
      <c r="M191" s="34">
        <v>24262.54</v>
      </c>
      <c r="N191" s="34">
        <f t="shared" si="12"/>
        <v>15367.2</v>
      </c>
      <c r="O191" s="36">
        <f t="shared" si="9"/>
        <v>0.3877693873</v>
      </c>
      <c r="P191" s="36">
        <f>IFERROR(__xludf.DUMMYFUNCTION("IF(AND($R191, NOT(REGEXMATCH(UPPER($C191), ""INS""))), IFERROR(IF((F191+L191)&gt;0, (F191+L191-M191)/(F191+L191), """"), """"), """")"),0.3877693873338559)</f>
        <v>0.3877693873</v>
      </c>
      <c r="Q191" s="36" t="str">
        <f>IFERROR(__xludf.DUMMYFUNCTION("IF(AND($R191, REGEXMATCH(UPPER($C191), ""INS"")), IFERROR(IF((F191+L191)&gt;0, (F191+L191-M191)/(F191+L191), """"), """"), """")"),"")</f>
        <v/>
      </c>
      <c r="R191" s="119" t="b">
        <v>1</v>
      </c>
      <c r="S191" s="37" t="b">
        <v>1</v>
      </c>
      <c r="T191" s="37" t="b">
        <v>0</v>
      </c>
      <c r="U191" s="37" t="s">
        <v>63</v>
      </c>
      <c r="V191" s="119" t="b">
        <v>0</v>
      </c>
      <c r="W191" s="26">
        <f t="shared" si="4"/>
        <v>0.3877693873</v>
      </c>
      <c r="X191" s="27">
        <f t="shared" si="5"/>
        <v>17875.47</v>
      </c>
      <c r="Y191" s="27">
        <f t="shared" si="6"/>
        <v>38576.07</v>
      </c>
      <c r="Z191" s="27">
        <f t="shared" si="7"/>
        <v>1053.67</v>
      </c>
      <c r="AA191" s="125" t="str">
        <f>IFERROR(__xludf.DUMMYFUNCTION("""COMPUTED_VALUE"""),"Drew")</f>
        <v>Drew</v>
      </c>
      <c r="AB191" s="27">
        <f t="shared" si="8"/>
        <v>39629.74</v>
      </c>
      <c r="AC191" s="93">
        <v>46037.0</v>
      </c>
      <c r="AE191" s="94"/>
      <c r="AF191" s="94"/>
    </row>
    <row r="192">
      <c r="A192" s="91">
        <v>2004.0</v>
      </c>
      <c r="B192" s="31">
        <v>2.0255191E7</v>
      </c>
      <c r="C192" s="31" t="s">
        <v>283</v>
      </c>
      <c r="D192" s="127"/>
      <c r="E192" s="33">
        <v>45946.0</v>
      </c>
      <c r="F192" s="34">
        <v>27975.0</v>
      </c>
      <c r="G192" s="35" t="s">
        <v>496</v>
      </c>
      <c r="H192" s="35" t="s">
        <v>496</v>
      </c>
      <c r="I192" s="31" t="s">
        <v>69</v>
      </c>
      <c r="J192" s="34">
        <v>29075.0</v>
      </c>
      <c r="K192" s="34">
        <v>29075.0</v>
      </c>
      <c r="L192" s="34">
        <f t="shared" si="10"/>
        <v>1100</v>
      </c>
      <c r="M192" s="34">
        <v>17240.4</v>
      </c>
      <c r="N192" s="34">
        <f t="shared" si="12"/>
        <v>11834.6</v>
      </c>
      <c r="O192" s="36">
        <f t="shared" si="9"/>
        <v>0.4070369733</v>
      </c>
      <c r="P192" s="36">
        <f>IFERROR(__xludf.DUMMYFUNCTION("IF(AND($R192, NOT(REGEXMATCH(UPPER($C192), ""INS""))), IFERROR(IF((F192+L192)&gt;0, (F192+L192-M192)/(F192+L192), """"), """"), """")"),0.4070369733447979)</f>
        <v>0.4070369733</v>
      </c>
      <c r="Q192" s="36" t="str">
        <f>IFERROR(__xludf.DUMMYFUNCTION("IF(AND($R192, REGEXMATCH(UPPER($C192), ""INS"")), IFERROR(IF((F192+L192)&gt;0, (F192+L192-M192)/(F192+L192), """"), """"), """")"),"")</f>
        <v/>
      </c>
      <c r="R192" s="119" t="b">
        <v>1</v>
      </c>
      <c r="S192" s="37" t="b">
        <v>1</v>
      </c>
      <c r="T192" s="37" t="b">
        <v>0</v>
      </c>
      <c r="U192" s="37" t="s">
        <v>63</v>
      </c>
      <c r="V192" s="119" t="b">
        <v>0</v>
      </c>
      <c r="W192" s="26">
        <f t="shared" si="4"/>
        <v>0.4070369733</v>
      </c>
      <c r="X192" s="27">
        <f t="shared" si="5"/>
        <v>29075</v>
      </c>
      <c r="Y192" s="27">
        <f t="shared" si="6"/>
        <v>27975</v>
      </c>
      <c r="Z192" s="27">
        <f t="shared" si="7"/>
        <v>1100</v>
      </c>
      <c r="AA192" s="125" t="str">
        <f>IFERROR(__xludf.DUMMYFUNCTION("""COMPUTED_VALUE"""),"Drew")</f>
        <v>Drew</v>
      </c>
      <c r="AB192" s="27">
        <f t="shared" si="8"/>
        <v>29075</v>
      </c>
      <c r="AC192" s="93">
        <v>46009.0</v>
      </c>
      <c r="AE192" s="58"/>
      <c r="AF192" s="94"/>
    </row>
    <row r="193">
      <c r="A193" s="96">
        <v>1449.0</v>
      </c>
      <c r="B193" s="97">
        <v>2.0255192E7</v>
      </c>
      <c r="C193" s="97" t="s">
        <v>497</v>
      </c>
      <c r="D193" s="137"/>
      <c r="E193" s="98">
        <v>45924.0</v>
      </c>
      <c r="F193" s="99">
        <v>6073.6</v>
      </c>
      <c r="G193" s="128" t="s">
        <v>482</v>
      </c>
      <c r="H193" s="128" t="s">
        <v>482</v>
      </c>
      <c r="I193" s="97" t="s">
        <v>296</v>
      </c>
      <c r="J193" s="99">
        <v>6073.6</v>
      </c>
      <c r="K193" s="99">
        <v>6073.6</v>
      </c>
      <c r="L193" s="99">
        <f t="shared" si="10"/>
        <v>0</v>
      </c>
      <c r="M193" s="99">
        <v>4203.7</v>
      </c>
      <c r="N193" s="99">
        <f t="shared" si="12"/>
        <v>1869.9</v>
      </c>
      <c r="O193" s="100">
        <f t="shared" si="9"/>
        <v>0.3078734194</v>
      </c>
      <c r="P193" s="100">
        <f>IFERROR(__xludf.DUMMYFUNCTION("IF(AND($R193, NOT(REGEXMATCH(UPPER($C193), ""INS""))), IFERROR(IF((F193+L193)&gt;0, (F193+L193-M193)/(F193+L193), """"), """"), """")"),0.3078734193888304)</f>
        <v>0.3078734194</v>
      </c>
      <c r="Q193" s="100" t="str">
        <f>IFERROR(__xludf.DUMMYFUNCTION("IF(AND($R193, REGEXMATCH(UPPER($C193), ""INS"")), IFERROR(IF((F193+L193)&gt;0, (F193+L193-M193)/(F193+L193), """"), """"), """")"),"")</f>
        <v/>
      </c>
      <c r="R193" s="101" t="b">
        <v>1</v>
      </c>
      <c r="S193" s="102" t="b">
        <v>1</v>
      </c>
      <c r="T193" s="102" t="b">
        <v>1</v>
      </c>
      <c r="U193" s="102" t="s">
        <v>63</v>
      </c>
      <c r="V193" s="101" t="b">
        <v>0</v>
      </c>
      <c r="W193" s="26">
        <f t="shared" si="4"/>
        <v>0.3078734194</v>
      </c>
      <c r="X193" s="27">
        <f t="shared" si="5"/>
        <v>6073.6</v>
      </c>
      <c r="Y193" s="27">
        <f t="shared" si="6"/>
        <v>6073.6</v>
      </c>
      <c r="Z193" s="27">
        <f t="shared" si="7"/>
        <v>0</v>
      </c>
      <c r="AA193" s="125" t="str">
        <f>IFERROR(__xludf.DUMMYFUNCTION("""COMPUTED_VALUE"""),"")</f>
        <v/>
      </c>
      <c r="AB193" s="27">
        <f t="shared" si="8"/>
        <v>6073.6</v>
      </c>
      <c r="AC193" s="93"/>
      <c r="AE193" s="94"/>
      <c r="AF193" s="94"/>
    </row>
    <row r="194">
      <c r="A194" s="91">
        <v>1935.0</v>
      </c>
      <c r="B194" s="31">
        <v>2.0255193E7</v>
      </c>
      <c r="C194" s="31" t="s">
        <v>498</v>
      </c>
      <c r="D194" s="31"/>
      <c r="E194" s="33">
        <v>45926.0</v>
      </c>
      <c r="F194" s="34">
        <v>2459.96</v>
      </c>
      <c r="G194" s="35" t="s">
        <v>499</v>
      </c>
      <c r="H194" s="35" t="s">
        <v>500</v>
      </c>
      <c r="I194" s="31" t="s">
        <v>69</v>
      </c>
      <c r="J194" s="34">
        <v>2459.96</v>
      </c>
      <c r="K194" s="34">
        <v>2459.96</v>
      </c>
      <c r="L194" s="34">
        <f t="shared" si="10"/>
        <v>0</v>
      </c>
      <c r="M194" s="34">
        <v>1525.43</v>
      </c>
      <c r="N194" s="34">
        <f t="shared" si="12"/>
        <v>934.53</v>
      </c>
      <c r="O194" s="36">
        <f t="shared" si="9"/>
        <v>0.3798964211</v>
      </c>
      <c r="P194" s="36">
        <f>IFERROR(__xludf.DUMMYFUNCTION("IF(AND($R194, NOT(REGEXMATCH(UPPER($C194), ""INS""))), IFERROR(IF((F194+L194)&gt;0, (F194+L194-M194)/(F194+L194), """"), """"), """")"),0.37989642108001753)</f>
        <v>0.3798964211</v>
      </c>
      <c r="Q194" s="36" t="str">
        <f>IFERROR(__xludf.DUMMYFUNCTION("IF(AND($R194, REGEXMATCH(UPPER($C194), ""INS"")), IFERROR(IF((F194+L194)&gt;0, (F194+L194-M194)/(F194+L194), """"), """"), """")"),"")</f>
        <v/>
      </c>
      <c r="R194" s="119" t="b">
        <v>1</v>
      </c>
      <c r="S194" s="37" t="b">
        <v>1</v>
      </c>
      <c r="T194" s="37" t="b">
        <v>0</v>
      </c>
      <c r="U194" s="37" t="s">
        <v>63</v>
      </c>
      <c r="V194" s="119" t="b">
        <v>0</v>
      </c>
      <c r="W194" s="26">
        <f t="shared" si="4"/>
        <v>0.3798964211</v>
      </c>
      <c r="X194" s="27">
        <f t="shared" si="5"/>
        <v>2459.96</v>
      </c>
      <c r="Y194" s="27">
        <f t="shared" si="6"/>
        <v>2459.96</v>
      </c>
      <c r="Z194" s="27">
        <f t="shared" si="7"/>
        <v>0</v>
      </c>
      <c r="AA194" s="125" t="str">
        <f>IFERROR(__xludf.DUMMYFUNCTION("""COMPUTED_VALUE"""),"Drew")</f>
        <v>Drew</v>
      </c>
      <c r="AB194" s="27">
        <f t="shared" si="8"/>
        <v>2459.96</v>
      </c>
      <c r="AC194" s="93"/>
      <c r="AE194" s="94"/>
      <c r="AF194" s="94"/>
    </row>
    <row r="195">
      <c r="A195" s="129">
        <v>1776.0</v>
      </c>
      <c r="B195" s="38">
        <v>2.0255194E7</v>
      </c>
      <c r="C195" s="38" t="s">
        <v>501</v>
      </c>
      <c r="D195" s="52"/>
      <c r="E195" s="40">
        <v>45946.0</v>
      </c>
      <c r="F195" s="41">
        <v>39443.43</v>
      </c>
      <c r="G195" s="42" t="s">
        <v>61</v>
      </c>
      <c r="H195" s="42" t="s">
        <v>61</v>
      </c>
      <c r="I195" s="38" t="s">
        <v>69</v>
      </c>
      <c r="J195" s="41">
        <v>39196.56</v>
      </c>
      <c r="K195" s="41">
        <v>39196.56</v>
      </c>
      <c r="L195" s="41" t="str">
        <f t="shared" si="10"/>
        <v/>
      </c>
      <c r="M195" s="41">
        <v>25079.12</v>
      </c>
      <c r="N195" s="41" t="str">
        <f t="shared" si="12"/>
        <v/>
      </c>
      <c r="O195" s="43">
        <f t="shared" si="9"/>
        <v>0.3641749716</v>
      </c>
      <c r="P195" s="43">
        <f>IFERROR(__xludf.DUMMYFUNCTION("IF(AND($R195, NOT(REGEXMATCH(UPPER($C195), ""INS""))), IFERROR(IF((F195+L195)&gt;0, (F195+L195-M195)/(F195+L195), """"), """"), """")"),0.3641749715985654)</f>
        <v>0.3641749716</v>
      </c>
      <c r="Q195" s="43" t="str">
        <f>IFERROR(__xludf.DUMMYFUNCTION("IF(AND($R195, REGEXMATCH(UPPER($C195), ""INS"")), IFERROR(IF((F195+L195)&gt;0, (F195+L195-M195)/(F195+L195), """"), """"), """")"),"")</f>
        <v/>
      </c>
      <c r="R195" s="131" t="b">
        <v>1</v>
      </c>
      <c r="S195" s="44" t="b">
        <v>0</v>
      </c>
      <c r="T195" s="44" t="b">
        <v>0</v>
      </c>
      <c r="U195" s="44" t="s">
        <v>72</v>
      </c>
      <c r="V195" s="131" t="b">
        <v>0</v>
      </c>
      <c r="W195" s="26">
        <f t="shared" si="4"/>
        <v>0.3641749716</v>
      </c>
      <c r="X195" s="27">
        <f t="shared" si="5"/>
        <v>39196.56</v>
      </c>
      <c r="Y195" s="27">
        <f t="shared" si="6"/>
        <v>39443.43</v>
      </c>
      <c r="Z195" s="27" t="str">
        <f t="shared" si="7"/>
        <v/>
      </c>
      <c r="AA195" s="125" t="str">
        <f>IFERROR(__xludf.DUMMYFUNCTION("""COMPUTED_VALUE"""),"")</f>
        <v/>
      </c>
      <c r="AB195" s="27">
        <f t="shared" si="8"/>
        <v>39196.56</v>
      </c>
      <c r="AC195" s="93">
        <v>46121.0</v>
      </c>
      <c r="AE195" s="58"/>
      <c r="AF195" s="58"/>
    </row>
    <row r="196">
      <c r="A196" s="91">
        <v>1983.0</v>
      </c>
      <c r="B196" s="31">
        <v>2.0255195E7</v>
      </c>
      <c r="C196" s="31" t="s">
        <v>73</v>
      </c>
      <c r="D196" s="127"/>
      <c r="E196" s="33">
        <v>45946.0</v>
      </c>
      <c r="F196" s="34">
        <v>780.0</v>
      </c>
      <c r="G196" s="35" t="s">
        <v>502</v>
      </c>
      <c r="H196" s="35" t="s">
        <v>502</v>
      </c>
      <c r="I196" s="31" t="s">
        <v>66</v>
      </c>
      <c r="J196" s="34">
        <v>780.0</v>
      </c>
      <c r="K196" s="34">
        <v>780.0</v>
      </c>
      <c r="L196" s="34">
        <f t="shared" si="10"/>
        <v>0</v>
      </c>
      <c r="M196" s="34">
        <v>256.01</v>
      </c>
      <c r="N196" s="34">
        <f t="shared" si="12"/>
        <v>523.99</v>
      </c>
      <c r="O196" s="36">
        <f t="shared" si="9"/>
        <v>0.6717820513</v>
      </c>
      <c r="P196" s="36">
        <f>IFERROR(__xludf.DUMMYFUNCTION("IF(AND($R196, NOT(REGEXMATCH(UPPER($C196), ""INS""))), IFERROR(IF((F196+L196)&gt;0, (F196+L196-M196)/(F196+L196), """"), """"), """")"),0.6717820512820513)</f>
        <v>0.6717820513</v>
      </c>
      <c r="Q196" s="36" t="str">
        <f>IFERROR(__xludf.DUMMYFUNCTION("IF(AND($R196, REGEXMATCH(UPPER($C196), ""INS"")), IFERROR(IF((F196+L196)&gt;0, (F196+L196-M196)/(F196+L196), """"), """"), """")"),"")</f>
        <v/>
      </c>
      <c r="R196" s="119" t="b">
        <v>1</v>
      </c>
      <c r="S196" s="37" t="b">
        <v>1</v>
      </c>
      <c r="T196" s="37" t="b">
        <v>0</v>
      </c>
      <c r="U196" s="37" t="s">
        <v>63</v>
      </c>
      <c r="V196" s="119" t="b">
        <v>0</v>
      </c>
      <c r="W196" s="26">
        <f t="shared" si="4"/>
        <v>0.6717820513</v>
      </c>
      <c r="X196" s="27">
        <f t="shared" si="5"/>
        <v>780</v>
      </c>
      <c r="Y196" s="27">
        <f t="shared" si="6"/>
        <v>780</v>
      </c>
      <c r="Z196" s="27">
        <f t="shared" si="7"/>
        <v>0</v>
      </c>
      <c r="AA196" s="125" t="str">
        <f>IFERROR(__xludf.DUMMYFUNCTION("""COMPUTED_VALUE"""),"Drew")</f>
        <v>Drew</v>
      </c>
      <c r="AB196" s="27">
        <f t="shared" si="8"/>
        <v>780</v>
      </c>
      <c r="AC196" s="93">
        <v>46035.0</v>
      </c>
      <c r="AE196" s="94"/>
      <c r="AF196" s="94"/>
    </row>
    <row r="197">
      <c r="A197" s="91">
        <v>1803.0</v>
      </c>
      <c r="B197" s="31">
        <v>2.0255196E7</v>
      </c>
      <c r="C197" s="31" t="s">
        <v>284</v>
      </c>
      <c r="D197" s="127"/>
      <c r="E197" s="33">
        <v>45929.0</v>
      </c>
      <c r="F197" s="34">
        <v>49280.61</v>
      </c>
      <c r="G197" s="35" t="s">
        <v>503</v>
      </c>
      <c r="H197" s="35" t="s">
        <v>503</v>
      </c>
      <c r="I197" s="31" t="s">
        <v>296</v>
      </c>
      <c r="J197" s="34">
        <v>48252.92</v>
      </c>
      <c r="K197" s="34">
        <v>48152.92</v>
      </c>
      <c r="L197" s="34">
        <f t="shared" si="10"/>
        <v>-1127.69</v>
      </c>
      <c r="M197" s="34">
        <v>30699.18</v>
      </c>
      <c r="N197" s="34">
        <f t="shared" si="12"/>
        <v>17453.74</v>
      </c>
      <c r="O197" s="36">
        <f t="shared" si="9"/>
        <v>0.3624648308</v>
      </c>
      <c r="P197" s="36">
        <f>IFERROR(__xludf.DUMMYFUNCTION("IF(AND($R197, NOT(REGEXMATCH(UPPER($C197), ""INS""))), IFERROR(IF((F197+L197)&gt;0, (F197+L197-M197)/(F197+L197), """"), """"), """")"),0.3624648307932312)</f>
        <v>0.3624648308</v>
      </c>
      <c r="Q197" s="36" t="str">
        <f>IFERROR(__xludf.DUMMYFUNCTION("IF(AND($R197, REGEXMATCH(UPPER($C197), ""INS"")), IFERROR(IF((F197+L197)&gt;0, (F197+L197-M197)/(F197+L197), """"), """"), """")"),"")</f>
        <v/>
      </c>
      <c r="R197" s="119" t="b">
        <v>1</v>
      </c>
      <c r="S197" s="37" t="b">
        <v>1</v>
      </c>
      <c r="T197" s="37" t="b">
        <v>1</v>
      </c>
      <c r="U197" s="37" t="s">
        <v>63</v>
      </c>
      <c r="V197" s="119" t="b">
        <v>0</v>
      </c>
      <c r="W197" s="26">
        <f t="shared" si="4"/>
        <v>0.3624648308</v>
      </c>
      <c r="X197" s="27">
        <f t="shared" si="5"/>
        <v>48252.92</v>
      </c>
      <c r="Y197" s="27">
        <f t="shared" si="6"/>
        <v>49280.61</v>
      </c>
      <c r="Z197" s="27">
        <f t="shared" si="7"/>
        <v>-1127.69</v>
      </c>
      <c r="AA197" s="125" t="str">
        <f>IFERROR(__xludf.DUMMYFUNCTION("""COMPUTED_VALUE"""),"")</f>
        <v/>
      </c>
      <c r="AB197" s="27">
        <f t="shared" si="8"/>
        <v>48152.92</v>
      </c>
      <c r="AC197" s="93">
        <v>46014.0</v>
      </c>
      <c r="AE197" s="58"/>
      <c r="AF197" s="94"/>
    </row>
    <row r="198">
      <c r="A198" s="91">
        <v>1905.0</v>
      </c>
      <c r="B198" s="31">
        <v>2.0255197E7</v>
      </c>
      <c r="C198" s="31" t="s">
        <v>504</v>
      </c>
      <c r="D198" s="127"/>
      <c r="E198" s="33">
        <v>45931.0</v>
      </c>
      <c r="F198" s="34">
        <v>1936.89</v>
      </c>
      <c r="G198" s="35" t="s">
        <v>304</v>
      </c>
      <c r="H198" s="35" t="s">
        <v>304</v>
      </c>
      <c r="I198" s="31" t="s">
        <v>81</v>
      </c>
      <c r="J198" s="34">
        <v>1936.89</v>
      </c>
      <c r="K198" s="34">
        <v>1936.89</v>
      </c>
      <c r="L198" s="34">
        <f t="shared" si="10"/>
        <v>0</v>
      </c>
      <c r="M198" s="34">
        <v>660.44</v>
      </c>
      <c r="N198" s="34">
        <f t="shared" si="12"/>
        <v>1276.45</v>
      </c>
      <c r="O198" s="36">
        <f t="shared" si="9"/>
        <v>0.6590203884</v>
      </c>
      <c r="P198" s="36">
        <f>IFERROR(__xludf.DUMMYFUNCTION("IF(AND($R198, NOT(REGEXMATCH(UPPER($C198), ""INS""))), IFERROR(IF((F198+L198)&gt;0, (F198+L198-M198)/(F198+L198), """"), """"), """")"),0.6590203883545271)</f>
        <v>0.6590203884</v>
      </c>
      <c r="Q198" s="36" t="str">
        <f>IFERROR(__xludf.DUMMYFUNCTION("IF(AND($R198, REGEXMATCH(UPPER($C198), ""INS"")), IFERROR(IF((F198+L198)&gt;0, (F198+L198-M198)/(F198+L198), """"), """"), """")"),"")</f>
        <v/>
      </c>
      <c r="R198" s="119" t="b">
        <v>1</v>
      </c>
      <c r="S198" s="37" t="b">
        <v>1</v>
      </c>
      <c r="T198" s="37" t="b">
        <v>1</v>
      </c>
      <c r="U198" s="37" t="s">
        <v>63</v>
      </c>
      <c r="V198" s="119" t="b">
        <v>0</v>
      </c>
      <c r="W198" s="26">
        <f t="shared" si="4"/>
        <v>0.6590203884</v>
      </c>
      <c r="X198" s="27">
        <f t="shared" si="5"/>
        <v>1936.89</v>
      </c>
      <c r="Y198" s="27">
        <f t="shared" si="6"/>
        <v>1936.89</v>
      </c>
      <c r="Z198" s="27">
        <f t="shared" si="7"/>
        <v>0</v>
      </c>
      <c r="AA198" s="125" t="str">
        <f>IFERROR(__xludf.DUMMYFUNCTION("""COMPUTED_VALUE"""),"Drew")</f>
        <v>Drew</v>
      </c>
      <c r="AB198" s="27">
        <f t="shared" si="8"/>
        <v>1936.89</v>
      </c>
      <c r="AC198" s="93"/>
      <c r="AE198" s="58"/>
      <c r="AF198" s="94"/>
    </row>
    <row r="199">
      <c r="A199" s="91">
        <v>1920.0</v>
      </c>
      <c r="B199" s="31">
        <v>2.0255198E7</v>
      </c>
      <c r="C199" s="31" t="s">
        <v>505</v>
      </c>
      <c r="D199" s="127"/>
      <c r="E199" s="33">
        <v>45931.0</v>
      </c>
      <c r="F199" s="34">
        <v>8565.68</v>
      </c>
      <c r="G199" s="33"/>
      <c r="H199" s="33"/>
      <c r="I199" s="31" t="s">
        <v>66</v>
      </c>
      <c r="J199" s="34">
        <v>8565.68</v>
      </c>
      <c r="K199" s="34">
        <v>8560.68</v>
      </c>
      <c r="L199" s="34">
        <f t="shared" si="10"/>
        <v>-5</v>
      </c>
      <c r="M199" s="34">
        <v>4304.13</v>
      </c>
      <c r="N199" s="34">
        <f t="shared" si="12"/>
        <v>4256.55</v>
      </c>
      <c r="O199" s="36">
        <f t="shared" si="9"/>
        <v>0.4972210152</v>
      </c>
      <c r="P199" s="36">
        <f>IFERROR(__xludf.DUMMYFUNCTION("IF(AND($R199, NOT(REGEXMATCH(UPPER($C199), ""INS""))), IFERROR(IF((F199+L199)&gt;0, (F199+L199-M199)/(F199+L199), """"), """"), """")"),0.4972210151530019)</f>
        <v>0.4972210152</v>
      </c>
      <c r="Q199" s="36" t="str">
        <f>IFERROR(__xludf.DUMMYFUNCTION("IF(AND($R199, REGEXMATCH(UPPER($C199), ""INS"")), IFERROR(IF((F199+L199)&gt;0, (F199+L199-M199)/(F199+L199), """"), """"), """")"),"")</f>
        <v/>
      </c>
      <c r="R199" s="119" t="b">
        <v>1</v>
      </c>
      <c r="S199" s="37" t="b">
        <v>1</v>
      </c>
      <c r="T199" s="37" t="b">
        <v>0</v>
      </c>
      <c r="U199" s="37" t="s">
        <v>63</v>
      </c>
      <c r="V199" s="119" t="b">
        <v>0</v>
      </c>
      <c r="W199" s="26">
        <f t="shared" si="4"/>
        <v>0.4972210152</v>
      </c>
      <c r="X199" s="27">
        <f t="shared" si="5"/>
        <v>8565.68</v>
      </c>
      <c r="Y199" s="27">
        <f t="shared" si="6"/>
        <v>8565.68</v>
      </c>
      <c r="Z199" s="27">
        <f t="shared" si="7"/>
        <v>-5</v>
      </c>
      <c r="AA199" s="125" t="str">
        <f>IFERROR(__xludf.DUMMYFUNCTION("""COMPUTED_VALUE"""),"Drew")</f>
        <v>Drew</v>
      </c>
      <c r="AB199" s="27">
        <f t="shared" si="8"/>
        <v>8560.68</v>
      </c>
      <c r="AC199" s="93"/>
      <c r="AE199" s="58"/>
      <c r="AF199" s="94"/>
    </row>
    <row r="200">
      <c r="A200" s="91">
        <v>1986.0</v>
      </c>
      <c r="B200" s="31">
        <v>2.0255199E7</v>
      </c>
      <c r="C200" s="31" t="s">
        <v>285</v>
      </c>
      <c r="D200" s="127"/>
      <c r="E200" s="33">
        <v>45950.0</v>
      </c>
      <c r="F200" s="34">
        <v>4927.85</v>
      </c>
      <c r="G200" s="35" t="s">
        <v>506</v>
      </c>
      <c r="H200" s="35" t="s">
        <v>506</v>
      </c>
      <c r="I200" s="31" t="s">
        <v>62</v>
      </c>
      <c r="J200" s="34">
        <v>4982.85</v>
      </c>
      <c r="K200" s="34">
        <v>4982.85</v>
      </c>
      <c r="L200" s="34">
        <f t="shared" si="10"/>
        <v>55</v>
      </c>
      <c r="M200" s="34">
        <v>2042.46</v>
      </c>
      <c r="N200" s="34">
        <f t="shared" si="12"/>
        <v>2940.39</v>
      </c>
      <c r="O200" s="36">
        <f t="shared" si="9"/>
        <v>0.59010205</v>
      </c>
      <c r="P200" s="36">
        <f>IFERROR(__xludf.DUMMYFUNCTION("IF(AND($R200, NOT(REGEXMATCH(UPPER($C200), ""INS""))), IFERROR(IF((F200+L200)&gt;0, (F200+L200-M200)/(F200+L200), """"), """"), """")"),0.5901020500316084)</f>
        <v>0.59010205</v>
      </c>
      <c r="Q200" s="36" t="str">
        <f>IFERROR(__xludf.DUMMYFUNCTION("IF(AND($R200, REGEXMATCH(UPPER($C200), ""INS"")), IFERROR(IF((F200+L200)&gt;0, (F200+L200-M200)/(F200+L200), """"), """"), """")"),"")</f>
        <v/>
      </c>
      <c r="R200" s="119" t="b">
        <v>1</v>
      </c>
      <c r="S200" s="37" t="b">
        <v>1</v>
      </c>
      <c r="T200" s="37" t="b">
        <v>0</v>
      </c>
      <c r="U200" s="37" t="s">
        <v>63</v>
      </c>
      <c r="V200" s="119" t="b">
        <v>0</v>
      </c>
      <c r="W200" s="26">
        <f t="shared" si="4"/>
        <v>0.59010205</v>
      </c>
      <c r="X200" s="27">
        <f t="shared" si="5"/>
        <v>4982.85</v>
      </c>
      <c r="Y200" s="27">
        <f t="shared" si="6"/>
        <v>4927.85</v>
      </c>
      <c r="Z200" s="27">
        <f t="shared" si="7"/>
        <v>55</v>
      </c>
      <c r="AA200" s="125" t="str">
        <f>IFERROR(__xludf.DUMMYFUNCTION("""COMPUTED_VALUE"""),"Drew")</f>
        <v>Drew</v>
      </c>
      <c r="AB200" s="27">
        <f t="shared" si="8"/>
        <v>4982.85</v>
      </c>
      <c r="AC200" s="93">
        <v>46000.0</v>
      </c>
      <c r="AE200" s="94"/>
      <c r="AF200" s="94"/>
    </row>
    <row r="201">
      <c r="A201" s="91">
        <v>1984.0</v>
      </c>
      <c r="B201" s="31">
        <v>2.02552E7</v>
      </c>
      <c r="C201" s="31" t="s">
        <v>507</v>
      </c>
      <c r="D201" s="127"/>
      <c r="E201" s="33">
        <v>45951.0</v>
      </c>
      <c r="F201" s="34">
        <v>3186.88</v>
      </c>
      <c r="G201" s="35" t="s">
        <v>399</v>
      </c>
      <c r="H201" s="35" t="s">
        <v>399</v>
      </c>
      <c r="I201" s="31" t="s">
        <v>296</v>
      </c>
      <c r="J201" s="34">
        <v>3241.88</v>
      </c>
      <c r="K201" s="34">
        <v>3241.88</v>
      </c>
      <c r="L201" s="34">
        <f t="shared" si="10"/>
        <v>55</v>
      </c>
      <c r="M201" s="34"/>
      <c r="N201" s="34">
        <f t="shared" si="12"/>
        <v>3241.88</v>
      </c>
      <c r="O201" s="36">
        <f t="shared" si="9"/>
        <v>1</v>
      </c>
      <c r="P201" s="36">
        <f>IFERROR(__xludf.DUMMYFUNCTION("IF(AND($R201, NOT(REGEXMATCH(UPPER($C201), ""INS""))), IFERROR(IF((F201+L201)&gt;0, (F201+L201-M201)/(F201+L201), """"), """"), """")"),1.0)</f>
        <v>1</v>
      </c>
      <c r="Q201" s="36" t="str">
        <f>IFERROR(__xludf.DUMMYFUNCTION("IF(AND($R201, REGEXMATCH(UPPER($C201), ""INS"")), IFERROR(IF((F201+L201)&gt;0, (F201+L201-M201)/(F201+L201), """"), """"), """")"),"")</f>
        <v/>
      </c>
      <c r="R201" s="119" t="b">
        <v>1</v>
      </c>
      <c r="S201" s="37" t="b">
        <v>1</v>
      </c>
      <c r="T201" s="37" t="b">
        <v>0</v>
      </c>
      <c r="U201" s="37" t="s">
        <v>63</v>
      </c>
      <c r="V201" s="119" t="b">
        <v>0</v>
      </c>
      <c r="W201" s="26">
        <f t="shared" si="4"/>
        <v>1</v>
      </c>
      <c r="X201" s="27">
        <f t="shared" si="5"/>
        <v>3241.88</v>
      </c>
      <c r="Y201" s="27">
        <f t="shared" si="6"/>
        <v>3186.88</v>
      </c>
      <c r="Z201" s="27">
        <f t="shared" si="7"/>
        <v>55</v>
      </c>
      <c r="AA201" s="125" t="str">
        <f>IFERROR(__xludf.DUMMYFUNCTION("""COMPUTED_VALUE"""),"Drew")</f>
        <v>Drew</v>
      </c>
      <c r="AB201" s="27">
        <f t="shared" si="8"/>
        <v>3241.88</v>
      </c>
      <c r="AC201" s="93">
        <v>46062.0</v>
      </c>
      <c r="AE201" s="94"/>
      <c r="AF201" s="94"/>
    </row>
    <row r="202">
      <c r="A202" s="91">
        <v>2022.0</v>
      </c>
      <c r="B202" s="31">
        <v>2.0255201E7</v>
      </c>
      <c r="C202" s="31" t="s">
        <v>508</v>
      </c>
      <c r="D202" s="127"/>
      <c r="E202" s="33">
        <v>45952.0</v>
      </c>
      <c r="F202" s="34">
        <v>545.4</v>
      </c>
      <c r="G202" s="35" t="s">
        <v>509</v>
      </c>
      <c r="H202" s="35" t="s">
        <v>509</v>
      </c>
      <c r="I202" s="31" t="s">
        <v>69</v>
      </c>
      <c r="J202" s="34">
        <v>545.4</v>
      </c>
      <c r="K202" s="34">
        <v>545.4</v>
      </c>
      <c r="L202" s="34">
        <f t="shared" si="10"/>
        <v>0</v>
      </c>
      <c r="M202" s="34">
        <v>200.0</v>
      </c>
      <c r="N202" s="34">
        <f t="shared" si="12"/>
        <v>345.4</v>
      </c>
      <c r="O202" s="36">
        <f t="shared" si="9"/>
        <v>0.633296663</v>
      </c>
      <c r="P202" s="36">
        <f>IFERROR(__xludf.DUMMYFUNCTION("IF(AND($R202, NOT(REGEXMATCH(UPPER($C202), ""INS""))), IFERROR(IF((F202+L202)&gt;0, (F202+L202-M202)/(F202+L202), """"), """"), """")"),0.6332966629996333)</f>
        <v>0.633296663</v>
      </c>
      <c r="Q202" s="36" t="str">
        <f>IFERROR(__xludf.DUMMYFUNCTION("IF(AND($R202, REGEXMATCH(UPPER($C202), ""INS"")), IFERROR(IF((F202+L202)&gt;0, (F202+L202-M202)/(F202+L202), """"), """"), """")"),"")</f>
        <v/>
      </c>
      <c r="R202" s="119" t="b">
        <v>1</v>
      </c>
      <c r="S202" s="37" t="b">
        <v>1</v>
      </c>
      <c r="T202" s="37" t="b">
        <v>0</v>
      </c>
      <c r="U202" s="37" t="s">
        <v>63</v>
      </c>
      <c r="V202" s="119" t="b">
        <v>0</v>
      </c>
      <c r="W202" s="26">
        <f t="shared" si="4"/>
        <v>0.633296663</v>
      </c>
      <c r="X202" s="27">
        <f t="shared" si="5"/>
        <v>545.4</v>
      </c>
      <c r="Y202" s="27">
        <f t="shared" si="6"/>
        <v>545.4</v>
      </c>
      <c r="Z202" s="27">
        <f t="shared" si="7"/>
        <v>0</v>
      </c>
      <c r="AA202" s="125" t="str">
        <f>IFERROR(__xludf.DUMMYFUNCTION("""COMPUTED_VALUE"""),"Drew")</f>
        <v>Drew</v>
      </c>
      <c r="AB202" s="27">
        <f t="shared" si="8"/>
        <v>545.4</v>
      </c>
      <c r="AC202" s="93">
        <v>46035.0</v>
      </c>
      <c r="AE202" s="94"/>
      <c r="AF202" s="94"/>
    </row>
    <row r="203">
      <c r="A203" s="111">
        <v>2026.0</v>
      </c>
      <c r="B203" s="112">
        <v>2.0255202E7</v>
      </c>
      <c r="C203" s="112" t="s">
        <v>286</v>
      </c>
      <c r="D203" s="132"/>
      <c r="E203" s="113">
        <v>45957.0</v>
      </c>
      <c r="F203" s="114">
        <v>5540.0</v>
      </c>
      <c r="G203" s="144"/>
      <c r="H203" s="144"/>
      <c r="I203" s="112" t="s">
        <v>66</v>
      </c>
      <c r="J203" s="114">
        <v>5540.0</v>
      </c>
      <c r="K203" s="114">
        <v>5540.0</v>
      </c>
      <c r="L203" s="114">
        <f t="shared" si="10"/>
        <v>0</v>
      </c>
      <c r="M203" s="114">
        <v>2050.0</v>
      </c>
      <c r="N203" s="114">
        <f t="shared" si="12"/>
        <v>3490</v>
      </c>
      <c r="O203" s="116">
        <f t="shared" si="9"/>
        <v>0.6299638989</v>
      </c>
      <c r="P203" s="116">
        <f>IFERROR(__xludf.DUMMYFUNCTION("IF(AND($R203, NOT(REGEXMATCH(UPPER($C203), ""INS""))), IFERROR(IF((F203+L203)&gt;0, (F203+L203-M203)/(F203+L203), """"), """"), """")"),0.6299638989169675)</f>
        <v>0.6299638989</v>
      </c>
      <c r="Q203" s="116" t="str">
        <f>IFERROR(__xludf.DUMMYFUNCTION("IF(AND($R203, REGEXMATCH(UPPER($C203), ""INS"")), IFERROR(IF((F203+L203)&gt;0, (F203+L203-M203)/(F203+L203), """"), """"), """")"),"")</f>
        <v/>
      </c>
      <c r="R203" s="139" t="b">
        <v>1</v>
      </c>
      <c r="S203" s="117" t="b">
        <v>1</v>
      </c>
      <c r="T203" s="117" t="b">
        <v>0</v>
      </c>
      <c r="U203" s="117" t="s">
        <v>63</v>
      </c>
      <c r="V203" s="139" t="b">
        <v>0</v>
      </c>
      <c r="W203" s="26">
        <f t="shared" si="4"/>
        <v>0.6299638989</v>
      </c>
      <c r="X203" s="27">
        <f t="shared" si="5"/>
        <v>5540</v>
      </c>
      <c r="Y203" s="27">
        <f t="shared" si="6"/>
        <v>5540</v>
      </c>
      <c r="Z203" s="27">
        <f t="shared" si="7"/>
        <v>0</v>
      </c>
      <c r="AA203" s="125" t="str">
        <f>IFERROR(__xludf.DUMMYFUNCTION("""COMPUTED_VALUE"""),"Drew")</f>
        <v>Drew</v>
      </c>
      <c r="AB203" s="27">
        <f t="shared" si="8"/>
        <v>5540</v>
      </c>
      <c r="AC203" s="93">
        <v>46000.0</v>
      </c>
      <c r="AE203" s="94"/>
      <c r="AF203" s="94"/>
    </row>
    <row r="204">
      <c r="A204" s="91">
        <v>1181.0</v>
      </c>
      <c r="B204" s="31">
        <v>2.0255203E7</v>
      </c>
      <c r="C204" s="31" t="s">
        <v>510</v>
      </c>
      <c r="D204" s="127"/>
      <c r="E204" s="33">
        <v>45958.0</v>
      </c>
      <c r="F204" s="34">
        <v>18206.03</v>
      </c>
      <c r="G204" s="35" t="s">
        <v>511</v>
      </c>
      <c r="H204" s="35" t="s">
        <v>511</v>
      </c>
      <c r="I204" s="31" t="s">
        <v>62</v>
      </c>
      <c r="J204" s="34">
        <v>18206.03</v>
      </c>
      <c r="K204" s="34">
        <v>18206.03</v>
      </c>
      <c r="L204" s="34">
        <f t="shared" si="10"/>
        <v>0</v>
      </c>
      <c r="M204" s="34">
        <v>11915.97</v>
      </c>
      <c r="N204" s="34">
        <f t="shared" si="12"/>
        <v>6290.06</v>
      </c>
      <c r="O204" s="36">
        <f t="shared" si="9"/>
        <v>0.3454932239</v>
      </c>
      <c r="P204" s="36">
        <f>IFERROR(__xludf.DUMMYFUNCTION("IF(AND($R204, NOT(REGEXMATCH(UPPER($C204), ""INS""))), IFERROR(IF((F204+L204)&gt;0, (F204+L204-M204)/(F204+L204), """"), """"), """")"),0.3454932239483292)</f>
        <v>0.3454932239</v>
      </c>
      <c r="Q204" s="36" t="str">
        <f>IFERROR(__xludf.DUMMYFUNCTION("IF(AND($R204, REGEXMATCH(UPPER($C204), ""INS"")), IFERROR(IF((F204+L204)&gt;0, (F204+L204-M204)/(F204+L204), """"), """"), """")"),"")</f>
        <v/>
      </c>
      <c r="R204" s="119" t="b">
        <v>1</v>
      </c>
      <c r="S204" s="37" t="b">
        <v>1</v>
      </c>
      <c r="T204" s="37" t="b">
        <v>0</v>
      </c>
      <c r="U204" s="37" t="s">
        <v>63</v>
      </c>
      <c r="V204" s="119" t="b">
        <v>0</v>
      </c>
      <c r="W204" s="26">
        <f t="shared" si="4"/>
        <v>0.3454932239</v>
      </c>
      <c r="X204" s="27">
        <f t="shared" si="5"/>
        <v>18206.03</v>
      </c>
      <c r="Y204" s="27">
        <f t="shared" si="6"/>
        <v>18206.03</v>
      </c>
      <c r="Z204" s="27">
        <f t="shared" si="7"/>
        <v>0</v>
      </c>
      <c r="AA204" s="125" t="str">
        <f>IFERROR(__xludf.DUMMYFUNCTION("""COMPUTED_VALUE"""),"Drew")</f>
        <v>Drew</v>
      </c>
      <c r="AB204" s="27">
        <f t="shared" si="8"/>
        <v>18206.03</v>
      </c>
      <c r="AC204" s="93">
        <v>46083.0</v>
      </c>
      <c r="AE204" s="94"/>
      <c r="AF204" s="94"/>
    </row>
    <row r="205">
      <c r="A205" s="91">
        <v>1975.0</v>
      </c>
      <c r="B205" s="31">
        <v>2.0255204E7</v>
      </c>
      <c r="C205" s="31" t="s">
        <v>287</v>
      </c>
      <c r="D205" s="127"/>
      <c r="E205" s="33">
        <v>45958.0</v>
      </c>
      <c r="F205" s="34">
        <v>2520.0</v>
      </c>
      <c r="G205" s="35" t="s">
        <v>506</v>
      </c>
      <c r="H205" s="35" t="s">
        <v>506</v>
      </c>
      <c r="I205" s="31" t="s">
        <v>66</v>
      </c>
      <c r="J205" s="34">
        <v>2520.0</v>
      </c>
      <c r="K205" s="34">
        <v>2520.0</v>
      </c>
      <c r="L205" s="34">
        <f t="shared" si="10"/>
        <v>0</v>
      </c>
      <c r="M205" s="34">
        <v>600.0</v>
      </c>
      <c r="N205" s="34">
        <f t="shared" si="12"/>
        <v>1920</v>
      </c>
      <c r="O205" s="36">
        <f t="shared" si="9"/>
        <v>0.7619047619</v>
      </c>
      <c r="P205" s="36">
        <f>IFERROR(__xludf.DUMMYFUNCTION("IF(AND($R205, NOT(REGEXMATCH(UPPER($C205), ""INS""))), IFERROR(IF((F205+L205)&gt;0, (F205+L205-M205)/(F205+L205), """"), """"), """")"),0.7619047619047619)</f>
        <v>0.7619047619</v>
      </c>
      <c r="Q205" s="36" t="str">
        <f>IFERROR(__xludf.DUMMYFUNCTION("IF(AND($R205, REGEXMATCH(UPPER($C205), ""INS"")), IFERROR(IF((F205+L205)&gt;0, (F205+L205-M205)/(F205+L205), """"), """"), """")"),"")</f>
        <v/>
      </c>
      <c r="R205" s="119" t="b">
        <v>1</v>
      </c>
      <c r="S205" s="37" t="b">
        <v>1</v>
      </c>
      <c r="T205" s="37" t="b">
        <v>0</v>
      </c>
      <c r="U205" s="37" t="s">
        <v>63</v>
      </c>
      <c r="V205" s="119" t="b">
        <v>0</v>
      </c>
      <c r="W205" s="26">
        <f t="shared" si="4"/>
        <v>0.7619047619</v>
      </c>
      <c r="X205" s="27">
        <f t="shared" si="5"/>
        <v>2520</v>
      </c>
      <c r="Y205" s="27">
        <f t="shared" si="6"/>
        <v>2520</v>
      </c>
      <c r="Z205" s="27">
        <f t="shared" si="7"/>
        <v>0</v>
      </c>
      <c r="AA205" s="125" t="str">
        <f>IFERROR(__xludf.DUMMYFUNCTION("""COMPUTED_VALUE"""),"Drew")</f>
        <v>Drew</v>
      </c>
      <c r="AB205" s="27">
        <f t="shared" si="8"/>
        <v>2520</v>
      </c>
      <c r="AC205" s="93">
        <v>46021.0</v>
      </c>
      <c r="AE205" s="94"/>
      <c r="AF205" s="94"/>
    </row>
    <row r="206">
      <c r="A206" s="129">
        <v>1945.0</v>
      </c>
      <c r="B206" s="38">
        <v>2.0255205E7</v>
      </c>
      <c r="C206" s="38" t="s">
        <v>512</v>
      </c>
      <c r="D206" s="52"/>
      <c r="E206" s="40">
        <v>45959.0</v>
      </c>
      <c r="F206" s="41">
        <v>10293.08</v>
      </c>
      <c r="G206" s="42" t="s">
        <v>80</v>
      </c>
      <c r="H206" s="42" t="s">
        <v>80</v>
      </c>
      <c r="I206" s="38" t="s">
        <v>296</v>
      </c>
      <c r="J206" s="41">
        <v>7182.41</v>
      </c>
      <c r="K206" s="41">
        <v>7182.41</v>
      </c>
      <c r="L206" s="41" t="str">
        <f t="shared" si="10"/>
        <v/>
      </c>
      <c r="M206" s="41"/>
      <c r="N206" s="41" t="str">
        <f t="shared" si="12"/>
        <v/>
      </c>
      <c r="O206" s="43">
        <f t="shared" si="9"/>
        <v>1</v>
      </c>
      <c r="P206" s="43" t="str">
        <f>IFERROR(__xludf.DUMMYFUNCTION("IF(AND($R206, NOT(REGEXMATCH(UPPER($C206), ""INS""))), IFERROR(IF((F206+L206)&gt;0, (F206+L206-M206)/(F206+L206), """"), """"), """")"),"")</f>
        <v/>
      </c>
      <c r="Q206" s="43">
        <f>IFERROR(__xludf.DUMMYFUNCTION("IF(AND($R206, REGEXMATCH(UPPER($C206), ""INS"")), IFERROR(IF((F206+L206)&gt;0, (F206+L206-M206)/(F206+L206), """"), """"), """")"),1.0)</f>
        <v>1</v>
      </c>
      <c r="R206" s="131" t="b">
        <v>1</v>
      </c>
      <c r="S206" s="44" t="b">
        <v>0</v>
      </c>
      <c r="T206" s="44" t="b">
        <v>0</v>
      </c>
      <c r="U206" s="44" t="s">
        <v>72</v>
      </c>
      <c r="V206" s="131" t="b">
        <v>0</v>
      </c>
      <c r="W206" s="26">
        <f t="shared" si="4"/>
        <v>1</v>
      </c>
      <c r="X206" s="27">
        <f t="shared" si="5"/>
        <v>7182.41</v>
      </c>
      <c r="Y206" s="27">
        <f t="shared" si="6"/>
        <v>10293.08</v>
      </c>
      <c r="Z206" s="27" t="str">
        <f t="shared" si="7"/>
        <v/>
      </c>
      <c r="AA206" s="125" t="str">
        <f>IFERROR(__xludf.DUMMYFUNCTION("""COMPUTED_VALUE"""),"Drew")</f>
        <v>Drew</v>
      </c>
      <c r="AB206" s="27">
        <f t="shared" si="8"/>
        <v>7182.41</v>
      </c>
      <c r="AC206" s="93">
        <v>46044.0</v>
      </c>
      <c r="AE206" s="94"/>
      <c r="AF206" s="94"/>
    </row>
    <row r="207">
      <c r="A207" s="91">
        <v>2035.0</v>
      </c>
      <c r="B207" s="31">
        <v>2.0255206E7</v>
      </c>
      <c r="C207" s="31" t="s">
        <v>104</v>
      </c>
      <c r="D207" s="127"/>
      <c r="E207" s="33">
        <v>45959.0</v>
      </c>
      <c r="F207" s="34">
        <v>5766.66</v>
      </c>
      <c r="G207" s="35" t="s">
        <v>506</v>
      </c>
      <c r="H207" s="35" t="s">
        <v>506</v>
      </c>
      <c r="I207" s="31" t="s">
        <v>69</v>
      </c>
      <c r="J207" s="34">
        <v>5766.66</v>
      </c>
      <c r="K207" s="34">
        <v>5766.66</v>
      </c>
      <c r="L207" s="34">
        <f t="shared" si="10"/>
        <v>0</v>
      </c>
      <c r="M207" s="34">
        <v>3459.99</v>
      </c>
      <c r="N207" s="34">
        <f t="shared" si="12"/>
        <v>2306.67</v>
      </c>
      <c r="O207" s="36">
        <f t="shared" si="9"/>
        <v>0.4000010405</v>
      </c>
      <c r="P207" s="36">
        <f>IFERROR(__xludf.DUMMYFUNCTION("IF(AND($R207, NOT(REGEXMATCH(UPPER($C207), ""INS""))), IFERROR(IF((F207+L207)&gt;0, (F207+L207-M207)/(F207+L207), """"), """"), """")"),0.4000010404636306)</f>
        <v>0.4000010405</v>
      </c>
      <c r="Q207" s="36" t="str">
        <f>IFERROR(__xludf.DUMMYFUNCTION("IF(AND($R207, REGEXMATCH(UPPER($C207), ""INS"")), IFERROR(IF((F207+L207)&gt;0, (F207+L207-M207)/(F207+L207), """"), """"), """")"),"")</f>
        <v/>
      </c>
      <c r="R207" s="119" t="b">
        <v>1</v>
      </c>
      <c r="S207" s="37" t="b">
        <v>1</v>
      </c>
      <c r="T207" s="37" t="b">
        <v>0</v>
      </c>
      <c r="U207" s="37" t="s">
        <v>63</v>
      </c>
      <c r="V207" s="119" t="b">
        <v>0</v>
      </c>
      <c r="W207" s="26">
        <f t="shared" si="4"/>
        <v>0.4000010405</v>
      </c>
      <c r="X207" s="27">
        <f t="shared" si="5"/>
        <v>5766.66</v>
      </c>
      <c r="Y207" s="27">
        <f t="shared" si="6"/>
        <v>5766.66</v>
      </c>
      <c r="Z207" s="27">
        <f t="shared" si="7"/>
        <v>0</v>
      </c>
      <c r="AA207" s="125" t="str">
        <f>IFERROR(__xludf.DUMMYFUNCTION("""COMPUTED_VALUE"""),"Drew")</f>
        <v>Drew</v>
      </c>
      <c r="AB207" s="27">
        <f t="shared" si="8"/>
        <v>5766.66</v>
      </c>
      <c r="AC207" s="93">
        <v>45995.0</v>
      </c>
      <c r="AE207" s="94"/>
      <c r="AF207" s="94"/>
    </row>
    <row r="208">
      <c r="A208" s="91">
        <v>2031.0</v>
      </c>
      <c r="B208" s="31">
        <v>2.0255208E7</v>
      </c>
      <c r="C208" s="31" t="s">
        <v>513</v>
      </c>
      <c r="D208" s="127"/>
      <c r="E208" s="33">
        <v>45960.0</v>
      </c>
      <c r="F208" s="34">
        <v>1222.64</v>
      </c>
      <c r="G208" s="35" t="s">
        <v>509</v>
      </c>
      <c r="H208" s="35" t="s">
        <v>509</v>
      </c>
      <c r="I208" s="31" t="s">
        <v>62</v>
      </c>
      <c r="J208" s="34">
        <v>1497.64</v>
      </c>
      <c r="K208" s="34">
        <v>1497.64</v>
      </c>
      <c r="L208" s="34">
        <f t="shared" si="10"/>
        <v>275</v>
      </c>
      <c r="M208" s="34">
        <v>881.69</v>
      </c>
      <c r="N208" s="34">
        <f t="shared" si="12"/>
        <v>615.95</v>
      </c>
      <c r="O208" s="36">
        <f t="shared" si="9"/>
        <v>0.4112804145</v>
      </c>
      <c r="P208" s="36">
        <f>IFERROR(__xludf.DUMMYFUNCTION("IF(AND($R208, NOT(REGEXMATCH(UPPER($C208), ""INS""))), IFERROR(IF((F208+L208)&gt;0, (F208+L208-M208)/(F208+L208), """"), """"), """")"),0.411280414518843)</f>
        <v>0.4112804145</v>
      </c>
      <c r="Q208" s="36" t="str">
        <f>IFERROR(__xludf.DUMMYFUNCTION("IF(AND($R208, REGEXMATCH(UPPER($C208), ""INS"")), IFERROR(IF((F208+L208)&gt;0, (F208+L208-M208)/(F208+L208), """"), """"), """")"),"")</f>
        <v/>
      </c>
      <c r="R208" s="119" t="b">
        <v>1</v>
      </c>
      <c r="S208" s="37" t="b">
        <v>1</v>
      </c>
      <c r="T208" s="37" t="b">
        <v>0</v>
      </c>
      <c r="U208" s="37" t="s">
        <v>63</v>
      </c>
      <c r="V208" s="119" t="b">
        <v>0</v>
      </c>
      <c r="W208" s="26">
        <f t="shared" si="4"/>
        <v>0.4112804145</v>
      </c>
      <c r="X208" s="27">
        <f t="shared" si="5"/>
        <v>1497.64</v>
      </c>
      <c r="Y208" s="27">
        <f t="shared" si="6"/>
        <v>1222.64</v>
      </c>
      <c r="Z208" s="27">
        <f t="shared" si="7"/>
        <v>275</v>
      </c>
      <c r="AA208" s="125" t="str">
        <f>IFERROR(__xludf.DUMMYFUNCTION("""COMPUTED_VALUE"""),"Drew")</f>
        <v>Drew</v>
      </c>
      <c r="AB208" s="27">
        <f t="shared" si="8"/>
        <v>1497.64</v>
      </c>
      <c r="AC208" s="93">
        <v>46045.0</v>
      </c>
      <c r="AE208" s="94"/>
      <c r="AF208" s="94"/>
    </row>
    <row r="209">
      <c r="A209" s="129">
        <v>2051.0</v>
      </c>
      <c r="B209" s="38">
        <v>2.0255209E7</v>
      </c>
      <c r="C209" s="20" t="s">
        <v>514</v>
      </c>
      <c r="D209" s="20"/>
      <c r="E209" s="21">
        <v>45961.0</v>
      </c>
      <c r="F209" s="22">
        <v>0.0</v>
      </c>
      <c r="G209" s="145"/>
      <c r="H209" s="145"/>
      <c r="I209" s="38" t="s">
        <v>69</v>
      </c>
      <c r="J209" s="41"/>
      <c r="K209" s="41"/>
      <c r="L209" s="41" t="str">
        <f t="shared" si="10"/>
        <v/>
      </c>
      <c r="M209" s="146"/>
      <c r="N209" s="41" t="str">
        <f t="shared" si="12"/>
        <v/>
      </c>
      <c r="O209" s="43" t="str">
        <f t="shared" si="9"/>
        <v/>
      </c>
      <c r="P209" s="43" t="str">
        <f>IFERROR(__xludf.DUMMYFUNCTION("IF(AND($R209, NOT(REGEXMATCH(UPPER($C209), ""INS""))), IFERROR(IF((F209+L209)&gt;0, (F209+L209-M209)/(F209+L209), """"), """"), """")"),"")</f>
        <v/>
      </c>
      <c r="Q209" s="43" t="str">
        <f>IFERROR(__xludf.DUMMYFUNCTION("IF(AND($R209, REGEXMATCH(UPPER($C209), ""INS"")), IFERROR(IF((F209+L209)&gt;0, (F209+L209-M209)/(F209+L209), """"), """"), """")"),"")</f>
        <v/>
      </c>
      <c r="R209" s="147" t="b">
        <v>0</v>
      </c>
      <c r="S209" s="147" t="b">
        <v>0</v>
      </c>
      <c r="T209" s="147" t="b">
        <v>0</v>
      </c>
      <c r="U209" s="44" t="s">
        <v>92</v>
      </c>
      <c r="V209" s="131" t="b">
        <v>0</v>
      </c>
      <c r="W209" s="26" t="str">
        <f t="shared" si="4"/>
        <v/>
      </c>
      <c r="X209" s="27" t="str">
        <f t="shared" si="5"/>
        <v/>
      </c>
      <c r="Y209" s="27">
        <f t="shared" si="6"/>
        <v>0</v>
      </c>
      <c r="Z209" s="27" t="str">
        <f t="shared" si="7"/>
        <v/>
      </c>
      <c r="AA209" s="125" t="str">
        <f>IFERROR(__xludf.DUMMYFUNCTION("""COMPUTED_VALUE"""),"Drew")</f>
        <v>Drew</v>
      </c>
      <c r="AB209" s="27" t="str">
        <f t="shared" si="8"/>
        <v/>
      </c>
      <c r="AC209" s="93"/>
      <c r="AE209" s="94"/>
      <c r="AF209" s="94"/>
    </row>
    <row r="210">
      <c r="A210" s="129">
        <v>1793.0</v>
      </c>
      <c r="B210" s="38">
        <v>2.025521E7</v>
      </c>
      <c r="C210" s="38" t="s">
        <v>515</v>
      </c>
      <c r="D210" s="52"/>
      <c r="E210" s="40">
        <v>45966.0</v>
      </c>
      <c r="F210" s="41">
        <v>29090.54</v>
      </c>
      <c r="G210" s="42" t="s">
        <v>80</v>
      </c>
      <c r="H210" s="42" t="s">
        <v>80</v>
      </c>
      <c r="I210" s="38" t="s">
        <v>69</v>
      </c>
      <c r="J210" s="41">
        <v>28590.54</v>
      </c>
      <c r="K210" s="41">
        <v>28490.54</v>
      </c>
      <c r="L210" s="41" t="str">
        <f t="shared" si="10"/>
        <v/>
      </c>
      <c r="M210" s="41">
        <v>19066.11</v>
      </c>
      <c r="N210" s="41" t="str">
        <f t="shared" si="12"/>
        <v/>
      </c>
      <c r="O210" s="43">
        <f t="shared" si="9"/>
        <v>0.3445941533</v>
      </c>
      <c r="P210" s="43" t="str">
        <f>IFERROR(__xludf.DUMMYFUNCTION("IF(AND($R210, NOT(REGEXMATCH(UPPER($C210), ""INS""))), IFERROR(IF((F210+L210)&gt;0, (F210+L210-M210)/(F210+L210), """"), """"), """")"),"")</f>
        <v/>
      </c>
      <c r="Q210" s="43">
        <f>IFERROR(__xludf.DUMMYFUNCTION("IF(AND($R210, REGEXMATCH(UPPER($C210), ""INS"")), IFERROR(IF((F210+L210)&gt;0, (F210+L210-M210)/(F210+L210), """"), """"), """")"),0.3445941532883198)</f>
        <v>0.3445941533</v>
      </c>
      <c r="R210" s="131" t="b">
        <v>1</v>
      </c>
      <c r="S210" s="44" t="b">
        <v>0</v>
      </c>
      <c r="T210" s="44" t="b">
        <v>0</v>
      </c>
      <c r="U210" s="44" t="s">
        <v>63</v>
      </c>
      <c r="V210" s="131" t="b">
        <v>0</v>
      </c>
      <c r="W210" s="26">
        <f t="shared" si="4"/>
        <v>0.3445941533</v>
      </c>
      <c r="X210" s="27">
        <f t="shared" si="5"/>
        <v>28590.54</v>
      </c>
      <c r="Y210" s="27">
        <f t="shared" si="6"/>
        <v>29090.54</v>
      </c>
      <c r="Z210" s="27" t="str">
        <f t="shared" si="7"/>
        <v/>
      </c>
      <c r="AA210" s="125" t="str">
        <f>IFERROR(__xludf.DUMMYFUNCTION("""COMPUTED_VALUE"""),"")</f>
        <v/>
      </c>
      <c r="AB210" s="27">
        <f t="shared" si="8"/>
        <v>28490.54</v>
      </c>
      <c r="AC210" s="93">
        <v>46069.0</v>
      </c>
      <c r="AE210" s="94"/>
      <c r="AF210" s="94"/>
    </row>
    <row r="211">
      <c r="A211" s="129">
        <v>1551.0</v>
      </c>
      <c r="B211" s="38">
        <v>2.0255211E7</v>
      </c>
      <c r="C211" s="38" t="s">
        <v>516</v>
      </c>
      <c r="D211" s="52"/>
      <c r="E211" s="40">
        <v>45966.0</v>
      </c>
      <c r="F211" s="41">
        <v>10118.21</v>
      </c>
      <c r="G211" s="42" t="s">
        <v>517</v>
      </c>
      <c r="H211" s="42" t="s">
        <v>517</v>
      </c>
      <c r="I211" s="38" t="s">
        <v>81</v>
      </c>
      <c r="J211" s="41">
        <v>12068.21</v>
      </c>
      <c r="K211" s="41">
        <v>10000.0</v>
      </c>
      <c r="L211" s="41">
        <f t="shared" si="10"/>
        <v>-118.21</v>
      </c>
      <c r="M211" s="41">
        <v>6289.45</v>
      </c>
      <c r="N211" s="41">
        <f t="shared" si="12"/>
        <v>3710.55</v>
      </c>
      <c r="O211" s="43">
        <f t="shared" si="9"/>
        <v>0.371055</v>
      </c>
      <c r="P211" s="43">
        <f>IFERROR(__xludf.DUMMYFUNCTION("IF(AND($R211, NOT(REGEXMATCH(UPPER($C211), ""INS""))), IFERROR(IF((F211+L211)&gt;0, (F211+L211-M211)/(F211+L211), """"), """"), """")"),0.371055)</f>
        <v>0.371055</v>
      </c>
      <c r="Q211" s="43" t="str">
        <f>IFERROR(__xludf.DUMMYFUNCTION("IF(AND($R211, REGEXMATCH(UPPER($C211), ""INS"")), IFERROR(IF((F211+L211)&gt;0, (F211+L211-M211)/(F211+L211), """"), """"), """")"),"")</f>
        <v/>
      </c>
      <c r="R211" s="131" t="b">
        <v>1</v>
      </c>
      <c r="S211" s="44" t="b">
        <v>1</v>
      </c>
      <c r="T211" s="44" t="b">
        <v>1</v>
      </c>
      <c r="U211" s="44" t="s">
        <v>199</v>
      </c>
      <c r="V211" s="131" t="b">
        <v>0</v>
      </c>
      <c r="W211" s="26">
        <f t="shared" si="4"/>
        <v>0.371055</v>
      </c>
      <c r="X211" s="27">
        <f t="shared" si="5"/>
        <v>12068.21</v>
      </c>
      <c r="Y211" s="27">
        <f t="shared" si="6"/>
        <v>10118.21</v>
      </c>
      <c r="Z211" s="27">
        <f t="shared" si="7"/>
        <v>-118.21</v>
      </c>
      <c r="AA211" s="125" t="str">
        <f>IFERROR(__xludf.DUMMYFUNCTION("""COMPUTED_VALUE"""),"")</f>
        <v/>
      </c>
      <c r="AB211" s="27">
        <f t="shared" si="8"/>
        <v>10000</v>
      </c>
      <c r="AC211" s="93">
        <v>46083.0</v>
      </c>
      <c r="AE211" s="94"/>
      <c r="AF211" s="58"/>
    </row>
    <row r="212">
      <c r="A212" s="91">
        <v>2057.0</v>
      </c>
      <c r="B212" s="31">
        <v>2.0255212E7</v>
      </c>
      <c r="C212" s="31" t="s">
        <v>518</v>
      </c>
      <c r="D212" s="31"/>
      <c r="E212" s="33">
        <v>45966.0</v>
      </c>
      <c r="F212" s="34">
        <v>3297.5</v>
      </c>
      <c r="G212" s="35" t="s">
        <v>399</v>
      </c>
      <c r="H212" s="35" t="s">
        <v>399</v>
      </c>
      <c r="I212" s="31" t="s">
        <v>66</v>
      </c>
      <c r="J212" s="34">
        <v>3297.5</v>
      </c>
      <c r="K212" s="34">
        <v>3297.5</v>
      </c>
      <c r="L212" s="34">
        <f t="shared" si="10"/>
        <v>0</v>
      </c>
      <c r="M212" s="34">
        <v>1534.11</v>
      </c>
      <c r="N212" s="34">
        <f t="shared" si="12"/>
        <v>1763.39</v>
      </c>
      <c r="O212" s="36">
        <f t="shared" si="9"/>
        <v>0.5347657316</v>
      </c>
      <c r="P212" s="36">
        <f>IFERROR(__xludf.DUMMYFUNCTION("IF(AND($R212, NOT(REGEXMATCH(UPPER($C212), ""INS""))), IFERROR(IF((F212+L212)&gt;0, (F212+L212-M212)/(F212+L212), """"), """"), """")"),0.5347657316148597)</f>
        <v>0.5347657316</v>
      </c>
      <c r="Q212" s="36" t="str">
        <f>IFERROR(__xludf.DUMMYFUNCTION("IF(AND($R212, REGEXMATCH(UPPER($C212), ""INS"")), IFERROR(IF((F212+L212)&gt;0, (F212+L212-M212)/(F212+L212), """"), """"), """")"),"")</f>
        <v/>
      </c>
      <c r="R212" s="119" t="b">
        <v>1</v>
      </c>
      <c r="S212" s="37" t="b">
        <v>1</v>
      </c>
      <c r="T212" s="37" t="b">
        <v>0</v>
      </c>
      <c r="U212" s="37" t="s">
        <v>63</v>
      </c>
      <c r="V212" s="119" t="b">
        <v>0</v>
      </c>
      <c r="W212" s="26">
        <f t="shared" si="4"/>
        <v>0.5347657316</v>
      </c>
      <c r="X212" s="27">
        <f t="shared" si="5"/>
        <v>3297.5</v>
      </c>
      <c r="Y212" s="27">
        <f t="shared" si="6"/>
        <v>3297.5</v>
      </c>
      <c r="Z212" s="27">
        <f t="shared" si="7"/>
        <v>0</v>
      </c>
      <c r="AA212" s="125" t="str">
        <f>IFERROR(__xludf.DUMMYFUNCTION("""COMPUTED_VALUE"""),"Drew")</f>
        <v>Drew</v>
      </c>
      <c r="AB212" s="27">
        <f t="shared" si="8"/>
        <v>3297.5</v>
      </c>
      <c r="AC212" s="93">
        <v>46079.0</v>
      </c>
      <c r="AE212" s="94"/>
      <c r="AF212" s="58"/>
    </row>
    <row r="213">
      <c r="A213" s="91">
        <v>1413.0</v>
      </c>
      <c r="B213" s="31">
        <v>2.0255213E7</v>
      </c>
      <c r="C213" s="31" t="s">
        <v>519</v>
      </c>
      <c r="D213" s="31"/>
      <c r="E213" s="33">
        <v>45966.0</v>
      </c>
      <c r="F213" s="34">
        <v>2342.3</v>
      </c>
      <c r="G213" s="35" t="s">
        <v>433</v>
      </c>
      <c r="H213" s="35" t="s">
        <v>433</v>
      </c>
      <c r="I213" s="31" t="s">
        <v>81</v>
      </c>
      <c r="J213" s="34">
        <v>2342.3</v>
      </c>
      <c r="K213" s="34">
        <v>2342.3</v>
      </c>
      <c r="L213" s="34">
        <f t="shared" si="10"/>
        <v>0</v>
      </c>
      <c r="M213" s="34">
        <v>1329.1</v>
      </c>
      <c r="N213" s="34">
        <f t="shared" si="12"/>
        <v>1013.2</v>
      </c>
      <c r="O213" s="36">
        <f t="shared" si="9"/>
        <v>0.432566281</v>
      </c>
      <c r="P213" s="36">
        <f>IFERROR(__xludf.DUMMYFUNCTION("IF(AND($R213, NOT(REGEXMATCH(UPPER($C213), ""INS""))), IFERROR(IF((F213+L213)&gt;0, (F213+L213-M213)/(F213+L213), """"), """"), """")"),0.43256628100584904)</f>
        <v>0.432566281</v>
      </c>
      <c r="Q213" s="36" t="str">
        <f>IFERROR(__xludf.DUMMYFUNCTION("IF(AND($R213, REGEXMATCH(UPPER($C213), ""INS"")), IFERROR(IF((F213+L213)&gt;0, (F213+L213-M213)/(F213+L213), """"), """"), """")"),"")</f>
        <v/>
      </c>
      <c r="R213" s="119" t="b">
        <v>1</v>
      </c>
      <c r="S213" s="37" t="b">
        <v>1</v>
      </c>
      <c r="T213" s="37" t="b">
        <v>1</v>
      </c>
      <c r="U213" s="37" t="s">
        <v>63</v>
      </c>
      <c r="V213" s="119" t="b">
        <v>0</v>
      </c>
      <c r="W213" s="26">
        <f t="shared" si="4"/>
        <v>0.432566281</v>
      </c>
      <c r="X213" s="27">
        <f t="shared" si="5"/>
        <v>2342.3</v>
      </c>
      <c r="Y213" s="27">
        <f t="shared" si="6"/>
        <v>2342.3</v>
      </c>
      <c r="Z213" s="27">
        <f t="shared" si="7"/>
        <v>0</v>
      </c>
      <c r="AA213" s="125" t="str">
        <f>IFERROR(__xludf.DUMMYFUNCTION("""COMPUTED_VALUE"""),"")</f>
        <v/>
      </c>
      <c r="AB213" s="27">
        <f t="shared" si="8"/>
        <v>2342.3</v>
      </c>
      <c r="AC213" s="93"/>
      <c r="AE213" s="94"/>
      <c r="AF213" s="58"/>
    </row>
    <row r="214">
      <c r="A214" s="91">
        <v>2068.0</v>
      </c>
      <c r="B214" s="31">
        <v>2.0255214E7</v>
      </c>
      <c r="C214" s="31" t="s">
        <v>520</v>
      </c>
      <c r="D214" s="127"/>
      <c r="E214" s="33">
        <v>45968.0</v>
      </c>
      <c r="F214" s="34">
        <v>10778.49</v>
      </c>
      <c r="G214" s="35" t="s">
        <v>521</v>
      </c>
      <c r="H214" s="35" t="s">
        <v>521</v>
      </c>
      <c r="I214" s="31" t="s">
        <v>69</v>
      </c>
      <c r="J214" s="34">
        <v>10778.49</v>
      </c>
      <c r="K214" s="34">
        <v>10778.49</v>
      </c>
      <c r="L214" s="34">
        <f t="shared" si="10"/>
        <v>0</v>
      </c>
      <c r="M214" s="34">
        <v>5632.03</v>
      </c>
      <c r="N214" s="34">
        <f t="shared" si="12"/>
        <v>5146.46</v>
      </c>
      <c r="O214" s="36">
        <f t="shared" si="9"/>
        <v>0.4774750452</v>
      </c>
      <c r="P214" s="36">
        <f>IFERROR(__xludf.DUMMYFUNCTION("IF(AND($R214, NOT(REGEXMATCH(UPPER($C214), ""INS""))), IFERROR(IF((F214+L214)&gt;0, (F214+L214-M214)/(F214+L214), """"), """"), """")"),0.4774750452057756)</f>
        <v>0.4774750452</v>
      </c>
      <c r="Q214" s="36" t="str">
        <f>IFERROR(__xludf.DUMMYFUNCTION("IF(AND($R214, REGEXMATCH(UPPER($C214), ""INS"")), IFERROR(IF((F214+L214)&gt;0, (F214+L214-M214)/(F214+L214), """"), """"), """")"),"")</f>
        <v/>
      </c>
      <c r="R214" s="119" t="b">
        <v>1</v>
      </c>
      <c r="S214" s="37" t="b">
        <v>1</v>
      </c>
      <c r="T214" s="37" t="b">
        <v>0</v>
      </c>
      <c r="U214" s="37" t="s">
        <v>63</v>
      </c>
      <c r="V214" s="119" t="b">
        <v>0</v>
      </c>
      <c r="W214" s="26">
        <f t="shared" si="4"/>
        <v>0.4774750452</v>
      </c>
      <c r="X214" s="27">
        <f t="shared" si="5"/>
        <v>10778.49</v>
      </c>
      <c r="Y214" s="27">
        <f t="shared" si="6"/>
        <v>10778.49</v>
      </c>
      <c r="Z214" s="27">
        <f t="shared" si="7"/>
        <v>0</v>
      </c>
      <c r="AA214" s="125" t="str">
        <f>IFERROR(__xludf.DUMMYFUNCTION("""COMPUTED_VALUE"""),"Drew")</f>
        <v>Drew</v>
      </c>
      <c r="AB214" s="27">
        <f t="shared" si="8"/>
        <v>10778.49</v>
      </c>
      <c r="AC214" s="93">
        <v>46062.0</v>
      </c>
      <c r="AE214" s="94"/>
      <c r="AF214" s="58"/>
    </row>
    <row r="215">
      <c r="A215" s="129">
        <v>2034.0</v>
      </c>
      <c r="B215" s="38">
        <v>2.0255215E7</v>
      </c>
      <c r="C215" s="38" t="s">
        <v>522</v>
      </c>
      <c r="D215" s="52"/>
      <c r="E215" s="40">
        <v>45968.0</v>
      </c>
      <c r="F215" s="41">
        <v>23742.61</v>
      </c>
      <c r="G215" s="42" t="s">
        <v>95</v>
      </c>
      <c r="H215" s="42" t="s">
        <v>95</v>
      </c>
      <c r="I215" s="38" t="s">
        <v>66</v>
      </c>
      <c r="J215" s="41">
        <v>24761.84</v>
      </c>
      <c r="K215" s="41">
        <v>24661.84</v>
      </c>
      <c r="L215" s="41">
        <f t="shared" si="10"/>
        <v>919.23</v>
      </c>
      <c r="M215" s="41">
        <v>14350.25</v>
      </c>
      <c r="N215" s="41">
        <f t="shared" si="12"/>
        <v>10311.59</v>
      </c>
      <c r="O215" s="43">
        <f t="shared" si="9"/>
        <v>0.4181192482</v>
      </c>
      <c r="P215" s="43">
        <f>IFERROR(__xludf.DUMMYFUNCTION("IF(AND($R215, NOT(REGEXMATCH(UPPER($C215), ""INS""))), IFERROR(IF((F215+L215)&gt;0, (F215+L215-M215)/(F215+L215), """"), """"), """")"),0.4181192481988367)</f>
        <v>0.4181192482</v>
      </c>
      <c r="Q215" s="43" t="str">
        <f>IFERROR(__xludf.DUMMYFUNCTION("IF(AND($R215, REGEXMATCH(UPPER($C215), ""INS"")), IFERROR(IF((F215+L215)&gt;0, (F215+L215-M215)/(F215+L215), """"), """"), """")"),"")</f>
        <v/>
      </c>
      <c r="R215" s="131" t="b">
        <v>1</v>
      </c>
      <c r="S215" s="44" t="b">
        <v>1</v>
      </c>
      <c r="T215" s="44" t="b">
        <v>0</v>
      </c>
      <c r="U215" s="44" t="s">
        <v>219</v>
      </c>
      <c r="V215" s="131" t="b">
        <v>0</v>
      </c>
      <c r="W215" s="26">
        <f t="shared" si="4"/>
        <v>0.4181192482</v>
      </c>
      <c r="X215" s="27">
        <f t="shared" si="5"/>
        <v>24761.84</v>
      </c>
      <c r="Y215" s="27">
        <f t="shared" si="6"/>
        <v>23742.61</v>
      </c>
      <c r="Z215" s="27">
        <f t="shared" si="7"/>
        <v>919.23</v>
      </c>
      <c r="AA215" s="125" t="str">
        <f>IFERROR(__xludf.DUMMYFUNCTION("""COMPUTED_VALUE"""),"Drew")</f>
        <v>Drew</v>
      </c>
      <c r="AB215" s="27">
        <f t="shared" si="8"/>
        <v>24661.84</v>
      </c>
      <c r="AC215" s="93">
        <v>46056.0</v>
      </c>
      <c r="AE215" s="94"/>
      <c r="AF215" s="58"/>
    </row>
    <row r="216">
      <c r="A216" s="91">
        <v>2010.0</v>
      </c>
      <c r="B216" s="31">
        <v>2.0255216E7</v>
      </c>
      <c r="C216" s="31" t="s">
        <v>523</v>
      </c>
      <c r="D216" s="127"/>
      <c r="E216" s="33">
        <v>45970.0</v>
      </c>
      <c r="F216" s="34">
        <v>10977.7</v>
      </c>
      <c r="G216" s="35" t="s">
        <v>524</v>
      </c>
      <c r="H216" s="35" t="s">
        <v>524</v>
      </c>
      <c r="I216" s="31" t="s">
        <v>69</v>
      </c>
      <c r="J216" s="34">
        <v>10977.7</v>
      </c>
      <c r="K216" s="34">
        <v>10977.7</v>
      </c>
      <c r="L216" s="34">
        <f t="shared" si="10"/>
        <v>0</v>
      </c>
      <c r="M216" s="34">
        <v>7145.08</v>
      </c>
      <c r="N216" s="34">
        <f t="shared" si="12"/>
        <v>3832.62</v>
      </c>
      <c r="O216" s="36">
        <f t="shared" si="9"/>
        <v>0.3491277772</v>
      </c>
      <c r="P216" s="36" t="str">
        <f>IFERROR(__xludf.DUMMYFUNCTION("IF(AND($R216, NOT(REGEXMATCH(UPPER($C216), ""INS""))), IFERROR(IF((F216+L216)&gt;0, (F216+L216-M216)/(F216+L216), """"), """"), """")"),"")</f>
        <v/>
      </c>
      <c r="Q216" s="36">
        <f>IFERROR(__xludf.DUMMYFUNCTION("IF(AND($R216, REGEXMATCH(UPPER($C216), ""INS"")), IFERROR(IF((F216+L216)&gt;0, (F216+L216-M216)/(F216+L216), """"), """"), """")"),0.3491277772210937)</f>
        <v>0.3491277772</v>
      </c>
      <c r="R216" s="119" t="b">
        <v>1</v>
      </c>
      <c r="S216" s="37" t="b">
        <v>1</v>
      </c>
      <c r="T216" s="37" t="b">
        <v>0</v>
      </c>
      <c r="U216" s="37" t="s">
        <v>63</v>
      </c>
      <c r="V216" s="119" t="b">
        <v>0</v>
      </c>
      <c r="W216" s="26">
        <f t="shared" si="4"/>
        <v>0.3491277772</v>
      </c>
      <c r="X216" s="27">
        <f t="shared" si="5"/>
        <v>10977.7</v>
      </c>
      <c r="Y216" s="27">
        <f t="shared" si="6"/>
        <v>10977.7</v>
      </c>
      <c r="Z216" s="27">
        <f t="shared" si="7"/>
        <v>0</v>
      </c>
      <c r="AA216" s="125" t="str">
        <f>IFERROR(__xludf.DUMMYFUNCTION("""COMPUTED_VALUE"""),"Drew")</f>
        <v>Drew</v>
      </c>
      <c r="AB216" s="27">
        <f t="shared" si="8"/>
        <v>10977.7</v>
      </c>
      <c r="AC216" s="93">
        <v>46042.0</v>
      </c>
      <c r="AE216" s="58"/>
      <c r="AF216" s="58"/>
    </row>
    <row r="217">
      <c r="A217" s="91">
        <v>2050.0</v>
      </c>
      <c r="B217" s="31">
        <v>2.0255217E7</v>
      </c>
      <c r="C217" s="31" t="s">
        <v>525</v>
      </c>
      <c r="D217" s="31"/>
      <c r="E217" s="33">
        <v>45973.0</v>
      </c>
      <c r="F217" s="34">
        <v>3518.79</v>
      </c>
      <c r="G217" s="35" t="s">
        <v>399</v>
      </c>
      <c r="H217" s="35" t="s">
        <v>399</v>
      </c>
      <c r="I217" s="31" t="s">
        <v>69</v>
      </c>
      <c r="J217" s="34">
        <v>4034.1</v>
      </c>
      <c r="K217" s="34">
        <v>4034.1</v>
      </c>
      <c r="L217" s="34">
        <f t="shared" si="10"/>
        <v>515.31</v>
      </c>
      <c r="M217" s="34">
        <v>1973.88</v>
      </c>
      <c r="N217" s="34">
        <f t="shared" si="12"/>
        <v>2060.22</v>
      </c>
      <c r="O217" s="36">
        <f t="shared" si="9"/>
        <v>0.5107012717</v>
      </c>
      <c r="P217" s="36">
        <f>IFERROR(__xludf.DUMMYFUNCTION("IF(AND($R217, NOT(REGEXMATCH(UPPER($C217), ""INS""))), IFERROR(IF((F217+L217)&gt;0, (F217+L217-M217)/(F217+L217), """"), """"), """")"),0.5107012716591061)</f>
        <v>0.5107012717</v>
      </c>
      <c r="Q217" s="36" t="str">
        <f>IFERROR(__xludf.DUMMYFUNCTION("IF(AND($R217, REGEXMATCH(UPPER($C217), ""INS"")), IFERROR(IF((F217+L217)&gt;0, (F217+L217-M217)/(F217+L217), """"), """"), """")"),"")</f>
        <v/>
      </c>
      <c r="R217" s="119" t="b">
        <v>1</v>
      </c>
      <c r="S217" s="37" t="b">
        <v>1</v>
      </c>
      <c r="T217" s="37" t="b">
        <v>0</v>
      </c>
      <c r="U217" s="37" t="s">
        <v>63</v>
      </c>
      <c r="V217" s="119" t="b">
        <v>0</v>
      </c>
      <c r="W217" s="26">
        <f t="shared" si="4"/>
        <v>0.5107012717</v>
      </c>
      <c r="X217" s="27">
        <f t="shared" si="5"/>
        <v>4034.1</v>
      </c>
      <c r="Y217" s="27">
        <f t="shared" si="6"/>
        <v>3518.79</v>
      </c>
      <c r="Z217" s="27">
        <f t="shared" si="7"/>
        <v>515.31</v>
      </c>
      <c r="AA217" s="125" t="str">
        <f>IFERROR(__xludf.DUMMYFUNCTION("""COMPUTED_VALUE"""),"Drew")</f>
        <v>Drew</v>
      </c>
      <c r="AB217" s="27">
        <f t="shared" si="8"/>
        <v>4034.1</v>
      </c>
      <c r="AC217" s="93">
        <v>46084.0</v>
      </c>
      <c r="AE217" s="58"/>
      <c r="AF217" s="58"/>
    </row>
    <row r="218">
      <c r="A218" s="91">
        <v>2084.0</v>
      </c>
      <c r="B218" s="31">
        <v>2.0255218E7</v>
      </c>
      <c r="C218" s="31" t="s">
        <v>526</v>
      </c>
      <c r="D218" s="127"/>
      <c r="E218" s="33">
        <v>45974.0</v>
      </c>
      <c r="F218" s="34">
        <v>1467.58</v>
      </c>
      <c r="G218" s="35" t="s">
        <v>527</v>
      </c>
      <c r="H218" s="35" t="s">
        <v>527</v>
      </c>
      <c r="I218" s="31" t="s">
        <v>69</v>
      </c>
      <c r="J218" s="34">
        <v>1667.2</v>
      </c>
      <c r="K218" s="34">
        <v>1667.2</v>
      </c>
      <c r="L218" s="34">
        <f t="shared" si="10"/>
        <v>199.62</v>
      </c>
      <c r="M218" s="34">
        <v>927.13</v>
      </c>
      <c r="N218" s="34">
        <f t="shared" si="12"/>
        <v>740.07</v>
      </c>
      <c r="O218" s="36">
        <f t="shared" si="9"/>
        <v>0.443899952</v>
      </c>
      <c r="P218" s="36">
        <f>IFERROR(__xludf.DUMMYFUNCTION("IF(AND($R218, NOT(REGEXMATCH(UPPER($C218), ""INS""))), IFERROR(IF((F218+L218)&gt;0, (F218+L218-M218)/(F218+L218), """"), """"), """")"),0.4438999520153551)</f>
        <v>0.443899952</v>
      </c>
      <c r="Q218" s="36" t="str">
        <f>IFERROR(__xludf.DUMMYFUNCTION("IF(AND($R218, REGEXMATCH(UPPER($C218), ""INS"")), IFERROR(IF((F218+L218)&gt;0, (F218+L218-M218)/(F218+L218), """"), """"), """")"),"")</f>
        <v/>
      </c>
      <c r="R218" s="119" t="b">
        <v>1</v>
      </c>
      <c r="S218" s="37" t="b">
        <v>1</v>
      </c>
      <c r="T218" s="37" t="b">
        <v>0</v>
      </c>
      <c r="U218" s="37" t="s">
        <v>63</v>
      </c>
      <c r="V218" s="119" t="b">
        <v>0</v>
      </c>
      <c r="W218" s="26">
        <f t="shared" si="4"/>
        <v>0.443899952</v>
      </c>
      <c r="X218" s="27">
        <f t="shared" si="5"/>
        <v>1667.2</v>
      </c>
      <c r="Y218" s="27">
        <f t="shared" si="6"/>
        <v>1467.58</v>
      </c>
      <c r="Z218" s="27">
        <f t="shared" si="7"/>
        <v>199.62</v>
      </c>
      <c r="AA218" s="125" t="str">
        <f>IFERROR(__xludf.DUMMYFUNCTION("""COMPUTED_VALUE"""),"Drew")</f>
        <v>Drew</v>
      </c>
      <c r="AB218" s="27">
        <f t="shared" si="8"/>
        <v>1667.2</v>
      </c>
      <c r="AC218" s="93">
        <v>46091.0</v>
      </c>
      <c r="AE218" s="58"/>
      <c r="AF218" s="58"/>
    </row>
    <row r="219">
      <c r="A219" s="103">
        <v>2046.0</v>
      </c>
      <c r="B219" s="104">
        <v>2.0255219E7</v>
      </c>
      <c r="C219" s="104" t="s">
        <v>528</v>
      </c>
      <c r="D219" s="138"/>
      <c r="E219" s="105">
        <v>45974.0</v>
      </c>
      <c r="F219" s="106">
        <v>5749.05</v>
      </c>
      <c r="G219" s="121" t="s">
        <v>521</v>
      </c>
      <c r="H219" s="121" t="s">
        <v>521</v>
      </c>
      <c r="I219" s="104" t="s">
        <v>62</v>
      </c>
      <c r="J219" s="106">
        <v>5749.05</v>
      </c>
      <c r="K219" s="106">
        <v>5749.05</v>
      </c>
      <c r="L219" s="106">
        <f t="shared" si="10"/>
        <v>0</v>
      </c>
      <c r="M219" s="106">
        <v>2799.11</v>
      </c>
      <c r="N219" s="106">
        <f t="shared" si="12"/>
        <v>2949.94</v>
      </c>
      <c r="O219" s="108">
        <f t="shared" si="9"/>
        <v>0.5131178195</v>
      </c>
      <c r="P219" s="108">
        <f>IFERROR(__xludf.DUMMYFUNCTION("IF(AND($R219, NOT(REGEXMATCH(UPPER($C219), ""INS""))), IFERROR(IF((F219+L219)&gt;0, (F219+L219-M219)/(F219+L219), """"), """"), """")"),0.5131178194658248)</f>
        <v>0.5131178195</v>
      </c>
      <c r="Q219" s="108" t="str">
        <f>IFERROR(__xludf.DUMMYFUNCTION("IF(AND($R219, REGEXMATCH(UPPER($C219), ""INS"")), IFERROR(IF((F219+L219)&gt;0, (F219+L219-M219)/(F219+L219), """"), """"), """")"),"")</f>
        <v/>
      </c>
      <c r="R219" s="109" t="b">
        <v>1</v>
      </c>
      <c r="S219" s="110" t="b">
        <v>1</v>
      </c>
      <c r="T219" s="110" t="b">
        <v>0</v>
      </c>
      <c r="U219" s="110" t="s">
        <v>63</v>
      </c>
      <c r="V219" s="109" t="b">
        <v>0</v>
      </c>
      <c r="W219" s="26">
        <f t="shared" si="4"/>
        <v>0.5131178195</v>
      </c>
      <c r="X219" s="27">
        <f t="shared" si="5"/>
        <v>5749.05</v>
      </c>
      <c r="Y219" s="27">
        <f t="shared" si="6"/>
        <v>5749.05</v>
      </c>
      <c r="Z219" s="27">
        <f t="shared" si="7"/>
        <v>0</v>
      </c>
      <c r="AA219" s="125" t="str">
        <f>IFERROR(__xludf.DUMMYFUNCTION("""COMPUTED_VALUE"""),"Drew")</f>
        <v>Drew</v>
      </c>
      <c r="AB219" s="27">
        <f t="shared" si="8"/>
        <v>5749.05</v>
      </c>
      <c r="AC219" s="93">
        <v>46072.0</v>
      </c>
      <c r="AE219" s="58"/>
      <c r="AF219" s="58"/>
    </row>
    <row r="220">
      <c r="A220" s="91">
        <v>2088.0</v>
      </c>
      <c r="B220" s="31">
        <v>2.025522E7</v>
      </c>
      <c r="C220" s="31" t="s">
        <v>288</v>
      </c>
      <c r="D220" s="127"/>
      <c r="E220" s="33">
        <v>45974.0</v>
      </c>
      <c r="F220" s="34">
        <v>1102.09</v>
      </c>
      <c r="G220" s="35" t="s">
        <v>503</v>
      </c>
      <c r="H220" s="35" t="s">
        <v>503</v>
      </c>
      <c r="I220" s="31" t="s">
        <v>69</v>
      </c>
      <c r="J220" s="34">
        <v>1102.09</v>
      </c>
      <c r="K220" s="34">
        <v>1102.09</v>
      </c>
      <c r="L220" s="34">
        <f t="shared" si="10"/>
        <v>0</v>
      </c>
      <c r="M220" s="34">
        <v>400.0</v>
      </c>
      <c r="N220" s="34">
        <f t="shared" si="12"/>
        <v>702.09</v>
      </c>
      <c r="O220" s="36">
        <f t="shared" si="9"/>
        <v>0.6370532352</v>
      </c>
      <c r="P220" s="36">
        <f>IFERROR(__xludf.DUMMYFUNCTION("IF(AND($R220, NOT(REGEXMATCH(UPPER($C220), ""INS""))), IFERROR(IF((F220+L220)&gt;0, (F220+L220-M220)/(F220+L220), """"), """"), """")"),0.6370532352167245)</f>
        <v>0.6370532352</v>
      </c>
      <c r="Q220" s="36" t="str">
        <f>IFERROR(__xludf.DUMMYFUNCTION("IF(AND($R220, REGEXMATCH(UPPER($C220), ""INS"")), IFERROR(IF((F220+L220)&gt;0, (F220+L220-M220)/(F220+L220), """"), """"), """")"),"")</f>
        <v/>
      </c>
      <c r="R220" s="119" t="b">
        <v>1</v>
      </c>
      <c r="S220" s="37" t="b">
        <v>1</v>
      </c>
      <c r="T220" s="37" t="b">
        <v>0</v>
      </c>
      <c r="U220" s="37" t="s">
        <v>63</v>
      </c>
      <c r="V220" s="119" t="b">
        <v>0</v>
      </c>
      <c r="W220" s="26">
        <f t="shared" si="4"/>
        <v>0.6370532352</v>
      </c>
      <c r="X220" s="27">
        <f t="shared" si="5"/>
        <v>1102.09</v>
      </c>
      <c r="Y220" s="27">
        <f t="shared" si="6"/>
        <v>1102.09</v>
      </c>
      <c r="Z220" s="27">
        <f t="shared" si="7"/>
        <v>0</v>
      </c>
      <c r="AA220" s="125" t="str">
        <f>IFERROR(__xludf.DUMMYFUNCTION("""COMPUTED_VALUE"""),"Drew")</f>
        <v>Drew</v>
      </c>
      <c r="AB220" s="27">
        <f t="shared" si="8"/>
        <v>1102.09</v>
      </c>
      <c r="AC220" s="93">
        <v>46011.0</v>
      </c>
      <c r="AE220" s="58"/>
      <c r="AF220" s="58"/>
    </row>
    <row r="221">
      <c r="A221" s="129">
        <v>2053.0</v>
      </c>
      <c r="B221" s="38">
        <v>2.0255221E7</v>
      </c>
      <c r="C221" s="20" t="s">
        <v>529</v>
      </c>
      <c r="D221" s="20"/>
      <c r="E221" s="21">
        <v>45980.0</v>
      </c>
      <c r="F221" s="22">
        <v>3300.0</v>
      </c>
      <c r="G221" s="23" t="s">
        <v>95</v>
      </c>
      <c r="H221" s="23" t="s">
        <v>95</v>
      </c>
      <c r="I221" s="38" t="s">
        <v>66</v>
      </c>
      <c r="J221" s="41"/>
      <c r="K221" s="41"/>
      <c r="L221" s="41" t="str">
        <f t="shared" si="10"/>
        <v/>
      </c>
      <c r="M221" s="146"/>
      <c r="N221" s="41" t="str">
        <f t="shared" si="12"/>
        <v/>
      </c>
      <c r="O221" s="43" t="str">
        <f t="shared" si="9"/>
        <v/>
      </c>
      <c r="P221" s="43" t="str">
        <f>IFERROR(__xludf.DUMMYFUNCTION("IF(AND($R221, NOT(REGEXMATCH(UPPER($C221), ""INS""))), IFERROR(IF((F221+L221)&gt;0, (F221+L221-M221)/(F221+L221), """"), """"), """")"),"")</f>
        <v/>
      </c>
      <c r="Q221" s="43" t="str">
        <f>IFERROR(__xludf.DUMMYFUNCTION("IF(AND($R221, REGEXMATCH(UPPER($C221), ""INS"")), IFERROR(IF((F221+L221)&gt;0, (F221+L221-M221)/(F221+L221), """"), """"), """")"),"")</f>
        <v/>
      </c>
      <c r="R221" s="147" t="b">
        <v>0</v>
      </c>
      <c r="S221" s="147" t="b">
        <v>0</v>
      </c>
      <c r="T221" s="147" t="b">
        <v>0</v>
      </c>
      <c r="U221" s="44" t="s">
        <v>72</v>
      </c>
      <c r="V221" s="131" t="b">
        <v>0</v>
      </c>
      <c r="W221" s="26" t="str">
        <f t="shared" si="4"/>
        <v/>
      </c>
      <c r="X221" s="27" t="str">
        <f t="shared" si="5"/>
        <v/>
      </c>
      <c r="Y221" s="27">
        <f t="shared" si="6"/>
        <v>3300</v>
      </c>
      <c r="Z221" s="27" t="str">
        <f t="shared" si="7"/>
        <v/>
      </c>
      <c r="AA221" s="125" t="str">
        <f>IFERROR(__xludf.DUMMYFUNCTION("""COMPUTED_VALUE"""),"Drew")</f>
        <v>Drew</v>
      </c>
      <c r="AB221" s="27" t="str">
        <f t="shared" si="8"/>
        <v/>
      </c>
      <c r="AC221" s="93"/>
      <c r="AE221" s="58"/>
      <c r="AF221" s="58"/>
    </row>
    <row r="222">
      <c r="A222" s="91">
        <v>2071.0</v>
      </c>
      <c r="B222" s="31">
        <v>2.0255222E7</v>
      </c>
      <c r="C222" s="31" t="s">
        <v>530</v>
      </c>
      <c r="D222" s="127"/>
      <c r="E222" s="33">
        <v>45980.0</v>
      </c>
      <c r="F222" s="34">
        <v>0.0</v>
      </c>
      <c r="G222" s="33"/>
      <c r="H222" s="33"/>
      <c r="I222" s="31" t="s">
        <v>66</v>
      </c>
      <c r="J222" s="34"/>
      <c r="K222" s="34"/>
      <c r="L222" s="34">
        <f t="shared" si="10"/>
        <v>0</v>
      </c>
      <c r="M222" s="34"/>
      <c r="N222" s="34">
        <f t="shared" si="12"/>
        <v>0</v>
      </c>
      <c r="O222" s="36" t="str">
        <f t="shared" si="9"/>
        <v/>
      </c>
      <c r="P222" s="36" t="str">
        <f>IFERROR(__xludf.DUMMYFUNCTION("IF(AND($R222, NOT(REGEXMATCH(UPPER($C222), ""INS""))), IFERROR(IF((F222+L222)&gt;0, (F222+L222-M222)/(F222+L222), """"), """"), """")"),"")</f>
        <v/>
      </c>
      <c r="Q222" s="36" t="str">
        <f>IFERROR(__xludf.DUMMYFUNCTION("IF(AND($R222, REGEXMATCH(UPPER($C222), ""INS"")), IFERROR(IF((F222+L222)&gt;0, (F222+L222-M222)/(F222+L222), """"), """"), """")"),"")</f>
        <v/>
      </c>
      <c r="R222" s="37" t="b">
        <v>1</v>
      </c>
      <c r="S222" s="37" t="b">
        <v>1</v>
      </c>
      <c r="T222" s="37" t="b">
        <v>0</v>
      </c>
      <c r="U222" s="37" t="s">
        <v>63</v>
      </c>
      <c r="V222" s="119" t="b">
        <v>0</v>
      </c>
      <c r="W222" s="26" t="str">
        <f t="shared" si="4"/>
        <v/>
      </c>
      <c r="X222" s="27" t="str">
        <f t="shared" si="5"/>
        <v/>
      </c>
      <c r="Y222" s="27">
        <f t="shared" si="6"/>
        <v>0</v>
      </c>
      <c r="Z222" s="27">
        <f t="shared" si="7"/>
        <v>0</v>
      </c>
      <c r="AA222" s="125" t="str">
        <f>IFERROR(__xludf.DUMMYFUNCTION("""COMPUTED_VALUE"""),"Drew")</f>
        <v>Drew</v>
      </c>
      <c r="AB222" s="27" t="str">
        <f t="shared" si="8"/>
        <v/>
      </c>
      <c r="AC222" s="93"/>
      <c r="AE222" s="58"/>
      <c r="AF222" s="58"/>
    </row>
    <row r="223">
      <c r="A223" s="129">
        <v>2106.0</v>
      </c>
      <c r="B223" s="38">
        <v>2.0255223E7</v>
      </c>
      <c r="C223" s="20" t="s">
        <v>531</v>
      </c>
      <c r="D223" s="20"/>
      <c r="E223" s="21">
        <v>45981.0</v>
      </c>
      <c r="F223" s="22">
        <v>7534.47</v>
      </c>
      <c r="G223" s="23" t="s">
        <v>89</v>
      </c>
      <c r="H223" s="23" t="s">
        <v>89</v>
      </c>
      <c r="I223" s="38" t="s">
        <v>69</v>
      </c>
      <c r="J223" s="41"/>
      <c r="K223" s="41"/>
      <c r="L223" s="41" t="str">
        <f t="shared" si="10"/>
        <v/>
      </c>
      <c r="M223" s="22">
        <v>4496.0</v>
      </c>
      <c r="N223" s="41" t="str">
        <f t="shared" si="12"/>
        <v/>
      </c>
      <c r="O223" s="43" t="str">
        <f t="shared" si="9"/>
        <v/>
      </c>
      <c r="P223" s="43" t="str">
        <f>IFERROR(__xludf.DUMMYFUNCTION("IF(AND($R223, NOT(REGEXMATCH(UPPER($C223), ""INS""))), IFERROR(IF((F223+L223)&gt;0, (F223+L223-M223)/(F223+L223), """"), """"), """")"),"")</f>
        <v/>
      </c>
      <c r="Q223" s="43" t="str">
        <f>IFERROR(__xludf.DUMMYFUNCTION("IF(AND($R223, REGEXMATCH(UPPER($C223), ""INS"")), IFERROR(IF((F223+L223)&gt;0, (F223+L223-M223)/(F223+L223), """"), """"), """")"),"")</f>
        <v/>
      </c>
      <c r="R223" s="147" t="b">
        <v>0</v>
      </c>
      <c r="S223" s="147" t="b">
        <v>0</v>
      </c>
      <c r="T223" s="147" t="b">
        <v>0</v>
      </c>
      <c r="U223" s="44" t="s">
        <v>72</v>
      </c>
      <c r="V223" s="131" t="b">
        <v>0</v>
      </c>
      <c r="W223" s="26" t="str">
        <f t="shared" si="4"/>
        <v/>
      </c>
      <c r="X223" s="27" t="str">
        <f t="shared" si="5"/>
        <v/>
      </c>
      <c r="Y223" s="27">
        <f t="shared" si="6"/>
        <v>7534.47</v>
      </c>
      <c r="Z223" s="27" t="str">
        <f t="shared" si="7"/>
        <v/>
      </c>
      <c r="AA223" s="125" t="str">
        <f>IFERROR(__xludf.DUMMYFUNCTION("""COMPUTED_VALUE"""),"Drew")</f>
        <v>Drew</v>
      </c>
      <c r="AB223" s="27" t="str">
        <f t="shared" si="8"/>
        <v/>
      </c>
      <c r="AC223" s="93"/>
      <c r="AE223" s="58"/>
      <c r="AF223" s="58"/>
    </row>
    <row r="224">
      <c r="A224" s="129">
        <v>2095.0</v>
      </c>
      <c r="B224" s="38">
        <v>2.0255224E7</v>
      </c>
      <c r="C224" s="20" t="s">
        <v>532</v>
      </c>
      <c r="D224" s="20"/>
      <c r="E224" s="21">
        <v>45981.0</v>
      </c>
      <c r="F224" s="22">
        <v>0.0</v>
      </c>
      <c r="G224" s="23" t="s">
        <v>117</v>
      </c>
      <c r="H224" s="23" t="s">
        <v>117</v>
      </c>
      <c r="I224" s="38" t="s">
        <v>81</v>
      </c>
      <c r="J224" s="41"/>
      <c r="K224" s="41"/>
      <c r="L224" s="41" t="str">
        <f t="shared" si="10"/>
        <v/>
      </c>
      <c r="M224" s="146"/>
      <c r="N224" s="41" t="str">
        <f t="shared" si="12"/>
        <v/>
      </c>
      <c r="O224" s="43" t="str">
        <f t="shared" si="9"/>
        <v/>
      </c>
      <c r="P224" s="43" t="str">
        <f>IFERROR(__xludf.DUMMYFUNCTION("IF(AND($R224, NOT(REGEXMATCH(UPPER($C224), ""INS""))), IFERROR(IF((F224+L224)&gt;0, (F224+L224-M224)/(F224+L224), """"), """"), """")"),"")</f>
        <v/>
      </c>
      <c r="Q224" s="43" t="str">
        <f>IFERROR(__xludf.DUMMYFUNCTION("IF(AND($R224, REGEXMATCH(UPPER($C224), ""INS"")), IFERROR(IF((F224+L224)&gt;0, (F224+L224-M224)/(F224+L224), """"), """"), """")"),"")</f>
        <v/>
      </c>
      <c r="R224" s="147" t="b">
        <v>0</v>
      </c>
      <c r="S224" s="147" t="b">
        <v>0</v>
      </c>
      <c r="T224" s="147" t="b">
        <v>0</v>
      </c>
      <c r="U224" s="25" t="s">
        <v>72</v>
      </c>
      <c r="V224" s="147" t="b">
        <v>0</v>
      </c>
      <c r="W224" s="26" t="str">
        <f t="shared" si="4"/>
        <v/>
      </c>
      <c r="X224" s="27" t="str">
        <f t="shared" si="5"/>
        <v/>
      </c>
      <c r="Y224" s="27">
        <f t="shared" si="6"/>
        <v>0</v>
      </c>
      <c r="Z224" s="27" t="str">
        <f t="shared" si="7"/>
        <v/>
      </c>
      <c r="AA224" s="125" t="str">
        <f>IFERROR(__xludf.DUMMYFUNCTION("""COMPUTED_VALUE"""),"Drew")</f>
        <v>Drew</v>
      </c>
      <c r="AB224" s="27" t="str">
        <f t="shared" si="8"/>
        <v/>
      </c>
      <c r="AC224" s="93"/>
      <c r="AE224" s="58"/>
      <c r="AF224" s="58"/>
    </row>
    <row r="225">
      <c r="A225" s="129">
        <v>2006.0</v>
      </c>
      <c r="B225" s="38">
        <v>2.0255225E7</v>
      </c>
      <c r="C225" s="38" t="s">
        <v>533</v>
      </c>
      <c r="D225" s="38"/>
      <c r="E225" s="40">
        <v>45985.0</v>
      </c>
      <c r="F225" s="41">
        <v>9159.35</v>
      </c>
      <c r="G225" s="42" t="s">
        <v>83</v>
      </c>
      <c r="H225" s="42" t="s">
        <v>83</v>
      </c>
      <c r="I225" s="38" t="s">
        <v>69</v>
      </c>
      <c r="J225" s="41">
        <v>9663.82</v>
      </c>
      <c r="K225" s="41">
        <v>9663.82</v>
      </c>
      <c r="L225" s="41">
        <f t="shared" si="10"/>
        <v>504.47</v>
      </c>
      <c r="M225" s="41">
        <v>5513.18</v>
      </c>
      <c r="N225" s="41">
        <f t="shared" si="12"/>
        <v>4150.64</v>
      </c>
      <c r="O225" s="43">
        <f t="shared" si="9"/>
        <v>0.429503033</v>
      </c>
      <c r="P225" s="43">
        <f>IFERROR(__xludf.DUMMYFUNCTION("IF(AND($R225, NOT(REGEXMATCH(UPPER($C225), ""INS""))), IFERROR(IF((F225+L225)&gt;0, (F225+L225-M225)/(F225+L225), """"), """"), """")"),0.4295030329621205)</f>
        <v>0.429503033</v>
      </c>
      <c r="Q225" s="43" t="str">
        <f>IFERROR(__xludf.DUMMYFUNCTION("IF(AND($R225, REGEXMATCH(UPPER($C225), ""INS"")), IFERROR(IF((F225+L225)&gt;0, (F225+L225-M225)/(F225+L225), """"), """"), """")"),"")</f>
        <v/>
      </c>
      <c r="R225" s="131" t="b">
        <v>1</v>
      </c>
      <c r="S225" s="44" t="b">
        <v>1</v>
      </c>
      <c r="T225" s="44" t="b">
        <v>0</v>
      </c>
      <c r="U225" s="44" t="s">
        <v>72</v>
      </c>
      <c r="V225" s="131" t="b">
        <v>0</v>
      </c>
      <c r="W225" s="26">
        <f t="shared" si="4"/>
        <v>0.429503033</v>
      </c>
      <c r="X225" s="27">
        <f t="shared" si="5"/>
        <v>9663.82</v>
      </c>
      <c r="Y225" s="27">
        <f t="shared" si="6"/>
        <v>9159.35</v>
      </c>
      <c r="Z225" s="27">
        <f t="shared" si="7"/>
        <v>504.47</v>
      </c>
      <c r="AA225" s="125" t="str">
        <f>IFERROR(__xludf.DUMMYFUNCTION("""COMPUTED_VALUE"""),"Drew")</f>
        <v>Drew</v>
      </c>
      <c r="AB225" s="27">
        <f t="shared" si="8"/>
        <v>9663.82</v>
      </c>
      <c r="AC225" s="93">
        <v>46084.0</v>
      </c>
      <c r="AE225" s="58"/>
      <c r="AF225" s="58"/>
    </row>
    <row r="226">
      <c r="A226" s="129">
        <v>1201.0</v>
      </c>
      <c r="B226" s="38">
        <v>2.0255226E7</v>
      </c>
      <c r="C226" s="38" t="s">
        <v>534</v>
      </c>
      <c r="D226" s="52"/>
      <c r="E226" s="40">
        <v>45986.0</v>
      </c>
      <c r="F226" s="41">
        <v>25990.35</v>
      </c>
      <c r="G226" s="148"/>
      <c r="H226" s="148"/>
      <c r="I226" s="38" t="s">
        <v>62</v>
      </c>
      <c r="J226" s="41"/>
      <c r="K226" s="41"/>
      <c r="L226" s="41" t="str">
        <f t="shared" si="10"/>
        <v/>
      </c>
      <c r="M226" s="41"/>
      <c r="N226" s="41" t="str">
        <f t="shared" si="12"/>
        <v/>
      </c>
      <c r="O226" s="43" t="str">
        <f t="shared" si="9"/>
        <v/>
      </c>
      <c r="P226" s="43" t="str">
        <f>IFERROR(__xludf.DUMMYFUNCTION("IF(AND($R226, NOT(REGEXMATCH(UPPER($C226), ""INS""))), IFERROR(IF((F226+L226)&gt;0, (F226+L226-M226)/(F226+L226), """"), """"), """")"),"")</f>
        <v/>
      </c>
      <c r="Q226" s="43" t="str">
        <f>IFERROR(__xludf.DUMMYFUNCTION("IF(AND($R226, REGEXMATCH(UPPER($C226), ""INS"")), IFERROR(IF((F226+L226)&gt;0, (F226+L226-M226)/(F226+L226), """"), """"), """")"),"")</f>
        <v/>
      </c>
      <c r="R226" s="131" t="b">
        <v>0</v>
      </c>
      <c r="S226" s="131" t="b">
        <v>0</v>
      </c>
      <c r="T226" s="131" t="b">
        <v>0</v>
      </c>
      <c r="U226" s="44" t="s">
        <v>85</v>
      </c>
      <c r="V226" s="131" t="b">
        <v>0</v>
      </c>
      <c r="W226" s="26" t="str">
        <f t="shared" si="4"/>
        <v/>
      </c>
      <c r="X226" s="27" t="str">
        <f t="shared" si="5"/>
        <v/>
      </c>
      <c r="Y226" s="27">
        <f t="shared" si="6"/>
        <v>25990.35</v>
      </c>
      <c r="Z226" s="27" t="str">
        <f t="shared" si="7"/>
        <v/>
      </c>
      <c r="AA226" s="125" t="str">
        <f>IFERROR(__xludf.DUMMYFUNCTION("""COMPUTED_VALUE"""),"Drew")</f>
        <v>Drew</v>
      </c>
      <c r="AB226" s="27" t="str">
        <f t="shared" si="8"/>
        <v/>
      </c>
      <c r="AC226" s="93"/>
      <c r="AE226" s="58"/>
      <c r="AF226" s="58"/>
    </row>
    <row r="227">
      <c r="A227" s="91">
        <v>2126.0</v>
      </c>
      <c r="B227" s="31">
        <v>2.0255227E7</v>
      </c>
      <c r="C227" s="31" t="s">
        <v>535</v>
      </c>
      <c r="D227" s="31"/>
      <c r="E227" s="33">
        <v>45993.0</v>
      </c>
      <c r="F227" s="34">
        <v>1144.76</v>
      </c>
      <c r="G227" s="35" t="s">
        <v>509</v>
      </c>
      <c r="H227" s="35" t="s">
        <v>509</v>
      </c>
      <c r="I227" s="31" t="s">
        <v>69</v>
      </c>
      <c r="J227" s="34">
        <v>1144.76</v>
      </c>
      <c r="K227" s="34">
        <v>1145.0</v>
      </c>
      <c r="L227" s="34">
        <f t="shared" si="10"/>
        <v>0.24</v>
      </c>
      <c r="M227" s="34">
        <v>629.62</v>
      </c>
      <c r="N227" s="34">
        <f t="shared" si="12"/>
        <v>515.38</v>
      </c>
      <c r="O227" s="36">
        <f t="shared" si="9"/>
        <v>0.4501135371</v>
      </c>
      <c r="P227" s="36">
        <f>IFERROR(__xludf.DUMMYFUNCTION("IF(AND($R227, NOT(REGEXMATCH(UPPER($C227), ""INS""))), IFERROR(IF((F227+L227)&gt;0, (F227+L227-M227)/(F227+L227), """"), """"), """")"),0.4501135371179039)</f>
        <v>0.4501135371</v>
      </c>
      <c r="Q227" s="36" t="str">
        <f>IFERROR(__xludf.DUMMYFUNCTION("IF(AND($R227, REGEXMATCH(UPPER($C227), ""INS"")), IFERROR(IF((F227+L227)&gt;0, (F227+L227-M227)/(F227+L227), """"), """"), """")"),"")</f>
        <v/>
      </c>
      <c r="R227" s="119" t="b">
        <v>1</v>
      </c>
      <c r="S227" s="37" t="b">
        <v>1</v>
      </c>
      <c r="T227" s="37" t="b">
        <v>0</v>
      </c>
      <c r="U227" s="37" t="s">
        <v>63</v>
      </c>
      <c r="V227" s="119" t="b">
        <v>0</v>
      </c>
      <c r="W227" s="26">
        <f t="shared" si="4"/>
        <v>0.4501135371</v>
      </c>
      <c r="X227" s="27">
        <f t="shared" si="5"/>
        <v>1144.76</v>
      </c>
      <c r="Y227" s="27">
        <f t="shared" si="6"/>
        <v>1144.76</v>
      </c>
      <c r="Z227" s="27">
        <f t="shared" si="7"/>
        <v>0.24</v>
      </c>
      <c r="AA227" s="125" t="str">
        <f>IFERROR(__xludf.DUMMYFUNCTION("""COMPUTED_VALUE"""),"Drew")</f>
        <v>Drew</v>
      </c>
      <c r="AB227" s="27">
        <f t="shared" si="8"/>
        <v>1145</v>
      </c>
      <c r="AC227" s="93">
        <v>46035.0</v>
      </c>
      <c r="AE227" s="58"/>
      <c r="AF227" s="58"/>
    </row>
    <row r="228">
      <c r="A228" s="91">
        <v>1235.0</v>
      </c>
      <c r="B228" s="31">
        <v>2.0255228E7</v>
      </c>
      <c r="C228" s="31" t="s">
        <v>536</v>
      </c>
      <c r="D228" s="31"/>
      <c r="E228" s="33">
        <v>45995.0</v>
      </c>
      <c r="F228" s="34">
        <v>310.0</v>
      </c>
      <c r="G228" s="141"/>
      <c r="H228" s="141"/>
      <c r="I228" s="31" t="s">
        <v>69</v>
      </c>
      <c r="J228" s="34">
        <v>310.0</v>
      </c>
      <c r="K228" s="34">
        <v>310.0</v>
      </c>
      <c r="L228" s="34">
        <f t="shared" si="10"/>
        <v>0</v>
      </c>
      <c r="M228" s="34">
        <v>0.0</v>
      </c>
      <c r="N228" s="34">
        <f t="shared" si="12"/>
        <v>310</v>
      </c>
      <c r="O228" s="36">
        <f t="shared" si="9"/>
        <v>1</v>
      </c>
      <c r="P228" s="36">
        <f>IFERROR(__xludf.DUMMYFUNCTION("IF(AND($R228, NOT(REGEXMATCH(UPPER($C228), ""INS""))), IFERROR(IF((F228+L228)&gt;0, (F228+L228-M228)/(F228+L228), """"), """"), """")"),1.0)</f>
        <v>1</v>
      </c>
      <c r="Q228" s="36" t="str">
        <f>IFERROR(__xludf.DUMMYFUNCTION("IF(AND($R228, REGEXMATCH(UPPER($C228), ""INS"")), IFERROR(IF((F228+L228)&gt;0, (F228+L228-M228)/(F228+L228), """"), """"), """")"),"")</f>
        <v/>
      </c>
      <c r="R228" s="119" t="b">
        <v>1</v>
      </c>
      <c r="S228" s="37" t="b">
        <v>1</v>
      </c>
      <c r="T228" s="37" t="b">
        <v>0</v>
      </c>
      <c r="U228" s="37" t="s">
        <v>63</v>
      </c>
      <c r="V228" s="119" t="b">
        <v>0</v>
      </c>
      <c r="W228" s="26">
        <f t="shared" si="4"/>
        <v>1</v>
      </c>
      <c r="X228" s="27">
        <f t="shared" si="5"/>
        <v>310</v>
      </c>
      <c r="Y228" s="27">
        <f t="shared" si="6"/>
        <v>310</v>
      </c>
      <c r="Z228" s="27">
        <f t="shared" si="7"/>
        <v>0</v>
      </c>
      <c r="AA228" s="125" t="str">
        <f>IFERROR(__xludf.DUMMYFUNCTION("""COMPUTED_VALUE"""),"")</f>
        <v/>
      </c>
      <c r="AB228" s="27">
        <f t="shared" si="8"/>
        <v>310</v>
      </c>
      <c r="AC228" s="93">
        <v>46031.0</v>
      </c>
      <c r="AE228" s="58"/>
      <c r="AF228" s="58"/>
    </row>
    <row r="229">
      <c r="A229" s="91">
        <v>2136.0</v>
      </c>
      <c r="B229" s="31">
        <v>2.0255229E7</v>
      </c>
      <c r="C229" s="31" t="s">
        <v>289</v>
      </c>
      <c r="D229" s="31"/>
      <c r="E229" s="33">
        <v>46002.0</v>
      </c>
      <c r="F229" s="34">
        <v>240.0</v>
      </c>
      <c r="G229" s="33">
        <v>46043.0</v>
      </c>
      <c r="H229" s="33">
        <v>46043.0</v>
      </c>
      <c r="I229" s="31" t="s">
        <v>76</v>
      </c>
      <c r="J229" s="34">
        <v>240.0</v>
      </c>
      <c r="K229" s="34">
        <v>240.0</v>
      </c>
      <c r="L229" s="34">
        <f t="shared" si="10"/>
        <v>0</v>
      </c>
      <c r="M229" s="34">
        <v>0.01</v>
      </c>
      <c r="N229" s="34">
        <f t="shared" si="12"/>
        <v>239.99</v>
      </c>
      <c r="O229" s="36">
        <f t="shared" si="9"/>
        <v>0.9999583333</v>
      </c>
      <c r="P229" s="36">
        <f>IFERROR(__xludf.DUMMYFUNCTION("IF(AND($R229, NOT(REGEXMATCH(UPPER($C229), ""INS""))), IFERROR(IF((F229+L229)&gt;0, (F229+L229-M229)/(F229+L229), """"), """"), """")"),0.9999583333333334)</f>
        <v>0.9999583333</v>
      </c>
      <c r="Q229" s="36" t="str">
        <f>IFERROR(__xludf.DUMMYFUNCTION("IF(AND($R229, REGEXMATCH(UPPER($C229), ""INS"")), IFERROR(IF((F229+L229)&gt;0, (F229+L229-M229)/(F229+L229), """"), """"), """")"),"")</f>
        <v/>
      </c>
      <c r="R229" s="119" t="b">
        <v>1</v>
      </c>
      <c r="S229" s="37" t="b">
        <v>1</v>
      </c>
      <c r="T229" s="37" t="b">
        <v>1</v>
      </c>
      <c r="U229" s="37" t="s">
        <v>63</v>
      </c>
      <c r="V229" s="119" t="b">
        <v>0</v>
      </c>
      <c r="W229" s="26">
        <f t="shared" si="4"/>
        <v>0.9999583333</v>
      </c>
      <c r="X229" s="27">
        <f t="shared" si="5"/>
        <v>240</v>
      </c>
      <c r="Y229" s="27">
        <f t="shared" si="6"/>
        <v>240</v>
      </c>
      <c r="Z229" s="27">
        <f t="shared" si="7"/>
        <v>0</v>
      </c>
      <c r="AA229" s="125" t="str">
        <f>IFERROR(__xludf.DUMMYFUNCTION("""COMPUTED_VALUE"""),"Drew")</f>
        <v>Drew</v>
      </c>
      <c r="AB229" s="27">
        <f t="shared" si="8"/>
        <v>240</v>
      </c>
      <c r="AC229" s="93">
        <v>46007.0</v>
      </c>
      <c r="AD229" s="149"/>
      <c r="AE229" s="39"/>
      <c r="AF229" s="149"/>
    </row>
    <row r="230">
      <c r="A230" s="91">
        <v>2109.0</v>
      </c>
      <c r="B230" s="31">
        <v>2.025523E7</v>
      </c>
      <c r="C230" s="31" t="s">
        <v>537</v>
      </c>
      <c r="D230" s="31"/>
      <c r="E230" s="33">
        <v>46007.0</v>
      </c>
      <c r="F230" s="34">
        <v>1984.85</v>
      </c>
      <c r="G230" s="33">
        <v>46066.0</v>
      </c>
      <c r="H230" s="33">
        <v>46066.0</v>
      </c>
      <c r="I230" s="31" t="s">
        <v>62</v>
      </c>
      <c r="J230" s="34">
        <v>2039.85</v>
      </c>
      <c r="K230" s="34">
        <v>2039.85</v>
      </c>
      <c r="L230" s="34">
        <f t="shared" si="10"/>
        <v>55</v>
      </c>
      <c r="M230" s="34">
        <v>1031.77</v>
      </c>
      <c r="N230" s="34">
        <f t="shared" si="12"/>
        <v>1008.08</v>
      </c>
      <c r="O230" s="36">
        <f t="shared" si="9"/>
        <v>0.4941932005</v>
      </c>
      <c r="P230" s="36">
        <f>IFERROR(__xludf.DUMMYFUNCTION("IF(AND($R230, NOT(REGEXMATCH(UPPER($C230), ""INS""))), IFERROR(IF((F230+L230)&gt;0, (F230+L230-M230)/(F230+L230), """"), """"), """")"),0.4941932004804275)</f>
        <v>0.4941932005</v>
      </c>
      <c r="Q230" s="36" t="str">
        <f>IFERROR(__xludf.DUMMYFUNCTION("IF(AND($R230, REGEXMATCH(UPPER($C230), ""INS"")), IFERROR(IF((F230+L230)&gt;0, (F230+L230-M230)/(F230+L230), """"), """"), """")"),"")</f>
        <v/>
      </c>
      <c r="R230" s="37" t="b">
        <v>1</v>
      </c>
      <c r="S230" s="37" t="b">
        <v>1</v>
      </c>
      <c r="T230" s="37" t="b">
        <v>0</v>
      </c>
      <c r="U230" s="37" t="s">
        <v>63</v>
      </c>
      <c r="V230" s="119" t="b">
        <v>0</v>
      </c>
      <c r="W230" s="26">
        <f t="shared" si="4"/>
        <v>0.4941932005</v>
      </c>
      <c r="X230" s="27">
        <f t="shared" si="5"/>
        <v>2039.85</v>
      </c>
      <c r="Y230" s="27">
        <f t="shared" si="6"/>
        <v>1984.85</v>
      </c>
      <c r="Z230" s="27">
        <f t="shared" si="7"/>
        <v>55</v>
      </c>
      <c r="AA230" s="125" t="str">
        <f>IFERROR(__xludf.DUMMYFUNCTION("""COMPUTED_VALUE"""),"Drew")</f>
        <v>Drew</v>
      </c>
      <c r="AB230" s="27">
        <f t="shared" si="8"/>
        <v>2039.85</v>
      </c>
      <c r="AC230" s="93">
        <v>46087.0</v>
      </c>
      <c r="AD230" s="149"/>
      <c r="AE230" s="39"/>
      <c r="AF230" s="149"/>
    </row>
    <row r="231">
      <c r="A231" s="91">
        <v>2140.0</v>
      </c>
      <c r="B231" s="31">
        <v>2.0255231E7</v>
      </c>
      <c r="C231" s="31" t="s">
        <v>538</v>
      </c>
      <c r="D231" s="31"/>
      <c r="E231" s="33">
        <v>46010.0</v>
      </c>
      <c r="F231" s="34">
        <v>16542.52</v>
      </c>
      <c r="G231" s="35" t="s">
        <v>83</v>
      </c>
      <c r="H231" s="35" t="s">
        <v>83</v>
      </c>
      <c r="I231" s="31" t="s">
        <v>69</v>
      </c>
      <c r="J231" s="34">
        <v>16705.36</v>
      </c>
      <c r="K231" s="34">
        <v>16705.36</v>
      </c>
      <c r="L231" s="34">
        <f t="shared" si="10"/>
        <v>162.84</v>
      </c>
      <c r="M231" s="34">
        <v>10279.88</v>
      </c>
      <c r="N231" s="34">
        <f t="shared" si="12"/>
        <v>6425.48</v>
      </c>
      <c r="O231" s="36">
        <f t="shared" si="9"/>
        <v>0.3846358295</v>
      </c>
      <c r="P231" s="36">
        <f>IFERROR(__xludf.DUMMYFUNCTION("IF(AND($R231, NOT(REGEXMATCH(UPPER($C231), ""INS""))), IFERROR(IF((F231+L231)&gt;0, (F231+L231-M231)/(F231+L231), """"), """"), """")"),0.38463582945832964)</f>
        <v>0.3846358295</v>
      </c>
      <c r="Q231" s="36" t="str">
        <f>IFERROR(__xludf.DUMMYFUNCTION("IF(AND($R231, REGEXMATCH(UPPER($C231), ""INS"")), IFERROR(IF((F231+L231)&gt;0, (F231+L231-M231)/(F231+L231), """"), """"), """")"),"")</f>
        <v/>
      </c>
      <c r="R231" s="119" t="b">
        <v>1</v>
      </c>
      <c r="S231" s="37" t="b">
        <v>1</v>
      </c>
      <c r="T231" s="37" t="b">
        <v>0</v>
      </c>
      <c r="U231" s="37" t="s">
        <v>63</v>
      </c>
      <c r="V231" s="119" t="b">
        <v>0</v>
      </c>
      <c r="W231" s="26">
        <f t="shared" si="4"/>
        <v>0.3846358295</v>
      </c>
      <c r="X231" s="27">
        <f t="shared" si="5"/>
        <v>16705.36</v>
      </c>
      <c r="Y231" s="27">
        <f t="shared" si="6"/>
        <v>16542.52</v>
      </c>
      <c r="Z231" s="27">
        <f t="shared" si="7"/>
        <v>162.84</v>
      </c>
      <c r="AA231" s="125" t="str">
        <f>IFERROR(__xludf.DUMMYFUNCTION("""COMPUTED_VALUE"""),"Drew")</f>
        <v>Drew</v>
      </c>
      <c r="AB231" s="27">
        <f t="shared" si="8"/>
        <v>16705.36</v>
      </c>
      <c r="AC231" s="93">
        <v>46100.0</v>
      </c>
      <c r="AD231" s="149"/>
      <c r="AE231" s="39"/>
      <c r="AF231" s="149"/>
    </row>
    <row r="232">
      <c r="A232" s="96">
        <v>2056.0</v>
      </c>
      <c r="B232" s="97">
        <v>2.0255232E7</v>
      </c>
      <c r="C232" s="97" t="s">
        <v>539</v>
      </c>
      <c r="D232" s="97"/>
      <c r="E232" s="98">
        <v>46020.0</v>
      </c>
      <c r="F232" s="99">
        <v>22652.96</v>
      </c>
      <c r="G232" s="128" t="s">
        <v>139</v>
      </c>
      <c r="H232" s="128" t="s">
        <v>139</v>
      </c>
      <c r="I232" s="97" t="s">
        <v>62</v>
      </c>
      <c r="J232" s="99">
        <v>20233.54</v>
      </c>
      <c r="K232" s="99">
        <v>20233.54</v>
      </c>
      <c r="L232" s="99">
        <f t="shared" si="10"/>
        <v>-2419.42</v>
      </c>
      <c r="M232" s="99">
        <v>14334.46</v>
      </c>
      <c r="N232" s="99">
        <f t="shared" si="12"/>
        <v>5899.08</v>
      </c>
      <c r="O232" s="100">
        <f t="shared" si="9"/>
        <v>0.2915495756</v>
      </c>
      <c r="P232" s="100">
        <f>IFERROR(__xludf.DUMMYFUNCTION("IF(AND($R232, NOT(REGEXMATCH(UPPER($C232), ""INS""))), IFERROR(IF((F232+L232)&gt;0, (F232+L232-M232)/(F232+L232), """"), """"), """")"),0.29154957560565287)</f>
        <v>0.2915495756</v>
      </c>
      <c r="Q232" s="100" t="str">
        <f>IFERROR(__xludf.DUMMYFUNCTION("IF(AND($R232, REGEXMATCH(UPPER($C232), ""INS"")), IFERROR(IF((F232+L232)&gt;0, (F232+L232-M232)/(F232+L232), """"), """"), """")"),"")</f>
        <v/>
      </c>
      <c r="R232" s="101" t="b">
        <v>1</v>
      </c>
      <c r="S232" s="102" t="b">
        <v>1</v>
      </c>
      <c r="T232" s="102" t="b">
        <v>0</v>
      </c>
      <c r="U232" s="102" t="s">
        <v>63</v>
      </c>
      <c r="V232" s="101" t="b">
        <v>0</v>
      </c>
      <c r="W232" s="26">
        <f t="shared" si="4"/>
        <v>0.2915495756</v>
      </c>
      <c r="X232" s="27">
        <f t="shared" si="5"/>
        <v>20233.54</v>
      </c>
      <c r="Y232" s="27">
        <f t="shared" si="6"/>
        <v>22652.96</v>
      </c>
      <c r="Z232" s="27">
        <f t="shared" si="7"/>
        <v>-2419.42</v>
      </c>
      <c r="AA232" s="125" t="str">
        <f>IFERROR(__xludf.DUMMYFUNCTION("""COMPUTED_VALUE"""),"Drew")</f>
        <v>Drew</v>
      </c>
      <c r="AB232" s="27">
        <f t="shared" si="8"/>
        <v>20233.54</v>
      </c>
      <c r="AC232" s="93">
        <v>46112.0</v>
      </c>
      <c r="AD232" s="149"/>
      <c r="AE232" s="39"/>
      <c r="AF232" s="149"/>
    </row>
    <row r="233">
      <c r="A233" s="96">
        <v>2117.0</v>
      </c>
      <c r="B233" s="97">
        <v>2.0255233E7</v>
      </c>
      <c r="C233" s="97" t="s">
        <v>540</v>
      </c>
      <c r="D233" s="97"/>
      <c r="E233" s="98">
        <v>46022.0</v>
      </c>
      <c r="F233" s="99">
        <v>9761.64</v>
      </c>
      <c r="G233" s="128" t="s">
        <v>511</v>
      </c>
      <c r="H233" s="128" t="s">
        <v>511</v>
      </c>
      <c r="I233" s="97" t="s">
        <v>66</v>
      </c>
      <c r="J233" s="99">
        <v>9761.64</v>
      </c>
      <c r="K233" s="99">
        <v>9761.64</v>
      </c>
      <c r="L233" s="99">
        <f t="shared" si="10"/>
        <v>0</v>
      </c>
      <c r="M233" s="99">
        <v>7592.68</v>
      </c>
      <c r="N233" s="99">
        <f t="shared" si="12"/>
        <v>2168.96</v>
      </c>
      <c r="O233" s="100">
        <f t="shared" si="9"/>
        <v>0.2221921726</v>
      </c>
      <c r="P233" s="100">
        <f>IFERROR(__xludf.DUMMYFUNCTION("IF(AND($R233, NOT(REGEXMATCH(UPPER($C233), ""INS""))), IFERROR(IF((F233+L233)&gt;0, (F233+L233-M233)/(F233+L233), """"), """"), """")"),0.2221921726267307)</f>
        <v>0.2221921726</v>
      </c>
      <c r="Q233" s="100" t="str">
        <f>IFERROR(__xludf.DUMMYFUNCTION("IF(AND($R233, REGEXMATCH(UPPER($C233), ""INS"")), IFERROR(IF((F233+L233)&gt;0, (F233+L233-M233)/(F233+L233), """"), """"), """")"),"")</f>
        <v/>
      </c>
      <c r="R233" s="101" t="b">
        <v>1</v>
      </c>
      <c r="S233" s="102" t="b">
        <v>1</v>
      </c>
      <c r="T233" s="102" t="b">
        <v>0</v>
      </c>
      <c r="U233" s="102" t="s">
        <v>63</v>
      </c>
      <c r="V233" s="101" t="b">
        <v>0</v>
      </c>
      <c r="W233" s="26">
        <f t="shared" si="4"/>
        <v>0.2221921726</v>
      </c>
      <c r="X233" s="27">
        <f t="shared" si="5"/>
        <v>9761.64</v>
      </c>
      <c r="Y233" s="27">
        <f t="shared" si="6"/>
        <v>9761.64</v>
      </c>
      <c r="Z233" s="27">
        <f t="shared" si="7"/>
        <v>0</v>
      </c>
      <c r="AA233" s="125" t="str">
        <f>IFERROR(__xludf.DUMMYFUNCTION("""COMPUTED_VALUE"""),"Drew")</f>
        <v>Drew</v>
      </c>
      <c r="AB233" s="27">
        <f t="shared" si="8"/>
        <v>9761.64</v>
      </c>
      <c r="AC233" s="93">
        <v>46084.0</v>
      </c>
      <c r="AD233" s="149"/>
      <c r="AE233" s="39"/>
      <c r="AF233" s="149"/>
    </row>
    <row r="234">
      <c r="A234" s="129"/>
      <c r="B234" s="38"/>
      <c r="C234" s="20"/>
      <c r="D234" s="20"/>
      <c r="E234" s="21"/>
      <c r="F234" s="22"/>
      <c r="G234" s="145"/>
      <c r="H234" s="145"/>
      <c r="I234" s="38"/>
      <c r="J234" s="41"/>
      <c r="K234" s="41"/>
      <c r="L234" s="41"/>
      <c r="M234" s="146"/>
      <c r="N234" s="41"/>
      <c r="O234" s="43"/>
      <c r="P234" s="43"/>
      <c r="Q234" s="43"/>
      <c r="R234" s="147" t="b">
        <v>0</v>
      </c>
      <c r="S234" s="147" t="b">
        <v>0</v>
      </c>
      <c r="T234" s="147" t="b">
        <v>0</v>
      </c>
      <c r="U234" s="44"/>
      <c r="V234" s="131" t="b">
        <v>0</v>
      </c>
      <c r="W234" s="46"/>
      <c r="X234" s="46"/>
      <c r="Y234" s="46"/>
      <c r="Z234" s="46"/>
      <c r="AA234" s="125" t="str">
        <f>IFERROR(__xludf.DUMMYFUNCTION("""COMPUTED_VALUE"""),"")</f>
        <v/>
      </c>
      <c r="AB234" s="28"/>
      <c r="AC234" s="93"/>
      <c r="AD234" s="149"/>
      <c r="AE234" s="39"/>
      <c r="AF234" s="149"/>
    </row>
    <row r="235">
      <c r="A235" s="129"/>
      <c r="B235" s="38"/>
      <c r="C235" s="20"/>
      <c r="D235" s="20"/>
      <c r="E235" s="21"/>
      <c r="F235" s="22"/>
      <c r="G235" s="145"/>
      <c r="H235" s="145"/>
      <c r="I235" s="38"/>
      <c r="J235" s="41"/>
      <c r="K235" s="41"/>
      <c r="L235" s="41"/>
      <c r="M235" s="146"/>
      <c r="N235" s="41"/>
      <c r="O235" s="43"/>
      <c r="P235" s="43"/>
      <c r="Q235" s="43"/>
      <c r="R235" s="147" t="b">
        <v>0</v>
      </c>
      <c r="S235" s="147" t="b">
        <v>0</v>
      </c>
      <c r="T235" s="147" t="b">
        <v>0</v>
      </c>
      <c r="U235" s="44"/>
      <c r="V235" s="131" t="b">
        <v>0</v>
      </c>
      <c r="W235" s="46"/>
      <c r="X235" s="46"/>
      <c r="Y235" s="46"/>
      <c r="Z235" s="46"/>
      <c r="AA235" s="125" t="str">
        <f>IFERROR(__xludf.DUMMYFUNCTION("""COMPUTED_VALUE"""),"")</f>
        <v/>
      </c>
      <c r="AB235" s="28"/>
      <c r="AC235" s="93"/>
      <c r="AD235" s="149"/>
      <c r="AE235" s="39"/>
      <c r="AF235" s="149"/>
    </row>
    <row r="236">
      <c r="A236" s="129"/>
      <c r="B236" s="38"/>
      <c r="C236" s="20"/>
      <c r="D236" s="20"/>
      <c r="E236" s="21"/>
      <c r="F236" s="22"/>
      <c r="G236" s="145"/>
      <c r="H236" s="145"/>
      <c r="I236" s="38"/>
      <c r="J236" s="41"/>
      <c r="K236" s="41"/>
      <c r="L236" s="41"/>
      <c r="M236" s="146"/>
      <c r="N236" s="41"/>
      <c r="O236" s="43"/>
      <c r="P236" s="43"/>
      <c r="Q236" s="43"/>
      <c r="R236" s="147" t="b">
        <v>0</v>
      </c>
      <c r="S236" s="147" t="b">
        <v>0</v>
      </c>
      <c r="T236" s="147" t="b">
        <v>0</v>
      </c>
      <c r="U236" s="44"/>
      <c r="V236" s="131" t="b">
        <v>0</v>
      </c>
      <c r="W236" s="46"/>
      <c r="X236" s="46"/>
      <c r="Y236" s="46"/>
      <c r="Z236" s="46"/>
      <c r="AA236" s="125" t="str">
        <f>IFERROR(__xludf.DUMMYFUNCTION("""COMPUTED_VALUE"""),"")</f>
        <v/>
      </c>
      <c r="AB236" s="28"/>
      <c r="AC236" s="93"/>
      <c r="AD236" s="149"/>
      <c r="AE236" s="39"/>
      <c r="AF236" s="149"/>
    </row>
    <row r="237">
      <c r="A237" s="129"/>
      <c r="B237" s="38"/>
      <c r="C237" s="20"/>
      <c r="D237" s="20"/>
      <c r="E237" s="21"/>
      <c r="F237" s="22"/>
      <c r="G237" s="145"/>
      <c r="H237" s="145"/>
      <c r="I237" s="38"/>
      <c r="J237" s="41"/>
      <c r="K237" s="41"/>
      <c r="L237" s="41"/>
      <c r="M237" s="146"/>
      <c r="N237" s="41"/>
      <c r="O237" s="43"/>
      <c r="P237" s="43"/>
      <c r="Q237" s="43"/>
      <c r="R237" s="147" t="b">
        <v>0</v>
      </c>
      <c r="S237" s="147" t="b">
        <v>0</v>
      </c>
      <c r="T237" s="147" t="b">
        <v>0</v>
      </c>
      <c r="U237" s="44"/>
      <c r="V237" s="131" t="b">
        <v>0</v>
      </c>
      <c r="W237" s="46"/>
      <c r="X237" s="46"/>
      <c r="Y237" s="46"/>
      <c r="Z237" s="46"/>
      <c r="AA237" s="125" t="str">
        <f>IFERROR(__xludf.DUMMYFUNCTION("""COMPUTED_VALUE"""),"")</f>
        <v/>
      </c>
      <c r="AB237" s="28"/>
      <c r="AC237" s="93"/>
      <c r="AD237" s="149"/>
      <c r="AE237" s="39"/>
      <c r="AF237" s="149"/>
    </row>
    <row r="238">
      <c r="A238" s="129"/>
      <c r="B238" s="38"/>
      <c r="C238" s="20"/>
      <c r="D238" s="20"/>
      <c r="E238" s="21"/>
      <c r="F238" s="22"/>
      <c r="G238" s="145"/>
      <c r="H238" s="145"/>
      <c r="I238" s="38"/>
      <c r="J238" s="41"/>
      <c r="K238" s="41"/>
      <c r="L238" s="41"/>
      <c r="M238" s="146"/>
      <c r="N238" s="41"/>
      <c r="O238" s="43"/>
      <c r="P238" s="43"/>
      <c r="Q238" s="43"/>
      <c r="R238" s="147" t="b">
        <v>0</v>
      </c>
      <c r="S238" s="147" t="b">
        <v>0</v>
      </c>
      <c r="T238" s="147" t="b">
        <v>0</v>
      </c>
      <c r="U238" s="44"/>
      <c r="V238" s="131" t="b">
        <v>0</v>
      </c>
      <c r="W238" s="46"/>
      <c r="X238" s="46"/>
      <c r="Y238" s="46"/>
      <c r="Z238" s="46"/>
      <c r="AA238" s="125" t="str">
        <f>IFERROR(__xludf.DUMMYFUNCTION("""COMPUTED_VALUE"""),"")</f>
        <v/>
      </c>
      <c r="AB238" s="28"/>
      <c r="AC238" s="93"/>
      <c r="AD238" s="149"/>
      <c r="AE238" s="39"/>
      <c r="AF238" s="149"/>
    </row>
    <row r="239">
      <c r="A239" s="129"/>
      <c r="B239" s="38"/>
      <c r="C239" s="20"/>
      <c r="D239" s="20"/>
      <c r="E239" s="21"/>
      <c r="F239" s="22"/>
      <c r="G239" s="145"/>
      <c r="H239" s="145"/>
      <c r="I239" s="38"/>
      <c r="J239" s="41"/>
      <c r="K239" s="41"/>
      <c r="L239" s="41"/>
      <c r="M239" s="146"/>
      <c r="N239" s="41"/>
      <c r="O239" s="43"/>
      <c r="P239" s="43"/>
      <c r="Q239" s="43"/>
      <c r="R239" s="147" t="b">
        <v>0</v>
      </c>
      <c r="S239" s="147" t="b">
        <v>0</v>
      </c>
      <c r="T239" s="147" t="b">
        <v>0</v>
      </c>
      <c r="U239" s="44"/>
      <c r="V239" s="131" t="b">
        <v>0</v>
      </c>
      <c r="W239" s="46"/>
      <c r="X239" s="46"/>
      <c r="Y239" s="46"/>
      <c r="Z239" s="46"/>
      <c r="AA239" s="125" t="str">
        <f>IFERROR(__xludf.DUMMYFUNCTION("""COMPUTED_VALUE"""),"")</f>
        <v/>
      </c>
      <c r="AB239" s="28"/>
      <c r="AC239" s="93"/>
      <c r="AD239" s="149"/>
      <c r="AE239" s="39"/>
      <c r="AF239" s="149"/>
    </row>
    <row r="240">
      <c r="A240" s="129"/>
      <c r="B240" s="38"/>
      <c r="C240" s="20"/>
      <c r="D240" s="20"/>
      <c r="E240" s="21"/>
      <c r="F240" s="22"/>
      <c r="G240" s="145"/>
      <c r="H240" s="145"/>
      <c r="I240" s="38"/>
      <c r="J240" s="41"/>
      <c r="K240" s="41"/>
      <c r="L240" s="41"/>
      <c r="M240" s="146"/>
      <c r="N240" s="41"/>
      <c r="O240" s="43"/>
      <c r="P240" s="43"/>
      <c r="Q240" s="43"/>
      <c r="R240" s="147" t="b">
        <v>0</v>
      </c>
      <c r="S240" s="147" t="b">
        <v>0</v>
      </c>
      <c r="T240" s="147" t="b">
        <v>0</v>
      </c>
      <c r="U240" s="44"/>
      <c r="V240" s="131" t="b">
        <v>0</v>
      </c>
      <c r="W240" s="46"/>
      <c r="X240" s="46"/>
      <c r="Y240" s="46"/>
      <c r="Z240" s="46"/>
      <c r="AA240" s="125" t="str">
        <f>IFERROR(__xludf.DUMMYFUNCTION("""COMPUTED_VALUE"""),"")</f>
        <v/>
      </c>
      <c r="AB240" s="28"/>
      <c r="AC240" s="93"/>
      <c r="AD240" s="149"/>
      <c r="AE240" s="39"/>
      <c r="AF240" s="149"/>
    </row>
    <row r="241">
      <c r="A241" s="129"/>
      <c r="B241" s="38"/>
      <c r="C241" s="20"/>
      <c r="D241" s="20"/>
      <c r="E241" s="21"/>
      <c r="F241" s="22"/>
      <c r="G241" s="145"/>
      <c r="H241" s="145"/>
      <c r="I241" s="38"/>
      <c r="J241" s="41"/>
      <c r="K241" s="41"/>
      <c r="L241" s="41"/>
      <c r="M241" s="146"/>
      <c r="N241" s="41"/>
      <c r="O241" s="43"/>
      <c r="P241" s="43"/>
      <c r="Q241" s="43"/>
      <c r="R241" s="147" t="b">
        <v>0</v>
      </c>
      <c r="S241" s="147" t="b">
        <v>0</v>
      </c>
      <c r="T241" s="147" t="b">
        <v>0</v>
      </c>
      <c r="U241" s="44"/>
      <c r="V241" s="131" t="b">
        <v>0</v>
      </c>
      <c r="W241" s="46"/>
      <c r="X241" s="46"/>
      <c r="Y241" s="46"/>
      <c r="Z241" s="46"/>
      <c r="AA241" s="125" t="str">
        <f>IFERROR(__xludf.DUMMYFUNCTION("""COMPUTED_VALUE"""),"")</f>
        <v/>
      </c>
      <c r="AB241" s="28"/>
      <c r="AC241" s="93"/>
      <c r="AD241" s="149"/>
      <c r="AE241" s="39"/>
      <c r="AF241" s="149"/>
    </row>
    <row r="242">
      <c r="A242" s="129"/>
      <c r="B242" s="38"/>
      <c r="C242" s="20"/>
      <c r="D242" s="20"/>
      <c r="E242" s="21"/>
      <c r="F242" s="22"/>
      <c r="G242" s="145"/>
      <c r="H242" s="145"/>
      <c r="I242" s="38"/>
      <c r="J242" s="41"/>
      <c r="K242" s="41"/>
      <c r="L242" s="41"/>
      <c r="M242" s="146"/>
      <c r="N242" s="41"/>
      <c r="O242" s="43"/>
      <c r="P242" s="43"/>
      <c r="Q242" s="43"/>
      <c r="R242" s="147" t="b">
        <v>0</v>
      </c>
      <c r="S242" s="147" t="b">
        <v>0</v>
      </c>
      <c r="T242" s="147" t="b">
        <v>0</v>
      </c>
      <c r="U242" s="44"/>
      <c r="V242" s="131" t="b">
        <v>0</v>
      </c>
      <c r="W242" s="46"/>
      <c r="X242" s="46"/>
      <c r="Y242" s="46"/>
      <c r="Z242" s="46"/>
      <c r="AA242" s="125" t="str">
        <f>IFERROR(__xludf.DUMMYFUNCTION("""COMPUTED_VALUE"""),"")</f>
        <v/>
      </c>
      <c r="AB242" s="28"/>
      <c r="AC242" s="93"/>
      <c r="AD242" s="149"/>
      <c r="AE242" s="39"/>
      <c r="AF242" s="149"/>
    </row>
    <row r="243">
      <c r="A243" s="129"/>
      <c r="B243" s="38"/>
      <c r="C243" s="20"/>
      <c r="D243" s="20"/>
      <c r="E243" s="21"/>
      <c r="F243" s="22"/>
      <c r="G243" s="145"/>
      <c r="H243" s="145"/>
      <c r="I243" s="38"/>
      <c r="J243" s="41"/>
      <c r="K243" s="41"/>
      <c r="L243" s="41"/>
      <c r="M243" s="146"/>
      <c r="N243" s="41"/>
      <c r="O243" s="43"/>
      <c r="P243" s="43"/>
      <c r="Q243" s="43"/>
      <c r="R243" s="147" t="b">
        <v>0</v>
      </c>
      <c r="S243" s="147" t="b">
        <v>0</v>
      </c>
      <c r="T243" s="147" t="b">
        <v>0</v>
      </c>
      <c r="U243" s="44"/>
      <c r="V243" s="131" t="b">
        <v>0</v>
      </c>
      <c r="W243" s="46"/>
      <c r="X243" s="46"/>
      <c r="Y243" s="46"/>
      <c r="Z243" s="46"/>
      <c r="AA243" s="125" t="str">
        <f>IFERROR(__xludf.DUMMYFUNCTION("""COMPUTED_VALUE"""),"")</f>
        <v/>
      </c>
      <c r="AB243" s="28"/>
      <c r="AC243" s="93"/>
      <c r="AD243" s="149"/>
      <c r="AE243" s="39"/>
      <c r="AF243" s="149"/>
    </row>
    <row r="244">
      <c r="A244" s="129"/>
      <c r="B244" s="38"/>
      <c r="C244" s="20"/>
      <c r="D244" s="20"/>
      <c r="E244" s="21"/>
      <c r="F244" s="22"/>
      <c r="G244" s="145"/>
      <c r="H244" s="145"/>
      <c r="I244" s="38"/>
      <c r="J244" s="41"/>
      <c r="K244" s="41"/>
      <c r="L244" s="41"/>
      <c r="M244" s="146"/>
      <c r="N244" s="41"/>
      <c r="O244" s="43"/>
      <c r="P244" s="43"/>
      <c r="Q244" s="43"/>
      <c r="R244" s="147" t="b">
        <v>0</v>
      </c>
      <c r="S244" s="147" t="b">
        <v>0</v>
      </c>
      <c r="T244" s="147" t="b">
        <v>0</v>
      </c>
      <c r="U244" s="44"/>
      <c r="V244" s="131" t="b">
        <v>0</v>
      </c>
      <c r="W244" s="46"/>
      <c r="X244" s="46"/>
      <c r="Y244" s="46"/>
      <c r="Z244" s="46"/>
      <c r="AA244" s="125" t="str">
        <f>IFERROR(__xludf.DUMMYFUNCTION("""COMPUTED_VALUE"""),"")</f>
        <v/>
      </c>
      <c r="AB244" s="28"/>
      <c r="AC244" s="93"/>
      <c r="AD244" s="149"/>
      <c r="AE244" s="39"/>
      <c r="AF244" s="149"/>
    </row>
    <row r="245">
      <c r="A245" s="129"/>
      <c r="B245" s="38"/>
      <c r="C245" s="20"/>
      <c r="D245" s="20"/>
      <c r="E245" s="21"/>
      <c r="F245" s="22"/>
      <c r="G245" s="145"/>
      <c r="H245" s="145"/>
      <c r="I245" s="38"/>
      <c r="J245" s="41"/>
      <c r="K245" s="41"/>
      <c r="L245" s="41"/>
      <c r="M245" s="146"/>
      <c r="N245" s="41"/>
      <c r="O245" s="43"/>
      <c r="P245" s="43"/>
      <c r="Q245" s="43"/>
      <c r="R245" s="147" t="b">
        <v>0</v>
      </c>
      <c r="S245" s="147" t="b">
        <v>0</v>
      </c>
      <c r="T245" s="147" t="b">
        <v>0</v>
      </c>
      <c r="U245" s="44"/>
      <c r="V245" s="131" t="b">
        <v>0</v>
      </c>
      <c r="W245" s="46"/>
      <c r="X245" s="46"/>
      <c r="Y245" s="46"/>
      <c r="Z245" s="46"/>
      <c r="AA245" s="125" t="str">
        <f>IFERROR(__xludf.DUMMYFUNCTION("""COMPUTED_VALUE"""),"")</f>
        <v/>
      </c>
      <c r="AB245" s="28"/>
      <c r="AC245" s="93"/>
      <c r="AD245" s="149"/>
      <c r="AE245" s="39"/>
      <c r="AF245" s="149"/>
    </row>
    <row r="246">
      <c r="A246" s="129"/>
      <c r="B246" s="38"/>
      <c r="C246" s="20"/>
      <c r="D246" s="20"/>
      <c r="E246" s="21"/>
      <c r="F246" s="22"/>
      <c r="G246" s="145"/>
      <c r="H246" s="145"/>
      <c r="I246" s="38"/>
      <c r="J246" s="41"/>
      <c r="K246" s="41"/>
      <c r="L246" s="41"/>
      <c r="M246" s="146"/>
      <c r="N246" s="41"/>
      <c r="O246" s="43"/>
      <c r="P246" s="43"/>
      <c r="Q246" s="43"/>
      <c r="R246" s="147" t="b">
        <v>0</v>
      </c>
      <c r="S246" s="147" t="b">
        <v>0</v>
      </c>
      <c r="T246" s="147" t="b">
        <v>0</v>
      </c>
      <c r="U246" s="44"/>
      <c r="V246" s="131" t="b">
        <v>0</v>
      </c>
      <c r="W246" s="46"/>
      <c r="X246" s="46"/>
      <c r="Y246" s="46"/>
      <c r="Z246" s="46"/>
      <c r="AA246" s="125" t="str">
        <f>IFERROR(__xludf.DUMMYFUNCTION("""COMPUTED_VALUE"""),"")</f>
        <v/>
      </c>
      <c r="AB246" s="28"/>
      <c r="AC246" s="93"/>
      <c r="AD246" s="149"/>
      <c r="AE246" s="39"/>
      <c r="AF246" s="149"/>
    </row>
    <row r="247">
      <c r="A247" s="129"/>
      <c r="B247" s="38"/>
      <c r="C247" s="20"/>
      <c r="D247" s="20"/>
      <c r="E247" s="21"/>
      <c r="F247" s="22"/>
      <c r="G247" s="145"/>
      <c r="H247" s="145"/>
      <c r="I247" s="38"/>
      <c r="J247" s="41"/>
      <c r="K247" s="41"/>
      <c r="L247" s="41"/>
      <c r="M247" s="146"/>
      <c r="N247" s="41"/>
      <c r="O247" s="43"/>
      <c r="P247" s="43"/>
      <c r="Q247" s="43"/>
      <c r="R247" s="147" t="b">
        <v>0</v>
      </c>
      <c r="S247" s="147" t="b">
        <v>0</v>
      </c>
      <c r="T247" s="147" t="b">
        <v>0</v>
      </c>
      <c r="U247" s="44"/>
      <c r="V247" s="131" t="b">
        <v>0</v>
      </c>
      <c r="W247" s="46"/>
      <c r="X247" s="46"/>
      <c r="Y247" s="46"/>
      <c r="Z247" s="46"/>
      <c r="AA247" s="125" t="str">
        <f>IFERROR(__xludf.DUMMYFUNCTION("""COMPUTED_VALUE"""),"")</f>
        <v/>
      </c>
      <c r="AB247" s="28"/>
      <c r="AC247" s="93"/>
      <c r="AD247" s="149"/>
      <c r="AE247" s="39"/>
      <c r="AF247" s="149"/>
    </row>
    <row r="248">
      <c r="A248" s="129"/>
      <c r="B248" s="38"/>
      <c r="C248" s="20"/>
      <c r="D248" s="20"/>
      <c r="E248" s="21"/>
      <c r="F248" s="22"/>
      <c r="G248" s="145"/>
      <c r="H248" s="145"/>
      <c r="I248" s="38"/>
      <c r="J248" s="41"/>
      <c r="K248" s="41"/>
      <c r="L248" s="41"/>
      <c r="M248" s="146"/>
      <c r="N248" s="41"/>
      <c r="O248" s="43"/>
      <c r="P248" s="43"/>
      <c r="Q248" s="43"/>
      <c r="R248" s="147" t="b">
        <v>0</v>
      </c>
      <c r="S248" s="147" t="b">
        <v>0</v>
      </c>
      <c r="T248" s="147" t="b">
        <v>0</v>
      </c>
      <c r="U248" s="44"/>
      <c r="V248" s="131" t="b">
        <v>0</v>
      </c>
      <c r="W248" s="46"/>
      <c r="X248" s="46"/>
      <c r="Y248" s="46"/>
      <c r="Z248" s="46"/>
      <c r="AA248" s="125" t="str">
        <f>IFERROR(__xludf.DUMMYFUNCTION("""COMPUTED_VALUE"""),"")</f>
        <v/>
      </c>
      <c r="AB248" s="28"/>
      <c r="AC248" s="93"/>
      <c r="AD248" s="149"/>
      <c r="AE248" s="39"/>
      <c r="AF248" s="149"/>
    </row>
    <row r="249">
      <c r="A249" s="129"/>
      <c r="B249" s="38"/>
      <c r="C249" s="20"/>
      <c r="D249" s="20"/>
      <c r="E249" s="21"/>
      <c r="F249" s="22"/>
      <c r="G249" s="145"/>
      <c r="H249" s="145"/>
      <c r="I249" s="38"/>
      <c r="J249" s="41"/>
      <c r="K249" s="41"/>
      <c r="L249" s="41"/>
      <c r="M249" s="146"/>
      <c r="N249" s="41"/>
      <c r="O249" s="43"/>
      <c r="P249" s="43"/>
      <c r="Q249" s="43"/>
      <c r="R249" s="147" t="b">
        <v>0</v>
      </c>
      <c r="S249" s="147" t="b">
        <v>0</v>
      </c>
      <c r="T249" s="147" t="b">
        <v>0</v>
      </c>
      <c r="U249" s="44"/>
      <c r="V249" s="131" t="b">
        <v>0</v>
      </c>
      <c r="W249" s="46"/>
      <c r="X249" s="46"/>
      <c r="Y249" s="46"/>
      <c r="Z249" s="46"/>
      <c r="AA249" s="125" t="str">
        <f>IFERROR(__xludf.DUMMYFUNCTION("""COMPUTED_VALUE"""),"")</f>
        <v/>
      </c>
      <c r="AB249" s="28"/>
      <c r="AC249" s="93"/>
      <c r="AD249" s="149"/>
      <c r="AE249" s="39"/>
      <c r="AF249" s="149"/>
    </row>
    <row r="250">
      <c r="A250" s="129"/>
      <c r="B250" s="38"/>
      <c r="C250" s="20"/>
      <c r="D250" s="20"/>
      <c r="E250" s="21"/>
      <c r="F250" s="22"/>
      <c r="G250" s="145"/>
      <c r="H250" s="145"/>
      <c r="I250" s="38"/>
      <c r="J250" s="41"/>
      <c r="K250" s="41"/>
      <c r="L250" s="41"/>
      <c r="M250" s="146"/>
      <c r="N250" s="41"/>
      <c r="O250" s="43"/>
      <c r="P250" s="43"/>
      <c r="Q250" s="43"/>
      <c r="R250" s="147" t="b">
        <v>0</v>
      </c>
      <c r="S250" s="147" t="b">
        <v>0</v>
      </c>
      <c r="T250" s="147" t="b">
        <v>0</v>
      </c>
      <c r="U250" s="44"/>
      <c r="V250" s="131" t="b">
        <v>0</v>
      </c>
      <c r="W250" s="46"/>
      <c r="X250" s="46"/>
      <c r="Y250" s="46"/>
      <c r="Z250" s="46"/>
      <c r="AA250" s="125" t="str">
        <f>IFERROR(__xludf.DUMMYFUNCTION("""COMPUTED_VALUE"""),"")</f>
        <v/>
      </c>
      <c r="AB250" s="28"/>
      <c r="AC250" s="93"/>
      <c r="AD250" s="149"/>
      <c r="AE250" s="39"/>
      <c r="AF250" s="149"/>
    </row>
    <row r="251">
      <c r="A251" s="129"/>
      <c r="B251" s="38"/>
      <c r="C251" s="20"/>
      <c r="D251" s="20"/>
      <c r="E251" s="21"/>
      <c r="F251" s="22"/>
      <c r="G251" s="145"/>
      <c r="H251" s="145"/>
      <c r="I251" s="38"/>
      <c r="J251" s="41"/>
      <c r="K251" s="41"/>
      <c r="L251" s="41"/>
      <c r="M251" s="146"/>
      <c r="N251" s="41"/>
      <c r="O251" s="43"/>
      <c r="P251" s="43"/>
      <c r="Q251" s="43"/>
      <c r="R251" s="147" t="b">
        <v>0</v>
      </c>
      <c r="S251" s="147" t="b">
        <v>0</v>
      </c>
      <c r="T251" s="147" t="b">
        <v>0</v>
      </c>
      <c r="U251" s="44"/>
      <c r="V251" s="131" t="b">
        <v>0</v>
      </c>
      <c r="W251" s="46"/>
      <c r="X251" s="46"/>
      <c r="Y251" s="46"/>
      <c r="Z251" s="46"/>
      <c r="AA251" s="125" t="str">
        <f>IFERROR(__xludf.DUMMYFUNCTION("""COMPUTED_VALUE"""),"")</f>
        <v/>
      </c>
      <c r="AB251" s="28"/>
      <c r="AC251" s="93"/>
      <c r="AD251" s="149"/>
      <c r="AE251" s="39"/>
      <c r="AF251" s="149"/>
    </row>
    <row r="252">
      <c r="A252" s="129"/>
      <c r="B252" s="38"/>
      <c r="C252" s="20"/>
      <c r="D252" s="20"/>
      <c r="E252" s="21"/>
      <c r="F252" s="22"/>
      <c r="G252" s="145"/>
      <c r="H252" s="145"/>
      <c r="I252" s="38"/>
      <c r="J252" s="41"/>
      <c r="K252" s="41"/>
      <c r="L252" s="41"/>
      <c r="M252" s="146"/>
      <c r="N252" s="41"/>
      <c r="O252" s="43"/>
      <c r="P252" s="43"/>
      <c r="Q252" s="43"/>
      <c r="R252" s="147" t="b">
        <v>0</v>
      </c>
      <c r="S252" s="147" t="b">
        <v>0</v>
      </c>
      <c r="T252" s="147" t="b">
        <v>0</v>
      </c>
      <c r="U252" s="44"/>
      <c r="V252" s="131" t="b">
        <v>0</v>
      </c>
      <c r="W252" s="46"/>
      <c r="X252" s="46"/>
      <c r="Y252" s="46"/>
      <c r="Z252" s="46"/>
      <c r="AA252" s="125" t="str">
        <f>IFERROR(__xludf.DUMMYFUNCTION("""COMPUTED_VALUE"""),"")</f>
        <v/>
      </c>
      <c r="AB252" s="28"/>
      <c r="AC252" s="93"/>
      <c r="AD252" s="149"/>
      <c r="AE252" s="39"/>
      <c r="AF252" s="149"/>
    </row>
    <row r="253">
      <c r="A253" s="129"/>
      <c r="B253" s="38"/>
      <c r="C253" s="20"/>
      <c r="D253" s="20"/>
      <c r="E253" s="21"/>
      <c r="F253" s="22"/>
      <c r="G253" s="145"/>
      <c r="H253" s="145"/>
      <c r="I253" s="38"/>
      <c r="J253" s="41"/>
      <c r="K253" s="41"/>
      <c r="L253" s="41"/>
      <c r="M253" s="146"/>
      <c r="N253" s="41"/>
      <c r="O253" s="43"/>
      <c r="P253" s="43"/>
      <c r="Q253" s="43"/>
      <c r="R253" s="147" t="b">
        <v>0</v>
      </c>
      <c r="S253" s="147" t="b">
        <v>0</v>
      </c>
      <c r="T253" s="147" t="b">
        <v>0</v>
      </c>
      <c r="U253" s="44"/>
      <c r="V253" s="131" t="b">
        <v>0</v>
      </c>
      <c r="W253" s="46"/>
      <c r="X253" s="46"/>
      <c r="Y253" s="46"/>
      <c r="Z253" s="46"/>
      <c r="AA253" s="125" t="str">
        <f>IFERROR(__xludf.DUMMYFUNCTION("""COMPUTED_VALUE"""),"")</f>
        <v/>
      </c>
      <c r="AB253" s="28"/>
      <c r="AC253" s="93"/>
      <c r="AD253" s="149"/>
      <c r="AE253" s="39"/>
      <c r="AF253" s="149"/>
    </row>
    <row r="254">
      <c r="A254" s="129"/>
      <c r="B254" s="38"/>
      <c r="C254" s="20"/>
      <c r="D254" s="20"/>
      <c r="E254" s="21"/>
      <c r="F254" s="22"/>
      <c r="G254" s="145"/>
      <c r="H254" s="145"/>
      <c r="I254" s="38"/>
      <c r="J254" s="41"/>
      <c r="K254" s="41"/>
      <c r="L254" s="41"/>
      <c r="M254" s="146"/>
      <c r="N254" s="41"/>
      <c r="O254" s="43"/>
      <c r="P254" s="43"/>
      <c r="Q254" s="43"/>
      <c r="R254" s="147" t="b">
        <v>0</v>
      </c>
      <c r="S254" s="147" t="b">
        <v>0</v>
      </c>
      <c r="T254" s="147" t="b">
        <v>0</v>
      </c>
      <c r="U254" s="44"/>
      <c r="V254" s="131" t="b">
        <v>0</v>
      </c>
      <c r="W254" s="46"/>
      <c r="X254" s="46"/>
      <c r="Y254" s="46"/>
      <c r="Z254" s="46"/>
      <c r="AA254" s="125" t="str">
        <f>IFERROR(__xludf.DUMMYFUNCTION("""COMPUTED_VALUE"""),"")</f>
        <v/>
      </c>
      <c r="AB254" s="28"/>
      <c r="AC254" s="93"/>
      <c r="AD254" s="149"/>
      <c r="AE254" s="39"/>
      <c r="AF254" s="149"/>
    </row>
    <row r="255">
      <c r="A255" s="129"/>
      <c r="B255" s="38"/>
      <c r="C255" s="20"/>
      <c r="D255" s="20"/>
      <c r="E255" s="21"/>
      <c r="F255" s="22"/>
      <c r="G255" s="145"/>
      <c r="H255" s="145"/>
      <c r="I255" s="38"/>
      <c r="J255" s="41"/>
      <c r="K255" s="41"/>
      <c r="L255" s="41"/>
      <c r="M255" s="146"/>
      <c r="N255" s="41"/>
      <c r="O255" s="43"/>
      <c r="P255" s="43"/>
      <c r="Q255" s="43"/>
      <c r="R255" s="147" t="b">
        <v>0</v>
      </c>
      <c r="S255" s="147" t="b">
        <v>0</v>
      </c>
      <c r="T255" s="147" t="b">
        <v>0</v>
      </c>
      <c r="U255" s="44"/>
      <c r="V255" s="131" t="b">
        <v>0</v>
      </c>
      <c r="W255" s="46"/>
      <c r="X255" s="46"/>
      <c r="Y255" s="46"/>
      <c r="Z255" s="46"/>
      <c r="AA255" s="125" t="str">
        <f>IFERROR(__xludf.DUMMYFUNCTION("""COMPUTED_VALUE"""),"")</f>
        <v/>
      </c>
      <c r="AB255" s="28"/>
      <c r="AC255" s="93"/>
      <c r="AD255" s="149"/>
      <c r="AE255" s="39"/>
      <c r="AF255" s="149"/>
    </row>
    <row r="256">
      <c r="A256" s="129"/>
      <c r="B256" s="38"/>
      <c r="C256" s="20"/>
      <c r="D256" s="20"/>
      <c r="E256" s="21"/>
      <c r="F256" s="22"/>
      <c r="G256" s="145"/>
      <c r="H256" s="145"/>
      <c r="I256" s="38"/>
      <c r="J256" s="41"/>
      <c r="K256" s="41"/>
      <c r="L256" s="41"/>
      <c r="M256" s="146"/>
      <c r="N256" s="41"/>
      <c r="O256" s="43"/>
      <c r="P256" s="43"/>
      <c r="Q256" s="43"/>
      <c r="R256" s="147" t="b">
        <v>0</v>
      </c>
      <c r="S256" s="147" t="b">
        <v>0</v>
      </c>
      <c r="T256" s="147" t="b">
        <v>0</v>
      </c>
      <c r="U256" s="44"/>
      <c r="V256" s="131" t="b">
        <v>0</v>
      </c>
      <c r="W256" s="46"/>
      <c r="X256" s="46"/>
      <c r="Y256" s="46"/>
      <c r="Z256" s="46"/>
      <c r="AA256" s="125" t="str">
        <f>IFERROR(__xludf.DUMMYFUNCTION("""COMPUTED_VALUE"""),"")</f>
        <v/>
      </c>
      <c r="AB256" s="28"/>
      <c r="AC256" s="93"/>
      <c r="AD256" s="149"/>
      <c r="AE256" s="39"/>
      <c r="AF256" s="149"/>
    </row>
    <row r="257">
      <c r="A257" s="129"/>
      <c r="B257" s="38"/>
      <c r="C257" s="20"/>
      <c r="D257" s="20"/>
      <c r="E257" s="21"/>
      <c r="F257" s="22"/>
      <c r="G257" s="145"/>
      <c r="H257" s="145"/>
      <c r="I257" s="38"/>
      <c r="J257" s="41"/>
      <c r="K257" s="41"/>
      <c r="L257" s="41"/>
      <c r="M257" s="146"/>
      <c r="N257" s="41"/>
      <c r="O257" s="43"/>
      <c r="P257" s="43"/>
      <c r="Q257" s="43"/>
      <c r="R257" s="147" t="b">
        <v>0</v>
      </c>
      <c r="S257" s="147" t="b">
        <v>0</v>
      </c>
      <c r="T257" s="147" t="b">
        <v>0</v>
      </c>
      <c r="U257" s="44"/>
      <c r="V257" s="131" t="b">
        <v>0</v>
      </c>
      <c r="W257" s="46"/>
      <c r="X257" s="46"/>
      <c r="Y257" s="46"/>
      <c r="Z257" s="46"/>
      <c r="AA257" s="125" t="str">
        <f>IFERROR(__xludf.DUMMYFUNCTION("""COMPUTED_VALUE"""),"")</f>
        <v/>
      </c>
      <c r="AB257" s="28"/>
      <c r="AC257" s="93"/>
      <c r="AD257" s="149"/>
      <c r="AE257" s="39"/>
      <c r="AF257" s="149"/>
    </row>
    <row r="258">
      <c r="A258" s="129"/>
      <c r="B258" s="38"/>
      <c r="C258" s="20"/>
      <c r="D258" s="20"/>
      <c r="E258" s="21"/>
      <c r="F258" s="22"/>
      <c r="G258" s="145"/>
      <c r="H258" s="145"/>
      <c r="I258" s="38"/>
      <c r="J258" s="41"/>
      <c r="K258" s="41"/>
      <c r="L258" s="41"/>
      <c r="M258" s="146"/>
      <c r="N258" s="41"/>
      <c r="O258" s="43"/>
      <c r="P258" s="43"/>
      <c r="Q258" s="43"/>
      <c r="R258" s="147" t="b">
        <v>0</v>
      </c>
      <c r="S258" s="147" t="b">
        <v>0</v>
      </c>
      <c r="T258" s="147" t="b">
        <v>0</v>
      </c>
      <c r="U258" s="44"/>
      <c r="V258" s="131" t="b">
        <v>0</v>
      </c>
      <c r="W258" s="46"/>
      <c r="X258" s="46"/>
      <c r="Y258" s="46"/>
      <c r="Z258" s="46"/>
      <c r="AA258" s="125" t="str">
        <f>IFERROR(__xludf.DUMMYFUNCTION("""COMPUTED_VALUE"""),"")</f>
        <v/>
      </c>
      <c r="AB258" s="28"/>
      <c r="AC258" s="93"/>
      <c r="AD258" s="149"/>
      <c r="AE258" s="39"/>
      <c r="AF258" s="149"/>
    </row>
    <row r="259">
      <c r="A259" s="129"/>
      <c r="B259" s="38"/>
      <c r="C259" s="20"/>
      <c r="D259" s="20"/>
      <c r="E259" s="21"/>
      <c r="F259" s="22"/>
      <c r="G259" s="145"/>
      <c r="H259" s="145"/>
      <c r="I259" s="38"/>
      <c r="J259" s="41"/>
      <c r="K259" s="41"/>
      <c r="L259" s="41"/>
      <c r="M259" s="146"/>
      <c r="N259" s="41"/>
      <c r="O259" s="43"/>
      <c r="P259" s="43"/>
      <c r="Q259" s="43"/>
      <c r="R259" s="147" t="b">
        <v>0</v>
      </c>
      <c r="S259" s="147" t="b">
        <v>0</v>
      </c>
      <c r="T259" s="147" t="b">
        <v>0</v>
      </c>
      <c r="U259" s="44"/>
      <c r="V259" s="131" t="b">
        <v>0</v>
      </c>
      <c r="W259" s="46"/>
      <c r="X259" s="46"/>
      <c r="Y259" s="46"/>
      <c r="Z259" s="46"/>
      <c r="AA259" s="125" t="str">
        <f>IFERROR(__xludf.DUMMYFUNCTION("""COMPUTED_VALUE"""),"")</f>
        <v/>
      </c>
      <c r="AB259" s="28"/>
      <c r="AC259" s="93"/>
      <c r="AD259" s="149"/>
      <c r="AE259" s="39"/>
      <c r="AF259" s="149"/>
    </row>
    <row r="260">
      <c r="A260" s="129"/>
      <c r="B260" s="38"/>
      <c r="C260" s="20"/>
      <c r="D260" s="20"/>
      <c r="E260" s="21"/>
      <c r="F260" s="22"/>
      <c r="G260" s="145"/>
      <c r="H260" s="145"/>
      <c r="I260" s="38"/>
      <c r="J260" s="41"/>
      <c r="K260" s="41"/>
      <c r="L260" s="41"/>
      <c r="M260" s="146"/>
      <c r="N260" s="41"/>
      <c r="O260" s="43"/>
      <c r="P260" s="43"/>
      <c r="Q260" s="43"/>
      <c r="R260" s="147" t="b">
        <v>0</v>
      </c>
      <c r="S260" s="147" t="b">
        <v>0</v>
      </c>
      <c r="T260" s="147" t="b">
        <v>0</v>
      </c>
      <c r="U260" s="44"/>
      <c r="V260" s="131" t="b">
        <v>0</v>
      </c>
      <c r="W260" s="46"/>
      <c r="X260" s="46"/>
      <c r="Y260" s="46"/>
      <c r="Z260" s="46"/>
      <c r="AA260" s="125" t="str">
        <f>IFERROR(__xludf.DUMMYFUNCTION("""COMPUTED_VALUE"""),"")</f>
        <v/>
      </c>
      <c r="AB260" s="28"/>
      <c r="AC260" s="93"/>
      <c r="AD260" s="149"/>
      <c r="AE260" s="39"/>
      <c r="AF260" s="149"/>
    </row>
    <row r="261">
      <c r="A261" s="129"/>
      <c r="B261" s="38"/>
      <c r="C261" s="20"/>
      <c r="D261" s="20"/>
      <c r="E261" s="21"/>
      <c r="F261" s="22"/>
      <c r="G261" s="145"/>
      <c r="H261" s="145"/>
      <c r="I261" s="38"/>
      <c r="J261" s="41"/>
      <c r="K261" s="41"/>
      <c r="L261" s="41"/>
      <c r="M261" s="146"/>
      <c r="N261" s="41"/>
      <c r="O261" s="43"/>
      <c r="P261" s="43"/>
      <c r="Q261" s="43"/>
      <c r="R261" s="147" t="b">
        <v>0</v>
      </c>
      <c r="S261" s="147" t="b">
        <v>0</v>
      </c>
      <c r="T261" s="147" t="b">
        <v>0</v>
      </c>
      <c r="U261" s="44"/>
      <c r="V261" s="131" t="b">
        <v>0</v>
      </c>
      <c r="W261" s="46"/>
      <c r="X261" s="46"/>
      <c r="Y261" s="46"/>
      <c r="Z261" s="46"/>
      <c r="AA261" s="125" t="str">
        <f>IFERROR(__xludf.DUMMYFUNCTION("""COMPUTED_VALUE"""),"")</f>
        <v/>
      </c>
      <c r="AB261" s="28"/>
      <c r="AC261" s="93"/>
      <c r="AD261" s="149"/>
      <c r="AE261" s="39"/>
      <c r="AF261" s="149"/>
    </row>
    <row r="262">
      <c r="A262" s="129"/>
      <c r="B262" s="38"/>
      <c r="C262" s="20"/>
      <c r="D262" s="20"/>
      <c r="E262" s="21"/>
      <c r="F262" s="22"/>
      <c r="G262" s="145"/>
      <c r="H262" s="145"/>
      <c r="I262" s="38"/>
      <c r="J262" s="41"/>
      <c r="K262" s="41"/>
      <c r="L262" s="41"/>
      <c r="M262" s="146"/>
      <c r="N262" s="41"/>
      <c r="O262" s="43"/>
      <c r="P262" s="43"/>
      <c r="Q262" s="43"/>
      <c r="R262" s="147" t="b">
        <v>0</v>
      </c>
      <c r="S262" s="147" t="b">
        <v>0</v>
      </c>
      <c r="T262" s="147" t="b">
        <v>0</v>
      </c>
      <c r="U262" s="44"/>
      <c r="V262" s="131" t="b">
        <v>0</v>
      </c>
      <c r="W262" s="46"/>
      <c r="X262" s="46"/>
      <c r="Y262" s="46"/>
      <c r="Z262" s="46"/>
      <c r="AA262" s="125" t="str">
        <f>IFERROR(__xludf.DUMMYFUNCTION("""COMPUTED_VALUE"""),"")</f>
        <v/>
      </c>
      <c r="AB262" s="28"/>
      <c r="AC262" s="93"/>
      <c r="AD262" s="149"/>
      <c r="AE262" s="39"/>
      <c r="AF262" s="149"/>
    </row>
    <row r="263">
      <c r="A263" s="129"/>
      <c r="B263" s="38"/>
      <c r="C263" s="20"/>
      <c r="D263" s="20"/>
      <c r="E263" s="21"/>
      <c r="F263" s="22"/>
      <c r="G263" s="145"/>
      <c r="H263" s="145"/>
      <c r="I263" s="38"/>
      <c r="J263" s="41"/>
      <c r="K263" s="41"/>
      <c r="L263" s="41"/>
      <c r="M263" s="146"/>
      <c r="N263" s="41"/>
      <c r="O263" s="43"/>
      <c r="P263" s="43"/>
      <c r="Q263" s="43"/>
      <c r="R263" s="147" t="b">
        <v>0</v>
      </c>
      <c r="S263" s="147" t="b">
        <v>0</v>
      </c>
      <c r="T263" s="147" t="b">
        <v>0</v>
      </c>
      <c r="U263" s="44"/>
      <c r="V263" s="131" t="b">
        <v>0</v>
      </c>
      <c r="W263" s="46"/>
      <c r="X263" s="46"/>
      <c r="Y263" s="46"/>
      <c r="Z263" s="46"/>
      <c r="AA263" s="125" t="str">
        <f>IFERROR(__xludf.DUMMYFUNCTION("""COMPUTED_VALUE"""),"")</f>
        <v/>
      </c>
      <c r="AB263" s="28"/>
      <c r="AC263" s="93"/>
      <c r="AD263" s="149"/>
      <c r="AE263" s="39"/>
      <c r="AF263" s="149"/>
    </row>
    <row r="264">
      <c r="A264" s="129"/>
      <c r="B264" s="38"/>
      <c r="C264" s="20"/>
      <c r="D264" s="20"/>
      <c r="E264" s="21"/>
      <c r="F264" s="22"/>
      <c r="G264" s="145"/>
      <c r="H264" s="145"/>
      <c r="I264" s="38"/>
      <c r="J264" s="41"/>
      <c r="K264" s="41"/>
      <c r="L264" s="41"/>
      <c r="M264" s="146"/>
      <c r="N264" s="41"/>
      <c r="O264" s="43"/>
      <c r="P264" s="43"/>
      <c r="Q264" s="43"/>
      <c r="R264" s="147" t="b">
        <v>0</v>
      </c>
      <c r="S264" s="147" t="b">
        <v>0</v>
      </c>
      <c r="T264" s="147" t="b">
        <v>0</v>
      </c>
      <c r="U264" s="44"/>
      <c r="V264" s="131" t="b">
        <v>0</v>
      </c>
      <c r="W264" s="46"/>
      <c r="X264" s="46"/>
      <c r="Y264" s="46"/>
      <c r="Z264" s="46"/>
      <c r="AA264" s="125" t="str">
        <f>IFERROR(__xludf.DUMMYFUNCTION("""COMPUTED_VALUE"""),"")</f>
        <v/>
      </c>
      <c r="AB264" s="28"/>
      <c r="AC264" s="93"/>
      <c r="AD264" s="149"/>
      <c r="AE264" s="39"/>
      <c r="AF264" s="149"/>
    </row>
    <row r="265">
      <c r="A265" s="129"/>
      <c r="B265" s="38"/>
      <c r="C265" s="20"/>
      <c r="D265" s="20"/>
      <c r="E265" s="21"/>
      <c r="F265" s="22"/>
      <c r="G265" s="145"/>
      <c r="H265" s="145"/>
      <c r="I265" s="38"/>
      <c r="J265" s="41"/>
      <c r="K265" s="41"/>
      <c r="L265" s="41"/>
      <c r="M265" s="146"/>
      <c r="N265" s="41"/>
      <c r="O265" s="43"/>
      <c r="P265" s="43"/>
      <c r="Q265" s="43"/>
      <c r="R265" s="147" t="b">
        <v>0</v>
      </c>
      <c r="S265" s="147" t="b">
        <v>0</v>
      </c>
      <c r="T265" s="147" t="b">
        <v>0</v>
      </c>
      <c r="U265" s="44"/>
      <c r="V265" s="131" t="b">
        <v>0</v>
      </c>
      <c r="W265" s="46"/>
      <c r="X265" s="46"/>
      <c r="Y265" s="46"/>
      <c r="Z265" s="46"/>
      <c r="AA265" s="125" t="str">
        <f>IFERROR(__xludf.DUMMYFUNCTION("""COMPUTED_VALUE"""),"")</f>
        <v/>
      </c>
      <c r="AB265" s="28"/>
      <c r="AC265" s="93"/>
      <c r="AD265" s="149"/>
      <c r="AE265" s="39"/>
      <c r="AF265" s="149"/>
    </row>
    <row r="266">
      <c r="A266" s="129"/>
      <c r="B266" s="38"/>
      <c r="C266" s="20"/>
      <c r="D266" s="20"/>
      <c r="E266" s="21"/>
      <c r="F266" s="22"/>
      <c r="G266" s="145"/>
      <c r="H266" s="145"/>
      <c r="I266" s="38"/>
      <c r="J266" s="41"/>
      <c r="K266" s="41"/>
      <c r="L266" s="41"/>
      <c r="M266" s="146"/>
      <c r="N266" s="41"/>
      <c r="O266" s="43"/>
      <c r="P266" s="43"/>
      <c r="Q266" s="43"/>
      <c r="R266" s="147" t="b">
        <v>0</v>
      </c>
      <c r="S266" s="147" t="b">
        <v>0</v>
      </c>
      <c r="T266" s="147" t="b">
        <v>0</v>
      </c>
      <c r="U266" s="44"/>
      <c r="V266" s="131" t="b">
        <v>0</v>
      </c>
      <c r="W266" s="46"/>
      <c r="X266" s="46"/>
      <c r="Y266" s="46"/>
      <c r="Z266" s="46"/>
      <c r="AA266" s="125" t="str">
        <f>IFERROR(__xludf.DUMMYFUNCTION("""COMPUTED_VALUE"""),"")</f>
        <v/>
      </c>
      <c r="AB266" s="28"/>
      <c r="AC266" s="93"/>
      <c r="AD266" s="149"/>
      <c r="AE266" s="39"/>
      <c r="AF266" s="149"/>
    </row>
    <row r="267">
      <c r="A267" s="129"/>
      <c r="B267" s="38"/>
      <c r="C267" s="20"/>
      <c r="D267" s="20"/>
      <c r="E267" s="21"/>
      <c r="F267" s="22"/>
      <c r="G267" s="145"/>
      <c r="H267" s="145"/>
      <c r="I267" s="38"/>
      <c r="J267" s="41"/>
      <c r="K267" s="41"/>
      <c r="L267" s="41"/>
      <c r="M267" s="146"/>
      <c r="N267" s="41"/>
      <c r="O267" s="43"/>
      <c r="P267" s="43"/>
      <c r="Q267" s="43"/>
      <c r="R267" s="147" t="b">
        <v>0</v>
      </c>
      <c r="S267" s="147" t="b">
        <v>0</v>
      </c>
      <c r="T267" s="147" t="b">
        <v>0</v>
      </c>
      <c r="U267" s="44"/>
      <c r="V267" s="131" t="b">
        <v>0</v>
      </c>
      <c r="W267" s="46"/>
      <c r="X267" s="46"/>
      <c r="Y267" s="46"/>
      <c r="Z267" s="46"/>
      <c r="AA267" s="125" t="str">
        <f>IFERROR(__xludf.DUMMYFUNCTION("""COMPUTED_VALUE"""),"")</f>
        <v/>
      </c>
      <c r="AB267" s="28"/>
      <c r="AC267" s="93"/>
      <c r="AD267" s="149"/>
      <c r="AE267" s="39"/>
      <c r="AF267" s="149"/>
    </row>
    <row r="268">
      <c r="A268" s="129"/>
      <c r="B268" s="38"/>
      <c r="C268" s="20"/>
      <c r="D268" s="20"/>
      <c r="E268" s="21"/>
      <c r="F268" s="22"/>
      <c r="G268" s="145"/>
      <c r="H268" s="145"/>
      <c r="I268" s="38"/>
      <c r="J268" s="41"/>
      <c r="K268" s="41"/>
      <c r="L268" s="41"/>
      <c r="M268" s="146"/>
      <c r="N268" s="41"/>
      <c r="O268" s="43"/>
      <c r="P268" s="43"/>
      <c r="Q268" s="43"/>
      <c r="R268" s="147" t="b">
        <v>0</v>
      </c>
      <c r="S268" s="147" t="b">
        <v>0</v>
      </c>
      <c r="T268" s="147" t="b">
        <v>0</v>
      </c>
      <c r="U268" s="44"/>
      <c r="V268" s="131" t="b">
        <v>0</v>
      </c>
      <c r="W268" s="46"/>
      <c r="X268" s="46"/>
      <c r="Y268" s="46"/>
      <c r="Z268" s="46"/>
      <c r="AA268" s="125" t="str">
        <f>IFERROR(__xludf.DUMMYFUNCTION("""COMPUTED_VALUE"""),"")</f>
        <v/>
      </c>
      <c r="AB268" s="28"/>
      <c r="AC268" s="93"/>
      <c r="AD268" s="149"/>
      <c r="AE268" s="39"/>
      <c r="AF268" s="149"/>
    </row>
    <row r="269">
      <c r="A269" s="129"/>
      <c r="B269" s="38"/>
      <c r="C269" s="20"/>
      <c r="D269" s="20"/>
      <c r="E269" s="21"/>
      <c r="F269" s="22"/>
      <c r="G269" s="145"/>
      <c r="H269" s="145"/>
      <c r="I269" s="38"/>
      <c r="J269" s="41"/>
      <c r="K269" s="41"/>
      <c r="L269" s="41"/>
      <c r="M269" s="146"/>
      <c r="N269" s="41"/>
      <c r="O269" s="43"/>
      <c r="P269" s="43"/>
      <c r="Q269" s="43"/>
      <c r="R269" s="147" t="b">
        <v>0</v>
      </c>
      <c r="S269" s="147" t="b">
        <v>0</v>
      </c>
      <c r="T269" s="147" t="b">
        <v>0</v>
      </c>
      <c r="U269" s="44"/>
      <c r="V269" s="131" t="b">
        <v>0</v>
      </c>
      <c r="W269" s="46"/>
      <c r="X269" s="46"/>
      <c r="Y269" s="46"/>
      <c r="Z269" s="46"/>
      <c r="AA269" s="125" t="str">
        <f>IFERROR(__xludf.DUMMYFUNCTION("""COMPUTED_VALUE"""),"")</f>
        <v/>
      </c>
      <c r="AB269" s="28"/>
      <c r="AC269" s="93"/>
      <c r="AD269" s="149"/>
      <c r="AE269" s="39"/>
      <c r="AF269" s="149"/>
    </row>
    <row r="270">
      <c r="A270" s="129"/>
      <c r="B270" s="38"/>
      <c r="C270" s="20"/>
      <c r="D270" s="20"/>
      <c r="E270" s="21"/>
      <c r="F270" s="22"/>
      <c r="G270" s="145"/>
      <c r="H270" s="145"/>
      <c r="I270" s="38"/>
      <c r="J270" s="41"/>
      <c r="K270" s="41"/>
      <c r="L270" s="41"/>
      <c r="M270" s="146"/>
      <c r="N270" s="41"/>
      <c r="O270" s="43"/>
      <c r="P270" s="43"/>
      <c r="Q270" s="43"/>
      <c r="R270" s="147" t="b">
        <v>0</v>
      </c>
      <c r="S270" s="147" t="b">
        <v>0</v>
      </c>
      <c r="T270" s="147" t="b">
        <v>0</v>
      </c>
      <c r="U270" s="44"/>
      <c r="V270" s="131" t="b">
        <v>0</v>
      </c>
      <c r="W270" s="46"/>
      <c r="X270" s="46"/>
      <c r="Y270" s="46"/>
      <c r="Z270" s="46"/>
      <c r="AA270" s="125" t="str">
        <f>IFERROR(__xludf.DUMMYFUNCTION("""COMPUTED_VALUE"""),"")</f>
        <v/>
      </c>
      <c r="AB270" s="28"/>
      <c r="AC270" s="93"/>
      <c r="AD270" s="149"/>
      <c r="AE270" s="39"/>
      <c r="AF270" s="149"/>
    </row>
    <row r="271">
      <c r="A271" s="129"/>
      <c r="B271" s="38"/>
      <c r="C271" s="20"/>
      <c r="D271" s="20"/>
      <c r="E271" s="21"/>
      <c r="F271" s="22"/>
      <c r="G271" s="145"/>
      <c r="H271" s="145"/>
      <c r="I271" s="38"/>
      <c r="J271" s="41"/>
      <c r="K271" s="41"/>
      <c r="L271" s="41"/>
      <c r="M271" s="146"/>
      <c r="N271" s="41"/>
      <c r="O271" s="43"/>
      <c r="P271" s="43"/>
      <c r="Q271" s="43"/>
      <c r="R271" s="147" t="b">
        <v>0</v>
      </c>
      <c r="S271" s="147" t="b">
        <v>0</v>
      </c>
      <c r="T271" s="147" t="b">
        <v>0</v>
      </c>
      <c r="U271" s="44"/>
      <c r="V271" s="131" t="b">
        <v>0</v>
      </c>
      <c r="W271" s="46"/>
      <c r="X271" s="46"/>
      <c r="Y271" s="46"/>
      <c r="Z271" s="46"/>
      <c r="AA271" s="125" t="str">
        <f>IFERROR(__xludf.DUMMYFUNCTION("""COMPUTED_VALUE"""),"")</f>
        <v/>
      </c>
      <c r="AB271" s="28"/>
      <c r="AC271" s="93"/>
      <c r="AD271" s="149"/>
      <c r="AE271" s="39"/>
      <c r="AF271" s="149"/>
    </row>
    <row r="272">
      <c r="A272" s="129"/>
      <c r="B272" s="38"/>
      <c r="C272" s="20"/>
      <c r="D272" s="20"/>
      <c r="E272" s="21"/>
      <c r="F272" s="22"/>
      <c r="G272" s="145"/>
      <c r="H272" s="145"/>
      <c r="I272" s="38"/>
      <c r="J272" s="41"/>
      <c r="K272" s="41"/>
      <c r="L272" s="41"/>
      <c r="M272" s="146"/>
      <c r="N272" s="41"/>
      <c r="O272" s="43"/>
      <c r="P272" s="43"/>
      <c r="Q272" s="43"/>
      <c r="R272" s="147" t="b">
        <v>0</v>
      </c>
      <c r="S272" s="147" t="b">
        <v>0</v>
      </c>
      <c r="T272" s="147" t="b">
        <v>0</v>
      </c>
      <c r="U272" s="44"/>
      <c r="V272" s="131" t="b">
        <v>0</v>
      </c>
      <c r="W272" s="46"/>
      <c r="X272" s="46"/>
      <c r="Y272" s="46"/>
      <c r="Z272" s="46"/>
      <c r="AA272" s="125" t="str">
        <f>IFERROR(__xludf.DUMMYFUNCTION("""COMPUTED_VALUE"""),"")</f>
        <v/>
      </c>
      <c r="AB272" s="28"/>
      <c r="AC272" s="93"/>
      <c r="AD272" s="149"/>
      <c r="AE272" s="39"/>
      <c r="AF272" s="149"/>
    </row>
    <row r="273">
      <c r="A273" s="129"/>
      <c r="B273" s="38"/>
      <c r="C273" s="20"/>
      <c r="D273" s="20"/>
      <c r="E273" s="21"/>
      <c r="F273" s="22"/>
      <c r="G273" s="145"/>
      <c r="H273" s="145"/>
      <c r="I273" s="38"/>
      <c r="J273" s="41"/>
      <c r="K273" s="41"/>
      <c r="L273" s="41"/>
      <c r="M273" s="146"/>
      <c r="N273" s="41"/>
      <c r="O273" s="43"/>
      <c r="P273" s="43"/>
      <c r="Q273" s="43"/>
      <c r="R273" s="147" t="b">
        <v>0</v>
      </c>
      <c r="S273" s="147" t="b">
        <v>0</v>
      </c>
      <c r="T273" s="147" t="b">
        <v>0</v>
      </c>
      <c r="U273" s="44"/>
      <c r="V273" s="131" t="b">
        <v>0</v>
      </c>
      <c r="W273" s="46"/>
      <c r="X273" s="46"/>
      <c r="Y273" s="46"/>
      <c r="Z273" s="46"/>
      <c r="AA273" s="125" t="str">
        <f>IFERROR(__xludf.DUMMYFUNCTION("""COMPUTED_VALUE"""),"")</f>
        <v/>
      </c>
      <c r="AB273" s="28"/>
      <c r="AC273" s="93"/>
      <c r="AD273" s="149"/>
      <c r="AE273" s="39"/>
      <c r="AF273" s="149"/>
    </row>
    <row r="274">
      <c r="A274" s="129"/>
      <c r="B274" s="38"/>
      <c r="C274" s="20"/>
      <c r="D274" s="20"/>
      <c r="E274" s="21"/>
      <c r="F274" s="22"/>
      <c r="G274" s="145"/>
      <c r="H274" s="145"/>
      <c r="I274" s="38"/>
      <c r="J274" s="41"/>
      <c r="K274" s="41"/>
      <c r="L274" s="41"/>
      <c r="M274" s="146"/>
      <c r="N274" s="41"/>
      <c r="O274" s="43"/>
      <c r="P274" s="43"/>
      <c r="Q274" s="43"/>
      <c r="R274" s="147" t="b">
        <v>0</v>
      </c>
      <c r="S274" s="147" t="b">
        <v>0</v>
      </c>
      <c r="T274" s="147" t="b">
        <v>0</v>
      </c>
      <c r="U274" s="44"/>
      <c r="V274" s="131" t="b">
        <v>0</v>
      </c>
      <c r="W274" s="46"/>
      <c r="X274" s="46"/>
      <c r="Y274" s="46"/>
      <c r="Z274" s="46"/>
      <c r="AA274" s="125" t="str">
        <f>IFERROR(__xludf.DUMMYFUNCTION("""COMPUTED_VALUE"""),"")</f>
        <v/>
      </c>
      <c r="AB274" s="28"/>
      <c r="AC274" s="93"/>
      <c r="AD274" s="149"/>
      <c r="AE274" s="39"/>
      <c r="AF274" s="149"/>
    </row>
    <row r="275">
      <c r="A275" s="129"/>
      <c r="B275" s="38"/>
      <c r="C275" s="20"/>
      <c r="D275" s="20"/>
      <c r="E275" s="21"/>
      <c r="F275" s="22"/>
      <c r="G275" s="145"/>
      <c r="H275" s="145"/>
      <c r="I275" s="38"/>
      <c r="J275" s="41"/>
      <c r="K275" s="41"/>
      <c r="L275" s="41"/>
      <c r="M275" s="146"/>
      <c r="N275" s="41"/>
      <c r="O275" s="43"/>
      <c r="P275" s="43"/>
      <c r="Q275" s="43"/>
      <c r="R275" s="147" t="b">
        <v>0</v>
      </c>
      <c r="S275" s="147" t="b">
        <v>0</v>
      </c>
      <c r="T275" s="147" t="b">
        <v>0</v>
      </c>
      <c r="U275" s="44"/>
      <c r="V275" s="131" t="b">
        <v>0</v>
      </c>
      <c r="W275" s="46"/>
      <c r="X275" s="46"/>
      <c r="Y275" s="46"/>
      <c r="Z275" s="46"/>
      <c r="AA275" s="125" t="str">
        <f>IFERROR(__xludf.DUMMYFUNCTION("""COMPUTED_VALUE"""),"")</f>
        <v/>
      </c>
      <c r="AB275" s="28"/>
      <c r="AC275" s="93"/>
      <c r="AD275" s="149"/>
      <c r="AE275" s="39"/>
      <c r="AF275" s="149"/>
    </row>
    <row r="276">
      <c r="A276" s="129"/>
      <c r="B276" s="38"/>
      <c r="C276" s="20"/>
      <c r="D276" s="20"/>
      <c r="E276" s="21"/>
      <c r="F276" s="22"/>
      <c r="G276" s="145"/>
      <c r="H276" s="145"/>
      <c r="I276" s="38"/>
      <c r="J276" s="41"/>
      <c r="K276" s="41"/>
      <c r="L276" s="41"/>
      <c r="M276" s="146"/>
      <c r="N276" s="41"/>
      <c r="O276" s="43"/>
      <c r="P276" s="43"/>
      <c r="Q276" s="43"/>
      <c r="R276" s="147" t="b">
        <v>0</v>
      </c>
      <c r="S276" s="147" t="b">
        <v>0</v>
      </c>
      <c r="T276" s="147" t="b">
        <v>0</v>
      </c>
      <c r="U276" s="44"/>
      <c r="V276" s="131" t="b">
        <v>0</v>
      </c>
      <c r="W276" s="46"/>
      <c r="X276" s="46"/>
      <c r="Y276" s="46"/>
      <c r="Z276" s="46"/>
      <c r="AA276" s="125" t="str">
        <f>IFERROR(__xludf.DUMMYFUNCTION("""COMPUTED_VALUE"""),"")</f>
        <v/>
      </c>
      <c r="AB276" s="28"/>
      <c r="AC276" s="93"/>
      <c r="AD276" s="149"/>
      <c r="AE276" s="39"/>
      <c r="AF276" s="149"/>
    </row>
    <row r="277">
      <c r="A277" s="129"/>
      <c r="B277" s="38"/>
      <c r="C277" s="20"/>
      <c r="D277" s="20"/>
      <c r="E277" s="21"/>
      <c r="F277" s="22"/>
      <c r="G277" s="145"/>
      <c r="H277" s="145"/>
      <c r="I277" s="38"/>
      <c r="J277" s="41"/>
      <c r="K277" s="41"/>
      <c r="L277" s="41"/>
      <c r="M277" s="146"/>
      <c r="N277" s="41"/>
      <c r="O277" s="43"/>
      <c r="P277" s="43"/>
      <c r="Q277" s="43"/>
      <c r="R277" s="147" t="b">
        <v>0</v>
      </c>
      <c r="S277" s="147" t="b">
        <v>0</v>
      </c>
      <c r="T277" s="147" t="b">
        <v>0</v>
      </c>
      <c r="U277" s="44"/>
      <c r="V277" s="131" t="b">
        <v>0</v>
      </c>
      <c r="W277" s="46"/>
      <c r="X277" s="46"/>
      <c r="Y277" s="46"/>
      <c r="Z277" s="46"/>
      <c r="AA277" s="125" t="str">
        <f>IFERROR(__xludf.DUMMYFUNCTION("""COMPUTED_VALUE"""),"")</f>
        <v/>
      </c>
      <c r="AB277" s="28"/>
      <c r="AC277" s="93"/>
      <c r="AD277" s="149"/>
      <c r="AE277" s="39"/>
      <c r="AF277" s="149"/>
    </row>
    <row r="278">
      <c r="A278" s="129"/>
      <c r="B278" s="38"/>
      <c r="C278" s="20"/>
      <c r="D278" s="20"/>
      <c r="E278" s="21"/>
      <c r="F278" s="22"/>
      <c r="G278" s="145"/>
      <c r="H278" s="145"/>
      <c r="I278" s="38"/>
      <c r="J278" s="41"/>
      <c r="K278" s="41"/>
      <c r="L278" s="41"/>
      <c r="M278" s="146"/>
      <c r="N278" s="41"/>
      <c r="O278" s="43"/>
      <c r="P278" s="43"/>
      <c r="Q278" s="43"/>
      <c r="R278" s="147" t="b">
        <v>0</v>
      </c>
      <c r="S278" s="147" t="b">
        <v>0</v>
      </c>
      <c r="T278" s="147" t="b">
        <v>0</v>
      </c>
      <c r="U278" s="44"/>
      <c r="V278" s="131" t="b">
        <v>0</v>
      </c>
      <c r="W278" s="46"/>
      <c r="X278" s="46"/>
      <c r="Y278" s="46"/>
      <c r="Z278" s="46"/>
      <c r="AA278" s="125" t="str">
        <f>IFERROR(__xludf.DUMMYFUNCTION("""COMPUTED_VALUE"""),"")</f>
        <v/>
      </c>
      <c r="AB278" s="28"/>
      <c r="AC278" s="93"/>
      <c r="AD278" s="149"/>
      <c r="AE278" s="39"/>
      <c r="AF278" s="149"/>
    </row>
    <row r="279">
      <c r="A279" s="129"/>
      <c r="B279" s="38"/>
      <c r="C279" s="20"/>
      <c r="D279" s="20"/>
      <c r="E279" s="21"/>
      <c r="F279" s="22"/>
      <c r="G279" s="145"/>
      <c r="H279" s="145"/>
      <c r="I279" s="38"/>
      <c r="J279" s="41"/>
      <c r="K279" s="41"/>
      <c r="L279" s="41"/>
      <c r="M279" s="146"/>
      <c r="N279" s="41"/>
      <c r="O279" s="43"/>
      <c r="P279" s="43"/>
      <c r="Q279" s="43"/>
      <c r="R279" s="147" t="b">
        <v>0</v>
      </c>
      <c r="S279" s="147" t="b">
        <v>0</v>
      </c>
      <c r="T279" s="147" t="b">
        <v>0</v>
      </c>
      <c r="U279" s="44"/>
      <c r="V279" s="131" t="b">
        <v>0</v>
      </c>
      <c r="W279" s="46"/>
      <c r="X279" s="46"/>
      <c r="Y279" s="46"/>
      <c r="Z279" s="46"/>
      <c r="AA279" s="125" t="str">
        <f>IFERROR(__xludf.DUMMYFUNCTION("""COMPUTED_VALUE"""),"")</f>
        <v/>
      </c>
      <c r="AB279" s="28"/>
      <c r="AC279" s="93"/>
      <c r="AD279" s="149"/>
      <c r="AE279" s="39"/>
      <c r="AF279" s="149"/>
    </row>
    <row r="280">
      <c r="A280" s="129"/>
      <c r="B280" s="38"/>
      <c r="C280" s="20"/>
      <c r="D280" s="20"/>
      <c r="E280" s="21"/>
      <c r="F280" s="22"/>
      <c r="G280" s="145"/>
      <c r="H280" s="145"/>
      <c r="I280" s="38"/>
      <c r="J280" s="41"/>
      <c r="K280" s="41"/>
      <c r="L280" s="41"/>
      <c r="M280" s="146"/>
      <c r="N280" s="41"/>
      <c r="O280" s="43"/>
      <c r="P280" s="43"/>
      <c r="Q280" s="43"/>
      <c r="R280" s="147" t="b">
        <v>0</v>
      </c>
      <c r="S280" s="147" t="b">
        <v>0</v>
      </c>
      <c r="T280" s="147" t="b">
        <v>0</v>
      </c>
      <c r="U280" s="44"/>
      <c r="V280" s="131" t="b">
        <v>0</v>
      </c>
      <c r="W280" s="46"/>
      <c r="X280" s="46"/>
      <c r="Y280" s="46"/>
      <c r="Z280" s="46"/>
      <c r="AA280" s="125" t="str">
        <f>IFERROR(__xludf.DUMMYFUNCTION("""COMPUTED_VALUE"""),"")</f>
        <v/>
      </c>
      <c r="AB280" s="28"/>
      <c r="AC280" s="93"/>
      <c r="AD280" s="149"/>
      <c r="AE280" s="39"/>
      <c r="AF280" s="149"/>
    </row>
    <row r="281">
      <c r="A281" s="129"/>
      <c r="B281" s="38"/>
      <c r="C281" s="20"/>
      <c r="D281" s="20"/>
      <c r="E281" s="21"/>
      <c r="F281" s="22"/>
      <c r="G281" s="145"/>
      <c r="H281" s="145"/>
      <c r="I281" s="38"/>
      <c r="J281" s="41"/>
      <c r="K281" s="41"/>
      <c r="L281" s="41"/>
      <c r="M281" s="146"/>
      <c r="N281" s="41"/>
      <c r="O281" s="43"/>
      <c r="P281" s="43"/>
      <c r="Q281" s="43"/>
      <c r="R281" s="147" t="b">
        <v>0</v>
      </c>
      <c r="S281" s="147" t="b">
        <v>0</v>
      </c>
      <c r="T281" s="147" t="b">
        <v>0</v>
      </c>
      <c r="U281" s="44"/>
      <c r="V281" s="131" t="b">
        <v>0</v>
      </c>
      <c r="W281" s="46"/>
      <c r="X281" s="46"/>
      <c r="Y281" s="46"/>
      <c r="Z281" s="46"/>
      <c r="AA281" s="125" t="str">
        <f>IFERROR(__xludf.DUMMYFUNCTION("""COMPUTED_VALUE"""),"")</f>
        <v/>
      </c>
      <c r="AB281" s="28"/>
      <c r="AC281" s="93"/>
      <c r="AD281" s="149"/>
      <c r="AE281" s="39"/>
      <c r="AF281" s="149"/>
    </row>
    <row r="282">
      <c r="A282" s="129"/>
      <c r="B282" s="38"/>
      <c r="C282" s="20"/>
      <c r="D282" s="20"/>
      <c r="E282" s="21"/>
      <c r="F282" s="22"/>
      <c r="G282" s="145"/>
      <c r="H282" s="145"/>
      <c r="I282" s="38"/>
      <c r="J282" s="41"/>
      <c r="K282" s="41"/>
      <c r="L282" s="41"/>
      <c r="M282" s="146"/>
      <c r="N282" s="41"/>
      <c r="O282" s="43"/>
      <c r="P282" s="43"/>
      <c r="Q282" s="43"/>
      <c r="R282" s="147" t="b">
        <v>0</v>
      </c>
      <c r="S282" s="147" t="b">
        <v>0</v>
      </c>
      <c r="T282" s="147" t="b">
        <v>0</v>
      </c>
      <c r="U282" s="44"/>
      <c r="V282" s="131" t="b">
        <v>0</v>
      </c>
      <c r="W282" s="46"/>
      <c r="X282" s="46"/>
      <c r="Y282" s="46"/>
      <c r="Z282" s="46"/>
      <c r="AA282" s="125" t="str">
        <f>IFERROR(__xludf.DUMMYFUNCTION("""COMPUTED_VALUE"""),"")</f>
        <v/>
      </c>
      <c r="AB282" s="28"/>
      <c r="AC282" s="93"/>
      <c r="AD282" s="149"/>
      <c r="AE282" s="39"/>
      <c r="AF282" s="149"/>
    </row>
    <row r="283">
      <c r="A283" s="129"/>
      <c r="B283" s="38"/>
      <c r="C283" s="20"/>
      <c r="D283" s="20"/>
      <c r="E283" s="21"/>
      <c r="F283" s="22"/>
      <c r="G283" s="145"/>
      <c r="H283" s="145"/>
      <c r="I283" s="38"/>
      <c r="J283" s="41"/>
      <c r="K283" s="41"/>
      <c r="L283" s="41"/>
      <c r="M283" s="146"/>
      <c r="N283" s="41"/>
      <c r="O283" s="43"/>
      <c r="P283" s="43"/>
      <c r="Q283" s="43"/>
      <c r="R283" s="147" t="b">
        <v>0</v>
      </c>
      <c r="S283" s="147" t="b">
        <v>0</v>
      </c>
      <c r="T283" s="147" t="b">
        <v>0</v>
      </c>
      <c r="U283" s="44"/>
      <c r="V283" s="131" t="b">
        <v>0</v>
      </c>
      <c r="W283" s="46"/>
      <c r="X283" s="46"/>
      <c r="Y283" s="46"/>
      <c r="Z283" s="46"/>
      <c r="AA283" s="125" t="str">
        <f>IFERROR(__xludf.DUMMYFUNCTION("""COMPUTED_VALUE"""),"")</f>
        <v/>
      </c>
      <c r="AB283" s="28"/>
      <c r="AC283" s="93"/>
      <c r="AD283" s="149"/>
      <c r="AE283" s="39"/>
      <c r="AF283" s="149"/>
    </row>
    <row r="284">
      <c r="A284" s="129"/>
      <c r="B284" s="38"/>
      <c r="C284" s="20"/>
      <c r="D284" s="20"/>
      <c r="E284" s="21"/>
      <c r="F284" s="22"/>
      <c r="G284" s="145"/>
      <c r="H284" s="145"/>
      <c r="I284" s="38"/>
      <c r="J284" s="41"/>
      <c r="K284" s="41"/>
      <c r="L284" s="41"/>
      <c r="M284" s="146"/>
      <c r="N284" s="41"/>
      <c r="O284" s="43"/>
      <c r="P284" s="43"/>
      <c r="Q284" s="43"/>
      <c r="R284" s="147" t="b">
        <v>0</v>
      </c>
      <c r="S284" s="147" t="b">
        <v>0</v>
      </c>
      <c r="T284" s="147" t="b">
        <v>0</v>
      </c>
      <c r="U284" s="44"/>
      <c r="V284" s="131" t="b">
        <v>0</v>
      </c>
      <c r="W284" s="46"/>
      <c r="X284" s="46"/>
      <c r="Y284" s="46"/>
      <c r="Z284" s="46"/>
      <c r="AA284" s="125" t="str">
        <f>IFERROR(__xludf.DUMMYFUNCTION("""COMPUTED_VALUE"""),"")</f>
        <v/>
      </c>
      <c r="AB284" s="28"/>
      <c r="AC284" s="93"/>
      <c r="AD284" s="149"/>
      <c r="AE284" s="39"/>
      <c r="AF284" s="149"/>
    </row>
    <row r="285">
      <c r="A285" s="129"/>
      <c r="B285" s="38"/>
      <c r="C285" s="20"/>
      <c r="D285" s="20"/>
      <c r="E285" s="21"/>
      <c r="F285" s="22"/>
      <c r="G285" s="145"/>
      <c r="H285" s="145"/>
      <c r="I285" s="38"/>
      <c r="J285" s="41"/>
      <c r="K285" s="41"/>
      <c r="L285" s="41"/>
      <c r="M285" s="146"/>
      <c r="N285" s="41"/>
      <c r="O285" s="43"/>
      <c r="P285" s="43"/>
      <c r="Q285" s="43"/>
      <c r="R285" s="147" t="b">
        <v>0</v>
      </c>
      <c r="S285" s="147" t="b">
        <v>0</v>
      </c>
      <c r="T285" s="147" t="b">
        <v>0</v>
      </c>
      <c r="U285" s="44"/>
      <c r="V285" s="131" t="b">
        <v>0</v>
      </c>
      <c r="W285" s="46"/>
      <c r="X285" s="46"/>
      <c r="Y285" s="46"/>
      <c r="Z285" s="46"/>
      <c r="AA285" s="125" t="str">
        <f>IFERROR(__xludf.DUMMYFUNCTION("""COMPUTED_VALUE"""),"")</f>
        <v/>
      </c>
      <c r="AB285" s="28"/>
      <c r="AC285" s="93"/>
      <c r="AD285" s="149"/>
      <c r="AE285" s="39"/>
      <c r="AF285" s="149"/>
    </row>
    <row r="286">
      <c r="A286" s="129"/>
      <c r="B286" s="38"/>
      <c r="C286" s="20"/>
      <c r="D286" s="20"/>
      <c r="E286" s="21"/>
      <c r="F286" s="22"/>
      <c r="G286" s="145"/>
      <c r="H286" s="145"/>
      <c r="I286" s="38"/>
      <c r="J286" s="41"/>
      <c r="K286" s="41"/>
      <c r="L286" s="41"/>
      <c r="M286" s="146"/>
      <c r="N286" s="41"/>
      <c r="O286" s="43"/>
      <c r="P286" s="43"/>
      <c r="Q286" s="43"/>
      <c r="R286" s="147" t="b">
        <v>0</v>
      </c>
      <c r="S286" s="147" t="b">
        <v>0</v>
      </c>
      <c r="T286" s="147" t="b">
        <v>0</v>
      </c>
      <c r="U286" s="44"/>
      <c r="V286" s="131" t="b">
        <v>0</v>
      </c>
      <c r="W286" s="46"/>
      <c r="X286" s="46"/>
      <c r="Y286" s="46"/>
      <c r="Z286" s="46"/>
      <c r="AA286" s="125" t="str">
        <f>IFERROR(__xludf.DUMMYFUNCTION("""COMPUTED_VALUE"""),"")</f>
        <v/>
      </c>
      <c r="AB286" s="28"/>
      <c r="AC286" s="93"/>
      <c r="AD286" s="149"/>
      <c r="AE286" s="39"/>
      <c r="AF286" s="149"/>
    </row>
    <row r="287">
      <c r="A287" s="129"/>
      <c r="B287" s="38"/>
      <c r="C287" s="20"/>
      <c r="D287" s="20"/>
      <c r="E287" s="21"/>
      <c r="F287" s="22"/>
      <c r="G287" s="145"/>
      <c r="H287" s="145"/>
      <c r="I287" s="38"/>
      <c r="J287" s="41"/>
      <c r="K287" s="41"/>
      <c r="L287" s="41"/>
      <c r="M287" s="146"/>
      <c r="N287" s="41"/>
      <c r="O287" s="43"/>
      <c r="P287" s="43"/>
      <c r="Q287" s="43"/>
      <c r="R287" s="147" t="b">
        <v>0</v>
      </c>
      <c r="S287" s="147" t="b">
        <v>0</v>
      </c>
      <c r="T287" s="147" t="b">
        <v>0</v>
      </c>
      <c r="U287" s="44"/>
      <c r="V287" s="131" t="b">
        <v>0</v>
      </c>
      <c r="W287" s="46"/>
      <c r="X287" s="46"/>
      <c r="Y287" s="46"/>
      <c r="Z287" s="46"/>
      <c r="AA287" s="125" t="str">
        <f>IFERROR(__xludf.DUMMYFUNCTION("""COMPUTED_VALUE"""),"")</f>
        <v/>
      </c>
      <c r="AB287" s="28"/>
      <c r="AC287" s="93"/>
      <c r="AD287" s="149"/>
      <c r="AE287" s="39"/>
      <c r="AF287" s="149"/>
    </row>
    <row r="288">
      <c r="A288" s="129"/>
      <c r="B288" s="38"/>
      <c r="C288" s="20"/>
      <c r="D288" s="20"/>
      <c r="E288" s="21"/>
      <c r="F288" s="22"/>
      <c r="G288" s="145"/>
      <c r="H288" s="145"/>
      <c r="I288" s="38"/>
      <c r="J288" s="41"/>
      <c r="K288" s="41"/>
      <c r="L288" s="41"/>
      <c r="M288" s="146"/>
      <c r="N288" s="41"/>
      <c r="O288" s="43"/>
      <c r="P288" s="43"/>
      <c r="Q288" s="43"/>
      <c r="R288" s="147" t="b">
        <v>0</v>
      </c>
      <c r="S288" s="147" t="b">
        <v>0</v>
      </c>
      <c r="T288" s="147" t="b">
        <v>0</v>
      </c>
      <c r="U288" s="44"/>
      <c r="V288" s="131" t="b">
        <v>0</v>
      </c>
      <c r="W288" s="46"/>
      <c r="X288" s="46"/>
      <c r="Y288" s="46"/>
      <c r="Z288" s="46"/>
      <c r="AA288" s="125" t="str">
        <f>IFERROR(__xludf.DUMMYFUNCTION("""COMPUTED_VALUE"""),"")</f>
        <v/>
      </c>
      <c r="AB288" s="28"/>
      <c r="AC288" s="93"/>
      <c r="AD288" s="149"/>
      <c r="AE288" s="39"/>
      <c r="AF288" s="149"/>
    </row>
    <row r="289">
      <c r="A289" s="129"/>
      <c r="B289" s="38"/>
      <c r="C289" s="20"/>
      <c r="D289" s="20"/>
      <c r="E289" s="21"/>
      <c r="F289" s="22"/>
      <c r="G289" s="145"/>
      <c r="H289" s="145"/>
      <c r="I289" s="38"/>
      <c r="J289" s="41"/>
      <c r="K289" s="41"/>
      <c r="L289" s="41"/>
      <c r="M289" s="146"/>
      <c r="N289" s="41"/>
      <c r="O289" s="43"/>
      <c r="P289" s="43"/>
      <c r="Q289" s="43"/>
      <c r="R289" s="147" t="b">
        <v>0</v>
      </c>
      <c r="S289" s="147" t="b">
        <v>0</v>
      </c>
      <c r="T289" s="147" t="b">
        <v>0</v>
      </c>
      <c r="U289" s="44"/>
      <c r="V289" s="131" t="b">
        <v>0</v>
      </c>
      <c r="W289" s="46"/>
      <c r="X289" s="46"/>
      <c r="Y289" s="46"/>
      <c r="Z289" s="46"/>
      <c r="AA289" s="125" t="str">
        <f>IFERROR(__xludf.DUMMYFUNCTION("""COMPUTED_VALUE"""),"")</f>
        <v/>
      </c>
      <c r="AB289" s="28"/>
      <c r="AC289" s="93"/>
      <c r="AD289" s="149"/>
      <c r="AE289" s="39"/>
      <c r="AF289" s="149"/>
    </row>
    <row r="290">
      <c r="A290" s="129"/>
      <c r="B290" s="38"/>
      <c r="C290" s="20"/>
      <c r="D290" s="20"/>
      <c r="E290" s="21"/>
      <c r="F290" s="22"/>
      <c r="G290" s="145"/>
      <c r="H290" s="145"/>
      <c r="I290" s="38"/>
      <c r="J290" s="41"/>
      <c r="K290" s="41"/>
      <c r="L290" s="41"/>
      <c r="M290" s="146"/>
      <c r="N290" s="41"/>
      <c r="O290" s="43"/>
      <c r="P290" s="43"/>
      <c r="Q290" s="43"/>
      <c r="R290" s="147" t="b">
        <v>0</v>
      </c>
      <c r="S290" s="147" t="b">
        <v>0</v>
      </c>
      <c r="T290" s="147" t="b">
        <v>0</v>
      </c>
      <c r="U290" s="44"/>
      <c r="V290" s="131" t="b">
        <v>0</v>
      </c>
      <c r="W290" s="46"/>
      <c r="X290" s="46"/>
      <c r="Y290" s="46"/>
      <c r="Z290" s="46"/>
      <c r="AA290" s="125" t="str">
        <f>IFERROR(__xludf.DUMMYFUNCTION("""COMPUTED_VALUE"""),"")</f>
        <v/>
      </c>
      <c r="AB290" s="28"/>
      <c r="AC290" s="93"/>
      <c r="AD290" s="149"/>
      <c r="AE290" s="39"/>
      <c r="AF290" s="149"/>
    </row>
    <row r="291">
      <c r="A291" s="129"/>
      <c r="B291" s="38"/>
      <c r="C291" s="20"/>
      <c r="D291" s="20"/>
      <c r="E291" s="21"/>
      <c r="F291" s="22"/>
      <c r="G291" s="145"/>
      <c r="H291" s="145"/>
      <c r="I291" s="38"/>
      <c r="J291" s="41"/>
      <c r="K291" s="41"/>
      <c r="L291" s="41"/>
      <c r="M291" s="146"/>
      <c r="N291" s="41"/>
      <c r="O291" s="43"/>
      <c r="P291" s="43"/>
      <c r="Q291" s="43"/>
      <c r="R291" s="147" t="b">
        <v>0</v>
      </c>
      <c r="S291" s="147" t="b">
        <v>0</v>
      </c>
      <c r="T291" s="147" t="b">
        <v>0</v>
      </c>
      <c r="U291" s="44"/>
      <c r="V291" s="131" t="b">
        <v>0</v>
      </c>
      <c r="W291" s="46"/>
      <c r="X291" s="46"/>
      <c r="Y291" s="46"/>
      <c r="Z291" s="46"/>
      <c r="AA291" s="125" t="str">
        <f>IFERROR(__xludf.DUMMYFUNCTION("""COMPUTED_VALUE"""),"")</f>
        <v/>
      </c>
      <c r="AB291" s="28"/>
      <c r="AC291" s="93"/>
      <c r="AD291" s="149"/>
      <c r="AE291" s="39"/>
      <c r="AF291" s="149"/>
    </row>
    <row r="292">
      <c r="A292" s="129"/>
      <c r="B292" s="38"/>
      <c r="C292" s="20"/>
      <c r="D292" s="20"/>
      <c r="E292" s="21"/>
      <c r="F292" s="22"/>
      <c r="G292" s="145"/>
      <c r="H292" s="145"/>
      <c r="I292" s="38"/>
      <c r="J292" s="41"/>
      <c r="K292" s="41"/>
      <c r="L292" s="41"/>
      <c r="M292" s="146"/>
      <c r="N292" s="41"/>
      <c r="O292" s="43"/>
      <c r="P292" s="43"/>
      <c r="Q292" s="43"/>
      <c r="R292" s="147" t="b">
        <v>0</v>
      </c>
      <c r="S292" s="147" t="b">
        <v>0</v>
      </c>
      <c r="T292" s="147" t="b">
        <v>0</v>
      </c>
      <c r="U292" s="44"/>
      <c r="V292" s="131" t="b">
        <v>0</v>
      </c>
      <c r="W292" s="46"/>
      <c r="X292" s="46"/>
      <c r="Y292" s="46"/>
      <c r="Z292" s="46"/>
      <c r="AA292" s="125" t="str">
        <f>IFERROR(__xludf.DUMMYFUNCTION("""COMPUTED_VALUE"""),"")</f>
        <v/>
      </c>
      <c r="AB292" s="28"/>
      <c r="AC292" s="93"/>
      <c r="AD292" s="149"/>
      <c r="AE292" s="39"/>
      <c r="AF292" s="149"/>
    </row>
    <row r="293">
      <c r="A293" s="129"/>
      <c r="B293" s="38"/>
      <c r="C293" s="20"/>
      <c r="D293" s="20"/>
      <c r="E293" s="21"/>
      <c r="F293" s="22"/>
      <c r="G293" s="145"/>
      <c r="H293" s="145"/>
      <c r="I293" s="38"/>
      <c r="J293" s="41"/>
      <c r="K293" s="41"/>
      <c r="L293" s="41"/>
      <c r="M293" s="146"/>
      <c r="N293" s="41"/>
      <c r="O293" s="43"/>
      <c r="P293" s="43"/>
      <c r="Q293" s="43"/>
      <c r="R293" s="147" t="b">
        <v>0</v>
      </c>
      <c r="S293" s="147" t="b">
        <v>0</v>
      </c>
      <c r="T293" s="147" t="b">
        <v>0</v>
      </c>
      <c r="U293" s="44"/>
      <c r="V293" s="131" t="b">
        <v>0</v>
      </c>
      <c r="W293" s="46"/>
      <c r="X293" s="46"/>
      <c r="Y293" s="46"/>
      <c r="Z293" s="46"/>
      <c r="AA293" s="125" t="str">
        <f>IFERROR(__xludf.DUMMYFUNCTION("""COMPUTED_VALUE"""),"")</f>
        <v/>
      </c>
      <c r="AB293" s="28"/>
      <c r="AC293" s="93"/>
      <c r="AD293" s="149"/>
      <c r="AE293" s="39"/>
      <c r="AF293" s="149"/>
    </row>
    <row r="294">
      <c r="A294" s="129"/>
      <c r="B294" s="38"/>
      <c r="C294" s="20"/>
      <c r="D294" s="20"/>
      <c r="E294" s="21"/>
      <c r="F294" s="22"/>
      <c r="G294" s="145"/>
      <c r="H294" s="145"/>
      <c r="I294" s="38"/>
      <c r="J294" s="41"/>
      <c r="K294" s="41"/>
      <c r="L294" s="41"/>
      <c r="M294" s="146"/>
      <c r="N294" s="41"/>
      <c r="O294" s="43"/>
      <c r="P294" s="43"/>
      <c r="Q294" s="43"/>
      <c r="R294" s="147" t="b">
        <v>0</v>
      </c>
      <c r="S294" s="147" t="b">
        <v>0</v>
      </c>
      <c r="T294" s="147" t="b">
        <v>0</v>
      </c>
      <c r="U294" s="44"/>
      <c r="V294" s="131" t="b">
        <v>0</v>
      </c>
      <c r="W294" s="46"/>
      <c r="X294" s="46"/>
      <c r="Y294" s="46"/>
      <c r="Z294" s="46"/>
      <c r="AA294" s="125" t="str">
        <f>IFERROR(__xludf.DUMMYFUNCTION("""COMPUTED_VALUE"""),"")</f>
        <v/>
      </c>
      <c r="AB294" s="28"/>
      <c r="AC294" s="93"/>
      <c r="AD294" s="149"/>
      <c r="AE294" s="39"/>
      <c r="AF294" s="149"/>
    </row>
    <row r="295">
      <c r="A295" s="129"/>
      <c r="B295" s="38"/>
      <c r="C295" s="20"/>
      <c r="D295" s="20"/>
      <c r="E295" s="21"/>
      <c r="F295" s="22"/>
      <c r="G295" s="145"/>
      <c r="H295" s="145"/>
      <c r="I295" s="38"/>
      <c r="J295" s="41"/>
      <c r="K295" s="41"/>
      <c r="L295" s="41"/>
      <c r="M295" s="146"/>
      <c r="N295" s="41"/>
      <c r="O295" s="43"/>
      <c r="P295" s="43"/>
      <c r="Q295" s="43"/>
      <c r="R295" s="147" t="b">
        <v>0</v>
      </c>
      <c r="S295" s="147" t="b">
        <v>0</v>
      </c>
      <c r="T295" s="147" t="b">
        <v>0</v>
      </c>
      <c r="U295" s="44"/>
      <c r="V295" s="131" t="b">
        <v>0</v>
      </c>
      <c r="W295" s="46"/>
      <c r="X295" s="46"/>
      <c r="Y295" s="46"/>
      <c r="Z295" s="46"/>
      <c r="AA295" s="125" t="str">
        <f>IFERROR(__xludf.DUMMYFUNCTION("""COMPUTED_VALUE"""),"")</f>
        <v/>
      </c>
      <c r="AB295" s="28"/>
      <c r="AC295" s="93"/>
      <c r="AD295" s="149"/>
      <c r="AE295" s="39"/>
      <c r="AF295" s="149"/>
    </row>
    <row r="296">
      <c r="A296" s="129"/>
      <c r="B296" s="38"/>
      <c r="C296" s="20"/>
      <c r="D296" s="20"/>
      <c r="E296" s="21"/>
      <c r="F296" s="22"/>
      <c r="G296" s="145"/>
      <c r="H296" s="145"/>
      <c r="I296" s="38"/>
      <c r="J296" s="41"/>
      <c r="K296" s="41"/>
      <c r="L296" s="41"/>
      <c r="M296" s="146"/>
      <c r="N296" s="41"/>
      <c r="O296" s="43"/>
      <c r="P296" s="43"/>
      <c r="Q296" s="43"/>
      <c r="R296" s="147" t="b">
        <v>0</v>
      </c>
      <c r="S296" s="147" t="b">
        <v>0</v>
      </c>
      <c r="T296" s="147" t="b">
        <v>0</v>
      </c>
      <c r="U296" s="44"/>
      <c r="V296" s="131" t="b">
        <v>0</v>
      </c>
      <c r="W296" s="46"/>
      <c r="X296" s="46"/>
      <c r="Y296" s="46"/>
      <c r="Z296" s="46"/>
      <c r="AA296" s="125" t="str">
        <f>IFERROR(__xludf.DUMMYFUNCTION("""COMPUTED_VALUE"""),"")</f>
        <v/>
      </c>
      <c r="AB296" s="28"/>
      <c r="AC296" s="93"/>
      <c r="AD296" s="149"/>
      <c r="AE296" s="39"/>
      <c r="AF296" s="149"/>
    </row>
    <row r="297">
      <c r="A297" s="129"/>
      <c r="B297" s="38"/>
      <c r="C297" s="20"/>
      <c r="D297" s="20"/>
      <c r="E297" s="21"/>
      <c r="F297" s="22"/>
      <c r="G297" s="145"/>
      <c r="H297" s="145"/>
      <c r="I297" s="38"/>
      <c r="J297" s="41"/>
      <c r="K297" s="41"/>
      <c r="L297" s="41"/>
      <c r="M297" s="146"/>
      <c r="N297" s="41"/>
      <c r="O297" s="43"/>
      <c r="P297" s="43"/>
      <c r="Q297" s="43"/>
      <c r="R297" s="147" t="b">
        <v>0</v>
      </c>
      <c r="S297" s="147" t="b">
        <v>0</v>
      </c>
      <c r="T297" s="147" t="b">
        <v>0</v>
      </c>
      <c r="U297" s="44"/>
      <c r="V297" s="131" t="b">
        <v>0</v>
      </c>
      <c r="W297" s="46"/>
      <c r="X297" s="46"/>
      <c r="Y297" s="46"/>
      <c r="Z297" s="46"/>
      <c r="AA297" s="125" t="str">
        <f>IFERROR(__xludf.DUMMYFUNCTION("""COMPUTED_VALUE"""),"")</f>
        <v/>
      </c>
      <c r="AB297" s="28"/>
      <c r="AC297" s="93"/>
      <c r="AD297" s="149"/>
      <c r="AE297" s="39"/>
      <c r="AF297" s="149"/>
    </row>
    <row r="298">
      <c r="A298" s="129"/>
      <c r="B298" s="38"/>
      <c r="C298" s="20"/>
      <c r="D298" s="20"/>
      <c r="E298" s="21"/>
      <c r="F298" s="22"/>
      <c r="G298" s="145"/>
      <c r="H298" s="145"/>
      <c r="I298" s="38"/>
      <c r="J298" s="41"/>
      <c r="K298" s="41"/>
      <c r="L298" s="41"/>
      <c r="M298" s="146"/>
      <c r="N298" s="41"/>
      <c r="O298" s="43"/>
      <c r="P298" s="43"/>
      <c r="Q298" s="43"/>
      <c r="R298" s="147" t="b">
        <v>0</v>
      </c>
      <c r="S298" s="147" t="b">
        <v>0</v>
      </c>
      <c r="T298" s="147" t="b">
        <v>0</v>
      </c>
      <c r="U298" s="44"/>
      <c r="V298" s="131" t="b">
        <v>0</v>
      </c>
      <c r="W298" s="46"/>
      <c r="X298" s="46"/>
      <c r="Y298" s="46"/>
      <c r="Z298" s="46"/>
      <c r="AA298" s="125" t="str">
        <f>IFERROR(__xludf.DUMMYFUNCTION("""COMPUTED_VALUE"""),"")</f>
        <v/>
      </c>
      <c r="AB298" s="28"/>
      <c r="AC298" s="93"/>
      <c r="AD298" s="149"/>
      <c r="AE298" s="39"/>
      <c r="AF298" s="149"/>
    </row>
    <row r="299">
      <c r="A299" s="129"/>
      <c r="B299" s="38"/>
      <c r="C299" s="20"/>
      <c r="D299" s="20"/>
      <c r="E299" s="21"/>
      <c r="F299" s="22"/>
      <c r="G299" s="145"/>
      <c r="H299" s="145"/>
      <c r="I299" s="38"/>
      <c r="J299" s="41"/>
      <c r="K299" s="41"/>
      <c r="L299" s="41"/>
      <c r="M299" s="146"/>
      <c r="N299" s="41"/>
      <c r="O299" s="43"/>
      <c r="P299" s="43"/>
      <c r="Q299" s="43"/>
      <c r="R299" s="147" t="b">
        <v>0</v>
      </c>
      <c r="S299" s="147" t="b">
        <v>0</v>
      </c>
      <c r="T299" s="147" t="b">
        <v>0</v>
      </c>
      <c r="U299" s="44"/>
      <c r="V299" s="131" t="b">
        <v>0</v>
      </c>
      <c r="W299" s="46"/>
      <c r="X299" s="46"/>
      <c r="Y299" s="46"/>
      <c r="Z299" s="46"/>
      <c r="AA299" s="125" t="str">
        <f>IFERROR(__xludf.DUMMYFUNCTION("""COMPUTED_VALUE"""),"")</f>
        <v/>
      </c>
      <c r="AB299" s="28"/>
      <c r="AC299" s="93"/>
      <c r="AD299" s="149"/>
      <c r="AE299" s="39"/>
      <c r="AF299" s="149"/>
    </row>
    <row r="300">
      <c r="A300" s="129"/>
      <c r="B300" s="38"/>
      <c r="C300" s="20"/>
      <c r="D300" s="20"/>
      <c r="E300" s="21"/>
      <c r="F300" s="22"/>
      <c r="G300" s="145"/>
      <c r="H300" s="145"/>
      <c r="I300" s="38"/>
      <c r="J300" s="41"/>
      <c r="K300" s="41"/>
      <c r="L300" s="41"/>
      <c r="M300" s="146"/>
      <c r="N300" s="41"/>
      <c r="O300" s="43"/>
      <c r="P300" s="43"/>
      <c r="Q300" s="43"/>
      <c r="R300" s="147" t="b">
        <v>0</v>
      </c>
      <c r="S300" s="147" t="b">
        <v>0</v>
      </c>
      <c r="T300" s="147" t="b">
        <v>0</v>
      </c>
      <c r="U300" s="44"/>
      <c r="V300" s="131" t="b">
        <v>0</v>
      </c>
      <c r="W300" s="46"/>
      <c r="X300" s="46"/>
      <c r="Y300" s="46"/>
      <c r="Z300" s="46"/>
      <c r="AA300" s="125" t="str">
        <f>IFERROR(__xludf.DUMMYFUNCTION("""COMPUTED_VALUE"""),"")</f>
        <v/>
      </c>
      <c r="AB300" s="28"/>
      <c r="AC300" s="93"/>
      <c r="AD300" s="149"/>
      <c r="AE300" s="39"/>
      <c r="AF300" s="149"/>
    </row>
    <row r="301">
      <c r="A301" s="129"/>
      <c r="B301" s="38"/>
      <c r="C301" s="20"/>
      <c r="D301" s="20"/>
      <c r="E301" s="21"/>
      <c r="F301" s="22"/>
      <c r="G301" s="145"/>
      <c r="H301" s="145"/>
      <c r="I301" s="38"/>
      <c r="J301" s="41"/>
      <c r="K301" s="41"/>
      <c r="L301" s="41"/>
      <c r="M301" s="146"/>
      <c r="N301" s="41"/>
      <c r="O301" s="43"/>
      <c r="P301" s="43"/>
      <c r="Q301" s="43"/>
      <c r="R301" s="147" t="b">
        <v>0</v>
      </c>
      <c r="S301" s="147" t="b">
        <v>0</v>
      </c>
      <c r="T301" s="147" t="b">
        <v>0</v>
      </c>
      <c r="U301" s="44"/>
      <c r="V301" s="131" t="b">
        <v>0</v>
      </c>
      <c r="W301" s="46"/>
      <c r="X301" s="46"/>
      <c r="Y301" s="46"/>
      <c r="Z301" s="46"/>
      <c r="AA301" s="125" t="str">
        <f>IFERROR(__xludf.DUMMYFUNCTION("""COMPUTED_VALUE"""),"")</f>
        <v/>
      </c>
      <c r="AB301" s="28"/>
      <c r="AC301" s="93"/>
      <c r="AD301" s="149"/>
      <c r="AE301" s="39"/>
      <c r="AF301" s="149"/>
    </row>
    <row r="302">
      <c r="A302" s="129"/>
      <c r="B302" s="38"/>
      <c r="C302" s="20"/>
      <c r="D302" s="20"/>
      <c r="E302" s="21"/>
      <c r="F302" s="22"/>
      <c r="G302" s="145"/>
      <c r="H302" s="145"/>
      <c r="I302" s="38"/>
      <c r="J302" s="41"/>
      <c r="K302" s="41"/>
      <c r="L302" s="41"/>
      <c r="M302" s="146"/>
      <c r="N302" s="41"/>
      <c r="O302" s="43"/>
      <c r="P302" s="43"/>
      <c r="Q302" s="43"/>
      <c r="R302" s="147" t="b">
        <v>0</v>
      </c>
      <c r="S302" s="147" t="b">
        <v>0</v>
      </c>
      <c r="T302" s="147" t="b">
        <v>0</v>
      </c>
      <c r="U302" s="44"/>
      <c r="V302" s="131" t="b">
        <v>0</v>
      </c>
      <c r="W302" s="46"/>
      <c r="X302" s="46"/>
      <c r="Y302" s="46"/>
      <c r="Z302" s="46"/>
      <c r="AA302" s="125" t="str">
        <f>IFERROR(__xludf.DUMMYFUNCTION("""COMPUTED_VALUE"""),"")</f>
        <v/>
      </c>
      <c r="AB302" s="28"/>
      <c r="AC302" s="93"/>
      <c r="AD302" s="149"/>
      <c r="AE302" s="39"/>
      <c r="AF302" s="149"/>
    </row>
    <row r="303">
      <c r="A303" s="129"/>
      <c r="B303" s="38"/>
      <c r="C303" s="20"/>
      <c r="D303" s="20"/>
      <c r="E303" s="21"/>
      <c r="F303" s="22"/>
      <c r="G303" s="145"/>
      <c r="H303" s="145"/>
      <c r="I303" s="38"/>
      <c r="J303" s="41"/>
      <c r="K303" s="41"/>
      <c r="L303" s="41"/>
      <c r="M303" s="146"/>
      <c r="N303" s="41"/>
      <c r="O303" s="43"/>
      <c r="P303" s="43"/>
      <c r="Q303" s="43"/>
      <c r="R303" s="147" t="b">
        <v>0</v>
      </c>
      <c r="S303" s="147" t="b">
        <v>0</v>
      </c>
      <c r="T303" s="147" t="b">
        <v>0</v>
      </c>
      <c r="U303" s="44"/>
      <c r="V303" s="131" t="b">
        <v>0</v>
      </c>
      <c r="W303" s="46"/>
      <c r="X303" s="46"/>
      <c r="Y303" s="46"/>
      <c r="Z303" s="46"/>
      <c r="AA303" s="125" t="str">
        <f>IFERROR(__xludf.DUMMYFUNCTION("""COMPUTED_VALUE"""),"")</f>
        <v/>
      </c>
      <c r="AB303" s="28"/>
      <c r="AC303" s="93"/>
      <c r="AD303" s="149"/>
      <c r="AE303" s="39"/>
      <c r="AF303" s="149"/>
    </row>
    <row r="304">
      <c r="A304" s="129"/>
      <c r="B304" s="38"/>
      <c r="C304" s="20"/>
      <c r="D304" s="20"/>
      <c r="E304" s="21"/>
      <c r="F304" s="22"/>
      <c r="G304" s="145"/>
      <c r="H304" s="145"/>
      <c r="I304" s="38"/>
      <c r="J304" s="41"/>
      <c r="K304" s="41"/>
      <c r="L304" s="41"/>
      <c r="M304" s="146"/>
      <c r="N304" s="41"/>
      <c r="O304" s="43"/>
      <c r="P304" s="43"/>
      <c r="Q304" s="43"/>
      <c r="R304" s="147" t="b">
        <v>0</v>
      </c>
      <c r="S304" s="147" t="b">
        <v>0</v>
      </c>
      <c r="T304" s="147" t="b">
        <v>0</v>
      </c>
      <c r="U304" s="44"/>
      <c r="V304" s="131" t="b">
        <v>0</v>
      </c>
      <c r="W304" s="46"/>
      <c r="X304" s="46"/>
      <c r="Y304" s="46"/>
      <c r="Z304" s="46"/>
      <c r="AA304" s="125" t="str">
        <f>IFERROR(__xludf.DUMMYFUNCTION("""COMPUTED_VALUE"""),"")</f>
        <v/>
      </c>
      <c r="AB304" s="28"/>
      <c r="AC304" s="93"/>
      <c r="AD304" s="149"/>
      <c r="AE304" s="39"/>
      <c r="AF304" s="149"/>
    </row>
    <row r="305">
      <c r="A305" s="129"/>
      <c r="B305" s="38"/>
      <c r="C305" s="20"/>
      <c r="D305" s="20"/>
      <c r="E305" s="21"/>
      <c r="F305" s="22"/>
      <c r="G305" s="145"/>
      <c r="H305" s="145"/>
      <c r="I305" s="38"/>
      <c r="J305" s="41"/>
      <c r="K305" s="41"/>
      <c r="L305" s="41"/>
      <c r="M305" s="146"/>
      <c r="N305" s="41"/>
      <c r="O305" s="43"/>
      <c r="P305" s="43"/>
      <c r="Q305" s="43"/>
      <c r="R305" s="147" t="b">
        <v>0</v>
      </c>
      <c r="S305" s="147" t="b">
        <v>0</v>
      </c>
      <c r="T305" s="147" t="b">
        <v>0</v>
      </c>
      <c r="U305" s="44"/>
      <c r="V305" s="131" t="b">
        <v>0</v>
      </c>
      <c r="W305" s="46"/>
      <c r="X305" s="46"/>
      <c r="Y305" s="46"/>
      <c r="Z305" s="46"/>
      <c r="AA305" s="125" t="str">
        <f>IFERROR(__xludf.DUMMYFUNCTION("""COMPUTED_VALUE"""),"")</f>
        <v/>
      </c>
      <c r="AB305" s="28"/>
      <c r="AC305" s="93"/>
      <c r="AD305" s="149"/>
      <c r="AE305" s="39"/>
      <c r="AF305" s="149"/>
    </row>
    <row r="306">
      <c r="A306" s="129"/>
      <c r="B306" s="38"/>
      <c r="C306" s="20"/>
      <c r="D306" s="20"/>
      <c r="E306" s="21"/>
      <c r="F306" s="22"/>
      <c r="G306" s="145"/>
      <c r="H306" s="145"/>
      <c r="I306" s="38"/>
      <c r="J306" s="41"/>
      <c r="K306" s="41"/>
      <c r="L306" s="41"/>
      <c r="M306" s="146"/>
      <c r="N306" s="41"/>
      <c r="O306" s="43"/>
      <c r="P306" s="43"/>
      <c r="Q306" s="43"/>
      <c r="R306" s="147" t="b">
        <v>0</v>
      </c>
      <c r="S306" s="147" t="b">
        <v>0</v>
      </c>
      <c r="T306" s="147" t="b">
        <v>0</v>
      </c>
      <c r="U306" s="44"/>
      <c r="V306" s="131" t="b">
        <v>0</v>
      </c>
      <c r="W306" s="46"/>
      <c r="X306" s="46"/>
      <c r="Y306" s="46"/>
      <c r="Z306" s="46"/>
      <c r="AA306" s="125" t="str">
        <f>IFERROR(__xludf.DUMMYFUNCTION("""COMPUTED_VALUE"""),"")</f>
        <v/>
      </c>
      <c r="AB306" s="28"/>
      <c r="AC306" s="93"/>
      <c r="AD306" s="149"/>
      <c r="AE306" s="39"/>
      <c r="AF306" s="149"/>
    </row>
    <row r="307">
      <c r="A307" s="129"/>
      <c r="B307" s="38"/>
      <c r="C307" s="20"/>
      <c r="D307" s="20"/>
      <c r="E307" s="21"/>
      <c r="F307" s="22"/>
      <c r="G307" s="145"/>
      <c r="H307" s="145"/>
      <c r="I307" s="38"/>
      <c r="J307" s="41"/>
      <c r="K307" s="41"/>
      <c r="L307" s="41"/>
      <c r="M307" s="146"/>
      <c r="N307" s="41"/>
      <c r="O307" s="43"/>
      <c r="P307" s="43"/>
      <c r="Q307" s="43"/>
      <c r="R307" s="147" t="b">
        <v>0</v>
      </c>
      <c r="S307" s="147" t="b">
        <v>0</v>
      </c>
      <c r="T307" s="147" t="b">
        <v>0</v>
      </c>
      <c r="U307" s="44"/>
      <c r="V307" s="131" t="b">
        <v>0</v>
      </c>
      <c r="W307" s="46"/>
      <c r="X307" s="46"/>
      <c r="Y307" s="46"/>
      <c r="Z307" s="46"/>
      <c r="AA307" s="125" t="str">
        <f>IFERROR(__xludf.DUMMYFUNCTION("""COMPUTED_VALUE"""),"")</f>
        <v/>
      </c>
      <c r="AB307" s="28"/>
      <c r="AC307" s="93"/>
      <c r="AD307" s="149"/>
      <c r="AE307" s="39"/>
      <c r="AF307" s="149"/>
    </row>
    <row r="308">
      <c r="A308" s="129"/>
      <c r="B308" s="38"/>
      <c r="C308" s="20"/>
      <c r="D308" s="20"/>
      <c r="E308" s="21"/>
      <c r="F308" s="22"/>
      <c r="G308" s="145"/>
      <c r="H308" s="145"/>
      <c r="I308" s="38"/>
      <c r="J308" s="41"/>
      <c r="K308" s="41"/>
      <c r="L308" s="41"/>
      <c r="M308" s="146"/>
      <c r="N308" s="41"/>
      <c r="O308" s="43"/>
      <c r="P308" s="43"/>
      <c r="Q308" s="43"/>
      <c r="R308" s="147" t="b">
        <v>0</v>
      </c>
      <c r="S308" s="147" t="b">
        <v>0</v>
      </c>
      <c r="T308" s="147" t="b">
        <v>0</v>
      </c>
      <c r="U308" s="44"/>
      <c r="V308" s="131" t="b">
        <v>0</v>
      </c>
      <c r="W308" s="46"/>
      <c r="X308" s="46"/>
      <c r="Y308" s="46"/>
      <c r="Z308" s="46"/>
      <c r="AA308" s="125" t="str">
        <f>IFERROR(__xludf.DUMMYFUNCTION("""COMPUTED_VALUE"""),"")</f>
        <v/>
      </c>
      <c r="AB308" s="28"/>
      <c r="AC308" s="93"/>
      <c r="AD308" s="149"/>
      <c r="AE308" s="39"/>
      <c r="AF308" s="149"/>
    </row>
    <row r="309">
      <c r="A309" s="129"/>
      <c r="B309" s="38"/>
      <c r="C309" s="20"/>
      <c r="D309" s="20"/>
      <c r="E309" s="21"/>
      <c r="F309" s="22"/>
      <c r="G309" s="145"/>
      <c r="H309" s="145"/>
      <c r="I309" s="38"/>
      <c r="J309" s="41"/>
      <c r="K309" s="41"/>
      <c r="L309" s="41"/>
      <c r="M309" s="146"/>
      <c r="N309" s="41"/>
      <c r="O309" s="43"/>
      <c r="P309" s="43"/>
      <c r="Q309" s="43"/>
      <c r="R309" s="147" t="b">
        <v>0</v>
      </c>
      <c r="S309" s="147" t="b">
        <v>0</v>
      </c>
      <c r="T309" s="147" t="b">
        <v>0</v>
      </c>
      <c r="U309" s="44"/>
      <c r="V309" s="131" t="b">
        <v>0</v>
      </c>
      <c r="W309" s="46"/>
      <c r="X309" s="46"/>
      <c r="Y309" s="46"/>
      <c r="Z309" s="46"/>
      <c r="AA309" s="125" t="str">
        <f>IFERROR(__xludf.DUMMYFUNCTION("""COMPUTED_VALUE"""),"")</f>
        <v/>
      </c>
      <c r="AB309" s="28"/>
      <c r="AC309" s="93"/>
      <c r="AD309" s="149"/>
      <c r="AE309" s="39"/>
      <c r="AF309" s="149"/>
    </row>
    <row r="310">
      <c r="A310" s="129"/>
      <c r="B310" s="38"/>
      <c r="C310" s="20"/>
      <c r="D310" s="20"/>
      <c r="E310" s="21"/>
      <c r="F310" s="22"/>
      <c r="G310" s="145"/>
      <c r="H310" s="145"/>
      <c r="I310" s="38"/>
      <c r="J310" s="41"/>
      <c r="K310" s="41"/>
      <c r="L310" s="41"/>
      <c r="M310" s="146"/>
      <c r="N310" s="41"/>
      <c r="O310" s="43"/>
      <c r="P310" s="43"/>
      <c r="Q310" s="43"/>
      <c r="R310" s="147" t="b">
        <v>0</v>
      </c>
      <c r="S310" s="147" t="b">
        <v>0</v>
      </c>
      <c r="T310" s="147" t="b">
        <v>0</v>
      </c>
      <c r="U310" s="44"/>
      <c r="V310" s="131" t="b">
        <v>0</v>
      </c>
      <c r="W310" s="46"/>
      <c r="X310" s="46"/>
      <c r="Y310" s="46"/>
      <c r="Z310" s="46"/>
      <c r="AA310" s="125" t="str">
        <f>IFERROR(__xludf.DUMMYFUNCTION("""COMPUTED_VALUE"""),"")</f>
        <v/>
      </c>
      <c r="AB310" s="28"/>
      <c r="AC310" s="93"/>
      <c r="AD310" s="149"/>
      <c r="AE310" s="39"/>
      <c r="AF310" s="149"/>
    </row>
    <row r="311">
      <c r="A311" s="129"/>
      <c r="B311" s="38"/>
      <c r="C311" s="20"/>
      <c r="D311" s="20"/>
      <c r="E311" s="21"/>
      <c r="F311" s="22"/>
      <c r="G311" s="145"/>
      <c r="H311" s="145"/>
      <c r="I311" s="38"/>
      <c r="J311" s="41"/>
      <c r="K311" s="41"/>
      <c r="L311" s="41"/>
      <c r="M311" s="146"/>
      <c r="N311" s="41"/>
      <c r="O311" s="43"/>
      <c r="P311" s="43"/>
      <c r="Q311" s="43"/>
      <c r="R311" s="147" t="b">
        <v>0</v>
      </c>
      <c r="S311" s="147" t="b">
        <v>0</v>
      </c>
      <c r="T311" s="147" t="b">
        <v>0</v>
      </c>
      <c r="U311" s="44"/>
      <c r="V311" s="131" t="b">
        <v>0</v>
      </c>
      <c r="W311" s="46"/>
      <c r="X311" s="46"/>
      <c r="Y311" s="46"/>
      <c r="Z311" s="46"/>
      <c r="AA311" s="125" t="str">
        <f>IFERROR(__xludf.DUMMYFUNCTION("""COMPUTED_VALUE"""),"")</f>
        <v/>
      </c>
      <c r="AB311" s="28"/>
      <c r="AC311" s="93"/>
      <c r="AD311" s="149"/>
      <c r="AE311" s="39"/>
      <c r="AF311" s="149"/>
    </row>
    <row r="312">
      <c r="A312" s="129"/>
      <c r="B312" s="38"/>
      <c r="C312" s="20"/>
      <c r="D312" s="20"/>
      <c r="E312" s="21"/>
      <c r="F312" s="22"/>
      <c r="G312" s="145"/>
      <c r="H312" s="145"/>
      <c r="I312" s="38"/>
      <c r="J312" s="41"/>
      <c r="K312" s="41"/>
      <c r="L312" s="41"/>
      <c r="M312" s="146"/>
      <c r="N312" s="41"/>
      <c r="O312" s="43"/>
      <c r="P312" s="43"/>
      <c r="Q312" s="43"/>
      <c r="R312" s="147" t="b">
        <v>0</v>
      </c>
      <c r="S312" s="147" t="b">
        <v>0</v>
      </c>
      <c r="T312" s="147" t="b">
        <v>0</v>
      </c>
      <c r="U312" s="44"/>
      <c r="V312" s="131" t="b">
        <v>0</v>
      </c>
      <c r="W312" s="46"/>
      <c r="X312" s="46"/>
      <c r="Y312" s="46"/>
      <c r="Z312" s="46"/>
      <c r="AA312" s="125" t="str">
        <f>IFERROR(__xludf.DUMMYFUNCTION("""COMPUTED_VALUE"""),"")</f>
        <v/>
      </c>
      <c r="AB312" s="28"/>
      <c r="AC312" s="93"/>
      <c r="AD312" s="149"/>
      <c r="AE312" s="39"/>
      <c r="AF312" s="149"/>
    </row>
    <row r="313">
      <c r="A313" s="129"/>
      <c r="B313" s="38"/>
      <c r="C313" s="20"/>
      <c r="D313" s="20"/>
      <c r="E313" s="21"/>
      <c r="F313" s="22"/>
      <c r="G313" s="145"/>
      <c r="H313" s="145"/>
      <c r="I313" s="38"/>
      <c r="J313" s="41"/>
      <c r="K313" s="41"/>
      <c r="L313" s="41"/>
      <c r="M313" s="146"/>
      <c r="N313" s="41"/>
      <c r="O313" s="43"/>
      <c r="P313" s="43"/>
      <c r="Q313" s="43"/>
      <c r="R313" s="147" t="b">
        <v>0</v>
      </c>
      <c r="S313" s="147" t="b">
        <v>0</v>
      </c>
      <c r="T313" s="147" t="b">
        <v>0</v>
      </c>
      <c r="U313" s="44"/>
      <c r="V313" s="131" t="b">
        <v>0</v>
      </c>
      <c r="W313" s="46"/>
      <c r="X313" s="46"/>
      <c r="Y313" s="46"/>
      <c r="Z313" s="46"/>
      <c r="AA313" s="125" t="str">
        <f>IFERROR(__xludf.DUMMYFUNCTION("""COMPUTED_VALUE"""),"")</f>
        <v/>
      </c>
      <c r="AB313" s="28"/>
      <c r="AC313" s="93"/>
      <c r="AD313" s="149"/>
      <c r="AE313" s="39"/>
      <c r="AF313" s="149"/>
    </row>
    <row r="314">
      <c r="A314" s="129"/>
      <c r="B314" s="38"/>
      <c r="C314" s="20"/>
      <c r="D314" s="20"/>
      <c r="E314" s="21"/>
      <c r="F314" s="22"/>
      <c r="G314" s="145"/>
      <c r="H314" s="145"/>
      <c r="I314" s="38"/>
      <c r="J314" s="41"/>
      <c r="K314" s="41"/>
      <c r="L314" s="41"/>
      <c r="M314" s="146"/>
      <c r="N314" s="41"/>
      <c r="O314" s="43"/>
      <c r="P314" s="43"/>
      <c r="Q314" s="43"/>
      <c r="R314" s="147" t="b">
        <v>0</v>
      </c>
      <c r="S314" s="147" t="b">
        <v>0</v>
      </c>
      <c r="T314" s="147" t="b">
        <v>0</v>
      </c>
      <c r="U314" s="44"/>
      <c r="V314" s="131" t="b">
        <v>0</v>
      </c>
      <c r="W314" s="46"/>
      <c r="X314" s="46"/>
      <c r="Y314" s="46"/>
      <c r="Z314" s="46"/>
      <c r="AA314" s="125" t="str">
        <f>IFERROR(__xludf.DUMMYFUNCTION("""COMPUTED_VALUE"""),"")</f>
        <v/>
      </c>
      <c r="AB314" s="28"/>
      <c r="AC314" s="93"/>
      <c r="AD314" s="149"/>
      <c r="AE314" s="39"/>
      <c r="AF314" s="149"/>
    </row>
    <row r="315">
      <c r="A315" s="129"/>
      <c r="B315" s="38"/>
      <c r="C315" s="20"/>
      <c r="D315" s="20"/>
      <c r="E315" s="21"/>
      <c r="F315" s="22"/>
      <c r="G315" s="145"/>
      <c r="H315" s="145"/>
      <c r="I315" s="38"/>
      <c r="J315" s="41"/>
      <c r="K315" s="41"/>
      <c r="L315" s="41"/>
      <c r="M315" s="146"/>
      <c r="N315" s="41"/>
      <c r="O315" s="43"/>
      <c r="P315" s="43"/>
      <c r="Q315" s="43"/>
      <c r="R315" s="147" t="b">
        <v>0</v>
      </c>
      <c r="S315" s="147" t="b">
        <v>0</v>
      </c>
      <c r="T315" s="147" t="b">
        <v>0</v>
      </c>
      <c r="U315" s="44"/>
      <c r="V315" s="131" t="b">
        <v>0</v>
      </c>
      <c r="W315" s="46"/>
      <c r="X315" s="46"/>
      <c r="Y315" s="46"/>
      <c r="Z315" s="46"/>
      <c r="AA315" s="125" t="str">
        <f>IFERROR(__xludf.DUMMYFUNCTION("""COMPUTED_VALUE"""),"")</f>
        <v/>
      </c>
      <c r="AB315" s="28"/>
      <c r="AC315" s="93"/>
      <c r="AD315" s="149"/>
      <c r="AE315" s="39"/>
      <c r="AF315" s="149"/>
    </row>
    <row r="316">
      <c r="A316" s="129"/>
      <c r="B316" s="38"/>
      <c r="C316" s="20"/>
      <c r="D316" s="20"/>
      <c r="E316" s="21"/>
      <c r="F316" s="22"/>
      <c r="G316" s="145"/>
      <c r="H316" s="145"/>
      <c r="I316" s="38"/>
      <c r="J316" s="41"/>
      <c r="K316" s="41"/>
      <c r="L316" s="41"/>
      <c r="M316" s="146"/>
      <c r="N316" s="41"/>
      <c r="O316" s="43"/>
      <c r="P316" s="43"/>
      <c r="Q316" s="43"/>
      <c r="R316" s="147" t="b">
        <v>0</v>
      </c>
      <c r="S316" s="147" t="b">
        <v>0</v>
      </c>
      <c r="T316" s="147" t="b">
        <v>0</v>
      </c>
      <c r="U316" s="44"/>
      <c r="V316" s="131" t="b">
        <v>0</v>
      </c>
      <c r="W316" s="46"/>
      <c r="X316" s="46"/>
      <c r="Y316" s="46"/>
      <c r="Z316" s="46"/>
      <c r="AA316" s="125" t="str">
        <f>IFERROR(__xludf.DUMMYFUNCTION("""COMPUTED_VALUE"""),"")</f>
        <v/>
      </c>
      <c r="AB316" s="28"/>
      <c r="AC316" s="93"/>
      <c r="AD316" s="149"/>
      <c r="AE316" s="39"/>
      <c r="AF316" s="149"/>
    </row>
    <row r="317">
      <c r="A317" s="129"/>
      <c r="B317" s="38"/>
      <c r="C317" s="20"/>
      <c r="D317" s="20"/>
      <c r="E317" s="21"/>
      <c r="F317" s="22"/>
      <c r="G317" s="145"/>
      <c r="H317" s="145"/>
      <c r="I317" s="38"/>
      <c r="J317" s="41"/>
      <c r="K317" s="41"/>
      <c r="L317" s="41"/>
      <c r="M317" s="146"/>
      <c r="N317" s="41"/>
      <c r="O317" s="43"/>
      <c r="P317" s="43"/>
      <c r="Q317" s="43"/>
      <c r="R317" s="147" t="b">
        <v>0</v>
      </c>
      <c r="S317" s="147" t="b">
        <v>0</v>
      </c>
      <c r="T317" s="147" t="b">
        <v>0</v>
      </c>
      <c r="U317" s="44"/>
      <c r="V317" s="131" t="b">
        <v>0</v>
      </c>
      <c r="W317" s="46"/>
      <c r="X317" s="46"/>
      <c r="Y317" s="46"/>
      <c r="Z317" s="46"/>
      <c r="AA317" s="125" t="str">
        <f>IFERROR(__xludf.DUMMYFUNCTION("""COMPUTED_VALUE"""),"")</f>
        <v/>
      </c>
      <c r="AB317" s="28"/>
      <c r="AC317" s="93"/>
      <c r="AD317" s="149"/>
      <c r="AE317" s="39"/>
      <c r="AF317" s="149"/>
    </row>
    <row r="318">
      <c r="A318" s="129"/>
      <c r="B318" s="38"/>
      <c r="C318" s="20"/>
      <c r="D318" s="20"/>
      <c r="E318" s="21"/>
      <c r="F318" s="22"/>
      <c r="G318" s="145"/>
      <c r="H318" s="145"/>
      <c r="I318" s="38"/>
      <c r="J318" s="41"/>
      <c r="K318" s="41"/>
      <c r="L318" s="41"/>
      <c r="M318" s="146"/>
      <c r="N318" s="41"/>
      <c r="O318" s="43"/>
      <c r="P318" s="43"/>
      <c r="Q318" s="43"/>
      <c r="R318" s="147" t="b">
        <v>0</v>
      </c>
      <c r="S318" s="147" t="b">
        <v>0</v>
      </c>
      <c r="T318" s="147" t="b">
        <v>0</v>
      </c>
      <c r="U318" s="44"/>
      <c r="V318" s="131" t="b">
        <v>0</v>
      </c>
      <c r="W318" s="46"/>
      <c r="X318" s="46"/>
      <c r="Y318" s="46"/>
      <c r="Z318" s="46"/>
      <c r="AA318" s="125" t="str">
        <f>IFERROR(__xludf.DUMMYFUNCTION("""COMPUTED_VALUE"""),"")</f>
        <v/>
      </c>
      <c r="AB318" s="28"/>
      <c r="AC318" s="93"/>
      <c r="AD318" s="149"/>
      <c r="AE318" s="39"/>
      <c r="AF318" s="149"/>
    </row>
    <row r="319">
      <c r="A319" s="129"/>
      <c r="B319" s="38"/>
      <c r="C319" s="20"/>
      <c r="D319" s="20"/>
      <c r="E319" s="21"/>
      <c r="F319" s="22"/>
      <c r="G319" s="145"/>
      <c r="H319" s="145"/>
      <c r="I319" s="38"/>
      <c r="J319" s="41"/>
      <c r="K319" s="41"/>
      <c r="L319" s="41"/>
      <c r="M319" s="146"/>
      <c r="N319" s="41"/>
      <c r="O319" s="43"/>
      <c r="P319" s="43"/>
      <c r="Q319" s="43"/>
      <c r="R319" s="147" t="b">
        <v>0</v>
      </c>
      <c r="S319" s="147" t="b">
        <v>0</v>
      </c>
      <c r="T319" s="147" t="b">
        <v>0</v>
      </c>
      <c r="U319" s="44"/>
      <c r="V319" s="131" t="b">
        <v>0</v>
      </c>
      <c r="W319" s="46"/>
      <c r="X319" s="46"/>
      <c r="Y319" s="46"/>
      <c r="Z319" s="46"/>
      <c r="AA319" s="125" t="str">
        <f>IFERROR(__xludf.DUMMYFUNCTION("""COMPUTED_VALUE"""),"")</f>
        <v/>
      </c>
      <c r="AB319" s="28"/>
      <c r="AC319" s="93"/>
      <c r="AD319" s="149"/>
      <c r="AE319" s="39"/>
      <c r="AF319" s="149"/>
    </row>
    <row r="320">
      <c r="A320" s="129"/>
      <c r="B320" s="38"/>
      <c r="C320" s="20"/>
      <c r="D320" s="20"/>
      <c r="E320" s="21"/>
      <c r="F320" s="22"/>
      <c r="G320" s="145"/>
      <c r="H320" s="145"/>
      <c r="I320" s="38"/>
      <c r="J320" s="41"/>
      <c r="K320" s="41"/>
      <c r="L320" s="41"/>
      <c r="M320" s="146"/>
      <c r="N320" s="41"/>
      <c r="O320" s="43"/>
      <c r="P320" s="43"/>
      <c r="Q320" s="43"/>
      <c r="R320" s="147" t="b">
        <v>0</v>
      </c>
      <c r="S320" s="147" t="b">
        <v>0</v>
      </c>
      <c r="T320" s="147" t="b">
        <v>0</v>
      </c>
      <c r="U320" s="44"/>
      <c r="V320" s="131" t="b">
        <v>0</v>
      </c>
      <c r="W320" s="46"/>
      <c r="X320" s="46"/>
      <c r="Y320" s="46"/>
      <c r="Z320" s="46"/>
      <c r="AA320" s="125" t="str">
        <f>IFERROR(__xludf.DUMMYFUNCTION("""COMPUTED_VALUE"""),"")</f>
        <v/>
      </c>
      <c r="AB320" s="28"/>
      <c r="AC320" s="93"/>
      <c r="AD320" s="149"/>
      <c r="AE320" s="39"/>
      <c r="AF320" s="149"/>
    </row>
    <row r="321">
      <c r="A321" s="129"/>
      <c r="B321" s="38"/>
      <c r="C321" s="20"/>
      <c r="D321" s="20"/>
      <c r="E321" s="21"/>
      <c r="F321" s="22"/>
      <c r="G321" s="145"/>
      <c r="H321" s="145"/>
      <c r="I321" s="38"/>
      <c r="J321" s="41"/>
      <c r="K321" s="41"/>
      <c r="L321" s="41"/>
      <c r="M321" s="146"/>
      <c r="N321" s="41"/>
      <c r="O321" s="43"/>
      <c r="P321" s="43"/>
      <c r="Q321" s="43"/>
      <c r="R321" s="147" t="b">
        <v>0</v>
      </c>
      <c r="S321" s="147" t="b">
        <v>0</v>
      </c>
      <c r="T321" s="147" t="b">
        <v>0</v>
      </c>
      <c r="U321" s="44"/>
      <c r="V321" s="131" t="b">
        <v>0</v>
      </c>
      <c r="W321" s="46"/>
      <c r="X321" s="46"/>
      <c r="Y321" s="46"/>
      <c r="Z321" s="46"/>
      <c r="AA321" s="125" t="str">
        <f>IFERROR(__xludf.DUMMYFUNCTION("""COMPUTED_VALUE"""),"")</f>
        <v/>
      </c>
      <c r="AB321" s="28"/>
      <c r="AC321" s="93"/>
      <c r="AD321" s="149"/>
      <c r="AE321" s="39"/>
      <c r="AF321" s="149"/>
    </row>
    <row r="322">
      <c r="A322" s="129"/>
      <c r="B322" s="38"/>
      <c r="C322" s="20"/>
      <c r="D322" s="20"/>
      <c r="E322" s="21"/>
      <c r="F322" s="22"/>
      <c r="G322" s="145"/>
      <c r="H322" s="145"/>
      <c r="I322" s="38"/>
      <c r="J322" s="41"/>
      <c r="K322" s="41"/>
      <c r="L322" s="41"/>
      <c r="M322" s="146"/>
      <c r="N322" s="41"/>
      <c r="O322" s="43"/>
      <c r="P322" s="43"/>
      <c r="Q322" s="43"/>
      <c r="R322" s="147" t="b">
        <v>0</v>
      </c>
      <c r="S322" s="147" t="b">
        <v>0</v>
      </c>
      <c r="T322" s="147" t="b">
        <v>0</v>
      </c>
      <c r="U322" s="44"/>
      <c r="V322" s="131" t="b">
        <v>0</v>
      </c>
      <c r="W322" s="46"/>
      <c r="X322" s="46"/>
      <c r="Y322" s="46"/>
      <c r="Z322" s="46"/>
      <c r="AA322" s="125" t="str">
        <f>IFERROR(__xludf.DUMMYFUNCTION("""COMPUTED_VALUE"""),"")</f>
        <v/>
      </c>
      <c r="AB322" s="28"/>
      <c r="AC322" s="93"/>
      <c r="AD322" s="149"/>
      <c r="AE322" s="39"/>
      <c r="AF322" s="149"/>
    </row>
    <row r="323">
      <c r="A323" s="129"/>
      <c r="B323" s="38"/>
      <c r="C323" s="20"/>
      <c r="D323" s="20"/>
      <c r="E323" s="21"/>
      <c r="F323" s="22"/>
      <c r="G323" s="145"/>
      <c r="H323" s="145"/>
      <c r="I323" s="38"/>
      <c r="J323" s="41"/>
      <c r="K323" s="41"/>
      <c r="L323" s="41"/>
      <c r="M323" s="146"/>
      <c r="N323" s="41"/>
      <c r="O323" s="43"/>
      <c r="P323" s="43"/>
      <c r="Q323" s="43"/>
      <c r="R323" s="147" t="b">
        <v>0</v>
      </c>
      <c r="S323" s="147" t="b">
        <v>0</v>
      </c>
      <c r="T323" s="147" t="b">
        <v>0</v>
      </c>
      <c r="U323" s="44"/>
      <c r="V323" s="131" t="b">
        <v>0</v>
      </c>
      <c r="W323" s="46"/>
      <c r="X323" s="46"/>
      <c r="Y323" s="46"/>
      <c r="Z323" s="46"/>
      <c r="AA323" s="125" t="str">
        <f>IFERROR(__xludf.DUMMYFUNCTION("""COMPUTED_VALUE"""),"")</f>
        <v/>
      </c>
      <c r="AB323" s="28"/>
      <c r="AC323" s="93"/>
      <c r="AD323" s="149"/>
      <c r="AE323" s="39"/>
      <c r="AF323" s="149"/>
    </row>
    <row r="324">
      <c r="A324" s="129"/>
      <c r="B324" s="38"/>
      <c r="C324" s="20"/>
      <c r="D324" s="20"/>
      <c r="E324" s="21"/>
      <c r="F324" s="22"/>
      <c r="G324" s="145"/>
      <c r="H324" s="145"/>
      <c r="I324" s="38"/>
      <c r="J324" s="41"/>
      <c r="K324" s="41"/>
      <c r="L324" s="41"/>
      <c r="M324" s="146"/>
      <c r="N324" s="41"/>
      <c r="O324" s="43"/>
      <c r="P324" s="43"/>
      <c r="Q324" s="43"/>
      <c r="R324" s="147" t="b">
        <v>0</v>
      </c>
      <c r="S324" s="147" t="b">
        <v>0</v>
      </c>
      <c r="T324" s="147" t="b">
        <v>0</v>
      </c>
      <c r="U324" s="44"/>
      <c r="V324" s="131" t="b">
        <v>0</v>
      </c>
      <c r="W324" s="46"/>
      <c r="X324" s="46"/>
      <c r="Y324" s="46"/>
      <c r="Z324" s="46"/>
      <c r="AA324" s="125" t="str">
        <f>IFERROR(__xludf.DUMMYFUNCTION("""COMPUTED_VALUE"""),"")</f>
        <v/>
      </c>
      <c r="AB324" s="28"/>
      <c r="AC324" s="93"/>
      <c r="AD324" s="149"/>
      <c r="AE324" s="39"/>
      <c r="AF324" s="149"/>
    </row>
    <row r="325">
      <c r="A325" s="129"/>
      <c r="B325" s="38"/>
      <c r="C325" s="20"/>
      <c r="D325" s="20"/>
      <c r="E325" s="21"/>
      <c r="F325" s="22"/>
      <c r="G325" s="145"/>
      <c r="H325" s="145"/>
      <c r="I325" s="38"/>
      <c r="J325" s="41"/>
      <c r="K325" s="41"/>
      <c r="L325" s="41"/>
      <c r="M325" s="146"/>
      <c r="N325" s="41"/>
      <c r="O325" s="43"/>
      <c r="P325" s="43"/>
      <c r="Q325" s="43"/>
      <c r="R325" s="147" t="b">
        <v>0</v>
      </c>
      <c r="S325" s="147" t="b">
        <v>0</v>
      </c>
      <c r="T325" s="147" t="b">
        <v>0</v>
      </c>
      <c r="U325" s="44"/>
      <c r="V325" s="131" t="b">
        <v>0</v>
      </c>
      <c r="W325" s="46"/>
      <c r="X325" s="46"/>
      <c r="Y325" s="46"/>
      <c r="Z325" s="46"/>
      <c r="AA325" s="125" t="str">
        <f>IFERROR(__xludf.DUMMYFUNCTION("""COMPUTED_VALUE"""),"")</f>
        <v/>
      </c>
      <c r="AB325" s="28"/>
      <c r="AC325" s="93"/>
      <c r="AD325" s="149"/>
      <c r="AE325" s="39"/>
      <c r="AF325" s="149"/>
    </row>
    <row r="326">
      <c r="A326" s="129"/>
      <c r="B326" s="38"/>
      <c r="C326" s="20"/>
      <c r="D326" s="20"/>
      <c r="E326" s="21"/>
      <c r="F326" s="22"/>
      <c r="G326" s="145"/>
      <c r="H326" s="145"/>
      <c r="I326" s="38"/>
      <c r="J326" s="41"/>
      <c r="K326" s="41"/>
      <c r="L326" s="41"/>
      <c r="M326" s="146"/>
      <c r="N326" s="41"/>
      <c r="O326" s="43"/>
      <c r="P326" s="43"/>
      <c r="Q326" s="43"/>
      <c r="R326" s="147" t="b">
        <v>0</v>
      </c>
      <c r="S326" s="147" t="b">
        <v>0</v>
      </c>
      <c r="T326" s="147" t="b">
        <v>0</v>
      </c>
      <c r="U326" s="44"/>
      <c r="V326" s="131" t="b">
        <v>0</v>
      </c>
      <c r="W326" s="46"/>
      <c r="X326" s="46"/>
      <c r="Y326" s="46"/>
      <c r="Z326" s="46"/>
      <c r="AA326" s="125" t="str">
        <f>IFERROR(__xludf.DUMMYFUNCTION("""COMPUTED_VALUE"""),"")</f>
        <v/>
      </c>
      <c r="AB326" s="28"/>
      <c r="AC326" s="93"/>
      <c r="AD326" s="149"/>
      <c r="AE326" s="39"/>
      <c r="AF326" s="149"/>
    </row>
    <row r="327">
      <c r="A327" s="129"/>
      <c r="B327" s="38"/>
      <c r="C327" s="20"/>
      <c r="D327" s="20"/>
      <c r="E327" s="21"/>
      <c r="F327" s="22"/>
      <c r="G327" s="145"/>
      <c r="H327" s="145"/>
      <c r="I327" s="38"/>
      <c r="J327" s="41"/>
      <c r="K327" s="41"/>
      <c r="L327" s="41"/>
      <c r="M327" s="146"/>
      <c r="N327" s="41"/>
      <c r="O327" s="43"/>
      <c r="P327" s="43"/>
      <c r="Q327" s="43"/>
      <c r="R327" s="147" t="b">
        <v>0</v>
      </c>
      <c r="S327" s="147" t="b">
        <v>0</v>
      </c>
      <c r="T327" s="147" t="b">
        <v>0</v>
      </c>
      <c r="U327" s="44"/>
      <c r="V327" s="131" t="b">
        <v>0</v>
      </c>
      <c r="W327" s="46"/>
      <c r="X327" s="46"/>
      <c r="Y327" s="46"/>
      <c r="Z327" s="46"/>
      <c r="AA327" s="125" t="str">
        <f>IFERROR(__xludf.DUMMYFUNCTION("""COMPUTED_VALUE"""),"")</f>
        <v/>
      </c>
      <c r="AB327" s="28"/>
      <c r="AC327" s="93"/>
      <c r="AD327" s="149"/>
      <c r="AE327" s="39"/>
      <c r="AF327" s="149"/>
    </row>
    <row r="328">
      <c r="A328" s="129"/>
      <c r="B328" s="38"/>
      <c r="C328" s="20"/>
      <c r="D328" s="20"/>
      <c r="E328" s="21"/>
      <c r="F328" s="22"/>
      <c r="G328" s="145"/>
      <c r="H328" s="145"/>
      <c r="I328" s="38"/>
      <c r="J328" s="41"/>
      <c r="K328" s="41"/>
      <c r="L328" s="41"/>
      <c r="M328" s="146"/>
      <c r="N328" s="41"/>
      <c r="O328" s="43"/>
      <c r="P328" s="43"/>
      <c r="Q328" s="43"/>
      <c r="R328" s="147" t="b">
        <v>0</v>
      </c>
      <c r="S328" s="147" t="b">
        <v>0</v>
      </c>
      <c r="T328" s="147" t="b">
        <v>0</v>
      </c>
      <c r="U328" s="44"/>
      <c r="V328" s="131" t="b">
        <v>0</v>
      </c>
      <c r="W328" s="46"/>
      <c r="X328" s="46"/>
      <c r="Y328" s="46"/>
      <c r="Z328" s="46"/>
      <c r="AA328" s="125" t="str">
        <f>IFERROR(__xludf.DUMMYFUNCTION("""COMPUTED_VALUE"""),"")</f>
        <v/>
      </c>
      <c r="AB328" s="28"/>
      <c r="AC328" s="93"/>
      <c r="AD328" s="149"/>
      <c r="AE328" s="39"/>
      <c r="AF328" s="149"/>
    </row>
    <row r="329">
      <c r="A329" s="129"/>
      <c r="B329" s="38"/>
      <c r="C329" s="20"/>
      <c r="D329" s="20"/>
      <c r="E329" s="21"/>
      <c r="F329" s="22"/>
      <c r="G329" s="145"/>
      <c r="H329" s="145"/>
      <c r="I329" s="38"/>
      <c r="J329" s="41"/>
      <c r="K329" s="41"/>
      <c r="L329" s="41"/>
      <c r="M329" s="146"/>
      <c r="N329" s="41"/>
      <c r="O329" s="43"/>
      <c r="P329" s="43"/>
      <c r="Q329" s="43"/>
      <c r="R329" s="147" t="b">
        <v>0</v>
      </c>
      <c r="S329" s="147" t="b">
        <v>0</v>
      </c>
      <c r="T329" s="147" t="b">
        <v>0</v>
      </c>
      <c r="U329" s="44"/>
      <c r="V329" s="131" t="b">
        <v>0</v>
      </c>
      <c r="W329" s="46"/>
      <c r="X329" s="46"/>
      <c r="Y329" s="46"/>
      <c r="Z329" s="46"/>
      <c r="AA329" s="125" t="str">
        <f>IFERROR(__xludf.DUMMYFUNCTION("""COMPUTED_VALUE"""),"")</f>
        <v/>
      </c>
      <c r="AB329" s="28"/>
      <c r="AC329" s="93"/>
      <c r="AD329" s="149"/>
      <c r="AE329" s="39"/>
      <c r="AF329" s="149"/>
    </row>
    <row r="330">
      <c r="A330" s="129"/>
      <c r="B330" s="38"/>
      <c r="C330" s="20"/>
      <c r="D330" s="20"/>
      <c r="E330" s="21"/>
      <c r="F330" s="22"/>
      <c r="G330" s="145"/>
      <c r="H330" s="145"/>
      <c r="I330" s="38"/>
      <c r="J330" s="41"/>
      <c r="K330" s="41"/>
      <c r="L330" s="41"/>
      <c r="M330" s="146"/>
      <c r="N330" s="41"/>
      <c r="O330" s="43"/>
      <c r="P330" s="43"/>
      <c r="Q330" s="43"/>
      <c r="R330" s="147" t="b">
        <v>0</v>
      </c>
      <c r="S330" s="147" t="b">
        <v>0</v>
      </c>
      <c r="T330" s="147" t="b">
        <v>0</v>
      </c>
      <c r="U330" s="44"/>
      <c r="V330" s="131" t="b">
        <v>0</v>
      </c>
      <c r="W330" s="46"/>
      <c r="X330" s="46"/>
      <c r="Y330" s="46"/>
      <c r="Z330" s="46"/>
      <c r="AA330" s="125" t="str">
        <f>IFERROR(__xludf.DUMMYFUNCTION("""COMPUTED_VALUE"""),"")</f>
        <v/>
      </c>
      <c r="AB330" s="28"/>
      <c r="AC330" s="93"/>
      <c r="AD330" s="149"/>
      <c r="AE330" s="39"/>
      <c r="AF330" s="149"/>
    </row>
    <row r="331">
      <c r="A331" s="129"/>
      <c r="B331" s="38"/>
      <c r="C331" s="20"/>
      <c r="D331" s="20"/>
      <c r="E331" s="21"/>
      <c r="F331" s="22"/>
      <c r="G331" s="145"/>
      <c r="H331" s="145"/>
      <c r="I331" s="38"/>
      <c r="J331" s="41"/>
      <c r="K331" s="41"/>
      <c r="L331" s="41"/>
      <c r="M331" s="146"/>
      <c r="N331" s="41"/>
      <c r="O331" s="43"/>
      <c r="P331" s="43"/>
      <c r="Q331" s="43"/>
      <c r="R331" s="147" t="b">
        <v>0</v>
      </c>
      <c r="S331" s="147" t="b">
        <v>0</v>
      </c>
      <c r="T331" s="147" t="b">
        <v>0</v>
      </c>
      <c r="U331" s="44"/>
      <c r="V331" s="131" t="b">
        <v>0</v>
      </c>
      <c r="W331" s="46"/>
      <c r="X331" s="46"/>
      <c r="Y331" s="46"/>
      <c r="Z331" s="46"/>
      <c r="AA331" s="125" t="str">
        <f>IFERROR(__xludf.DUMMYFUNCTION("""COMPUTED_VALUE"""),"")</f>
        <v/>
      </c>
      <c r="AB331" s="28"/>
      <c r="AC331" s="93"/>
      <c r="AD331" s="149"/>
      <c r="AE331" s="39"/>
      <c r="AF331" s="149"/>
    </row>
    <row r="332">
      <c r="A332" s="129"/>
      <c r="B332" s="38"/>
      <c r="C332" s="20"/>
      <c r="D332" s="20"/>
      <c r="E332" s="21"/>
      <c r="F332" s="22"/>
      <c r="G332" s="145"/>
      <c r="H332" s="145"/>
      <c r="I332" s="38"/>
      <c r="J332" s="41"/>
      <c r="K332" s="41"/>
      <c r="L332" s="41"/>
      <c r="M332" s="146"/>
      <c r="N332" s="41"/>
      <c r="O332" s="43"/>
      <c r="P332" s="43"/>
      <c r="Q332" s="43"/>
      <c r="R332" s="147" t="b">
        <v>0</v>
      </c>
      <c r="S332" s="147" t="b">
        <v>0</v>
      </c>
      <c r="T332" s="147" t="b">
        <v>0</v>
      </c>
      <c r="U332" s="44"/>
      <c r="V332" s="131" t="b">
        <v>0</v>
      </c>
      <c r="W332" s="46"/>
      <c r="X332" s="46"/>
      <c r="Y332" s="46"/>
      <c r="Z332" s="46"/>
      <c r="AA332" s="125" t="str">
        <f>IFERROR(__xludf.DUMMYFUNCTION("""COMPUTED_VALUE"""),"")</f>
        <v/>
      </c>
      <c r="AB332" s="28"/>
      <c r="AC332" s="93"/>
      <c r="AD332" s="149"/>
      <c r="AE332" s="39"/>
      <c r="AF332" s="149"/>
    </row>
    <row r="333">
      <c r="A333" s="129"/>
      <c r="B333" s="38"/>
      <c r="C333" s="20"/>
      <c r="D333" s="20"/>
      <c r="E333" s="21"/>
      <c r="F333" s="22"/>
      <c r="G333" s="145"/>
      <c r="H333" s="145"/>
      <c r="I333" s="38"/>
      <c r="J333" s="41"/>
      <c r="K333" s="41"/>
      <c r="L333" s="41"/>
      <c r="M333" s="146"/>
      <c r="N333" s="41"/>
      <c r="O333" s="43"/>
      <c r="P333" s="43"/>
      <c r="Q333" s="43"/>
      <c r="R333" s="147" t="b">
        <v>0</v>
      </c>
      <c r="S333" s="147" t="b">
        <v>0</v>
      </c>
      <c r="T333" s="147" t="b">
        <v>0</v>
      </c>
      <c r="U333" s="44"/>
      <c r="V333" s="131" t="b">
        <v>0</v>
      </c>
      <c r="W333" s="46"/>
      <c r="X333" s="46"/>
      <c r="Y333" s="46"/>
      <c r="Z333" s="46"/>
      <c r="AA333" s="125" t="str">
        <f>IFERROR(__xludf.DUMMYFUNCTION("""COMPUTED_VALUE"""),"")</f>
        <v/>
      </c>
      <c r="AB333" s="28"/>
      <c r="AC333" s="93"/>
      <c r="AD333" s="149"/>
      <c r="AE333" s="39"/>
      <c r="AF333" s="149"/>
    </row>
    <row r="334">
      <c r="A334" s="129"/>
      <c r="B334" s="38"/>
      <c r="C334" s="20"/>
      <c r="D334" s="20"/>
      <c r="E334" s="21"/>
      <c r="F334" s="22"/>
      <c r="G334" s="145"/>
      <c r="H334" s="145"/>
      <c r="I334" s="38"/>
      <c r="J334" s="41"/>
      <c r="K334" s="41"/>
      <c r="L334" s="41"/>
      <c r="M334" s="146"/>
      <c r="N334" s="41"/>
      <c r="O334" s="43"/>
      <c r="P334" s="43"/>
      <c r="Q334" s="43"/>
      <c r="R334" s="147" t="b">
        <v>0</v>
      </c>
      <c r="S334" s="147" t="b">
        <v>0</v>
      </c>
      <c r="T334" s="147" t="b">
        <v>0</v>
      </c>
      <c r="U334" s="44"/>
      <c r="V334" s="131" t="b">
        <v>0</v>
      </c>
      <c r="W334" s="46"/>
      <c r="X334" s="46"/>
      <c r="Y334" s="46"/>
      <c r="Z334" s="46"/>
      <c r="AA334" s="125" t="str">
        <f>IFERROR(__xludf.DUMMYFUNCTION("""COMPUTED_VALUE"""),"")</f>
        <v/>
      </c>
      <c r="AB334" s="28"/>
      <c r="AC334" s="93"/>
      <c r="AD334" s="149"/>
      <c r="AE334" s="39"/>
      <c r="AF334" s="149"/>
    </row>
    <row r="335">
      <c r="A335" s="129"/>
      <c r="B335" s="38"/>
      <c r="C335" s="20"/>
      <c r="D335" s="20"/>
      <c r="E335" s="21"/>
      <c r="F335" s="22"/>
      <c r="G335" s="145"/>
      <c r="H335" s="145"/>
      <c r="I335" s="38"/>
      <c r="J335" s="41"/>
      <c r="K335" s="41"/>
      <c r="L335" s="41"/>
      <c r="M335" s="146"/>
      <c r="N335" s="41"/>
      <c r="O335" s="43"/>
      <c r="P335" s="43"/>
      <c r="Q335" s="43"/>
      <c r="R335" s="147" t="b">
        <v>0</v>
      </c>
      <c r="S335" s="147" t="b">
        <v>0</v>
      </c>
      <c r="T335" s="147" t="b">
        <v>0</v>
      </c>
      <c r="U335" s="44"/>
      <c r="V335" s="131" t="b">
        <v>0</v>
      </c>
      <c r="W335" s="46"/>
      <c r="X335" s="46"/>
      <c r="Y335" s="46"/>
      <c r="Z335" s="46"/>
      <c r="AA335" s="125" t="str">
        <f>IFERROR(__xludf.DUMMYFUNCTION("""COMPUTED_VALUE"""),"")</f>
        <v/>
      </c>
      <c r="AB335" s="28"/>
      <c r="AC335" s="93"/>
      <c r="AD335" s="149"/>
      <c r="AE335" s="39"/>
      <c r="AF335" s="149"/>
    </row>
    <row r="336">
      <c r="A336" s="129"/>
      <c r="B336" s="38"/>
      <c r="C336" s="20"/>
      <c r="D336" s="20"/>
      <c r="E336" s="21"/>
      <c r="F336" s="22"/>
      <c r="G336" s="145"/>
      <c r="H336" s="145"/>
      <c r="I336" s="38"/>
      <c r="J336" s="41"/>
      <c r="K336" s="41"/>
      <c r="L336" s="41"/>
      <c r="M336" s="146"/>
      <c r="N336" s="41"/>
      <c r="O336" s="43"/>
      <c r="P336" s="43"/>
      <c r="Q336" s="43"/>
      <c r="R336" s="147" t="b">
        <v>0</v>
      </c>
      <c r="S336" s="147" t="b">
        <v>0</v>
      </c>
      <c r="T336" s="147" t="b">
        <v>0</v>
      </c>
      <c r="U336" s="44"/>
      <c r="V336" s="131" t="b">
        <v>0</v>
      </c>
      <c r="W336" s="46"/>
      <c r="X336" s="46"/>
      <c r="Y336" s="46"/>
      <c r="Z336" s="46"/>
      <c r="AA336" s="125" t="str">
        <f>IFERROR(__xludf.DUMMYFUNCTION("""COMPUTED_VALUE"""),"")</f>
        <v/>
      </c>
      <c r="AB336" s="28"/>
      <c r="AC336" s="93"/>
      <c r="AD336" s="149"/>
      <c r="AE336" s="39"/>
      <c r="AF336" s="149"/>
    </row>
    <row r="337">
      <c r="A337" s="129"/>
      <c r="B337" s="38"/>
      <c r="C337" s="20"/>
      <c r="D337" s="20"/>
      <c r="E337" s="21"/>
      <c r="F337" s="22"/>
      <c r="G337" s="145"/>
      <c r="H337" s="145"/>
      <c r="I337" s="38"/>
      <c r="J337" s="41"/>
      <c r="K337" s="41"/>
      <c r="L337" s="41"/>
      <c r="M337" s="146"/>
      <c r="N337" s="41"/>
      <c r="O337" s="43"/>
      <c r="P337" s="43"/>
      <c r="Q337" s="43"/>
      <c r="R337" s="147" t="b">
        <v>0</v>
      </c>
      <c r="S337" s="147" t="b">
        <v>0</v>
      </c>
      <c r="T337" s="147" t="b">
        <v>0</v>
      </c>
      <c r="U337" s="44"/>
      <c r="V337" s="131" t="b">
        <v>0</v>
      </c>
      <c r="W337" s="46"/>
      <c r="X337" s="46"/>
      <c r="Y337" s="46"/>
      <c r="Z337" s="46"/>
      <c r="AA337" s="125" t="str">
        <f>IFERROR(__xludf.DUMMYFUNCTION("""COMPUTED_VALUE"""),"")</f>
        <v/>
      </c>
      <c r="AB337" s="28"/>
      <c r="AC337" s="93"/>
      <c r="AD337" s="149"/>
      <c r="AE337" s="39"/>
      <c r="AF337" s="149"/>
    </row>
    <row r="338">
      <c r="A338" s="129"/>
      <c r="B338" s="38"/>
      <c r="C338" s="20"/>
      <c r="D338" s="20"/>
      <c r="E338" s="21"/>
      <c r="F338" s="22"/>
      <c r="G338" s="145"/>
      <c r="H338" s="145"/>
      <c r="I338" s="38"/>
      <c r="J338" s="41"/>
      <c r="K338" s="41"/>
      <c r="L338" s="41"/>
      <c r="M338" s="146"/>
      <c r="N338" s="41"/>
      <c r="O338" s="43"/>
      <c r="P338" s="43"/>
      <c r="Q338" s="43"/>
      <c r="R338" s="147" t="b">
        <v>0</v>
      </c>
      <c r="S338" s="147" t="b">
        <v>0</v>
      </c>
      <c r="T338" s="147" t="b">
        <v>0</v>
      </c>
      <c r="U338" s="44"/>
      <c r="V338" s="131" t="b">
        <v>0</v>
      </c>
      <c r="W338" s="46"/>
      <c r="X338" s="46"/>
      <c r="Y338" s="46"/>
      <c r="Z338" s="46"/>
      <c r="AA338" s="125" t="str">
        <f>IFERROR(__xludf.DUMMYFUNCTION("""COMPUTED_VALUE"""),"")</f>
        <v/>
      </c>
      <c r="AB338" s="28"/>
      <c r="AC338" s="93"/>
      <c r="AD338" s="149"/>
      <c r="AE338" s="39"/>
      <c r="AF338" s="149"/>
    </row>
    <row r="339">
      <c r="A339" s="129"/>
      <c r="B339" s="38"/>
      <c r="C339" s="20"/>
      <c r="D339" s="20"/>
      <c r="E339" s="21"/>
      <c r="F339" s="22"/>
      <c r="G339" s="145"/>
      <c r="H339" s="145"/>
      <c r="I339" s="38"/>
      <c r="J339" s="41"/>
      <c r="K339" s="41"/>
      <c r="L339" s="41"/>
      <c r="M339" s="146"/>
      <c r="N339" s="41"/>
      <c r="O339" s="43"/>
      <c r="P339" s="43"/>
      <c r="Q339" s="43"/>
      <c r="R339" s="147" t="b">
        <v>0</v>
      </c>
      <c r="S339" s="147" t="b">
        <v>0</v>
      </c>
      <c r="T339" s="147" t="b">
        <v>0</v>
      </c>
      <c r="U339" s="44"/>
      <c r="V339" s="131" t="b">
        <v>0</v>
      </c>
      <c r="W339" s="46"/>
      <c r="X339" s="46"/>
      <c r="Y339" s="46"/>
      <c r="Z339" s="46"/>
      <c r="AA339" s="125" t="str">
        <f>IFERROR(__xludf.DUMMYFUNCTION("""COMPUTED_VALUE"""),"")</f>
        <v/>
      </c>
      <c r="AB339" s="28"/>
      <c r="AC339" s="93"/>
      <c r="AD339" s="149"/>
      <c r="AE339" s="39"/>
      <c r="AF339" s="149"/>
    </row>
    <row r="340">
      <c r="A340" s="129"/>
      <c r="B340" s="38"/>
      <c r="C340" s="20"/>
      <c r="D340" s="20"/>
      <c r="E340" s="21"/>
      <c r="F340" s="22"/>
      <c r="G340" s="145"/>
      <c r="H340" s="145"/>
      <c r="I340" s="38"/>
      <c r="J340" s="41"/>
      <c r="K340" s="41"/>
      <c r="L340" s="41"/>
      <c r="M340" s="146"/>
      <c r="N340" s="41"/>
      <c r="O340" s="43"/>
      <c r="P340" s="43"/>
      <c r="Q340" s="43"/>
      <c r="R340" s="147" t="b">
        <v>0</v>
      </c>
      <c r="S340" s="147" t="b">
        <v>0</v>
      </c>
      <c r="T340" s="147" t="b">
        <v>0</v>
      </c>
      <c r="U340" s="44"/>
      <c r="V340" s="131" t="b">
        <v>0</v>
      </c>
      <c r="W340" s="46"/>
      <c r="X340" s="46"/>
      <c r="Y340" s="46"/>
      <c r="Z340" s="46"/>
      <c r="AA340" s="125" t="str">
        <f>IFERROR(__xludf.DUMMYFUNCTION("""COMPUTED_VALUE"""),"")</f>
        <v/>
      </c>
      <c r="AB340" s="28"/>
      <c r="AC340" s="93"/>
      <c r="AD340" s="149"/>
      <c r="AE340" s="39"/>
      <c r="AF340" s="149"/>
    </row>
    <row r="341">
      <c r="A341" s="129"/>
      <c r="B341" s="38"/>
      <c r="C341" s="20"/>
      <c r="D341" s="20"/>
      <c r="E341" s="21"/>
      <c r="F341" s="22"/>
      <c r="G341" s="145"/>
      <c r="H341" s="145"/>
      <c r="I341" s="38"/>
      <c r="J341" s="41"/>
      <c r="K341" s="41"/>
      <c r="L341" s="41"/>
      <c r="M341" s="146"/>
      <c r="N341" s="41"/>
      <c r="O341" s="43"/>
      <c r="P341" s="43"/>
      <c r="Q341" s="43"/>
      <c r="R341" s="147" t="b">
        <v>0</v>
      </c>
      <c r="S341" s="147" t="b">
        <v>0</v>
      </c>
      <c r="T341" s="147" t="b">
        <v>0</v>
      </c>
      <c r="U341" s="44"/>
      <c r="V341" s="131" t="b">
        <v>0</v>
      </c>
      <c r="W341" s="46"/>
      <c r="X341" s="46"/>
      <c r="Y341" s="46"/>
      <c r="Z341" s="46"/>
      <c r="AA341" s="125" t="str">
        <f>IFERROR(__xludf.DUMMYFUNCTION("""COMPUTED_VALUE"""),"")</f>
        <v/>
      </c>
      <c r="AB341" s="28"/>
      <c r="AC341" s="93"/>
      <c r="AD341" s="149"/>
      <c r="AE341" s="39"/>
      <c r="AF341" s="149"/>
    </row>
    <row r="342">
      <c r="A342" s="129"/>
      <c r="B342" s="38"/>
      <c r="C342" s="20"/>
      <c r="D342" s="20"/>
      <c r="E342" s="21"/>
      <c r="F342" s="22"/>
      <c r="G342" s="145"/>
      <c r="H342" s="145"/>
      <c r="I342" s="38"/>
      <c r="J342" s="41"/>
      <c r="K342" s="41"/>
      <c r="L342" s="41"/>
      <c r="M342" s="146"/>
      <c r="N342" s="41"/>
      <c r="O342" s="43"/>
      <c r="P342" s="43"/>
      <c r="Q342" s="43"/>
      <c r="R342" s="147" t="b">
        <v>0</v>
      </c>
      <c r="S342" s="147" t="b">
        <v>0</v>
      </c>
      <c r="T342" s="147" t="b">
        <v>0</v>
      </c>
      <c r="U342" s="44"/>
      <c r="V342" s="131" t="b">
        <v>0</v>
      </c>
      <c r="W342" s="46"/>
      <c r="X342" s="46"/>
      <c r="Y342" s="46"/>
      <c r="Z342" s="46"/>
      <c r="AA342" s="125" t="str">
        <f>IFERROR(__xludf.DUMMYFUNCTION("""COMPUTED_VALUE"""),"")</f>
        <v/>
      </c>
      <c r="AB342" s="28"/>
      <c r="AC342" s="93"/>
      <c r="AD342" s="149"/>
      <c r="AE342" s="39"/>
      <c r="AF342" s="149"/>
    </row>
    <row r="343">
      <c r="A343" s="129"/>
      <c r="B343" s="38"/>
      <c r="C343" s="20"/>
      <c r="D343" s="20"/>
      <c r="E343" s="21"/>
      <c r="F343" s="22"/>
      <c r="G343" s="145"/>
      <c r="H343" s="145"/>
      <c r="I343" s="38"/>
      <c r="J343" s="41"/>
      <c r="K343" s="41"/>
      <c r="L343" s="41"/>
      <c r="M343" s="146"/>
      <c r="N343" s="41"/>
      <c r="O343" s="43"/>
      <c r="P343" s="43"/>
      <c r="Q343" s="43"/>
      <c r="R343" s="147" t="b">
        <v>0</v>
      </c>
      <c r="S343" s="147" t="b">
        <v>0</v>
      </c>
      <c r="T343" s="147" t="b">
        <v>0</v>
      </c>
      <c r="U343" s="44"/>
      <c r="V343" s="131" t="b">
        <v>0</v>
      </c>
      <c r="W343" s="46"/>
      <c r="X343" s="46"/>
      <c r="Y343" s="46"/>
      <c r="Z343" s="46"/>
      <c r="AA343" s="125" t="str">
        <f>IFERROR(__xludf.DUMMYFUNCTION("""COMPUTED_VALUE"""),"")</f>
        <v/>
      </c>
      <c r="AB343" s="28"/>
      <c r="AC343" s="93"/>
      <c r="AD343" s="149"/>
      <c r="AE343" s="39"/>
      <c r="AF343" s="149"/>
    </row>
    <row r="344">
      <c r="A344" s="129"/>
      <c r="B344" s="38"/>
      <c r="C344" s="20"/>
      <c r="D344" s="20"/>
      <c r="E344" s="21"/>
      <c r="F344" s="22"/>
      <c r="G344" s="145"/>
      <c r="H344" s="145"/>
      <c r="I344" s="38"/>
      <c r="J344" s="41"/>
      <c r="K344" s="41"/>
      <c r="L344" s="41"/>
      <c r="M344" s="146"/>
      <c r="N344" s="41"/>
      <c r="O344" s="43"/>
      <c r="P344" s="43"/>
      <c r="Q344" s="43"/>
      <c r="R344" s="147" t="b">
        <v>0</v>
      </c>
      <c r="S344" s="147" t="b">
        <v>0</v>
      </c>
      <c r="T344" s="147" t="b">
        <v>0</v>
      </c>
      <c r="U344" s="44"/>
      <c r="V344" s="131" t="b">
        <v>0</v>
      </c>
      <c r="W344" s="46"/>
      <c r="X344" s="46"/>
      <c r="Y344" s="46"/>
      <c r="Z344" s="46"/>
      <c r="AA344" s="125" t="str">
        <f>IFERROR(__xludf.DUMMYFUNCTION("""COMPUTED_VALUE"""),"")</f>
        <v/>
      </c>
      <c r="AB344" s="28"/>
      <c r="AC344" s="93"/>
      <c r="AD344" s="149"/>
      <c r="AE344" s="39"/>
      <c r="AF344" s="149"/>
    </row>
    <row r="345">
      <c r="A345" s="129"/>
      <c r="B345" s="38"/>
      <c r="C345" s="20"/>
      <c r="D345" s="20"/>
      <c r="E345" s="21"/>
      <c r="F345" s="22"/>
      <c r="G345" s="145"/>
      <c r="H345" s="145"/>
      <c r="I345" s="38"/>
      <c r="J345" s="41"/>
      <c r="K345" s="41"/>
      <c r="L345" s="41"/>
      <c r="M345" s="146"/>
      <c r="N345" s="41"/>
      <c r="O345" s="43"/>
      <c r="P345" s="43"/>
      <c r="Q345" s="43"/>
      <c r="R345" s="147" t="b">
        <v>0</v>
      </c>
      <c r="S345" s="147" t="b">
        <v>0</v>
      </c>
      <c r="T345" s="147" t="b">
        <v>0</v>
      </c>
      <c r="U345" s="44"/>
      <c r="V345" s="131" t="b">
        <v>0</v>
      </c>
      <c r="W345" s="46"/>
      <c r="X345" s="46"/>
      <c r="Y345" s="46"/>
      <c r="Z345" s="46"/>
      <c r="AA345" s="125" t="str">
        <f>IFERROR(__xludf.DUMMYFUNCTION("""COMPUTED_VALUE"""),"")</f>
        <v/>
      </c>
      <c r="AB345" s="28"/>
      <c r="AC345" s="93"/>
      <c r="AD345" s="149"/>
      <c r="AE345" s="39"/>
      <c r="AF345" s="149"/>
    </row>
    <row r="346">
      <c r="A346" s="129"/>
      <c r="B346" s="38"/>
      <c r="C346" s="20"/>
      <c r="D346" s="20"/>
      <c r="E346" s="21"/>
      <c r="F346" s="22"/>
      <c r="G346" s="145"/>
      <c r="H346" s="145"/>
      <c r="I346" s="38"/>
      <c r="J346" s="41"/>
      <c r="K346" s="41"/>
      <c r="L346" s="41"/>
      <c r="M346" s="146"/>
      <c r="N346" s="41"/>
      <c r="O346" s="43"/>
      <c r="P346" s="43"/>
      <c r="Q346" s="43"/>
      <c r="R346" s="147" t="b">
        <v>0</v>
      </c>
      <c r="S346" s="147" t="b">
        <v>0</v>
      </c>
      <c r="T346" s="147" t="b">
        <v>0</v>
      </c>
      <c r="U346" s="44"/>
      <c r="V346" s="131" t="b">
        <v>0</v>
      </c>
      <c r="W346" s="46"/>
      <c r="X346" s="46"/>
      <c r="Y346" s="46"/>
      <c r="Z346" s="46"/>
      <c r="AA346" s="125" t="str">
        <f>IFERROR(__xludf.DUMMYFUNCTION("""COMPUTED_VALUE"""),"")</f>
        <v/>
      </c>
      <c r="AB346" s="28"/>
      <c r="AC346" s="93"/>
      <c r="AD346" s="149"/>
      <c r="AE346" s="39"/>
      <c r="AF346" s="149"/>
    </row>
    <row r="347">
      <c r="A347" s="129"/>
      <c r="B347" s="38"/>
      <c r="C347" s="20"/>
      <c r="D347" s="20"/>
      <c r="E347" s="21"/>
      <c r="F347" s="22"/>
      <c r="G347" s="145"/>
      <c r="H347" s="145"/>
      <c r="I347" s="38"/>
      <c r="J347" s="41"/>
      <c r="K347" s="41"/>
      <c r="L347" s="41"/>
      <c r="M347" s="146"/>
      <c r="N347" s="41"/>
      <c r="O347" s="43"/>
      <c r="P347" s="43"/>
      <c r="Q347" s="43"/>
      <c r="R347" s="147" t="b">
        <v>0</v>
      </c>
      <c r="S347" s="147" t="b">
        <v>0</v>
      </c>
      <c r="T347" s="147" t="b">
        <v>0</v>
      </c>
      <c r="U347" s="44"/>
      <c r="V347" s="131" t="b">
        <v>0</v>
      </c>
      <c r="W347" s="46"/>
      <c r="X347" s="46"/>
      <c r="Y347" s="46"/>
      <c r="Z347" s="46"/>
      <c r="AA347" s="125" t="str">
        <f>IFERROR(__xludf.DUMMYFUNCTION("""COMPUTED_VALUE"""),"")</f>
        <v/>
      </c>
      <c r="AB347" s="28"/>
      <c r="AC347" s="93"/>
      <c r="AD347" s="149"/>
      <c r="AE347" s="39"/>
      <c r="AF347" s="149"/>
    </row>
    <row r="348">
      <c r="A348" s="129"/>
      <c r="B348" s="38"/>
      <c r="C348" s="20"/>
      <c r="D348" s="20"/>
      <c r="E348" s="21"/>
      <c r="F348" s="22"/>
      <c r="G348" s="145"/>
      <c r="H348" s="145"/>
      <c r="I348" s="38"/>
      <c r="J348" s="41"/>
      <c r="K348" s="41"/>
      <c r="L348" s="41"/>
      <c r="M348" s="146"/>
      <c r="N348" s="41"/>
      <c r="O348" s="43"/>
      <c r="P348" s="43"/>
      <c r="Q348" s="43"/>
      <c r="R348" s="147" t="b">
        <v>0</v>
      </c>
      <c r="S348" s="147" t="b">
        <v>0</v>
      </c>
      <c r="T348" s="147" t="b">
        <v>0</v>
      </c>
      <c r="U348" s="44"/>
      <c r="V348" s="131" t="b">
        <v>0</v>
      </c>
      <c r="W348" s="46"/>
      <c r="X348" s="46"/>
      <c r="Y348" s="46"/>
      <c r="Z348" s="46"/>
      <c r="AA348" s="125" t="str">
        <f>IFERROR(__xludf.DUMMYFUNCTION("""COMPUTED_VALUE"""),"")</f>
        <v/>
      </c>
      <c r="AB348" s="28"/>
      <c r="AC348" s="93"/>
      <c r="AD348" s="149"/>
      <c r="AE348" s="39"/>
      <c r="AF348" s="149"/>
    </row>
    <row r="349">
      <c r="A349" s="129"/>
      <c r="B349" s="38"/>
      <c r="C349" s="20"/>
      <c r="D349" s="20"/>
      <c r="E349" s="21"/>
      <c r="F349" s="22"/>
      <c r="G349" s="145"/>
      <c r="H349" s="145"/>
      <c r="I349" s="38"/>
      <c r="J349" s="41"/>
      <c r="K349" s="41"/>
      <c r="L349" s="41"/>
      <c r="M349" s="146"/>
      <c r="N349" s="41"/>
      <c r="O349" s="43"/>
      <c r="P349" s="43"/>
      <c r="Q349" s="43"/>
      <c r="R349" s="147" t="b">
        <v>0</v>
      </c>
      <c r="S349" s="147" t="b">
        <v>0</v>
      </c>
      <c r="T349" s="147" t="b">
        <v>0</v>
      </c>
      <c r="U349" s="44"/>
      <c r="V349" s="131" t="b">
        <v>0</v>
      </c>
      <c r="W349" s="46"/>
      <c r="X349" s="46"/>
      <c r="Y349" s="46"/>
      <c r="Z349" s="46"/>
      <c r="AA349" s="125" t="str">
        <f>IFERROR(__xludf.DUMMYFUNCTION("""COMPUTED_VALUE"""),"")</f>
        <v/>
      </c>
      <c r="AB349" s="28"/>
      <c r="AC349" s="93"/>
      <c r="AD349" s="149"/>
      <c r="AE349" s="39"/>
      <c r="AF349" s="149"/>
    </row>
    <row r="350">
      <c r="A350" s="129"/>
      <c r="B350" s="38"/>
      <c r="C350" s="20"/>
      <c r="D350" s="20"/>
      <c r="E350" s="21"/>
      <c r="F350" s="22"/>
      <c r="G350" s="145"/>
      <c r="H350" s="145"/>
      <c r="I350" s="38"/>
      <c r="J350" s="41"/>
      <c r="K350" s="41"/>
      <c r="L350" s="41"/>
      <c r="M350" s="146"/>
      <c r="N350" s="41"/>
      <c r="O350" s="43"/>
      <c r="P350" s="43"/>
      <c r="Q350" s="43"/>
      <c r="R350" s="147" t="b">
        <v>0</v>
      </c>
      <c r="S350" s="147" t="b">
        <v>0</v>
      </c>
      <c r="T350" s="147" t="b">
        <v>0</v>
      </c>
      <c r="U350" s="44"/>
      <c r="V350" s="131" t="b">
        <v>0</v>
      </c>
      <c r="W350" s="46"/>
      <c r="X350" s="46"/>
      <c r="Y350" s="46"/>
      <c r="Z350" s="46"/>
      <c r="AA350" s="125" t="str">
        <f>IFERROR(__xludf.DUMMYFUNCTION("""COMPUTED_VALUE"""),"")</f>
        <v/>
      </c>
      <c r="AB350" s="28"/>
      <c r="AC350" s="93"/>
      <c r="AD350" s="149"/>
      <c r="AE350" s="39"/>
      <c r="AF350" s="149"/>
    </row>
    <row r="351">
      <c r="A351" s="129"/>
      <c r="B351" s="38"/>
      <c r="C351" s="20"/>
      <c r="D351" s="20"/>
      <c r="E351" s="21"/>
      <c r="F351" s="22"/>
      <c r="G351" s="145"/>
      <c r="H351" s="145"/>
      <c r="I351" s="38"/>
      <c r="J351" s="41"/>
      <c r="K351" s="41"/>
      <c r="L351" s="41"/>
      <c r="M351" s="146"/>
      <c r="N351" s="41"/>
      <c r="O351" s="43"/>
      <c r="P351" s="43"/>
      <c r="Q351" s="43"/>
      <c r="R351" s="147" t="b">
        <v>0</v>
      </c>
      <c r="S351" s="147" t="b">
        <v>0</v>
      </c>
      <c r="T351" s="147" t="b">
        <v>0</v>
      </c>
      <c r="U351" s="44"/>
      <c r="V351" s="131" t="b">
        <v>0</v>
      </c>
      <c r="W351" s="46"/>
      <c r="X351" s="46"/>
      <c r="Y351" s="46"/>
      <c r="Z351" s="46"/>
      <c r="AA351" s="125" t="str">
        <f>IFERROR(__xludf.DUMMYFUNCTION("""COMPUTED_VALUE"""),"")</f>
        <v/>
      </c>
      <c r="AB351" s="28"/>
      <c r="AC351" s="93"/>
      <c r="AD351" s="149"/>
      <c r="AE351" s="39"/>
      <c r="AF351" s="149"/>
    </row>
    <row r="352">
      <c r="A352" s="129"/>
      <c r="B352" s="38"/>
      <c r="C352" s="20"/>
      <c r="D352" s="20"/>
      <c r="E352" s="21"/>
      <c r="F352" s="22"/>
      <c r="G352" s="145"/>
      <c r="H352" s="145"/>
      <c r="I352" s="38"/>
      <c r="J352" s="41"/>
      <c r="K352" s="41"/>
      <c r="L352" s="41"/>
      <c r="M352" s="146"/>
      <c r="N352" s="41"/>
      <c r="O352" s="43"/>
      <c r="P352" s="43"/>
      <c r="Q352" s="43"/>
      <c r="R352" s="147" t="b">
        <v>0</v>
      </c>
      <c r="S352" s="147" t="b">
        <v>0</v>
      </c>
      <c r="T352" s="147" t="b">
        <v>0</v>
      </c>
      <c r="U352" s="44"/>
      <c r="V352" s="131" t="b">
        <v>0</v>
      </c>
      <c r="W352" s="46"/>
      <c r="X352" s="46"/>
      <c r="Y352" s="46"/>
      <c r="Z352" s="46"/>
      <c r="AA352" s="125" t="str">
        <f>IFERROR(__xludf.DUMMYFUNCTION("""COMPUTED_VALUE"""),"")</f>
        <v/>
      </c>
      <c r="AB352" s="28"/>
      <c r="AC352" s="93"/>
      <c r="AD352" s="149"/>
      <c r="AE352" s="39"/>
      <c r="AF352" s="149"/>
    </row>
    <row r="353">
      <c r="A353" s="129"/>
      <c r="B353" s="38"/>
      <c r="C353" s="20"/>
      <c r="D353" s="20"/>
      <c r="E353" s="21"/>
      <c r="F353" s="22"/>
      <c r="G353" s="145"/>
      <c r="H353" s="145"/>
      <c r="I353" s="38"/>
      <c r="J353" s="41"/>
      <c r="K353" s="41"/>
      <c r="L353" s="41"/>
      <c r="M353" s="146"/>
      <c r="N353" s="41"/>
      <c r="O353" s="43"/>
      <c r="P353" s="43"/>
      <c r="Q353" s="43"/>
      <c r="R353" s="147" t="b">
        <v>0</v>
      </c>
      <c r="S353" s="147" t="b">
        <v>0</v>
      </c>
      <c r="T353" s="147" t="b">
        <v>0</v>
      </c>
      <c r="U353" s="44"/>
      <c r="V353" s="131" t="b">
        <v>0</v>
      </c>
      <c r="W353" s="46"/>
      <c r="X353" s="46"/>
      <c r="Y353" s="46"/>
      <c r="Z353" s="46"/>
      <c r="AA353" s="125" t="str">
        <f>IFERROR(__xludf.DUMMYFUNCTION("""COMPUTED_VALUE"""),"")</f>
        <v/>
      </c>
      <c r="AB353" s="28"/>
      <c r="AC353" s="93"/>
      <c r="AD353" s="149"/>
      <c r="AE353" s="39"/>
      <c r="AF353" s="149"/>
    </row>
    <row r="354">
      <c r="A354" s="129"/>
      <c r="B354" s="38"/>
      <c r="C354" s="20"/>
      <c r="D354" s="20"/>
      <c r="E354" s="21"/>
      <c r="F354" s="22"/>
      <c r="G354" s="145"/>
      <c r="H354" s="145"/>
      <c r="I354" s="38"/>
      <c r="J354" s="41"/>
      <c r="K354" s="41"/>
      <c r="L354" s="41"/>
      <c r="M354" s="146"/>
      <c r="N354" s="41"/>
      <c r="O354" s="43"/>
      <c r="P354" s="43"/>
      <c r="Q354" s="43"/>
      <c r="R354" s="147" t="b">
        <v>0</v>
      </c>
      <c r="S354" s="147" t="b">
        <v>0</v>
      </c>
      <c r="T354" s="147" t="b">
        <v>0</v>
      </c>
      <c r="U354" s="44"/>
      <c r="V354" s="131" t="b">
        <v>0</v>
      </c>
      <c r="W354" s="46"/>
      <c r="X354" s="46"/>
      <c r="Y354" s="46"/>
      <c r="Z354" s="46"/>
      <c r="AA354" s="125" t="str">
        <f>IFERROR(__xludf.DUMMYFUNCTION("""COMPUTED_VALUE"""),"")</f>
        <v/>
      </c>
      <c r="AB354" s="28"/>
      <c r="AC354" s="93"/>
      <c r="AD354" s="149"/>
      <c r="AE354" s="39"/>
      <c r="AF354" s="149"/>
    </row>
    <row r="355">
      <c r="A355" s="129"/>
      <c r="B355" s="38"/>
      <c r="C355" s="20"/>
      <c r="D355" s="20"/>
      <c r="E355" s="21"/>
      <c r="F355" s="22"/>
      <c r="G355" s="145"/>
      <c r="H355" s="145"/>
      <c r="I355" s="38"/>
      <c r="J355" s="41"/>
      <c r="K355" s="41"/>
      <c r="L355" s="41"/>
      <c r="M355" s="146"/>
      <c r="N355" s="41"/>
      <c r="O355" s="43"/>
      <c r="P355" s="43"/>
      <c r="Q355" s="43"/>
      <c r="R355" s="147" t="b">
        <v>0</v>
      </c>
      <c r="S355" s="147" t="b">
        <v>0</v>
      </c>
      <c r="T355" s="147" t="b">
        <v>0</v>
      </c>
      <c r="U355" s="44"/>
      <c r="V355" s="131" t="b">
        <v>0</v>
      </c>
      <c r="W355" s="46"/>
      <c r="X355" s="46"/>
      <c r="Y355" s="46"/>
      <c r="Z355" s="46"/>
      <c r="AA355" s="125" t="str">
        <f>IFERROR(__xludf.DUMMYFUNCTION("""COMPUTED_VALUE"""),"")</f>
        <v/>
      </c>
      <c r="AB355" s="28"/>
      <c r="AC355" s="93"/>
      <c r="AD355" s="149"/>
      <c r="AE355" s="39"/>
      <c r="AF355" s="149"/>
    </row>
    <row r="356">
      <c r="A356" s="129"/>
      <c r="B356" s="38"/>
      <c r="C356" s="20"/>
      <c r="D356" s="20"/>
      <c r="E356" s="21"/>
      <c r="F356" s="22"/>
      <c r="G356" s="145"/>
      <c r="H356" s="145"/>
      <c r="I356" s="38"/>
      <c r="J356" s="41"/>
      <c r="K356" s="41"/>
      <c r="L356" s="41"/>
      <c r="M356" s="146"/>
      <c r="N356" s="41"/>
      <c r="O356" s="43"/>
      <c r="P356" s="43"/>
      <c r="Q356" s="43"/>
      <c r="R356" s="147" t="b">
        <v>0</v>
      </c>
      <c r="S356" s="147" t="b">
        <v>0</v>
      </c>
      <c r="T356" s="147" t="b">
        <v>0</v>
      </c>
      <c r="U356" s="44"/>
      <c r="V356" s="131" t="b">
        <v>0</v>
      </c>
      <c r="W356" s="46"/>
      <c r="X356" s="46"/>
      <c r="Y356" s="46"/>
      <c r="Z356" s="46"/>
      <c r="AA356" s="125" t="str">
        <f>IFERROR(__xludf.DUMMYFUNCTION("""COMPUTED_VALUE"""),"")</f>
        <v/>
      </c>
      <c r="AB356" s="28"/>
      <c r="AC356" s="93"/>
      <c r="AD356" s="149"/>
      <c r="AE356" s="39"/>
      <c r="AF356" s="149"/>
    </row>
    <row r="357">
      <c r="A357" s="129"/>
      <c r="B357" s="38"/>
      <c r="C357" s="20"/>
      <c r="D357" s="20"/>
      <c r="E357" s="21"/>
      <c r="F357" s="22"/>
      <c r="G357" s="145"/>
      <c r="H357" s="145"/>
      <c r="I357" s="38"/>
      <c r="J357" s="41"/>
      <c r="K357" s="41"/>
      <c r="L357" s="41"/>
      <c r="M357" s="146"/>
      <c r="N357" s="41"/>
      <c r="O357" s="43"/>
      <c r="P357" s="43"/>
      <c r="Q357" s="43"/>
      <c r="R357" s="147" t="b">
        <v>0</v>
      </c>
      <c r="S357" s="147" t="b">
        <v>0</v>
      </c>
      <c r="T357" s="147" t="b">
        <v>0</v>
      </c>
      <c r="U357" s="44"/>
      <c r="V357" s="131" t="b">
        <v>0</v>
      </c>
      <c r="W357" s="46"/>
      <c r="X357" s="46"/>
      <c r="Y357" s="46"/>
      <c r="Z357" s="46"/>
      <c r="AA357" s="125" t="str">
        <f>IFERROR(__xludf.DUMMYFUNCTION("""COMPUTED_VALUE"""),"")</f>
        <v/>
      </c>
      <c r="AB357" s="28"/>
      <c r="AC357" s="93"/>
      <c r="AD357" s="149"/>
      <c r="AE357" s="39"/>
      <c r="AF357" s="149"/>
    </row>
    <row r="358">
      <c r="A358" s="129"/>
      <c r="B358" s="38"/>
      <c r="C358" s="20"/>
      <c r="D358" s="20"/>
      <c r="E358" s="21"/>
      <c r="F358" s="22"/>
      <c r="G358" s="145"/>
      <c r="H358" s="145"/>
      <c r="I358" s="38"/>
      <c r="J358" s="41"/>
      <c r="K358" s="41"/>
      <c r="L358" s="41"/>
      <c r="M358" s="146"/>
      <c r="N358" s="41"/>
      <c r="O358" s="43"/>
      <c r="P358" s="43"/>
      <c r="Q358" s="43"/>
      <c r="R358" s="147" t="b">
        <v>0</v>
      </c>
      <c r="S358" s="147" t="b">
        <v>0</v>
      </c>
      <c r="T358" s="147" t="b">
        <v>0</v>
      </c>
      <c r="U358" s="44"/>
      <c r="V358" s="131" t="b">
        <v>0</v>
      </c>
      <c r="W358" s="46"/>
      <c r="X358" s="46"/>
      <c r="Y358" s="46"/>
      <c r="Z358" s="46"/>
      <c r="AA358" s="125" t="str">
        <f>IFERROR(__xludf.DUMMYFUNCTION("""COMPUTED_VALUE"""),"")</f>
        <v/>
      </c>
      <c r="AB358" s="28"/>
      <c r="AC358" s="93"/>
      <c r="AD358" s="149"/>
      <c r="AE358" s="39"/>
      <c r="AF358" s="149"/>
    </row>
    <row r="359">
      <c r="A359" s="129"/>
      <c r="B359" s="38"/>
      <c r="C359" s="20"/>
      <c r="D359" s="20"/>
      <c r="E359" s="21"/>
      <c r="F359" s="22"/>
      <c r="G359" s="145"/>
      <c r="H359" s="145"/>
      <c r="I359" s="38"/>
      <c r="J359" s="41"/>
      <c r="K359" s="41"/>
      <c r="L359" s="41"/>
      <c r="M359" s="146"/>
      <c r="N359" s="41"/>
      <c r="O359" s="43"/>
      <c r="P359" s="43"/>
      <c r="Q359" s="43"/>
      <c r="R359" s="147" t="b">
        <v>0</v>
      </c>
      <c r="S359" s="147" t="b">
        <v>0</v>
      </c>
      <c r="T359" s="147" t="b">
        <v>0</v>
      </c>
      <c r="U359" s="44"/>
      <c r="V359" s="131" t="b">
        <v>0</v>
      </c>
      <c r="W359" s="46"/>
      <c r="X359" s="46"/>
      <c r="Y359" s="46"/>
      <c r="Z359" s="46"/>
      <c r="AA359" s="125" t="str">
        <f>IFERROR(__xludf.DUMMYFUNCTION("""COMPUTED_VALUE"""),"")</f>
        <v/>
      </c>
      <c r="AB359" s="28"/>
      <c r="AC359" s="93"/>
      <c r="AD359" s="149"/>
      <c r="AE359" s="39"/>
      <c r="AF359" s="149"/>
    </row>
    <row r="360">
      <c r="A360" s="129"/>
      <c r="B360" s="38"/>
      <c r="C360" s="20"/>
      <c r="D360" s="20"/>
      <c r="E360" s="21"/>
      <c r="F360" s="22"/>
      <c r="G360" s="145"/>
      <c r="H360" s="145"/>
      <c r="I360" s="38"/>
      <c r="J360" s="41"/>
      <c r="K360" s="41"/>
      <c r="L360" s="41"/>
      <c r="M360" s="146"/>
      <c r="N360" s="41"/>
      <c r="O360" s="43"/>
      <c r="P360" s="43"/>
      <c r="Q360" s="43"/>
      <c r="R360" s="147" t="b">
        <v>0</v>
      </c>
      <c r="S360" s="147" t="b">
        <v>0</v>
      </c>
      <c r="T360" s="147" t="b">
        <v>0</v>
      </c>
      <c r="U360" s="44"/>
      <c r="V360" s="131" t="b">
        <v>0</v>
      </c>
      <c r="W360" s="46"/>
      <c r="X360" s="46"/>
      <c r="Y360" s="46"/>
      <c r="Z360" s="46"/>
      <c r="AA360" s="125" t="str">
        <f>IFERROR(__xludf.DUMMYFUNCTION("""COMPUTED_VALUE"""),"")</f>
        <v/>
      </c>
      <c r="AB360" s="28"/>
      <c r="AC360" s="93"/>
      <c r="AD360" s="149"/>
      <c r="AE360" s="39"/>
      <c r="AF360" s="149"/>
    </row>
    <row r="361">
      <c r="A361" s="129"/>
      <c r="B361" s="38"/>
      <c r="C361" s="20"/>
      <c r="D361" s="20"/>
      <c r="E361" s="21"/>
      <c r="F361" s="22"/>
      <c r="G361" s="145"/>
      <c r="H361" s="145"/>
      <c r="I361" s="38"/>
      <c r="J361" s="41"/>
      <c r="K361" s="41"/>
      <c r="L361" s="41"/>
      <c r="M361" s="146"/>
      <c r="N361" s="41"/>
      <c r="O361" s="43"/>
      <c r="P361" s="43"/>
      <c r="Q361" s="43"/>
      <c r="R361" s="147" t="b">
        <v>0</v>
      </c>
      <c r="S361" s="147" t="b">
        <v>0</v>
      </c>
      <c r="T361" s="147" t="b">
        <v>0</v>
      </c>
      <c r="U361" s="44"/>
      <c r="V361" s="131" t="b">
        <v>0</v>
      </c>
      <c r="W361" s="46"/>
      <c r="X361" s="46"/>
      <c r="Y361" s="46"/>
      <c r="Z361" s="46"/>
      <c r="AA361" s="125" t="str">
        <f>IFERROR(__xludf.DUMMYFUNCTION("""COMPUTED_VALUE"""),"")</f>
        <v/>
      </c>
      <c r="AB361" s="28"/>
      <c r="AC361" s="93"/>
      <c r="AD361" s="149"/>
      <c r="AE361" s="39"/>
      <c r="AF361" s="149"/>
    </row>
    <row r="362">
      <c r="A362" s="129"/>
      <c r="B362" s="38"/>
      <c r="C362" s="20"/>
      <c r="D362" s="20"/>
      <c r="E362" s="21"/>
      <c r="F362" s="22"/>
      <c r="G362" s="145"/>
      <c r="H362" s="145"/>
      <c r="I362" s="38"/>
      <c r="J362" s="41"/>
      <c r="K362" s="41"/>
      <c r="L362" s="41"/>
      <c r="M362" s="146"/>
      <c r="N362" s="41"/>
      <c r="O362" s="43"/>
      <c r="P362" s="43"/>
      <c r="Q362" s="43"/>
      <c r="R362" s="147" t="b">
        <v>0</v>
      </c>
      <c r="S362" s="147" t="b">
        <v>0</v>
      </c>
      <c r="T362" s="147" t="b">
        <v>0</v>
      </c>
      <c r="U362" s="44"/>
      <c r="V362" s="131" t="b">
        <v>0</v>
      </c>
      <c r="W362" s="46"/>
      <c r="X362" s="46"/>
      <c r="Y362" s="46"/>
      <c r="Z362" s="46"/>
      <c r="AA362" s="125" t="str">
        <f>IFERROR(__xludf.DUMMYFUNCTION("""COMPUTED_VALUE"""),"")</f>
        <v/>
      </c>
      <c r="AB362" s="28"/>
      <c r="AC362" s="93"/>
      <c r="AD362" s="149"/>
      <c r="AE362" s="39"/>
      <c r="AF362" s="149"/>
    </row>
    <row r="363">
      <c r="A363" s="129"/>
      <c r="B363" s="38"/>
      <c r="C363" s="20"/>
      <c r="D363" s="20"/>
      <c r="E363" s="21"/>
      <c r="F363" s="22"/>
      <c r="G363" s="145"/>
      <c r="H363" s="145"/>
      <c r="I363" s="38"/>
      <c r="J363" s="41"/>
      <c r="K363" s="41"/>
      <c r="L363" s="41"/>
      <c r="M363" s="146"/>
      <c r="N363" s="41"/>
      <c r="O363" s="43"/>
      <c r="P363" s="43"/>
      <c r="Q363" s="43"/>
      <c r="R363" s="147" t="b">
        <v>0</v>
      </c>
      <c r="S363" s="147" t="b">
        <v>0</v>
      </c>
      <c r="T363" s="147" t="b">
        <v>0</v>
      </c>
      <c r="U363" s="44"/>
      <c r="V363" s="131" t="b">
        <v>0</v>
      </c>
      <c r="W363" s="46"/>
      <c r="X363" s="46"/>
      <c r="Y363" s="46"/>
      <c r="Z363" s="46"/>
      <c r="AA363" s="125" t="str">
        <f>IFERROR(__xludf.DUMMYFUNCTION("""COMPUTED_VALUE"""),"")</f>
        <v/>
      </c>
      <c r="AB363" s="28"/>
      <c r="AC363" s="93"/>
      <c r="AD363" s="149"/>
      <c r="AE363" s="39"/>
      <c r="AF363" s="149"/>
    </row>
    <row r="364">
      <c r="A364" s="129"/>
      <c r="B364" s="38"/>
      <c r="C364" s="20"/>
      <c r="D364" s="20"/>
      <c r="E364" s="21"/>
      <c r="F364" s="22"/>
      <c r="G364" s="145"/>
      <c r="H364" s="145"/>
      <c r="I364" s="38"/>
      <c r="J364" s="41"/>
      <c r="K364" s="41"/>
      <c r="L364" s="41"/>
      <c r="M364" s="146"/>
      <c r="N364" s="41"/>
      <c r="O364" s="43"/>
      <c r="P364" s="43"/>
      <c r="Q364" s="43"/>
      <c r="R364" s="147" t="b">
        <v>0</v>
      </c>
      <c r="S364" s="147" t="b">
        <v>0</v>
      </c>
      <c r="T364" s="147" t="b">
        <v>0</v>
      </c>
      <c r="U364" s="44"/>
      <c r="V364" s="131" t="b">
        <v>0</v>
      </c>
      <c r="W364" s="46"/>
      <c r="X364" s="46"/>
      <c r="Y364" s="46"/>
      <c r="Z364" s="46"/>
      <c r="AA364" s="125" t="str">
        <f>IFERROR(__xludf.DUMMYFUNCTION("""COMPUTED_VALUE"""),"")</f>
        <v/>
      </c>
      <c r="AB364" s="28"/>
      <c r="AC364" s="93"/>
      <c r="AD364" s="149"/>
      <c r="AE364" s="39"/>
      <c r="AF364" s="149"/>
    </row>
    <row r="365">
      <c r="A365" s="129"/>
      <c r="B365" s="38"/>
      <c r="C365" s="20"/>
      <c r="D365" s="20"/>
      <c r="E365" s="21"/>
      <c r="F365" s="22"/>
      <c r="G365" s="145"/>
      <c r="H365" s="145"/>
      <c r="I365" s="38"/>
      <c r="J365" s="41"/>
      <c r="K365" s="41"/>
      <c r="L365" s="41"/>
      <c r="M365" s="146"/>
      <c r="N365" s="41"/>
      <c r="O365" s="43"/>
      <c r="P365" s="43"/>
      <c r="Q365" s="43"/>
      <c r="R365" s="147" t="b">
        <v>0</v>
      </c>
      <c r="S365" s="147" t="b">
        <v>0</v>
      </c>
      <c r="T365" s="147" t="b">
        <v>0</v>
      </c>
      <c r="U365" s="44"/>
      <c r="V365" s="131" t="b">
        <v>0</v>
      </c>
      <c r="W365" s="46"/>
      <c r="X365" s="46"/>
      <c r="Y365" s="46"/>
      <c r="Z365" s="46"/>
      <c r="AA365" s="125" t="str">
        <f>IFERROR(__xludf.DUMMYFUNCTION("""COMPUTED_VALUE"""),"")</f>
        <v/>
      </c>
      <c r="AB365" s="28"/>
      <c r="AC365" s="93"/>
      <c r="AD365" s="149"/>
      <c r="AE365" s="39"/>
      <c r="AF365" s="149"/>
    </row>
    <row r="366">
      <c r="A366" s="129"/>
      <c r="B366" s="38"/>
      <c r="C366" s="20"/>
      <c r="D366" s="20"/>
      <c r="E366" s="21"/>
      <c r="F366" s="22"/>
      <c r="G366" s="145"/>
      <c r="H366" s="145"/>
      <c r="I366" s="38"/>
      <c r="J366" s="41"/>
      <c r="K366" s="41"/>
      <c r="L366" s="41"/>
      <c r="M366" s="146"/>
      <c r="N366" s="41"/>
      <c r="O366" s="43"/>
      <c r="P366" s="43"/>
      <c r="Q366" s="43"/>
      <c r="R366" s="147" t="b">
        <v>0</v>
      </c>
      <c r="S366" s="147" t="b">
        <v>0</v>
      </c>
      <c r="T366" s="147" t="b">
        <v>0</v>
      </c>
      <c r="U366" s="44"/>
      <c r="V366" s="131" t="b">
        <v>0</v>
      </c>
      <c r="W366" s="46"/>
      <c r="X366" s="46"/>
      <c r="Y366" s="46"/>
      <c r="Z366" s="46"/>
      <c r="AA366" s="125" t="str">
        <f>IFERROR(__xludf.DUMMYFUNCTION("""COMPUTED_VALUE"""),"")</f>
        <v/>
      </c>
      <c r="AB366" s="28"/>
      <c r="AC366" s="93"/>
      <c r="AD366" s="149"/>
      <c r="AE366" s="39"/>
      <c r="AF366" s="149"/>
    </row>
    <row r="367">
      <c r="A367" s="129"/>
      <c r="B367" s="38"/>
      <c r="C367" s="20"/>
      <c r="D367" s="20"/>
      <c r="E367" s="21"/>
      <c r="F367" s="22"/>
      <c r="G367" s="145"/>
      <c r="H367" s="145"/>
      <c r="I367" s="38"/>
      <c r="J367" s="41"/>
      <c r="K367" s="41"/>
      <c r="L367" s="41"/>
      <c r="M367" s="146"/>
      <c r="N367" s="41"/>
      <c r="O367" s="43"/>
      <c r="P367" s="43"/>
      <c r="Q367" s="43"/>
      <c r="R367" s="147" t="b">
        <v>0</v>
      </c>
      <c r="S367" s="147" t="b">
        <v>0</v>
      </c>
      <c r="T367" s="147" t="b">
        <v>0</v>
      </c>
      <c r="U367" s="44"/>
      <c r="V367" s="131" t="b">
        <v>0</v>
      </c>
      <c r="W367" s="46"/>
      <c r="X367" s="46"/>
      <c r="Y367" s="46"/>
      <c r="Z367" s="46"/>
      <c r="AA367" s="125" t="str">
        <f>IFERROR(__xludf.DUMMYFUNCTION("""COMPUTED_VALUE"""),"")</f>
        <v/>
      </c>
      <c r="AB367" s="28"/>
      <c r="AC367" s="93"/>
      <c r="AD367" s="149"/>
      <c r="AE367" s="39"/>
      <c r="AF367" s="149"/>
    </row>
    <row r="368">
      <c r="A368" s="129"/>
      <c r="B368" s="38"/>
      <c r="C368" s="20"/>
      <c r="D368" s="20"/>
      <c r="E368" s="21"/>
      <c r="F368" s="22"/>
      <c r="G368" s="145"/>
      <c r="H368" s="145"/>
      <c r="I368" s="38"/>
      <c r="J368" s="41"/>
      <c r="K368" s="41"/>
      <c r="L368" s="41"/>
      <c r="M368" s="146"/>
      <c r="N368" s="41"/>
      <c r="O368" s="43"/>
      <c r="P368" s="43"/>
      <c r="Q368" s="43"/>
      <c r="R368" s="147" t="b">
        <v>0</v>
      </c>
      <c r="S368" s="147" t="b">
        <v>0</v>
      </c>
      <c r="T368" s="147" t="b">
        <v>0</v>
      </c>
      <c r="U368" s="44"/>
      <c r="V368" s="131" t="b">
        <v>0</v>
      </c>
      <c r="W368" s="46"/>
      <c r="X368" s="46"/>
      <c r="Y368" s="46"/>
      <c r="Z368" s="46"/>
      <c r="AA368" s="125" t="str">
        <f>IFERROR(__xludf.DUMMYFUNCTION("""COMPUTED_VALUE"""),"")</f>
        <v/>
      </c>
      <c r="AB368" s="28"/>
      <c r="AC368" s="93"/>
      <c r="AD368" s="149"/>
      <c r="AE368" s="39"/>
      <c r="AF368" s="149"/>
    </row>
    <row r="369">
      <c r="A369" s="129"/>
      <c r="B369" s="38"/>
      <c r="C369" s="20"/>
      <c r="D369" s="20"/>
      <c r="E369" s="21"/>
      <c r="F369" s="22"/>
      <c r="G369" s="145"/>
      <c r="H369" s="145"/>
      <c r="I369" s="38"/>
      <c r="J369" s="41"/>
      <c r="K369" s="41"/>
      <c r="L369" s="41"/>
      <c r="M369" s="146"/>
      <c r="N369" s="41"/>
      <c r="O369" s="43"/>
      <c r="P369" s="43"/>
      <c r="Q369" s="43"/>
      <c r="R369" s="147" t="b">
        <v>0</v>
      </c>
      <c r="S369" s="147" t="b">
        <v>0</v>
      </c>
      <c r="T369" s="147" t="b">
        <v>0</v>
      </c>
      <c r="U369" s="44"/>
      <c r="V369" s="131" t="b">
        <v>0</v>
      </c>
      <c r="W369" s="46"/>
      <c r="X369" s="46"/>
      <c r="Y369" s="46"/>
      <c r="Z369" s="46"/>
      <c r="AA369" s="125" t="str">
        <f>IFERROR(__xludf.DUMMYFUNCTION("""COMPUTED_VALUE"""),"")</f>
        <v/>
      </c>
      <c r="AB369" s="28"/>
      <c r="AC369" s="93"/>
      <c r="AD369" s="149"/>
      <c r="AE369" s="39"/>
      <c r="AF369" s="149"/>
    </row>
    <row r="370">
      <c r="A370" s="129"/>
      <c r="B370" s="38"/>
      <c r="C370" s="20"/>
      <c r="D370" s="20"/>
      <c r="E370" s="21"/>
      <c r="F370" s="22"/>
      <c r="G370" s="145"/>
      <c r="H370" s="145"/>
      <c r="I370" s="38"/>
      <c r="J370" s="41"/>
      <c r="K370" s="41"/>
      <c r="L370" s="41"/>
      <c r="M370" s="146"/>
      <c r="N370" s="41"/>
      <c r="O370" s="43"/>
      <c r="P370" s="43"/>
      <c r="Q370" s="43"/>
      <c r="R370" s="147" t="b">
        <v>0</v>
      </c>
      <c r="S370" s="147" t="b">
        <v>0</v>
      </c>
      <c r="T370" s="147" t="b">
        <v>0</v>
      </c>
      <c r="U370" s="44"/>
      <c r="V370" s="131" t="b">
        <v>0</v>
      </c>
      <c r="W370" s="46"/>
      <c r="X370" s="46"/>
      <c r="Y370" s="46"/>
      <c r="Z370" s="46"/>
      <c r="AA370" s="125" t="str">
        <f>IFERROR(__xludf.DUMMYFUNCTION("""COMPUTED_VALUE"""),"")</f>
        <v/>
      </c>
      <c r="AB370" s="28"/>
      <c r="AC370" s="93"/>
      <c r="AD370" s="149"/>
      <c r="AE370" s="39"/>
      <c r="AF370" s="149"/>
    </row>
    <row r="371">
      <c r="A371" s="129"/>
      <c r="B371" s="38"/>
      <c r="C371" s="20"/>
      <c r="D371" s="20"/>
      <c r="E371" s="21"/>
      <c r="F371" s="22"/>
      <c r="G371" s="145"/>
      <c r="H371" s="145"/>
      <c r="I371" s="38"/>
      <c r="J371" s="41"/>
      <c r="K371" s="41"/>
      <c r="L371" s="41"/>
      <c r="M371" s="146"/>
      <c r="N371" s="41"/>
      <c r="O371" s="43"/>
      <c r="P371" s="43"/>
      <c r="Q371" s="43"/>
      <c r="R371" s="147" t="b">
        <v>0</v>
      </c>
      <c r="S371" s="147" t="b">
        <v>0</v>
      </c>
      <c r="T371" s="147" t="b">
        <v>0</v>
      </c>
      <c r="U371" s="44"/>
      <c r="V371" s="131" t="b">
        <v>0</v>
      </c>
      <c r="W371" s="46"/>
      <c r="X371" s="46"/>
      <c r="Y371" s="46"/>
      <c r="Z371" s="46"/>
      <c r="AA371" s="125" t="str">
        <f>IFERROR(__xludf.DUMMYFUNCTION("""COMPUTED_VALUE"""),"")</f>
        <v/>
      </c>
      <c r="AB371" s="28"/>
      <c r="AC371" s="93"/>
      <c r="AD371" s="149"/>
      <c r="AE371" s="39"/>
      <c r="AF371" s="149"/>
    </row>
    <row r="372">
      <c r="A372" s="129"/>
      <c r="B372" s="38"/>
      <c r="C372" s="20"/>
      <c r="D372" s="20"/>
      <c r="E372" s="21"/>
      <c r="F372" s="22"/>
      <c r="G372" s="145"/>
      <c r="H372" s="145"/>
      <c r="I372" s="38"/>
      <c r="J372" s="41"/>
      <c r="K372" s="41"/>
      <c r="L372" s="41"/>
      <c r="M372" s="146"/>
      <c r="N372" s="41"/>
      <c r="O372" s="43"/>
      <c r="P372" s="43"/>
      <c r="Q372" s="43"/>
      <c r="R372" s="147" t="b">
        <v>0</v>
      </c>
      <c r="S372" s="147" t="b">
        <v>0</v>
      </c>
      <c r="T372" s="147" t="b">
        <v>0</v>
      </c>
      <c r="U372" s="44"/>
      <c r="V372" s="131" t="b">
        <v>0</v>
      </c>
      <c r="W372" s="46"/>
      <c r="X372" s="46"/>
      <c r="Y372" s="46"/>
      <c r="Z372" s="46"/>
      <c r="AA372" s="125" t="str">
        <f>IFERROR(__xludf.DUMMYFUNCTION("""COMPUTED_VALUE"""),"")</f>
        <v/>
      </c>
      <c r="AB372" s="28"/>
      <c r="AC372" s="93"/>
      <c r="AD372" s="149"/>
      <c r="AE372" s="39"/>
      <c r="AF372" s="149"/>
    </row>
    <row r="373">
      <c r="A373" s="129"/>
      <c r="B373" s="38"/>
      <c r="C373" s="20"/>
      <c r="D373" s="20"/>
      <c r="E373" s="21"/>
      <c r="F373" s="22"/>
      <c r="G373" s="145"/>
      <c r="H373" s="145"/>
      <c r="I373" s="38"/>
      <c r="J373" s="41"/>
      <c r="K373" s="41"/>
      <c r="L373" s="41"/>
      <c r="M373" s="146"/>
      <c r="N373" s="41"/>
      <c r="O373" s="43"/>
      <c r="P373" s="43"/>
      <c r="Q373" s="43"/>
      <c r="R373" s="147" t="b">
        <v>0</v>
      </c>
      <c r="S373" s="147" t="b">
        <v>0</v>
      </c>
      <c r="T373" s="147" t="b">
        <v>0</v>
      </c>
      <c r="U373" s="44"/>
      <c r="V373" s="131" t="b">
        <v>0</v>
      </c>
      <c r="W373" s="46"/>
      <c r="X373" s="46"/>
      <c r="Y373" s="46"/>
      <c r="Z373" s="46"/>
      <c r="AA373" s="125" t="str">
        <f>IFERROR(__xludf.DUMMYFUNCTION("""COMPUTED_VALUE"""),"")</f>
        <v/>
      </c>
      <c r="AB373" s="28"/>
      <c r="AC373" s="93"/>
      <c r="AD373" s="149"/>
      <c r="AE373" s="39"/>
      <c r="AF373" s="149"/>
    </row>
    <row r="374">
      <c r="A374" s="129"/>
      <c r="B374" s="38"/>
      <c r="C374" s="20"/>
      <c r="D374" s="20"/>
      <c r="E374" s="21"/>
      <c r="F374" s="22"/>
      <c r="G374" s="145"/>
      <c r="H374" s="145"/>
      <c r="I374" s="38"/>
      <c r="J374" s="41"/>
      <c r="K374" s="41"/>
      <c r="L374" s="41"/>
      <c r="M374" s="146"/>
      <c r="N374" s="41"/>
      <c r="O374" s="43"/>
      <c r="P374" s="43"/>
      <c r="Q374" s="43"/>
      <c r="R374" s="147" t="b">
        <v>0</v>
      </c>
      <c r="S374" s="147" t="b">
        <v>0</v>
      </c>
      <c r="T374" s="147" t="b">
        <v>0</v>
      </c>
      <c r="U374" s="44"/>
      <c r="V374" s="131" t="b">
        <v>0</v>
      </c>
      <c r="W374" s="46"/>
      <c r="X374" s="46"/>
      <c r="Y374" s="46"/>
      <c r="Z374" s="46"/>
      <c r="AA374" s="125" t="str">
        <f>IFERROR(__xludf.DUMMYFUNCTION("""COMPUTED_VALUE"""),"")</f>
        <v/>
      </c>
      <c r="AB374" s="28"/>
      <c r="AC374" s="93"/>
      <c r="AD374" s="149"/>
      <c r="AE374" s="39"/>
      <c r="AF374" s="149"/>
    </row>
    <row r="375">
      <c r="A375" s="129"/>
      <c r="B375" s="38"/>
      <c r="C375" s="20"/>
      <c r="D375" s="20"/>
      <c r="E375" s="21"/>
      <c r="F375" s="22"/>
      <c r="G375" s="145"/>
      <c r="H375" s="145"/>
      <c r="I375" s="38"/>
      <c r="J375" s="41"/>
      <c r="K375" s="41"/>
      <c r="L375" s="41"/>
      <c r="M375" s="146"/>
      <c r="N375" s="41"/>
      <c r="O375" s="43"/>
      <c r="P375" s="43"/>
      <c r="Q375" s="43"/>
      <c r="R375" s="147" t="b">
        <v>0</v>
      </c>
      <c r="S375" s="147" t="b">
        <v>0</v>
      </c>
      <c r="T375" s="147" t="b">
        <v>0</v>
      </c>
      <c r="U375" s="44"/>
      <c r="V375" s="131" t="b">
        <v>0</v>
      </c>
      <c r="W375" s="46"/>
      <c r="X375" s="46"/>
      <c r="Y375" s="46"/>
      <c r="Z375" s="46"/>
      <c r="AA375" s="125" t="str">
        <f>IFERROR(__xludf.DUMMYFUNCTION("""COMPUTED_VALUE"""),"")</f>
        <v/>
      </c>
      <c r="AB375" s="28"/>
      <c r="AC375" s="93"/>
      <c r="AD375" s="149"/>
      <c r="AE375" s="39"/>
      <c r="AF375" s="149"/>
    </row>
    <row r="376">
      <c r="A376" s="129"/>
      <c r="B376" s="38"/>
      <c r="C376" s="20"/>
      <c r="D376" s="20"/>
      <c r="E376" s="21"/>
      <c r="F376" s="22"/>
      <c r="G376" s="145"/>
      <c r="H376" s="145"/>
      <c r="I376" s="38"/>
      <c r="J376" s="41"/>
      <c r="K376" s="41"/>
      <c r="L376" s="41"/>
      <c r="M376" s="146"/>
      <c r="N376" s="41"/>
      <c r="O376" s="43"/>
      <c r="P376" s="43"/>
      <c r="Q376" s="43"/>
      <c r="R376" s="147" t="b">
        <v>0</v>
      </c>
      <c r="S376" s="147" t="b">
        <v>0</v>
      </c>
      <c r="T376" s="147" t="b">
        <v>0</v>
      </c>
      <c r="U376" s="44"/>
      <c r="V376" s="131" t="b">
        <v>0</v>
      </c>
      <c r="W376" s="46"/>
      <c r="X376" s="46"/>
      <c r="Y376" s="46"/>
      <c r="Z376" s="46"/>
      <c r="AA376" s="125" t="str">
        <f>IFERROR(__xludf.DUMMYFUNCTION("""COMPUTED_VALUE"""),"")</f>
        <v/>
      </c>
      <c r="AB376" s="28"/>
      <c r="AC376" s="93"/>
      <c r="AD376" s="149"/>
      <c r="AE376" s="39"/>
      <c r="AF376" s="149"/>
    </row>
    <row r="377">
      <c r="A377" s="129"/>
      <c r="B377" s="38"/>
      <c r="C377" s="20"/>
      <c r="D377" s="20"/>
      <c r="E377" s="21"/>
      <c r="F377" s="22"/>
      <c r="G377" s="145"/>
      <c r="H377" s="145"/>
      <c r="I377" s="38"/>
      <c r="J377" s="41"/>
      <c r="K377" s="41"/>
      <c r="L377" s="41"/>
      <c r="M377" s="146"/>
      <c r="N377" s="41"/>
      <c r="O377" s="43"/>
      <c r="P377" s="43"/>
      <c r="Q377" s="43"/>
      <c r="R377" s="147" t="b">
        <v>0</v>
      </c>
      <c r="S377" s="147" t="b">
        <v>0</v>
      </c>
      <c r="T377" s="147" t="b">
        <v>0</v>
      </c>
      <c r="U377" s="44"/>
      <c r="V377" s="131" t="b">
        <v>0</v>
      </c>
      <c r="W377" s="46"/>
      <c r="X377" s="46"/>
      <c r="Y377" s="46"/>
      <c r="Z377" s="46"/>
      <c r="AA377" s="125" t="str">
        <f>IFERROR(__xludf.DUMMYFUNCTION("""COMPUTED_VALUE"""),"")</f>
        <v/>
      </c>
      <c r="AB377" s="28"/>
      <c r="AC377" s="93"/>
      <c r="AD377" s="149"/>
      <c r="AE377" s="39"/>
      <c r="AF377" s="149"/>
    </row>
    <row r="378">
      <c r="A378" s="129"/>
      <c r="B378" s="38"/>
      <c r="C378" s="20"/>
      <c r="D378" s="20"/>
      <c r="E378" s="21"/>
      <c r="F378" s="22"/>
      <c r="G378" s="145"/>
      <c r="H378" s="145"/>
      <c r="I378" s="38"/>
      <c r="J378" s="41"/>
      <c r="K378" s="41"/>
      <c r="L378" s="41"/>
      <c r="M378" s="146"/>
      <c r="N378" s="41"/>
      <c r="O378" s="43"/>
      <c r="P378" s="43"/>
      <c r="Q378" s="43"/>
      <c r="R378" s="147" t="b">
        <v>0</v>
      </c>
      <c r="S378" s="147" t="b">
        <v>0</v>
      </c>
      <c r="T378" s="147" t="b">
        <v>0</v>
      </c>
      <c r="U378" s="44"/>
      <c r="V378" s="131" t="b">
        <v>0</v>
      </c>
      <c r="W378" s="46"/>
      <c r="X378" s="46"/>
      <c r="Y378" s="46"/>
      <c r="Z378" s="46"/>
      <c r="AA378" s="125" t="str">
        <f>IFERROR(__xludf.DUMMYFUNCTION("""COMPUTED_VALUE"""),"")</f>
        <v/>
      </c>
      <c r="AB378" s="28"/>
      <c r="AC378" s="93"/>
      <c r="AD378" s="149"/>
      <c r="AE378" s="39"/>
      <c r="AF378" s="149"/>
    </row>
    <row r="379">
      <c r="A379" s="129"/>
      <c r="B379" s="38"/>
      <c r="C379" s="20"/>
      <c r="D379" s="20"/>
      <c r="E379" s="21"/>
      <c r="F379" s="22"/>
      <c r="G379" s="145"/>
      <c r="H379" s="145"/>
      <c r="I379" s="38"/>
      <c r="J379" s="41"/>
      <c r="K379" s="41"/>
      <c r="L379" s="41"/>
      <c r="M379" s="146"/>
      <c r="N379" s="41"/>
      <c r="O379" s="43"/>
      <c r="P379" s="43"/>
      <c r="Q379" s="43"/>
      <c r="R379" s="147" t="b">
        <v>0</v>
      </c>
      <c r="S379" s="147" t="b">
        <v>0</v>
      </c>
      <c r="T379" s="147" t="b">
        <v>0</v>
      </c>
      <c r="U379" s="44"/>
      <c r="V379" s="131" t="b">
        <v>0</v>
      </c>
      <c r="W379" s="46"/>
      <c r="X379" s="46"/>
      <c r="Y379" s="46"/>
      <c r="Z379" s="46"/>
      <c r="AA379" s="125" t="str">
        <f>IFERROR(__xludf.DUMMYFUNCTION("""COMPUTED_VALUE"""),"")</f>
        <v/>
      </c>
      <c r="AB379" s="28"/>
      <c r="AC379" s="93"/>
      <c r="AD379" s="149"/>
      <c r="AE379" s="39"/>
      <c r="AF379" s="149"/>
    </row>
    <row r="380">
      <c r="A380" s="129"/>
      <c r="B380" s="38"/>
      <c r="C380" s="20"/>
      <c r="D380" s="20"/>
      <c r="E380" s="21"/>
      <c r="F380" s="22"/>
      <c r="G380" s="145"/>
      <c r="H380" s="145"/>
      <c r="I380" s="38"/>
      <c r="J380" s="41"/>
      <c r="K380" s="41"/>
      <c r="L380" s="41"/>
      <c r="M380" s="146"/>
      <c r="N380" s="41"/>
      <c r="O380" s="43"/>
      <c r="P380" s="43"/>
      <c r="Q380" s="43"/>
      <c r="R380" s="147" t="b">
        <v>0</v>
      </c>
      <c r="S380" s="147" t="b">
        <v>0</v>
      </c>
      <c r="T380" s="147" t="b">
        <v>0</v>
      </c>
      <c r="U380" s="44"/>
      <c r="V380" s="131" t="b">
        <v>0</v>
      </c>
      <c r="W380" s="46"/>
      <c r="X380" s="46"/>
      <c r="Y380" s="46"/>
      <c r="Z380" s="46"/>
      <c r="AA380" s="125" t="str">
        <f>IFERROR(__xludf.DUMMYFUNCTION("""COMPUTED_VALUE"""),"")</f>
        <v/>
      </c>
      <c r="AB380" s="28"/>
      <c r="AC380" s="93"/>
      <c r="AD380" s="149"/>
      <c r="AE380" s="39"/>
      <c r="AF380" s="149"/>
    </row>
    <row r="381">
      <c r="A381" s="129"/>
      <c r="B381" s="38"/>
      <c r="C381" s="20"/>
      <c r="D381" s="20"/>
      <c r="E381" s="21"/>
      <c r="F381" s="22"/>
      <c r="G381" s="145"/>
      <c r="H381" s="145"/>
      <c r="I381" s="38"/>
      <c r="J381" s="41"/>
      <c r="K381" s="41"/>
      <c r="L381" s="41"/>
      <c r="M381" s="146"/>
      <c r="N381" s="41"/>
      <c r="O381" s="43"/>
      <c r="P381" s="43"/>
      <c r="Q381" s="43"/>
      <c r="R381" s="147" t="b">
        <v>0</v>
      </c>
      <c r="S381" s="147" t="b">
        <v>0</v>
      </c>
      <c r="T381" s="147" t="b">
        <v>0</v>
      </c>
      <c r="U381" s="44"/>
      <c r="V381" s="131" t="b">
        <v>0</v>
      </c>
      <c r="W381" s="46"/>
      <c r="X381" s="46"/>
      <c r="Y381" s="46"/>
      <c r="Z381" s="46"/>
      <c r="AA381" s="125" t="str">
        <f>IFERROR(__xludf.DUMMYFUNCTION("""COMPUTED_VALUE"""),"")</f>
        <v/>
      </c>
      <c r="AB381" s="28"/>
      <c r="AC381" s="93"/>
      <c r="AD381" s="149"/>
      <c r="AE381" s="39"/>
      <c r="AF381" s="149"/>
    </row>
    <row r="382">
      <c r="A382" s="129"/>
      <c r="B382" s="38"/>
      <c r="C382" s="20"/>
      <c r="D382" s="20"/>
      <c r="E382" s="21"/>
      <c r="F382" s="22"/>
      <c r="G382" s="145"/>
      <c r="H382" s="145"/>
      <c r="I382" s="38"/>
      <c r="J382" s="41"/>
      <c r="K382" s="41"/>
      <c r="L382" s="41"/>
      <c r="M382" s="146"/>
      <c r="N382" s="41"/>
      <c r="O382" s="43"/>
      <c r="P382" s="43"/>
      <c r="Q382" s="43"/>
      <c r="R382" s="147" t="b">
        <v>0</v>
      </c>
      <c r="S382" s="147" t="b">
        <v>0</v>
      </c>
      <c r="T382" s="147" t="b">
        <v>0</v>
      </c>
      <c r="U382" s="44"/>
      <c r="V382" s="131" t="b">
        <v>0</v>
      </c>
      <c r="W382" s="46"/>
      <c r="X382" s="46"/>
      <c r="Y382" s="46"/>
      <c r="Z382" s="46"/>
      <c r="AA382" s="125" t="str">
        <f>IFERROR(__xludf.DUMMYFUNCTION("""COMPUTED_VALUE"""),"")</f>
        <v/>
      </c>
      <c r="AB382" s="28"/>
      <c r="AC382" s="93"/>
      <c r="AD382" s="149"/>
      <c r="AE382" s="39"/>
      <c r="AF382" s="149"/>
    </row>
    <row r="383">
      <c r="A383" s="129"/>
      <c r="B383" s="38"/>
      <c r="C383" s="20"/>
      <c r="D383" s="20"/>
      <c r="E383" s="21"/>
      <c r="F383" s="22"/>
      <c r="G383" s="145"/>
      <c r="H383" s="145"/>
      <c r="I383" s="38"/>
      <c r="J383" s="41"/>
      <c r="K383" s="41"/>
      <c r="L383" s="41"/>
      <c r="M383" s="146"/>
      <c r="N383" s="41"/>
      <c r="O383" s="43"/>
      <c r="P383" s="43"/>
      <c r="Q383" s="43"/>
      <c r="R383" s="147" t="b">
        <v>0</v>
      </c>
      <c r="S383" s="147" t="b">
        <v>0</v>
      </c>
      <c r="T383" s="147" t="b">
        <v>0</v>
      </c>
      <c r="U383" s="44"/>
      <c r="V383" s="131" t="b">
        <v>0</v>
      </c>
      <c r="W383" s="46"/>
      <c r="X383" s="46"/>
      <c r="Y383" s="46"/>
      <c r="Z383" s="46"/>
      <c r="AA383" s="125" t="str">
        <f>IFERROR(__xludf.DUMMYFUNCTION("""COMPUTED_VALUE"""),"")</f>
        <v/>
      </c>
      <c r="AB383" s="28"/>
      <c r="AC383" s="93"/>
      <c r="AD383" s="149"/>
      <c r="AE383" s="39"/>
      <c r="AF383" s="149"/>
    </row>
    <row r="384">
      <c r="A384" s="129"/>
      <c r="B384" s="38"/>
      <c r="C384" s="20"/>
      <c r="D384" s="20"/>
      <c r="E384" s="21"/>
      <c r="F384" s="22"/>
      <c r="G384" s="145"/>
      <c r="H384" s="145"/>
      <c r="I384" s="38"/>
      <c r="J384" s="41"/>
      <c r="K384" s="41"/>
      <c r="L384" s="41"/>
      <c r="M384" s="146"/>
      <c r="N384" s="41"/>
      <c r="O384" s="43"/>
      <c r="P384" s="43"/>
      <c r="Q384" s="43"/>
      <c r="R384" s="147" t="b">
        <v>0</v>
      </c>
      <c r="S384" s="147" t="b">
        <v>0</v>
      </c>
      <c r="T384" s="147" t="b">
        <v>0</v>
      </c>
      <c r="U384" s="44"/>
      <c r="V384" s="131" t="b">
        <v>0</v>
      </c>
      <c r="W384" s="46"/>
      <c r="X384" s="46"/>
      <c r="Y384" s="46"/>
      <c r="Z384" s="46"/>
      <c r="AA384" s="125" t="str">
        <f>IFERROR(__xludf.DUMMYFUNCTION("""COMPUTED_VALUE"""),"")</f>
        <v/>
      </c>
      <c r="AB384" s="28"/>
      <c r="AC384" s="93"/>
      <c r="AD384" s="149"/>
      <c r="AE384" s="39"/>
      <c r="AF384" s="149"/>
    </row>
    <row r="385">
      <c r="A385" s="129"/>
      <c r="B385" s="38"/>
      <c r="C385" s="20"/>
      <c r="D385" s="20"/>
      <c r="E385" s="21"/>
      <c r="F385" s="22"/>
      <c r="G385" s="145"/>
      <c r="H385" s="145"/>
      <c r="I385" s="38"/>
      <c r="J385" s="41"/>
      <c r="K385" s="41"/>
      <c r="L385" s="41"/>
      <c r="M385" s="146"/>
      <c r="N385" s="41"/>
      <c r="O385" s="43"/>
      <c r="P385" s="43"/>
      <c r="Q385" s="43"/>
      <c r="R385" s="147" t="b">
        <v>0</v>
      </c>
      <c r="S385" s="147" t="b">
        <v>0</v>
      </c>
      <c r="T385" s="147" t="b">
        <v>0</v>
      </c>
      <c r="U385" s="44"/>
      <c r="V385" s="131" t="b">
        <v>0</v>
      </c>
      <c r="W385" s="46"/>
      <c r="X385" s="46"/>
      <c r="Y385" s="46"/>
      <c r="Z385" s="46"/>
      <c r="AA385" s="125" t="str">
        <f>IFERROR(__xludf.DUMMYFUNCTION("""COMPUTED_VALUE"""),"")</f>
        <v/>
      </c>
      <c r="AB385" s="28"/>
      <c r="AC385" s="93"/>
      <c r="AD385" s="149"/>
      <c r="AE385" s="39"/>
      <c r="AF385" s="149"/>
    </row>
    <row r="386">
      <c r="A386" s="129"/>
      <c r="B386" s="38"/>
      <c r="C386" s="20"/>
      <c r="D386" s="20"/>
      <c r="E386" s="21"/>
      <c r="F386" s="22"/>
      <c r="G386" s="145"/>
      <c r="H386" s="145"/>
      <c r="I386" s="38"/>
      <c r="J386" s="41"/>
      <c r="K386" s="41"/>
      <c r="L386" s="41"/>
      <c r="M386" s="146"/>
      <c r="N386" s="41"/>
      <c r="O386" s="43"/>
      <c r="P386" s="43"/>
      <c r="Q386" s="43"/>
      <c r="R386" s="147" t="b">
        <v>0</v>
      </c>
      <c r="S386" s="147" t="b">
        <v>0</v>
      </c>
      <c r="T386" s="147" t="b">
        <v>0</v>
      </c>
      <c r="U386" s="44"/>
      <c r="V386" s="131" t="b">
        <v>0</v>
      </c>
      <c r="W386" s="46"/>
      <c r="X386" s="46"/>
      <c r="Y386" s="46"/>
      <c r="Z386" s="46"/>
      <c r="AA386" s="125" t="str">
        <f>IFERROR(__xludf.DUMMYFUNCTION("""COMPUTED_VALUE"""),"")</f>
        <v/>
      </c>
      <c r="AB386" s="28"/>
      <c r="AC386" s="93"/>
      <c r="AD386" s="149"/>
      <c r="AE386" s="39"/>
      <c r="AF386" s="149"/>
    </row>
    <row r="387">
      <c r="A387" s="129"/>
      <c r="B387" s="38"/>
      <c r="C387" s="20"/>
      <c r="D387" s="20"/>
      <c r="E387" s="21"/>
      <c r="F387" s="22"/>
      <c r="G387" s="145"/>
      <c r="H387" s="145"/>
      <c r="I387" s="38"/>
      <c r="J387" s="41"/>
      <c r="K387" s="41"/>
      <c r="L387" s="41"/>
      <c r="M387" s="146"/>
      <c r="N387" s="41"/>
      <c r="O387" s="43"/>
      <c r="P387" s="43"/>
      <c r="Q387" s="43"/>
      <c r="R387" s="147" t="b">
        <v>0</v>
      </c>
      <c r="S387" s="147" t="b">
        <v>0</v>
      </c>
      <c r="T387" s="147" t="b">
        <v>0</v>
      </c>
      <c r="U387" s="44"/>
      <c r="V387" s="131" t="b">
        <v>0</v>
      </c>
      <c r="W387" s="46"/>
      <c r="X387" s="46"/>
      <c r="Y387" s="46"/>
      <c r="Z387" s="46"/>
      <c r="AA387" s="125" t="str">
        <f>IFERROR(__xludf.DUMMYFUNCTION("""COMPUTED_VALUE"""),"")</f>
        <v/>
      </c>
      <c r="AB387" s="28"/>
      <c r="AC387" s="93"/>
      <c r="AD387" s="149"/>
      <c r="AE387" s="39"/>
      <c r="AF387" s="149"/>
    </row>
    <row r="388">
      <c r="A388" s="129"/>
      <c r="B388" s="38"/>
      <c r="C388" s="20"/>
      <c r="D388" s="20"/>
      <c r="E388" s="21"/>
      <c r="F388" s="22"/>
      <c r="G388" s="145"/>
      <c r="H388" s="145"/>
      <c r="I388" s="38"/>
      <c r="J388" s="41"/>
      <c r="K388" s="41"/>
      <c r="L388" s="41"/>
      <c r="M388" s="146"/>
      <c r="N388" s="41"/>
      <c r="O388" s="43"/>
      <c r="P388" s="43"/>
      <c r="Q388" s="43"/>
      <c r="R388" s="147" t="b">
        <v>0</v>
      </c>
      <c r="S388" s="147" t="b">
        <v>0</v>
      </c>
      <c r="T388" s="147" t="b">
        <v>0</v>
      </c>
      <c r="U388" s="44"/>
      <c r="V388" s="131" t="b">
        <v>0</v>
      </c>
      <c r="W388" s="46"/>
      <c r="X388" s="46"/>
      <c r="Y388" s="46"/>
      <c r="Z388" s="46"/>
      <c r="AA388" s="125" t="str">
        <f>IFERROR(__xludf.DUMMYFUNCTION("""COMPUTED_VALUE"""),"")</f>
        <v/>
      </c>
      <c r="AB388" s="28"/>
      <c r="AC388" s="93"/>
      <c r="AD388" s="149"/>
      <c r="AE388" s="39"/>
      <c r="AF388" s="149"/>
    </row>
    <row r="389">
      <c r="A389" s="129"/>
      <c r="B389" s="38"/>
      <c r="C389" s="20"/>
      <c r="D389" s="20"/>
      <c r="E389" s="21"/>
      <c r="F389" s="22"/>
      <c r="G389" s="145"/>
      <c r="H389" s="145"/>
      <c r="I389" s="38"/>
      <c r="J389" s="41"/>
      <c r="K389" s="41"/>
      <c r="L389" s="41"/>
      <c r="M389" s="146"/>
      <c r="N389" s="41"/>
      <c r="O389" s="43"/>
      <c r="P389" s="43"/>
      <c r="Q389" s="43"/>
      <c r="R389" s="147" t="b">
        <v>0</v>
      </c>
      <c r="S389" s="147" t="b">
        <v>0</v>
      </c>
      <c r="T389" s="147" t="b">
        <v>0</v>
      </c>
      <c r="U389" s="44"/>
      <c r="V389" s="131" t="b">
        <v>0</v>
      </c>
      <c r="W389" s="46"/>
      <c r="X389" s="46"/>
      <c r="Y389" s="46"/>
      <c r="Z389" s="46"/>
      <c r="AA389" s="125" t="str">
        <f>IFERROR(__xludf.DUMMYFUNCTION("""COMPUTED_VALUE"""),"")</f>
        <v/>
      </c>
      <c r="AB389" s="28"/>
      <c r="AC389" s="93"/>
      <c r="AD389" s="149"/>
      <c r="AE389" s="39"/>
      <c r="AF389" s="149"/>
    </row>
  </sheetData>
  <dataValidations>
    <dataValidation type="list" allowBlank="1" sqref="I11">
      <formula1>"Adam,Brett,Chris,James,Mike,Will,Cale,Drew"</formula1>
    </dataValidation>
    <dataValidation type="list" allowBlank="1" sqref="I194">
      <formula1>"Adam,Brett,Chris,James,Jared,Mike,Will"</formula1>
    </dataValidation>
    <dataValidation type="list" allowBlank="1" sqref="I2:I10 I12:I193 I195:I389">
      <formula1>"Adam,Brett,Cale,Chris,Drew,Geoff,James,Mike,Will"</formula1>
    </dataValidation>
    <dataValidation type="custom" allowBlank="1" showDropDown="1" showInputMessage="1" prompt="Enter a valid date" sqref="G1:H389">
      <formula1>OR(NOT(ISERROR(DATEVALUE(G1))), AND(ISNUMBER(G1), LEFT(CELL("format", G1))="D"))</formula1>
    </dataValidation>
    <dataValidation type="list" allowBlank="1" showErrorMessage="1" sqref="D2:D389">
      <formula1>"Roofing and Siding,Construction"</formula1>
    </dataValidation>
    <dataValidation type="list" allowBlank="1" showErrorMessage="1" sqref="U2:U389">
      <formula1>"Approved,Project On Hold,Customer Notified,Materials Ordered,Job Scheduled,In Progress,Pending Gutters,Pending Inspection,Job Review,In Billing"</formula1>
    </dataValidation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13"/>
    <col customWidth="1" min="3" max="3" width="8.38"/>
    <col customWidth="1" min="4" max="4" width="2.88"/>
    <col customWidth="1" min="5" max="5" width="10.75"/>
    <col customWidth="1" min="6" max="6" width="10.38"/>
    <col customWidth="1" min="7" max="7" width="10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50"/>
      <c r="B21" s="150"/>
      <c r="C21" s="150"/>
      <c r="D21" s="150"/>
      <c r="E21" s="150"/>
      <c r="F21" s="150"/>
      <c r="G21" s="150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A38" s="51"/>
      <c r="B38" s="51"/>
      <c r="C38" s="51"/>
      <c r="D38" s="51"/>
      <c r="E38" s="51"/>
      <c r="F38" s="51"/>
      <c r="G38" s="51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>
      <c r="A74" s="51"/>
      <c r="B74" s="51"/>
      <c r="C74" s="51"/>
      <c r="D74" s="51"/>
      <c r="E74" s="51"/>
      <c r="F74" s="51"/>
      <c r="G74" s="51"/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>
      <c r="A115" s="51"/>
      <c r="B115" s="51"/>
      <c r="C115" s="51"/>
      <c r="D115" s="51"/>
      <c r="E115" s="51"/>
      <c r="F115" s="51"/>
      <c r="G115" s="51"/>
    </row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>
      <c r="A159" s="51"/>
      <c r="B159" s="51"/>
      <c r="C159" s="51"/>
      <c r="D159" s="51"/>
      <c r="E159" s="51"/>
      <c r="F159" s="51"/>
      <c r="G159" s="51"/>
    </row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>
      <c r="A194" s="51"/>
      <c r="B194" s="51"/>
      <c r="C194" s="51"/>
      <c r="D194" s="51"/>
      <c r="E194" s="51"/>
      <c r="F194" s="51"/>
      <c r="G194" s="51"/>
    </row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s="51"/>
      <c r="B229" s="51"/>
      <c r="C229" s="51"/>
      <c r="D229" s="51"/>
      <c r="E229" s="51"/>
      <c r="F229" s="51"/>
      <c r="G229" s="51"/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>
      <c r="A255" s="51"/>
      <c r="B255" s="51"/>
      <c r="C255" s="51"/>
      <c r="D255" s="51"/>
      <c r="E255" s="51"/>
      <c r="F255" s="51"/>
      <c r="G255" s="51"/>
    </row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>
      <c r="A286" s="51"/>
      <c r="B286" s="51"/>
      <c r="C286" s="51"/>
      <c r="D286" s="51"/>
      <c r="E286" s="51"/>
      <c r="F286" s="51"/>
      <c r="G286" s="51"/>
    </row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>
      <c r="A325" s="51"/>
      <c r="B325" s="51"/>
      <c r="C325" s="51"/>
      <c r="D325" s="51"/>
      <c r="E325" s="51"/>
      <c r="F325" s="51"/>
      <c r="G325" s="51"/>
    </row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>
      <c r="A350" s="51"/>
      <c r="B350" s="51"/>
      <c r="C350" s="51"/>
      <c r="D350" s="51"/>
      <c r="E350" s="51"/>
      <c r="F350" s="51"/>
      <c r="G350" s="51"/>
    </row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</sheetData>
  <drawing r:id="rId1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3.75"/>
    <col customWidth="1" min="3" max="3" width="11.63"/>
    <col customWidth="1" min="4" max="4" width="11.25"/>
    <col customWidth="1" min="5" max="5" width="14.38"/>
    <col customWidth="1" min="6" max="6" width="11.63"/>
    <col customWidth="1" min="7" max="7" width="7.63"/>
    <col customWidth="1" min="8" max="8" width="8.38"/>
    <col customWidth="1" min="9" max="9" width="13.75"/>
    <col customWidth="1" min="10" max="10" width="16.38"/>
  </cols>
  <sheetData>
    <row r="1">
      <c r="I1" s="155" t="s">
        <v>564</v>
      </c>
      <c r="J1" s="156" t="s">
        <v>565</v>
      </c>
      <c r="K1" s="157" t="s">
        <v>261</v>
      </c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I2" s="161">
        <f>G2</f>
        <v>0.5135201844</v>
      </c>
      <c r="J2" s="160">
        <f t="shared" ref="J2:J11" si="1">E2/B2</f>
        <v>27108.78625</v>
      </c>
      <c r="K2" s="158">
        <f>COUNTIFS('2025'!I:I,"Adam",'2025'!U:U,"&lt;&gt;In Billing")</f>
        <v>0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I3" s="161">
        <f>(G3+H3)/2</f>
        <v>0.485593009</v>
      </c>
      <c r="J3" s="160">
        <f t="shared" si="1"/>
        <v>12338.79854</v>
      </c>
      <c r="K3" s="158">
        <f>COUNTIFS('2025'!I:I,"Brett",'2025'!U:U,"&lt;&gt;In Billing")</f>
        <v>4</v>
      </c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I4" s="161">
        <f>G4</f>
        <v>0.99995</v>
      </c>
      <c r="J4" s="160">
        <f t="shared" si="1"/>
        <v>200</v>
      </c>
      <c r="K4" s="158">
        <f>COUNTIFS('2025'!I:I,"Cale",'2025'!U:U,"&lt;&gt;In Billing")</f>
        <v>0</v>
      </c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I5" s="161">
        <f t="shared" ref="I5:I9" si="2">(G5+H5)/2</f>
        <v>0.6065555506</v>
      </c>
      <c r="J5" s="160">
        <f t="shared" si="1"/>
        <v>46479.81824</v>
      </c>
      <c r="K5" s="158">
        <f>COUNTIFS('2025'!I:I,"Chris",'2025'!U:U,"&lt;&gt;In Billing")</f>
        <v>6</v>
      </c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I6" s="161">
        <f t="shared" si="2"/>
        <v>0.5653888355</v>
      </c>
      <c r="J6" s="160">
        <f t="shared" si="1"/>
        <v>16851.34766</v>
      </c>
      <c r="K6" s="158">
        <f>COUNTIFS('2025'!I:I,"Drew",'2025'!U:U,"&lt;&gt;In Billing")</f>
        <v>4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I7" s="161">
        <f t="shared" si="2"/>
        <v>0.5544575126</v>
      </c>
      <c r="J7" s="160">
        <f t="shared" si="1"/>
        <v>10194.08103</v>
      </c>
      <c r="K7" s="158">
        <f>COUNTIFS('2025'!I:I,"Geoff",'2025'!U:U,"&lt;&gt;In Billing")</f>
        <v>2</v>
      </c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I8" s="161">
        <f t="shared" si="2"/>
        <v>0.4962793719</v>
      </c>
      <c r="J8" s="160">
        <f t="shared" si="1"/>
        <v>16101.4763</v>
      </c>
      <c r="K8" s="158">
        <f>COUNTIFS('2025'!I:I,"James",'2025'!U:U,"&lt;&gt;In Billing")</f>
        <v>9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I9" s="161">
        <f t="shared" si="2"/>
        <v>0.576339551</v>
      </c>
      <c r="J9" s="160">
        <f t="shared" si="1"/>
        <v>7090.341429</v>
      </c>
      <c r="K9" s="158">
        <f>COUNTIFS('2025'!I:I,"Mike",'2025'!U:U,"&lt;&gt;In Billing")</f>
        <v>0</v>
      </c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I10" s="161">
        <f>G10</f>
        <v>0.5280154024</v>
      </c>
      <c r="J10" s="160">
        <f t="shared" si="1"/>
        <v>10130.075</v>
      </c>
      <c r="K10" s="158">
        <f>COUNTIFS('2025'!I:I,"Will",'2025'!U:U,"&lt;&gt;In Billing")</f>
        <v>0</v>
      </c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I11" s="166">
        <f>SUM(I2:I10)/9</f>
        <v>0.5917888242</v>
      </c>
      <c r="J11" s="167">
        <f t="shared" si="1"/>
        <v>16950.13591</v>
      </c>
      <c r="K11" s="168">
        <f>SUM(K2:K10)</f>
        <v>25</v>
      </c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2"/>
      <c r="B12" s="169"/>
      <c r="C12" s="53"/>
      <c r="D12" s="52"/>
      <c r="E12" s="52"/>
      <c r="F12" s="52"/>
      <c r="G12" s="52"/>
      <c r="H12" s="52"/>
      <c r="I12" s="170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2"/>
      <c r="B13" s="169"/>
      <c r="C13" s="53"/>
      <c r="D13" s="52"/>
      <c r="E13" s="52"/>
      <c r="F13" s="52"/>
      <c r="G13" s="52"/>
      <c r="H13" s="52"/>
      <c r="I13" s="170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2"/>
      <c r="B14" s="169"/>
      <c r="C14" s="53"/>
      <c r="D14" s="52"/>
      <c r="E14" s="52"/>
      <c r="F14" s="52"/>
      <c r="G14" s="52"/>
      <c r="H14" s="52"/>
      <c r="I14" s="170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2"/>
      <c r="B15" s="169"/>
      <c r="C15" s="53"/>
      <c r="D15" s="52"/>
      <c r="E15" s="52"/>
      <c r="F15" s="52"/>
      <c r="G15" s="52"/>
      <c r="H15" s="52"/>
      <c r="I15" s="170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2"/>
      <c r="B16" s="169"/>
      <c r="C16" s="53"/>
      <c r="D16" s="52"/>
      <c r="E16" s="52"/>
      <c r="F16" s="52"/>
      <c r="G16" s="52"/>
      <c r="H16" s="52"/>
      <c r="I16" s="170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2"/>
      <c r="B17" s="169"/>
      <c r="C17" s="53"/>
      <c r="D17" s="52"/>
      <c r="E17" s="52"/>
      <c r="F17" s="52"/>
      <c r="G17" s="52"/>
      <c r="H17" s="52"/>
      <c r="I17" s="170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2"/>
      <c r="B18" s="169"/>
      <c r="C18" s="53"/>
      <c r="D18" s="52"/>
      <c r="E18" s="52"/>
      <c r="F18" s="52"/>
      <c r="G18" s="52"/>
      <c r="H18" s="52"/>
      <c r="I18" s="170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2"/>
      <c r="B19" s="169"/>
      <c r="C19" s="53"/>
      <c r="D19" s="52"/>
      <c r="E19" s="52"/>
      <c r="F19" s="52"/>
      <c r="G19" s="52"/>
      <c r="H19" s="52"/>
      <c r="I19" s="170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2"/>
      <c r="B20" s="169"/>
      <c r="C20" s="53"/>
      <c r="D20" s="52"/>
      <c r="E20" s="52"/>
      <c r="F20" s="52"/>
      <c r="G20" s="52"/>
      <c r="H20" s="52"/>
      <c r="I20" s="170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2"/>
      <c r="B21" s="169"/>
      <c r="C21" s="53"/>
      <c r="D21" s="52"/>
      <c r="E21" s="52"/>
      <c r="F21" s="52"/>
      <c r="G21" s="52"/>
      <c r="H21" s="52"/>
      <c r="I21" s="170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2"/>
      <c r="B22" s="169"/>
      <c r="C22" s="53"/>
      <c r="D22" s="52"/>
      <c r="E22" s="52"/>
      <c r="F22" s="52"/>
      <c r="G22" s="52"/>
      <c r="H22" s="52"/>
      <c r="I22" s="170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52"/>
      <c r="B23" s="169"/>
      <c r="C23" s="53"/>
      <c r="D23" s="52"/>
      <c r="E23" s="52"/>
      <c r="F23" s="52"/>
      <c r="G23" s="52"/>
      <c r="H23" s="52"/>
      <c r="I23" s="170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2"/>
      <c r="B24" s="169"/>
      <c r="C24" s="53"/>
      <c r="D24" s="52"/>
      <c r="E24" s="52"/>
      <c r="F24" s="52"/>
      <c r="G24" s="52"/>
      <c r="H24" s="52"/>
      <c r="I24" s="170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2"/>
      <c r="B25" s="169"/>
      <c r="C25" s="53"/>
      <c r="D25" s="52"/>
      <c r="E25" s="52"/>
      <c r="F25" s="52"/>
      <c r="G25" s="52"/>
      <c r="H25" s="52"/>
      <c r="I25" s="170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2"/>
      <c r="B26" s="169"/>
      <c r="C26" s="53"/>
      <c r="D26" s="52"/>
      <c r="E26" s="52"/>
      <c r="F26" s="52"/>
      <c r="G26" s="52"/>
      <c r="H26" s="52"/>
      <c r="I26" s="170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2"/>
      <c r="B27" s="169"/>
      <c r="C27" s="53"/>
      <c r="D27" s="52"/>
      <c r="E27" s="52"/>
      <c r="F27" s="52"/>
      <c r="G27" s="52"/>
      <c r="H27" s="52"/>
      <c r="I27" s="170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52"/>
      <c r="B28" s="169"/>
      <c r="C28" s="53"/>
      <c r="D28" s="52"/>
      <c r="E28" s="52"/>
      <c r="F28" s="52"/>
      <c r="G28" s="52"/>
      <c r="H28" s="52"/>
      <c r="I28" s="170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2"/>
      <c r="B29" s="169"/>
      <c r="C29" s="53"/>
      <c r="D29" s="52"/>
      <c r="E29" s="52"/>
      <c r="F29" s="52"/>
      <c r="G29" s="52"/>
      <c r="H29" s="52"/>
      <c r="I29" s="170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2"/>
      <c r="B30" s="169"/>
      <c r="C30" s="53"/>
      <c r="D30" s="52"/>
      <c r="E30" s="52"/>
      <c r="F30" s="52"/>
      <c r="G30" s="52"/>
      <c r="H30" s="52"/>
      <c r="I30" s="170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2"/>
      <c r="B31" s="169"/>
      <c r="C31" s="53"/>
      <c r="D31" s="52"/>
      <c r="E31" s="52"/>
      <c r="F31" s="52"/>
      <c r="G31" s="52"/>
      <c r="H31" s="52"/>
      <c r="I31" s="170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2"/>
      <c r="B32" s="169"/>
      <c r="C32" s="53"/>
      <c r="D32" s="52"/>
      <c r="E32" s="52"/>
      <c r="F32" s="52"/>
      <c r="G32" s="52"/>
      <c r="H32" s="52"/>
      <c r="I32" s="170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52"/>
      <c r="B33" s="169"/>
      <c r="C33" s="53"/>
      <c r="D33" s="52"/>
      <c r="E33" s="52"/>
      <c r="F33" s="52"/>
      <c r="G33" s="52"/>
      <c r="H33" s="52"/>
      <c r="I33" s="170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52"/>
      <c r="B34" s="169"/>
      <c r="C34" s="53"/>
      <c r="D34" s="52"/>
      <c r="E34" s="52"/>
      <c r="F34" s="52"/>
      <c r="G34" s="52"/>
      <c r="H34" s="52"/>
      <c r="I34" s="170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2"/>
      <c r="B35" s="169"/>
      <c r="C35" s="53"/>
      <c r="D35" s="52"/>
      <c r="E35" s="52"/>
      <c r="F35" s="52"/>
      <c r="G35" s="52"/>
      <c r="H35" s="52"/>
      <c r="I35" s="170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2"/>
      <c r="B36" s="169"/>
      <c r="C36" s="53"/>
      <c r="D36" s="52"/>
      <c r="E36" s="52"/>
      <c r="F36" s="52"/>
      <c r="G36" s="52"/>
      <c r="H36" s="52"/>
      <c r="I36" s="170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2"/>
      <c r="B37" s="169"/>
      <c r="C37" s="53"/>
      <c r="D37" s="52"/>
      <c r="E37" s="52"/>
      <c r="F37" s="52"/>
      <c r="G37" s="52"/>
      <c r="H37" s="52"/>
      <c r="I37" s="170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169"/>
      <c r="C38" s="53"/>
      <c r="D38" s="52"/>
      <c r="E38" s="52"/>
      <c r="F38" s="52"/>
      <c r="G38" s="52"/>
      <c r="H38" s="52"/>
      <c r="I38" s="170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169"/>
      <c r="C39" s="53"/>
      <c r="D39" s="52"/>
      <c r="E39" s="52"/>
      <c r="F39" s="52"/>
      <c r="G39" s="52"/>
      <c r="H39" s="52"/>
      <c r="I39" s="170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169"/>
      <c r="C40" s="53"/>
      <c r="D40" s="52"/>
      <c r="E40" s="52"/>
      <c r="F40" s="52"/>
      <c r="G40" s="52"/>
      <c r="H40" s="52"/>
      <c r="I40" s="170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169"/>
      <c r="C41" s="53"/>
      <c r="D41" s="52"/>
      <c r="E41" s="52"/>
      <c r="F41" s="52"/>
      <c r="G41" s="52"/>
      <c r="H41" s="52"/>
      <c r="I41" s="170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169"/>
      <c r="C42" s="53"/>
      <c r="D42" s="52"/>
      <c r="E42" s="52"/>
      <c r="F42" s="52"/>
      <c r="G42" s="52"/>
      <c r="H42" s="52"/>
      <c r="I42" s="170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2"/>
      <c r="B43" s="169"/>
      <c r="C43" s="53"/>
      <c r="D43" s="52"/>
      <c r="E43" s="52"/>
      <c r="F43" s="52"/>
      <c r="G43" s="52"/>
      <c r="H43" s="52"/>
      <c r="I43" s="170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2"/>
      <c r="B44" s="169"/>
      <c r="C44" s="53"/>
      <c r="D44" s="52"/>
      <c r="E44" s="52"/>
      <c r="F44" s="52"/>
      <c r="G44" s="52"/>
      <c r="H44" s="52"/>
      <c r="I44" s="170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169"/>
      <c r="C45" s="53"/>
      <c r="D45" s="52"/>
      <c r="E45" s="52"/>
      <c r="F45" s="52"/>
      <c r="G45" s="52"/>
      <c r="H45" s="52"/>
      <c r="I45" s="170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169"/>
      <c r="C46" s="53"/>
      <c r="D46" s="52"/>
      <c r="E46" s="52"/>
      <c r="F46" s="52"/>
      <c r="G46" s="52"/>
      <c r="H46" s="52"/>
      <c r="I46" s="170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169"/>
      <c r="C47" s="53"/>
      <c r="D47" s="52"/>
      <c r="E47" s="52"/>
      <c r="F47" s="52"/>
      <c r="G47" s="52"/>
      <c r="H47" s="52"/>
      <c r="I47" s="170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B48" s="169"/>
      <c r="C48" s="53"/>
      <c r="D48" s="52"/>
      <c r="E48" s="52"/>
      <c r="F48" s="52"/>
      <c r="G48" s="52"/>
      <c r="H48" s="52"/>
      <c r="I48" s="170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169"/>
      <c r="C49" s="53"/>
      <c r="D49" s="52"/>
      <c r="E49" s="52"/>
      <c r="F49" s="52"/>
      <c r="G49" s="52"/>
      <c r="H49" s="52"/>
      <c r="I49" s="170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169"/>
      <c r="C50" s="53"/>
      <c r="D50" s="52"/>
      <c r="E50" s="52"/>
      <c r="F50" s="52"/>
      <c r="G50" s="52"/>
      <c r="H50" s="52"/>
      <c r="I50" s="170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169"/>
      <c r="C51" s="53"/>
      <c r="D51" s="52"/>
      <c r="E51" s="52"/>
      <c r="F51" s="52"/>
      <c r="G51" s="52"/>
      <c r="H51" s="52"/>
      <c r="I51" s="170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169"/>
      <c r="C52" s="53"/>
      <c r="D52" s="52"/>
      <c r="E52" s="52"/>
      <c r="F52" s="52"/>
      <c r="G52" s="52"/>
      <c r="H52" s="52"/>
      <c r="I52" s="170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169"/>
      <c r="C53" s="53"/>
      <c r="D53" s="52"/>
      <c r="E53" s="52"/>
      <c r="F53" s="52"/>
      <c r="G53" s="52"/>
      <c r="H53" s="52"/>
      <c r="I53" s="170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B54" s="169"/>
      <c r="C54" s="53"/>
      <c r="D54" s="52"/>
      <c r="E54" s="52"/>
      <c r="F54" s="52"/>
      <c r="G54" s="52"/>
      <c r="H54" s="52"/>
      <c r="I54" s="170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169"/>
      <c r="C55" s="53"/>
      <c r="D55" s="52"/>
      <c r="E55" s="52"/>
      <c r="F55" s="52"/>
      <c r="G55" s="52"/>
      <c r="H55" s="52"/>
      <c r="I55" s="170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169"/>
      <c r="C56" s="53"/>
      <c r="D56" s="52"/>
      <c r="E56" s="52"/>
      <c r="F56" s="52"/>
      <c r="G56" s="52"/>
      <c r="H56" s="52"/>
      <c r="I56" s="170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169"/>
      <c r="C57" s="53"/>
      <c r="D57" s="52"/>
      <c r="E57" s="52"/>
      <c r="F57" s="52"/>
      <c r="G57" s="52"/>
      <c r="H57" s="52"/>
      <c r="I57" s="170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169"/>
      <c r="C58" s="53"/>
      <c r="D58" s="52"/>
      <c r="E58" s="52"/>
      <c r="F58" s="52"/>
      <c r="G58" s="52"/>
      <c r="H58" s="52"/>
      <c r="I58" s="170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169"/>
      <c r="C59" s="53"/>
      <c r="D59" s="52"/>
      <c r="E59" s="52"/>
      <c r="F59" s="52"/>
      <c r="G59" s="52"/>
      <c r="H59" s="52"/>
      <c r="I59" s="170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169"/>
      <c r="C60" s="53"/>
      <c r="D60" s="52"/>
      <c r="E60" s="52"/>
      <c r="F60" s="52"/>
      <c r="G60" s="52"/>
      <c r="H60" s="52"/>
      <c r="I60" s="170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169"/>
      <c r="C61" s="53"/>
      <c r="D61" s="52"/>
      <c r="E61" s="52"/>
      <c r="F61" s="52"/>
      <c r="G61" s="52"/>
      <c r="H61" s="52"/>
      <c r="I61" s="170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169"/>
      <c r="C62" s="53"/>
      <c r="D62" s="52"/>
      <c r="E62" s="52"/>
      <c r="F62" s="52"/>
      <c r="G62" s="52"/>
      <c r="H62" s="52"/>
      <c r="I62" s="170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169"/>
      <c r="C63" s="53"/>
      <c r="D63" s="52"/>
      <c r="E63" s="52"/>
      <c r="F63" s="52"/>
      <c r="G63" s="52"/>
      <c r="H63" s="52"/>
      <c r="I63" s="170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169"/>
      <c r="C64" s="53"/>
      <c r="D64" s="52"/>
      <c r="E64" s="52"/>
      <c r="F64" s="52"/>
      <c r="G64" s="52"/>
      <c r="H64" s="52"/>
      <c r="I64" s="170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169"/>
      <c r="C65" s="53"/>
      <c r="D65" s="52"/>
      <c r="E65" s="52"/>
      <c r="F65" s="52"/>
      <c r="G65" s="52"/>
      <c r="H65" s="52"/>
      <c r="I65" s="170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169"/>
      <c r="C66" s="53"/>
      <c r="D66" s="52"/>
      <c r="E66" s="52"/>
      <c r="F66" s="52"/>
      <c r="G66" s="52"/>
      <c r="H66" s="52"/>
      <c r="I66" s="170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169"/>
      <c r="C67" s="53"/>
      <c r="D67" s="52"/>
      <c r="E67" s="52"/>
      <c r="F67" s="52"/>
      <c r="G67" s="52"/>
      <c r="H67" s="52"/>
      <c r="I67" s="170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169"/>
      <c r="C68" s="53"/>
      <c r="D68" s="52"/>
      <c r="E68" s="52"/>
      <c r="F68" s="52"/>
      <c r="G68" s="52"/>
      <c r="H68" s="52"/>
      <c r="I68" s="170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169"/>
      <c r="C69" s="53"/>
      <c r="D69" s="52"/>
      <c r="E69" s="52"/>
      <c r="F69" s="52"/>
      <c r="G69" s="52"/>
      <c r="H69" s="52"/>
      <c r="I69" s="170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169"/>
      <c r="C70" s="53"/>
      <c r="D70" s="52"/>
      <c r="E70" s="52"/>
      <c r="F70" s="52"/>
      <c r="G70" s="52"/>
      <c r="H70" s="52"/>
      <c r="I70" s="170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169"/>
      <c r="C71" s="53"/>
      <c r="D71" s="52"/>
      <c r="E71" s="52"/>
      <c r="F71" s="52"/>
      <c r="G71" s="52"/>
      <c r="H71" s="52"/>
      <c r="I71" s="170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169"/>
      <c r="C72" s="53"/>
      <c r="D72" s="52"/>
      <c r="E72" s="52"/>
      <c r="F72" s="52"/>
      <c r="G72" s="52"/>
      <c r="H72" s="52"/>
      <c r="I72" s="170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169"/>
      <c r="C73" s="53"/>
      <c r="D73" s="52"/>
      <c r="E73" s="52"/>
      <c r="F73" s="52"/>
      <c r="G73" s="52"/>
      <c r="H73" s="52"/>
      <c r="I73" s="170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169"/>
      <c r="C74" s="53"/>
      <c r="D74" s="52"/>
      <c r="E74" s="52"/>
      <c r="F74" s="52"/>
      <c r="G74" s="52"/>
      <c r="H74" s="52"/>
      <c r="I74" s="170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169"/>
      <c r="C75" s="53"/>
      <c r="D75" s="52"/>
      <c r="E75" s="52"/>
      <c r="F75" s="52"/>
      <c r="G75" s="52"/>
      <c r="H75" s="52"/>
      <c r="I75" s="170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169"/>
      <c r="C76" s="53"/>
      <c r="D76" s="52"/>
      <c r="E76" s="52"/>
      <c r="F76" s="52"/>
      <c r="G76" s="52"/>
      <c r="H76" s="52"/>
      <c r="I76" s="170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169"/>
      <c r="C77" s="53"/>
      <c r="D77" s="52"/>
      <c r="E77" s="52"/>
      <c r="F77" s="52"/>
      <c r="G77" s="52"/>
      <c r="H77" s="52"/>
      <c r="I77" s="170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169"/>
      <c r="C78" s="53"/>
      <c r="D78" s="52"/>
      <c r="E78" s="52"/>
      <c r="F78" s="52"/>
      <c r="G78" s="52"/>
      <c r="H78" s="52"/>
      <c r="I78" s="170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169"/>
      <c r="C79" s="53"/>
      <c r="D79" s="52"/>
      <c r="E79" s="52"/>
      <c r="F79" s="52"/>
      <c r="G79" s="52"/>
      <c r="H79" s="52"/>
      <c r="I79" s="170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169"/>
      <c r="C80" s="53"/>
      <c r="D80" s="52"/>
      <c r="E80" s="52"/>
      <c r="F80" s="52"/>
      <c r="G80" s="52"/>
      <c r="H80" s="52"/>
      <c r="I80" s="170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169"/>
      <c r="C81" s="53"/>
      <c r="D81" s="52"/>
      <c r="E81" s="52"/>
      <c r="F81" s="52"/>
      <c r="G81" s="52"/>
      <c r="H81" s="52"/>
      <c r="I81" s="170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169"/>
      <c r="C82" s="53"/>
      <c r="D82" s="52"/>
      <c r="E82" s="52"/>
      <c r="F82" s="52"/>
      <c r="G82" s="52"/>
      <c r="H82" s="52"/>
      <c r="I82" s="170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169"/>
      <c r="C83" s="53"/>
      <c r="D83" s="52"/>
      <c r="E83" s="52"/>
      <c r="F83" s="52"/>
      <c r="G83" s="52"/>
      <c r="H83" s="52"/>
      <c r="I83" s="170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169"/>
      <c r="C84" s="53"/>
      <c r="D84" s="52"/>
      <c r="E84" s="52"/>
      <c r="F84" s="52"/>
      <c r="G84" s="52"/>
      <c r="H84" s="52"/>
      <c r="I84" s="170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169"/>
      <c r="C85" s="53"/>
      <c r="D85" s="52"/>
      <c r="E85" s="52"/>
      <c r="F85" s="52"/>
      <c r="G85" s="52"/>
      <c r="H85" s="52"/>
      <c r="I85" s="170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169"/>
      <c r="C86" s="53"/>
      <c r="D86" s="52"/>
      <c r="E86" s="52"/>
      <c r="F86" s="52"/>
      <c r="G86" s="52"/>
      <c r="H86" s="52"/>
      <c r="I86" s="170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169"/>
      <c r="C87" s="53"/>
      <c r="D87" s="52"/>
      <c r="E87" s="52"/>
      <c r="F87" s="52"/>
      <c r="G87" s="52"/>
      <c r="H87" s="52"/>
      <c r="I87" s="170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169"/>
      <c r="C88" s="53"/>
      <c r="D88" s="52"/>
      <c r="E88" s="52"/>
      <c r="F88" s="52"/>
      <c r="G88" s="52"/>
      <c r="H88" s="52"/>
      <c r="I88" s="170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169"/>
      <c r="C89" s="53"/>
      <c r="D89" s="52"/>
      <c r="E89" s="52"/>
      <c r="F89" s="52"/>
      <c r="G89" s="52"/>
      <c r="H89" s="52"/>
      <c r="I89" s="170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169"/>
      <c r="C90" s="53"/>
      <c r="D90" s="52"/>
      <c r="E90" s="52"/>
      <c r="F90" s="52"/>
      <c r="G90" s="52"/>
      <c r="H90" s="52"/>
      <c r="I90" s="170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169"/>
      <c r="C91" s="53"/>
      <c r="D91" s="52"/>
      <c r="E91" s="52"/>
      <c r="F91" s="52"/>
      <c r="G91" s="52"/>
      <c r="H91" s="52"/>
      <c r="I91" s="170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169"/>
      <c r="C92" s="53"/>
      <c r="D92" s="52"/>
      <c r="E92" s="52"/>
      <c r="F92" s="52"/>
      <c r="G92" s="52"/>
      <c r="H92" s="52"/>
      <c r="I92" s="170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169"/>
      <c r="C93" s="53"/>
      <c r="D93" s="52"/>
      <c r="E93" s="52"/>
      <c r="F93" s="52"/>
      <c r="G93" s="52"/>
      <c r="H93" s="52"/>
      <c r="I93" s="170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169"/>
      <c r="C94" s="53"/>
      <c r="D94" s="52"/>
      <c r="E94" s="52"/>
      <c r="F94" s="52"/>
      <c r="G94" s="52"/>
      <c r="H94" s="52"/>
      <c r="I94" s="170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169"/>
      <c r="C95" s="53"/>
      <c r="D95" s="52"/>
      <c r="E95" s="52"/>
      <c r="F95" s="52"/>
      <c r="G95" s="52"/>
      <c r="H95" s="52"/>
      <c r="I95" s="170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169"/>
      <c r="C96" s="53"/>
      <c r="D96" s="52"/>
      <c r="E96" s="52"/>
      <c r="F96" s="52"/>
      <c r="G96" s="52"/>
      <c r="H96" s="52"/>
      <c r="I96" s="170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169"/>
      <c r="C97" s="53"/>
      <c r="D97" s="52"/>
      <c r="E97" s="52"/>
      <c r="F97" s="52"/>
      <c r="G97" s="52"/>
      <c r="H97" s="52"/>
      <c r="I97" s="170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169"/>
      <c r="C98" s="53"/>
      <c r="D98" s="52"/>
      <c r="E98" s="52"/>
      <c r="F98" s="52"/>
      <c r="G98" s="52"/>
      <c r="H98" s="52"/>
      <c r="I98" s="170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169"/>
      <c r="C99" s="53"/>
      <c r="D99" s="52"/>
      <c r="E99" s="52"/>
      <c r="F99" s="52"/>
      <c r="G99" s="52"/>
      <c r="H99" s="52"/>
      <c r="I99" s="170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169"/>
      <c r="C100" s="53"/>
      <c r="D100" s="52"/>
      <c r="E100" s="52"/>
      <c r="F100" s="52"/>
      <c r="G100" s="52"/>
      <c r="H100" s="52"/>
      <c r="I100" s="170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169"/>
      <c r="C101" s="53"/>
      <c r="D101" s="52"/>
      <c r="E101" s="52"/>
      <c r="F101" s="52"/>
      <c r="G101" s="52"/>
      <c r="H101" s="52"/>
      <c r="I101" s="170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169"/>
      <c r="C102" s="53"/>
      <c r="D102" s="52"/>
      <c r="E102" s="52"/>
      <c r="F102" s="52"/>
      <c r="G102" s="52"/>
      <c r="H102" s="52"/>
      <c r="I102" s="170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169"/>
      <c r="C103" s="53"/>
      <c r="D103" s="52"/>
      <c r="E103" s="52"/>
      <c r="F103" s="52"/>
      <c r="G103" s="52"/>
      <c r="H103" s="52"/>
      <c r="I103" s="170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169"/>
      <c r="C104" s="53"/>
      <c r="D104" s="52"/>
      <c r="E104" s="52"/>
      <c r="F104" s="52"/>
      <c r="G104" s="52"/>
      <c r="H104" s="52"/>
      <c r="I104" s="170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169"/>
      <c r="C105" s="53"/>
      <c r="D105" s="52"/>
      <c r="E105" s="52"/>
      <c r="F105" s="52"/>
      <c r="G105" s="52"/>
      <c r="H105" s="52"/>
      <c r="I105" s="170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169"/>
      <c r="C106" s="53"/>
      <c r="D106" s="52"/>
      <c r="E106" s="52"/>
      <c r="F106" s="52"/>
      <c r="G106" s="52"/>
      <c r="H106" s="52"/>
      <c r="I106" s="170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169"/>
      <c r="C107" s="53"/>
      <c r="D107" s="52"/>
      <c r="E107" s="52"/>
      <c r="F107" s="52"/>
      <c r="G107" s="52"/>
      <c r="H107" s="52"/>
      <c r="I107" s="170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169"/>
      <c r="C108" s="53"/>
      <c r="D108" s="52"/>
      <c r="E108" s="52"/>
      <c r="F108" s="52"/>
      <c r="G108" s="52"/>
      <c r="H108" s="52"/>
      <c r="I108" s="170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169"/>
      <c r="C109" s="53"/>
      <c r="D109" s="52"/>
      <c r="E109" s="52"/>
      <c r="F109" s="52"/>
      <c r="G109" s="52"/>
      <c r="H109" s="52"/>
      <c r="I109" s="170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169"/>
      <c r="C110" s="53"/>
      <c r="D110" s="52"/>
      <c r="E110" s="52"/>
      <c r="F110" s="52"/>
      <c r="G110" s="52"/>
      <c r="H110" s="52"/>
      <c r="I110" s="170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169"/>
      <c r="C111" s="53"/>
      <c r="D111" s="52"/>
      <c r="E111" s="52"/>
      <c r="F111" s="52"/>
      <c r="G111" s="52"/>
      <c r="H111" s="52"/>
      <c r="I111" s="170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169"/>
      <c r="C112" s="53"/>
      <c r="D112" s="52"/>
      <c r="E112" s="52"/>
      <c r="F112" s="52"/>
      <c r="G112" s="52"/>
      <c r="H112" s="52"/>
      <c r="I112" s="170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169"/>
      <c r="C113" s="53"/>
      <c r="D113" s="52"/>
      <c r="E113" s="52"/>
      <c r="F113" s="52"/>
      <c r="G113" s="52"/>
      <c r="H113" s="52"/>
      <c r="I113" s="170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169"/>
      <c r="C114" s="53"/>
      <c r="D114" s="52"/>
      <c r="E114" s="52"/>
      <c r="F114" s="52"/>
      <c r="G114" s="52"/>
      <c r="H114" s="52"/>
      <c r="I114" s="170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169"/>
      <c r="C115" s="53"/>
      <c r="D115" s="52"/>
      <c r="E115" s="52"/>
      <c r="F115" s="52"/>
      <c r="G115" s="52"/>
      <c r="H115" s="52"/>
      <c r="I115" s="170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169"/>
      <c r="C116" s="53"/>
      <c r="D116" s="52"/>
      <c r="E116" s="52"/>
      <c r="F116" s="52"/>
      <c r="G116" s="52"/>
      <c r="H116" s="52"/>
      <c r="I116" s="170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169"/>
      <c r="C117" s="53"/>
      <c r="D117" s="52"/>
      <c r="E117" s="52"/>
      <c r="F117" s="52"/>
      <c r="G117" s="52"/>
      <c r="H117" s="52"/>
      <c r="I117" s="170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169"/>
      <c r="C118" s="53"/>
      <c r="D118" s="52"/>
      <c r="E118" s="52"/>
      <c r="F118" s="52"/>
      <c r="G118" s="52"/>
      <c r="H118" s="52"/>
      <c r="I118" s="170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169"/>
      <c r="C119" s="53"/>
      <c r="D119" s="52"/>
      <c r="E119" s="52"/>
      <c r="F119" s="52"/>
      <c r="G119" s="52"/>
      <c r="H119" s="52"/>
      <c r="I119" s="170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169"/>
      <c r="C120" s="53"/>
      <c r="D120" s="52"/>
      <c r="E120" s="52"/>
      <c r="F120" s="52"/>
      <c r="G120" s="52"/>
      <c r="H120" s="52"/>
      <c r="I120" s="170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169"/>
      <c r="C121" s="53"/>
      <c r="D121" s="52"/>
      <c r="E121" s="52"/>
      <c r="F121" s="52"/>
      <c r="G121" s="52"/>
      <c r="H121" s="52"/>
      <c r="I121" s="170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169"/>
      <c r="C122" s="53"/>
      <c r="D122" s="52"/>
      <c r="E122" s="52"/>
      <c r="F122" s="52"/>
      <c r="G122" s="52"/>
      <c r="H122" s="52"/>
      <c r="I122" s="170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169"/>
      <c r="C123" s="53"/>
      <c r="D123" s="52"/>
      <c r="E123" s="52"/>
      <c r="F123" s="52"/>
      <c r="G123" s="52"/>
      <c r="H123" s="52"/>
      <c r="I123" s="170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169"/>
      <c r="C124" s="53"/>
      <c r="D124" s="52"/>
      <c r="E124" s="52"/>
      <c r="F124" s="52"/>
      <c r="G124" s="52"/>
      <c r="H124" s="52"/>
      <c r="I124" s="170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169"/>
      <c r="C125" s="53"/>
      <c r="D125" s="52"/>
      <c r="E125" s="52"/>
      <c r="F125" s="52"/>
      <c r="G125" s="52"/>
      <c r="H125" s="52"/>
      <c r="I125" s="170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169"/>
      <c r="C126" s="53"/>
      <c r="D126" s="52"/>
      <c r="E126" s="52"/>
      <c r="F126" s="52"/>
      <c r="G126" s="52"/>
      <c r="H126" s="52"/>
      <c r="I126" s="170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169"/>
      <c r="C127" s="53"/>
      <c r="D127" s="52"/>
      <c r="E127" s="52"/>
      <c r="F127" s="52"/>
      <c r="G127" s="52"/>
      <c r="H127" s="52"/>
      <c r="I127" s="170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169"/>
      <c r="C128" s="53"/>
      <c r="D128" s="52"/>
      <c r="E128" s="52"/>
      <c r="F128" s="52"/>
      <c r="G128" s="52"/>
      <c r="H128" s="52"/>
      <c r="I128" s="170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169"/>
      <c r="C129" s="53"/>
      <c r="D129" s="52"/>
      <c r="E129" s="52"/>
      <c r="F129" s="52"/>
      <c r="G129" s="52"/>
      <c r="H129" s="52"/>
      <c r="I129" s="170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169"/>
      <c r="C130" s="53"/>
      <c r="D130" s="52"/>
      <c r="E130" s="52"/>
      <c r="F130" s="52"/>
      <c r="G130" s="52"/>
      <c r="H130" s="52"/>
      <c r="I130" s="170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169"/>
      <c r="C131" s="53"/>
      <c r="D131" s="52"/>
      <c r="E131" s="52"/>
      <c r="F131" s="52"/>
      <c r="G131" s="52"/>
      <c r="H131" s="52"/>
      <c r="I131" s="170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169"/>
      <c r="C132" s="53"/>
      <c r="D132" s="52"/>
      <c r="E132" s="52"/>
      <c r="F132" s="52"/>
      <c r="G132" s="52"/>
      <c r="H132" s="52"/>
      <c r="I132" s="170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169"/>
      <c r="C133" s="53"/>
      <c r="D133" s="52"/>
      <c r="E133" s="52"/>
      <c r="F133" s="52"/>
      <c r="G133" s="52"/>
      <c r="H133" s="52"/>
      <c r="I133" s="170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169"/>
      <c r="C134" s="53"/>
      <c r="D134" s="52"/>
      <c r="E134" s="52"/>
      <c r="F134" s="52"/>
      <c r="G134" s="52"/>
      <c r="H134" s="52"/>
      <c r="I134" s="170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169"/>
      <c r="C135" s="53"/>
      <c r="D135" s="52"/>
      <c r="E135" s="52"/>
      <c r="F135" s="52"/>
      <c r="G135" s="52"/>
      <c r="H135" s="52"/>
      <c r="I135" s="170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169"/>
      <c r="C136" s="53"/>
      <c r="D136" s="52"/>
      <c r="E136" s="52"/>
      <c r="F136" s="52"/>
      <c r="G136" s="52"/>
      <c r="H136" s="52"/>
      <c r="I136" s="170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169"/>
      <c r="C137" s="53"/>
      <c r="D137" s="52"/>
      <c r="E137" s="52"/>
      <c r="F137" s="52"/>
      <c r="G137" s="52"/>
      <c r="H137" s="52"/>
      <c r="I137" s="170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169"/>
      <c r="C138" s="53"/>
      <c r="D138" s="52"/>
      <c r="E138" s="52"/>
      <c r="F138" s="52"/>
      <c r="G138" s="52"/>
      <c r="H138" s="52"/>
      <c r="I138" s="170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169"/>
      <c r="C139" s="53"/>
      <c r="D139" s="52"/>
      <c r="E139" s="52"/>
      <c r="F139" s="52"/>
      <c r="G139" s="52"/>
      <c r="H139" s="52"/>
      <c r="I139" s="170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169"/>
      <c r="C140" s="53"/>
      <c r="D140" s="52"/>
      <c r="E140" s="52"/>
      <c r="F140" s="52"/>
      <c r="G140" s="52"/>
      <c r="H140" s="52"/>
      <c r="I140" s="170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169"/>
      <c r="C141" s="53"/>
      <c r="D141" s="52"/>
      <c r="E141" s="52"/>
      <c r="F141" s="52"/>
      <c r="G141" s="52"/>
      <c r="H141" s="52"/>
      <c r="I141" s="170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169"/>
      <c r="C142" s="53"/>
      <c r="D142" s="52"/>
      <c r="E142" s="52"/>
      <c r="F142" s="52"/>
      <c r="G142" s="52"/>
      <c r="H142" s="52"/>
      <c r="I142" s="170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169"/>
      <c r="C143" s="53"/>
      <c r="D143" s="52"/>
      <c r="E143" s="52"/>
      <c r="F143" s="52"/>
      <c r="G143" s="52"/>
      <c r="H143" s="52"/>
      <c r="I143" s="170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169"/>
      <c r="C144" s="53"/>
      <c r="D144" s="52"/>
      <c r="E144" s="52"/>
      <c r="F144" s="52"/>
      <c r="G144" s="52"/>
      <c r="H144" s="52"/>
      <c r="I144" s="170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169"/>
      <c r="C145" s="53"/>
      <c r="D145" s="52"/>
      <c r="E145" s="52"/>
      <c r="F145" s="52"/>
      <c r="G145" s="52"/>
      <c r="H145" s="52"/>
      <c r="I145" s="170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169"/>
      <c r="C146" s="53"/>
      <c r="D146" s="52"/>
      <c r="E146" s="52"/>
      <c r="F146" s="52"/>
      <c r="G146" s="52"/>
      <c r="H146" s="52"/>
      <c r="I146" s="170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169"/>
      <c r="C147" s="53"/>
      <c r="D147" s="52"/>
      <c r="E147" s="52"/>
      <c r="F147" s="52"/>
      <c r="G147" s="52"/>
      <c r="H147" s="52"/>
      <c r="I147" s="170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169"/>
      <c r="C148" s="53"/>
      <c r="D148" s="52"/>
      <c r="E148" s="52"/>
      <c r="F148" s="52"/>
      <c r="G148" s="52"/>
      <c r="H148" s="52"/>
      <c r="I148" s="170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169"/>
      <c r="C149" s="53"/>
      <c r="D149" s="52"/>
      <c r="E149" s="52"/>
      <c r="F149" s="52"/>
      <c r="G149" s="52"/>
      <c r="H149" s="52"/>
      <c r="I149" s="170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169"/>
      <c r="C150" s="53"/>
      <c r="D150" s="52"/>
      <c r="E150" s="52"/>
      <c r="F150" s="52"/>
      <c r="G150" s="52"/>
      <c r="H150" s="52"/>
      <c r="I150" s="170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169"/>
      <c r="C151" s="53"/>
      <c r="D151" s="52"/>
      <c r="E151" s="52"/>
      <c r="F151" s="52"/>
      <c r="G151" s="52"/>
      <c r="H151" s="52"/>
      <c r="I151" s="170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169"/>
      <c r="C152" s="53"/>
      <c r="D152" s="52"/>
      <c r="E152" s="52"/>
      <c r="F152" s="52"/>
      <c r="G152" s="52"/>
      <c r="H152" s="52"/>
      <c r="I152" s="170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169"/>
      <c r="C153" s="53"/>
      <c r="D153" s="52"/>
      <c r="E153" s="52"/>
      <c r="F153" s="52"/>
      <c r="G153" s="52"/>
      <c r="H153" s="52"/>
      <c r="I153" s="170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169"/>
      <c r="C154" s="53"/>
      <c r="D154" s="52"/>
      <c r="E154" s="52"/>
      <c r="F154" s="52"/>
      <c r="G154" s="52"/>
      <c r="H154" s="52"/>
      <c r="I154" s="170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169"/>
      <c r="C155" s="53"/>
      <c r="D155" s="52"/>
      <c r="E155" s="52"/>
      <c r="F155" s="52"/>
      <c r="G155" s="52"/>
      <c r="H155" s="52"/>
      <c r="I155" s="170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169"/>
      <c r="C156" s="53"/>
      <c r="D156" s="52"/>
      <c r="E156" s="52"/>
      <c r="F156" s="52"/>
      <c r="G156" s="52"/>
      <c r="H156" s="52"/>
      <c r="I156" s="170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169"/>
      <c r="C157" s="53"/>
      <c r="D157" s="52"/>
      <c r="E157" s="52"/>
      <c r="F157" s="52"/>
      <c r="G157" s="52"/>
      <c r="H157" s="52"/>
      <c r="I157" s="170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169"/>
      <c r="C158" s="53"/>
      <c r="D158" s="52"/>
      <c r="E158" s="52"/>
      <c r="F158" s="52"/>
      <c r="G158" s="52"/>
      <c r="H158" s="52"/>
      <c r="I158" s="170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169"/>
      <c r="C159" s="53"/>
      <c r="D159" s="52"/>
      <c r="E159" s="52"/>
      <c r="F159" s="52"/>
      <c r="G159" s="52"/>
      <c r="H159" s="52"/>
      <c r="I159" s="170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169"/>
      <c r="C160" s="53"/>
      <c r="D160" s="52"/>
      <c r="E160" s="52"/>
      <c r="F160" s="52"/>
      <c r="G160" s="52"/>
      <c r="H160" s="52"/>
      <c r="I160" s="170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169"/>
      <c r="C161" s="53"/>
      <c r="D161" s="52"/>
      <c r="E161" s="52"/>
      <c r="F161" s="52"/>
      <c r="G161" s="52"/>
      <c r="H161" s="52"/>
      <c r="I161" s="170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169"/>
      <c r="C162" s="53"/>
      <c r="D162" s="52"/>
      <c r="E162" s="52"/>
      <c r="F162" s="52"/>
      <c r="G162" s="52"/>
      <c r="H162" s="52"/>
      <c r="I162" s="170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169"/>
      <c r="C163" s="53"/>
      <c r="D163" s="52"/>
      <c r="E163" s="52"/>
      <c r="F163" s="52"/>
      <c r="G163" s="52"/>
      <c r="H163" s="52"/>
      <c r="I163" s="170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169"/>
      <c r="C164" s="53"/>
      <c r="D164" s="52"/>
      <c r="E164" s="52"/>
      <c r="F164" s="52"/>
      <c r="G164" s="52"/>
      <c r="H164" s="52"/>
      <c r="I164" s="170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169"/>
      <c r="C165" s="53"/>
      <c r="D165" s="52"/>
      <c r="E165" s="52"/>
      <c r="F165" s="52"/>
      <c r="G165" s="52"/>
      <c r="H165" s="52"/>
      <c r="I165" s="170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169"/>
      <c r="C166" s="53"/>
      <c r="D166" s="52"/>
      <c r="E166" s="52"/>
      <c r="F166" s="52"/>
      <c r="G166" s="52"/>
      <c r="H166" s="52"/>
      <c r="I166" s="170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169"/>
      <c r="C167" s="53"/>
      <c r="D167" s="52"/>
      <c r="E167" s="52"/>
      <c r="F167" s="52"/>
      <c r="G167" s="52"/>
      <c r="H167" s="52"/>
      <c r="I167" s="170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169"/>
      <c r="C168" s="53"/>
      <c r="D168" s="52"/>
      <c r="E168" s="52"/>
      <c r="F168" s="52"/>
      <c r="G168" s="52"/>
      <c r="H168" s="52"/>
      <c r="I168" s="170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169"/>
      <c r="C169" s="53"/>
      <c r="D169" s="52"/>
      <c r="E169" s="52"/>
      <c r="F169" s="52"/>
      <c r="G169" s="52"/>
      <c r="H169" s="52"/>
      <c r="I169" s="170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169"/>
      <c r="C170" s="53"/>
      <c r="D170" s="52"/>
      <c r="E170" s="52"/>
      <c r="F170" s="52"/>
      <c r="G170" s="52"/>
      <c r="H170" s="52"/>
      <c r="I170" s="170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169"/>
      <c r="C171" s="53"/>
      <c r="D171" s="52"/>
      <c r="E171" s="52"/>
      <c r="F171" s="52"/>
      <c r="G171" s="52"/>
      <c r="H171" s="52"/>
      <c r="I171" s="170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169"/>
      <c r="C172" s="53"/>
      <c r="D172" s="52"/>
      <c r="E172" s="52"/>
      <c r="F172" s="52"/>
      <c r="G172" s="52"/>
      <c r="H172" s="52"/>
      <c r="I172" s="170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169"/>
      <c r="C173" s="53"/>
      <c r="D173" s="52"/>
      <c r="E173" s="52"/>
      <c r="F173" s="52"/>
      <c r="G173" s="52"/>
      <c r="H173" s="52"/>
      <c r="I173" s="170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169"/>
      <c r="C174" s="53"/>
      <c r="D174" s="52"/>
      <c r="E174" s="52"/>
      <c r="F174" s="52"/>
      <c r="G174" s="52"/>
      <c r="H174" s="52"/>
      <c r="I174" s="170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169"/>
      <c r="C175" s="53"/>
      <c r="D175" s="52"/>
      <c r="E175" s="52"/>
      <c r="F175" s="52"/>
      <c r="G175" s="52"/>
      <c r="H175" s="52"/>
      <c r="I175" s="170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169"/>
      <c r="C176" s="53"/>
      <c r="D176" s="52"/>
      <c r="E176" s="52"/>
      <c r="F176" s="52"/>
      <c r="G176" s="52"/>
      <c r="H176" s="52"/>
      <c r="I176" s="170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169"/>
      <c r="C177" s="53"/>
      <c r="D177" s="52"/>
      <c r="E177" s="52"/>
      <c r="F177" s="52"/>
      <c r="G177" s="52"/>
      <c r="H177" s="52"/>
      <c r="I177" s="170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169"/>
      <c r="C178" s="53"/>
      <c r="D178" s="52"/>
      <c r="E178" s="52"/>
      <c r="F178" s="52"/>
      <c r="G178" s="52"/>
      <c r="H178" s="52"/>
      <c r="I178" s="170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169"/>
      <c r="C179" s="53"/>
      <c r="D179" s="52"/>
      <c r="E179" s="52"/>
      <c r="F179" s="52"/>
      <c r="G179" s="52"/>
      <c r="H179" s="52"/>
      <c r="I179" s="170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169"/>
      <c r="C180" s="53"/>
      <c r="D180" s="52"/>
      <c r="E180" s="52"/>
      <c r="F180" s="52"/>
      <c r="G180" s="52"/>
      <c r="H180" s="52"/>
      <c r="I180" s="170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169"/>
      <c r="C181" s="53"/>
      <c r="D181" s="52"/>
      <c r="E181" s="52"/>
      <c r="F181" s="52"/>
      <c r="G181" s="52"/>
      <c r="H181" s="52"/>
      <c r="I181" s="170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169"/>
      <c r="C182" s="53"/>
      <c r="D182" s="52"/>
      <c r="E182" s="52"/>
      <c r="F182" s="52"/>
      <c r="G182" s="52"/>
      <c r="H182" s="52"/>
      <c r="I182" s="170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169"/>
      <c r="C183" s="53"/>
      <c r="D183" s="52"/>
      <c r="E183" s="52"/>
      <c r="F183" s="52"/>
      <c r="G183" s="52"/>
      <c r="H183" s="52"/>
      <c r="I183" s="170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169"/>
      <c r="C184" s="53"/>
      <c r="D184" s="52"/>
      <c r="E184" s="52"/>
      <c r="F184" s="52"/>
      <c r="G184" s="52"/>
      <c r="H184" s="52"/>
      <c r="I184" s="170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169"/>
      <c r="C185" s="53"/>
      <c r="D185" s="52"/>
      <c r="E185" s="52"/>
      <c r="F185" s="52"/>
      <c r="G185" s="52"/>
      <c r="H185" s="52"/>
      <c r="I185" s="170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169"/>
      <c r="C186" s="53"/>
      <c r="D186" s="52"/>
      <c r="E186" s="52"/>
      <c r="F186" s="52"/>
      <c r="G186" s="52"/>
      <c r="H186" s="52"/>
      <c r="I186" s="170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169"/>
      <c r="C187" s="53"/>
      <c r="D187" s="52"/>
      <c r="E187" s="52"/>
      <c r="F187" s="52"/>
      <c r="G187" s="52"/>
      <c r="H187" s="52"/>
      <c r="I187" s="170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169"/>
      <c r="C188" s="53"/>
      <c r="D188" s="52"/>
      <c r="E188" s="52"/>
      <c r="F188" s="52"/>
      <c r="G188" s="52"/>
      <c r="H188" s="52"/>
      <c r="I188" s="170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169"/>
      <c r="C189" s="53"/>
      <c r="D189" s="52"/>
      <c r="E189" s="52"/>
      <c r="F189" s="52"/>
      <c r="G189" s="52"/>
      <c r="H189" s="52"/>
      <c r="I189" s="170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169"/>
      <c r="C190" s="53"/>
      <c r="D190" s="52"/>
      <c r="E190" s="52"/>
      <c r="F190" s="52"/>
      <c r="G190" s="52"/>
      <c r="H190" s="52"/>
      <c r="I190" s="170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169"/>
      <c r="C191" s="53"/>
      <c r="D191" s="52"/>
      <c r="E191" s="52"/>
      <c r="F191" s="52"/>
      <c r="G191" s="52"/>
      <c r="H191" s="52"/>
      <c r="I191" s="170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169"/>
      <c r="C192" s="53"/>
      <c r="D192" s="52"/>
      <c r="E192" s="52"/>
      <c r="F192" s="52"/>
      <c r="G192" s="52"/>
      <c r="H192" s="52"/>
      <c r="I192" s="170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169"/>
      <c r="C193" s="53"/>
      <c r="D193" s="52"/>
      <c r="E193" s="52"/>
      <c r="F193" s="52"/>
      <c r="G193" s="52"/>
      <c r="H193" s="52"/>
      <c r="I193" s="170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169"/>
      <c r="C194" s="53"/>
      <c r="D194" s="52"/>
      <c r="E194" s="52"/>
      <c r="F194" s="52"/>
      <c r="G194" s="52"/>
      <c r="H194" s="52"/>
      <c r="I194" s="170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169"/>
      <c r="C195" s="53"/>
      <c r="D195" s="52"/>
      <c r="E195" s="52"/>
      <c r="F195" s="52"/>
      <c r="G195" s="52"/>
      <c r="H195" s="52"/>
      <c r="I195" s="170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169"/>
      <c r="C196" s="53"/>
      <c r="D196" s="52"/>
      <c r="E196" s="52"/>
      <c r="F196" s="52"/>
      <c r="G196" s="52"/>
      <c r="H196" s="52"/>
      <c r="I196" s="170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169"/>
      <c r="C197" s="53"/>
      <c r="D197" s="52"/>
      <c r="E197" s="52"/>
      <c r="F197" s="52"/>
      <c r="G197" s="52"/>
      <c r="H197" s="52"/>
      <c r="I197" s="170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169"/>
      <c r="C198" s="53"/>
      <c r="D198" s="52"/>
      <c r="E198" s="52"/>
      <c r="F198" s="52"/>
      <c r="G198" s="52"/>
      <c r="H198" s="52"/>
      <c r="I198" s="170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169"/>
      <c r="C199" s="53"/>
      <c r="D199" s="52"/>
      <c r="E199" s="52"/>
      <c r="F199" s="52"/>
      <c r="G199" s="52"/>
      <c r="H199" s="52"/>
      <c r="I199" s="170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169"/>
      <c r="C200" s="53"/>
      <c r="D200" s="52"/>
      <c r="E200" s="52"/>
      <c r="F200" s="52"/>
      <c r="G200" s="52"/>
      <c r="H200" s="52"/>
      <c r="I200" s="170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169"/>
      <c r="C201" s="53"/>
      <c r="D201" s="52"/>
      <c r="E201" s="52"/>
      <c r="F201" s="52"/>
      <c r="G201" s="52"/>
      <c r="H201" s="52"/>
      <c r="I201" s="170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169"/>
      <c r="C202" s="53"/>
      <c r="D202" s="52"/>
      <c r="E202" s="52"/>
      <c r="F202" s="52"/>
      <c r="G202" s="52"/>
      <c r="H202" s="52"/>
      <c r="I202" s="170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169"/>
      <c r="C203" s="53"/>
      <c r="D203" s="52"/>
      <c r="E203" s="52"/>
      <c r="F203" s="52"/>
      <c r="G203" s="52"/>
      <c r="H203" s="52"/>
      <c r="I203" s="170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169"/>
      <c r="C204" s="53"/>
      <c r="D204" s="52"/>
      <c r="E204" s="52"/>
      <c r="F204" s="52"/>
      <c r="G204" s="52"/>
      <c r="H204" s="52"/>
      <c r="I204" s="170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169"/>
      <c r="C205" s="53"/>
      <c r="D205" s="52"/>
      <c r="E205" s="52"/>
      <c r="F205" s="52"/>
      <c r="G205" s="52"/>
      <c r="H205" s="52"/>
      <c r="I205" s="170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169"/>
      <c r="C206" s="53"/>
      <c r="D206" s="52"/>
      <c r="E206" s="52"/>
      <c r="F206" s="52"/>
      <c r="G206" s="52"/>
      <c r="H206" s="52"/>
      <c r="I206" s="170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169"/>
      <c r="C207" s="53"/>
      <c r="D207" s="52"/>
      <c r="E207" s="52"/>
      <c r="F207" s="52"/>
      <c r="G207" s="52"/>
      <c r="H207" s="52"/>
      <c r="I207" s="170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169"/>
      <c r="C208" s="53"/>
      <c r="D208" s="52"/>
      <c r="E208" s="52"/>
      <c r="F208" s="52"/>
      <c r="G208" s="52"/>
      <c r="H208" s="52"/>
      <c r="I208" s="170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169"/>
      <c r="C209" s="53"/>
      <c r="D209" s="52"/>
      <c r="E209" s="52"/>
      <c r="F209" s="52"/>
      <c r="G209" s="52"/>
      <c r="H209" s="52"/>
      <c r="I209" s="170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169"/>
      <c r="C210" s="53"/>
      <c r="D210" s="52"/>
      <c r="E210" s="52"/>
      <c r="F210" s="52"/>
      <c r="G210" s="52"/>
      <c r="H210" s="52"/>
      <c r="I210" s="170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169"/>
      <c r="C211" s="53"/>
      <c r="D211" s="52"/>
      <c r="E211" s="52"/>
      <c r="F211" s="52"/>
      <c r="G211" s="52"/>
      <c r="H211" s="52"/>
      <c r="I211" s="170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169"/>
      <c r="C212" s="53"/>
      <c r="D212" s="52"/>
      <c r="E212" s="52"/>
      <c r="F212" s="52"/>
      <c r="G212" s="52"/>
      <c r="H212" s="52"/>
      <c r="I212" s="170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169"/>
      <c r="C213" s="53"/>
      <c r="D213" s="52"/>
      <c r="E213" s="52"/>
      <c r="F213" s="52"/>
      <c r="G213" s="52"/>
      <c r="H213" s="52"/>
      <c r="I213" s="170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169"/>
      <c r="C214" s="53"/>
      <c r="D214" s="52"/>
      <c r="E214" s="52"/>
      <c r="F214" s="52"/>
      <c r="G214" s="52"/>
      <c r="H214" s="52"/>
      <c r="I214" s="170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169"/>
      <c r="C215" s="53"/>
      <c r="D215" s="52"/>
      <c r="E215" s="52"/>
      <c r="F215" s="52"/>
      <c r="G215" s="52"/>
      <c r="H215" s="52"/>
      <c r="I215" s="170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169"/>
      <c r="C216" s="53"/>
      <c r="D216" s="52"/>
      <c r="E216" s="52"/>
      <c r="F216" s="52"/>
      <c r="G216" s="52"/>
      <c r="H216" s="52"/>
      <c r="I216" s="170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169"/>
      <c r="C217" s="53"/>
      <c r="D217" s="52"/>
      <c r="E217" s="52"/>
      <c r="F217" s="52"/>
      <c r="G217" s="52"/>
      <c r="H217" s="52"/>
      <c r="I217" s="170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169"/>
      <c r="C218" s="53"/>
      <c r="D218" s="52"/>
      <c r="E218" s="52"/>
      <c r="F218" s="52"/>
      <c r="G218" s="52"/>
      <c r="H218" s="52"/>
      <c r="I218" s="170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169"/>
      <c r="C219" s="53"/>
      <c r="D219" s="52"/>
      <c r="E219" s="52"/>
      <c r="F219" s="52"/>
      <c r="G219" s="52"/>
      <c r="H219" s="52"/>
      <c r="I219" s="170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169"/>
      <c r="C220" s="53"/>
      <c r="D220" s="52"/>
      <c r="E220" s="52"/>
      <c r="F220" s="52"/>
      <c r="G220" s="52"/>
      <c r="H220" s="52"/>
      <c r="I220" s="170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169"/>
      <c r="C221" s="53"/>
      <c r="D221" s="52"/>
      <c r="E221" s="52"/>
      <c r="F221" s="52"/>
      <c r="G221" s="52"/>
      <c r="H221" s="52"/>
      <c r="I221" s="170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169"/>
      <c r="C222" s="53"/>
      <c r="D222" s="52"/>
      <c r="E222" s="52"/>
      <c r="F222" s="52"/>
      <c r="G222" s="52"/>
      <c r="H222" s="52"/>
      <c r="I222" s="170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169"/>
      <c r="C223" s="53"/>
      <c r="D223" s="52"/>
      <c r="E223" s="52"/>
      <c r="F223" s="52"/>
      <c r="G223" s="52"/>
      <c r="H223" s="52"/>
      <c r="I223" s="170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169"/>
      <c r="C224" s="53"/>
      <c r="D224" s="52"/>
      <c r="E224" s="52"/>
      <c r="F224" s="52"/>
      <c r="G224" s="52"/>
      <c r="H224" s="52"/>
      <c r="I224" s="170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169"/>
      <c r="C225" s="53"/>
      <c r="D225" s="52"/>
      <c r="E225" s="52"/>
      <c r="F225" s="52"/>
      <c r="G225" s="52"/>
      <c r="H225" s="52"/>
      <c r="I225" s="170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169"/>
      <c r="C226" s="53"/>
      <c r="D226" s="52"/>
      <c r="E226" s="52"/>
      <c r="F226" s="52"/>
      <c r="G226" s="52"/>
      <c r="H226" s="52"/>
      <c r="I226" s="170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169"/>
      <c r="C227" s="53"/>
      <c r="D227" s="52"/>
      <c r="E227" s="52"/>
      <c r="F227" s="52"/>
      <c r="G227" s="52"/>
      <c r="H227" s="52"/>
      <c r="I227" s="170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169"/>
      <c r="C228" s="53"/>
      <c r="D228" s="52"/>
      <c r="E228" s="52"/>
      <c r="F228" s="52"/>
      <c r="G228" s="52"/>
      <c r="H228" s="52"/>
      <c r="I228" s="170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169"/>
      <c r="C229" s="53"/>
      <c r="D229" s="52"/>
      <c r="E229" s="52"/>
      <c r="F229" s="52"/>
      <c r="G229" s="52"/>
      <c r="H229" s="52"/>
      <c r="I229" s="170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169"/>
      <c r="C230" s="53"/>
      <c r="D230" s="52"/>
      <c r="E230" s="52"/>
      <c r="F230" s="52"/>
      <c r="G230" s="52"/>
      <c r="H230" s="52"/>
      <c r="I230" s="170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169"/>
      <c r="C231" s="53"/>
      <c r="D231" s="52"/>
      <c r="E231" s="52"/>
      <c r="F231" s="52"/>
      <c r="G231" s="52"/>
      <c r="H231" s="52"/>
      <c r="I231" s="170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169"/>
      <c r="C232" s="53"/>
      <c r="D232" s="52"/>
      <c r="E232" s="52"/>
      <c r="F232" s="52"/>
      <c r="G232" s="52"/>
      <c r="H232" s="52"/>
      <c r="I232" s="170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169"/>
      <c r="C233" s="53"/>
      <c r="D233" s="52"/>
      <c r="E233" s="52"/>
      <c r="F233" s="52"/>
      <c r="G233" s="52"/>
      <c r="H233" s="52"/>
      <c r="I233" s="170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169"/>
      <c r="C234" s="53"/>
      <c r="D234" s="52"/>
      <c r="E234" s="52"/>
      <c r="F234" s="52"/>
      <c r="G234" s="52"/>
      <c r="H234" s="52"/>
      <c r="I234" s="170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169"/>
      <c r="C235" s="53"/>
      <c r="D235" s="52"/>
      <c r="E235" s="52"/>
      <c r="F235" s="52"/>
      <c r="G235" s="52"/>
      <c r="H235" s="52"/>
      <c r="I235" s="170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169"/>
      <c r="C236" s="53"/>
      <c r="D236" s="52"/>
      <c r="E236" s="52"/>
      <c r="F236" s="52"/>
      <c r="G236" s="52"/>
      <c r="H236" s="52"/>
      <c r="I236" s="170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169"/>
      <c r="C237" s="53"/>
      <c r="D237" s="52"/>
      <c r="E237" s="52"/>
      <c r="F237" s="52"/>
      <c r="G237" s="52"/>
      <c r="H237" s="52"/>
      <c r="I237" s="170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169"/>
      <c r="C238" s="53"/>
      <c r="D238" s="52"/>
      <c r="E238" s="52"/>
      <c r="F238" s="52"/>
      <c r="G238" s="52"/>
      <c r="H238" s="52"/>
      <c r="I238" s="170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169"/>
      <c r="C239" s="53"/>
      <c r="D239" s="52"/>
      <c r="E239" s="52"/>
      <c r="F239" s="52"/>
      <c r="G239" s="52"/>
      <c r="H239" s="52"/>
      <c r="I239" s="170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169"/>
      <c r="C240" s="53"/>
      <c r="D240" s="52"/>
      <c r="E240" s="52"/>
      <c r="F240" s="52"/>
      <c r="G240" s="52"/>
      <c r="H240" s="52"/>
      <c r="I240" s="170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169"/>
      <c r="C241" s="53"/>
      <c r="D241" s="52"/>
      <c r="E241" s="52"/>
      <c r="F241" s="52"/>
      <c r="G241" s="52"/>
      <c r="H241" s="52"/>
      <c r="I241" s="170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169"/>
      <c r="C242" s="53"/>
      <c r="D242" s="52"/>
      <c r="E242" s="52"/>
      <c r="F242" s="52"/>
      <c r="G242" s="52"/>
      <c r="H242" s="52"/>
      <c r="I242" s="170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169"/>
      <c r="C243" s="53"/>
      <c r="D243" s="52"/>
      <c r="E243" s="52"/>
      <c r="F243" s="52"/>
      <c r="G243" s="52"/>
      <c r="H243" s="52"/>
      <c r="I243" s="170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169"/>
      <c r="C244" s="53"/>
      <c r="D244" s="52"/>
      <c r="E244" s="52"/>
      <c r="F244" s="52"/>
      <c r="G244" s="52"/>
      <c r="H244" s="52"/>
      <c r="I244" s="170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169"/>
      <c r="C245" s="53"/>
      <c r="D245" s="52"/>
      <c r="E245" s="52"/>
      <c r="F245" s="52"/>
      <c r="G245" s="52"/>
      <c r="H245" s="52"/>
      <c r="I245" s="170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169"/>
      <c r="C246" s="53"/>
      <c r="D246" s="52"/>
      <c r="E246" s="52"/>
      <c r="F246" s="52"/>
      <c r="G246" s="52"/>
      <c r="H246" s="52"/>
      <c r="I246" s="170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169"/>
      <c r="C247" s="53"/>
      <c r="D247" s="52"/>
      <c r="E247" s="52"/>
      <c r="F247" s="52"/>
      <c r="G247" s="52"/>
      <c r="H247" s="52"/>
      <c r="I247" s="170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169"/>
      <c r="C248" s="53"/>
      <c r="D248" s="52"/>
      <c r="E248" s="52"/>
      <c r="F248" s="52"/>
      <c r="G248" s="52"/>
      <c r="H248" s="52"/>
      <c r="I248" s="170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169"/>
      <c r="C249" s="53"/>
      <c r="D249" s="52"/>
      <c r="E249" s="52"/>
      <c r="F249" s="52"/>
      <c r="G249" s="52"/>
      <c r="H249" s="52"/>
      <c r="I249" s="170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169"/>
      <c r="C250" s="53"/>
      <c r="D250" s="52"/>
      <c r="E250" s="52"/>
      <c r="F250" s="52"/>
      <c r="G250" s="52"/>
      <c r="H250" s="52"/>
      <c r="I250" s="170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169"/>
      <c r="C251" s="53"/>
      <c r="D251" s="52"/>
      <c r="E251" s="52"/>
      <c r="F251" s="52"/>
      <c r="G251" s="52"/>
      <c r="H251" s="52"/>
      <c r="I251" s="170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169"/>
      <c r="C252" s="53"/>
      <c r="D252" s="52"/>
      <c r="E252" s="52"/>
      <c r="F252" s="52"/>
      <c r="G252" s="52"/>
      <c r="H252" s="52"/>
      <c r="I252" s="170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169"/>
      <c r="C253" s="53"/>
      <c r="D253" s="52"/>
      <c r="E253" s="52"/>
      <c r="F253" s="52"/>
      <c r="G253" s="52"/>
      <c r="H253" s="52"/>
      <c r="I253" s="170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169"/>
      <c r="C254" s="53"/>
      <c r="D254" s="52"/>
      <c r="E254" s="52"/>
      <c r="F254" s="52"/>
      <c r="G254" s="52"/>
      <c r="H254" s="52"/>
      <c r="I254" s="170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169"/>
      <c r="C255" s="53"/>
      <c r="D255" s="52"/>
      <c r="E255" s="52"/>
      <c r="F255" s="52"/>
      <c r="G255" s="52"/>
      <c r="H255" s="52"/>
      <c r="I255" s="170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169"/>
      <c r="C256" s="53"/>
      <c r="D256" s="52"/>
      <c r="E256" s="52"/>
      <c r="F256" s="52"/>
      <c r="G256" s="52"/>
      <c r="H256" s="52"/>
      <c r="I256" s="170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169"/>
      <c r="C257" s="53"/>
      <c r="D257" s="52"/>
      <c r="E257" s="52"/>
      <c r="F257" s="52"/>
      <c r="G257" s="52"/>
      <c r="H257" s="52"/>
      <c r="I257" s="170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169"/>
      <c r="C258" s="53"/>
      <c r="D258" s="52"/>
      <c r="E258" s="52"/>
      <c r="F258" s="52"/>
      <c r="G258" s="52"/>
      <c r="H258" s="52"/>
      <c r="I258" s="170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169"/>
      <c r="C259" s="53"/>
      <c r="D259" s="52"/>
      <c r="E259" s="52"/>
      <c r="F259" s="52"/>
      <c r="G259" s="52"/>
      <c r="H259" s="52"/>
      <c r="I259" s="170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169"/>
      <c r="C260" s="53"/>
      <c r="D260" s="52"/>
      <c r="E260" s="52"/>
      <c r="F260" s="52"/>
      <c r="G260" s="52"/>
      <c r="H260" s="52"/>
      <c r="I260" s="170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169"/>
      <c r="C261" s="53"/>
      <c r="D261" s="52"/>
      <c r="E261" s="52"/>
      <c r="F261" s="52"/>
      <c r="G261" s="52"/>
      <c r="H261" s="52"/>
      <c r="I261" s="170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169"/>
      <c r="C262" s="53"/>
      <c r="D262" s="52"/>
      <c r="E262" s="52"/>
      <c r="F262" s="52"/>
      <c r="G262" s="52"/>
      <c r="H262" s="52"/>
      <c r="I262" s="170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169"/>
      <c r="C263" s="53"/>
      <c r="D263" s="52"/>
      <c r="E263" s="52"/>
      <c r="F263" s="52"/>
      <c r="G263" s="52"/>
      <c r="H263" s="52"/>
      <c r="I263" s="170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169"/>
      <c r="C264" s="53"/>
      <c r="D264" s="52"/>
      <c r="E264" s="52"/>
      <c r="F264" s="52"/>
      <c r="G264" s="52"/>
      <c r="H264" s="52"/>
      <c r="I264" s="170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169"/>
      <c r="C265" s="53"/>
      <c r="D265" s="52"/>
      <c r="E265" s="52"/>
      <c r="F265" s="52"/>
      <c r="G265" s="52"/>
      <c r="H265" s="52"/>
      <c r="I265" s="170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169"/>
      <c r="C266" s="53"/>
      <c r="D266" s="52"/>
      <c r="E266" s="52"/>
      <c r="F266" s="52"/>
      <c r="G266" s="52"/>
      <c r="H266" s="52"/>
      <c r="I266" s="170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169"/>
      <c r="C267" s="53"/>
      <c r="D267" s="52"/>
      <c r="E267" s="52"/>
      <c r="F267" s="52"/>
      <c r="G267" s="52"/>
      <c r="H267" s="52"/>
      <c r="I267" s="170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169"/>
      <c r="C268" s="53"/>
      <c r="D268" s="52"/>
      <c r="E268" s="52"/>
      <c r="F268" s="52"/>
      <c r="G268" s="52"/>
      <c r="H268" s="52"/>
      <c r="I268" s="170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169"/>
      <c r="C269" s="53"/>
      <c r="D269" s="52"/>
      <c r="E269" s="52"/>
      <c r="F269" s="52"/>
      <c r="G269" s="52"/>
      <c r="H269" s="52"/>
      <c r="I269" s="170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169"/>
      <c r="C270" s="53"/>
      <c r="D270" s="52"/>
      <c r="E270" s="52"/>
      <c r="F270" s="52"/>
      <c r="G270" s="52"/>
      <c r="H270" s="52"/>
      <c r="I270" s="170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169"/>
      <c r="C271" s="53"/>
      <c r="D271" s="52"/>
      <c r="E271" s="52"/>
      <c r="F271" s="52"/>
      <c r="G271" s="52"/>
      <c r="H271" s="52"/>
      <c r="I271" s="170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169"/>
      <c r="C272" s="53"/>
      <c r="D272" s="52"/>
      <c r="E272" s="52"/>
      <c r="F272" s="52"/>
      <c r="G272" s="52"/>
      <c r="H272" s="52"/>
      <c r="I272" s="170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169"/>
      <c r="C273" s="53"/>
      <c r="D273" s="52"/>
      <c r="E273" s="52"/>
      <c r="F273" s="52"/>
      <c r="G273" s="52"/>
      <c r="H273" s="52"/>
      <c r="I273" s="170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169"/>
      <c r="C274" s="53"/>
      <c r="D274" s="52"/>
      <c r="E274" s="52"/>
      <c r="F274" s="52"/>
      <c r="G274" s="52"/>
      <c r="H274" s="52"/>
      <c r="I274" s="170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169"/>
      <c r="C275" s="53"/>
      <c r="D275" s="52"/>
      <c r="E275" s="52"/>
      <c r="F275" s="52"/>
      <c r="G275" s="52"/>
      <c r="H275" s="52"/>
      <c r="I275" s="170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169"/>
      <c r="C276" s="53"/>
      <c r="D276" s="52"/>
      <c r="E276" s="52"/>
      <c r="F276" s="52"/>
      <c r="G276" s="52"/>
      <c r="H276" s="52"/>
      <c r="I276" s="170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169"/>
      <c r="C277" s="53"/>
      <c r="D277" s="52"/>
      <c r="E277" s="52"/>
      <c r="F277" s="52"/>
      <c r="G277" s="52"/>
      <c r="H277" s="52"/>
      <c r="I277" s="170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169"/>
      <c r="C278" s="53"/>
      <c r="D278" s="52"/>
      <c r="E278" s="52"/>
      <c r="F278" s="52"/>
      <c r="G278" s="52"/>
      <c r="H278" s="52"/>
      <c r="I278" s="170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169"/>
      <c r="C279" s="53"/>
      <c r="D279" s="52"/>
      <c r="E279" s="52"/>
      <c r="F279" s="52"/>
      <c r="G279" s="52"/>
      <c r="H279" s="52"/>
      <c r="I279" s="170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169"/>
      <c r="C280" s="53"/>
      <c r="D280" s="52"/>
      <c r="E280" s="52"/>
      <c r="F280" s="52"/>
      <c r="G280" s="52"/>
      <c r="H280" s="52"/>
      <c r="I280" s="170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169"/>
      <c r="C281" s="53"/>
      <c r="D281" s="52"/>
      <c r="E281" s="52"/>
      <c r="F281" s="52"/>
      <c r="G281" s="52"/>
      <c r="H281" s="52"/>
      <c r="I281" s="170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169"/>
      <c r="C282" s="53"/>
      <c r="D282" s="52"/>
      <c r="E282" s="52"/>
      <c r="F282" s="52"/>
      <c r="G282" s="52"/>
      <c r="H282" s="52"/>
      <c r="I282" s="170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169"/>
      <c r="C283" s="53"/>
      <c r="D283" s="52"/>
      <c r="E283" s="52"/>
      <c r="F283" s="52"/>
      <c r="G283" s="52"/>
      <c r="H283" s="52"/>
      <c r="I283" s="170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169"/>
      <c r="C284" s="53"/>
      <c r="D284" s="52"/>
      <c r="E284" s="52"/>
      <c r="F284" s="52"/>
      <c r="G284" s="52"/>
      <c r="H284" s="52"/>
      <c r="I284" s="170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169"/>
      <c r="C285" s="53"/>
      <c r="D285" s="52"/>
      <c r="E285" s="52"/>
      <c r="F285" s="52"/>
      <c r="G285" s="52"/>
      <c r="H285" s="52"/>
      <c r="I285" s="170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169"/>
      <c r="C286" s="53"/>
      <c r="D286" s="52"/>
      <c r="E286" s="52"/>
      <c r="F286" s="52"/>
      <c r="G286" s="52"/>
      <c r="H286" s="52"/>
      <c r="I286" s="170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169"/>
      <c r="C287" s="53"/>
      <c r="D287" s="52"/>
      <c r="E287" s="52"/>
      <c r="F287" s="52"/>
      <c r="G287" s="52"/>
      <c r="H287" s="52"/>
      <c r="I287" s="170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169"/>
      <c r="C288" s="53"/>
      <c r="D288" s="52"/>
      <c r="E288" s="52"/>
      <c r="F288" s="52"/>
      <c r="G288" s="52"/>
      <c r="H288" s="52"/>
      <c r="I288" s="170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169"/>
      <c r="C289" s="53"/>
      <c r="D289" s="52"/>
      <c r="E289" s="52"/>
      <c r="F289" s="52"/>
      <c r="G289" s="52"/>
      <c r="H289" s="52"/>
      <c r="I289" s="170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169"/>
      <c r="C290" s="53"/>
      <c r="D290" s="52"/>
      <c r="E290" s="52"/>
      <c r="F290" s="52"/>
      <c r="G290" s="52"/>
      <c r="H290" s="52"/>
      <c r="I290" s="170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169"/>
      <c r="C291" s="53"/>
      <c r="D291" s="52"/>
      <c r="E291" s="52"/>
      <c r="F291" s="52"/>
      <c r="G291" s="52"/>
      <c r="H291" s="52"/>
      <c r="I291" s="170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169"/>
      <c r="C292" s="53"/>
      <c r="D292" s="52"/>
      <c r="E292" s="52"/>
      <c r="F292" s="52"/>
      <c r="G292" s="52"/>
      <c r="H292" s="52"/>
      <c r="I292" s="170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169"/>
      <c r="C293" s="53"/>
      <c r="D293" s="52"/>
      <c r="E293" s="52"/>
      <c r="F293" s="52"/>
      <c r="G293" s="52"/>
      <c r="H293" s="52"/>
      <c r="I293" s="170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169"/>
      <c r="C294" s="53"/>
      <c r="D294" s="52"/>
      <c r="E294" s="52"/>
      <c r="F294" s="52"/>
      <c r="G294" s="52"/>
      <c r="H294" s="52"/>
      <c r="I294" s="170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169"/>
      <c r="C295" s="53"/>
      <c r="D295" s="52"/>
      <c r="E295" s="52"/>
      <c r="F295" s="52"/>
      <c r="G295" s="52"/>
      <c r="H295" s="52"/>
      <c r="I295" s="170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169"/>
      <c r="C296" s="53"/>
      <c r="D296" s="52"/>
      <c r="E296" s="52"/>
      <c r="F296" s="52"/>
      <c r="G296" s="52"/>
      <c r="H296" s="52"/>
      <c r="I296" s="170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169"/>
      <c r="C297" s="53"/>
      <c r="D297" s="52"/>
      <c r="E297" s="52"/>
      <c r="F297" s="52"/>
      <c r="G297" s="52"/>
      <c r="H297" s="52"/>
      <c r="I297" s="170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169"/>
      <c r="C298" s="53"/>
      <c r="D298" s="52"/>
      <c r="E298" s="52"/>
      <c r="F298" s="52"/>
      <c r="G298" s="52"/>
      <c r="H298" s="52"/>
      <c r="I298" s="170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169"/>
      <c r="C299" s="53"/>
      <c r="D299" s="52"/>
      <c r="E299" s="52"/>
      <c r="F299" s="52"/>
      <c r="G299" s="52"/>
      <c r="H299" s="52"/>
      <c r="I299" s="170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169"/>
      <c r="C300" s="53"/>
      <c r="D300" s="52"/>
      <c r="E300" s="52"/>
      <c r="F300" s="52"/>
      <c r="G300" s="52"/>
      <c r="H300" s="52"/>
      <c r="I300" s="170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169"/>
      <c r="C301" s="53"/>
      <c r="D301" s="52"/>
      <c r="E301" s="52"/>
      <c r="F301" s="52"/>
      <c r="G301" s="52"/>
      <c r="H301" s="52"/>
      <c r="I301" s="170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169"/>
      <c r="C302" s="53"/>
      <c r="D302" s="52"/>
      <c r="E302" s="52"/>
      <c r="F302" s="52"/>
      <c r="G302" s="52"/>
      <c r="H302" s="52"/>
      <c r="I302" s="170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169"/>
      <c r="C303" s="53"/>
      <c r="D303" s="52"/>
      <c r="E303" s="52"/>
      <c r="F303" s="52"/>
      <c r="G303" s="52"/>
      <c r="H303" s="52"/>
      <c r="I303" s="170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169"/>
      <c r="C304" s="53"/>
      <c r="D304" s="52"/>
      <c r="E304" s="52"/>
      <c r="F304" s="52"/>
      <c r="G304" s="52"/>
      <c r="H304" s="52"/>
      <c r="I304" s="170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169"/>
      <c r="C305" s="53"/>
      <c r="D305" s="52"/>
      <c r="E305" s="52"/>
      <c r="F305" s="52"/>
      <c r="G305" s="52"/>
      <c r="H305" s="52"/>
      <c r="I305" s="170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169"/>
      <c r="C306" s="53"/>
      <c r="D306" s="52"/>
      <c r="E306" s="52"/>
      <c r="F306" s="52"/>
      <c r="G306" s="52"/>
      <c r="H306" s="52"/>
      <c r="I306" s="170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169"/>
      <c r="C307" s="53"/>
      <c r="D307" s="52"/>
      <c r="E307" s="52"/>
      <c r="F307" s="52"/>
      <c r="G307" s="52"/>
      <c r="H307" s="52"/>
      <c r="I307" s="170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169"/>
      <c r="C308" s="53"/>
      <c r="D308" s="52"/>
      <c r="E308" s="52"/>
      <c r="F308" s="52"/>
      <c r="G308" s="52"/>
      <c r="H308" s="52"/>
      <c r="I308" s="170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169"/>
      <c r="C309" s="53"/>
      <c r="D309" s="52"/>
      <c r="E309" s="52"/>
      <c r="F309" s="52"/>
      <c r="G309" s="52"/>
      <c r="H309" s="52"/>
      <c r="I309" s="170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169"/>
      <c r="C310" s="53"/>
      <c r="D310" s="52"/>
      <c r="E310" s="52"/>
      <c r="F310" s="52"/>
      <c r="G310" s="52"/>
      <c r="H310" s="52"/>
      <c r="I310" s="170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169"/>
      <c r="C311" s="53"/>
      <c r="D311" s="52"/>
      <c r="E311" s="52"/>
      <c r="F311" s="52"/>
      <c r="G311" s="52"/>
      <c r="H311" s="52"/>
      <c r="I311" s="170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169"/>
      <c r="C312" s="53"/>
      <c r="D312" s="52"/>
      <c r="E312" s="52"/>
      <c r="F312" s="52"/>
      <c r="G312" s="52"/>
      <c r="H312" s="52"/>
      <c r="I312" s="170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169"/>
      <c r="C313" s="53"/>
      <c r="D313" s="52"/>
      <c r="E313" s="52"/>
      <c r="F313" s="52"/>
      <c r="G313" s="52"/>
      <c r="H313" s="52"/>
      <c r="I313" s="170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169"/>
      <c r="C314" s="53"/>
      <c r="D314" s="52"/>
      <c r="E314" s="52"/>
      <c r="F314" s="52"/>
      <c r="G314" s="52"/>
      <c r="H314" s="52"/>
      <c r="I314" s="170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169"/>
      <c r="C315" s="53"/>
      <c r="D315" s="52"/>
      <c r="E315" s="52"/>
      <c r="F315" s="52"/>
      <c r="G315" s="52"/>
      <c r="H315" s="52"/>
      <c r="I315" s="170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169"/>
      <c r="C316" s="53"/>
      <c r="D316" s="52"/>
      <c r="E316" s="52"/>
      <c r="F316" s="52"/>
      <c r="G316" s="52"/>
      <c r="H316" s="52"/>
      <c r="I316" s="170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169"/>
      <c r="C317" s="53"/>
      <c r="D317" s="52"/>
      <c r="E317" s="52"/>
      <c r="F317" s="52"/>
      <c r="G317" s="52"/>
      <c r="H317" s="52"/>
      <c r="I317" s="170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169"/>
      <c r="C318" s="53"/>
      <c r="D318" s="52"/>
      <c r="E318" s="52"/>
      <c r="F318" s="52"/>
      <c r="G318" s="52"/>
      <c r="H318" s="52"/>
      <c r="I318" s="170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169"/>
      <c r="C319" s="53"/>
      <c r="D319" s="52"/>
      <c r="E319" s="52"/>
      <c r="F319" s="52"/>
      <c r="G319" s="52"/>
      <c r="H319" s="52"/>
      <c r="I319" s="170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169"/>
      <c r="C320" s="53"/>
      <c r="D320" s="52"/>
      <c r="E320" s="52"/>
      <c r="F320" s="52"/>
      <c r="G320" s="52"/>
      <c r="H320" s="52"/>
      <c r="I320" s="170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169"/>
      <c r="C321" s="53"/>
      <c r="D321" s="52"/>
      <c r="E321" s="52"/>
      <c r="F321" s="52"/>
      <c r="G321" s="52"/>
      <c r="H321" s="52"/>
      <c r="I321" s="170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169"/>
      <c r="C322" s="53"/>
      <c r="D322" s="52"/>
      <c r="E322" s="52"/>
      <c r="F322" s="52"/>
      <c r="G322" s="52"/>
      <c r="H322" s="52"/>
      <c r="I322" s="170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169"/>
      <c r="C323" s="53"/>
      <c r="D323" s="52"/>
      <c r="E323" s="52"/>
      <c r="F323" s="52"/>
      <c r="G323" s="52"/>
      <c r="H323" s="52"/>
      <c r="I323" s="170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169"/>
      <c r="C324" s="53"/>
      <c r="D324" s="52"/>
      <c r="E324" s="52"/>
      <c r="F324" s="52"/>
      <c r="G324" s="52"/>
      <c r="H324" s="52"/>
      <c r="I324" s="170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169"/>
      <c r="C325" s="53"/>
      <c r="D325" s="52"/>
      <c r="E325" s="52"/>
      <c r="F325" s="52"/>
      <c r="G325" s="52"/>
      <c r="H325" s="52"/>
      <c r="I325" s="170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169"/>
      <c r="C326" s="53"/>
      <c r="D326" s="52"/>
      <c r="E326" s="52"/>
      <c r="F326" s="52"/>
      <c r="G326" s="52"/>
      <c r="H326" s="52"/>
      <c r="I326" s="170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169"/>
      <c r="C327" s="53"/>
      <c r="D327" s="52"/>
      <c r="E327" s="52"/>
      <c r="F327" s="52"/>
      <c r="G327" s="52"/>
      <c r="H327" s="52"/>
      <c r="I327" s="170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169"/>
      <c r="C328" s="53"/>
      <c r="D328" s="52"/>
      <c r="E328" s="52"/>
      <c r="F328" s="52"/>
      <c r="G328" s="52"/>
      <c r="H328" s="52"/>
      <c r="I328" s="170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169"/>
      <c r="C329" s="53"/>
      <c r="D329" s="52"/>
      <c r="E329" s="52"/>
      <c r="F329" s="52"/>
      <c r="G329" s="52"/>
      <c r="H329" s="52"/>
      <c r="I329" s="170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169"/>
      <c r="C330" s="53"/>
      <c r="D330" s="52"/>
      <c r="E330" s="52"/>
      <c r="F330" s="52"/>
      <c r="G330" s="52"/>
      <c r="H330" s="52"/>
      <c r="I330" s="170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169"/>
      <c r="C331" s="53"/>
      <c r="D331" s="52"/>
      <c r="E331" s="52"/>
      <c r="F331" s="52"/>
      <c r="G331" s="52"/>
      <c r="H331" s="52"/>
      <c r="I331" s="170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169"/>
      <c r="C332" s="53"/>
      <c r="D332" s="52"/>
      <c r="E332" s="52"/>
      <c r="F332" s="52"/>
      <c r="G332" s="52"/>
      <c r="H332" s="52"/>
      <c r="I332" s="170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169"/>
      <c r="C333" s="53"/>
      <c r="D333" s="52"/>
      <c r="E333" s="52"/>
      <c r="F333" s="52"/>
      <c r="G333" s="52"/>
      <c r="H333" s="52"/>
      <c r="I333" s="170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169"/>
      <c r="C334" s="53"/>
      <c r="D334" s="52"/>
      <c r="E334" s="52"/>
      <c r="F334" s="52"/>
      <c r="G334" s="52"/>
      <c r="H334" s="52"/>
      <c r="I334" s="170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169"/>
      <c r="C335" s="53"/>
      <c r="D335" s="52"/>
      <c r="E335" s="52"/>
      <c r="F335" s="52"/>
      <c r="G335" s="52"/>
      <c r="H335" s="52"/>
      <c r="I335" s="170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169"/>
      <c r="C336" s="53"/>
      <c r="D336" s="52"/>
      <c r="E336" s="52"/>
      <c r="F336" s="52"/>
      <c r="G336" s="52"/>
      <c r="H336" s="52"/>
      <c r="I336" s="170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169"/>
      <c r="C337" s="53"/>
      <c r="D337" s="52"/>
      <c r="E337" s="52"/>
      <c r="F337" s="52"/>
      <c r="G337" s="52"/>
      <c r="H337" s="52"/>
      <c r="I337" s="170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169"/>
      <c r="C338" s="53"/>
      <c r="D338" s="52"/>
      <c r="E338" s="52"/>
      <c r="F338" s="52"/>
      <c r="G338" s="52"/>
      <c r="H338" s="52"/>
      <c r="I338" s="170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169"/>
      <c r="C339" s="53"/>
      <c r="D339" s="52"/>
      <c r="E339" s="52"/>
      <c r="F339" s="52"/>
      <c r="G339" s="52"/>
      <c r="H339" s="52"/>
      <c r="I339" s="170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169"/>
      <c r="C340" s="53"/>
      <c r="D340" s="52"/>
      <c r="E340" s="52"/>
      <c r="F340" s="52"/>
      <c r="G340" s="52"/>
      <c r="H340" s="52"/>
      <c r="I340" s="170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169"/>
      <c r="C341" s="53"/>
      <c r="D341" s="52"/>
      <c r="E341" s="52"/>
      <c r="F341" s="52"/>
      <c r="G341" s="52"/>
      <c r="H341" s="52"/>
      <c r="I341" s="170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169"/>
      <c r="C342" s="53"/>
      <c r="D342" s="52"/>
      <c r="E342" s="52"/>
      <c r="F342" s="52"/>
      <c r="G342" s="52"/>
      <c r="H342" s="52"/>
      <c r="I342" s="170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169"/>
      <c r="C343" s="53"/>
      <c r="D343" s="52"/>
      <c r="E343" s="52"/>
      <c r="F343" s="52"/>
      <c r="G343" s="52"/>
      <c r="H343" s="52"/>
      <c r="I343" s="170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169"/>
      <c r="C344" s="53"/>
      <c r="D344" s="52"/>
      <c r="E344" s="52"/>
      <c r="F344" s="52"/>
      <c r="G344" s="52"/>
      <c r="H344" s="52"/>
      <c r="I344" s="170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169"/>
      <c r="C345" s="53"/>
      <c r="D345" s="52"/>
      <c r="E345" s="52"/>
      <c r="F345" s="52"/>
      <c r="G345" s="52"/>
      <c r="H345" s="52"/>
      <c r="I345" s="170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169"/>
      <c r="C346" s="53"/>
      <c r="D346" s="52"/>
      <c r="E346" s="52"/>
      <c r="F346" s="52"/>
      <c r="G346" s="52"/>
      <c r="H346" s="52"/>
      <c r="I346" s="170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169"/>
      <c r="C347" s="53"/>
      <c r="D347" s="52"/>
      <c r="E347" s="52"/>
      <c r="F347" s="52"/>
      <c r="G347" s="52"/>
      <c r="H347" s="52"/>
      <c r="I347" s="170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169"/>
      <c r="C348" s="53"/>
      <c r="D348" s="52"/>
      <c r="E348" s="52"/>
      <c r="F348" s="52"/>
      <c r="G348" s="52"/>
      <c r="H348" s="52"/>
      <c r="I348" s="170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169"/>
      <c r="C349" s="53"/>
      <c r="D349" s="52"/>
      <c r="E349" s="52"/>
      <c r="F349" s="52"/>
      <c r="G349" s="52"/>
      <c r="H349" s="52"/>
      <c r="I349" s="170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169"/>
      <c r="C350" s="53"/>
      <c r="D350" s="52"/>
      <c r="E350" s="52"/>
      <c r="F350" s="52"/>
      <c r="G350" s="52"/>
      <c r="H350" s="52"/>
      <c r="I350" s="170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169"/>
      <c r="C351" s="53"/>
      <c r="D351" s="52"/>
      <c r="E351" s="52"/>
      <c r="F351" s="52"/>
      <c r="G351" s="52"/>
      <c r="H351" s="52"/>
      <c r="I351" s="170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169"/>
      <c r="C352" s="53"/>
      <c r="D352" s="52"/>
      <c r="E352" s="52"/>
      <c r="F352" s="52"/>
      <c r="G352" s="52"/>
      <c r="H352" s="52"/>
      <c r="I352" s="170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169"/>
      <c r="C353" s="53"/>
      <c r="D353" s="52"/>
      <c r="E353" s="52"/>
      <c r="F353" s="52"/>
      <c r="G353" s="52"/>
      <c r="H353" s="52"/>
      <c r="I353" s="170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169"/>
      <c r="C354" s="53"/>
      <c r="D354" s="52"/>
      <c r="E354" s="52"/>
      <c r="F354" s="52"/>
      <c r="G354" s="52"/>
      <c r="H354" s="52"/>
      <c r="I354" s="170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169"/>
      <c r="C355" s="53"/>
      <c r="D355" s="52"/>
      <c r="E355" s="52"/>
      <c r="F355" s="52"/>
      <c r="G355" s="52"/>
      <c r="H355" s="52"/>
      <c r="I355" s="170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169"/>
      <c r="C356" s="53"/>
      <c r="D356" s="52"/>
      <c r="E356" s="52"/>
      <c r="F356" s="52"/>
      <c r="G356" s="52"/>
      <c r="H356" s="52"/>
      <c r="I356" s="170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169"/>
      <c r="C357" s="53"/>
      <c r="D357" s="52"/>
      <c r="E357" s="52"/>
      <c r="F357" s="52"/>
      <c r="G357" s="52"/>
      <c r="H357" s="52"/>
      <c r="I357" s="170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169"/>
      <c r="C358" s="53"/>
      <c r="D358" s="52"/>
      <c r="E358" s="52"/>
      <c r="F358" s="52"/>
      <c r="G358" s="52"/>
      <c r="H358" s="52"/>
      <c r="I358" s="170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169"/>
      <c r="C359" s="53"/>
      <c r="D359" s="52"/>
      <c r="E359" s="52"/>
      <c r="F359" s="52"/>
      <c r="G359" s="52"/>
      <c r="H359" s="52"/>
      <c r="I359" s="170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169"/>
      <c r="C360" s="53"/>
      <c r="D360" s="52"/>
      <c r="E360" s="52"/>
      <c r="F360" s="52"/>
      <c r="G360" s="52"/>
      <c r="H360" s="52"/>
      <c r="I360" s="170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169"/>
      <c r="C361" s="53"/>
      <c r="D361" s="52"/>
      <c r="E361" s="52"/>
      <c r="F361" s="52"/>
      <c r="G361" s="52"/>
      <c r="H361" s="52"/>
      <c r="I361" s="170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169"/>
      <c r="C362" s="53"/>
      <c r="D362" s="52"/>
      <c r="E362" s="52"/>
      <c r="F362" s="52"/>
      <c r="G362" s="52"/>
      <c r="H362" s="52"/>
      <c r="I362" s="170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169"/>
      <c r="C363" s="53"/>
      <c r="D363" s="52"/>
      <c r="E363" s="52"/>
      <c r="F363" s="52"/>
      <c r="G363" s="52"/>
      <c r="H363" s="52"/>
      <c r="I363" s="170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169"/>
      <c r="C364" s="53"/>
      <c r="D364" s="52"/>
      <c r="E364" s="52"/>
      <c r="F364" s="52"/>
      <c r="G364" s="52"/>
      <c r="H364" s="52"/>
      <c r="I364" s="170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169"/>
      <c r="C365" s="53"/>
      <c r="D365" s="52"/>
      <c r="E365" s="52"/>
      <c r="F365" s="52"/>
      <c r="G365" s="52"/>
      <c r="H365" s="52"/>
      <c r="I365" s="170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169"/>
      <c r="C366" s="53"/>
      <c r="D366" s="52"/>
      <c r="E366" s="52"/>
      <c r="F366" s="52"/>
      <c r="G366" s="52"/>
      <c r="H366" s="52"/>
      <c r="I366" s="170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169"/>
      <c r="C367" s="53"/>
      <c r="D367" s="52"/>
      <c r="E367" s="52"/>
      <c r="F367" s="52"/>
      <c r="G367" s="52"/>
      <c r="H367" s="52"/>
      <c r="I367" s="170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169"/>
      <c r="C368" s="53"/>
      <c r="D368" s="52"/>
      <c r="E368" s="52"/>
      <c r="F368" s="52"/>
      <c r="G368" s="52"/>
      <c r="H368" s="52"/>
      <c r="I368" s="170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169"/>
      <c r="C369" s="53"/>
      <c r="D369" s="52"/>
      <c r="E369" s="52"/>
      <c r="F369" s="52"/>
      <c r="G369" s="52"/>
      <c r="H369" s="52"/>
      <c r="I369" s="170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169"/>
      <c r="C370" s="53"/>
      <c r="D370" s="52"/>
      <c r="E370" s="52"/>
      <c r="F370" s="52"/>
      <c r="G370" s="52"/>
      <c r="H370" s="52"/>
      <c r="I370" s="170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169"/>
      <c r="C371" s="53"/>
      <c r="D371" s="52"/>
      <c r="E371" s="52"/>
      <c r="F371" s="52"/>
      <c r="G371" s="52"/>
      <c r="H371" s="52"/>
      <c r="I371" s="170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169"/>
      <c r="C372" s="53"/>
      <c r="D372" s="52"/>
      <c r="E372" s="52"/>
      <c r="F372" s="52"/>
      <c r="G372" s="52"/>
      <c r="H372" s="52"/>
      <c r="I372" s="170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169"/>
      <c r="C373" s="53"/>
      <c r="D373" s="52"/>
      <c r="E373" s="52"/>
      <c r="F373" s="52"/>
      <c r="G373" s="52"/>
      <c r="H373" s="52"/>
      <c r="I373" s="170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169"/>
      <c r="C374" s="53"/>
      <c r="D374" s="52"/>
      <c r="E374" s="52"/>
      <c r="F374" s="52"/>
      <c r="G374" s="52"/>
      <c r="H374" s="52"/>
      <c r="I374" s="170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169"/>
      <c r="C375" s="53"/>
      <c r="D375" s="52"/>
      <c r="E375" s="52"/>
      <c r="F375" s="52"/>
      <c r="G375" s="52"/>
      <c r="H375" s="52"/>
      <c r="I375" s="170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169"/>
      <c r="C376" s="53"/>
      <c r="D376" s="52"/>
      <c r="E376" s="52"/>
      <c r="F376" s="52"/>
      <c r="G376" s="52"/>
      <c r="H376" s="52"/>
      <c r="I376" s="170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169"/>
      <c r="C377" s="53"/>
      <c r="D377" s="52"/>
      <c r="E377" s="52"/>
      <c r="F377" s="52"/>
      <c r="G377" s="52"/>
      <c r="H377" s="52"/>
      <c r="I377" s="170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169"/>
      <c r="C378" s="53"/>
      <c r="D378" s="52"/>
      <c r="E378" s="52"/>
      <c r="F378" s="52"/>
      <c r="G378" s="52"/>
      <c r="H378" s="52"/>
      <c r="I378" s="170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169"/>
      <c r="C379" s="53"/>
      <c r="D379" s="52"/>
      <c r="E379" s="52"/>
      <c r="F379" s="52"/>
      <c r="G379" s="52"/>
      <c r="H379" s="52"/>
      <c r="I379" s="170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169"/>
      <c r="C380" s="53"/>
      <c r="D380" s="52"/>
      <c r="E380" s="52"/>
      <c r="F380" s="52"/>
      <c r="G380" s="52"/>
      <c r="H380" s="52"/>
      <c r="I380" s="170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169"/>
      <c r="C381" s="53"/>
      <c r="D381" s="52"/>
      <c r="E381" s="52"/>
      <c r="F381" s="52"/>
      <c r="G381" s="52"/>
      <c r="H381" s="52"/>
      <c r="I381" s="170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169"/>
      <c r="C382" s="53"/>
      <c r="D382" s="52"/>
      <c r="E382" s="52"/>
      <c r="F382" s="52"/>
      <c r="G382" s="52"/>
      <c r="H382" s="52"/>
      <c r="I382" s="170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169"/>
      <c r="C383" s="53"/>
      <c r="D383" s="52"/>
      <c r="E383" s="52"/>
      <c r="F383" s="52"/>
      <c r="G383" s="52"/>
      <c r="H383" s="52"/>
      <c r="I383" s="170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169"/>
      <c r="C384" s="53"/>
      <c r="D384" s="52"/>
      <c r="E384" s="52"/>
      <c r="F384" s="52"/>
      <c r="G384" s="52"/>
      <c r="H384" s="52"/>
      <c r="I384" s="170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169"/>
      <c r="C385" s="53"/>
      <c r="D385" s="52"/>
      <c r="E385" s="52"/>
      <c r="F385" s="52"/>
      <c r="G385" s="52"/>
      <c r="H385" s="52"/>
      <c r="I385" s="170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169"/>
      <c r="C386" s="53"/>
      <c r="D386" s="52"/>
      <c r="E386" s="52"/>
      <c r="F386" s="52"/>
      <c r="G386" s="52"/>
      <c r="H386" s="52"/>
      <c r="I386" s="170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169"/>
      <c r="C387" s="53"/>
      <c r="D387" s="52"/>
      <c r="E387" s="52"/>
      <c r="F387" s="52"/>
      <c r="G387" s="52"/>
      <c r="H387" s="52"/>
      <c r="I387" s="170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169"/>
      <c r="C388" s="53"/>
      <c r="D388" s="52"/>
      <c r="E388" s="52"/>
      <c r="F388" s="52"/>
      <c r="G388" s="52"/>
      <c r="H388" s="52"/>
      <c r="I388" s="170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169"/>
      <c r="C389" s="53"/>
      <c r="D389" s="52"/>
      <c r="E389" s="52"/>
      <c r="F389" s="52"/>
      <c r="G389" s="52"/>
      <c r="H389" s="52"/>
      <c r="I389" s="170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169"/>
      <c r="C390" s="53"/>
      <c r="D390" s="52"/>
      <c r="E390" s="52"/>
      <c r="F390" s="52"/>
      <c r="G390" s="52"/>
      <c r="H390" s="52"/>
      <c r="I390" s="170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169"/>
      <c r="C391" s="53"/>
      <c r="D391" s="52"/>
      <c r="E391" s="52"/>
      <c r="F391" s="52"/>
      <c r="G391" s="52"/>
      <c r="H391" s="52"/>
      <c r="I391" s="170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169"/>
      <c r="C392" s="53"/>
      <c r="D392" s="52"/>
      <c r="E392" s="52"/>
      <c r="F392" s="52"/>
      <c r="G392" s="52"/>
      <c r="H392" s="52"/>
      <c r="I392" s="170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169"/>
      <c r="C393" s="53"/>
      <c r="D393" s="52"/>
      <c r="E393" s="52"/>
      <c r="F393" s="52"/>
      <c r="G393" s="52"/>
      <c r="H393" s="52"/>
      <c r="I393" s="170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169"/>
      <c r="C394" s="53"/>
      <c r="D394" s="52"/>
      <c r="E394" s="52"/>
      <c r="F394" s="52"/>
      <c r="G394" s="52"/>
      <c r="H394" s="52"/>
      <c r="I394" s="170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169"/>
      <c r="C395" s="53"/>
      <c r="D395" s="52"/>
      <c r="E395" s="52"/>
      <c r="F395" s="52"/>
      <c r="G395" s="52"/>
      <c r="H395" s="52"/>
      <c r="I395" s="170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169"/>
      <c r="C396" s="53"/>
      <c r="D396" s="52"/>
      <c r="E396" s="52"/>
      <c r="F396" s="52"/>
      <c r="G396" s="52"/>
      <c r="H396" s="52"/>
      <c r="I396" s="170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169"/>
      <c r="C397" s="53"/>
      <c r="D397" s="52"/>
      <c r="E397" s="52"/>
      <c r="F397" s="52"/>
      <c r="G397" s="52"/>
      <c r="H397" s="52"/>
      <c r="I397" s="170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169"/>
      <c r="C398" s="53"/>
      <c r="D398" s="52"/>
      <c r="E398" s="52"/>
      <c r="F398" s="52"/>
      <c r="G398" s="52"/>
      <c r="H398" s="52"/>
      <c r="I398" s="170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169"/>
      <c r="C399" s="53"/>
      <c r="D399" s="52"/>
      <c r="E399" s="52"/>
      <c r="F399" s="52"/>
      <c r="G399" s="52"/>
      <c r="H399" s="52"/>
      <c r="I399" s="170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169"/>
      <c r="C400" s="53"/>
      <c r="D400" s="52"/>
      <c r="E400" s="52"/>
      <c r="F400" s="52"/>
      <c r="G400" s="52"/>
      <c r="H400" s="52"/>
      <c r="I400" s="170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169"/>
      <c r="C401" s="53"/>
      <c r="D401" s="52"/>
      <c r="E401" s="52"/>
      <c r="F401" s="52"/>
      <c r="G401" s="52"/>
      <c r="H401" s="52"/>
      <c r="I401" s="170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169"/>
      <c r="C402" s="53"/>
      <c r="D402" s="52"/>
      <c r="E402" s="52"/>
      <c r="F402" s="52"/>
      <c r="G402" s="52"/>
      <c r="H402" s="52"/>
      <c r="I402" s="170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169"/>
      <c r="C403" s="53"/>
      <c r="D403" s="52"/>
      <c r="E403" s="52"/>
      <c r="F403" s="52"/>
      <c r="G403" s="52"/>
      <c r="H403" s="52"/>
      <c r="I403" s="170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169"/>
      <c r="C404" s="53"/>
      <c r="D404" s="52"/>
      <c r="E404" s="52"/>
      <c r="F404" s="52"/>
      <c r="G404" s="52"/>
      <c r="H404" s="52"/>
      <c r="I404" s="170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169"/>
      <c r="C405" s="53"/>
      <c r="D405" s="52"/>
      <c r="E405" s="52"/>
      <c r="F405" s="52"/>
      <c r="G405" s="52"/>
      <c r="H405" s="52"/>
      <c r="I405" s="170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169"/>
      <c r="C406" s="53"/>
      <c r="D406" s="52"/>
      <c r="E406" s="52"/>
      <c r="F406" s="52"/>
      <c r="G406" s="52"/>
      <c r="H406" s="52"/>
      <c r="I406" s="170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169"/>
      <c r="C407" s="53"/>
      <c r="D407" s="52"/>
      <c r="E407" s="52"/>
      <c r="F407" s="52"/>
      <c r="G407" s="52"/>
      <c r="H407" s="52"/>
      <c r="I407" s="170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169"/>
      <c r="C408" s="53"/>
      <c r="D408" s="52"/>
      <c r="E408" s="52"/>
      <c r="F408" s="52"/>
      <c r="G408" s="52"/>
      <c r="H408" s="52"/>
      <c r="I408" s="170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169"/>
      <c r="C409" s="53"/>
      <c r="D409" s="52"/>
      <c r="E409" s="52"/>
      <c r="F409" s="52"/>
      <c r="G409" s="52"/>
      <c r="H409" s="52"/>
      <c r="I409" s="170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169"/>
      <c r="C410" s="53"/>
      <c r="D410" s="52"/>
      <c r="E410" s="52"/>
      <c r="F410" s="52"/>
      <c r="G410" s="52"/>
      <c r="H410" s="52"/>
      <c r="I410" s="170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169"/>
      <c r="C411" s="53"/>
      <c r="D411" s="52"/>
      <c r="E411" s="52"/>
      <c r="F411" s="52"/>
      <c r="G411" s="52"/>
      <c r="H411" s="52"/>
      <c r="I411" s="170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169"/>
      <c r="C412" s="53"/>
      <c r="D412" s="52"/>
      <c r="E412" s="52"/>
      <c r="F412" s="52"/>
      <c r="G412" s="52"/>
      <c r="H412" s="52"/>
      <c r="I412" s="170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169"/>
      <c r="C413" s="53"/>
      <c r="D413" s="52"/>
      <c r="E413" s="52"/>
      <c r="F413" s="52"/>
      <c r="G413" s="52"/>
      <c r="H413" s="52"/>
      <c r="I413" s="170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169"/>
      <c r="C414" s="53"/>
      <c r="D414" s="52"/>
      <c r="E414" s="52"/>
      <c r="F414" s="52"/>
      <c r="G414" s="52"/>
      <c r="H414" s="52"/>
      <c r="I414" s="170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169"/>
      <c r="C415" s="53"/>
      <c r="D415" s="52"/>
      <c r="E415" s="52"/>
      <c r="F415" s="52"/>
      <c r="G415" s="52"/>
      <c r="H415" s="52"/>
      <c r="I415" s="170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169"/>
      <c r="C416" s="53"/>
      <c r="D416" s="52"/>
      <c r="E416" s="52"/>
      <c r="F416" s="52"/>
      <c r="G416" s="52"/>
      <c r="H416" s="52"/>
      <c r="I416" s="170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169"/>
      <c r="C417" s="53"/>
      <c r="D417" s="52"/>
      <c r="E417" s="52"/>
      <c r="F417" s="52"/>
      <c r="G417" s="52"/>
      <c r="H417" s="52"/>
      <c r="I417" s="170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169"/>
      <c r="C418" s="53"/>
      <c r="D418" s="52"/>
      <c r="E418" s="52"/>
      <c r="F418" s="52"/>
      <c r="G418" s="52"/>
      <c r="H418" s="52"/>
      <c r="I418" s="170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169"/>
      <c r="C419" s="53"/>
      <c r="D419" s="52"/>
      <c r="E419" s="52"/>
      <c r="F419" s="52"/>
      <c r="G419" s="52"/>
      <c r="H419" s="52"/>
      <c r="I419" s="170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169"/>
      <c r="C420" s="53"/>
      <c r="D420" s="52"/>
      <c r="E420" s="52"/>
      <c r="F420" s="52"/>
      <c r="G420" s="52"/>
      <c r="H420" s="52"/>
      <c r="I420" s="170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169"/>
      <c r="C421" s="53"/>
      <c r="D421" s="52"/>
      <c r="E421" s="52"/>
      <c r="F421" s="52"/>
      <c r="G421" s="52"/>
      <c r="H421" s="52"/>
      <c r="I421" s="170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169"/>
      <c r="C422" s="53"/>
      <c r="D422" s="52"/>
      <c r="E422" s="52"/>
      <c r="F422" s="52"/>
      <c r="G422" s="52"/>
      <c r="H422" s="52"/>
      <c r="I422" s="170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169"/>
      <c r="C423" s="53"/>
      <c r="D423" s="52"/>
      <c r="E423" s="52"/>
      <c r="F423" s="52"/>
      <c r="G423" s="52"/>
      <c r="H423" s="52"/>
      <c r="I423" s="170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169"/>
      <c r="C424" s="53"/>
      <c r="D424" s="52"/>
      <c r="E424" s="52"/>
      <c r="F424" s="52"/>
      <c r="G424" s="52"/>
      <c r="H424" s="52"/>
      <c r="I424" s="170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169"/>
      <c r="C425" s="53"/>
      <c r="D425" s="52"/>
      <c r="E425" s="52"/>
      <c r="F425" s="52"/>
      <c r="G425" s="52"/>
      <c r="H425" s="52"/>
      <c r="I425" s="170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169"/>
      <c r="C426" s="53"/>
      <c r="D426" s="52"/>
      <c r="E426" s="52"/>
      <c r="F426" s="52"/>
      <c r="G426" s="52"/>
      <c r="H426" s="52"/>
      <c r="I426" s="170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169"/>
      <c r="C427" s="53"/>
      <c r="D427" s="52"/>
      <c r="E427" s="52"/>
      <c r="F427" s="52"/>
      <c r="G427" s="52"/>
      <c r="H427" s="52"/>
      <c r="I427" s="170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169"/>
      <c r="C428" s="53"/>
      <c r="D428" s="52"/>
      <c r="E428" s="52"/>
      <c r="F428" s="52"/>
      <c r="G428" s="52"/>
      <c r="H428" s="52"/>
      <c r="I428" s="170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169"/>
      <c r="C429" s="53"/>
      <c r="D429" s="52"/>
      <c r="E429" s="52"/>
      <c r="F429" s="52"/>
      <c r="G429" s="52"/>
      <c r="H429" s="52"/>
      <c r="I429" s="170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169"/>
      <c r="C430" s="53"/>
      <c r="D430" s="52"/>
      <c r="E430" s="52"/>
      <c r="F430" s="52"/>
      <c r="G430" s="52"/>
      <c r="H430" s="52"/>
      <c r="I430" s="170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169"/>
      <c r="C431" s="53"/>
      <c r="D431" s="52"/>
      <c r="E431" s="52"/>
      <c r="F431" s="52"/>
      <c r="G431" s="52"/>
      <c r="H431" s="52"/>
      <c r="I431" s="170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169"/>
      <c r="C432" s="53"/>
      <c r="D432" s="52"/>
      <c r="E432" s="52"/>
      <c r="F432" s="52"/>
      <c r="G432" s="52"/>
      <c r="H432" s="52"/>
      <c r="I432" s="170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169"/>
      <c r="C433" s="53"/>
      <c r="D433" s="52"/>
      <c r="E433" s="52"/>
      <c r="F433" s="52"/>
      <c r="G433" s="52"/>
      <c r="H433" s="52"/>
      <c r="I433" s="170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169"/>
      <c r="C434" s="53"/>
      <c r="D434" s="52"/>
      <c r="E434" s="52"/>
      <c r="F434" s="52"/>
      <c r="G434" s="52"/>
      <c r="H434" s="52"/>
      <c r="I434" s="170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169"/>
      <c r="C435" s="53"/>
      <c r="D435" s="52"/>
      <c r="E435" s="52"/>
      <c r="F435" s="52"/>
      <c r="G435" s="52"/>
      <c r="H435" s="52"/>
      <c r="I435" s="170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169"/>
      <c r="C436" s="53"/>
      <c r="D436" s="52"/>
      <c r="E436" s="52"/>
      <c r="F436" s="52"/>
      <c r="G436" s="52"/>
      <c r="H436" s="52"/>
      <c r="I436" s="170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169"/>
      <c r="C437" s="53"/>
      <c r="D437" s="52"/>
      <c r="E437" s="52"/>
      <c r="F437" s="52"/>
      <c r="G437" s="52"/>
      <c r="H437" s="52"/>
      <c r="I437" s="170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169"/>
      <c r="C438" s="53"/>
      <c r="D438" s="52"/>
      <c r="E438" s="52"/>
      <c r="F438" s="52"/>
      <c r="G438" s="52"/>
      <c r="H438" s="52"/>
      <c r="I438" s="170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169"/>
      <c r="C439" s="53"/>
      <c r="D439" s="52"/>
      <c r="E439" s="52"/>
      <c r="F439" s="52"/>
      <c r="G439" s="52"/>
      <c r="H439" s="52"/>
      <c r="I439" s="170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169"/>
      <c r="C440" s="53"/>
      <c r="D440" s="52"/>
      <c r="E440" s="52"/>
      <c r="F440" s="52"/>
      <c r="G440" s="52"/>
      <c r="H440" s="52"/>
      <c r="I440" s="170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169"/>
      <c r="C441" s="53"/>
      <c r="D441" s="52"/>
      <c r="E441" s="52"/>
      <c r="F441" s="52"/>
      <c r="G441" s="52"/>
      <c r="H441" s="52"/>
      <c r="I441" s="170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169"/>
      <c r="C442" s="53"/>
      <c r="D442" s="52"/>
      <c r="E442" s="52"/>
      <c r="F442" s="52"/>
      <c r="G442" s="52"/>
      <c r="H442" s="52"/>
      <c r="I442" s="170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169"/>
      <c r="C443" s="53"/>
      <c r="D443" s="52"/>
      <c r="E443" s="52"/>
      <c r="F443" s="52"/>
      <c r="G443" s="52"/>
      <c r="H443" s="52"/>
      <c r="I443" s="170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169"/>
      <c r="C444" s="53"/>
      <c r="D444" s="52"/>
      <c r="E444" s="52"/>
      <c r="F444" s="52"/>
      <c r="G444" s="52"/>
      <c r="H444" s="52"/>
      <c r="I444" s="170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169"/>
      <c r="C445" s="53"/>
      <c r="D445" s="52"/>
      <c r="E445" s="52"/>
      <c r="F445" s="52"/>
      <c r="G445" s="52"/>
      <c r="H445" s="52"/>
      <c r="I445" s="170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169"/>
      <c r="C446" s="53"/>
      <c r="D446" s="52"/>
      <c r="E446" s="52"/>
      <c r="F446" s="52"/>
      <c r="G446" s="52"/>
      <c r="H446" s="52"/>
      <c r="I446" s="170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169"/>
      <c r="C447" s="53"/>
      <c r="D447" s="52"/>
      <c r="E447" s="52"/>
      <c r="F447" s="52"/>
      <c r="G447" s="52"/>
      <c r="H447" s="52"/>
      <c r="I447" s="170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169"/>
      <c r="C448" s="53"/>
      <c r="D448" s="52"/>
      <c r="E448" s="52"/>
      <c r="F448" s="52"/>
      <c r="G448" s="52"/>
      <c r="H448" s="52"/>
      <c r="I448" s="170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169"/>
      <c r="C449" s="53"/>
      <c r="D449" s="52"/>
      <c r="E449" s="52"/>
      <c r="F449" s="52"/>
      <c r="G449" s="52"/>
      <c r="H449" s="52"/>
      <c r="I449" s="170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169"/>
      <c r="C450" s="53"/>
      <c r="D450" s="52"/>
      <c r="E450" s="52"/>
      <c r="F450" s="52"/>
      <c r="G450" s="52"/>
      <c r="H450" s="52"/>
      <c r="I450" s="170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169"/>
      <c r="C451" s="53"/>
      <c r="D451" s="52"/>
      <c r="E451" s="52"/>
      <c r="F451" s="52"/>
      <c r="G451" s="52"/>
      <c r="H451" s="52"/>
      <c r="I451" s="170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169"/>
      <c r="C452" s="53"/>
      <c r="D452" s="52"/>
      <c r="E452" s="52"/>
      <c r="F452" s="52"/>
      <c r="G452" s="52"/>
      <c r="H452" s="52"/>
      <c r="I452" s="170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169"/>
      <c r="C453" s="53"/>
      <c r="D453" s="52"/>
      <c r="E453" s="52"/>
      <c r="F453" s="52"/>
      <c r="G453" s="52"/>
      <c r="H453" s="52"/>
      <c r="I453" s="170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169"/>
      <c r="C454" s="53"/>
      <c r="D454" s="52"/>
      <c r="E454" s="52"/>
      <c r="F454" s="52"/>
      <c r="G454" s="52"/>
      <c r="H454" s="52"/>
      <c r="I454" s="170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169"/>
      <c r="C455" s="53"/>
      <c r="D455" s="52"/>
      <c r="E455" s="52"/>
      <c r="F455" s="52"/>
      <c r="G455" s="52"/>
      <c r="H455" s="52"/>
      <c r="I455" s="170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169"/>
      <c r="C456" s="53"/>
      <c r="D456" s="52"/>
      <c r="E456" s="52"/>
      <c r="F456" s="52"/>
      <c r="G456" s="52"/>
      <c r="H456" s="52"/>
      <c r="I456" s="170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169"/>
      <c r="C457" s="53"/>
      <c r="D457" s="52"/>
      <c r="E457" s="52"/>
      <c r="F457" s="52"/>
      <c r="G457" s="52"/>
      <c r="H457" s="52"/>
      <c r="I457" s="170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169"/>
      <c r="C458" s="53"/>
      <c r="D458" s="52"/>
      <c r="E458" s="52"/>
      <c r="F458" s="52"/>
      <c r="G458" s="52"/>
      <c r="H458" s="52"/>
      <c r="I458" s="170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169"/>
      <c r="C459" s="53"/>
      <c r="D459" s="52"/>
      <c r="E459" s="52"/>
      <c r="F459" s="52"/>
      <c r="G459" s="52"/>
      <c r="H459" s="52"/>
      <c r="I459" s="170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169"/>
      <c r="C460" s="53"/>
      <c r="D460" s="52"/>
      <c r="E460" s="52"/>
      <c r="F460" s="52"/>
      <c r="G460" s="52"/>
      <c r="H460" s="52"/>
      <c r="I460" s="170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169"/>
      <c r="C461" s="53"/>
      <c r="D461" s="52"/>
      <c r="E461" s="52"/>
      <c r="F461" s="52"/>
      <c r="G461" s="52"/>
      <c r="H461" s="52"/>
      <c r="I461" s="170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169"/>
      <c r="C462" s="53"/>
      <c r="D462" s="52"/>
      <c r="E462" s="52"/>
      <c r="F462" s="52"/>
      <c r="G462" s="52"/>
      <c r="H462" s="52"/>
      <c r="I462" s="170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169"/>
      <c r="C463" s="53"/>
      <c r="D463" s="52"/>
      <c r="E463" s="52"/>
      <c r="F463" s="52"/>
      <c r="G463" s="52"/>
      <c r="H463" s="52"/>
      <c r="I463" s="170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169"/>
      <c r="C464" s="53"/>
      <c r="D464" s="52"/>
      <c r="E464" s="52"/>
      <c r="F464" s="52"/>
      <c r="G464" s="52"/>
      <c r="H464" s="52"/>
      <c r="I464" s="170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169"/>
      <c r="C465" s="53"/>
      <c r="D465" s="52"/>
      <c r="E465" s="52"/>
      <c r="F465" s="52"/>
      <c r="G465" s="52"/>
      <c r="H465" s="52"/>
      <c r="I465" s="170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169"/>
      <c r="C466" s="53"/>
      <c r="D466" s="52"/>
      <c r="E466" s="52"/>
      <c r="F466" s="52"/>
      <c r="G466" s="52"/>
      <c r="H466" s="52"/>
      <c r="I466" s="170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169"/>
      <c r="C467" s="53"/>
      <c r="D467" s="52"/>
      <c r="E467" s="52"/>
      <c r="F467" s="52"/>
      <c r="G467" s="52"/>
      <c r="H467" s="52"/>
      <c r="I467" s="170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169"/>
      <c r="C468" s="53"/>
      <c r="D468" s="52"/>
      <c r="E468" s="52"/>
      <c r="F468" s="52"/>
      <c r="G468" s="52"/>
      <c r="H468" s="52"/>
      <c r="I468" s="170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169"/>
      <c r="C469" s="53"/>
      <c r="D469" s="52"/>
      <c r="E469" s="52"/>
      <c r="F469" s="52"/>
      <c r="G469" s="52"/>
      <c r="H469" s="52"/>
      <c r="I469" s="170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169"/>
      <c r="C470" s="53"/>
      <c r="D470" s="52"/>
      <c r="E470" s="52"/>
      <c r="F470" s="52"/>
      <c r="G470" s="52"/>
      <c r="H470" s="52"/>
      <c r="I470" s="170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169"/>
      <c r="C471" s="53"/>
      <c r="D471" s="52"/>
      <c r="E471" s="52"/>
      <c r="F471" s="52"/>
      <c r="G471" s="52"/>
      <c r="H471" s="52"/>
      <c r="I471" s="170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169"/>
      <c r="C472" s="53"/>
      <c r="D472" s="52"/>
      <c r="E472" s="52"/>
      <c r="F472" s="52"/>
      <c r="G472" s="52"/>
      <c r="H472" s="52"/>
      <c r="I472" s="170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169"/>
      <c r="C473" s="53"/>
      <c r="D473" s="52"/>
      <c r="E473" s="52"/>
      <c r="F473" s="52"/>
      <c r="G473" s="52"/>
      <c r="H473" s="52"/>
      <c r="I473" s="170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169"/>
      <c r="C474" s="53"/>
      <c r="D474" s="52"/>
      <c r="E474" s="52"/>
      <c r="F474" s="52"/>
      <c r="G474" s="52"/>
      <c r="H474" s="52"/>
      <c r="I474" s="170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169"/>
      <c r="C475" s="53"/>
      <c r="D475" s="52"/>
      <c r="E475" s="52"/>
      <c r="F475" s="52"/>
      <c r="G475" s="52"/>
      <c r="H475" s="52"/>
      <c r="I475" s="170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169"/>
      <c r="C476" s="53"/>
      <c r="D476" s="52"/>
      <c r="E476" s="52"/>
      <c r="F476" s="52"/>
      <c r="G476" s="52"/>
      <c r="H476" s="52"/>
      <c r="I476" s="170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169"/>
      <c r="C477" s="53"/>
      <c r="D477" s="52"/>
      <c r="E477" s="52"/>
      <c r="F477" s="52"/>
      <c r="G477" s="52"/>
      <c r="H477" s="52"/>
      <c r="I477" s="170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169"/>
      <c r="C478" s="53"/>
      <c r="D478" s="52"/>
      <c r="E478" s="52"/>
      <c r="F478" s="52"/>
      <c r="G478" s="52"/>
      <c r="H478" s="52"/>
      <c r="I478" s="170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169"/>
      <c r="C479" s="53"/>
      <c r="D479" s="52"/>
      <c r="E479" s="52"/>
      <c r="F479" s="52"/>
      <c r="G479" s="52"/>
      <c r="H479" s="52"/>
      <c r="I479" s="170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169"/>
      <c r="C480" s="53"/>
      <c r="D480" s="52"/>
      <c r="E480" s="52"/>
      <c r="F480" s="52"/>
      <c r="G480" s="52"/>
      <c r="H480" s="52"/>
      <c r="I480" s="170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169"/>
      <c r="C481" s="53"/>
      <c r="D481" s="52"/>
      <c r="E481" s="52"/>
      <c r="F481" s="52"/>
      <c r="G481" s="52"/>
      <c r="H481" s="52"/>
      <c r="I481" s="170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169"/>
      <c r="C482" s="53"/>
      <c r="D482" s="52"/>
      <c r="E482" s="52"/>
      <c r="F482" s="52"/>
      <c r="G482" s="52"/>
      <c r="H482" s="52"/>
      <c r="I482" s="170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169"/>
      <c r="C483" s="53"/>
      <c r="D483" s="52"/>
      <c r="E483" s="52"/>
      <c r="F483" s="52"/>
      <c r="G483" s="52"/>
      <c r="H483" s="52"/>
      <c r="I483" s="170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169"/>
      <c r="C484" s="53"/>
      <c r="D484" s="52"/>
      <c r="E484" s="52"/>
      <c r="F484" s="52"/>
      <c r="G484" s="52"/>
      <c r="H484" s="52"/>
      <c r="I484" s="170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169"/>
      <c r="C485" s="53"/>
      <c r="D485" s="52"/>
      <c r="E485" s="52"/>
      <c r="F485" s="52"/>
      <c r="G485" s="52"/>
      <c r="H485" s="52"/>
      <c r="I485" s="170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169"/>
      <c r="C486" s="53"/>
      <c r="D486" s="52"/>
      <c r="E486" s="52"/>
      <c r="F486" s="52"/>
      <c r="G486" s="52"/>
      <c r="H486" s="52"/>
      <c r="I486" s="170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169"/>
      <c r="C487" s="53"/>
      <c r="D487" s="52"/>
      <c r="E487" s="52"/>
      <c r="F487" s="52"/>
      <c r="G487" s="52"/>
      <c r="H487" s="52"/>
      <c r="I487" s="170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169"/>
      <c r="C488" s="53"/>
      <c r="D488" s="52"/>
      <c r="E488" s="52"/>
      <c r="F488" s="52"/>
      <c r="G488" s="52"/>
      <c r="H488" s="52"/>
      <c r="I488" s="170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169"/>
      <c r="C489" s="53"/>
      <c r="D489" s="52"/>
      <c r="E489" s="52"/>
      <c r="F489" s="52"/>
      <c r="G489" s="52"/>
      <c r="H489" s="52"/>
      <c r="I489" s="170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169"/>
      <c r="C490" s="53"/>
      <c r="D490" s="52"/>
      <c r="E490" s="52"/>
      <c r="F490" s="52"/>
      <c r="G490" s="52"/>
      <c r="H490" s="52"/>
      <c r="I490" s="170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169"/>
      <c r="C491" s="53"/>
      <c r="D491" s="52"/>
      <c r="E491" s="52"/>
      <c r="F491" s="52"/>
      <c r="G491" s="52"/>
      <c r="H491" s="52"/>
      <c r="I491" s="170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169"/>
      <c r="C492" s="53"/>
      <c r="D492" s="52"/>
      <c r="E492" s="52"/>
      <c r="F492" s="52"/>
      <c r="G492" s="52"/>
      <c r="H492" s="52"/>
      <c r="I492" s="170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169"/>
      <c r="C493" s="53"/>
      <c r="D493" s="52"/>
      <c r="E493" s="52"/>
      <c r="F493" s="52"/>
      <c r="G493" s="52"/>
      <c r="H493" s="52"/>
      <c r="I493" s="170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169"/>
      <c r="C494" s="53"/>
      <c r="D494" s="52"/>
      <c r="E494" s="52"/>
      <c r="F494" s="52"/>
      <c r="G494" s="52"/>
      <c r="H494" s="52"/>
      <c r="I494" s="170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169"/>
      <c r="C495" s="53"/>
      <c r="D495" s="52"/>
      <c r="E495" s="52"/>
      <c r="F495" s="52"/>
      <c r="G495" s="52"/>
      <c r="H495" s="52"/>
      <c r="I495" s="170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169"/>
      <c r="C496" s="53"/>
      <c r="D496" s="52"/>
      <c r="E496" s="52"/>
      <c r="F496" s="52"/>
      <c r="G496" s="52"/>
      <c r="H496" s="52"/>
      <c r="I496" s="170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169"/>
      <c r="C497" s="53"/>
      <c r="D497" s="52"/>
      <c r="E497" s="52"/>
      <c r="F497" s="52"/>
      <c r="G497" s="52"/>
      <c r="H497" s="52"/>
      <c r="I497" s="170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169"/>
      <c r="C498" s="53"/>
      <c r="D498" s="52"/>
      <c r="E498" s="52"/>
      <c r="F498" s="52"/>
      <c r="G498" s="52"/>
      <c r="H498" s="52"/>
      <c r="I498" s="170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169"/>
      <c r="C499" s="53"/>
      <c r="D499" s="52"/>
      <c r="E499" s="52"/>
      <c r="F499" s="52"/>
      <c r="G499" s="52"/>
      <c r="H499" s="52"/>
      <c r="I499" s="170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169"/>
      <c r="C500" s="53"/>
      <c r="D500" s="52"/>
      <c r="E500" s="52"/>
      <c r="F500" s="52"/>
      <c r="G500" s="52"/>
      <c r="H500" s="52"/>
      <c r="I500" s="170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169"/>
      <c r="C501" s="53"/>
      <c r="D501" s="52"/>
      <c r="E501" s="52"/>
      <c r="F501" s="52"/>
      <c r="G501" s="52"/>
      <c r="H501" s="52"/>
      <c r="I501" s="170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169"/>
      <c r="C502" s="53"/>
      <c r="D502" s="52"/>
      <c r="E502" s="52"/>
      <c r="F502" s="52"/>
      <c r="G502" s="52"/>
      <c r="H502" s="52"/>
      <c r="I502" s="170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169"/>
      <c r="C503" s="53"/>
      <c r="D503" s="52"/>
      <c r="E503" s="52"/>
      <c r="F503" s="52"/>
      <c r="G503" s="52"/>
      <c r="H503" s="52"/>
      <c r="I503" s="170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169"/>
      <c r="C504" s="53"/>
      <c r="D504" s="52"/>
      <c r="E504" s="52"/>
      <c r="F504" s="52"/>
      <c r="G504" s="52"/>
      <c r="H504" s="52"/>
      <c r="I504" s="170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169"/>
      <c r="C505" s="53"/>
      <c r="D505" s="52"/>
      <c r="E505" s="52"/>
      <c r="F505" s="52"/>
      <c r="G505" s="52"/>
      <c r="H505" s="52"/>
      <c r="I505" s="170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169"/>
      <c r="C506" s="53"/>
      <c r="D506" s="52"/>
      <c r="E506" s="52"/>
      <c r="F506" s="52"/>
      <c r="G506" s="52"/>
      <c r="H506" s="52"/>
      <c r="I506" s="170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169"/>
      <c r="C507" s="53"/>
      <c r="D507" s="52"/>
      <c r="E507" s="52"/>
      <c r="F507" s="52"/>
      <c r="G507" s="52"/>
      <c r="H507" s="52"/>
      <c r="I507" s="170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169"/>
      <c r="C508" s="53"/>
      <c r="D508" s="52"/>
      <c r="E508" s="52"/>
      <c r="F508" s="52"/>
      <c r="G508" s="52"/>
      <c r="H508" s="52"/>
      <c r="I508" s="170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169"/>
      <c r="C509" s="53"/>
      <c r="D509" s="52"/>
      <c r="E509" s="52"/>
      <c r="F509" s="52"/>
      <c r="G509" s="52"/>
      <c r="H509" s="52"/>
      <c r="I509" s="170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169"/>
      <c r="C510" s="53"/>
      <c r="D510" s="52"/>
      <c r="E510" s="52"/>
      <c r="F510" s="52"/>
      <c r="G510" s="52"/>
      <c r="H510" s="52"/>
      <c r="I510" s="170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169"/>
      <c r="C511" s="53"/>
      <c r="D511" s="52"/>
      <c r="E511" s="52"/>
      <c r="F511" s="52"/>
      <c r="G511" s="52"/>
      <c r="H511" s="52"/>
      <c r="I511" s="170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169"/>
      <c r="C512" s="53"/>
      <c r="D512" s="52"/>
      <c r="E512" s="52"/>
      <c r="F512" s="52"/>
      <c r="G512" s="52"/>
      <c r="H512" s="52"/>
      <c r="I512" s="170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169"/>
      <c r="C513" s="53"/>
      <c r="D513" s="52"/>
      <c r="E513" s="52"/>
      <c r="F513" s="52"/>
      <c r="G513" s="52"/>
      <c r="H513" s="52"/>
      <c r="I513" s="170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169"/>
      <c r="C514" s="53"/>
      <c r="D514" s="52"/>
      <c r="E514" s="52"/>
      <c r="F514" s="52"/>
      <c r="G514" s="52"/>
      <c r="H514" s="52"/>
      <c r="I514" s="170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169"/>
      <c r="C515" s="53"/>
      <c r="D515" s="52"/>
      <c r="E515" s="52"/>
      <c r="F515" s="52"/>
      <c r="G515" s="52"/>
      <c r="H515" s="52"/>
      <c r="I515" s="170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169"/>
      <c r="C516" s="53"/>
      <c r="D516" s="52"/>
      <c r="E516" s="52"/>
      <c r="F516" s="52"/>
      <c r="G516" s="52"/>
      <c r="H516" s="52"/>
      <c r="I516" s="170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169"/>
      <c r="C517" s="53"/>
      <c r="D517" s="52"/>
      <c r="E517" s="52"/>
      <c r="F517" s="52"/>
      <c r="G517" s="52"/>
      <c r="H517" s="52"/>
      <c r="I517" s="170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169"/>
      <c r="C518" s="53"/>
      <c r="D518" s="52"/>
      <c r="E518" s="52"/>
      <c r="F518" s="52"/>
      <c r="G518" s="52"/>
      <c r="H518" s="52"/>
      <c r="I518" s="170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169"/>
      <c r="C519" s="53"/>
      <c r="D519" s="52"/>
      <c r="E519" s="52"/>
      <c r="F519" s="52"/>
      <c r="G519" s="52"/>
      <c r="H519" s="52"/>
      <c r="I519" s="170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169"/>
      <c r="C520" s="53"/>
      <c r="D520" s="52"/>
      <c r="E520" s="52"/>
      <c r="F520" s="52"/>
      <c r="G520" s="52"/>
      <c r="H520" s="52"/>
      <c r="I520" s="170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169"/>
      <c r="C521" s="53"/>
      <c r="D521" s="52"/>
      <c r="E521" s="52"/>
      <c r="F521" s="52"/>
      <c r="G521" s="52"/>
      <c r="H521" s="52"/>
      <c r="I521" s="170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169"/>
      <c r="C522" s="53"/>
      <c r="D522" s="52"/>
      <c r="E522" s="52"/>
      <c r="F522" s="52"/>
      <c r="G522" s="52"/>
      <c r="H522" s="52"/>
      <c r="I522" s="170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169"/>
      <c r="C523" s="53"/>
      <c r="D523" s="52"/>
      <c r="E523" s="52"/>
      <c r="F523" s="52"/>
      <c r="G523" s="52"/>
      <c r="H523" s="52"/>
      <c r="I523" s="170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169"/>
      <c r="C524" s="53"/>
      <c r="D524" s="52"/>
      <c r="E524" s="52"/>
      <c r="F524" s="52"/>
      <c r="G524" s="52"/>
      <c r="H524" s="52"/>
      <c r="I524" s="170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169"/>
      <c r="C525" s="53"/>
      <c r="D525" s="52"/>
      <c r="E525" s="52"/>
      <c r="F525" s="52"/>
      <c r="G525" s="52"/>
      <c r="H525" s="52"/>
      <c r="I525" s="170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169"/>
      <c r="C526" s="53"/>
      <c r="D526" s="52"/>
      <c r="E526" s="52"/>
      <c r="F526" s="52"/>
      <c r="G526" s="52"/>
      <c r="H526" s="52"/>
      <c r="I526" s="170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169"/>
      <c r="C527" s="53"/>
      <c r="D527" s="52"/>
      <c r="E527" s="52"/>
      <c r="F527" s="52"/>
      <c r="G527" s="52"/>
      <c r="H527" s="52"/>
      <c r="I527" s="170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169"/>
      <c r="C528" s="53"/>
      <c r="D528" s="52"/>
      <c r="E528" s="52"/>
      <c r="F528" s="52"/>
      <c r="G528" s="52"/>
      <c r="H528" s="52"/>
      <c r="I528" s="170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169"/>
      <c r="C529" s="53"/>
      <c r="D529" s="52"/>
      <c r="E529" s="52"/>
      <c r="F529" s="52"/>
      <c r="G529" s="52"/>
      <c r="H529" s="52"/>
      <c r="I529" s="170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169"/>
      <c r="C530" s="53"/>
      <c r="D530" s="52"/>
      <c r="E530" s="52"/>
      <c r="F530" s="52"/>
      <c r="G530" s="52"/>
      <c r="H530" s="52"/>
      <c r="I530" s="170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169"/>
      <c r="C531" s="53"/>
      <c r="D531" s="52"/>
      <c r="E531" s="52"/>
      <c r="F531" s="52"/>
      <c r="G531" s="52"/>
      <c r="H531" s="52"/>
      <c r="I531" s="170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169"/>
      <c r="C532" s="53"/>
      <c r="D532" s="52"/>
      <c r="E532" s="52"/>
      <c r="F532" s="52"/>
      <c r="G532" s="52"/>
      <c r="H532" s="52"/>
      <c r="I532" s="170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169"/>
      <c r="C533" s="53"/>
      <c r="D533" s="52"/>
      <c r="E533" s="52"/>
      <c r="F533" s="52"/>
      <c r="G533" s="52"/>
      <c r="H533" s="52"/>
      <c r="I533" s="170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169"/>
      <c r="C534" s="53"/>
      <c r="D534" s="52"/>
      <c r="E534" s="52"/>
      <c r="F534" s="52"/>
      <c r="G534" s="52"/>
      <c r="H534" s="52"/>
      <c r="I534" s="170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169"/>
      <c r="C535" s="53"/>
      <c r="D535" s="52"/>
      <c r="E535" s="52"/>
      <c r="F535" s="52"/>
      <c r="G535" s="52"/>
      <c r="H535" s="52"/>
      <c r="I535" s="170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169"/>
      <c r="C536" s="53"/>
      <c r="D536" s="52"/>
      <c r="E536" s="52"/>
      <c r="F536" s="52"/>
      <c r="G536" s="52"/>
      <c r="H536" s="52"/>
      <c r="I536" s="170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169"/>
      <c r="C537" s="53"/>
      <c r="D537" s="52"/>
      <c r="E537" s="52"/>
      <c r="F537" s="52"/>
      <c r="G537" s="52"/>
      <c r="H537" s="52"/>
      <c r="I537" s="170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169"/>
      <c r="C538" s="53"/>
      <c r="D538" s="52"/>
      <c r="E538" s="52"/>
      <c r="F538" s="52"/>
      <c r="G538" s="52"/>
      <c r="H538" s="52"/>
      <c r="I538" s="170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169"/>
      <c r="C539" s="53"/>
      <c r="D539" s="52"/>
      <c r="E539" s="52"/>
      <c r="F539" s="52"/>
      <c r="G539" s="52"/>
      <c r="H539" s="52"/>
      <c r="I539" s="170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169"/>
      <c r="C540" s="53"/>
      <c r="D540" s="52"/>
      <c r="E540" s="52"/>
      <c r="F540" s="52"/>
      <c r="G540" s="52"/>
      <c r="H540" s="52"/>
      <c r="I540" s="170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169"/>
      <c r="C541" s="53"/>
      <c r="D541" s="52"/>
      <c r="E541" s="52"/>
      <c r="F541" s="52"/>
      <c r="G541" s="52"/>
      <c r="H541" s="52"/>
      <c r="I541" s="170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169"/>
      <c r="C542" s="53"/>
      <c r="D542" s="52"/>
      <c r="E542" s="52"/>
      <c r="F542" s="52"/>
      <c r="G542" s="52"/>
      <c r="H542" s="52"/>
      <c r="I542" s="170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169"/>
      <c r="C543" s="53"/>
      <c r="D543" s="52"/>
      <c r="E543" s="52"/>
      <c r="F543" s="52"/>
      <c r="G543" s="52"/>
      <c r="H543" s="52"/>
      <c r="I543" s="170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169"/>
      <c r="C544" s="53"/>
      <c r="D544" s="52"/>
      <c r="E544" s="52"/>
      <c r="F544" s="52"/>
      <c r="G544" s="52"/>
      <c r="H544" s="52"/>
      <c r="I544" s="170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169"/>
      <c r="C545" s="53"/>
      <c r="D545" s="52"/>
      <c r="E545" s="52"/>
      <c r="F545" s="52"/>
      <c r="G545" s="52"/>
      <c r="H545" s="52"/>
      <c r="I545" s="170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169"/>
      <c r="C546" s="53"/>
      <c r="D546" s="52"/>
      <c r="E546" s="52"/>
      <c r="F546" s="52"/>
      <c r="G546" s="52"/>
      <c r="H546" s="52"/>
      <c r="I546" s="170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169"/>
      <c r="C547" s="53"/>
      <c r="D547" s="52"/>
      <c r="E547" s="52"/>
      <c r="F547" s="52"/>
      <c r="G547" s="52"/>
      <c r="H547" s="52"/>
      <c r="I547" s="170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169"/>
      <c r="C548" s="53"/>
      <c r="D548" s="52"/>
      <c r="E548" s="52"/>
      <c r="F548" s="52"/>
      <c r="G548" s="52"/>
      <c r="H548" s="52"/>
      <c r="I548" s="170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169"/>
      <c r="C549" s="53"/>
      <c r="D549" s="52"/>
      <c r="E549" s="52"/>
      <c r="F549" s="52"/>
      <c r="G549" s="52"/>
      <c r="H549" s="52"/>
      <c r="I549" s="170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169"/>
      <c r="C550" s="53"/>
      <c r="D550" s="52"/>
      <c r="E550" s="52"/>
      <c r="F550" s="52"/>
      <c r="G550" s="52"/>
      <c r="H550" s="52"/>
      <c r="I550" s="170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169"/>
      <c r="C551" s="53"/>
      <c r="D551" s="52"/>
      <c r="E551" s="52"/>
      <c r="F551" s="52"/>
      <c r="G551" s="52"/>
      <c r="H551" s="52"/>
      <c r="I551" s="170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169"/>
      <c r="C552" s="53"/>
      <c r="D552" s="52"/>
      <c r="E552" s="52"/>
      <c r="F552" s="52"/>
      <c r="G552" s="52"/>
      <c r="H552" s="52"/>
      <c r="I552" s="170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169"/>
      <c r="C553" s="53"/>
      <c r="D553" s="52"/>
      <c r="E553" s="52"/>
      <c r="F553" s="52"/>
      <c r="G553" s="52"/>
      <c r="H553" s="52"/>
      <c r="I553" s="170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169"/>
      <c r="C554" s="53"/>
      <c r="D554" s="52"/>
      <c r="E554" s="52"/>
      <c r="F554" s="52"/>
      <c r="G554" s="52"/>
      <c r="H554" s="52"/>
      <c r="I554" s="170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169"/>
      <c r="C555" s="53"/>
      <c r="D555" s="52"/>
      <c r="E555" s="52"/>
      <c r="F555" s="52"/>
      <c r="G555" s="52"/>
      <c r="H555" s="52"/>
      <c r="I555" s="170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169"/>
      <c r="C556" s="53"/>
      <c r="D556" s="52"/>
      <c r="E556" s="52"/>
      <c r="F556" s="52"/>
      <c r="G556" s="52"/>
      <c r="H556" s="52"/>
      <c r="I556" s="170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169"/>
      <c r="C557" s="53"/>
      <c r="D557" s="52"/>
      <c r="E557" s="52"/>
      <c r="F557" s="52"/>
      <c r="G557" s="52"/>
      <c r="H557" s="52"/>
      <c r="I557" s="170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169"/>
      <c r="C558" s="53"/>
      <c r="D558" s="52"/>
      <c r="E558" s="52"/>
      <c r="F558" s="52"/>
      <c r="G558" s="52"/>
      <c r="H558" s="52"/>
      <c r="I558" s="170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169"/>
      <c r="C559" s="53"/>
      <c r="D559" s="52"/>
      <c r="E559" s="52"/>
      <c r="F559" s="52"/>
      <c r="G559" s="52"/>
      <c r="H559" s="52"/>
      <c r="I559" s="170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169"/>
      <c r="C560" s="53"/>
      <c r="D560" s="52"/>
      <c r="E560" s="52"/>
      <c r="F560" s="52"/>
      <c r="G560" s="52"/>
      <c r="H560" s="52"/>
      <c r="I560" s="170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169"/>
      <c r="C561" s="53"/>
      <c r="D561" s="52"/>
      <c r="E561" s="52"/>
      <c r="F561" s="52"/>
      <c r="G561" s="52"/>
      <c r="H561" s="52"/>
      <c r="I561" s="170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169"/>
      <c r="C562" s="53"/>
      <c r="D562" s="52"/>
      <c r="E562" s="52"/>
      <c r="F562" s="52"/>
      <c r="G562" s="52"/>
      <c r="H562" s="52"/>
      <c r="I562" s="170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169"/>
      <c r="C563" s="53"/>
      <c r="D563" s="52"/>
      <c r="E563" s="52"/>
      <c r="F563" s="52"/>
      <c r="G563" s="52"/>
      <c r="H563" s="52"/>
      <c r="I563" s="170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169"/>
      <c r="C564" s="53"/>
      <c r="D564" s="52"/>
      <c r="E564" s="52"/>
      <c r="F564" s="52"/>
      <c r="G564" s="52"/>
      <c r="H564" s="52"/>
      <c r="I564" s="170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169"/>
      <c r="C565" s="53"/>
      <c r="D565" s="52"/>
      <c r="E565" s="52"/>
      <c r="F565" s="52"/>
      <c r="G565" s="52"/>
      <c r="H565" s="52"/>
      <c r="I565" s="170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169"/>
      <c r="C566" s="53"/>
      <c r="D566" s="52"/>
      <c r="E566" s="52"/>
      <c r="F566" s="52"/>
      <c r="G566" s="52"/>
      <c r="H566" s="52"/>
      <c r="I566" s="170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169"/>
      <c r="C567" s="53"/>
      <c r="D567" s="52"/>
      <c r="E567" s="52"/>
      <c r="F567" s="52"/>
      <c r="G567" s="52"/>
      <c r="H567" s="52"/>
      <c r="I567" s="170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169"/>
      <c r="C568" s="53"/>
      <c r="D568" s="52"/>
      <c r="E568" s="52"/>
      <c r="F568" s="52"/>
      <c r="G568" s="52"/>
      <c r="H568" s="52"/>
      <c r="I568" s="170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169"/>
      <c r="C569" s="53"/>
      <c r="D569" s="52"/>
      <c r="E569" s="52"/>
      <c r="F569" s="52"/>
      <c r="G569" s="52"/>
      <c r="H569" s="52"/>
      <c r="I569" s="170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169"/>
      <c r="C570" s="53"/>
      <c r="D570" s="52"/>
      <c r="E570" s="52"/>
      <c r="F570" s="52"/>
      <c r="G570" s="52"/>
      <c r="H570" s="52"/>
      <c r="I570" s="170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169"/>
      <c r="C571" s="53"/>
      <c r="D571" s="52"/>
      <c r="E571" s="52"/>
      <c r="F571" s="52"/>
      <c r="G571" s="52"/>
      <c r="H571" s="52"/>
      <c r="I571" s="170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169"/>
      <c r="C572" s="53"/>
      <c r="D572" s="52"/>
      <c r="E572" s="52"/>
      <c r="F572" s="52"/>
      <c r="G572" s="52"/>
      <c r="H572" s="52"/>
      <c r="I572" s="170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169"/>
      <c r="C573" s="53"/>
      <c r="D573" s="52"/>
      <c r="E573" s="52"/>
      <c r="F573" s="52"/>
      <c r="G573" s="52"/>
      <c r="H573" s="52"/>
      <c r="I573" s="170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169"/>
      <c r="C574" s="53"/>
      <c r="D574" s="52"/>
      <c r="E574" s="52"/>
      <c r="F574" s="52"/>
      <c r="G574" s="52"/>
      <c r="H574" s="52"/>
      <c r="I574" s="170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169"/>
      <c r="C575" s="53"/>
      <c r="D575" s="52"/>
      <c r="E575" s="52"/>
      <c r="F575" s="52"/>
      <c r="G575" s="52"/>
      <c r="H575" s="52"/>
      <c r="I575" s="170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169"/>
      <c r="C576" s="53"/>
      <c r="D576" s="52"/>
      <c r="E576" s="52"/>
      <c r="F576" s="52"/>
      <c r="G576" s="52"/>
      <c r="H576" s="52"/>
      <c r="I576" s="170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169"/>
      <c r="C577" s="53"/>
      <c r="D577" s="52"/>
      <c r="E577" s="52"/>
      <c r="F577" s="52"/>
      <c r="G577" s="52"/>
      <c r="H577" s="52"/>
      <c r="I577" s="170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169"/>
      <c r="C578" s="53"/>
      <c r="D578" s="52"/>
      <c r="E578" s="52"/>
      <c r="F578" s="52"/>
      <c r="G578" s="52"/>
      <c r="H578" s="52"/>
      <c r="I578" s="170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169"/>
      <c r="C579" s="53"/>
      <c r="D579" s="52"/>
      <c r="E579" s="52"/>
      <c r="F579" s="52"/>
      <c r="G579" s="52"/>
      <c r="H579" s="52"/>
      <c r="I579" s="170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169"/>
      <c r="C580" s="53"/>
      <c r="D580" s="52"/>
      <c r="E580" s="52"/>
      <c r="F580" s="52"/>
      <c r="G580" s="52"/>
      <c r="H580" s="52"/>
      <c r="I580" s="170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169"/>
      <c r="C581" s="53"/>
      <c r="D581" s="52"/>
      <c r="E581" s="52"/>
      <c r="F581" s="52"/>
      <c r="G581" s="52"/>
      <c r="H581" s="52"/>
      <c r="I581" s="170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169"/>
      <c r="C582" s="53"/>
      <c r="D582" s="52"/>
      <c r="E582" s="52"/>
      <c r="F582" s="52"/>
      <c r="G582" s="52"/>
      <c r="H582" s="52"/>
      <c r="I582" s="170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169"/>
      <c r="C583" s="53"/>
      <c r="D583" s="52"/>
      <c r="E583" s="52"/>
      <c r="F583" s="52"/>
      <c r="G583" s="52"/>
      <c r="H583" s="52"/>
      <c r="I583" s="170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169"/>
      <c r="C584" s="53"/>
      <c r="D584" s="52"/>
      <c r="E584" s="52"/>
      <c r="F584" s="52"/>
      <c r="G584" s="52"/>
      <c r="H584" s="52"/>
      <c r="I584" s="170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169"/>
      <c r="C585" s="53"/>
      <c r="D585" s="52"/>
      <c r="E585" s="52"/>
      <c r="F585" s="52"/>
      <c r="G585" s="52"/>
      <c r="H585" s="52"/>
      <c r="I585" s="170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169"/>
      <c r="C586" s="53"/>
      <c r="D586" s="52"/>
      <c r="E586" s="52"/>
      <c r="F586" s="52"/>
      <c r="G586" s="52"/>
      <c r="H586" s="52"/>
      <c r="I586" s="170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169"/>
      <c r="C587" s="53"/>
      <c r="D587" s="52"/>
      <c r="E587" s="52"/>
      <c r="F587" s="52"/>
      <c r="G587" s="52"/>
      <c r="H587" s="52"/>
      <c r="I587" s="170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169"/>
      <c r="C588" s="53"/>
      <c r="D588" s="52"/>
      <c r="E588" s="52"/>
      <c r="F588" s="52"/>
      <c r="G588" s="52"/>
      <c r="H588" s="52"/>
      <c r="I588" s="170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169"/>
      <c r="C589" s="53"/>
      <c r="D589" s="52"/>
      <c r="E589" s="52"/>
      <c r="F589" s="52"/>
      <c r="G589" s="52"/>
      <c r="H589" s="52"/>
      <c r="I589" s="170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169"/>
      <c r="C590" s="53"/>
      <c r="D590" s="52"/>
      <c r="E590" s="52"/>
      <c r="F590" s="52"/>
      <c r="G590" s="52"/>
      <c r="H590" s="52"/>
      <c r="I590" s="170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169"/>
      <c r="C591" s="53"/>
      <c r="D591" s="52"/>
      <c r="E591" s="52"/>
      <c r="F591" s="52"/>
      <c r="G591" s="52"/>
      <c r="H591" s="52"/>
      <c r="I591" s="170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169"/>
      <c r="C592" s="53"/>
      <c r="D592" s="52"/>
      <c r="E592" s="52"/>
      <c r="F592" s="52"/>
      <c r="G592" s="52"/>
      <c r="H592" s="52"/>
      <c r="I592" s="170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169"/>
      <c r="C593" s="53"/>
      <c r="D593" s="52"/>
      <c r="E593" s="52"/>
      <c r="F593" s="52"/>
      <c r="G593" s="52"/>
      <c r="H593" s="52"/>
      <c r="I593" s="170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169"/>
      <c r="C594" s="53"/>
      <c r="D594" s="52"/>
      <c r="E594" s="52"/>
      <c r="F594" s="52"/>
      <c r="G594" s="52"/>
      <c r="H594" s="52"/>
      <c r="I594" s="170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169"/>
      <c r="C595" s="53"/>
      <c r="D595" s="52"/>
      <c r="E595" s="52"/>
      <c r="F595" s="52"/>
      <c r="G595" s="52"/>
      <c r="H595" s="52"/>
      <c r="I595" s="170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169"/>
      <c r="C596" s="53"/>
      <c r="D596" s="52"/>
      <c r="E596" s="52"/>
      <c r="F596" s="52"/>
      <c r="G596" s="52"/>
      <c r="H596" s="52"/>
      <c r="I596" s="170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169"/>
      <c r="C597" s="53"/>
      <c r="D597" s="52"/>
      <c r="E597" s="52"/>
      <c r="F597" s="52"/>
      <c r="G597" s="52"/>
      <c r="H597" s="52"/>
      <c r="I597" s="170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169"/>
      <c r="C598" s="53"/>
      <c r="D598" s="52"/>
      <c r="E598" s="52"/>
      <c r="F598" s="52"/>
      <c r="G598" s="52"/>
      <c r="H598" s="52"/>
      <c r="I598" s="170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169"/>
      <c r="C599" s="53"/>
      <c r="D599" s="52"/>
      <c r="E599" s="52"/>
      <c r="F599" s="52"/>
      <c r="G599" s="52"/>
      <c r="H599" s="52"/>
      <c r="I599" s="170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169"/>
      <c r="C600" s="53"/>
      <c r="D600" s="52"/>
      <c r="E600" s="52"/>
      <c r="F600" s="52"/>
      <c r="G600" s="52"/>
      <c r="H600" s="52"/>
      <c r="I600" s="170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169"/>
      <c r="C601" s="53"/>
      <c r="D601" s="52"/>
      <c r="E601" s="52"/>
      <c r="F601" s="52"/>
      <c r="G601" s="52"/>
      <c r="H601" s="52"/>
      <c r="I601" s="170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169"/>
      <c r="C602" s="53"/>
      <c r="D602" s="52"/>
      <c r="E602" s="52"/>
      <c r="F602" s="52"/>
      <c r="G602" s="52"/>
      <c r="H602" s="52"/>
      <c r="I602" s="170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169"/>
      <c r="C603" s="53"/>
      <c r="D603" s="52"/>
      <c r="E603" s="52"/>
      <c r="F603" s="52"/>
      <c r="G603" s="52"/>
      <c r="H603" s="52"/>
      <c r="I603" s="170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169"/>
      <c r="C604" s="53"/>
      <c r="D604" s="52"/>
      <c r="E604" s="52"/>
      <c r="F604" s="52"/>
      <c r="G604" s="52"/>
      <c r="H604" s="52"/>
      <c r="I604" s="170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169"/>
      <c r="C605" s="53"/>
      <c r="D605" s="52"/>
      <c r="E605" s="52"/>
      <c r="F605" s="52"/>
      <c r="G605" s="52"/>
      <c r="H605" s="52"/>
      <c r="I605" s="170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169"/>
      <c r="C606" s="53"/>
      <c r="D606" s="52"/>
      <c r="E606" s="52"/>
      <c r="F606" s="52"/>
      <c r="G606" s="52"/>
      <c r="H606" s="52"/>
      <c r="I606" s="170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169"/>
      <c r="C607" s="53"/>
      <c r="D607" s="52"/>
      <c r="E607" s="52"/>
      <c r="F607" s="52"/>
      <c r="G607" s="52"/>
      <c r="H607" s="52"/>
      <c r="I607" s="170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169"/>
      <c r="C608" s="53"/>
      <c r="D608" s="52"/>
      <c r="E608" s="52"/>
      <c r="F608" s="52"/>
      <c r="G608" s="52"/>
      <c r="H608" s="52"/>
      <c r="I608" s="170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169"/>
      <c r="C609" s="53"/>
      <c r="D609" s="52"/>
      <c r="E609" s="52"/>
      <c r="F609" s="52"/>
      <c r="G609" s="52"/>
      <c r="H609" s="52"/>
      <c r="I609" s="170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169"/>
      <c r="C610" s="53"/>
      <c r="D610" s="52"/>
      <c r="E610" s="52"/>
      <c r="F610" s="52"/>
      <c r="G610" s="52"/>
      <c r="H610" s="52"/>
      <c r="I610" s="170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169"/>
      <c r="C611" s="53"/>
      <c r="D611" s="52"/>
      <c r="E611" s="52"/>
      <c r="F611" s="52"/>
      <c r="G611" s="52"/>
      <c r="H611" s="52"/>
      <c r="I611" s="170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169"/>
      <c r="C612" s="53"/>
      <c r="D612" s="52"/>
      <c r="E612" s="52"/>
      <c r="F612" s="52"/>
      <c r="G612" s="52"/>
      <c r="H612" s="52"/>
      <c r="I612" s="170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169"/>
      <c r="C613" s="53"/>
      <c r="D613" s="52"/>
      <c r="E613" s="52"/>
      <c r="F613" s="52"/>
      <c r="G613" s="52"/>
      <c r="H613" s="52"/>
      <c r="I613" s="170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169"/>
      <c r="C614" s="53"/>
      <c r="D614" s="52"/>
      <c r="E614" s="52"/>
      <c r="F614" s="52"/>
      <c r="G614" s="52"/>
      <c r="H614" s="52"/>
      <c r="I614" s="170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169"/>
      <c r="C615" s="53"/>
      <c r="D615" s="52"/>
      <c r="E615" s="52"/>
      <c r="F615" s="52"/>
      <c r="G615" s="52"/>
      <c r="H615" s="52"/>
      <c r="I615" s="170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169"/>
      <c r="C616" s="53"/>
      <c r="D616" s="52"/>
      <c r="E616" s="52"/>
      <c r="F616" s="52"/>
      <c r="G616" s="52"/>
      <c r="H616" s="52"/>
      <c r="I616" s="170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169"/>
      <c r="C617" s="53"/>
      <c r="D617" s="52"/>
      <c r="E617" s="52"/>
      <c r="F617" s="52"/>
      <c r="G617" s="52"/>
      <c r="H617" s="52"/>
      <c r="I617" s="170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169"/>
      <c r="C618" s="53"/>
      <c r="D618" s="52"/>
      <c r="E618" s="52"/>
      <c r="F618" s="52"/>
      <c r="G618" s="52"/>
      <c r="H618" s="52"/>
      <c r="I618" s="170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169"/>
      <c r="C619" s="53"/>
      <c r="D619" s="52"/>
      <c r="E619" s="52"/>
      <c r="F619" s="52"/>
      <c r="G619" s="52"/>
      <c r="H619" s="52"/>
      <c r="I619" s="170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169"/>
      <c r="C620" s="53"/>
      <c r="D620" s="52"/>
      <c r="E620" s="52"/>
      <c r="F620" s="52"/>
      <c r="G620" s="52"/>
      <c r="H620" s="52"/>
      <c r="I620" s="170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169"/>
      <c r="C621" s="53"/>
      <c r="D621" s="52"/>
      <c r="E621" s="52"/>
      <c r="F621" s="52"/>
      <c r="G621" s="52"/>
      <c r="H621" s="52"/>
      <c r="I621" s="170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169"/>
      <c r="C622" s="53"/>
      <c r="D622" s="52"/>
      <c r="E622" s="52"/>
      <c r="F622" s="52"/>
      <c r="G622" s="52"/>
      <c r="H622" s="52"/>
      <c r="I622" s="170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169"/>
      <c r="C623" s="53"/>
      <c r="D623" s="52"/>
      <c r="E623" s="52"/>
      <c r="F623" s="52"/>
      <c r="G623" s="52"/>
      <c r="H623" s="52"/>
      <c r="I623" s="170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169"/>
      <c r="C624" s="53"/>
      <c r="D624" s="52"/>
      <c r="E624" s="52"/>
      <c r="F624" s="52"/>
      <c r="G624" s="52"/>
      <c r="H624" s="52"/>
      <c r="I624" s="170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169"/>
      <c r="C625" s="53"/>
      <c r="D625" s="52"/>
      <c r="E625" s="52"/>
      <c r="F625" s="52"/>
      <c r="G625" s="52"/>
      <c r="H625" s="52"/>
      <c r="I625" s="170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169"/>
      <c r="C626" s="53"/>
      <c r="D626" s="52"/>
      <c r="E626" s="52"/>
      <c r="F626" s="52"/>
      <c r="G626" s="52"/>
      <c r="H626" s="52"/>
      <c r="I626" s="170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169"/>
      <c r="C627" s="53"/>
      <c r="D627" s="52"/>
      <c r="E627" s="52"/>
      <c r="F627" s="52"/>
      <c r="G627" s="52"/>
      <c r="H627" s="52"/>
      <c r="I627" s="170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169"/>
      <c r="C628" s="53"/>
      <c r="D628" s="52"/>
      <c r="E628" s="52"/>
      <c r="F628" s="52"/>
      <c r="G628" s="52"/>
      <c r="H628" s="52"/>
      <c r="I628" s="170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169"/>
      <c r="C629" s="53"/>
      <c r="D629" s="52"/>
      <c r="E629" s="52"/>
      <c r="F629" s="52"/>
      <c r="G629" s="52"/>
      <c r="H629" s="52"/>
      <c r="I629" s="170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169"/>
      <c r="C630" s="53"/>
      <c r="D630" s="52"/>
      <c r="E630" s="52"/>
      <c r="F630" s="52"/>
      <c r="G630" s="52"/>
      <c r="H630" s="52"/>
      <c r="I630" s="170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169"/>
      <c r="C631" s="53"/>
      <c r="D631" s="52"/>
      <c r="E631" s="52"/>
      <c r="F631" s="52"/>
      <c r="G631" s="52"/>
      <c r="H631" s="52"/>
      <c r="I631" s="170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169"/>
      <c r="C632" s="53"/>
      <c r="D632" s="52"/>
      <c r="E632" s="52"/>
      <c r="F632" s="52"/>
      <c r="G632" s="52"/>
      <c r="H632" s="52"/>
      <c r="I632" s="170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169"/>
      <c r="C633" s="53"/>
      <c r="D633" s="52"/>
      <c r="E633" s="52"/>
      <c r="F633" s="52"/>
      <c r="G633" s="52"/>
      <c r="H633" s="52"/>
      <c r="I633" s="170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169"/>
      <c r="C634" s="53"/>
      <c r="D634" s="52"/>
      <c r="E634" s="52"/>
      <c r="F634" s="52"/>
      <c r="G634" s="52"/>
      <c r="H634" s="52"/>
      <c r="I634" s="170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169"/>
      <c r="C635" s="53"/>
      <c r="D635" s="52"/>
      <c r="E635" s="52"/>
      <c r="F635" s="52"/>
      <c r="G635" s="52"/>
      <c r="H635" s="52"/>
      <c r="I635" s="170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169"/>
      <c r="C636" s="53"/>
      <c r="D636" s="52"/>
      <c r="E636" s="52"/>
      <c r="F636" s="52"/>
      <c r="G636" s="52"/>
      <c r="H636" s="52"/>
      <c r="I636" s="170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169"/>
      <c r="C637" s="53"/>
      <c r="D637" s="52"/>
      <c r="E637" s="52"/>
      <c r="F637" s="52"/>
      <c r="G637" s="52"/>
      <c r="H637" s="52"/>
      <c r="I637" s="170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169"/>
      <c r="C638" s="53"/>
      <c r="D638" s="52"/>
      <c r="E638" s="52"/>
      <c r="F638" s="52"/>
      <c r="G638" s="52"/>
      <c r="H638" s="52"/>
      <c r="I638" s="170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169"/>
      <c r="C639" s="53"/>
      <c r="D639" s="52"/>
      <c r="E639" s="52"/>
      <c r="F639" s="52"/>
      <c r="G639" s="52"/>
      <c r="H639" s="52"/>
      <c r="I639" s="170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169"/>
      <c r="C640" s="53"/>
      <c r="D640" s="52"/>
      <c r="E640" s="52"/>
      <c r="F640" s="52"/>
      <c r="G640" s="52"/>
      <c r="H640" s="52"/>
      <c r="I640" s="170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169"/>
      <c r="C641" s="53"/>
      <c r="D641" s="52"/>
      <c r="E641" s="52"/>
      <c r="F641" s="52"/>
      <c r="G641" s="52"/>
      <c r="H641" s="52"/>
      <c r="I641" s="170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169"/>
      <c r="C642" s="53"/>
      <c r="D642" s="52"/>
      <c r="E642" s="52"/>
      <c r="F642" s="52"/>
      <c r="G642" s="52"/>
      <c r="H642" s="52"/>
      <c r="I642" s="170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169"/>
      <c r="C643" s="53"/>
      <c r="D643" s="52"/>
      <c r="E643" s="52"/>
      <c r="F643" s="52"/>
      <c r="G643" s="52"/>
      <c r="H643" s="52"/>
      <c r="I643" s="170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169"/>
      <c r="C644" s="53"/>
      <c r="D644" s="52"/>
      <c r="E644" s="52"/>
      <c r="F644" s="52"/>
      <c r="G644" s="52"/>
      <c r="H644" s="52"/>
      <c r="I644" s="170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169"/>
      <c r="C645" s="53"/>
      <c r="D645" s="52"/>
      <c r="E645" s="52"/>
      <c r="F645" s="52"/>
      <c r="G645" s="52"/>
      <c r="H645" s="52"/>
      <c r="I645" s="170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169"/>
      <c r="C646" s="53"/>
      <c r="D646" s="52"/>
      <c r="E646" s="52"/>
      <c r="F646" s="52"/>
      <c r="G646" s="52"/>
      <c r="H646" s="52"/>
      <c r="I646" s="170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169"/>
      <c r="C647" s="53"/>
      <c r="D647" s="52"/>
      <c r="E647" s="52"/>
      <c r="F647" s="52"/>
      <c r="G647" s="52"/>
      <c r="H647" s="52"/>
      <c r="I647" s="170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169"/>
      <c r="C648" s="53"/>
      <c r="D648" s="52"/>
      <c r="E648" s="52"/>
      <c r="F648" s="52"/>
      <c r="G648" s="52"/>
      <c r="H648" s="52"/>
      <c r="I648" s="170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169"/>
      <c r="C649" s="53"/>
      <c r="D649" s="52"/>
      <c r="E649" s="52"/>
      <c r="F649" s="52"/>
      <c r="G649" s="52"/>
      <c r="H649" s="52"/>
      <c r="I649" s="170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169"/>
      <c r="C650" s="53"/>
      <c r="D650" s="52"/>
      <c r="E650" s="52"/>
      <c r="F650" s="52"/>
      <c r="G650" s="52"/>
      <c r="H650" s="52"/>
      <c r="I650" s="170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169"/>
      <c r="C651" s="53"/>
      <c r="D651" s="52"/>
      <c r="E651" s="52"/>
      <c r="F651" s="52"/>
      <c r="G651" s="52"/>
      <c r="H651" s="52"/>
      <c r="I651" s="170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169"/>
      <c r="C652" s="53"/>
      <c r="D652" s="52"/>
      <c r="E652" s="52"/>
      <c r="F652" s="52"/>
      <c r="G652" s="52"/>
      <c r="H652" s="52"/>
      <c r="I652" s="170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169"/>
      <c r="C653" s="53"/>
      <c r="D653" s="52"/>
      <c r="E653" s="52"/>
      <c r="F653" s="52"/>
      <c r="G653" s="52"/>
      <c r="H653" s="52"/>
      <c r="I653" s="170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169"/>
      <c r="C654" s="53"/>
      <c r="D654" s="52"/>
      <c r="E654" s="52"/>
      <c r="F654" s="52"/>
      <c r="G654" s="52"/>
      <c r="H654" s="52"/>
      <c r="I654" s="170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169"/>
      <c r="C655" s="53"/>
      <c r="D655" s="52"/>
      <c r="E655" s="52"/>
      <c r="F655" s="52"/>
      <c r="G655" s="52"/>
      <c r="H655" s="52"/>
      <c r="I655" s="170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169"/>
      <c r="C656" s="53"/>
      <c r="D656" s="52"/>
      <c r="E656" s="52"/>
      <c r="F656" s="52"/>
      <c r="G656" s="52"/>
      <c r="H656" s="52"/>
      <c r="I656" s="170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169"/>
      <c r="C657" s="53"/>
      <c r="D657" s="52"/>
      <c r="E657" s="52"/>
      <c r="F657" s="52"/>
      <c r="G657" s="52"/>
      <c r="H657" s="52"/>
      <c r="I657" s="170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169"/>
      <c r="C658" s="53"/>
      <c r="D658" s="52"/>
      <c r="E658" s="52"/>
      <c r="F658" s="52"/>
      <c r="G658" s="52"/>
      <c r="H658" s="52"/>
      <c r="I658" s="170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169"/>
      <c r="C659" s="53"/>
      <c r="D659" s="52"/>
      <c r="E659" s="52"/>
      <c r="F659" s="52"/>
      <c r="G659" s="52"/>
      <c r="H659" s="52"/>
      <c r="I659" s="170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169"/>
      <c r="C660" s="53"/>
      <c r="D660" s="52"/>
      <c r="E660" s="52"/>
      <c r="F660" s="52"/>
      <c r="G660" s="52"/>
      <c r="H660" s="52"/>
      <c r="I660" s="170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169"/>
      <c r="C661" s="53"/>
      <c r="D661" s="52"/>
      <c r="E661" s="52"/>
      <c r="F661" s="52"/>
      <c r="G661" s="52"/>
      <c r="H661" s="52"/>
      <c r="I661" s="170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169"/>
      <c r="C662" s="53"/>
      <c r="D662" s="52"/>
      <c r="E662" s="52"/>
      <c r="F662" s="52"/>
      <c r="G662" s="52"/>
      <c r="H662" s="52"/>
      <c r="I662" s="170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169"/>
      <c r="C663" s="53"/>
      <c r="D663" s="52"/>
      <c r="E663" s="52"/>
      <c r="F663" s="52"/>
      <c r="G663" s="52"/>
      <c r="H663" s="52"/>
      <c r="I663" s="170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169"/>
      <c r="C664" s="53"/>
      <c r="D664" s="52"/>
      <c r="E664" s="52"/>
      <c r="F664" s="52"/>
      <c r="G664" s="52"/>
      <c r="H664" s="52"/>
      <c r="I664" s="170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169"/>
      <c r="C665" s="53"/>
      <c r="D665" s="52"/>
      <c r="E665" s="52"/>
      <c r="F665" s="52"/>
      <c r="G665" s="52"/>
      <c r="H665" s="52"/>
      <c r="I665" s="170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169"/>
      <c r="C666" s="53"/>
      <c r="D666" s="52"/>
      <c r="E666" s="52"/>
      <c r="F666" s="52"/>
      <c r="G666" s="52"/>
      <c r="H666" s="52"/>
      <c r="I666" s="170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169"/>
      <c r="C667" s="53"/>
      <c r="D667" s="52"/>
      <c r="E667" s="52"/>
      <c r="F667" s="52"/>
      <c r="G667" s="52"/>
      <c r="H667" s="52"/>
      <c r="I667" s="170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169"/>
      <c r="C668" s="53"/>
      <c r="D668" s="52"/>
      <c r="E668" s="52"/>
      <c r="F668" s="52"/>
      <c r="G668" s="52"/>
      <c r="H668" s="52"/>
      <c r="I668" s="170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169"/>
      <c r="C669" s="53"/>
      <c r="D669" s="52"/>
      <c r="E669" s="52"/>
      <c r="F669" s="52"/>
      <c r="G669" s="52"/>
      <c r="H669" s="52"/>
      <c r="I669" s="170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169"/>
      <c r="C670" s="53"/>
      <c r="D670" s="52"/>
      <c r="E670" s="52"/>
      <c r="F670" s="52"/>
      <c r="G670" s="52"/>
      <c r="H670" s="52"/>
      <c r="I670" s="170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169"/>
      <c r="C671" s="53"/>
      <c r="D671" s="52"/>
      <c r="E671" s="52"/>
      <c r="F671" s="52"/>
      <c r="G671" s="52"/>
      <c r="H671" s="52"/>
      <c r="I671" s="170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169"/>
      <c r="C672" s="53"/>
      <c r="D672" s="52"/>
      <c r="E672" s="52"/>
      <c r="F672" s="52"/>
      <c r="G672" s="52"/>
      <c r="H672" s="52"/>
      <c r="I672" s="170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169"/>
      <c r="C673" s="53"/>
      <c r="D673" s="52"/>
      <c r="E673" s="52"/>
      <c r="F673" s="52"/>
      <c r="G673" s="52"/>
      <c r="H673" s="52"/>
      <c r="I673" s="170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169"/>
      <c r="C674" s="53"/>
      <c r="D674" s="52"/>
      <c r="E674" s="52"/>
      <c r="F674" s="52"/>
      <c r="G674" s="52"/>
      <c r="H674" s="52"/>
      <c r="I674" s="170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169"/>
      <c r="C675" s="53"/>
      <c r="D675" s="52"/>
      <c r="E675" s="52"/>
      <c r="F675" s="52"/>
      <c r="G675" s="52"/>
      <c r="H675" s="52"/>
      <c r="I675" s="170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169"/>
      <c r="C676" s="53"/>
      <c r="D676" s="52"/>
      <c r="E676" s="52"/>
      <c r="F676" s="52"/>
      <c r="G676" s="52"/>
      <c r="H676" s="52"/>
      <c r="I676" s="170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169"/>
      <c r="C677" s="53"/>
      <c r="D677" s="52"/>
      <c r="E677" s="52"/>
      <c r="F677" s="52"/>
      <c r="G677" s="52"/>
      <c r="H677" s="52"/>
      <c r="I677" s="170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169"/>
      <c r="C678" s="53"/>
      <c r="D678" s="52"/>
      <c r="E678" s="52"/>
      <c r="F678" s="52"/>
      <c r="G678" s="52"/>
      <c r="H678" s="52"/>
      <c r="I678" s="170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169"/>
      <c r="C679" s="53"/>
      <c r="D679" s="52"/>
      <c r="E679" s="52"/>
      <c r="F679" s="52"/>
      <c r="G679" s="52"/>
      <c r="H679" s="52"/>
      <c r="I679" s="170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169"/>
      <c r="C680" s="53"/>
      <c r="D680" s="52"/>
      <c r="E680" s="52"/>
      <c r="F680" s="52"/>
      <c r="G680" s="52"/>
      <c r="H680" s="52"/>
      <c r="I680" s="170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169"/>
      <c r="C681" s="53"/>
      <c r="D681" s="52"/>
      <c r="E681" s="52"/>
      <c r="F681" s="52"/>
      <c r="G681" s="52"/>
      <c r="H681" s="52"/>
      <c r="I681" s="170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169"/>
      <c r="C682" s="53"/>
      <c r="D682" s="52"/>
      <c r="E682" s="52"/>
      <c r="F682" s="52"/>
      <c r="G682" s="52"/>
      <c r="H682" s="52"/>
      <c r="I682" s="170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169"/>
      <c r="C683" s="53"/>
      <c r="D683" s="52"/>
      <c r="E683" s="52"/>
      <c r="F683" s="52"/>
      <c r="G683" s="52"/>
      <c r="H683" s="52"/>
      <c r="I683" s="170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169"/>
      <c r="C684" s="53"/>
      <c r="D684" s="52"/>
      <c r="E684" s="52"/>
      <c r="F684" s="52"/>
      <c r="G684" s="52"/>
      <c r="H684" s="52"/>
      <c r="I684" s="170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169"/>
      <c r="C685" s="53"/>
      <c r="D685" s="52"/>
      <c r="E685" s="52"/>
      <c r="F685" s="52"/>
      <c r="G685" s="52"/>
      <c r="H685" s="52"/>
      <c r="I685" s="170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169"/>
      <c r="C686" s="53"/>
      <c r="D686" s="52"/>
      <c r="E686" s="52"/>
      <c r="F686" s="52"/>
      <c r="G686" s="52"/>
      <c r="H686" s="52"/>
      <c r="I686" s="170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169"/>
      <c r="C687" s="53"/>
      <c r="D687" s="52"/>
      <c r="E687" s="52"/>
      <c r="F687" s="52"/>
      <c r="G687" s="52"/>
      <c r="H687" s="52"/>
      <c r="I687" s="170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169"/>
      <c r="C688" s="53"/>
      <c r="D688" s="52"/>
      <c r="E688" s="52"/>
      <c r="F688" s="52"/>
      <c r="G688" s="52"/>
      <c r="H688" s="52"/>
      <c r="I688" s="170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169"/>
      <c r="C689" s="53"/>
      <c r="D689" s="52"/>
      <c r="E689" s="52"/>
      <c r="F689" s="52"/>
      <c r="G689" s="52"/>
      <c r="H689" s="52"/>
      <c r="I689" s="170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169"/>
      <c r="C690" s="53"/>
      <c r="D690" s="52"/>
      <c r="E690" s="52"/>
      <c r="F690" s="52"/>
      <c r="G690" s="52"/>
      <c r="H690" s="52"/>
      <c r="I690" s="170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169"/>
      <c r="C691" s="53"/>
      <c r="D691" s="52"/>
      <c r="E691" s="52"/>
      <c r="F691" s="52"/>
      <c r="G691" s="52"/>
      <c r="H691" s="52"/>
      <c r="I691" s="170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169"/>
      <c r="C692" s="53"/>
      <c r="D692" s="52"/>
      <c r="E692" s="52"/>
      <c r="F692" s="52"/>
      <c r="G692" s="52"/>
      <c r="H692" s="52"/>
      <c r="I692" s="170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169"/>
      <c r="C693" s="53"/>
      <c r="D693" s="52"/>
      <c r="E693" s="52"/>
      <c r="F693" s="52"/>
      <c r="G693" s="52"/>
      <c r="H693" s="52"/>
      <c r="I693" s="170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169"/>
      <c r="C694" s="53"/>
      <c r="D694" s="52"/>
      <c r="E694" s="52"/>
      <c r="F694" s="52"/>
      <c r="G694" s="52"/>
      <c r="H694" s="52"/>
      <c r="I694" s="170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169"/>
      <c r="C695" s="53"/>
      <c r="D695" s="52"/>
      <c r="E695" s="52"/>
      <c r="F695" s="52"/>
      <c r="G695" s="52"/>
      <c r="H695" s="52"/>
      <c r="I695" s="170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169"/>
      <c r="C696" s="53"/>
      <c r="D696" s="52"/>
      <c r="E696" s="52"/>
      <c r="F696" s="52"/>
      <c r="G696" s="52"/>
      <c r="H696" s="52"/>
      <c r="I696" s="170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169"/>
      <c r="C697" s="53"/>
      <c r="D697" s="52"/>
      <c r="E697" s="52"/>
      <c r="F697" s="52"/>
      <c r="G697" s="52"/>
      <c r="H697" s="52"/>
      <c r="I697" s="170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169"/>
      <c r="C698" s="53"/>
      <c r="D698" s="52"/>
      <c r="E698" s="52"/>
      <c r="F698" s="52"/>
      <c r="G698" s="52"/>
      <c r="H698" s="52"/>
      <c r="I698" s="170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169"/>
      <c r="C699" s="53"/>
      <c r="D699" s="52"/>
      <c r="E699" s="52"/>
      <c r="F699" s="52"/>
      <c r="G699" s="52"/>
      <c r="H699" s="52"/>
      <c r="I699" s="170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169"/>
      <c r="C700" s="53"/>
      <c r="D700" s="52"/>
      <c r="E700" s="52"/>
      <c r="F700" s="52"/>
      <c r="G700" s="52"/>
      <c r="H700" s="52"/>
      <c r="I700" s="170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169"/>
      <c r="C701" s="53"/>
      <c r="D701" s="52"/>
      <c r="E701" s="52"/>
      <c r="F701" s="52"/>
      <c r="G701" s="52"/>
      <c r="H701" s="52"/>
      <c r="I701" s="170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169"/>
      <c r="C702" s="53"/>
      <c r="D702" s="52"/>
      <c r="E702" s="52"/>
      <c r="F702" s="52"/>
      <c r="G702" s="52"/>
      <c r="H702" s="52"/>
      <c r="I702" s="170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169"/>
      <c r="C703" s="53"/>
      <c r="D703" s="52"/>
      <c r="E703" s="52"/>
      <c r="F703" s="52"/>
      <c r="G703" s="52"/>
      <c r="H703" s="52"/>
      <c r="I703" s="170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169"/>
      <c r="C704" s="53"/>
      <c r="D704" s="52"/>
      <c r="E704" s="52"/>
      <c r="F704" s="52"/>
      <c r="G704" s="52"/>
      <c r="H704" s="52"/>
      <c r="I704" s="170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169"/>
      <c r="C705" s="53"/>
      <c r="D705" s="52"/>
      <c r="E705" s="52"/>
      <c r="F705" s="52"/>
      <c r="G705" s="52"/>
      <c r="H705" s="52"/>
      <c r="I705" s="170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169"/>
      <c r="C706" s="53"/>
      <c r="D706" s="52"/>
      <c r="E706" s="52"/>
      <c r="F706" s="52"/>
      <c r="G706" s="52"/>
      <c r="H706" s="52"/>
      <c r="I706" s="170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169"/>
      <c r="C707" s="53"/>
      <c r="D707" s="52"/>
      <c r="E707" s="52"/>
      <c r="F707" s="52"/>
      <c r="G707" s="52"/>
      <c r="H707" s="52"/>
      <c r="I707" s="170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169"/>
      <c r="C708" s="53"/>
      <c r="D708" s="52"/>
      <c r="E708" s="52"/>
      <c r="F708" s="52"/>
      <c r="G708" s="52"/>
      <c r="H708" s="52"/>
      <c r="I708" s="170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169"/>
      <c r="C709" s="53"/>
      <c r="D709" s="52"/>
      <c r="E709" s="52"/>
      <c r="F709" s="52"/>
      <c r="G709" s="52"/>
      <c r="H709" s="52"/>
      <c r="I709" s="170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169"/>
      <c r="C710" s="53"/>
      <c r="D710" s="52"/>
      <c r="E710" s="52"/>
      <c r="F710" s="52"/>
      <c r="G710" s="52"/>
      <c r="H710" s="52"/>
      <c r="I710" s="170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169"/>
      <c r="C711" s="53"/>
      <c r="D711" s="52"/>
      <c r="E711" s="52"/>
      <c r="F711" s="52"/>
      <c r="G711" s="52"/>
      <c r="H711" s="52"/>
      <c r="I711" s="170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169"/>
      <c r="C712" s="53"/>
      <c r="D712" s="52"/>
      <c r="E712" s="52"/>
      <c r="F712" s="52"/>
      <c r="G712" s="52"/>
      <c r="H712" s="52"/>
      <c r="I712" s="170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169"/>
      <c r="C713" s="53"/>
      <c r="D713" s="52"/>
      <c r="E713" s="52"/>
      <c r="F713" s="52"/>
      <c r="G713" s="52"/>
      <c r="H713" s="52"/>
      <c r="I713" s="170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169"/>
      <c r="C714" s="53"/>
      <c r="D714" s="52"/>
      <c r="E714" s="52"/>
      <c r="F714" s="52"/>
      <c r="G714" s="52"/>
      <c r="H714" s="52"/>
      <c r="I714" s="170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169"/>
      <c r="C715" s="53"/>
      <c r="D715" s="52"/>
      <c r="E715" s="52"/>
      <c r="F715" s="52"/>
      <c r="G715" s="52"/>
      <c r="H715" s="52"/>
      <c r="I715" s="170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169"/>
      <c r="C716" s="53"/>
      <c r="D716" s="52"/>
      <c r="E716" s="52"/>
      <c r="F716" s="52"/>
      <c r="G716" s="52"/>
      <c r="H716" s="52"/>
      <c r="I716" s="170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169"/>
      <c r="C717" s="53"/>
      <c r="D717" s="52"/>
      <c r="E717" s="52"/>
      <c r="F717" s="52"/>
      <c r="G717" s="52"/>
      <c r="H717" s="52"/>
      <c r="I717" s="170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169"/>
      <c r="C718" s="53"/>
      <c r="D718" s="52"/>
      <c r="E718" s="52"/>
      <c r="F718" s="52"/>
      <c r="G718" s="52"/>
      <c r="H718" s="52"/>
      <c r="I718" s="170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169"/>
      <c r="C719" s="53"/>
      <c r="D719" s="52"/>
      <c r="E719" s="52"/>
      <c r="F719" s="52"/>
      <c r="G719" s="52"/>
      <c r="H719" s="52"/>
      <c r="I719" s="170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169"/>
      <c r="C720" s="53"/>
      <c r="D720" s="52"/>
      <c r="E720" s="52"/>
      <c r="F720" s="52"/>
      <c r="G720" s="52"/>
      <c r="H720" s="52"/>
      <c r="I720" s="170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169"/>
      <c r="C721" s="53"/>
      <c r="D721" s="52"/>
      <c r="E721" s="52"/>
      <c r="F721" s="52"/>
      <c r="G721" s="52"/>
      <c r="H721" s="52"/>
      <c r="I721" s="170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169"/>
      <c r="C722" s="53"/>
      <c r="D722" s="52"/>
      <c r="E722" s="52"/>
      <c r="F722" s="52"/>
      <c r="G722" s="52"/>
      <c r="H722" s="52"/>
      <c r="I722" s="170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169"/>
      <c r="C723" s="53"/>
      <c r="D723" s="52"/>
      <c r="E723" s="52"/>
      <c r="F723" s="52"/>
      <c r="G723" s="52"/>
      <c r="H723" s="52"/>
      <c r="I723" s="170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169"/>
      <c r="C724" s="53"/>
      <c r="D724" s="52"/>
      <c r="E724" s="52"/>
      <c r="F724" s="52"/>
      <c r="G724" s="52"/>
      <c r="H724" s="52"/>
      <c r="I724" s="170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169"/>
      <c r="C725" s="53"/>
      <c r="D725" s="52"/>
      <c r="E725" s="52"/>
      <c r="F725" s="52"/>
      <c r="G725" s="52"/>
      <c r="H725" s="52"/>
      <c r="I725" s="170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169"/>
      <c r="C726" s="53"/>
      <c r="D726" s="52"/>
      <c r="E726" s="52"/>
      <c r="F726" s="52"/>
      <c r="G726" s="52"/>
      <c r="H726" s="52"/>
      <c r="I726" s="170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169"/>
      <c r="C727" s="53"/>
      <c r="D727" s="52"/>
      <c r="E727" s="52"/>
      <c r="F727" s="52"/>
      <c r="G727" s="52"/>
      <c r="H727" s="52"/>
      <c r="I727" s="170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169"/>
      <c r="C728" s="53"/>
      <c r="D728" s="52"/>
      <c r="E728" s="52"/>
      <c r="F728" s="52"/>
      <c r="G728" s="52"/>
      <c r="H728" s="52"/>
      <c r="I728" s="170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169"/>
      <c r="C729" s="53"/>
      <c r="D729" s="52"/>
      <c r="E729" s="52"/>
      <c r="F729" s="52"/>
      <c r="G729" s="52"/>
      <c r="H729" s="52"/>
      <c r="I729" s="170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169"/>
      <c r="C730" s="53"/>
      <c r="D730" s="52"/>
      <c r="E730" s="52"/>
      <c r="F730" s="52"/>
      <c r="G730" s="52"/>
      <c r="H730" s="52"/>
      <c r="I730" s="170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169"/>
      <c r="C731" s="53"/>
      <c r="D731" s="52"/>
      <c r="E731" s="52"/>
      <c r="F731" s="52"/>
      <c r="G731" s="52"/>
      <c r="H731" s="52"/>
      <c r="I731" s="170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169"/>
      <c r="C732" s="53"/>
      <c r="D732" s="52"/>
      <c r="E732" s="52"/>
      <c r="F732" s="52"/>
      <c r="G732" s="52"/>
      <c r="H732" s="52"/>
      <c r="I732" s="170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169"/>
      <c r="C733" s="53"/>
      <c r="D733" s="52"/>
      <c r="E733" s="52"/>
      <c r="F733" s="52"/>
      <c r="G733" s="52"/>
      <c r="H733" s="52"/>
      <c r="I733" s="170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169"/>
      <c r="C734" s="53"/>
      <c r="D734" s="52"/>
      <c r="E734" s="52"/>
      <c r="F734" s="52"/>
      <c r="G734" s="52"/>
      <c r="H734" s="52"/>
      <c r="I734" s="170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169"/>
      <c r="C735" s="53"/>
      <c r="D735" s="52"/>
      <c r="E735" s="52"/>
      <c r="F735" s="52"/>
      <c r="G735" s="52"/>
      <c r="H735" s="52"/>
      <c r="I735" s="170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169"/>
      <c r="C736" s="53"/>
      <c r="D736" s="52"/>
      <c r="E736" s="52"/>
      <c r="F736" s="52"/>
      <c r="G736" s="52"/>
      <c r="H736" s="52"/>
      <c r="I736" s="170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169"/>
      <c r="C737" s="53"/>
      <c r="D737" s="52"/>
      <c r="E737" s="52"/>
      <c r="F737" s="52"/>
      <c r="G737" s="52"/>
      <c r="H737" s="52"/>
      <c r="I737" s="170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169"/>
      <c r="C738" s="53"/>
      <c r="D738" s="52"/>
      <c r="E738" s="52"/>
      <c r="F738" s="52"/>
      <c r="G738" s="52"/>
      <c r="H738" s="52"/>
      <c r="I738" s="170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169"/>
      <c r="C739" s="53"/>
      <c r="D739" s="52"/>
      <c r="E739" s="52"/>
      <c r="F739" s="52"/>
      <c r="G739" s="52"/>
      <c r="H739" s="52"/>
      <c r="I739" s="170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169"/>
      <c r="C740" s="53"/>
      <c r="D740" s="52"/>
      <c r="E740" s="52"/>
      <c r="F740" s="52"/>
      <c r="G740" s="52"/>
      <c r="H740" s="52"/>
      <c r="I740" s="170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169"/>
      <c r="C741" s="53"/>
      <c r="D741" s="52"/>
      <c r="E741" s="52"/>
      <c r="F741" s="52"/>
      <c r="G741" s="52"/>
      <c r="H741" s="52"/>
      <c r="I741" s="170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169"/>
      <c r="C742" s="53"/>
      <c r="D742" s="52"/>
      <c r="E742" s="52"/>
      <c r="F742" s="52"/>
      <c r="G742" s="52"/>
      <c r="H742" s="52"/>
      <c r="I742" s="170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169"/>
      <c r="C743" s="53"/>
      <c r="D743" s="52"/>
      <c r="E743" s="52"/>
      <c r="F743" s="52"/>
      <c r="G743" s="52"/>
      <c r="H743" s="52"/>
      <c r="I743" s="170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169"/>
      <c r="C744" s="53"/>
      <c r="D744" s="52"/>
      <c r="E744" s="52"/>
      <c r="F744" s="52"/>
      <c r="G744" s="52"/>
      <c r="H744" s="52"/>
      <c r="I744" s="170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169"/>
      <c r="C745" s="53"/>
      <c r="D745" s="52"/>
      <c r="E745" s="52"/>
      <c r="F745" s="52"/>
      <c r="G745" s="52"/>
      <c r="H745" s="52"/>
      <c r="I745" s="170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169"/>
      <c r="C746" s="53"/>
      <c r="D746" s="52"/>
      <c r="E746" s="52"/>
      <c r="F746" s="52"/>
      <c r="G746" s="52"/>
      <c r="H746" s="52"/>
      <c r="I746" s="170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169"/>
      <c r="C747" s="53"/>
      <c r="D747" s="52"/>
      <c r="E747" s="52"/>
      <c r="F747" s="52"/>
      <c r="G747" s="52"/>
      <c r="H747" s="52"/>
      <c r="I747" s="170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169"/>
      <c r="C748" s="53"/>
      <c r="D748" s="52"/>
      <c r="E748" s="52"/>
      <c r="F748" s="52"/>
      <c r="G748" s="52"/>
      <c r="H748" s="52"/>
      <c r="I748" s="170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169"/>
      <c r="C749" s="53"/>
      <c r="D749" s="52"/>
      <c r="E749" s="52"/>
      <c r="F749" s="52"/>
      <c r="G749" s="52"/>
      <c r="H749" s="52"/>
      <c r="I749" s="170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169"/>
      <c r="C750" s="53"/>
      <c r="D750" s="52"/>
      <c r="E750" s="52"/>
      <c r="F750" s="52"/>
      <c r="G750" s="52"/>
      <c r="H750" s="52"/>
      <c r="I750" s="170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169"/>
      <c r="C751" s="53"/>
      <c r="D751" s="52"/>
      <c r="E751" s="52"/>
      <c r="F751" s="52"/>
      <c r="G751" s="52"/>
      <c r="H751" s="52"/>
      <c r="I751" s="170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169"/>
      <c r="C752" s="53"/>
      <c r="D752" s="52"/>
      <c r="E752" s="52"/>
      <c r="F752" s="52"/>
      <c r="G752" s="52"/>
      <c r="H752" s="52"/>
      <c r="I752" s="170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169"/>
      <c r="C753" s="53"/>
      <c r="D753" s="52"/>
      <c r="E753" s="52"/>
      <c r="F753" s="52"/>
      <c r="G753" s="52"/>
      <c r="H753" s="52"/>
      <c r="I753" s="170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169"/>
      <c r="C754" s="53"/>
      <c r="D754" s="52"/>
      <c r="E754" s="52"/>
      <c r="F754" s="52"/>
      <c r="G754" s="52"/>
      <c r="H754" s="52"/>
      <c r="I754" s="170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169"/>
      <c r="C755" s="53"/>
      <c r="D755" s="52"/>
      <c r="E755" s="52"/>
      <c r="F755" s="52"/>
      <c r="G755" s="52"/>
      <c r="H755" s="52"/>
      <c r="I755" s="170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169"/>
      <c r="C756" s="53"/>
      <c r="D756" s="52"/>
      <c r="E756" s="52"/>
      <c r="F756" s="52"/>
      <c r="G756" s="52"/>
      <c r="H756" s="52"/>
      <c r="I756" s="170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169"/>
      <c r="C757" s="53"/>
      <c r="D757" s="52"/>
      <c r="E757" s="52"/>
      <c r="F757" s="52"/>
      <c r="G757" s="52"/>
      <c r="H757" s="52"/>
      <c r="I757" s="170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169"/>
      <c r="C758" s="53"/>
      <c r="D758" s="52"/>
      <c r="E758" s="52"/>
      <c r="F758" s="52"/>
      <c r="G758" s="52"/>
      <c r="H758" s="52"/>
      <c r="I758" s="170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169"/>
      <c r="C759" s="53"/>
      <c r="D759" s="52"/>
      <c r="E759" s="52"/>
      <c r="F759" s="52"/>
      <c r="G759" s="52"/>
      <c r="H759" s="52"/>
      <c r="I759" s="170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169"/>
      <c r="C760" s="53"/>
      <c r="D760" s="52"/>
      <c r="E760" s="52"/>
      <c r="F760" s="52"/>
      <c r="G760" s="52"/>
      <c r="H760" s="52"/>
      <c r="I760" s="170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169"/>
      <c r="C761" s="53"/>
      <c r="D761" s="52"/>
      <c r="E761" s="52"/>
      <c r="F761" s="52"/>
      <c r="G761" s="52"/>
      <c r="H761" s="52"/>
      <c r="I761" s="170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169"/>
      <c r="C762" s="53"/>
      <c r="D762" s="52"/>
      <c r="E762" s="52"/>
      <c r="F762" s="52"/>
      <c r="G762" s="52"/>
      <c r="H762" s="52"/>
      <c r="I762" s="170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169"/>
      <c r="C763" s="53"/>
      <c r="D763" s="52"/>
      <c r="E763" s="52"/>
      <c r="F763" s="52"/>
      <c r="G763" s="52"/>
      <c r="H763" s="52"/>
      <c r="I763" s="170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169"/>
      <c r="C764" s="53"/>
      <c r="D764" s="52"/>
      <c r="E764" s="52"/>
      <c r="F764" s="52"/>
      <c r="G764" s="52"/>
      <c r="H764" s="52"/>
      <c r="I764" s="170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169"/>
      <c r="C765" s="53"/>
      <c r="D765" s="52"/>
      <c r="E765" s="52"/>
      <c r="F765" s="52"/>
      <c r="G765" s="52"/>
      <c r="H765" s="52"/>
      <c r="I765" s="170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169"/>
      <c r="C766" s="53"/>
      <c r="D766" s="52"/>
      <c r="E766" s="52"/>
      <c r="F766" s="52"/>
      <c r="G766" s="52"/>
      <c r="H766" s="52"/>
      <c r="I766" s="170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169"/>
      <c r="C767" s="53"/>
      <c r="D767" s="52"/>
      <c r="E767" s="52"/>
      <c r="F767" s="52"/>
      <c r="G767" s="52"/>
      <c r="H767" s="52"/>
      <c r="I767" s="170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169"/>
      <c r="C768" s="53"/>
      <c r="D768" s="52"/>
      <c r="E768" s="52"/>
      <c r="F768" s="52"/>
      <c r="G768" s="52"/>
      <c r="H768" s="52"/>
      <c r="I768" s="170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169"/>
      <c r="C769" s="53"/>
      <c r="D769" s="52"/>
      <c r="E769" s="52"/>
      <c r="F769" s="52"/>
      <c r="G769" s="52"/>
      <c r="H769" s="52"/>
      <c r="I769" s="170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169"/>
      <c r="C770" s="53"/>
      <c r="D770" s="52"/>
      <c r="E770" s="52"/>
      <c r="F770" s="52"/>
      <c r="G770" s="52"/>
      <c r="H770" s="52"/>
      <c r="I770" s="170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169"/>
      <c r="C771" s="53"/>
      <c r="D771" s="52"/>
      <c r="E771" s="52"/>
      <c r="F771" s="52"/>
      <c r="G771" s="52"/>
      <c r="H771" s="52"/>
      <c r="I771" s="170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169"/>
      <c r="C772" s="53"/>
      <c r="D772" s="52"/>
      <c r="E772" s="52"/>
      <c r="F772" s="52"/>
      <c r="G772" s="52"/>
      <c r="H772" s="52"/>
      <c r="I772" s="170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169"/>
      <c r="C773" s="53"/>
      <c r="D773" s="52"/>
      <c r="E773" s="52"/>
      <c r="F773" s="52"/>
      <c r="G773" s="52"/>
      <c r="H773" s="52"/>
      <c r="I773" s="170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169"/>
      <c r="C774" s="53"/>
      <c r="D774" s="52"/>
      <c r="E774" s="52"/>
      <c r="F774" s="52"/>
      <c r="G774" s="52"/>
      <c r="H774" s="52"/>
      <c r="I774" s="170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169"/>
      <c r="C775" s="53"/>
      <c r="D775" s="52"/>
      <c r="E775" s="52"/>
      <c r="F775" s="52"/>
      <c r="G775" s="52"/>
      <c r="H775" s="52"/>
      <c r="I775" s="170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169"/>
      <c r="C776" s="53"/>
      <c r="D776" s="52"/>
      <c r="E776" s="52"/>
      <c r="F776" s="52"/>
      <c r="G776" s="52"/>
      <c r="H776" s="52"/>
      <c r="I776" s="170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169"/>
      <c r="C777" s="53"/>
      <c r="D777" s="52"/>
      <c r="E777" s="52"/>
      <c r="F777" s="52"/>
      <c r="G777" s="52"/>
      <c r="H777" s="52"/>
      <c r="I777" s="170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169"/>
      <c r="C778" s="53"/>
      <c r="D778" s="52"/>
      <c r="E778" s="52"/>
      <c r="F778" s="52"/>
      <c r="G778" s="52"/>
      <c r="H778" s="52"/>
      <c r="I778" s="170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169"/>
      <c r="C779" s="53"/>
      <c r="D779" s="52"/>
      <c r="E779" s="52"/>
      <c r="F779" s="52"/>
      <c r="G779" s="52"/>
      <c r="H779" s="52"/>
      <c r="I779" s="170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169"/>
      <c r="C780" s="53"/>
      <c r="D780" s="52"/>
      <c r="E780" s="52"/>
      <c r="F780" s="52"/>
      <c r="G780" s="52"/>
      <c r="H780" s="52"/>
      <c r="I780" s="170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169"/>
      <c r="C781" s="53"/>
      <c r="D781" s="52"/>
      <c r="E781" s="52"/>
      <c r="F781" s="52"/>
      <c r="G781" s="52"/>
      <c r="H781" s="52"/>
      <c r="I781" s="170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169"/>
      <c r="C782" s="53"/>
      <c r="D782" s="52"/>
      <c r="E782" s="52"/>
      <c r="F782" s="52"/>
      <c r="G782" s="52"/>
      <c r="H782" s="52"/>
      <c r="I782" s="170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169"/>
      <c r="C783" s="53"/>
      <c r="D783" s="52"/>
      <c r="E783" s="52"/>
      <c r="F783" s="52"/>
      <c r="G783" s="52"/>
      <c r="H783" s="52"/>
      <c r="I783" s="170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169"/>
      <c r="C784" s="53"/>
      <c r="D784" s="52"/>
      <c r="E784" s="52"/>
      <c r="F784" s="52"/>
      <c r="G784" s="52"/>
      <c r="H784" s="52"/>
      <c r="I784" s="170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169"/>
      <c r="C785" s="53"/>
      <c r="D785" s="52"/>
      <c r="E785" s="52"/>
      <c r="F785" s="52"/>
      <c r="G785" s="52"/>
      <c r="H785" s="52"/>
      <c r="I785" s="170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169"/>
      <c r="C786" s="53"/>
      <c r="D786" s="52"/>
      <c r="E786" s="52"/>
      <c r="F786" s="52"/>
      <c r="G786" s="52"/>
      <c r="H786" s="52"/>
      <c r="I786" s="170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169"/>
      <c r="C787" s="53"/>
      <c r="D787" s="52"/>
      <c r="E787" s="52"/>
      <c r="F787" s="52"/>
      <c r="G787" s="52"/>
      <c r="H787" s="52"/>
      <c r="I787" s="170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169"/>
      <c r="C788" s="53"/>
      <c r="D788" s="52"/>
      <c r="E788" s="52"/>
      <c r="F788" s="52"/>
      <c r="G788" s="52"/>
      <c r="H788" s="52"/>
      <c r="I788" s="170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169"/>
      <c r="C789" s="53"/>
      <c r="D789" s="52"/>
      <c r="E789" s="52"/>
      <c r="F789" s="52"/>
      <c r="G789" s="52"/>
      <c r="H789" s="52"/>
      <c r="I789" s="170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169"/>
      <c r="C790" s="53"/>
      <c r="D790" s="52"/>
      <c r="E790" s="52"/>
      <c r="F790" s="52"/>
      <c r="G790" s="52"/>
      <c r="H790" s="52"/>
      <c r="I790" s="170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169"/>
      <c r="C791" s="53"/>
      <c r="D791" s="52"/>
      <c r="E791" s="52"/>
      <c r="F791" s="52"/>
      <c r="G791" s="52"/>
      <c r="H791" s="52"/>
      <c r="I791" s="170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169"/>
      <c r="C792" s="53"/>
      <c r="D792" s="52"/>
      <c r="E792" s="52"/>
      <c r="F792" s="52"/>
      <c r="G792" s="52"/>
      <c r="H792" s="52"/>
      <c r="I792" s="170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169"/>
      <c r="C793" s="53"/>
      <c r="D793" s="52"/>
      <c r="E793" s="52"/>
      <c r="F793" s="52"/>
      <c r="G793" s="52"/>
      <c r="H793" s="52"/>
      <c r="I793" s="170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169"/>
      <c r="C794" s="53"/>
      <c r="D794" s="52"/>
      <c r="E794" s="52"/>
      <c r="F794" s="52"/>
      <c r="G794" s="52"/>
      <c r="H794" s="52"/>
      <c r="I794" s="170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169"/>
      <c r="C795" s="53"/>
      <c r="D795" s="52"/>
      <c r="E795" s="52"/>
      <c r="F795" s="52"/>
      <c r="G795" s="52"/>
      <c r="H795" s="52"/>
      <c r="I795" s="170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169"/>
      <c r="C796" s="53"/>
      <c r="D796" s="52"/>
      <c r="E796" s="52"/>
      <c r="F796" s="52"/>
      <c r="G796" s="52"/>
      <c r="H796" s="52"/>
      <c r="I796" s="170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169"/>
      <c r="C797" s="53"/>
      <c r="D797" s="52"/>
      <c r="E797" s="52"/>
      <c r="F797" s="52"/>
      <c r="G797" s="52"/>
      <c r="H797" s="52"/>
      <c r="I797" s="170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169"/>
      <c r="C798" s="53"/>
      <c r="D798" s="52"/>
      <c r="E798" s="52"/>
      <c r="F798" s="52"/>
      <c r="G798" s="52"/>
      <c r="H798" s="52"/>
      <c r="I798" s="170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169"/>
      <c r="C799" s="53"/>
      <c r="D799" s="52"/>
      <c r="E799" s="52"/>
      <c r="F799" s="52"/>
      <c r="G799" s="52"/>
      <c r="H799" s="52"/>
      <c r="I799" s="170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169"/>
      <c r="C800" s="53"/>
      <c r="D800" s="52"/>
      <c r="E800" s="52"/>
      <c r="F800" s="52"/>
      <c r="G800" s="52"/>
      <c r="H800" s="52"/>
      <c r="I800" s="170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169"/>
      <c r="C801" s="53"/>
      <c r="D801" s="52"/>
      <c r="E801" s="52"/>
      <c r="F801" s="52"/>
      <c r="G801" s="52"/>
      <c r="H801" s="52"/>
      <c r="I801" s="170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169"/>
      <c r="C802" s="53"/>
      <c r="D802" s="52"/>
      <c r="E802" s="52"/>
      <c r="F802" s="52"/>
      <c r="G802" s="52"/>
      <c r="H802" s="52"/>
      <c r="I802" s="170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169"/>
      <c r="C803" s="53"/>
      <c r="D803" s="52"/>
      <c r="E803" s="52"/>
      <c r="F803" s="52"/>
      <c r="G803" s="52"/>
      <c r="H803" s="52"/>
      <c r="I803" s="170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169"/>
      <c r="C804" s="53"/>
      <c r="D804" s="52"/>
      <c r="E804" s="52"/>
      <c r="F804" s="52"/>
      <c r="G804" s="52"/>
      <c r="H804" s="52"/>
      <c r="I804" s="170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169"/>
      <c r="C805" s="53"/>
      <c r="D805" s="52"/>
      <c r="E805" s="52"/>
      <c r="F805" s="52"/>
      <c r="G805" s="52"/>
      <c r="H805" s="52"/>
      <c r="I805" s="170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169"/>
      <c r="C806" s="53"/>
      <c r="D806" s="52"/>
      <c r="E806" s="52"/>
      <c r="F806" s="52"/>
      <c r="G806" s="52"/>
      <c r="H806" s="52"/>
      <c r="I806" s="170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169"/>
      <c r="C807" s="53"/>
      <c r="D807" s="52"/>
      <c r="E807" s="52"/>
      <c r="F807" s="52"/>
      <c r="G807" s="52"/>
      <c r="H807" s="52"/>
      <c r="I807" s="170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169"/>
      <c r="C808" s="53"/>
      <c r="D808" s="52"/>
      <c r="E808" s="52"/>
      <c r="F808" s="52"/>
      <c r="G808" s="52"/>
      <c r="H808" s="52"/>
      <c r="I808" s="170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169"/>
      <c r="C809" s="53"/>
      <c r="D809" s="52"/>
      <c r="E809" s="52"/>
      <c r="F809" s="52"/>
      <c r="G809" s="52"/>
      <c r="H809" s="52"/>
      <c r="I809" s="170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169"/>
      <c r="C810" s="53"/>
      <c r="D810" s="52"/>
      <c r="E810" s="52"/>
      <c r="F810" s="52"/>
      <c r="G810" s="52"/>
      <c r="H810" s="52"/>
      <c r="I810" s="170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169"/>
      <c r="C811" s="53"/>
      <c r="D811" s="52"/>
      <c r="E811" s="52"/>
      <c r="F811" s="52"/>
      <c r="G811" s="52"/>
      <c r="H811" s="52"/>
      <c r="I811" s="170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169"/>
      <c r="C812" s="53"/>
      <c r="D812" s="52"/>
      <c r="E812" s="52"/>
      <c r="F812" s="52"/>
      <c r="G812" s="52"/>
      <c r="H812" s="52"/>
      <c r="I812" s="170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169"/>
      <c r="C813" s="53"/>
      <c r="D813" s="52"/>
      <c r="E813" s="52"/>
      <c r="F813" s="52"/>
      <c r="G813" s="52"/>
      <c r="H813" s="52"/>
      <c r="I813" s="170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169"/>
      <c r="C814" s="53"/>
      <c r="D814" s="52"/>
      <c r="E814" s="52"/>
      <c r="F814" s="52"/>
      <c r="G814" s="52"/>
      <c r="H814" s="52"/>
      <c r="I814" s="170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169"/>
      <c r="C815" s="53"/>
      <c r="D815" s="52"/>
      <c r="E815" s="52"/>
      <c r="F815" s="52"/>
      <c r="G815" s="52"/>
      <c r="H815" s="52"/>
      <c r="I815" s="170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169"/>
      <c r="C816" s="53"/>
      <c r="D816" s="52"/>
      <c r="E816" s="52"/>
      <c r="F816" s="52"/>
      <c r="G816" s="52"/>
      <c r="H816" s="52"/>
      <c r="I816" s="170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169"/>
      <c r="C817" s="53"/>
      <c r="D817" s="52"/>
      <c r="E817" s="52"/>
      <c r="F817" s="52"/>
      <c r="G817" s="52"/>
      <c r="H817" s="52"/>
      <c r="I817" s="170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169"/>
      <c r="C818" s="53"/>
      <c r="D818" s="52"/>
      <c r="E818" s="52"/>
      <c r="F818" s="52"/>
      <c r="G818" s="52"/>
      <c r="H818" s="52"/>
      <c r="I818" s="170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169"/>
      <c r="C819" s="53"/>
      <c r="D819" s="52"/>
      <c r="E819" s="52"/>
      <c r="F819" s="52"/>
      <c r="G819" s="52"/>
      <c r="H819" s="52"/>
      <c r="I819" s="170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169"/>
      <c r="C820" s="53"/>
      <c r="D820" s="52"/>
      <c r="E820" s="52"/>
      <c r="F820" s="52"/>
      <c r="G820" s="52"/>
      <c r="H820" s="52"/>
      <c r="I820" s="170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169"/>
      <c r="C821" s="53"/>
      <c r="D821" s="52"/>
      <c r="E821" s="52"/>
      <c r="F821" s="52"/>
      <c r="G821" s="52"/>
      <c r="H821" s="52"/>
      <c r="I821" s="170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169"/>
      <c r="C822" s="53"/>
      <c r="D822" s="52"/>
      <c r="E822" s="52"/>
      <c r="F822" s="52"/>
      <c r="G822" s="52"/>
      <c r="H822" s="52"/>
      <c r="I822" s="170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169"/>
      <c r="C823" s="53"/>
      <c r="D823" s="52"/>
      <c r="E823" s="52"/>
      <c r="F823" s="52"/>
      <c r="G823" s="52"/>
      <c r="H823" s="52"/>
      <c r="I823" s="170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169"/>
      <c r="C824" s="53"/>
      <c r="D824" s="52"/>
      <c r="E824" s="52"/>
      <c r="F824" s="52"/>
      <c r="G824" s="52"/>
      <c r="H824" s="52"/>
      <c r="I824" s="170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169"/>
      <c r="C825" s="53"/>
      <c r="D825" s="52"/>
      <c r="E825" s="52"/>
      <c r="F825" s="52"/>
      <c r="G825" s="52"/>
      <c r="H825" s="52"/>
      <c r="I825" s="170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169"/>
      <c r="C826" s="53"/>
      <c r="D826" s="52"/>
      <c r="E826" s="52"/>
      <c r="F826" s="52"/>
      <c r="G826" s="52"/>
      <c r="H826" s="52"/>
      <c r="I826" s="170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169"/>
      <c r="C827" s="53"/>
      <c r="D827" s="52"/>
      <c r="E827" s="52"/>
      <c r="F827" s="52"/>
      <c r="G827" s="52"/>
      <c r="H827" s="52"/>
      <c r="I827" s="170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169"/>
      <c r="C828" s="53"/>
      <c r="D828" s="52"/>
      <c r="E828" s="52"/>
      <c r="F828" s="52"/>
      <c r="G828" s="52"/>
      <c r="H828" s="52"/>
      <c r="I828" s="170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169"/>
      <c r="C829" s="53"/>
      <c r="D829" s="52"/>
      <c r="E829" s="52"/>
      <c r="F829" s="52"/>
      <c r="G829" s="52"/>
      <c r="H829" s="52"/>
      <c r="I829" s="170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169"/>
      <c r="C830" s="53"/>
      <c r="D830" s="52"/>
      <c r="E830" s="52"/>
      <c r="F830" s="52"/>
      <c r="G830" s="52"/>
      <c r="H830" s="52"/>
      <c r="I830" s="170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169"/>
      <c r="C831" s="53"/>
      <c r="D831" s="52"/>
      <c r="E831" s="52"/>
      <c r="F831" s="52"/>
      <c r="G831" s="52"/>
      <c r="H831" s="52"/>
      <c r="I831" s="170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169"/>
      <c r="C832" s="53"/>
      <c r="D832" s="52"/>
      <c r="E832" s="52"/>
      <c r="F832" s="52"/>
      <c r="G832" s="52"/>
      <c r="H832" s="52"/>
      <c r="I832" s="170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169"/>
      <c r="C833" s="53"/>
      <c r="D833" s="52"/>
      <c r="E833" s="52"/>
      <c r="F833" s="52"/>
      <c r="G833" s="52"/>
      <c r="H833" s="52"/>
      <c r="I833" s="170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169"/>
      <c r="C834" s="53"/>
      <c r="D834" s="52"/>
      <c r="E834" s="52"/>
      <c r="F834" s="52"/>
      <c r="G834" s="52"/>
      <c r="H834" s="52"/>
      <c r="I834" s="170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169"/>
      <c r="C835" s="53"/>
      <c r="D835" s="52"/>
      <c r="E835" s="52"/>
      <c r="F835" s="52"/>
      <c r="G835" s="52"/>
      <c r="H835" s="52"/>
      <c r="I835" s="170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169"/>
      <c r="C836" s="53"/>
      <c r="D836" s="52"/>
      <c r="E836" s="52"/>
      <c r="F836" s="52"/>
      <c r="G836" s="52"/>
      <c r="H836" s="52"/>
      <c r="I836" s="170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169"/>
      <c r="C837" s="53"/>
      <c r="D837" s="52"/>
      <c r="E837" s="52"/>
      <c r="F837" s="52"/>
      <c r="G837" s="52"/>
      <c r="H837" s="52"/>
      <c r="I837" s="170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169"/>
      <c r="C838" s="53"/>
      <c r="D838" s="52"/>
      <c r="E838" s="52"/>
      <c r="F838" s="52"/>
      <c r="G838" s="52"/>
      <c r="H838" s="52"/>
      <c r="I838" s="170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169"/>
      <c r="C839" s="53"/>
      <c r="D839" s="52"/>
      <c r="E839" s="52"/>
      <c r="F839" s="52"/>
      <c r="G839" s="52"/>
      <c r="H839" s="52"/>
      <c r="I839" s="170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169"/>
      <c r="C840" s="53"/>
      <c r="D840" s="52"/>
      <c r="E840" s="52"/>
      <c r="F840" s="52"/>
      <c r="G840" s="52"/>
      <c r="H840" s="52"/>
      <c r="I840" s="170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169"/>
      <c r="C841" s="53"/>
      <c r="D841" s="52"/>
      <c r="E841" s="52"/>
      <c r="F841" s="52"/>
      <c r="G841" s="52"/>
      <c r="H841" s="52"/>
      <c r="I841" s="170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169"/>
      <c r="C842" s="53"/>
      <c r="D842" s="52"/>
      <c r="E842" s="52"/>
      <c r="F842" s="52"/>
      <c r="G842" s="52"/>
      <c r="H842" s="52"/>
      <c r="I842" s="170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169"/>
      <c r="C843" s="53"/>
      <c r="D843" s="52"/>
      <c r="E843" s="52"/>
      <c r="F843" s="52"/>
      <c r="G843" s="52"/>
      <c r="H843" s="52"/>
      <c r="I843" s="170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169"/>
      <c r="C844" s="53"/>
      <c r="D844" s="52"/>
      <c r="E844" s="52"/>
      <c r="F844" s="52"/>
      <c r="G844" s="52"/>
      <c r="H844" s="52"/>
      <c r="I844" s="170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169"/>
      <c r="C845" s="53"/>
      <c r="D845" s="52"/>
      <c r="E845" s="52"/>
      <c r="F845" s="52"/>
      <c r="G845" s="52"/>
      <c r="H845" s="52"/>
      <c r="I845" s="170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169"/>
      <c r="C846" s="53"/>
      <c r="D846" s="52"/>
      <c r="E846" s="52"/>
      <c r="F846" s="52"/>
      <c r="G846" s="52"/>
      <c r="H846" s="52"/>
      <c r="I846" s="170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169"/>
      <c r="C847" s="53"/>
      <c r="D847" s="52"/>
      <c r="E847" s="52"/>
      <c r="F847" s="52"/>
      <c r="G847" s="52"/>
      <c r="H847" s="52"/>
      <c r="I847" s="170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169"/>
      <c r="C848" s="53"/>
      <c r="D848" s="52"/>
      <c r="E848" s="52"/>
      <c r="F848" s="52"/>
      <c r="G848" s="52"/>
      <c r="H848" s="52"/>
      <c r="I848" s="170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169"/>
      <c r="C849" s="53"/>
      <c r="D849" s="52"/>
      <c r="E849" s="52"/>
      <c r="F849" s="52"/>
      <c r="G849" s="52"/>
      <c r="H849" s="52"/>
      <c r="I849" s="170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169"/>
      <c r="C850" s="53"/>
      <c r="D850" s="52"/>
      <c r="E850" s="52"/>
      <c r="F850" s="52"/>
      <c r="G850" s="52"/>
      <c r="H850" s="52"/>
      <c r="I850" s="170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169"/>
      <c r="C851" s="53"/>
      <c r="D851" s="52"/>
      <c r="E851" s="52"/>
      <c r="F851" s="52"/>
      <c r="G851" s="52"/>
      <c r="H851" s="52"/>
      <c r="I851" s="170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169"/>
      <c r="C852" s="53"/>
      <c r="D852" s="52"/>
      <c r="E852" s="52"/>
      <c r="F852" s="52"/>
      <c r="G852" s="52"/>
      <c r="H852" s="52"/>
      <c r="I852" s="170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169"/>
      <c r="C853" s="53"/>
      <c r="D853" s="52"/>
      <c r="E853" s="52"/>
      <c r="F853" s="52"/>
      <c r="G853" s="52"/>
      <c r="H853" s="52"/>
      <c r="I853" s="170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169"/>
      <c r="C854" s="53"/>
      <c r="D854" s="52"/>
      <c r="E854" s="52"/>
      <c r="F854" s="52"/>
      <c r="G854" s="52"/>
      <c r="H854" s="52"/>
      <c r="I854" s="170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169"/>
      <c r="C855" s="53"/>
      <c r="D855" s="52"/>
      <c r="E855" s="52"/>
      <c r="F855" s="52"/>
      <c r="G855" s="52"/>
      <c r="H855" s="52"/>
      <c r="I855" s="170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169"/>
      <c r="C856" s="53"/>
      <c r="D856" s="52"/>
      <c r="E856" s="52"/>
      <c r="F856" s="52"/>
      <c r="G856" s="52"/>
      <c r="H856" s="52"/>
      <c r="I856" s="170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169"/>
      <c r="C857" s="53"/>
      <c r="D857" s="52"/>
      <c r="E857" s="52"/>
      <c r="F857" s="52"/>
      <c r="G857" s="52"/>
      <c r="H857" s="52"/>
      <c r="I857" s="170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169"/>
      <c r="C858" s="53"/>
      <c r="D858" s="52"/>
      <c r="E858" s="52"/>
      <c r="F858" s="52"/>
      <c r="G858" s="52"/>
      <c r="H858" s="52"/>
      <c r="I858" s="170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169"/>
      <c r="C859" s="53"/>
      <c r="D859" s="52"/>
      <c r="E859" s="52"/>
      <c r="F859" s="52"/>
      <c r="G859" s="52"/>
      <c r="H859" s="52"/>
      <c r="I859" s="170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169"/>
      <c r="C860" s="53"/>
      <c r="D860" s="52"/>
      <c r="E860" s="52"/>
      <c r="F860" s="52"/>
      <c r="G860" s="52"/>
      <c r="H860" s="52"/>
      <c r="I860" s="170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169"/>
      <c r="C861" s="53"/>
      <c r="D861" s="52"/>
      <c r="E861" s="52"/>
      <c r="F861" s="52"/>
      <c r="G861" s="52"/>
      <c r="H861" s="52"/>
      <c r="I861" s="170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169"/>
      <c r="C862" s="53"/>
      <c r="D862" s="52"/>
      <c r="E862" s="52"/>
      <c r="F862" s="52"/>
      <c r="G862" s="52"/>
      <c r="H862" s="52"/>
      <c r="I862" s="170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169"/>
      <c r="C863" s="53"/>
      <c r="D863" s="52"/>
      <c r="E863" s="52"/>
      <c r="F863" s="52"/>
      <c r="G863" s="52"/>
      <c r="H863" s="52"/>
      <c r="I863" s="170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169"/>
      <c r="C864" s="53"/>
      <c r="D864" s="52"/>
      <c r="E864" s="52"/>
      <c r="F864" s="52"/>
      <c r="G864" s="52"/>
      <c r="H864" s="52"/>
      <c r="I864" s="170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169"/>
      <c r="C865" s="53"/>
      <c r="D865" s="52"/>
      <c r="E865" s="52"/>
      <c r="F865" s="52"/>
      <c r="G865" s="52"/>
      <c r="H865" s="52"/>
      <c r="I865" s="170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169"/>
      <c r="C866" s="53"/>
      <c r="D866" s="52"/>
      <c r="E866" s="52"/>
      <c r="F866" s="52"/>
      <c r="G866" s="52"/>
      <c r="H866" s="52"/>
      <c r="I866" s="170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169"/>
      <c r="C867" s="53"/>
      <c r="D867" s="52"/>
      <c r="E867" s="52"/>
      <c r="F867" s="52"/>
      <c r="G867" s="52"/>
      <c r="H867" s="52"/>
      <c r="I867" s="170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169"/>
      <c r="C868" s="53"/>
      <c r="D868" s="52"/>
      <c r="E868" s="52"/>
      <c r="F868" s="52"/>
      <c r="G868" s="52"/>
      <c r="H868" s="52"/>
      <c r="I868" s="170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169"/>
      <c r="C869" s="53"/>
      <c r="D869" s="52"/>
      <c r="E869" s="52"/>
      <c r="F869" s="52"/>
      <c r="G869" s="52"/>
      <c r="H869" s="52"/>
      <c r="I869" s="170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169"/>
      <c r="C870" s="53"/>
      <c r="D870" s="52"/>
      <c r="E870" s="52"/>
      <c r="F870" s="52"/>
      <c r="G870" s="52"/>
      <c r="H870" s="52"/>
      <c r="I870" s="170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169"/>
      <c r="C871" s="53"/>
      <c r="D871" s="52"/>
      <c r="E871" s="52"/>
      <c r="F871" s="52"/>
      <c r="G871" s="52"/>
      <c r="H871" s="52"/>
      <c r="I871" s="170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169"/>
      <c r="C872" s="53"/>
      <c r="D872" s="52"/>
      <c r="E872" s="52"/>
      <c r="F872" s="52"/>
      <c r="G872" s="52"/>
      <c r="H872" s="52"/>
      <c r="I872" s="170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169"/>
      <c r="C873" s="53"/>
      <c r="D873" s="52"/>
      <c r="E873" s="52"/>
      <c r="F873" s="52"/>
      <c r="G873" s="52"/>
      <c r="H873" s="52"/>
      <c r="I873" s="170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169"/>
      <c r="C874" s="53"/>
      <c r="D874" s="52"/>
      <c r="E874" s="52"/>
      <c r="F874" s="52"/>
      <c r="G874" s="52"/>
      <c r="H874" s="52"/>
      <c r="I874" s="170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169"/>
      <c r="C875" s="53"/>
      <c r="D875" s="52"/>
      <c r="E875" s="52"/>
      <c r="F875" s="52"/>
      <c r="G875" s="52"/>
      <c r="H875" s="52"/>
      <c r="I875" s="170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169"/>
      <c r="C876" s="53"/>
      <c r="D876" s="52"/>
      <c r="E876" s="52"/>
      <c r="F876" s="52"/>
      <c r="G876" s="52"/>
      <c r="H876" s="52"/>
      <c r="I876" s="170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169"/>
      <c r="C877" s="53"/>
      <c r="D877" s="52"/>
      <c r="E877" s="52"/>
      <c r="F877" s="52"/>
      <c r="G877" s="52"/>
      <c r="H877" s="52"/>
      <c r="I877" s="170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169"/>
      <c r="C878" s="53"/>
      <c r="D878" s="52"/>
      <c r="E878" s="52"/>
      <c r="F878" s="52"/>
      <c r="G878" s="52"/>
      <c r="H878" s="52"/>
      <c r="I878" s="170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169"/>
      <c r="C879" s="53"/>
      <c r="D879" s="52"/>
      <c r="E879" s="52"/>
      <c r="F879" s="52"/>
      <c r="G879" s="52"/>
      <c r="H879" s="52"/>
      <c r="I879" s="170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169"/>
      <c r="C880" s="53"/>
      <c r="D880" s="52"/>
      <c r="E880" s="52"/>
      <c r="F880" s="52"/>
      <c r="G880" s="52"/>
      <c r="H880" s="52"/>
      <c r="I880" s="170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169"/>
      <c r="C881" s="53"/>
      <c r="D881" s="52"/>
      <c r="E881" s="52"/>
      <c r="F881" s="52"/>
      <c r="G881" s="52"/>
      <c r="H881" s="52"/>
      <c r="I881" s="170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169"/>
      <c r="C882" s="53"/>
      <c r="D882" s="52"/>
      <c r="E882" s="52"/>
      <c r="F882" s="52"/>
      <c r="G882" s="52"/>
      <c r="H882" s="52"/>
      <c r="I882" s="170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169"/>
      <c r="C883" s="53"/>
      <c r="D883" s="52"/>
      <c r="E883" s="52"/>
      <c r="F883" s="52"/>
      <c r="G883" s="52"/>
      <c r="H883" s="52"/>
      <c r="I883" s="170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169"/>
      <c r="C884" s="53"/>
      <c r="D884" s="52"/>
      <c r="E884" s="52"/>
      <c r="F884" s="52"/>
      <c r="G884" s="52"/>
      <c r="H884" s="52"/>
      <c r="I884" s="170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169"/>
      <c r="C885" s="53"/>
      <c r="D885" s="52"/>
      <c r="E885" s="52"/>
      <c r="F885" s="52"/>
      <c r="G885" s="52"/>
      <c r="H885" s="52"/>
      <c r="I885" s="170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169"/>
      <c r="C886" s="53"/>
      <c r="D886" s="52"/>
      <c r="E886" s="52"/>
      <c r="F886" s="52"/>
      <c r="G886" s="52"/>
      <c r="H886" s="52"/>
      <c r="I886" s="170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169"/>
      <c r="C887" s="53"/>
      <c r="D887" s="52"/>
      <c r="E887" s="52"/>
      <c r="F887" s="52"/>
      <c r="G887" s="52"/>
      <c r="H887" s="52"/>
      <c r="I887" s="170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169"/>
      <c r="C888" s="53"/>
      <c r="D888" s="52"/>
      <c r="E888" s="52"/>
      <c r="F888" s="52"/>
      <c r="G888" s="52"/>
      <c r="H888" s="52"/>
      <c r="I888" s="170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169"/>
      <c r="C889" s="53"/>
      <c r="D889" s="52"/>
      <c r="E889" s="52"/>
      <c r="F889" s="52"/>
      <c r="G889" s="52"/>
      <c r="H889" s="52"/>
      <c r="I889" s="170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169"/>
      <c r="C890" s="53"/>
      <c r="D890" s="52"/>
      <c r="E890" s="52"/>
      <c r="F890" s="52"/>
      <c r="G890" s="52"/>
      <c r="H890" s="52"/>
      <c r="I890" s="170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169"/>
      <c r="C891" s="53"/>
      <c r="D891" s="52"/>
      <c r="E891" s="52"/>
      <c r="F891" s="52"/>
      <c r="G891" s="52"/>
      <c r="H891" s="52"/>
      <c r="I891" s="170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169"/>
      <c r="C892" s="53"/>
      <c r="D892" s="52"/>
      <c r="E892" s="52"/>
      <c r="F892" s="52"/>
      <c r="G892" s="52"/>
      <c r="H892" s="52"/>
      <c r="I892" s="170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169"/>
      <c r="C893" s="53"/>
      <c r="D893" s="52"/>
      <c r="E893" s="52"/>
      <c r="F893" s="52"/>
      <c r="G893" s="52"/>
      <c r="H893" s="52"/>
      <c r="I893" s="170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169"/>
      <c r="C894" s="53"/>
      <c r="D894" s="52"/>
      <c r="E894" s="52"/>
      <c r="F894" s="52"/>
      <c r="G894" s="52"/>
      <c r="H894" s="52"/>
      <c r="I894" s="170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169"/>
      <c r="C895" s="53"/>
      <c r="D895" s="52"/>
      <c r="E895" s="52"/>
      <c r="F895" s="52"/>
      <c r="G895" s="52"/>
      <c r="H895" s="52"/>
      <c r="I895" s="170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169"/>
      <c r="C896" s="53"/>
      <c r="D896" s="52"/>
      <c r="E896" s="52"/>
      <c r="F896" s="52"/>
      <c r="G896" s="52"/>
      <c r="H896" s="52"/>
      <c r="I896" s="170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169"/>
      <c r="C897" s="53"/>
      <c r="D897" s="52"/>
      <c r="E897" s="52"/>
      <c r="F897" s="52"/>
      <c r="G897" s="52"/>
      <c r="H897" s="52"/>
      <c r="I897" s="170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169"/>
      <c r="C898" s="53"/>
      <c r="D898" s="52"/>
      <c r="E898" s="52"/>
      <c r="F898" s="52"/>
      <c r="G898" s="52"/>
      <c r="H898" s="52"/>
      <c r="I898" s="170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169"/>
      <c r="C899" s="53"/>
      <c r="D899" s="52"/>
      <c r="E899" s="52"/>
      <c r="F899" s="52"/>
      <c r="G899" s="52"/>
      <c r="H899" s="52"/>
      <c r="I899" s="170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169"/>
      <c r="C900" s="53"/>
      <c r="D900" s="52"/>
      <c r="E900" s="52"/>
      <c r="F900" s="52"/>
      <c r="G900" s="52"/>
      <c r="H900" s="52"/>
      <c r="I900" s="170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169"/>
      <c r="C901" s="53"/>
      <c r="D901" s="52"/>
      <c r="E901" s="52"/>
      <c r="F901" s="52"/>
      <c r="G901" s="52"/>
      <c r="H901" s="52"/>
      <c r="I901" s="170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169"/>
      <c r="C902" s="53"/>
      <c r="D902" s="52"/>
      <c r="E902" s="52"/>
      <c r="F902" s="52"/>
      <c r="G902" s="52"/>
      <c r="H902" s="52"/>
      <c r="I902" s="170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169"/>
      <c r="C903" s="53"/>
      <c r="D903" s="52"/>
      <c r="E903" s="52"/>
      <c r="F903" s="52"/>
      <c r="G903" s="52"/>
      <c r="H903" s="52"/>
      <c r="I903" s="170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169"/>
      <c r="C904" s="53"/>
      <c r="D904" s="52"/>
      <c r="E904" s="52"/>
      <c r="F904" s="52"/>
      <c r="G904" s="52"/>
      <c r="H904" s="52"/>
      <c r="I904" s="170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169"/>
      <c r="C905" s="53"/>
      <c r="D905" s="52"/>
      <c r="E905" s="52"/>
      <c r="F905" s="52"/>
      <c r="G905" s="52"/>
      <c r="H905" s="52"/>
      <c r="I905" s="170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169"/>
      <c r="C906" s="53"/>
      <c r="D906" s="52"/>
      <c r="E906" s="52"/>
      <c r="F906" s="52"/>
      <c r="G906" s="52"/>
      <c r="H906" s="52"/>
      <c r="I906" s="170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169"/>
      <c r="C907" s="53"/>
      <c r="D907" s="52"/>
      <c r="E907" s="52"/>
      <c r="F907" s="52"/>
      <c r="G907" s="52"/>
      <c r="H907" s="52"/>
      <c r="I907" s="170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169"/>
      <c r="C908" s="53"/>
      <c r="D908" s="52"/>
      <c r="E908" s="52"/>
      <c r="F908" s="52"/>
      <c r="G908" s="52"/>
      <c r="H908" s="52"/>
      <c r="I908" s="170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169"/>
      <c r="C909" s="53"/>
      <c r="D909" s="52"/>
      <c r="E909" s="52"/>
      <c r="F909" s="52"/>
      <c r="G909" s="52"/>
      <c r="H909" s="52"/>
      <c r="I909" s="170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169"/>
      <c r="C910" s="53"/>
      <c r="D910" s="52"/>
      <c r="E910" s="52"/>
      <c r="F910" s="52"/>
      <c r="G910" s="52"/>
      <c r="H910" s="52"/>
      <c r="I910" s="170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169"/>
      <c r="C911" s="53"/>
      <c r="D911" s="52"/>
      <c r="E911" s="52"/>
      <c r="F911" s="52"/>
      <c r="G911" s="52"/>
      <c r="H911" s="52"/>
      <c r="I911" s="170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169"/>
      <c r="C912" s="53"/>
      <c r="D912" s="52"/>
      <c r="E912" s="52"/>
      <c r="F912" s="52"/>
      <c r="G912" s="52"/>
      <c r="H912" s="52"/>
      <c r="I912" s="170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169"/>
      <c r="C913" s="53"/>
      <c r="D913" s="52"/>
      <c r="E913" s="52"/>
      <c r="F913" s="52"/>
      <c r="G913" s="52"/>
      <c r="H913" s="52"/>
      <c r="I913" s="170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169"/>
      <c r="C914" s="53"/>
      <c r="D914" s="52"/>
      <c r="E914" s="52"/>
      <c r="F914" s="52"/>
      <c r="G914" s="52"/>
      <c r="H914" s="52"/>
      <c r="I914" s="170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169"/>
      <c r="C915" s="53"/>
      <c r="D915" s="52"/>
      <c r="E915" s="52"/>
      <c r="F915" s="52"/>
      <c r="G915" s="52"/>
      <c r="H915" s="52"/>
      <c r="I915" s="170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169"/>
      <c r="C916" s="53"/>
      <c r="D916" s="52"/>
      <c r="E916" s="52"/>
      <c r="F916" s="52"/>
      <c r="G916" s="52"/>
      <c r="H916" s="52"/>
      <c r="I916" s="170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169"/>
      <c r="C917" s="53"/>
      <c r="D917" s="52"/>
      <c r="E917" s="52"/>
      <c r="F917" s="52"/>
      <c r="G917" s="52"/>
      <c r="H917" s="52"/>
      <c r="I917" s="170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169"/>
      <c r="C918" s="53"/>
      <c r="D918" s="52"/>
      <c r="E918" s="52"/>
      <c r="F918" s="52"/>
      <c r="G918" s="52"/>
      <c r="H918" s="52"/>
      <c r="I918" s="170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169"/>
      <c r="C919" s="53"/>
      <c r="D919" s="52"/>
      <c r="E919" s="52"/>
      <c r="F919" s="52"/>
      <c r="G919" s="52"/>
      <c r="H919" s="52"/>
      <c r="I919" s="170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169"/>
      <c r="C920" s="53"/>
      <c r="D920" s="52"/>
      <c r="E920" s="52"/>
      <c r="F920" s="52"/>
      <c r="G920" s="52"/>
      <c r="H920" s="52"/>
      <c r="I920" s="170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169"/>
      <c r="C921" s="53"/>
      <c r="D921" s="52"/>
      <c r="E921" s="52"/>
      <c r="F921" s="52"/>
      <c r="G921" s="52"/>
      <c r="H921" s="52"/>
      <c r="I921" s="170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169"/>
      <c r="C922" s="53"/>
      <c r="D922" s="52"/>
      <c r="E922" s="52"/>
      <c r="F922" s="52"/>
      <c r="G922" s="52"/>
      <c r="H922" s="52"/>
      <c r="I922" s="170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169"/>
      <c r="C923" s="53"/>
      <c r="D923" s="52"/>
      <c r="E923" s="52"/>
      <c r="F923" s="52"/>
      <c r="G923" s="52"/>
      <c r="H923" s="52"/>
      <c r="I923" s="170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169"/>
      <c r="C924" s="53"/>
      <c r="D924" s="52"/>
      <c r="E924" s="52"/>
      <c r="F924" s="52"/>
      <c r="G924" s="52"/>
      <c r="H924" s="52"/>
      <c r="I924" s="170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169"/>
      <c r="C925" s="53"/>
      <c r="D925" s="52"/>
      <c r="E925" s="52"/>
      <c r="F925" s="52"/>
      <c r="G925" s="52"/>
      <c r="H925" s="52"/>
      <c r="I925" s="170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169"/>
      <c r="C926" s="53"/>
      <c r="D926" s="52"/>
      <c r="E926" s="52"/>
      <c r="F926" s="52"/>
      <c r="G926" s="52"/>
      <c r="H926" s="52"/>
      <c r="I926" s="170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169"/>
      <c r="C927" s="53"/>
      <c r="D927" s="52"/>
      <c r="E927" s="52"/>
      <c r="F927" s="52"/>
      <c r="G927" s="52"/>
      <c r="H927" s="52"/>
      <c r="I927" s="170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169"/>
      <c r="C928" s="53"/>
      <c r="D928" s="52"/>
      <c r="E928" s="52"/>
      <c r="F928" s="52"/>
      <c r="G928" s="52"/>
      <c r="H928" s="52"/>
      <c r="I928" s="170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169"/>
      <c r="C929" s="53"/>
      <c r="D929" s="52"/>
      <c r="E929" s="52"/>
      <c r="F929" s="52"/>
      <c r="G929" s="52"/>
      <c r="H929" s="52"/>
      <c r="I929" s="170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169"/>
      <c r="C930" s="53"/>
      <c r="D930" s="52"/>
      <c r="E930" s="52"/>
      <c r="F930" s="52"/>
      <c r="G930" s="52"/>
      <c r="H930" s="52"/>
      <c r="I930" s="170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169"/>
      <c r="C931" s="53"/>
      <c r="D931" s="52"/>
      <c r="E931" s="52"/>
      <c r="F931" s="52"/>
      <c r="G931" s="52"/>
      <c r="H931" s="52"/>
      <c r="I931" s="170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169"/>
      <c r="C932" s="53"/>
      <c r="D932" s="52"/>
      <c r="E932" s="52"/>
      <c r="F932" s="52"/>
      <c r="G932" s="52"/>
      <c r="H932" s="52"/>
      <c r="I932" s="170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169"/>
      <c r="C933" s="53"/>
      <c r="D933" s="52"/>
      <c r="E933" s="52"/>
      <c r="F933" s="52"/>
      <c r="G933" s="52"/>
      <c r="H933" s="52"/>
      <c r="I933" s="170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169"/>
      <c r="C934" s="53"/>
      <c r="D934" s="52"/>
      <c r="E934" s="52"/>
      <c r="F934" s="52"/>
      <c r="G934" s="52"/>
      <c r="H934" s="52"/>
      <c r="I934" s="170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169"/>
      <c r="C935" s="53"/>
      <c r="D935" s="52"/>
      <c r="E935" s="52"/>
      <c r="F935" s="52"/>
      <c r="G935" s="52"/>
      <c r="H935" s="52"/>
      <c r="I935" s="170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169"/>
      <c r="C936" s="53"/>
      <c r="D936" s="52"/>
      <c r="E936" s="52"/>
      <c r="F936" s="52"/>
      <c r="G936" s="52"/>
      <c r="H936" s="52"/>
      <c r="I936" s="170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169"/>
      <c r="C937" s="53"/>
      <c r="D937" s="52"/>
      <c r="E937" s="52"/>
      <c r="F937" s="52"/>
      <c r="G937" s="52"/>
      <c r="H937" s="52"/>
      <c r="I937" s="170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169"/>
      <c r="C938" s="53"/>
      <c r="D938" s="52"/>
      <c r="E938" s="52"/>
      <c r="F938" s="52"/>
      <c r="G938" s="52"/>
      <c r="H938" s="52"/>
      <c r="I938" s="170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169"/>
      <c r="C939" s="53"/>
      <c r="D939" s="52"/>
      <c r="E939" s="52"/>
      <c r="F939" s="52"/>
      <c r="G939" s="52"/>
      <c r="H939" s="52"/>
      <c r="I939" s="170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169"/>
      <c r="C940" s="53"/>
      <c r="D940" s="52"/>
      <c r="E940" s="52"/>
      <c r="F940" s="52"/>
      <c r="G940" s="52"/>
      <c r="H940" s="52"/>
      <c r="I940" s="170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169"/>
      <c r="C941" s="53"/>
      <c r="D941" s="52"/>
      <c r="E941" s="52"/>
      <c r="F941" s="52"/>
      <c r="G941" s="52"/>
      <c r="H941" s="52"/>
      <c r="I941" s="170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169"/>
      <c r="C942" s="53"/>
      <c r="D942" s="52"/>
      <c r="E942" s="52"/>
      <c r="F942" s="52"/>
      <c r="G942" s="52"/>
      <c r="H942" s="52"/>
      <c r="I942" s="170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169"/>
      <c r="C943" s="53"/>
      <c r="D943" s="52"/>
      <c r="E943" s="52"/>
      <c r="F943" s="52"/>
      <c r="G943" s="52"/>
      <c r="H943" s="52"/>
      <c r="I943" s="170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169"/>
      <c r="C944" s="53"/>
      <c r="D944" s="52"/>
      <c r="E944" s="52"/>
      <c r="F944" s="52"/>
      <c r="G944" s="52"/>
      <c r="H944" s="52"/>
      <c r="I944" s="170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169"/>
      <c r="C945" s="53"/>
      <c r="D945" s="52"/>
      <c r="E945" s="52"/>
      <c r="F945" s="52"/>
      <c r="G945" s="52"/>
      <c r="H945" s="52"/>
      <c r="I945" s="170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169"/>
      <c r="C946" s="53"/>
      <c r="D946" s="52"/>
      <c r="E946" s="52"/>
      <c r="F946" s="52"/>
      <c r="G946" s="52"/>
      <c r="H946" s="52"/>
      <c r="I946" s="170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169"/>
      <c r="C947" s="53"/>
      <c r="D947" s="52"/>
      <c r="E947" s="52"/>
      <c r="F947" s="52"/>
      <c r="G947" s="52"/>
      <c r="H947" s="52"/>
      <c r="I947" s="170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169"/>
      <c r="C948" s="53"/>
      <c r="D948" s="52"/>
      <c r="E948" s="52"/>
      <c r="F948" s="52"/>
      <c r="G948" s="52"/>
      <c r="H948" s="52"/>
      <c r="I948" s="170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169"/>
      <c r="C949" s="53"/>
      <c r="D949" s="52"/>
      <c r="E949" s="52"/>
      <c r="F949" s="52"/>
      <c r="G949" s="52"/>
      <c r="H949" s="52"/>
      <c r="I949" s="170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169"/>
      <c r="C950" s="53"/>
      <c r="D950" s="52"/>
      <c r="E950" s="52"/>
      <c r="F950" s="52"/>
      <c r="G950" s="52"/>
      <c r="H950" s="52"/>
      <c r="I950" s="170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169"/>
      <c r="C951" s="53"/>
      <c r="D951" s="52"/>
      <c r="E951" s="52"/>
      <c r="F951" s="52"/>
      <c r="G951" s="52"/>
      <c r="H951" s="52"/>
      <c r="I951" s="170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169"/>
      <c r="C952" s="53"/>
      <c r="D952" s="52"/>
      <c r="E952" s="52"/>
      <c r="F952" s="52"/>
      <c r="G952" s="52"/>
      <c r="H952" s="52"/>
      <c r="I952" s="170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169"/>
      <c r="C953" s="53"/>
      <c r="D953" s="52"/>
      <c r="E953" s="52"/>
      <c r="F953" s="52"/>
      <c r="G953" s="52"/>
      <c r="H953" s="52"/>
      <c r="I953" s="170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169"/>
      <c r="C954" s="53"/>
      <c r="D954" s="52"/>
      <c r="E954" s="52"/>
      <c r="F954" s="52"/>
      <c r="G954" s="52"/>
      <c r="H954" s="52"/>
      <c r="I954" s="170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169"/>
      <c r="C955" s="53"/>
      <c r="D955" s="52"/>
      <c r="E955" s="52"/>
      <c r="F955" s="52"/>
      <c r="G955" s="52"/>
      <c r="H955" s="52"/>
      <c r="I955" s="170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169"/>
      <c r="C956" s="53"/>
      <c r="D956" s="52"/>
      <c r="E956" s="52"/>
      <c r="F956" s="52"/>
      <c r="G956" s="52"/>
      <c r="H956" s="52"/>
      <c r="I956" s="170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169"/>
      <c r="C957" s="53"/>
      <c r="D957" s="52"/>
      <c r="E957" s="52"/>
      <c r="F957" s="52"/>
      <c r="G957" s="52"/>
      <c r="H957" s="52"/>
      <c r="I957" s="170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169"/>
      <c r="C958" s="53"/>
      <c r="D958" s="52"/>
      <c r="E958" s="52"/>
      <c r="F958" s="52"/>
      <c r="G958" s="52"/>
      <c r="H958" s="52"/>
      <c r="I958" s="170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169"/>
      <c r="C959" s="53"/>
      <c r="D959" s="52"/>
      <c r="E959" s="52"/>
      <c r="F959" s="52"/>
      <c r="G959" s="52"/>
      <c r="H959" s="52"/>
      <c r="I959" s="170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169"/>
      <c r="C960" s="53"/>
      <c r="D960" s="52"/>
      <c r="E960" s="52"/>
      <c r="F960" s="52"/>
      <c r="G960" s="52"/>
      <c r="H960" s="52"/>
      <c r="I960" s="170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169"/>
      <c r="C961" s="53"/>
      <c r="D961" s="52"/>
      <c r="E961" s="52"/>
      <c r="F961" s="52"/>
      <c r="G961" s="52"/>
      <c r="H961" s="52"/>
      <c r="I961" s="170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169"/>
      <c r="C962" s="53"/>
      <c r="D962" s="52"/>
      <c r="E962" s="52"/>
      <c r="F962" s="52"/>
      <c r="G962" s="52"/>
      <c r="H962" s="52"/>
      <c r="I962" s="170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169"/>
      <c r="C963" s="53"/>
      <c r="D963" s="52"/>
      <c r="E963" s="52"/>
      <c r="F963" s="52"/>
      <c r="G963" s="52"/>
      <c r="H963" s="52"/>
      <c r="I963" s="170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169"/>
      <c r="C964" s="53"/>
      <c r="D964" s="52"/>
      <c r="E964" s="52"/>
      <c r="F964" s="52"/>
      <c r="G964" s="52"/>
      <c r="H964" s="52"/>
      <c r="I964" s="170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169"/>
      <c r="C965" s="53"/>
      <c r="D965" s="52"/>
      <c r="E965" s="52"/>
      <c r="F965" s="52"/>
      <c r="G965" s="52"/>
      <c r="H965" s="52"/>
      <c r="I965" s="170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169"/>
      <c r="C966" s="53"/>
      <c r="D966" s="52"/>
      <c r="E966" s="52"/>
      <c r="F966" s="52"/>
      <c r="G966" s="52"/>
      <c r="H966" s="52"/>
      <c r="I966" s="170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169"/>
      <c r="C967" s="53"/>
      <c r="D967" s="52"/>
      <c r="E967" s="52"/>
      <c r="F967" s="52"/>
      <c r="G967" s="52"/>
      <c r="H967" s="52"/>
      <c r="I967" s="170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169"/>
      <c r="C968" s="53"/>
      <c r="D968" s="52"/>
      <c r="E968" s="52"/>
      <c r="F968" s="52"/>
      <c r="G968" s="52"/>
      <c r="H968" s="52"/>
      <c r="I968" s="170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169"/>
      <c r="C969" s="53"/>
      <c r="D969" s="52"/>
      <c r="E969" s="52"/>
      <c r="F969" s="52"/>
      <c r="G969" s="52"/>
      <c r="H969" s="52"/>
      <c r="I969" s="170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169"/>
      <c r="C970" s="53"/>
      <c r="D970" s="52"/>
      <c r="E970" s="52"/>
      <c r="F970" s="52"/>
      <c r="G970" s="52"/>
      <c r="H970" s="52"/>
      <c r="I970" s="170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169"/>
      <c r="C971" s="53"/>
      <c r="D971" s="52"/>
      <c r="E971" s="52"/>
      <c r="F971" s="52"/>
      <c r="G971" s="52"/>
      <c r="H971" s="52"/>
      <c r="I971" s="170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169"/>
      <c r="C972" s="53"/>
      <c r="D972" s="52"/>
      <c r="E972" s="52"/>
      <c r="F972" s="52"/>
      <c r="G972" s="52"/>
      <c r="H972" s="52"/>
      <c r="I972" s="170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169"/>
      <c r="C973" s="53"/>
      <c r="D973" s="52"/>
      <c r="E973" s="52"/>
      <c r="F973" s="52"/>
      <c r="G973" s="52"/>
      <c r="H973" s="52"/>
      <c r="I973" s="170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169"/>
      <c r="C974" s="53"/>
      <c r="D974" s="52"/>
      <c r="E974" s="52"/>
      <c r="F974" s="52"/>
      <c r="G974" s="52"/>
      <c r="H974" s="52"/>
      <c r="I974" s="170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169"/>
      <c r="C975" s="53"/>
      <c r="D975" s="52"/>
      <c r="E975" s="52"/>
      <c r="F975" s="52"/>
      <c r="G975" s="52"/>
      <c r="H975" s="52"/>
      <c r="I975" s="170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169"/>
      <c r="C976" s="53"/>
      <c r="D976" s="52"/>
      <c r="E976" s="52"/>
      <c r="F976" s="52"/>
      <c r="G976" s="52"/>
      <c r="H976" s="52"/>
      <c r="I976" s="170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169"/>
      <c r="C977" s="53"/>
      <c r="D977" s="52"/>
      <c r="E977" s="52"/>
      <c r="F977" s="52"/>
      <c r="G977" s="52"/>
      <c r="H977" s="52"/>
      <c r="I977" s="170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169"/>
      <c r="C978" s="53"/>
      <c r="D978" s="52"/>
      <c r="E978" s="52"/>
      <c r="F978" s="52"/>
      <c r="G978" s="52"/>
      <c r="H978" s="52"/>
      <c r="I978" s="170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169"/>
      <c r="C979" s="53"/>
      <c r="D979" s="52"/>
      <c r="E979" s="52"/>
      <c r="F979" s="52"/>
      <c r="G979" s="52"/>
      <c r="H979" s="52"/>
      <c r="I979" s="170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169"/>
      <c r="C980" s="53"/>
      <c r="D980" s="52"/>
      <c r="E980" s="52"/>
      <c r="F980" s="52"/>
      <c r="G980" s="52"/>
      <c r="H980" s="52"/>
      <c r="I980" s="170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169"/>
      <c r="C981" s="53"/>
      <c r="D981" s="52"/>
      <c r="E981" s="52"/>
      <c r="F981" s="52"/>
      <c r="G981" s="52"/>
      <c r="H981" s="52"/>
      <c r="I981" s="170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169"/>
      <c r="C982" s="53"/>
      <c r="D982" s="52"/>
      <c r="E982" s="52"/>
      <c r="F982" s="52"/>
      <c r="G982" s="52"/>
      <c r="H982" s="52"/>
      <c r="I982" s="170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169"/>
      <c r="C983" s="53"/>
      <c r="D983" s="52"/>
      <c r="E983" s="52"/>
      <c r="F983" s="52"/>
      <c r="G983" s="52"/>
      <c r="H983" s="52"/>
      <c r="I983" s="170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169"/>
      <c r="C984" s="53"/>
      <c r="D984" s="52"/>
      <c r="E984" s="52"/>
      <c r="F984" s="52"/>
      <c r="G984" s="52"/>
      <c r="H984" s="52"/>
      <c r="I984" s="170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169"/>
      <c r="C985" s="53"/>
      <c r="D985" s="52"/>
      <c r="E985" s="52"/>
      <c r="F985" s="52"/>
      <c r="G985" s="52"/>
      <c r="H985" s="52"/>
      <c r="I985" s="170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169"/>
      <c r="C986" s="53"/>
      <c r="D986" s="52"/>
      <c r="E986" s="52"/>
      <c r="F986" s="52"/>
      <c r="G986" s="52"/>
      <c r="H986" s="52"/>
      <c r="I986" s="170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169"/>
      <c r="C987" s="53"/>
      <c r="D987" s="52"/>
      <c r="E987" s="52"/>
      <c r="F987" s="52"/>
      <c r="G987" s="52"/>
      <c r="H987" s="52"/>
      <c r="I987" s="170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169"/>
      <c r="C988" s="53"/>
      <c r="D988" s="52"/>
      <c r="E988" s="52"/>
      <c r="F988" s="52"/>
      <c r="G988" s="52"/>
      <c r="H988" s="52"/>
      <c r="I988" s="170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169"/>
      <c r="C989" s="53"/>
      <c r="D989" s="52"/>
      <c r="E989" s="52"/>
      <c r="F989" s="52"/>
      <c r="G989" s="52"/>
      <c r="H989" s="52"/>
      <c r="I989" s="170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169"/>
      <c r="C990" s="53"/>
      <c r="D990" s="52"/>
      <c r="E990" s="52"/>
      <c r="F990" s="52"/>
      <c r="G990" s="52"/>
      <c r="H990" s="52"/>
      <c r="I990" s="170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169"/>
      <c r="C991" s="53"/>
      <c r="D991" s="52"/>
      <c r="E991" s="52"/>
      <c r="F991" s="52"/>
      <c r="G991" s="52"/>
      <c r="H991" s="52"/>
      <c r="I991" s="170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169"/>
      <c r="C992" s="53"/>
      <c r="D992" s="52"/>
      <c r="E992" s="52"/>
      <c r="F992" s="52"/>
      <c r="G992" s="52"/>
      <c r="H992" s="52"/>
      <c r="I992" s="170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169"/>
      <c r="C993" s="53"/>
      <c r="D993" s="52"/>
      <c r="E993" s="52"/>
      <c r="F993" s="52"/>
      <c r="G993" s="52"/>
      <c r="H993" s="52"/>
      <c r="I993" s="170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169"/>
      <c r="C994" s="53"/>
      <c r="D994" s="52"/>
      <c r="E994" s="52"/>
      <c r="F994" s="52"/>
      <c r="G994" s="52"/>
      <c r="H994" s="52"/>
      <c r="I994" s="170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169"/>
      <c r="C995" s="53"/>
      <c r="D995" s="52"/>
      <c r="E995" s="52"/>
      <c r="F995" s="52"/>
      <c r="G995" s="52"/>
      <c r="H995" s="52"/>
      <c r="I995" s="170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169"/>
      <c r="C996" s="53"/>
      <c r="D996" s="52"/>
      <c r="E996" s="52"/>
      <c r="F996" s="52"/>
      <c r="G996" s="52"/>
      <c r="H996" s="52"/>
      <c r="I996" s="170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169"/>
      <c r="C997" s="53"/>
      <c r="D997" s="52"/>
      <c r="E997" s="52"/>
      <c r="F997" s="52"/>
      <c r="G997" s="52"/>
      <c r="H997" s="52"/>
      <c r="I997" s="170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169"/>
      <c r="C998" s="53"/>
      <c r="D998" s="52"/>
      <c r="E998" s="52"/>
      <c r="F998" s="52"/>
      <c r="G998" s="52"/>
      <c r="H998" s="52"/>
      <c r="I998" s="170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169"/>
      <c r="C999" s="53"/>
      <c r="D999" s="52"/>
      <c r="E999" s="52"/>
      <c r="F999" s="52"/>
      <c r="G999" s="52"/>
      <c r="H999" s="52"/>
      <c r="I999" s="170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169"/>
      <c r="C1000" s="53"/>
      <c r="D1000" s="52"/>
      <c r="E1000" s="52"/>
      <c r="F1000" s="52"/>
      <c r="G1000" s="52"/>
      <c r="H1000" s="52"/>
      <c r="I1000" s="170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0"/>
    <col customWidth="1" min="3" max="3" width="15.5"/>
    <col customWidth="1" min="7" max="7" width="15.88"/>
  </cols>
  <sheetData>
    <row r="1" ht="27.0" customHeight="1">
      <c r="J1" s="69" t="s">
        <v>263</v>
      </c>
      <c r="K1" s="69" t="s">
        <v>264</v>
      </c>
      <c r="L1" s="68" t="s">
        <v>265</v>
      </c>
      <c r="M1" s="68" t="s">
        <v>266</v>
      </c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</row>
    <row r="2">
      <c r="K2" s="70">
        <v>0.0</v>
      </c>
      <c r="L2" s="39" t="b">
        <v>0</v>
      </c>
      <c r="M2" s="39" t="b">
        <v>1</v>
      </c>
    </row>
    <row r="3">
      <c r="K3" s="70">
        <v>100.0</v>
      </c>
      <c r="L3" s="39" t="b">
        <v>0</v>
      </c>
    </row>
    <row r="4">
      <c r="J4" s="70">
        <v>525.0</v>
      </c>
      <c r="K4" s="70">
        <v>0.0</v>
      </c>
      <c r="L4" s="39" t="b">
        <v>0</v>
      </c>
    </row>
    <row r="5">
      <c r="J5" s="70">
        <v>82.0</v>
      </c>
      <c r="K5" s="70">
        <v>0.0</v>
      </c>
      <c r="L5" s="39" t="b">
        <v>0</v>
      </c>
    </row>
    <row r="6">
      <c r="J6" s="70">
        <v>317.4605</v>
      </c>
      <c r="K6" s="70">
        <v>0.0</v>
      </c>
      <c r="L6" s="39" t="b">
        <v>0</v>
      </c>
    </row>
    <row r="7">
      <c r="J7" s="70">
        <v>1248.3125</v>
      </c>
      <c r="K7" s="70">
        <v>0.0</v>
      </c>
      <c r="L7" s="39" t="b">
        <v>0</v>
      </c>
    </row>
    <row r="8">
      <c r="J8" s="70">
        <v>1248.3125</v>
      </c>
      <c r="K8" s="70">
        <v>0.0</v>
      </c>
      <c r="L8" s="39" t="b">
        <v>0</v>
      </c>
    </row>
    <row r="9">
      <c r="J9" s="49"/>
      <c r="K9" s="70">
        <v>1758.8454999999994</v>
      </c>
      <c r="L9" s="47" t="b">
        <v>0</v>
      </c>
    </row>
    <row r="10">
      <c r="J10" s="49"/>
      <c r="K10" s="70">
        <v>103.4615</v>
      </c>
      <c r="L10" s="47" t="b">
        <v>0</v>
      </c>
    </row>
    <row r="11">
      <c r="I11" s="49"/>
      <c r="J11" s="49"/>
      <c r="K11" s="70">
        <v>0.0</v>
      </c>
      <c r="L11" s="47" t="b">
        <v>0</v>
      </c>
    </row>
    <row r="12">
      <c r="I12" s="49"/>
      <c r="J12" s="49"/>
      <c r="K12" s="49"/>
      <c r="L12" s="47" t="b">
        <v>0</v>
      </c>
    </row>
    <row r="13">
      <c r="I13" s="49"/>
      <c r="J13" s="49"/>
      <c r="K13" s="49"/>
      <c r="L13" s="47" t="b">
        <v>0</v>
      </c>
    </row>
    <row r="14">
      <c r="I14" s="49"/>
      <c r="J14" s="49"/>
      <c r="K14" s="49"/>
      <c r="L14" s="47" t="b">
        <v>0</v>
      </c>
    </row>
    <row r="15">
      <c r="I15" s="49"/>
      <c r="J15" s="49"/>
      <c r="K15" s="49"/>
      <c r="L15" s="47" t="b">
        <v>0</v>
      </c>
    </row>
    <row r="16">
      <c r="I16" s="49"/>
      <c r="J16" s="49"/>
      <c r="K16" s="49"/>
      <c r="L16" s="47" t="b">
        <v>0</v>
      </c>
    </row>
    <row r="17">
      <c r="I17" s="49"/>
      <c r="J17" s="49"/>
      <c r="K17" s="49"/>
      <c r="L17" s="47" t="b">
        <v>0</v>
      </c>
    </row>
    <row r="18">
      <c r="I18" s="49"/>
      <c r="J18" s="49"/>
      <c r="K18" s="49"/>
      <c r="L18" s="47" t="b">
        <v>0</v>
      </c>
    </row>
    <row r="19">
      <c r="I19" s="49"/>
      <c r="J19" s="49"/>
      <c r="K19" s="49"/>
      <c r="L19" s="47" t="b">
        <v>0</v>
      </c>
    </row>
    <row r="20">
      <c r="I20" s="49"/>
      <c r="J20" s="49"/>
      <c r="K20" s="49"/>
      <c r="L20" s="47" t="b">
        <v>0</v>
      </c>
    </row>
    <row r="21">
      <c r="I21" s="49"/>
      <c r="J21" s="49"/>
      <c r="K21" s="49"/>
      <c r="L21" s="47" t="b">
        <v>0</v>
      </c>
    </row>
    <row r="22">
      <c r="I22" s="49"/>
      <c r="J22" s="49"/>
      <c r="K22" s="49"/>
      <c r="L22" s="47" t="b">
        <v>0</v>
      </c>
    </row>
    <row r="23">
      <c r="I23" s="49"/>
      <c r="J23" s="49"/>
      <c r="K23" s="49"/>
      <c r="L23" s="47" t="b">
        <v>0</v>
      </c>
    </row>
    <row r="24">
      <c r="I24" s="49"/>
      <c r="J24" s="49"/>
      <c r="K24" s="49"/>
      <c r="L24" s="47" t="b">
        <v>0</v>
      </c>
    </row>
    <row r="25">
      <c r="I25" s="49"/>
      <c r="J25" s="49"/>
      <c r="K25" s="49"/>
      <c r="L25" s="47" t="b">
        <v>0</v>
      </c>
    </row>
    <row r="26">
      <c r="I26" s="49"/>
      <c r="J26" s="49"/>
      <c r="K26" s="49"/>
      <c r="L26" s="47" t="b">
        <v>0</v>
      </c>
    </row>
    <row r="27">
      <c r="I27" s="49"/>
      <c r="J27" s="49"/>
      <c r="K27" s="49"/>
      <c r="L27" s="47" t="b">
        <v>0</v>
      </c>
    </row>
    <row r="28">
      <c r="I28" s="49"/>
      <c r="J28" s="49"/>
      <c r="K28" s="49"/>
      <c r="L28" s="47" t="b">
        <v>0</v>
      </c>
    </row>
    <row r="29">
      <c r="I29" s="49"/>
      <c r="J29" s="49"/>
      <c r="K29" s="49"/>
      <c r="L29" s="47" t="b">
        <v>0</v>
      </c>
    </row>
    <row r="30">
      <c r="I30" s="49"/>
      <c r="J30" s="49"/>
      <c r="K30" s="49"/>
      <c r="L30" s="47" t="b">
        <v>0</v>
      </c>
    </row>
    <row r="31">
      <c r="I31" s="49"/>
      <c r="J31" s="49"/>
      <c r="K31" s="49"/>
      <c r="L31" s="47" t="b">
        <v>0</v>
      </c>
    </row>
    <row r="32">
      <c r="I32" s="49"/>
      <c r="J32" s="49"/>
      <c r="K32" s="49"/>
      <c r="L32" s="47" t="b">
        <v>0</v>
      </c>
    </row>
    <row r="33">
      <c r="I33" s="49"/>
      <c r="J33" s="49"/>
      <c r="K33" s="49"/>
      <c r="L33" s="47" t="b">
        <v>0</v>
      </c>
    </row>
    <row r="34">
      <c r="I34" s="49"/>
      <c r="J34" s="49"/>
      <c r="K34" s="49"/>
      <c r="L34" s="47" t="b">
        <v>0</v>
      </c>
    </row>
    <row r="35">
      <c r="I35" s="49"/>
      <c r="J35" s="49"/>
      <c r="K35" s="49"/>
      <c r="L35" s="47" t="b">
        <v>0</v>
      </c>
    </row>
    <row r="36">
      <c r="I36" s="49"/>
      <c r="J36" s="49"/>
      <c r="K36" s="49"/>
      <c r="L36" s="47" t="b">
        <v>0</v>
      </c>
    </row>
    <row r="37">
      <c r="I37" s="49"/>
      <c r="J37" s="49"/>
      <c r="K37" s="49"/>
      <c r="L37" s="47" t="b">
        <v>0</v>
      </c>
    </row>
    <row r="38">
      <c r="I38" s="49"/>
      <c r="J38" s="49"/>
      <c r="K38" s="49"/>
      <c r="L38" s="47" t="b">
        <v>0</v>
      </c>
    </row>
    <row r="39">
      <c r="I39" s="49"/>
      <c r="J39" s="49"/>
      <c r="K39" s="49"/>
      <c r="L39" s="47" t="b">
        <v>0</v>
      </c>
    </row>
    <row r="40">
      <c r="I40" s="49"/>
      <c r="J40" s="49"/>
      <c r="K40" s="49"/>
      <c r="L40" s="47" t="b">
        <v>0</v>
      </c>
    </row>
    <row r="41">
      <c r="I41" s="49"/>
      <c r="J41" s="49"/>
      <c r="K41" s="49"/>
      <c r="L41" s="47" t="b">
        <v>0</v>
      </c>
    </row>
    <row r="42">
      <c r="I42" s="49"/>
      <c r="J42" s="49"/>
      <c r="K42" s="49"/>
      <c r="L42" s="47" t="b">
        <v>0</v>
      </c>
    </row>
    <row r="43">
      <c r="I43" s="49"/>
      <c r="J43" s="49"/>
      <c r="K43" s="49"/>
      <c r="L43" s="47" t="b">
        <v>0</v>
      </c>
    </row>
    <row r="44">
      <c r="I44" s="49"/>
      <c r="J44" s="49"/>
      <c r="K44" s="49"/>
      <c r="L44" s="47" t="b">
        <v>0</v>
      </c>
    </row>
    <row r="45">
      <c r="I45" s="49"/>
      <c r="J45" s="49"/>
      <c r="K45" s="49"/>
      <c r="L45" s="47" t="b">
        <v>0</v>
      </c>
    </row>
    <row r="46">
      <c r="I46" s="49"/>
      <c r="J46" s="49"/>
      <c r="K46" s="49"/>
      <c r="L46" s="47" t="b">
        <v>0</v>
      </c>
    </row>
    <row r="47">
      <c r="I47" s="49"/>
      <c r="J47" s="49"/>
      <c r="K47" s="49"/>
      <c r="L47" s="47" t="b">
        <v>0</v>
      </c>
    </row>
    <row r="48">
      <c r="I48" s="49"/>
      <c r="J48" s="49"/>
      <c r="K48" s="49"/>
      <c r="L48" s="47" t="b">
        <v>0</v>
      </c>
    </row>
    <row r="49">
      <c r="I49" s="49"/>
      <c r="J49" s="49"/>
      <c r="K49" s="49"/>
      <c r="L49" s="47" t="b">
        <v>0</v>
      </c>
    </row>
    <row r="50">
      <c r="I50" s="49"/>
      <c r="J50" s="49"/>
      <c r="K50" s="49"/>
      <c r="L50" s="47" t="b">
        <v>0</v>
      </c>
    </row>
    <row r="51">
      <c r="I51" s="49"/>
      <c r="J51" s="49"/>
      <c r="K51" s="49"/>
      <c r="L51" s="47" t="b">
        <v>0</v>
      </c>
    </row>
    <row r="52">
      <c r="I52" s="49"/>
      <c r="J52" s="49"/>
      <c r="K52" s="49"/>
      <c r="L52" s="47" t="b">
        <v>0</v>
      </c>
    </row>
    <row r="53">
      <c r="I53" s="49"/>
      <c r="J53" s="49"/>
      <c r="K53" s="49"/>
      <c r="L53" s="47" t="b">
        <v>0</v>
      </c>
    </row>
    <row r="54">
      <c r="I54" s="49"/>
      <c r="J54" s="49"/>
      <c r="K54" s="49"/>
      <c r="L54" s="47" t="b">
        <v>0</v>
      </c>
    </row>
    <row r="55">
      <c r="I55" s="49"/>
      <c r="J55" s="49"/>
      <c r="K55" s="49"/>
      <c r="L55" s="47" t="b">
        <v>0</v>
      </c>
    </row>
    <row r="56">
      <c r="I56" s="49"/>
      <c r="J56" s="49"/>
      <c r="K56" s="49"/>
      <c r="L56" s="47" t="b">
        <v>0</v>
      </c>
    </row>
    <row r="57">
      <c r="I57" s="49"/>
      <c r="J57" s="49"/>
      <c r="K57" s="49"/>
      <c r="L57" s="47" t="b">
        <v>0</v>
      </c>
    </row>
    <row r="58">
      <c r="I58" s="49"/>
      <c r="J58" s="49"/>
      <c r="K58" s="49"/>
      <c r="L58" s="47" t="b">
        <v>0</v>
      </c>
    </row>
    <row r="59">
      <c r="I59" s="49"/>
      <c r="J59" s="49"/>
      <c r="K59" s="49"/>
      <c r="L59" s="47" t="b">
        <v>0</v>
      </c>
    </row>
    <row r="60">
      <c r="I60" s="49"/>
      <c r="J60" s="49"/>
      <c r="K60" s="49"/>
      <c r="L60" s="47" t="b">
        <v>0</v>
      </c>
    </row>
    <row r="61">
      <c r="I61" s="49"/>
      <c r="J61" s="49"/>
      <c r="K61" s="49"/>
      <c r="L61" s="47" t="b">
        <v>0</v>
      </c>
    </row>
    <row r="62">
      <c r="I62" s="49"/>
      <c r="J62" s="49"/>
      <c r="K62" s="49"/>
      <c r="L62" s="47" t="b">
        <v>0</v>
      </c>
    </row>
    <row r="63">
      <c r="I63" s="49"/>
      <c r="J63" s="49"/>
      <c r="K63" s="49"/>
      <c r="L63" s="47" t="b">
        <v>0</v>
      </c>
    </row>
    <row r="64">
      <c r="I64" s="49"/>
      <c r="J64" s="49"/>
      <c r="K64" s="49"/>
      <c r="L64" s="47" t="b">
        <v>0</v>
      </c>
    </row>
    <row r="65">
      <c r="I65" s="49"/>
      <c r="J65" s="49"/>
      <c r="K65" s="49"/>
      <c r="L65" s="47" t="b">
        <v>0</v>
      </c>
    </row>
    <row r="66">
      <c r="I66" s="49"/>
      <c r="J66" s="49"/>
      <c r="K66" s="49"/>
      <c r="L66" s="47" t="b">
        <v>0</v>
      </c>
    </row>
    <row r="67">
      <c r="I67" s="49"/>
      <c r="J67" s="49"/>
      <c r="K67" s="49"/>
      <c r="L67" s="47" t="b">
        <v>0</v>
      </c>
    </row>
    <row r="68">
      <c r="I68" s="49"/>
      <c r="J68" s="49"/>
      <c r="K68" s="49"/>
      <c r="L68" s="47" t="b">
        <v>0</v>
      </c>
    </row>
    <row r="69">
      <c r="I69" s="49"/>
      <c r="J69" s="49"/>
      <c r="K69" s="49"/>
      <c r="L69" s="47" t="b">
        <v>0</v>
      </c>
    </row>
    <row r="70">
      <c r="I70" s="49"/>
      <c r="J70" s="49"/>
      <c r="K70" s="49"/>
      <c r="L70" s="47" t="b">
        <v>0</v>
      </c>
    </row>
    <row r="71">
      <c r="I71" s="49"/>
      <c r="J71" s="49"/>
      <c r="K71" s="49"/>
      <c r="L71" s="47" t="b">
        <v>0</v>
      </c>
    </row>
    <row r="72">
      <c r="I72" s="49"/>
      <c r="J72" s="49"/>
      <c r="K72" s="49"/>
      <c r="L72" s="47" t="b">
        <v>0</v>
      </c>
    </row>
    <row r="73">
      <c r="I73" s="49"/>
      <c r="J73" s="49"/>
      <c r="K73" s="49"/>
      <c r="L73" s="47" t="b">
        <v>0</v>
      </c>
    </row>
    <row r="74">
      <c r="I74" s="49"/>
      <c r="J74" s="49"/>
      <c r="K74" s="49"/>
      <c r="L74" s="47" t="b">
        <v>0</v>
      </c>
    </row>
    <row r="75">
      <c r="I75" s="49"/>
      <c r="J75" s="49"/>
      <c r="K75" s="49"/>
      <c r="L75" s="47" t="b">
        <v>0</v>
      </c>
    </row>
    <row r="76">
      <c r="I76" s="49"/>
      <c r="J76" s="49"/>
      <c r="K76" s="49"/>
      <c r="L76" s="47" t="b">
        <v>0</v>
      </c>
    </row>
    <row r="77">
      <c r="I77" s="49"/>
      <c r="J77" s="49"/>
      <c r="K77" s="49"/>
      <c r="L77" s="47" t="b">
        <v>0</v>
      </c>
    </row>
    <row r="78">
      <c r="I78" s="49"/>
      <c r="J78" s="49"/>
      <c r="K78" s="49"/>
      <c r="L78" s="47" t="b">
        <v>0</v>
      </c>
    </row>
    <row r="79">
      <c r="I79" s="49"/>
      <c r="J79" s="49"/>
      <c r="K79" s="49"/>
      <c r="L79" s="47" t="b">
        <v>0</v>
      </c>
    </row>
    <row r="80">
      <c r="I80" s="49"/>
      <c r="J80" s="49"/>
      <c r="K80" s="49"/>
      <c r="L80" s="47" t="b">
        <v>0</v>
      </c>
    </row>
    <row r="81">
      <c r="I81" s="49"/>
      <c r="J81" s="49"/>
      <c r="K81" s="49"/>
      <c r="L81" s="47" t="b">
        <v>0</v>
      </c>
    </row>
    <row r="82">
      <c r="I82" s="49"/>
      <c r="J82" s="49"/>
      <c r="K82" s="49"/>
      <c r="L82" s="47" t="b">
        <v>0</v>
      </c>
    </row>
    <row r="83">
      <c r="I83" s="49"/>
      <c r="J83" s="49"/>
      <c r="K83" s="49"/>
      <c r="L83" s="47" t="b">
        <v>0</v>
      </c>
    </row>
    <row r="84">
      <c r="I84" s="49"/>
      <c r="J84" s="49"/>
      <c r="K84" s="49"/>
      <c r="L84" s="47" t="b">
        <v>0</v>
      </c>
    </row>
    <row r="85">
      <c r="I85" s="49"/>
      <c r="J85" s="49"/>
      <c r="K85" s="49"/>
      <c r="L85" s="47" t="b">
        <v>0</v>
      </c>
    </row>
    <row r="86">
      <c r="I86" s="49"/>
      <c r="J86" s="49"/>
      <c r="K86" s="49"/>
      <c r="L86" s="47" t="b">
        <v>0</v>
      </c>
    </row>
    <row r="87">
      <c r="I87" s="49"/>
      <c r="J87" s="49"/>
      <c r="K87" s="49"/>
      <c r="L87" s="47" t="b">
        <v>0</v>
      </c>
    </row>
    <row r="88">
      <c r="I88" s="49"/>
      <c r="J88" s="49"/>
      <c r="K88" s="49"/>
      <c r="L88" s="47" t="b">
        <v>0</v>
      </c>
    </row>
    <row r="89">
      <c r="I89" s="49"/>
      <c r="J89" s="49"/>
      <c r="K89" s="49"/>
      <c r="L89" s="47" t="b">
        <v>0</v>
      </c>
    </row>
    <row r="90">
      <c r="I90" s="49"/>
      <c r="J90" s="49"/>
      <c r="K90" s="49"/>
      <c r="L90" s="47" t="b">
        <v>0</v>
      </c>
    </row>
    <row r="91">
      <c r="I91" s="49"/>
      <c r="J91" s="49"/>
      <c r="K91" s="49"/>
      <c r="L91" s="47" t="b">
        <v>0</v>
      </c>
    </row>
    <row r="92">
      <c r="I92" s="49"/>
      <c r="J92" s="49"/>
      <c r="K92" s="49"/>
      <c r="L92" s="47" t="b">
        <v>0</v>
      </c>
    </row>
    <row r="93">
      <c r="I93" s="49"/>
      <c r="J93" s="49"/>
      <c r="K93" s="49"/>
      <c r="L93" s="47" t="b">
        <v>0</v>
      </c>
    </row>
    <row r="94">
      <c r="I94" s="49"/>
      <c r="J94" s="49"/>
      <c r="K94" s="49"/>
      <c r="L94" s="47" t="b">
        <v>0</v>
      </c>
    </row>
    <row r="95">
      <c r="I95" s="49"/>
      <c r="J95" s="49"/>
      <c r="K95" s="49"/>
      <c r="L95" s="47" t="b">
        <v>0</v>
      </c>
    </row>
    <row r="96">
      <c r="I96" s="49"/>
      <c r="J96" s="49"/>
      <c r="K96" s="49"/>
      <c r="L96" s="47" t="b">
        <v>0</v>
      </c>
    </row>
    <row r="97">
      <c r="I97" s="49"/>
      <c r="J97" s="49"/>
      <c r="K97" s="49"/>
      <c r="L97" s="47" t="b">
        <v>0</v>
      </c>
    </row>
    <row r="98">
      <c r="I98" s="49"/>
      <c r="J98" s="49"/>
      <c r="K98" s="49"/>
      <c r="L98" s="47" t="b">
        <v>0</v>
      </c>
    </row>
    <row r="99">
      <c r="I99" s="49"/>
      <c r="J99" s="49"/>
      <c r="K99" s="49"/>
      <c r="L99" s="47" t="b">
        <v>0</v>
      </c>
    </row>
    <row r="100">
      <c r="I100" s="49"/>
      <c r="J100" s="49"/>
      <c r="K100" s="49"/>
      <c r="L100" s="47" t="b">
        <v>0</v>
      </c>
    </row>
    <row r="101">
      <c r="I101" s="49"/>
      <c r="J101" s="49"/>
      <c r="K101" s="49"/>
    </row>
    <row r="102">
      <c r="I102" s="49"/>
      <c r="J102" s="49"/>
      <c r="K102" s="49"/>
    </row>
    <row r="103">
      <c r="I103" s="49"/>
      <c r="J103" s="49"/>
      <c r="K103" s="49"/>
    </row>
    <row r="104">
      <c r="I104" s="49"/>
      <c r="J104" s="49"/>
      <c r="K104" s="49"/>
    </row>
    <row r="105">
      <c r="I105" s="49"/>
      <c r="J105" s="49"/>
      <c r="K105" s="49"/>
    </row>
    <row r="106">
      <c r="I106" s="49"/>
      <c r="J106" s="49"/>
      <c r="K106" s="49"/>
    </row>
    <row r="107">
      <c r="I107" s="49"/>
      <c r="J107" s="49"/>
      <c r="K107" s="49"/>
    </row>
    <row r="108">
      <c r="I108" s="49"/>
      <c r="J108" s="49"/>
      <c r="K108" s="49"/>
    </row>
    <row r="109">
      <c r="I109" s="49"/>
      <c r="J109" s="49"/>
      <c r="K109" s="49"/>
    </row>
    <row r="110">
      <c r="I110" s="49"/>
      <c r="J110" s="49"/>
      <c r="K110" s="49"/>
    </row>
    <row r="111">
      <c r="I111" s="49"/>
      <c r="J111" s="49"/>
      <c r="K111" s="49"/>
    </row>
    <row r="112">
      <c r="I112" s="49"/>
      <c r="J112" s="49"/>
      <c r="K112" s="49"/>
    </row>
    <row r="113">
      <c r="I113" s="49"/>
      <c r="J113" s="49"/>
      <c r="K113" s="49"/>
    </row>
    <row r="114">
      <c r="I114" s="49"/>
      <c r="J114" s="49"/>
      <c r="K114" s="49"/>
    </row>
    <row r="115">
      <c r="I115" s="49"/>
      <c r="J115" s="49"/>
      <c r="K115" s="49"/>
    </row>
    <row r="116">
      <c r="I116" s="49"/>
      <c r="J116" s="49"/>
      <c r="K116" s="49"/>
    </row>
    <row r="117">
      <c r="I117" s="49"/>
      <c r="J117" s="49"/>
      <c r="K117" s="49"/>
    </row>
    <row r="118">
      <c r="I118" s="49"/>
      <c r="J118" s="49"/>
      <c r="K118" s="49"/>
    </row>
    <row r="119">
      <c r="I119" s="49"/>
      <c r="J119" s="49"/>
      <c r="K119" s="49"/>
    </row>
    <row r="120">
      <c r="I120" s="49"/>
      <c r="J120" s="49"/>
      <c r="K120" s="49"/>
    </row>
    <row r="121">
      <c r="I121" s="49"/>
      <c r="J121" s="49"/>
      <c r="K121" s="49"/>
    </row>
    <row r="122">
      <c r="I122" s="49"/>
      <c r="J122" s="49"/>
      <c r="K122" s="49"/>
    </row>
    <row r="123">
      <c r="I123" s="49"/>
      <c r="J123" s="49"/>
      <c r="K123" s="49"/>
    </row>
    <row r="124">
      <c r="I124" s="49"/>
      <c r="J124" s="49"/>
      <c r="K124" s="49"/>
    </row>
    <row r="125">
      <c r="I125" s="49"/>
      <c r="J125" s="49"/>
      <c r="K125" s="49"/>
    </row>
    <row r="126">
      <c r="I126" s="49"/>
      <c r="J126" s="49"/>
      <c r="K126" s="49"/>
    </row>
    <row r="127">
      <c r="I127" s="49"/>
      <c r="J127" s="49"/>
      <c r="K127" s="49"/>
    </row>
    <row r="128">
      <c r="I128" s="49"/>
      <c r="J128" s="49"/>
      <c r="K128" s="49"/>
    </row>
    <row r="129">
      <c r="I129" s="49"/>
      <c r="J129" s="49"/>
      <c r="K129" s="49"/>
    </row>
    <row r="130">
      <c r="I130" s="49"/>
      <c r="J130" s="49"/>
      <c r="K130" s="49"/>
    </row>
    <row r="131">
      <c r="I131" s="49"/>
      <c r="J131" s="49"/>
      <c r="K131" s="49"/>
    </row>
    <row r="132">
      <c r="I132" s="49"/>
      <c r="J132" s="49"/>
      <c r="K132" s="49"/>
    </row>
    <row r="133">
      <c r="I133" s="49"/>
      <c r="J133" s="49"/>
      <c r="K133" s="49"/>
    </row>
    <row r="134">
      <c r="I134" s="49"/>
      <c r="J134" s="49"/>
      <c r="K134" s="49"/>
    </row>
    <row r="135">
      <c r="I135" s="49"/>
      <c r="J135" s="49"/>
      <c r="K135" s="49"/>
    </row>
    <row r="136">
      <c r="I136" s="49"/>
      <c r="J136" s="49"/>
      <c r="K136" s="49"/>
    </row>
    <row r="137">
      <c r="I137" s="49"/>
      <c r="J137" s="49"/>
      <c r="K137" s="49"/>
    </row>
    <row r="138">
      <c r="I138" s="49"/>
      <c r="J138" s="49"/>
      <c r="K138" s="49"/>
    </row>
    <row r="139">
      <c r="I139" s="49"/>
      <c r="J139" s="49"/>
      <c r="K139" s="49"/>
    </row>
    <row r="140">
      <c r="I140" s="49"/>
      <c r="J140" s="49"/>
      <c r="K140" s="49"/>
    </row>
    <row r="141">
      <c r="I141" s="49"/>
      <c r="J141" s="49"/>
      <c r="K141" s="49"/>
    </row>
    <row r="142">
      <c r="I142" s="49"/>
      <c r="J142" s="49"/>
      <c r="K142" s="49"/>
    </row>
    <row r="143">
      <c r="I143" s="49"/>
      <c r="J143" s="49"/>
      <c r="K143" s="49"/>
    </row>
    <row r="144">
      <c r="I144" s="49"/>
      <c r="J144" s="49"/>
      <c r="K144" s="49"/>
    </row>
    <row r="145">
      <c r="I145" s="49"/>
      <c r="J145" s="49"/>
      <c r="K145" s="49"/>
    </row>
    <row r="146">
      <c r="I146" s="49"/>
      <c r="J146" s="49"/>
      <c r="K146" s="49"/>
    </row>
    <row r="147">
      <c r="I147" s="49"/>
      <c r="J147" s="49"/>
      <c r="K147" s="49"/>
    </row>
    <row r="148">
      <c r="I148" s="49"/>
      <c r="J148" s="49"/>
      <c r="K148" s="49"/>
    </row>
    <row r="149">
      <c r="I149" s="49"/>
      <c r="J149" s="49"/>
      <c r="K149" s="49"/>
    </row>
    <row r="150">
      <c r="I150" s="49"/>
      <c r="J150" s="49"/>
      <c r="K150" s="49"/>
    </row>
    <row r="151">
      <c r="I151" s="49"/>
      <c r="J151" s="49"/>
      <c r="K151" s="49"/>
    </row>
    <row r="152">
      <c r="I152" s="49"/>
      <c r="J152" s="49"/>
      <c r="K152" s="49"/>
    </row>
    <row r="153">
      <c r="I153" s="49"/>
      <c r="J153" s="49"/>
      <c r="K153" s="49"/>
    </row>
    <row r="154">
      <c r="I154" s="49"/>
      <c r="J154" s="49"/>
      <c r="K154" s="49"/>
    </row>
    <row r="155">
      <c r="I155" s="49"/>
      <c r="J155" s="49"/>
      <c r="K155" s="49"/>
    </row>
    <row r="156">
      <c r="I156" s="49"/>
      <c r="J156" s="49"/>
      <c r="K156" s="49"/>
    </row>
    <row r="157">
      <c r="I157" s="49"/>
      <c r="J157" s="49"/>
      <c r="K157" s="49"/>
    </row>
    <row r="158">
      <c r="I158" s="49"/>
      <c r="J158" s="49"/>
      <c r="K158" s="49"/>
    </row>
    <row r="159">
      <c r="I159" s="49"/>
      <c r="J159" s="49"/>
      <c r="K159" s="49"/>
    </row>
    <row r="160">
      <c r="I160" s="49"/>
      <c r="J160" s="49"/>
      <c r="K160" s="49"/>
    </row>
    <row r="161">
      <c r="I161" s="49"/>
      <c r="J161" s="49"/>
      <c r="K161" s="49"/>
    </row>
    <row r="162">
      <c r="I162" s="49"/>
      <c r="J162" s="49"/>
      <c r="K162" s="49"/>
    </row>
    <row r="163">
      <c r="I163" s="49"/>
      <c r="J163" s="49"/>
      <c r="K163" s="49"/>
    </row>
    <row r="164">
      <c r="I164" s="49"/>
      <c r="J164" s="49"/>
      <c r="K164" s="49"/>
    </row>
    <row r="165">
      <c r="I165" s="49"/>
      <c r="J165" s="49"/>
      <c r="K165" s="49"/>
    </row>
    <row r="166">
      <c r="I166" s="49"/>
      <c r="J166" s="49"/>
      <c r="K166" s="49"/>
    </row>
    <row r="167">
      <c r="I167" s="49"/>
      <c r="J167" s="49"/>
      <c r="K167" s="49"/>
    </row>
    <row r="168">
      <c r="I168" s="49"/>
      <c r="J168" s="49"/>
      <c r="K168" s="49"/>
    </row>
    <row r="169">
      <c r="I169" s="49"/>
      <c r="J169" s="49"/>
      <c r="K169" s="49"/>
    </row>
    <row r="170">
      <c r="I170" s="49"/>
      <c r="J170" s="49"/>
      <c r="K170" s="49"/>
    </row>
    <row r="171">
      <c r="I171" s="49"/>
      <c r="J171" s="49"/>
      <c r="K171" s="49"/>
    </row>
    <row r="172">
      <c r="I172" s="49"/>
      <c r="J172" s="49"/>
      <c r="K172" s="49"/>
    </row>
    <row r="173">
      <c r="I173" s="49"/>
      <c r="J173" s="49"/>
      <c r="K173" s="49"/>
    </row>
    <row r="174">
      <c r="I174" s="49"/>
      <c r="J174" s="49"/>
      <c r="K174" s="49"/>
    </row>
    <row r="175">
      <c r="I175" s="49"/>
      <c r="J175" s="49"/>
      <c r="K175" s="49"/>
    </row>
    <row r="176">
      <c r="I176" s="49"/>
      <c r="J176" s="49"/>
      <c r="K176" s="49"/>
    </row>
    <row r="177">
      <c r="I177" s="49"/>
      <c r="J177" s="49"/>
      <c r="K177" s="49"/>
    </row>
    <row r="178">
      <c r="I178" s="49"/>
      <c r="J178" s="49"/>
      <c r="K178" s="49"/>
    </row>
    <row r="179">
      <c r="I179" s="49"/>
      <c r="J179" s="49"/>
      <c r="K179" s="49"/>
    </row>
    <row r="180">
      <c r="I180" s="49"/>
      <c r="J180" s="49"/>
      <c r="K180" s="49"/>
    </row>
    <row r="181">
      <c r="I181" s="49"/>
      <c r="J181" s="49"/>
      <c r="K181" s="49"/>
    </row>
    <row r="182">
      <c r="I182" s="49"/>
      <c r="J182" s="49"/>
      <c r="K182" s="49"/>
    </row>
    <row r="183">
      <c r="I183" s="49"/>
      <c r="J183" s="49"/>
      <c r="K183" s="49"/>
    </row>
    <row r="184">
      <c r="I184" s="49"/>
      <c r="J184" s="49"/>
      <c r="K184" s="49"/>
    </row>
    <row r="185">
      <c r="I185" s="49"/>
      <c r="J185" s="49"/>
      <c r="K185" s="49"/>
    </row>
    <row r="186">
      <c r="I186" s="49"/>
      <c r="J186" s="49"/>
      <c r="K186" s="49"/>
    </row>
    <row r="187">
      <c r="I187" s="49"/>
      <c r="J187" s="49"/>
      <c r="K187" s="49"/>
    </row>
    <row r="188">
      <c r="I188" s="49"/>
      <c r="J188" s="49"/>
      <c r="K188" s="49"/>
    </row>
    <row r="189">
      <c r="I189" s="49"/>
      <c r="J189" s="49"/>
      <c r="K189" s="49"/>
    </row>
    <row r="190">
      <c r="I190" s="49"/>
      <c r="J190" s="49"/>
      <c r="K190" s="49"/>
    </row>
    <row r="191">
      <c r="I191" s="49"/>
      <c r="J191" s="49"/>
      <c r="K191" s="49"/>
    </row>
    <row r="192">
      <c r="I192" s="49"/>
      <c r="J192" s="49"/>
      <c r="K192" s="49"/>
    </row>
    <row r="193">
      <c r="I193" s="49"/>
      <c r="J193" s="49"/>
      <c r="K193" s="49"/>
    </row>
    <row r="194">
      <c r="I194" s="49"/>
      <c r="J194" s="49"/>
      <c r="K194" s="49"/>
    </row>
    <row r="195">
      <c r="I195" s="49"/>
      <c r="J195" s="49"/>
      <c r="K195" s="49"/>
    </row>
    <row r="196">
      <c r="I196" s="49"/>
      <c r="J196" s="49"/>
      <c r="K196" s="49"/>
    </row>
    <row r="197">
      <c r="I197" s="49"/>
      <c r="J197" s="49"/>
      <c r="K197" s="49"/>
    </row>
    <row r="198">
      <c r="I198" s="49"/>
      <c r="J198" s="49"/>
      <c r="K198" s="49"/>
    </row>
    <row r="199">
      <c r="I199" s="49"/>
      <c r="J199" s="49"/>
      <c r="K199" s="49"/>
    </row>
    <row r="200">
      <c r="I200" s="49"/>
      <c r="J200" s="49"/>
      <c r="K200" s="49"/>
    </row>
    <row r="201">
      <c r="I201" s="49"/>
      <c r="J201" s="49"/>
      <c r="K201" s="49"/>
    </row>
    <row r="202">
      <c r="I202" s="49"/>
      <c r="J202" s="49"/>
      <c r="K202" s="49"/>
    </row>
    <row r="203">
      <c r="I203" s="49"/>
      <c r="J203" s="49"/>
      <c r="K203" s="49"/>
    </row>
    <row r="204">
      <c r="I204" s="49"/>
      <c r="J204" s="49"/>
      <c r="K204" s="49"/>
    </row>
    <row r="205">
      <c r="I205" s="49"/>
      <c r="J205" s="49"/>
      <c r="K205" s="49"/>
    </row>
    <row r="206">
      <c r="I206" s="49"/>
      <c r="J206" s="49"/>
      <c r="K206" s="49"/>
    </row>
    <row r="207">
      <c r="I207" s="49"/>
      <c r="J207" s="49"/>
      <c r="K207" s="49"/>
    </row>
    <row r="208">
      <c r="I208" s="49"/>
      <c r="J208" s="49"/>
      <c r="K208" s="49"/>
    </row>
    <row r="209">
      <c r="I209" s="49"/>
      <c r="J209" s="49"/>
      <c r="K209" s="49"/>
    </row>
    <row r="210">
      <c r="I210" s="49"/>
      <c r="J210" s="49"/>
      <c r="K210" s="49"/>
    </row>
    <row r="211">
      <c r="I211" s="49"/>
      <c r="J211" s="49"/>
      <c r="K211" s="49"/>
    </row>
    <row r="212">
      <c r="I212" s="49"/>
      <c r="J212" s="49"/>
      <c r="K212" s="49"/>
    </row>
    <row r="213">
      <c r="I213" s="49"/>
      <c r="J213" s="49"/>
      <c r="K213" s="49"/>
    </row>
    <row r="214">
      <c r="I214" s="49"/>
      <c r="J214" s="49"/>
      <c r="K214" s="49"/>
    </row>
    <row r="215">
      <c r="I215" s="49"/>
      <c r="J215" s="49"/>
      <c r="K215" s="49"/>
    </row>
    <row r="216">
      <c r="I216" s="49"/>
      <c r="J216" s="49"/>
      <c r="K216" s="49"/>
    </row>
    <row r="217">
      <c r="I217" s="49"/>
      <c r="J217" s="49"/>
      <c r="K217" s="49"/>
    </row>
    <row r="218">
      <c r="I218" s="49"/>
      <c r="J218" s="49"/>
      <c r="K218" s="49"/>
    </row>
    <row r="219">
      <c r="I219" s="49"/>
      <c r="J219" s="49"/>
      <c r="K219" s="49"/>
    </row>
    <row r="220">
      <c r="I220" s="49"/>
      <c r="J220" s="49"/>
      <c r="K220" s="49"/>
    </row>
    <row r="221">
      <c r="I221" s="49"/>
      <c r="J221" s="49"/>
      <c r="K221" s="49"/>
    </row>
    <row r="222">
      <c r="I222" s="49"/>
      <c r="J222" s="49"/>
      <c r="K222" s="49"/>
    </row>
    <row r="223">
      <c r="I223" s="49"/>
      <c r="J223" s="49"/>
      <c r="K223" s="49"/>
    </row>
    <row r="224">
      <c r="I224" s="49"/>
      <c r="J224" s="49"/>
      <c r="K224" s="49"/>
    </row>
    <row r="225">
      <c r="I225" s="49"/>
      <c r="J225" s="49"/>
      <c r="K225" s="49"/>
    </row>
    <row r="226">
      <c r="I226" s="49"/>
      <c r="J226" s="49"/>
      <c r="K226" s="49"/>
    </row>
    <row r="227">
      <c r="I227" s="49"/>
      <c r="J227" s="49"/>
      <c r="K227" s="49"/>
    </row>
    <row r="228">
      <c r="I228" s="49"/>
      <c r="J228" s="49"/>
      <c r="K228" s="49"/>
    </row>
    <row r="229">
      <c r="I229" s="49"/>
      <c r="J229" s="49"/>
      <c r="K229" s="49"/>
    </row>
    <row r="230">
      <c r="I230" s="49"/>
      <c r="J230" s="49"/>
      <c r="K230" s="49"/>
    </row>
    <row r="231">
      <c r="I231" s="49"/>
      <c r="J231" s="49"/>
      <c r="K231" s="49"/>
    </row>
    <row r="232">
      <c r="I232" s="49"/>
      <c r="J232" s="49"/>
      <c r="K232" s="49"/>
    </row>
    <row r="233">
      <c r="I233" s="49"/>
      <c r="J233" s="49"/>
      <c r="K233" s="49"/>
    </row>
    <row r="234">
      <c r="I234" s="49"/>
      <c r="J234" s="49"/>
      <c r="K234" s="49"/>
    </row>
    <row r="235">
      <c r="I235" s="49"/>
      <c r="J235" s="49"/>
      <c r="K235" s="49"/>
    </row>
    <row r="236">
      <c r="I236" s="49"/>
      <c r="J236" s="49"/>
      <c r="K236" s="49"/>
    </row>
    <row r="237">
      <c r="I237" s="49"/>
      <c r="J237" s="49"/>
      <c r="K237" s="49"/>
    </row>
    <row r="238">
      <c r="I238" s="49"/>
      <c r="J238" s="49"/>
      <c r="K238" s="49"/>
    </row>
    <row r="239">
      <c r="I239" s="49"/>
      <c r="J239" s="49"/>
      <c r="K239" s="49"/>
    </row>
    <row r="240">
      <c r="I240" s="49"/>
      <c r="J240" s="49"/>
      <c r="K240" s="49"/>
    </row>
    <row r="241">
      <c r="I241" s="49"/>
      <c r="J241" s="49"/>
      <c r="K241" s="49"/>
    </row>
    <row r="242">
      <c r="I242" s="49"/>
      <c r="J242" s="49"/>
      <c r="K242" s="49"/>
    </row>
    <row r="243">
      <c r="I243" s="49"/>
      <c r="J243" s="49"/>
      <c r="K243" s="49"/>
    </row>
    <row r="244">
      <c r="I244" s="49"/>
      <c r="J244" s="49"/>
      <c r="K244" s="49"/>
    </row>
    <row r="245">
      <c r="I245" s="49"/>
      <c r="J245" s="49"/>
      <c r="K245" s="49"/>
    </row>
    <row r="246">
      <c r="I246" s="49"/>
      <c r="J246" s="49"/>
      <c r="K246" s="49"/>
    </row>
    <row r="247">
      <c r="I247" s="49"/>
      <c r="J247" s="49"/>
      <c r="K247" s="49"/>
    </row>
    <row r="248">
      <c r="I248" s="49"/>
      <c r="J248" s="49"/>
      <c r="K248" s="49"/>
    </row>
    <row r="249">
      <c r="I249" s="49"/>
      <c r="J249" s="49"/>
      <c r="K249" s="49"/>
    </row>
    <row r="250">
      <c r="I250" s="49"/>
      <c r="J250" s="49"/>
      <c r="K250" s="49"/>
    </row>
    <row r="251">
      <c r="I251" s="49"/>
      <c r="J251" s="49"/>
      <c r="K251" s="49"/>
    </row>
    <row r="252">
      <c r="I252" s="49"/>
      <c r="J252" s="49"/>
      <c r="K252" s="49"/>
    </row>
    <row r="253">
      <c r="I253" s="49"/>
      <c r="J253" s="49"/>
      <c r="K253" s="49"/>
    </row>
    <row r="254">
      <c r="I254" s="49"/>
      <c r="J254" s="49"/>
      <c r="K254" s="49"/>
    </row>
    <row r="255">
      <c r="I255" s="49"/>
      <c r="J255" s="49"/>
      <c r="K255" s="49"/>
    </row>
    <row r="256">
      <c r="I256" s="49"/>
      <c r="J256" s="49"/>
      <c r="K256" s="49"/>
    </row>
    <row r="257">
      <c r="I257" s="49"/>
      <c r="J257" s="49"/>
      <c r="K257" s="49"/>
    </row>
    <row r="258">
      <c r="I258" s="49"/>
      <c r="J258" s="49"/>
      <c r="K258" s="49"/>
    </row>
    <row r="259">
      <c r="I259" s="49"/>
      <c r="J259" s="49"/>
      <c r="K259" s="49"/>
    </row>
    <row r="260">
      <c r="I260" s="49"/>
      <c r="J260" s="49"/>
      <c r="K260" s="49"/>
    </row>
    <row r="261">
      <c r="I261" s="49"/>
      <c r="J261" s="49"/>
      <c r="K261" s="49"/>
    </row>
    <row r="262">
      <c r="I262" s="49"/>
      <c r="J262" s="49"/>
      <c r="K262" s="49"/>
    </row>
    <row r="263">
      <c r="I263" s="49"/>
      <c r="J263" s="49"/>
      <c r="K263" s="49"/>
    </row>
    <row r="264">
      <c r="I264" s="49"/>
      <c r="J264" s="49"/>
      <c r="K264" s="49"/>
    </row>
    <row r="265">
      <c r="I265" s="49"/>
      <c r="J265" s="49"/>
      <c r="K265" s="49"/>
    </row>
    <row r="266">
      <c r="I266" s="49"/>
      <c r="J266" s="49"/>
      <c r="K266" s="49"/>
    </row>
    <row r="267">
      <c r="I267" s="49"/>
      <c r="J267" s="49"/>
      <c r="K267" s="49"/>
    </row>
    <row r="268">
      <c r="I268" s="49"/>
      <c r="J268" s="49"/>
      <c r="K268" s="49"/>
    </row>
    <row r="269">
      <c r="I269" s="49"/>
      <c r="J269" s="49"/>
      <c r="K269" s="49"/>
    </row>
    <row r="270">
      <c r="I270" s="49"/>
      <c r="J270" s="49"/>
      <c r="K270" s="49"/>
    </row>
    <row r="271">
      <c r="I271" s="49"/>
      <c r="J271" s="49"/>
      <c r="K271" s="49"/>
    </row>
    <row r="272">
      <c r="I272" s="49"/>
      <c r="J272" s="49"/>
      <c r="K272" s="49"/>
    </row>
    <row r="273">
      <c r="I273" s="49"/>
      <c r="J273" s="49"/>
      <c r="K273" s="49"/>
    </row>
    <row r="274">
      <c r="I274" s="49"/>
      <c r="J274" s="49"/>
      <c r="K274" s="49"/>
    </row>
    <row r="275">
      <c r="I275" s="49"/>
      <c r="J275" s="49"/>
      <c r="K275" s="49"/>
    </row>
    <row r="276">
      <c r="I276" s="49"/>
      <c r="J276" s="49"/>
      <c r="K276" s="49"/>
    </row>
    <row r="277">
      <c r="I277" s="49"/>
      <c r="J277" s="49"/>
      <c r="K277" s="49"/>
    </row>
    <row r="278">
      <c r="I278" s="49"/>
      <c r="J278" s="49"/>
      <c r="K278" s="49"/>
    </row>
    <row r="279">
      <c r="I279" s="49"/>
      <c r="J279" s="49"/>
      <c r="K279" s="49"/>
    </row>
    <row r="280">
      <c r="I280" s="49"/>
      <c r="J280" s="49"/>
      <c r="K280" s="49"/>
    </row>
    <row r="281">
      <c r="I281" s="49"/>
      <c r="J281" s="49"/>
      <c r="K281" s="49"/>
    </row>
    <row r="282">
      <c r="I282" s="49"/>
      <c r="J282" s="49"/>
      <c r="K282" s="49"/>
    </row>
    <row r="283">
      <c r="I283" s="49"/>
      <c r="J283" s="49"/>
      <c r="K283" s="49"/>
    </row>
    <row r="284">
      <c r="I284" s="49"/>
      <c r="J284" s="49"/>
      <c r="K284" s="49"/>
    </row>
    <row r="285">
      <c r="I285" s="49"/>
      <c r="J285" s="49"/>
      <c r="K285" s="49"/>
    </row>
    <row r="286">
      <c r="I286" s="49"/>
      <c r="J286" s="49"/>
      <c r="K286" s="49"/>
    </row>
    <row r="287">
      <c r="I287" s="49"/>
      <c r="J287" s="49"/>
      <c r="K287" s="49"/>
    </row>
    <row r="288">
      <c r="I288" s="49"/>
      <c r="J288" s="49"/>
      <c r="K288" s="49"/>
    </row>
    <row r="289">
      <c r="I289" s="49"/>
      <c r="J289" s="49"/>
      <c r="K289" s="49"/>
    </row>
    <row r="290">
      <c r="I290" s="49"/>
      <c r="J290" s="49"/>
      <c r="K290" s="49"/>
    </row>
    <row r="291">
      <c r="I291" s="49"/>
      <c r="J291" s="49"/>
      <c r="K291" s="49"/>
    </row>
    <row r="292">
      <c r="I292" s="49"/>
      <c r="J292" s="49"/>
      <c r="K292" s="49"/>
    </row>
    <row r="293">
      <c r="I293" s="49"/>
      <c r="J293" s="49"/>
      <c r="K293" s="49"/>
    </row>
    <row r="294">
      <c r="I294" s="49"/>
      <c r="J294" s="49"/>
      <c r="K294" s="49"/>
    </row>
    <row r="295">
      <c r="I295" s="49"/>
      <c r="J295" s="49"/>
      <c r="K295" s="49"/>
    </row>
    <row r="296">
      <c r="I296" s="49"/>
      <c r="J296" s="49"/>
      <c r="K296" s="49"/>
    </row>
    <row r="297">
      <c r="I297" s="49"/>
      <c r="J297" s="49"/>
      <c r="K297" s="49"/>
    </row>
    <row r="298">
      <c r="I298" s="49"/>
      <c r="J298" s="49"/>
      <c r="K298" s="49"/>
    </row>
    <row r="299">
      <c r="I299" s="49"/>
      <c r="J299" s="49"/>
      <c r="K299" s="49"/>
    </row>
    <row r="300">
      <c r="I300" s="49"/>
      <c r="J300" s="49"/>
      <c r="K300" s="49"/>
    </row>
    <row r="301">
      <c r="I301" s="49"/>
      <c r="J301" s="49"/>
      <c r="K301" s="49"/>
    </row>
    <row r="302">
      <c r="I302" s="49"/>
      <c r="J302" s="49"/>
      <c r="K302" s="49"/>
    </row>
    <row r="303">
      <c r="I303" s="49"/>
      <c r="J303" s="49"/>
      <c r="K303" s="49"/>
    </row>
    <row r="304">
      <c r="I304" s="49"/>
      <c r="J304" s="49"/>
      <c r="K304" s="49"/>
    </row>
    <row r="305">
      <c r="I305" s="49"/>
      <c r="J305" s="49"/>
      <c r="K305" s="49"/>
    </row>
    <row r="306">
      <c r="I306" s="49"/>
      <c r="J306" s="49"/>
      <c r="K306" s="49"/>
    </row>
    <row r="307">
      <c r="I307" s="49"/>
      <c r="J307" s="49"/>
      <c r="K307" s="49"/>
    </row>
    <row r="308">
      <c r="I308" s="49"/>
      <c r="J308" s="49"/>
      <c r="K308" s="49"/>
    </row>
    <row r="309">
      <c r="I309" s="49"/>
      <c r="J309" s="49"/>
      <c r="K309" s="49"/>
    </row>
    <row r="310">
      <c r="I310" s="49"/>
      <c r="J310" s="49"/>
      <c r="K310" s="49"/>
    </row>
    <row r="311">
      <c r="I311" s="49"/>
      <c r="J311" s="49"/>
      <c r="K311" s="49"/>
    </row>
    <row r="312">
      <c r="I312" s="49"/>
      <c r="J312" s="49"/>
      <c r="K312" s="49"/>
    </row>
    <row r="313">
      <c r="I313" s="49"/>
      <c r="J313" s="49"/>
      <c r="K313" s="49"/>
    </row>
    <row r="314">
      <c r="I314" s="49"/>
      <c r="J314" s="49"/>
      <c r="K314" s="49"/>
    </row>
    <row r="315">
      <c r="I315" s="49"/>
      <c r="J315" s="49"/>
      <c r="K315" s="49"/>
    </row>
    <row r="316">
      <c r="I316" s="49"/>
      <c r="J316" s="49"/>
      <c r="K316" s="49"/>
    </row>
    <row r="317">
      <c r="I317" s="49"/>
      <c r="J317" s="49"/>
      <c r="K317" s="49"/>
    </row>
    <row r="318">
      <c r="I318" s="49"/>
      <c r="J318" s="49"/>
      <c r="K318" s="49"/>
    </row>
    <row r="319">
      <c r="I319" s="49"/>
      <c r="J319" s="49"/>
      <c r="K319" s="49"/>
    </row>
    <row r="320">
      <c r="I320" s="49"/>
      <c r="J320" s="49"/>
      <c r="K320" s="49"/>
    </row>
    <row r="321">
      <c r="I321" s="49"/>
      <c r="J321" s="49"/>
      <c r="K321" s="49"/>
    </row>
    <row r="322">
      <c r="I322" s="49"/>
      <c r="J322" s="49"/>
      <c r="K322" s="49"/>
    </row>
    <row r="323">
      <c r="I323" s="49"/>
      <c r="J323" s="49"/>
      <c r="K323" s="49"/>
    </row>
    <row r="324">
      <c r="I324" s="49"/>
      <c r="J324" s="49"/>
      <c r="K324" s="49"/>
    </row>
    <row r="325">
      <c r="I325" s="49"/>
      <c r="J325" s="49"/>
      <c r="K325" s="49"/>
    </row>
    <row r="326">
      <c r="I326" s="49"/>
      <c r="J326" s="49"/>
      <c r="K326" s="49"/>
    </row>
    <row r="327">
      <c r="I327" s="49"/>
      <c r="J327" s="49"/>
      <c r="K327" s="49"/>
    </row>
    <row r="328">
      <c r="I328" s="49"/>
      <c r="J328" s="49"/>
      <c r="K328" s="49"/>
    </row>
    <row r="329">
      <c r="I329" s="49"/>
      <c r="J329" s="49"/>
      <c r="K329" s="49"/>
    </row>
    <row r="330">
      <c r="I330" s="49"/>
      <c r="J330" s="49"/>
      <c r="K330" s="49"/>
    </row>
    <row r="331">
      <c r="I331" s="49"/>
      <c r="J331" s="49"/>
      <c r="K331" s="49"/>
    </row>
    <row r="332">
      <c r="I332" s="49"/>
      <c r="J332" s="49"/>
      <c r="K332" s="49"/>
    </row>
    <row r="333">
      <c r="I333" s="49"/>
      <c r="J333" s="49"/>
      <c r="K333" s="49"/>
    </row>
    <row r="334">
      <c r="I334" s="49"/>
      <c r="J334" s="49"/>
      <c r="K334" s="49"/>
    </row>
    <row r="335">
      <c r="I335" s="49"/>
      <c r="J335" s="49"/>
      <c r="K335" s="49"/>
    </row>
    <row r="336">
      <c r="I336" s="49"/>
      <c r="J336" s="49"/>
      <c r="K336" s="49"/>
    </row>
    <row r="337">
      <c r="I337" s="49"/>
      <c r="J337" s="49"/>
      <c r="K337" s="49"/>
    </row>
    <row r="338">
      <c r="I338" s="49"/>
      <c r="J338" s="49"/>
      <c r="K338" s="49"/>
    </row>
    <row r="339">
      <c r="I339" s="49"/>
      <c r="J339" s="49"/>
      <c r="K339" s="49"/>
    </row>
    <row r="340">
      <c r="I340" s="49"/>
      <c r="J340" s="49"/>
      <c r="K340" s="49"/>
    </row>
    <row r="341">
      <c r="I341" s="49"/>
      <c r="J341" s="49"/>
      <c r="K341" s="49"/>
    </row>
    <row r="342">
      <c r="I342" s="49"/>
      <c r="J342" s="49"/>
      <c r="K342" s="49"/>
    </row>
    <row r="343">
      <c r="I343" s="49"/>
      <c r="J343" s="49"/>
      <c r="K343" s="49"/>
    </row>
    <row r="344">
      <c r="I344" s="49"/>
      <c r="J344" s="49"/>
      <c r="K344" s="49"/>
    </row>
    <row r="345">
      <c r="I345" s="49"/>
      <c r="J345" s="49"/>
      <c r="K345" s="49"/>
    </row>
    <row r="346">
      <c r="I346" s="49"/>
      <c r="J346" s="49"/>
      <c r="K346" s="49"/>
    </row>
    <row r="347">
      <c r="I347" s="49"/>
      <c r="J347" s="49"/>
      <c r="K347" s="49"/>
    </row>
    <row r="348">
      <c r="I348" s="49"/>
      <c r="J348" s="49"/>
      <c r="K348" s="49"/>
    </row>
    <row r="349">
      <c r="I349" s="49"/>
      <c r="J349" s="49"/>
      <c r="K349" s="49"/>
    </row>
    <row r="350">
      <c r="I350" s="49"/>
      <c r="J350" s="49"/>
      <c r="K350" s="49"/>
    </row>
    <row r="351">
      <c r="I351" s="49"/>
      <c r="J351" s="49"/>
      <c r="K351" s="49"/>
    </row>
    <row r="352">
      <c r="I352" s="49"/>
      <c r="J352" s="49"/>
      <c r="K352" s="49"/>
    </row>
    <row r="353">
      <c r="I353" s="49"/>
      <c r="J353" s="49"/>
      <c r="K353" s="49"/>
    </row>
    <row r="354">
      <c r="I354" s="49"/>
      <c r="J354" s="49"/>
      <c r="K354" s="49"/>
    </row>
    <row r="355">
      <c r="I355" s="49"/>
      <c r="J355" s="49"/>
      <c r="K355" s="49"/>
    </row>
    <row r="356">
      <c r="I356" s="49"/>
      <c r="J356" s="49"/>
      <c r="K356" s="49"/>
    </row>
    <row r="357">
      <c r="I357" s="49"/>
      <c r="J357" s="49"/>
      <c r="K357" s="49"/>
    </row>
    <row r="358">
      <c r="I358" s="49"/>
      <c r="J358" s="49"/>
      <c r="K358" s="49"/>
    </row>
    <row r="359">
      <c r="I359" s="49"/>
      <c r="J359" s="49"/>
      <c r="K359" s="49"/>
    </row>
    <row r="360">
      <c r="I360" s="49"/>
      <c r="J360" s="49"/>
      <c r="K360" s="49"/>
    </row>
    <row r="361">
      <c r="I361" s="49"/>
      <c r="J361" s="49"/>
      <c r="K361" s="49"/>
    </row>
    <row r="362">
      <c r="I362" s="49"/>
      <c r="J362" s="49"/>
      <c r="K362" s="49"/>
    </row>
    <row r="363">
      <c r="I363" s="49"/>
      <c r="J363" s="49"/>
      <c r="K363" s="49"/>
    </row>
    <row r="364">
      <c r="I364" s="49"/>
      <c r="J364" s="49"/>
      <c r="K364" s="49"/>
    </row>
    <row r="365">
      <c r="I365" s="49"/>
      <c r="J365" s="49"/>
      <c r="K365" s="49"/>
    </row>
    <row r="366">
      <c r="I366" s="49"/>
      <c r="J366" s="49"/>
      <c r="K366" s="49"/>
    </row>
    <row r="367">
      <c r="I367" s="49"/>
      <c r="J367" s="49"/>
      <c r="K367" s="49"/>
    </row>
    <row r="368">
      <c r="I368" s="49"/>
      <c r="J368" s="49"/>
      <c r="K368" s="49"/>
    </row>
    <row r="369">
      <c r="I369" s="49"/>
      <c r="J369" s="49"/>
      <c r="K369" s="49"/>
    </row>
    <row r="370">
      <c r="I370" s="49"/>
      <c r="J370" s="49"/>
      <c r="K370" s="49"/>
    </row>
    <row r="371">
      <c r="I371" s="49"/>
      <c r="J371" s="49"/>
      <c r="K371" s="49"/>
    </row>
    <row r="372">
      <c r="I372" s="49"/>
      <c r="J372" s="49"/>
      <c r="K372" s="49"/>
    </row>
    <row r="373">
      <c r="I373" s="49"/>
      <c r="J373" s="49"/>
      <c r="K373" s="49"/>
    </row>
    <row r="374">
      <c r="I374" s="49"/>
      <c r="J374" s="49"/>
      <c r="K374" s="49"/>
    </row>
    <row r="375">
      <c r="I375" s="49"/>
      <c r="J375" s="49"/>
      <c r="K375" s="49"/>
    </row>
    <row r="376">
      <c r="I376" s="49"/>
      <c r="J376" s="49"/>
      <c r="K376" s="49"/>
    </row>
    <row r="377">
      <c r="I377" s="49"/>
      <c r="J377" s="49"/>
      <c r="K377" s="49"/>
    </row>
    <row r="378">
      <c r="I378" s="49"/>
      <c r="J378" s="49"/>
      <c r="K378" s="49"/>
    </row>
    <row r="379">
      <c r="I379" s="49"/>
      <c r="J379" s="49"/>
      <c r="K379" s="49"/>
    </row>
    <row r="380">
      <c r="I380" s="49"/>
      <c r="J380" s="49"/>
      <c r="K380" s="49"/>
    </row>
    <row r="381">
      <c r="I381" s="49"/>
      <c r="J381" s="49"/>
      <c r="K381" s="49"/>
    </row>
    <row r="382">
      <c r="I382" s="49"/>
      <c r="J382" s="49"/>
      <c r="K382" s="49"/>
    </row>
    <row r="383">
      <c r="I383" s="49"/>
      <c r="J383" s="49"/>
      <c r="K383" s="49"/>
    </row>
    <row r="384">
      <c r="I384" s="49"/>
      <c r="J384" s="49"/>
      <c r="K384" s="49"/>
    </row>
    <row r="385">
      <c r="I385" s="49"/>
      <c r="J385" s="49"/>
      <c r="K385" s="49"/>
    </row>
    <row r="386">
      <c r="I386" s="49"/>
      <c r="J386" s="49"/>
      <c r="K386" s="49"/>
    </row>
    <row r="387">
      <c r="I387" s="49"/>
      <c r="J387" s="49"/>
      <c r="K387" s="49"/>
    </row>
    <row r="388">
      <c r="I388" s="49"/>
      <c r="J388" s="49"/>
      <c r="K388" s="49"/>
    </row>
    <row r="389">
      <c r="I389" s="49"/>
      <c r="J389" s="49"/>
      <c r="K389" s="49"/>
    </row>
    <row r="390">
      <c r="I390" s="49"/>
      <c r="J390" s="49"/>
      <c r="K390" s="49"/>
    </row>
    <row r="391">
      <c r="I391" s="49"/>
      <c r="J391" s="49"/>
      <c r="K391" s="49"/>
    </row>
    <row r="392">
      <c r="I392" s="49"/>
      <c r="J392" s="49"/>
      <c r="K392" s="49"/>
    </row>
    <row r="393">
      <c r="I393" s="49"/>
      <c r="J393" s="49"/>
      <c r="K393" s="49"/>
    </row>
    <row r="394">
      <c r="I394" s="49"/>
      <c r="J394" s="49"/>
      <c r="K394" s="49"/>
    </row>
    <row r="395">
      <c r="I395" s="49"/>
      <c r="J395" s="49"/>
      <c r="K395" s="49"/>
    </row>
    <row r="396">
      <c r="I396" s="49"/>
      <c r="J396" s="49"/>
      <c r="K396" s="49"/>
    </row>
    <row r="397">
      <c r="I397" s="49"/>
      <c r="J397" s="49"/>
      <c r="K397" s="49"/>
    </row>
    <row r="398">
      <c r="I398" s="49"/>
      <c r="J398" s="49"/>
      <c r="K398" s="49"/>
    </row>
    <row r="399">
      <c r="I399" s="49"/>
      <c r="J399" s="49"/>
      <c r="K399" s="49"/>
    </row>
    <row r="400">
      <c r="I400" s="49"/>
      <c r="J400" s="49"/>
      <c r="K400" s="49"/>
    </row>
    <row r="401">
      <c r="I401" s="49"/>
      <c r="J401" s="49"/>
      <c r="K401" s="49"/>
    </row>
    <row r="402">
      <c r="I402" s="49"/>
      <c r="J402" s="49"/>
      <c r="K402" s="49"/>
    </row>
    <row r="403">
      <c r="I403" s="49"/>
      <c r="J403" s="49"/>
      <c r="K403" s="49"/>
    </row>
    <row r="404">
      <c r="I404" s="49"/>
      <c r="J404" s="49"/>
      <c r="K404" s="49"/>
    </row>
    <row r="405">
      <c r="I405" s="49"/>
      <c r="J405" s="49"/>
      <c r="K405" s="49"/>
    </row>
    <row r="406">
      <c r="I406" s="49"/>
      <c r="J406" s="49"/>
      <c r="K406" s="49"/>
    </row>
    <row r="407">
      <c r="I407" s="49"/>
      <c r="J407" s="49"/>
      <c r="K407" s="49"/>
    </row>
    <row r="408">
      <c r="I408" s="49"/>
      <c r="J408" s="49"/>
      <c r="K408" s="49"/>
    </row>
    <row r="409">
      <c r="I409" s="49"/>
      <c r="J409" s="49"/>
      <c r="K409" s="49"/>
    </row>
    <row r="410">
      <c r="I410" s="49"/>
      <c r="J410" s="49"/>
      <c r="K410" s="49"/>
    </row>
    <row r="411">
      <c r="I411" s="49"/>
      <c r="J411" s="49"/>
      <c r="K411" s="49"/>
    </row>
    <row r="412">
      <c r="I412" s="49"/>
      <c r="J412" s="49"/>
      <c r="K412" s="49"/>
    </row>
    <row r="413">
      <c r="I413" s="49"/>
      <c r="J413" s="49"/>
      <c r="K413" s="49"/>
    </row>
    <row r="414">
      <c r="I414" s="49"/>
      <c r="J414" s="49"/>
      <c r="K414" s="49"/>
    </row>
    <row r="415">
      <c r="I415" s="49"/>
      <c r="J415" s="49"/>
      <c r="K415" s="49"/>
    </row>
    <row r="416">
      <c r="I416" s="49"/>
      <c r="J416" s="49"/>
      <c r="K416" s="49"/>
    </row>
    <row r="417">
      <c r="I417" s="49"/>
      <c r="J417" s="49"/>
      <c r="K417" s="49"/>
    </row>
    <row r="418">
      <c r="I418" s="49"/>
      <c r="J418" s="49"/>
      <c r="K418" s="49"/>
    </row>
    <row r="419">
      <c r="I419" s="49"/>
      <c r="J419" s="49"/>
      <c r="K419" s="49"/>
    </row>
    <row r="420">
      <c r="I420" s="49"/>
      <c r="J420" s="49"/>
      <c r="K420" s="49"/>
    </row>
    <row r="421">
      <c r="I421" s="49"/>
      <c r="J421" s="49"/>
      <c r="K421" s="49"/>
    </row>
    <row r="422">
      <c r="I422" s="49"/>
      <c r="J422" s="49"/>
      <c r="K422" s="49"/>
    </row>
    <row r="423">
      <c r="I423" s="49"/>
      <c r="J423" s="49"/>
      <c r="K423" s="49"/>
    </row>
    <row r="424">
      <c r="I424" s="49"/>
      <c r="J424" s="49"/>
      <c r="K424" s="49"/>
    </row>
    <row r="425">
      <c r="I425" s="49"/>
      <c r="J425" s="49"/>
      <c r="K425" s="49"/>
    </row>
    <row r="426">
      <c r="I426" s="49"/>
      <c r="J426" s="49"/>
      <c r="K426" s="49"/>
    </row>
    <row r="427">
      <c r="I427" s="49"/>
      <c r="J427" s="49"/>
      <c r="K427" s="49"/>
    </row>
    <row r="428">
      <c r="I428" s="49"/>
      <c r="J428" s="49"/>
      <c r="K428" s="49"/>
    </row>
    <row r="429">
      <c r="I429" s="49"/>
      <c r="J429" s="49"/>
      <c r="K429" s="49"/>
    </row>
    <row r="430">
      <c r="I430" s="49"/>
      <c r="J430" s="49"/>
      <c r="K430" s="49"/>
    </row>
    <row r="431">
      <c r="I431" s="49"/>
      <c r="J431" s="49"/>
      <c r="K431" s="49"/>
    </row>
    <row r="432">
      <c r="I432" s="49"/>
      <c r="J432" s="49"/>
      <c r="K432" s="49"/>
    </row>
    <row r="433">
      <c r="I433" s="49"/>
      <c r="J433" s="49"/>
      <c r="K433" s="49"/>
    </row>
    <row r="434">
      <c r="I434" s="49"/>
      <c r="J434" s="49"/>
      <c r="K434" s="49"/>
    </row>
    <row r="435">
      <c r="I435" s="49"/>
      <c r="J435" s="49"/>
      <c r="K435" s="49"/>
    </row>
    <row r="436">
      <c r="I436" s="49"/>
      <c r="J436" s="49"/>
      <c r="K436" s="49"/>
    </row>
    <row r="437">
      <c r="I437" s="49"/>
      <c r="J437" s="49"/>
      <c r="K437" s="49"/>
    </row>
    <row r="438">
      <c r="I438" s="49"/>
      <c r="J438" s="49"/>
      <c r="K438" s="49"/>
    </row>
    <row r="439">
      <c r="I439" s="49"/>
      <c r="J439" s="49"/>
      <c r="K439" s="49"/>
    </row>
    <row r="440">
      <c r="I440" s="49"/>
      <c r="J440" s="49"/>
      <c r="K440" s="49"/>
    </row>
    <row r="441">
      <c r="I441" s="49"/>
      <c r="J441" s="49"/>
      <c r="K441" s="49"/>
    </row>
    <row r="442">
      <c r="I442" s="49"/>
      <c r="J442" s="49"/>
      <c r="K442" s="49"/>
    </row>
    <row r="443">
      <c r="I443" s="49"/>
      <c r="J443" s="49"/>
      <c r="K443" s="49"/>
    </row>
    <row r="444">
      <c r="I444" s="49"/>
      <c r="J444" s="49"/>
      <c r="K444" s="49"/>
    </row>
    <row r="445">
      <c r="I445" s="49"/>
      <c r="J445" s="49"/>
      <c r="K445" s="49"/>
    </row>
    <row r="446">
      <c r="I446" s="49"/>
      <c r="J446" s="49"/>
      <c r="K446" s="49"/>
    </row>
    <row r="447">
      <c r="I447" s="49"/>
      <c r="J447" s="49"/>
      <c r="K447" s="49"/>
    </row>
    <row r="448">
      <c r="I448" s="49"/>
      <c r="J448" s="49"/>
      <c r="K448" s="49"/>
    </row>
    <row r="449">
      <c r="I449" s="49"/>
      <c r="J449" s="49"/>
      <c r="K449" s="49"/>
    </row>
    <row r="450">
      <c r="I450" s="49"/>
      <c r="J450" s="49"/>
      <c r="K450" s="49"/>
    </row>
    <row r="451">
      <c r="I451" s="49"/>
      <c r="J451" s="49"/>
      <c r="K451" s="49"/>
    </row>
    <row r="452">
      <c r="I452" s="49"/>
      <c r="J452" s="49"/>
      <c r="K452" s="49"/>
    </row>
    <row r="453">
      <c r="I453" s="49"/>
      <c r="J453" s="49"/>
      <c r="K453" s="49"/>
    </row>
    <row r="454">
      <c r="I454" s="49"/>
      <c r="J454" s="49"/>
      <c r="K454" s="49"/>
    </row>
    <row r="455">
      <c r="I455" s="49"/>
      <c r="J455" s="49"/>
      <c r="K455" s="49"/>
    </row>
    <row r="456">
      <c r="I456" s="49"/>
      <c r="J456" s="49"/>
      <c r="K456" s="49"/>
    </row>
    <row r="457">
      <c r="I457" s="49"/>
      <c r="J457" s="49"/>
      <c r="K457" s="49"/>
    </row>
    <row r="458">
      <c r="I458" s="49"/>
      <c r="J458" s="49"/>
      <c r="K458" s="49"/>
    </row>
    <row r="459">
      <c r="I459" s="49"/>
      <c r="J459" s="49"/>
      <c r="K459" s="49"/>
    </row>
    <row r="460">
      <c r="I460" s="49"/>
      <c r="J460" s="49"/>
      <c r="K460" s="49"/>
    </row>
    <row r="461">
      <c r="I461" s="49"/>
      <c r="J461" s="49"/>
      <c r="K461" s="49"/>
    </row>
    <row r="462">
      <c r="I462" s="49"/>
      <c r="J462" s="49"/>
      <c r="K462" s="49"/>
    </row>
    <row r="463">
      <c r="I463" s="49"/>
      <c r="J463" s="49"/>
      <c r="K463" s="49"/>
    </row>
    <row r="464">
      <c r="I464" s="49"/>
      <c r="J464" s="49"/>
      <c r="K464" s="49"/>
    </row>
    <row r="465">
      <c r="I465" s="49"/>
      <c r="J465" s="49"/>
      <c r="K465" s="49"/>
    </row>
    <row r="466">
      <c r="I466" s="49"/>
      <c r="J466" s="49"/>
      <c r="K466" s="49"/>
    </row>
    <row r="467">
      <c r="I467" s="49"/>
      <c r="J467" s="49"/>
      <c r="K467" s="49"/>
    </row>
    <row r="468">
      <c r="I468" s="49"/>
      <c r="J468" s="49"/>
      <c r="K468" s="49"/>
    </row>
    <row r="469">
      <c r="I469" s="49"/>
      <c r="J469" s="49"/>
      <c r="K469" s="49"/>
    </row>
    <row r="470">
      <c r="I470" s="49"/>
      <c r="J470" s="49"/>
      <c r="K470" s="49"/>
    </row>
    <row r="471">
      <c r="I471" s="49"/>
      <c r="J471" s="49"/>
      <c r="K471" s="49"/>
    </row>
    <row r="472">
      <c r="I472" s="49"/>
      <c r="J472" s="49"/>
      <c r="K472" s="49"/>
    </row>
    <row r="473">
      <c r="I473" s="49"/>
      <c r="J473" s="49"/>
      <c r="K473" s="49"/>
    </row>
    <row r="474">
      <c r="I474" s="49"/>
      <c r="J474" s="49"/>
      <c r="K474" s="49"/>
    </row>
    <row r="475">
      <c r="I475" s="49"/>
      <c r="J475" s="49"/>
      <c r="K475" s="49"/>
    </row>
    <row r="476">
      <c r="I476" s="49"/>
      <c r="J476" s="49"/>
      <c r="K476" s="49"/>
    </row>
    <row r="477">
      <c r="I477" s="49"/>
      <c r="J477" s="49"/>
      <c r="K477" s="49"/>
    </row>
    <row r="478">
      <c r="I478" s="49"/>
      <c r="J478" s="49"/>
      <c r="K478" s="49"/>
    </row>
    <row r="479">
      <c r="I479" s="49"/>
      <c r="J479" s="49"/>
      <c r="K479" s="49"/>
    </row>
    <row r="480">
      <c r="I480" s="49"/>
      <c r="J480" s="49"/>
      <c r="K480" s="49"/>
    </row>
    <row r="481">
      <c r="I481" s="49"/>
      <c r="J481" s="49"/>
      <c r="K481" s="49"/>
    </row>
    <row r="482">
      <c r="I482" s="49"/>
      <c r="J482" s="49"/>
      <c r="K482" s="49"/>
    </row>
    <row r="483">
      <c r="I483" s="49"/>
      <c r="J483" s="49"/>
      <c r="K483" s="49"/>
    </row>
    <row r="484">
      <c r="I484" s="49"/>
      <c r="J484" s="49"/>
      <c r="K484" s="49"/>
    </row>
    <row r="485">
      <c r="I485" s="49"/>
      <c r="J485" s="49"/>
      <c r="K485" s="49"/>
    </row>
    <row r="486">
      <c r="I486" s="49"/>
      <c r="J486" s="49"/>
      <c r="K486" s="49"/>
    </row>
    <row r="487">
      <c r="I487" s="49"/>
      <c r="J487" s="49"/>
      <c r="K487" s="49"/>
    </row>
    <row r="488">
      <c r="I488" s="49"/>
      <c r="J488" s="49"/>
      <c r="K488" s="49"/>
    </row>
    <row r="489">
      <c r="I489" s="49"/>
      <c r="J489" s="49"/>
      <c r="K489" s="49"/>
    </row>
    <row r="490">
      <c r="I490" s="49"/>
      <c r="J490" s="49"/>
      <c r="K490" s="49"/>
    </row>
    <row r="491">
      <c r="I491" s="49"/>
      <c r="J491" s="49"/>
      <c r="K491" s="49"/>
    </row>
    <row r="492">
      <c r="I492" s="49"/>
      <c r="J492" s="49"/>
      <c r="K492" s="49"/>
    </row>
    <row r="493">
      <c r="I493" s="49"/>
      <c r="J493" s="49"/>
      <c r="K493" s="49"/>
    </row>
    <row r="494">
      <c r="I494" s="49"/>
      <c r="J494" s="49"/>
      <c r="K494" s="49"/>
    </row>
    <row r="495">
      <c r="I495" s="49"/>
      <c r="J495" s="49"/>
      <c r="K495" s="49"/>
    </row>
    <row r="496">
      <c r="I496" s="49"/>
      <c r="J496" s="49"/>
      <c r="K496" s="49"/>
    </row>
    <row r="497">
      <c r="I497" s="49"/>
      <c r="J497" s="49"/>
      <c r="K497" s="49"/>
    </row>
    <row r="498">
      <c r="I498" s="49"/>
      <c r="J498" s="49"/>
      <c r="K498" s="49"/>
    </row>
    <row r="499">
      <c r="I499" s="49"/>
      <c r="J499" s="49"/>
      <c r="K499" s="49"/>
    </row>
    <row r="500">
      <c r="I500" s="49"/>
      <c r="J500" s="49"/>
      <c r="K500" s="49"/>
    </row>
    <row r="501">
      <c r="I501" s="49"/>
      <c r="J501" s="49"/>
      <c r="K501" s="49"/>
    </row>
    <row r="502">
      <c r="I502" s="49"/>
      <c r="J502" s="49"/>
      <c r="K502" s="49"/>
    </row>
    <row r="503">
      <c r="I503" s="49"/>
      <c r="J503" s="49"/>
      <c r="K503" s="49"/>
    </row>
    <row r="504">
      <c r="I504" s="49"/>
      <c r="J504" s="49"/>
      <c r="K504" s="49"/>
    </row>
    <row r="505">
      <c r="I505" s="49"/>
      <c r="J505" s="49"/>
      <c r="K505" s="49"/>
    </row>
    <row r="506">
      <c r="I506" s="49"/>
      <c r="J506" s="49"/>
      <c r="K506" s="49"/>
    </row>
    <row r="507">
      <c r="I507" s="49"/>
      <c r="J507" s="49"/>
      <c r="K507" s="49"/>
    </row>
    <row r="508">
      <c r="I508" s="49"/>
      <c r="J508" s="49"/>
      <c r="K508" s="49"/>
    </row>
    <row r="509">
      <c r="I509" s="49"/>
      <c r="J509" s="49"/>
      <c r="K509" s="49"/>
    </row>
    <row r="510">
      <c r="I510" s="49"/>
      <c r="J510" s="49"/>
      <c r="K510" s="49"/>
    </row>
    <row r="511">
      <c r="I511" s="49"/>
      <c r="J511" s="49"/>
      <c r="K511" s="49"/>
    </row>
    <row r="512">
      <c r="I512" s="49"/>
      <c r="J512" s="49"/>
      <c r="K512" s="49"/>
    </row>
    <row r="513">
      <c r="I513" s="49"/>
      <c r="J513" s="49"/>
      <c r="K513" s="49"/>
    </row>
    <row r="514">
      <c r="I514" s="49"/>
      <c r="J514" s="49"/>
      <c r="K514" s="49"/>
    </row>
    <row r="515">
      <c r="I515" s="49"/>
      <c r="J515" s="49"/>
      <c r="K515" s="49"/>
    </row>
    <row r="516">
      <c r="I516" s="49"/>
      <c r="J516" s="49"/>
      <c r="K516" s="49"/>
    </row>
    <row r="517">
      <c r="I517" s="49"/>
      <c r="J517" s="49"/>
      <c r="K517" s="49"/>
    </row>
    <row r="518">
      <c r="I518" s="49"/>
      <c r="J518" s="49"/>
      <c r="K518" s="49"/>
    </row>
    <row r="519">
      <c r="I519" s="49"/>
      <c r="J519" s="49"/>
      <c r="K519" s="49"/>
    </row>
    <row r="520">
      <c r="I520" s="49"/>
      <c r="J520" s="49"/>
      <c r="K520" s="49"/>
    </row>
    <row r="521">
      <c r="I521" s="49"/>
      <c r="J521" s="49"/>
      <c r="K521" s="49"/>
    </row>
    <row r="522">
      <c r="I522" s="49"/>
      <c r="J522" s="49"/>
      <c r="K522" s="49"/>
    </row>
    <row r="523">
      <c r="I523" s="49"/>
      <c r="J523" s="49"/>
      <c r="K523" s="49"/>
    </row>
    <row r="524">
      <c r="I524" s="49"/>
      <c r="J524" s="49"/>
      <c r="K524" s="49"/>
    </row>
    <row r="525">
      <c r="I525" s="49"/>
      <c r="J525" s="49"/>
      <c r="K525" s="49"/>
    </row>
    <row r="526">
      <c r="I526" s="49"/>
      <c r="J526" s="49"/>
      <c r="K526" s="49"/>
    </row>
    <row r="527">
      <c r="I527" s="49"/>
      <c r="J527" s="49"/>
      <c r="K527" s="49"/>
    </row>
    <row r="528">
      <c r="I528" s="49"/>
      <c r="J528" s="49"/>
      <c r="K528" s="49"/>
    </row>
    <row r="529">
      <c r="I529" s="49"/>
      <c r="J529" s="49"/>
      <c r="K529" s="49"/>
    </row>
    <row r="530">
      <c r="I530" s="49"/>
      <c r="J530" s="49"/>
      <c r="K530" s="49"/>
    </row>
    <row r="531">
      <c r="I531" s="49"/>
      <c r="J531" s="49"/>
      <c r="K531" s="49"/>
    </row>
    <row r="532">
      <c r="I532" s="49"/>
      <c r="J532" s="49"/>
      <c r="K532" s="49"/>
    </row>
    <row r="533">
      <c r="I533" s="49"/>
      <c r="J533" s="49"/>
      <c r="K533" s="49"/>
    </row>
    <row r="534">
      <c r="I534" s="49"/>
      <c r="J534" s="49"/>
      <c r="K534" s="49"/>
    </row>
    <row r="535">
      <c r="I535" s="49"/>
      <c r="J535" s="49"/>
      <c r="K535" s="49"/>
    </row>
    <row r="536">
      <c r="I536" s="49"/>
      <c r="J536" s="49"/>
      <c r="K536" s="49"/>
    </row>
    <row r="537">
      <c r="I537" s="49"/>
      <c r="J537" s="49"/>
      <c r="K537" s="49"/>
    </row>
    <row r="538">
      <c r="I538" s="49"/>
      <c r="J538" s="49"/>
      <c r="K538" s="49"/>
    </row>
    <row r="539">
      <c r="I539" s="49"/>
      <c r="J539" s="49"/>
      <c r="K539" s="49"/>
    </row>
    <row r="540">
      <c r="I540" s="49"/>
      <c r="J540" s="49"/>
      <c r="K540" s="49"/>
    </row>
    <row r="541">
      <c r="I541" s="49"/>
      <c r="J541" s="49"/>
      <c r="K541" s="49"/>
    </row>
    <row r="542">
      <c r="I542" s="49"/>
      <c r="J542" s="49"/>
      <c r="K542" s="49"/>
    </row>
    <row r="543">
      <c r="I543" s="49"/>
      <c r="J543" s="49"/>
      <c r="K543" s="49"/>
    </row>
    <row r="544">
      <c r="I544" s="49"/>
      <c r="J544" s="49"/>
      <c r="K544" s="49"/>
    </row>
    <row r="545">
      <c r="I545" s="49"/>
      <c r="J545" s="49"/>
      <c r="K545" s="49"/>
    </row>
    <row r="546">
      <c r="I546" s="49"/>
      <c r="J546" s="49"/>
      <c r="K546" s="49"/>
    </row>
    <row r="547">
      <c r="I547" s="49"/>
      <c r="J547" s="49"/>
      <c r="K547" s="49"/>
    </row>
    <row r="548">
      <c r="I548" s="49"/>
      <c r="J548" s="49"/>
      <c r="K548" s="49"/>
    </row>
    <row r="549">
      <c r="I549" s="49"/>
      <c r="J549" s="49"/>
      <c r="K549" s="49"/>
    </row>
    <row r="550">
      <c r="I550" s="49"/>
      <c r="J550" s="49"/>
      <c r="K550" s="49"/>
    </row>
    <row r="551">
      <c r="I551" s="49"/>
      <c r="J551" s="49"/>
      <c r="K551" s="49"/>
    </row>
    <row r="552">
      <c r="I552" s="49"/>
      <c r="J552" s="49"/>
      <c r="K552" s="49"/>
    </row>
    <row r="553">
      <c r="I553" s="49"/>
      <c r="J553" s="49"/>
      <c r="K553" s="49"/>
    </row>
    <row r="554">
      <c r="I554" s="49"/>
      <c r="J554" s="49"/>
      <c r="K554" s="49"/>
    </row>
    <row r="555">
      <c r="I555" s="49"/>
      <c r="J555" s="49"/>
      <c r="K555" s="49"/>
    </row>
    <row r="556">
      <c r="I556" s="49"/>
      <c r="J556" s="49"/>
      <c r="K556" s="49"/>
    </row>
    <row r="557">
      <c r="I557" s="49"/>
      <c r="J557" s="49"/>
      <c r="K557" s="49"/>
    </row>
    <row r="558">
      <c r="I558" s="49"/>
      <c r="J558" s="49"/>
      <c r="K558" s="49"/>
    </row>
    <row r="559">
      <c r="I559" s="49"/>
      <c r="J559" s="49"/>
      <c r="K559" s="49"/>
    </row>
    <row r="560">
      <c r="I560" s="49"/>
      <c r="J560" s="49"/>
      <c r="K560" s="49"/>
    </row>
    <row r="561">
      <c r="I561" s="49"/>
      <c r="J561" s="49"/>
      <c r="K561" s="49"/>
    </row>
    <row r="562">
      <c r="I562" s="49"/>
      <c r="J562" s="49"/>
      <c r="K562" s="49"/>
    </row>
    <row r="563">
      <c r="I563" s="49"/>
      <c r="J563" s="49"/>
      <c r="K563" s="49"/>
    </row>
    <row r="564">
      <c r="I564" s="49"/>
      <c r="J564" s="49"/>
      <c r="K564" s="49"/>
    </row>
    <row r="565">
      <c r="I565" s="49"/>
      <c r="J565" s="49"/>
      <c r="K565" s="49"/>
    </row>
    <row r="566">
      <c r="I566" s="49"/>
      <c r="J566" s="49"/>
      <c r="K566" s="49"/>
    </row>
    <row r="567">
      <c r="I567" s="49"/>
      <c r="J567" s="49"/>
      <c r="K567" s="49"/>
    </row>
    <row r="568">
      <c r="I568" s="49"/>
      <c r="J568" s="49"/>
      <c r="K568" s="49"/>
    </row>
    <row r="569">
      <c r="I569" s="49"/>
      <c r="J569" s="49"/>
      <c r="K569" s="49"/>
    </row>
    <row r="570">
      <c r="I570" s="49"/>
      <c r="J570" s="49"/>
      <c r="K570" s="49"/>
    </row>
    <row r="571">
      <c r="I571" s="49"/>
      <c r="J571" s="49"/>
      <c r="K571" s="49"/>
    </row>
    <row r="572">
      <c r="I572" s="49"/>
      <c r="J572" s="49"/>
      <c r="K572" s="49"/>
    </row>
    <row r="573">
      <c r="I573" s="49"/>
      <c r="J573" s="49"/>
      <c r="K573" s="49"/>
    </row>
    <row r="574">
      <c r="I574" s="49"/>
      <c r="J574" s="49"/>
      <c r="K574" s="49"/>
    </row>
    <row r="575">
      <c r="I575" s="49"/>
      <c r="J575" s="49"/>
      <c r="K575" s="49"/>
    </row>
    <row r="576">
      <c r="I576" s="49"/>
      <c r="J576" s="49"/>
      <c r="K576" s="49"/>
    </row>
    <row r="577">
      <c r="I577" s="49"/>
      <c r="J577" s="49"/>
      <c r="K577" s="49"/>
    </row>
    <row r="578">
      <c r="I578" s="49"/>
      <c r="J578" s="49"/>
      <c r="K578" s="49"/>
    </row>
    <row r="579">
      <c r="I579" s="49"/>
      <c r="J579" s="49"/>
      <c r="K579" s="49"/>
    </row>
    <row r="580">
      <c r="I580" s="49"/>
      <c r="J580" s="49"/>
      <c r="K580" s="49"/>
    </row>
    <row r="581">
      <c r="I581" s="49"/>
      <c r="J581" s="49"/>
      <c r="K581" s="49"/>
    </row>
    <row r="582">
      <c r="I582" s="49"/>
      <c r="J582" s="49"/>
      <c r="K582" s="49"/>
    </row>
    <row r="583">
      <c r="I583" s="49"/>
      <c r="J583" s="49"/>
      <c r="K583" s="49"/>
    </row>
    <row r="584">
      <c r="I584" s="49"/>
      <c r="J584" s="49"/>
      <c r="K584" s="49"/>
    </row>
    <row r="585">
      <c r="I585" s="49"/>
      <c r="J585" s="49"/>
      <c r="K585" s="49"/>
    </row>
    <row r="586">
      <c r="I586" s="49"/>
      <c r="J586" s="49"/>
      <c r="K586" s="49"/>
    </row>
    <row r="587">
      <c r="I587" s="49"/>
      <c r="J587" s="49"/>
      <c r="K587" s="49"/>
    </row>
    <row r="588">
      <c r="I588" s="49"/>
      <c r="J588" s="49"/>
      <c r="K588" s="49"/>
    </row>
    <row r="589">
      <c r="I589" s="49"/>
      <c r="J589" s="49"/>
      <c r="K589" s="49"/>
    </row>
    <row r="590">
      <c r="I590" s="49"/>
      <c r="J590" s="49"/>
      <c r="K590" s="49"/>
    </row>
    <row r="591">
      <c r="I591" s="49"/>
      <c r="J591" s="49"/>
      <c r="K591" s="49"/>
    </row>
    <row r="592">
      <c r="I592" s="49"/>
      <c r="J592" s="49"/>
      <c r="K592" s="49"/>
    </row>
    <row r="593">
      <c r="I593" s="49"/>
      <c r="J593" s="49"/>
      <c r="K593" s="49"/>
    </row>
    <row r="594">
      <c r="I594" s="49"/>
      <c r="J594" s="49"/>
      <c r="K594" s="49"/>
    </row>
    <row r="595">
      <c r="I595" s="49"/>
      <c r="J595" s="49"/>
      <c r="K595" s="49"/>
    </row>
    <row r="596">
      <c r="I596" s="49"/>
      <c r="J596" s="49"/>
      <c r="K596" s="49"/>
    </row>
    <row r="597">
      <c r="I597" s="49"/>
      <c r="J597" s="49"/>
      <c r="K597" s="49"/>
    </row>
    <row r="598">
      <c r="I598" s="49"/>
      <c r="J598" s="49"/>
      <c r="K598" s="49"/>
    </row>
    <row r="599">
      <c r="I599" s="49"/>
      <c r="J599" s="49"/>
      <c r="K599" s="49"/>
    </row>
    <row r="600">
      <c r="I600" s="49"/>
      <c r="J600" s="49"/>
      <c r="K600" s="49"/>
    </row>
    <row r="601">
      <c r="I601" s="49"/>
      <c r="J601" s="49"/>
      <c r="K601" s="49"/>
    </row>
    <row r="602">
      <c r="I602" s="49"/>
      <c r="J602" s="49"/>
      <c r="K602" s="49"/>
    </row>
    <row r="603">
      <c r="I603" s="49"/>
      <c r="J603" s="49"/>
      <c r="K603" s="49"/>
    </row>
    <row r="604">
      <c r="I604" s="49"/>
      <c r="J604" s="49"/>
      <c r="K604" s="49"/>
    </row>
    <row r="605">
      <c r="I605" s="49"/>
      <c r="J605" s="49"/>
      <c r="K605" s="49"/>
    </row>
    <row r="606">
      <c r="I606" s="49"/>
      <c r="J606" s="49"/>
      <c r="K606" s="49"/>
    </row>
    <row r="607">
      <c r="I607" s="49"/>
      <c r="J607" s="49"/>
      <c r="K607" s="49"/>
    </row>
    <row r="608">
      <c r="I608" s="49"/>
      <c r="J608" s="49"/>
      <c r="K608" s="49"/>
    </row>
    <row r="609">
      <c r="I609" s="49"/>
      <c r="J609" s="49"/>
      <c r="K609" s="49"/>
    </row>
    <row r="610">
      <c r="I610" s="49"/>
      <c r="J610" s="49"/>
      <c r="K610" s="49"/>
    </row>
    <row r="611">
      <c r="I611" s="49"/>
      <c r="J611" s="49"/>
      <c r="K611" s="49"/>
    </row>
    <row r="612">
      <c r="I612" s="49"/>
      <c r="J612" s="49"/>
      <c r="K612" s="49"/>
    </row>
    <row r="613">
      <c r="I613" s="49"/>
      <c r="J613" s="49"/>
      <c r="K613" s="49"/>
    </row>
    <row r="614">
      <c r="I614" s="49"/>
      <c r="J614" s="49"/>
      <c r="K614" s="49"/>
    </row>
    <row r="615">
      <c r="I615" s="49"/>
      <c r="J615" s="49"/>
      <c r="K615" s="49"/>
    </row>
    <row r="616">
      <c r="I616" s="49"/>
      <c r="J616" s="49"/>
      <c r="K616" s="49"/>
    </row>
    <row r="617">
      <c r="I617" s="49"/>
      <c r="J617" s="49"/>
      <c r="K617" s="49"/>
    </row>
    <row r="618">
      <c r="I618" s="49"/>
      <c r="J618" s="49"/>
      <c r="K618" s="49"/>
    </row>
    <row r="619">
      <c r="I619" s="49"/>
      <c r="J619" s="49"/>
      <c r="K619" s="49"/>
    </row>
    <row r="620">
      <c r="I620" s="49"/>
      <c r="J620" s="49"/>
      <c r="K620" s="49"/>
    </row>
    <row r="621">
      <c r="I621" s="49"/>
      <c r="J621" s="49"/>
      <c r="K621" s="49"/>
    </row>
    <row r="622">
      <c r="I622" s="49"/>
      <c r="J622" s="49"/>
      <c r="K622" s="49"/>
    </row>
    <row r="623">
      <c r="I623" s="49"/>
      <c r="J623" s="49"/>
      <c r="K623" s="49"/>
    </row>
    <row r="624">
      <c r="I624" s="49"/>
      <c r="J624" s="49"/>
      <c r="K624" s="49"/>
    </row>
    <row r="625">
      <c r="I625" s="49"/>
      <c r="J625" s="49"/>
      <c r="K625" s="49"/>
    </row>
    <row r="626">
      <c r="I626" s="49"/>
      <c r="J626" s="49"/>
      <c r="K626" s="49"/>
    </row>
    <row r="627">
      <c r="I627" s="49"/>
      <c r="J627" s="49"/>
      <c r="K627" s="49"/>
    </row>
    <row r="628">
      <c r="I628" s="49"/>
      <c r="J628" s="49"/>
      <c r="K628" s="49"/>
    </row>
    <row r="629">
      <c r="I629" s="49"/>
      <c r="J629" s="49"/>
      <c r="K629" s="49"/>
    </row>
    <row r="630">
      <c r="I630" s="49"/>
      <c r="J630" s="49"/>
      <c r="K630" s="49"/>
    </row>
    <row r="631">
      <c r="I631" s="49"/>
      <c r="J631" s="49"/>
      <c r="K631" s="49"/>
    </row>
    <row r="632">
      <c r="I632" s="49"/>
      <c r="J632" s="49"/>
      <c r="K632" s="49"/>
    </row>
    <row r="633">
      <c r="I633" s="49"/>
      <c r="J633" s="49"/>
      <c r="K633" s="49"/>
    </row>
    <row r="634">
      <c r="I634" s="49"/>
      <c r="J634" s="49"/>
      <c r="K634" s="49"/>
    </row>
    <row r="635">
      <c r="I635" s="49"/>
      <c r="J635" s="49"/>
      <c r="K635" s="49"/>
    </row>
    <row r="636">
      <c r="I636" s="49"/>
      <c r="J636" s="49"/>
      <c r="K636" s="49"/>
    </row>
    <row r="637">
      <c r="I637" s="49"/>
      <c r="J637" s="49"/>
      <c r="K637" s="49"/>
    </row>
    <row r="638">
      <c r="I638" s="49"/>
      <c r="J638" s="49"/>
      <c r="K638" s="49"/>
    </row>
    <row r="639">
      <c r="I639" s="49"/>
      <c r="J639" s="49"/>
      <c r="K639" s="49"/>
    </row>
    <row r="640">
      <c r="I640" s="49"/>
      <c r="J640" s="49"/>
      <c r="K640" s="49"/>
    </row>
    <row r="641">
      <c r="I641" s="49"/>
      <c r="J641" s="49"/>
      <c r="K641" s="49"/>
    </row>
    <row r="642">
      <c r="I642" s="49"/>
      <c r="J642" s="49"/>
      <c r="K642" s="49"/>
    </row>
    <row r="643">
      <c r="I643" s="49"/>
      <c r="J643" s="49"/>
      <c r="K643" s="49"/>
    </row>
    <row r="644">
      <c r="I644" s="49"/>
      <c r="J644" s="49"/>
      <c r="K644" s="49"/>
    </row>
    <row r="645">
      <c r="I645" s="49"/>
      <c r="J645" s="49"/>
      <c r="K645" s="49"/>
    </row>
    <row r="646">
      <c r="I646" s="49"/>
      <c r="J646" s="49"/>
      <c r="K646" s="49"/>
    </row>
    <row r="647">
      <c r="I647" s="49"/>
      <c r="J647" s="49"/>
      <c r="K647" s="49"/>
    </row>
    <row r="648">
      <c r="I648" s="49"/>
      <c r="J648" s="49"/>
      <c r="K648" s="49"/>
    </row>
    <row r="649">
      <c r="I649" s="49"/>
      <c r="J649" s="49"/>
      <c r="K649" s="49"/>
    </row>
    <row r="650">
      <c r="I650" s="49"/>
      <c r="J650" s="49"/>
      <c r="K650" s="49"/>
    </row>
    <row r="651">
      <c r="I651" s="49"/>
      <c r="J651" s="49"/>
      <c r="K651" s="49"/>
    </row>
    <row r="652">
      <c r="I652" s="49"/>
      <c r="J652" s="49"/>
      <c r="K652" s="49"/>
    </row>
    <row r="653">
      <c r="I653" s="49"/>
      <c r="J653" s="49"/>
      <c r="K653" s="49"/>
    </row>
    <row r="654">
      <c r="I654" s="49"/>
      <c r="J654" s="49"/>
      <c r="K654" s="49"/>
    </row>
    <row r="655">
      <c r="I655" s="49"/>
      <c r="J655" s="49"/>
      <c r="K655" s="49"/>
    </row>
    <row r="656">
      <c r="I656" s="49"/>
      <c r="J656" s="49"/>
      <c r="K656" s="49"/>
    </row>
    <row r="657">
      <c r="I657" s="49"/>
      <c r="J657" s="49"/>
      <c r="K657" s="49"/>
    </row>
    <row r="658">
      <c r="I658" s="49"/>
      <c r="J658" s="49"/>
      <c r="K658" s="49"/>
    </row>
    <row r="659">
      <c r="I659" s="49"/>
      <c r="J659" s="49"/>
      <c r="K659" s="49"/>
    </row>
    <row r="660">
      <c r="I660" s="49"/>
      <c r="J660" s="49"/>
      <c r="K660" s="49"/>
    </row>
    <row r="661">
      <c r="I661" s="49"/>
      <c r="J661" s="49"/>
      <c r="K661" s="49"/>
    </row>
    <row r="662">
      <c r="I662" s="49"/>
      <c r="J662" s="49"/>
      <c r="K662" s="49"/>
    </row>
    <row r="663">
      <c r="I663" s="49"/>
      <c r="J663" s="49"/>
      <c r="K663" s="49"/>
    </row>
    <row r="664">
      <c r="I664" s="49"/>
      <c r="J664" s="49"/>
      <c r="K664" s="49"/>
    </row>
    <row r="665">
      <c r="I665" s="49"/>
      <c r="J665" s="49"/>
      <c r="K665" s="49"/>
    </row>
    <row r="666">
      <c r="I666" s="49"/>
      <c r="J666" s="49"/>
      <c r="K666" s="49"/>
    </row>
    <row r="667">
      <c r="I667" s="49"/>
      <c r="J667" s="49"/>
      <c r="K667" s="49"/>
    </row>
    <row r="668">
      <c r="I668" s="49"/>
      <c r="J668" s="49"/>
      <c r="K668" s="49"/>
    </row>
    <row r="669">
      <c r="I669" s="49"/>
      <c r="J669" s="49"/>
      <c r="K669" s="49"/>
    </row>
    <row r="670">
      <c r="I670" s="49"/>
      <c r="J670" s="49"/>
      <c r="K670" s="49"/>
    </row>
    <row r="671">
      <c r="I671" s="49"/>
      <c r="J671" s="49"/>
      <c r="K671" s="49"/>
    </row>
    <row r="672">
      <c r="I672" s="49"/>
      <c r="J672" s="49"/>
      <c r="K672" s="49"/>
    </row>
    <row r="673">
      <c r="I673" s="49"/>
      <c r="J673" s="49"/>
      <c r="K673" s="49"/>
    </row>
    <row r="674">
      <c r="I674" s="49"/>
      <c r="J674" s="49"/>
      <c r="K674" s="49"/>
    </row>
    <row r="675">
      <c r="I675" s="49"/>
      <c r="J675" s="49"/>
      <c r="K675" s="49"/>
    </row>
    <row r="676">
      <c r="I676" s="49"/>
      <c r="J676" s="49"/>
      <c r="K676" s="49"/>
    </row>
    <row r="677">
      <c r="I677" s="49"/>
      <c r="J677" s="49"/>
      <c r="K677" s="49"/>
    </row>
    <row r="678">
      <c r="I678" s="49"/>
      <c r="J678" s="49"/>
      <c r="K678" s="49"/>
    </row>
    <row r="679">
      <c r="I679" s="49"/>
      <c r="J679" s="49"/>
      <c r="K679" s="49"/>
    </row>
    <row r="680">
      <c r="I680" s="49"/>
      <c r="J680" s="49"/>
      <c r="K680" s="49"/>
    </row>
    <row r="681">
      <c r="I681" s="49"/>
      <c r="J681" s="49"/>
      <c r="K681" s="49"/>
    </row>
    <row r="682">
      <c r="I682" s="49"/>
      <c r="J682" s="49"/>
      <c r="K682" s="49"/>
    </row>
    <row r="683">
      <c r="I683" s="49"/>
      <c r="J683" s="49"/>
      <c r="K683" s="49"/>
    </row>
    <row r="684">
      <c r="I684" s="49"/>
      <c r="J684" s="49"/>
      <c r="K684" s="49"/>
    </row>
    <row r="685">
      <c r="I685" s="49"/>
      <c r="J685" s="49"/>
      <c r="K685" s="49"/>
    </row>
    <row r="686">
      <c r="I686" s="49"/>
      <c r="J686" s="49"/>
      <c r="K686" s="49"/>
    </row>
    <row r="687">
      <c r="I687" s="49"/>
      <c r="J687" s="49"/>
      <c r="K687" s="49"/>
    </row>
    <row r="688">
      <c r="I688" s="49"/>
      <c r="J688" s="49"/>
      <c r="K688" s="49"/>
    </row>
    <row r="689">
      <c r="I689" s="49"/>
      <c r="J689" s="49"/>
      <c r="K689" s="49"/>
    </row>
    <row r="690">
      <c r="I690" s="49"/>
      <c r="J690" s="49"/>
      <c r="K690" s="49"/>
    </row>
    <row r="691">
      <c r="I691" s="49"/>
      <c r="J691" s="49"/>
      <c r="K691" s="49"/>
    </row>
    <row r="692">
      <c r="I692" s="49"/>
      <c r="J692" s="49"/>
      <c r="K692" s="49"/>
    </row>
    <row r="693">
      <c r="I693" s="49"/>
      <c r="J693" s="49"/>
      <c r="K693" s="49"/>
    </row>
    <row r="694">
      <c r="I694" s="49"/>
      <c r="J694" s="49"/>
      <c r="K694" s="49"/>
    </row>
    <row r="695">
      <c r="I695" s="49"/>
      <c r="J695" s="49"/>
      <c r="K695" s="49"/>
    </row>
    <row r="696">
      <c r="I696" s="49"/>
      <c r="J696" s="49"/>
      <c r="K696" s="49"/>
    </row>
    <row r="697">
      <c r="I697" s="49"/>
      <c r="J697" s="49"/>
      <c r="K697" s="49"/>
    </row>
    <row r="698">
      <c r="I698" s="49"/>
      <c r="J698" s="49"/>
      <c r="K698" s="49"/>
    </row>
    <row r="699">
      <c r="I699" s="49"/>
      <c r="J699" s="49"/>
      <c r="K699" s="49"/>
    </row>
    <row r="700">
      <c r="I700" s="49"/>
      <c r="J700" s="49"/>
      <c r="K700" s="49"/>
    </row>
    <row r="701">
      <c r="I701" s="49"/>
      <c r="J701" s="49"/>
      <c r="K701" s="49"/>
    </row>
    <row r="702">
      <c r="I702" s="49"/>
      <c r="J702" s="49"/>
      <c r="K702" s="49"/>
    </row>
    <row r="703">
      <c r="I703" s="49"/>
      <c r="J703" s="49"/>
      <c r="K703" s="49"/>
    </row>
    <row r="704">
      <c r="I704" s="49"/>
      <c r="J704" s="49"/>
      <c r="K704" s="49"/>
    </row>
    <row r="705">
      <c r="I705" s="49"/>
      <c r="J705" s="49"/>
      <c r="K705" s="49"/>
    </row>
    <row r="706">
      <c r="I706" s="49"/>
      <c r="J706" s="49"/>
      <c r="K706" s="49"/>
    </row>
    <row r="707">
      <c r="I707" s="49"/>
      <c r="J707" s="49"/>
      <c r="K707" s="49"/>
    </row>
    <row r="708">
      <c r="I708" s="49"/>
      <c r="J708" s="49"/>
      <c r="K708" s="49"/>
    </row>
    <row r="709">
      <c r="I709" s="49"/>
      <c r="J709" s="49"/>
      <c r="K709" s="49"/>
    </row>
    <row r="710">
      <c r="I710" s="49"/>
      <c r="J710" s="49"/>
      <c r="K710" s="49"/>
    </row>
    <row r="711">
      <c r="I711" s="49"/>
      <c r="J711" s="49"/>
      <c r="K711" s="49"/>
    </row>
    <row r="712">
      <c r="I712" s="49"/>
      <c r="J712" s="49"/>
      <c r="K712" s="49"/>
    </row>
    <row r="713">
      <c r="I713" s="49"/>
      <c r="J713" s="49"/>
      <c r="K713" s="49"/>
    </row>
    <row r="714">
      <c r="I714" s="49"/>
      <c r="J714" s="49"/>
      <c r="K714" s="49"/>
    </row>
    <row r="715">
      <c r="I715" s="49"/>
      <c r="J715" s="49"/>
      <c r="K715" s="49"/>
    </row>
    <row r="716">
      <c r="I716" s="49"/>
      <c r="J716" s="49"/>
      <c r="K716" s="49"/>
    </row>
    <row r="717">
      <c r="I717" s="49"/>
      <c r="J717" s="49"/>
      <c r="K717" s="49"/>
    </row>
    <row r="718">
      <c r="I718" s="49"/>
      <c r="J718" s="49"/>
      <c r="K718" s="49"/>
    </row>
    <row r="719">
      <c r="I719" s="49"/>
      <c r="J719" s="49"/>
      <c r="K719" s="49"/>
    </row>
    <row r="720">
      <c r="I720" s="49"/>
      <c r="J720" s="49"/>
      <c r="K720" s="49"/>
    </row>
    <row r="721">
      <c r="I721" s="49"/>
      <c r="J721" s="49"/>
      <c r="K721" s="49"/>
    </row>
    <row r="722">
      <c r="I722" s="49"/>
      <c r="J722" s="49"/>
      <c r="K722" s="49"/>
    </row>
    <row r="723">
      <c r="I723" s="49"/>
      <c r="J723" s="49"/>
      <c r="K723" s="49"/>
    </row>
    <row r="724">
      <c r="I724" s="49"/>
      <c r="J724" s="49"/>
      <c r="K724" s="49"/>
    </row>
    <row r="725">
      <c r="I725" s="49"/>
      <c r="J725" s="49"/>
      <c r="K725" s="49"/>
    </row>
    <row r="726">
      <c r="I726" s="49"/>
      <c r="J726" s="49"/>
      <c r="K726" s="49"/>
    </row>
    <row r="727">
      <c r="I727" s="49"/>
      <c r="J727" s="49"/>
      <c r="K727" s="49"/>
    </row>
    <row r="728">
      <c r="I728" s="49"/>
      <c r="J728" s="49"/>
      <c r="K728" s="49"/>
    </row>
    <row r="729">
      <c r="I729" s="49"/>
      <c r="J729" s="49"/>
      <c r="K729" s="49"/>
    </row>
    <row r="730">
      <c r="I730" s="49"/>
      <c r="J730" s="49"/>
      <c r="K730" s="49"/>
    </row>
    <row r="731">
      <c r="I731" s="49"/>
      <c r="J731" s="49"/>
      <c r="K731" s="49"/>
    </row>
    <row r="732">
      <c r="I732" s="49"/>
      <c r="J732" s="49"/>
      <c r="K732" s="49"/>
    </row>
    <row r="733">
      <c r="I733" s="49"/>
      <c r="J733" s="49"/>
      <c r="K733" s="49"/>
    </row>
    <row r="734">
      <c r="I734" s="49"/>
      <c r="J734" s="49"/>
      <c r="K734" s="49"/>
    </row>
    <row r="735">
      <c r="I735" s="49"/>
      <c r="J735" s="49"/>
      <c r="K735" s="49"/>
    </row>
    <row r="736">
      <c r="I736" s="49"/>
      <c r="J736" s="49"/>
      <c r="K736" s="49"/>
    </row>
    <row r="737">
      <c r="I737" s="49"/>
      <c r="J737" s="49"/>
      <c r="K737" s="49"/>
    </row>
    <row r="738">
      <c r="I738" s="49"/>
      <c r="J738" s="49"/>
      <c r="K738" s="49"/>
    </row>
    <row r="739">
      <c r="I739" s="49"/>
      <c r="J739" s="49"/>
      <c r="K739" s="49"/>
    </row>
    <row r="740">
      <c r="I740" s="49"/>
      <c r="J740" s="49"/>
      <c r="K740" s="49"/>
    </row>
    <row r="741">
      <c r="I741" s="49"/>
      <c r="J741" s="49"/>
      <c r="K741" s="49"/>
    </row>
    <row r="742">
      <c r="I742" s="49"/>
      <c r="J742" s="49"/>
      <c r="K742" s="49"/>
    </row>
    <row r="743">
      <c r="I743" s="49"/>
      <c r="J743" s="49"/>
      <c r="K743" s="49"/>
    </row>
    <row r="744">
      <c r="I744" s="49"/>
      <c r="J744" s="49"/>
      <c r="K744" s="49"/>
    </row>
    <row r="745">
      <c r="I745" s="49"/>
      <c r="J745" s="49"/>
      <c r="K745" s="49"/>
    </row>
    <row r="746">
      <c r="I746" s="49"/>
      <c r="J746" s="49"/>
      <c r="K746" s="49"/>
    </row>
    <row r="747">
      <c r="I747" s="49"/>
      <c r="J747" s="49"/>
      <c r="K747" s="49"/>
    </row>
    <row r="748">
      <c r="I748" s="49"/>
      <c r="J748" s="49"/>
      <c r="K748" s="49"/>
    </row>
    <row r="749">
      <c r="I749" s="49"/>
      <c r="J749" s="49"/>
      <c r="K749" s="49"/>
    </row>
    <row r="750">
      <c r="I750" s="49"/>
      <c r="J750" s="49"/>
      <c r="K750" s="49"/>
    </row>
    <row r="751">
      <c r="I751" s="49"/>
      <c r="J751" s="49"/>
      <c r="K751" s="49"/>
    </row>
    <row r="752">
      <c r="I752" s="49"/>
      <c r="J752" s="49"/>
      <c r="K752" s="49"/>
    </row>
    <row r="753">
      <c r="I753" s="49"/>
      <c r="J753" s="49"/>
      <c r="K753" s="49"/>
    </row>
    <row r="754">
      <c r="I754" s="49"/>
      <c r="J754" s="49"/>
      <c r="K754" s="49"/>
    </row>
    <row r="755">
      <c r="I755" s="49"/>
      <c r="J755" s="49"/>
      <c r="K755" s="49"/>
    </row>
    <row r="756">
      <c r="I756" s="49"/>
      <c r="J756" s="49"/>
      <c r="K756" s="49"/>
    </row>
    <row r="757">
      <c r="I757" s="49"/>
      <c r="J757" s="49"/>
      <c r="K757" s="49"/>
    </row>
    <row r="758">
      <c r="I758" s="49"/>
      <c r="J758" s="49"/>
      <c r="K758" s="49"/>
    </row>
    <row r="759">
      <c r="I759" s="49"/>
      <c r="J759" s="49"/>
      <c r="K759" s="49"/>
    </row>
    <row r="760">
      <c r="I760" s="49"/>
      <c r="J760" s="49"/>
      <c r="K760" s="49"/>
    </row>
    <row r="761">
      <c r="I761" s="49"/>
      <c r="J761" s="49"/>
      <c r="K761" s="49"/>
    </row>
    <row r="762">
      <c r="I762" s="49"/>
      <c r="J762" s="49"/>
      <c r="K762" s="49"/>
    </row>
    <row r="763">
      <c r="I763" s="49"/>
      <c r="J763" s="49"/>
      <c r="K763" s="49"/>
    </row>
    <row r="764">
      <c r="I764" s="49"/>
      <c r="J764" s="49"/>
      <c r="K764" s="49"/>
    </row>
    <row r="765">
      <c r="I765" s="49"/>
      <c r="J765" s="49"/>
      <c r="K765" s="49"/>
    </row>
    <row r="766">
      <c r="I766" s="49"/>
      <c r="J766" s="49"/>
      <c r="K766" s="49"/>
    </row>
    <row r="767">
      <c r="I767" s="49"/>
      <c r="J767" s="49"/>
      <c r="K767" s="49"/>
    </row>
    <row r="768">
      <c r="I768" s="49"/>
      <c r="J768" s="49"/>
      <c r="K768" s="49"/>
    </row>
    <row r="769">
      <c r="I769" s="49"/>
      <c r="J769" s="49"/>
      <c r="K769" s="49"/>
    </row>
    <row r="770">
      <c r="I770" s="49"/>
      <c r="J770" s="49"/>
      <c r="K770" s="49"/>
    </row>
    <row r="771">
      <c r="I771" s="49"/>
      <c r="J771" s="49"/>
      <c r="K771" s="49"/>
    </row>
    <row r="772">
      <c r="I772" s="49"/>
      <c r="J772" s="49"/>
      <c r="K772" s="49"/>
    </row>
    <row r="773">
      <c r="I773" s="49"/>
      <c r="J773" s="49"/>
      <c r="K773" s="49"/>
    </row>
    <row r="774">
      <c r="I774" s="49"/>
      <c r="J774" s="49"/>
      <c r="K774" s="49"/>
    </row>
    <row r="775">
      <c r="I775" s="49"/>
      <c r="J775" s="49"/>
      <c r="K775" s="49"/>
    </row>
    <row r="776">
      <c r="I776" s="49"/>
      <c r="J776" s="49"/>
      <c r="K776" s="49"/>
    </row>
    <row r="777">
      <c r="I777" s="49"/>
      <c r="J777" s="49"/>
      <c r="K777" s="49"/>
    </row>
    <row r="778">
      <c r="I778" s="49"/>
      <c r="J778" s="49"/>
      <c r="K778" s="49"/>
    </row>
    <row r="779">
      <c r="I779" s="49"/>
      <c r="J779" s="49"/>
      <c r="K779" s="49"/>
    </row>
    <row r="780">
      <c r="I780" s="49"/>
      <c r="J780" s="49"/>
      <c r="K780" s="49"/>
    </row>
    <row r="781">
      <c r="I781" s="49"/>
      <c r="J781" s="49"/>
      <c r="K781" s="49"/>
    </row>
    <row r="782">
      <c r="I782" s="49"/>
      <c r="J782" s="49"/>
      <c r="K782" s="49"/>
    </row>
    <row r="783">
      <c r="I783" s="49"/>
      <c r="J783" s="49"/>
      <c r="K783" s="49"/>
    </row>
    <row r="784">
      <c r="I784" s="49"/>
      <c r="J784" s="49"/>
      <c r="K784" s="49"/>
    </row>
    <row r="785">
      <c r="I785" s="49"/>
      <c r="J785" s="49"/>
      <c r="K785" s="49"/>
    </row>
    <row r="786">
      <c r="I786" s="49"/>
      <c r="J786" s="49"/>
      <c r="K786" s="49"/>
    </row>
    <row r="787">
      <c r="I787" s="49"/>
      <c r="J787" s="49"/>
      <c r="K787" s="49"/>
    </row>
    <row r="788">
      <c r="I788" s="49"/>
      <c r="J788" s="49"/>
      <c r="K788" s="49"/>
    </row>
    <row r="789">
      <c r="I789" s="49"/>
      <c r="J789" s="49"/>
      <c r="K789" s="49"/>
    </row>
    <row r="790">
      <c r="I790" s="49"/>
      <c r="J790" s="49"/>
      <c r="K790" s="49"/>
    </row>
    <row r="791">
      <c r="I791" s="49"/>
      <c r="J791" s="49"/>
      <c r="K791" s="49"/>
    </row>
    <row r="792">
      <c r="I792" s="49"/>
      <c r="J792" s="49"/>
      <c r="K792" s="49"/>
    </row>
    <row r="793">
      <c r="I793" s="49"/>
      <c r="J793" s="49"/>
      <c r="K793" s="49"/>
    </row>
    <row r="794">
      <c r="I794" s="49"/>
      <c r="J794" s="49"/>
      <c r="K794" s="49"/>
    </row>
    <row r="795">
      <c r="I795" s="49"/>
      <c r="J795" s="49"/>
      <c r="K795" s="49"/>
    </row>
    <row r="796">
      <c r="I796" s="49"/>
      <c r="J796" s="49"/>
      <c r="K796" s="49"/>
    </row>
    <row r="797">
      <c r="I797" s="49"/>
      <c r="J797" s="49"/>
      <c r="K797" s="49"/>
    </row>
    <row r="798">
      <c r="I798" s="49"/>
      <c r="J798" s="49"/>
      <c r="K798" s="49"/>
    </row>
    <row r="799">
      <c r="I799" s="49"/>
      <c r="J799" s="49"/>
      <c r="K799" s="49"/>
    </row>
    <row r="800">
      <c r="I800" s="49"/>
      <c r="J800" s="49"/>
      <c r="K800" s="49"/>
    </row>
    <row r="801">
      <c r="I801" s="49"/>
      <c r="J801" s="49"/>
      <c r="K801" s="49"/>
    </row>
    <row r="802">
      <c r="I802" s="49"/>
      <c r="J802" s="49"/>
      <c r="K802" s="49"/>
    </row>
    <row r="803">
      <c r="I803" s="49"/>
      <c r="J803" s="49"/>
      <c r="K803" s="49"/>
    </row>
    <row r="804">
      <c r="I804" s="49"/>
      <c r="J804" s="49"/>
      <c r="K804" s="49"/>
    </row>
    <row r="805">
      <c r="I805" s="49"/>
      <c r="J805" s="49"/>
      <c r="K805" s="49"/>
    </row>
    <row r="806">
      <c r="I806" s="49"/>
      <c r="J806" s="49"/>
      <c r="K806" s="49"/>
    </row>
    <row r="807">
      <c r="I807" s="49"/>
      <c r="J807" s="49"/>
      <c r="K807" s="49"/>
    </row>
    <row r="808">
      <c r="I808" s="49"/>
      <c r="J808" s="49"/>
      <c r="K808" s="49"/>
    </row>
    <row r="809">
      <c r="I809" s="49"/>
      <c r="J809" s="49"/>
      <c r="K809" s="49"/>
    </row>
    <row r="810">
      <c r="I810" s="49"/>
      <c r="J810" s="49"/>
      <c r="K810" s="49"/>
    </row>
    <row r="811">
      <c r="I811" s="49"/>
      <c r="J811" s="49"/>
      <c r="K811" s="49"/>
    </row>
    <row r="812">
      <c r="I812" s="49"/>
      <c r="J812" s="49"/>
      <c r="K812" s="49"/>
    </row>
    <row r="813">
      <c r="I813" s="49"/>
      <c r="J813" s="49"/>
      <c r="K813" s="49"/>
    </row>
    <row r="814">
      <c r="I814" s="49"/>
      <c r="J814" s="49"/>
      <c r="K814" s="49"/>
    </row>
    <row r="815">
      <c r="I815" s="49"/>
      <c r="J815" s="49"/>
      <c r="K815" s="49"/>
    </row>
    <row r="816">
      <c r="I816" s="49"/>
      <c r="J816" s="49"/>
      <c r="K816" s="49"/>
    </row>
    <row r="817">
      <c r="I817" s="49"/>
      <c r="J817" s="49"/>
      <c r="K817" s="49"/>
    </row>
    <row r="818">
      <c r="I818" s="49"/>
      <c r="J818" s="49"/>
      <c r="K818" s="49"/>
    </row>
    <row r="819">
      <c r="I819" s="49"/>
      <c r="J819" s="49"/>
      <c r="K819" s="49"/>
    </row>
    <row r="820">
      <c r="I820" s="49"/>
      <c r="J820" s="49"/>
      <c r="K820" s="49"/>
    </row>
    <row r="821">
      <c r="I821" s="49"/>
      <c r="J821" s="49"/>
      <c r="K821" s="49"/>
    </row>
    <row r="822">
      <c r="I822" s="49"/>
      <c r="J822" s="49"/>
      <c r="K822" s="49"/>
    </row>
    <row r="823">
      <c r="I823" s="49"/>
      <c r="J823" s="49"/>
      <c r="K823" s="49"/>
    </row>
    <row r="824">
      <c r="I824" s="49"/>
      <c r="J824" s="49"/>
      <c r="K824" s="49"/>
    </row>
    <row r="825">
      <c r="I825" s="49"/>
      <c r="J825" s="49"/>
      <c r="K825" s="49"/>
    </row>
    <row r="826">
      <c r="I826" s="49"/>
      <c r="J826" s="49"/>
      <c r="K826" s="49"/>
    </row>
    <row r="827">
      <c r="I827" s="49"/>
      <c r="J827" s="49"/>
      <c r="K827" s="49"/>
    </row>
    <row r="828">
      <c r="I828" s="49"/>
      <c r="J828" s="49"/>
      <c r="K828" s="49"/>
    </row>
    <row r="829">
      <c r="I829" s="49"/>
      <c r="J829" s="49"/>
      <c r="K829" s="49"/>
    </row>
    <row r="830">
      <c r="I830" s="49"/>
      <c r="J830" s="49"/>
      <c r="K830" s="49"/>
    </row>
    <row r="831">
      <c r="I831" s="49"/>
      <c r="J831" s="49"/>
      <c r="K831" s="49"/>
    </row>
    <row r="832">
      <c r="I832" s="49"/>
      <c r="J832" s="49"/>
      <c r="K832" s="49"/>
    </row>
    <row r="833">
      <c r="I833" s="49"/>
      <c r="J833" s="49"/>
      <c r="K833" s="49"/>
    </row>
    <row r="834">
      <c r="I834" s="49"/>
      <c r="J834" s="49"/>
      <c r="K834" s="49"/>
    </row>
    <row r="835">
      <c r="I835" s="49"/>
      <c r="J835" s="49"/>
      <c r="K835" s="49"/>
    </row>
    <row r="836">
      <c r="I836" s="49"/>
      <c r="J836" s="49"/>
      <c r="K836" s="49"/>
    </row>
    <row r="837">
      <c r="I837" s="49"/>
      <c r="J837" s="49"/>
      <c r="K837" s="49"/>
    </row>
    <row r="838">
      <c r="I838" s="49"/>
      <c r="J838" s="49"/>
      <c r="K838" s="49"/>
    </row>
    <row r="839">
      <c r="I839" s="49"/>
      <c r="J839" s="49"/>
      <c r="K839" s="49"/>
    </row>
    <row r="840">
      <c r="I840" s="49"/>
      <c r="J840" s="49"/>
      <c r="K840" s="49"/>
    </row>
    <row r="841">
      <c r="I841" s="49"/>
      <c r="J841" s="49"/>
      <c r="K841" s="49"/>
    </row>
    <row r="842">
      <c r="I842" s="49"/>
      <c r="J842" s="49"/>
      <c r="K842" s="49"/>
    </row>
    <row r="843">
      <c r="I843" s="49"/>
      <c r="J843" s="49"/>
      <c r="K843" s="49"/>
    </row>
    <row r="844">
      <c r="I844" s="49"/>
      <c r="J844" s="49"/>
      <c r="K844" s="49"/>
    </row>
    <row r="845">
      <c r="I845" s="49"/>
      <c r="J845" s="49"/>
      <c r="K845" s="49"/>
    </row>
    <row r="846">
      <c r="I846" s="49"/>
      <c r="J846" s="49"/>
      <c r="K846" s="49"/>
    </row>
    <row r="847">
      <c r="I847" s="49"/>
      <c r="J847" s="49"/>
      <c r="K847" s="49"/>
    </row>
    <row r="848">
      <c r="I848" s="49"/>
      <c r="J848" s="49"/>
      <c r="K848" s="49"/>
    </row>
    <row r="849">
      <c r="I849" s="49"/>
      <c r="J849" s="49"/>
      <c r="K849" s="49"/>
    </row>
    <row r="850">
      <c r="I850" s="49"/>
      <c r="J850" s="49"/>
      <c r="K850" s="49"/>
    </row>
    <row r="851">
      <c r="I851" s="49"/>
      <c r="J851" s="49"/>
      <c r="K851" s="49"/>
    </row>
    <row r="852">
      <c r="I852" s="49"/>
      <c r="J852" s="49"/>
      <c r="K852" s="49"/>
    </row>
    <row r="853">
      <c r="I853" s="49"/>
      <c r="J853" s="49"/>
      <c r="K853" s="49"/>
    </row>
    <row r="854">
      <c r="I854" s="49"/>
      <c r="J854" s="49"/>
      <c r="K854" s="49"/>
    </row>
    <row r="855">
      <c r="I855" s="49"/>
      <c r="J855" s="49"/>
      <c r="K855" s="49"/>
    </row>
    <row r="856">
      <c r="I856" s="49"/>
      <c r="J856" s="49"/>
      <c r="K856" s="49"/>
    </row>
    <row r="857">
      <c r="I857" s="49"/>
      <c r="J857" s="49"/>
      <c r="K857" s="49"/>
    </row>
    <row r="858">
      <c r="I858" s="49"/>
      <c r="J858" s="49"/>
      <c r="K858" s="49"/>
    </row>
    <row r="859">
      <c r="I859" s="49"/>
      <c r="J859" s="49"/>
      <c r="K859" s="49"/>
    </row>
    <row r="860">
      <c r="I860" s="49"/>
      <c r="J860" s="49"/>
      <c r="K860" s="49"/>
    </row>
    <row r="861">
      <c r="I861" s="49"/>
      <c r="J861" s="49"/>
      <c r="K861" s="49"/>
    </row>
    <row r="862">
      <c r="I862" s="49"/>
      <c r="J862" s="49"/>
      <c r="K862" s="49"/>
    </row>
    <row r="863">
      <c r="I863" s="49"/>
      <c r="J863" s="49"/>
      <c r="K863" s="49"/>
    </row>
    <row r="864">
      <c r="I864" s="49"/>
      <c r="J864" s="49"/>
      <c r="K864" s="49"/>
    </row>
    <row r="865">
      <c r="I865" s="49"/>
      <c r="J865" s="49"/>
      <c r="K865" s="49"/>
    </row>
    <row r="866">
      <c r="I866" s="49"/>
      <c r="J866" s="49"/>
      <c r="K866" s="49"/>
    </row>
    <row r="867">
      <c r="I867" s="49"/>
      <c r="J867" s="49"/>
      <c r="K867" s="49"/>
    </row>
    <row r="868">
      <c r="I868" s="49"/>
      <c r="J868" s="49"/>
      <c r="K868" s="49"/>
    </row>
    <row r="869">
      <c r="I869" s="49"/>
      <c r="J869" s="49"/>
      <c r="K869" s="49"/>
    </row>
    <row r="870">
      <c r="I870" s="49"/>
      <c r="J870" s="49"/>
      <c r="K870" s="49"/>
    </row>
    <row r="871">
      <c r="I871" s="49"/>
      <c r="J871" s="49"/>
      <c r="K871" s="49"/>
    </row>
    <row r="872">
      <c r="I872" s="49"/>
      <c r="J872" s="49"/>
      <c r="K872" s="49"/>
    </row>
    <row r="873">
      <c r="I873" s="49"/>
      <c r="J873" s="49"/>
      <c r="K873" s="49"/>
    </row>
    <row r="874">
      <c r="I874" s="49"/>
      <c r="J874" s="49"/>
      <c r="K874" s="49"/>
    </row>
    <row r="875">
      <c r="I875" s="49"/>
      <c r="J875" s="49"/>
      <c r="K875" s="49"/>
    </row>
    <row r="876">
      <c r="I876" s="49"/>
      <c r="J876" s="49"/>
      <c r="K876" s="49"/>
    </row>
    <row r="877">
      <c r="I877" s="49"/>
      <c r="J877" s="49"/>
      <c r="K877" s="49"/>
    </row>
    <row r="878">
      <c r="I878" s="49"/>
      <c r="J878" s="49"/>
      <c r="K878" s="49"/>
    </row>
    <row r="879">
      <c r="I879" s="49"/>
      <c r="J879" s="49"/>
      <c r="K879" s="49"/>
    </row>
    <row r="880">
      <c r="I880" s="49"/>
      <c r="J880" s="49"/>
      <c r="K880" s="49"/>
    </row>
    <row r="881">
      <c r="I881" s="49"/>
      <c r="J881" s="49"/>
      <c r="K881" s="49"/>
    </row>
    <row r="882">
      <c r="I882" s="49"/>
      <c r="J882" s="49"/>
      <c r="K882" s="49"/>
    </row>
    <row r="883">
      <c r="I883" s="49"/>
      <c r="J883" s="49"/>
      <c r="K883" s="49"/>
    </row>
    <row r="884">
      <c r="I884" s="49"/>
      <c r="J884" s="49"/>
      <c r="K884" s="49"/>
    </row>
    <row r="885">
      <c r="I885" s="49"/>
      <c r="J885" s="49"/>
      <c r="K885" s="49"/>
    </row>
    <row r="886">
      <c r="I886" s="49"/>
      <c r="J886" s="49"/>
      <c r="K886" s="49"/>
    </row>
    <row r="887">
      <c r="I887" s="49"/>
      <c r="J887" s="49"/>
      <c r="K887" s="49"/>
    </row>
    <row r="888">
      <c r="I888" s="49"/>
      <c r="J888" s="49"/>
      <c r="K888" s="49"/>
    </row>
    <row r="889">
      <c r="I889" s="49"/>
      <c r="J889" s="49"/>
      <c r="K889" s="49"/>
    </row>
    <row r="890">
      <c r="I890" s="49"/>
      <c r="J890" s="49"/>
      <c r="K890" s="49"/>
    </row>
    <row r="891">
      <c r="I891" s="49"/>
      <c r="J891" s="49"/>
      <c r="K891" s="49"/>
    </row>
    <row r="892">
      <c r="I892" s="49"/>
      <c r="J892" s="49"/>
      <c r="K892" s="49"/>
    </row>
    <row r="893">
      <c r="I893" s="49"/>
      <c r="J893" s="49"/>
      <c r="K893" s="49"/>
    </row>
    <row r="894">
      <c r="I894" s="49"/>
      <c r="J894" s="49"/>
      <c r="K894" s="49"/>
    </row>
    <row r="895">
      <c r="I895" s="49"/>
      <c r="J895" s="49"/>
      <c r="K895" s="49"/>
    </row>
    <row r="896">
      <c r="I896" s="49"/>
      <c r="J896" s="49"/>
      <c r="K896" s="49"/>
    </row>
    <row r="897">
      <c r="I897" s="49"/>
      <c r="J897" s="49"/>
      <c r="K897" s="49"/>
    </row>
    <row r="898">
      <c r="I898" s="49"/>
      <c r="J898" s="49"/>
      <c r="K898" s="49"/>
    </row>
    <row r="899">
      <c r="I899" s="49"/>
      <c r="J899" s="49"/>
      <c r="K899" s="49"/>
    </row>
    <row r="900">
      <c r="I900" s="49"/>
      <c r="J900" s="49"/>
      <c r="K900" s="49"/>
    </row>
    <row r="901">
      <c r="I901" s="49"/>
      <c r="J901" s="49"/>
      <c r="K901" s="49"/>
    </row>
    <row r="902">
      <c r="I902" s="49"/>
      <c r="J902" s="49"/>
      <c r="K902" s="49"/>
    </row>
    <row r="903">
      <c r="I903" s="49"/>
      <c r="J903" s="49"/>
      <c r="K903" s="49"/>
    </row>
    <row r="904">
      <c r="I904" s="49"/>
      <c r="J904" s="49"/>
      <c r="K904" s="49"/>
    </row>
    <row r="905">
      <c r="I905" s="49"/>
      <c r="J905" s="49"/>
      <c r="K905" s="49"/>
    </row>
    <row r="906">
      <c r="I906" s="49"/>
      <c r="J906" s="49"/>
      <c r="K906" s="49"/>
    </row>
    <row r="907">
      <c r="I907" s="49"/>
      <c r="J907" s="49"/>
      <c r="K907" s="49"/>
    </row>
    <row r="908">
      <c r="I908" s="49"/>
      <c r="J908" s="49"/>
      <c r="K908" s="49"/>
    </row>
    <row r="909">
      <c r="I909" s="49"/>
      <c r="J909" s="49"/>
      <c r="K909" s="49"/>
    </row>
    <row r="910">
      <c r="I910" s="49"/>
      <c r="J910" s="49"/>
      <c r="K910" s="49"/>
    </row>
    <row r="911">
      <c r="I911" s="49"/>
      <c r="J911" s="49"/>
      <c r="K911" s="49"/>
    </row>
    <row r="912">
      <c r="I912" s="49"/>
      <c r="J912" s="49"/>
      <c r="K912" s="49"/>
    </row>
    <row r="913">
      <c r="I913" s="49"/>
      <c r="J913" s="49"/>
      <c r="K913" s="49"/>
    </row>
    <row r="914">
      <c r="I914" s="49"/>
      <c r="J914" s="49"/>
      <c r="K914" s="49"/>
    </row>
    <row r="915">
      <c r="I915" s="49"/>
      <c r="J915" s="49"/>
      <c r="K915" s="49"/>
    </row>
    <row r="916">
      <c r="I916" s="49"/>
      <c r="J916" s="49"/>
      <c r="K916" s="49"/>
    </row>
    <row r="917">
      <c r="I917" s="49"/>
      <c r="J917" s="49"/>
      <c r="K917" s="49"/>
    </row>
    <row r="918">
      <c r="I918" s="49"/>
      <c r="J918" s="49"/>
      <c r="K918" s="49"/>
    </row>
    <row r="919">
      <c r="I919" s="49"/>
      <c r="J919" s="49"/>
      <c r="K919" s="49"/>
    </row>
    <row r="920">
      <c r="I920" s="49"/>
      <c r="J920" s="49"/>
      <c r="K920" s="49"/>
    </row>
    <row r="921">
      <c r="I921" s="49"/>
      <c r="J921" s="49"/>
      <c r="K921" s="49"/>
    </row>
    <row r="922">
      <c r="I922" s="49"/>
      <c r="J922" s="49"/>
      <c r="K922" s="49"/>
    </row>
    <row r="923">
      <c r="I923" s="49"/>
      <c r="J923" s="49"/>
      <c r="K923" s="49"/>
    </row>
    <row r="924">
      <c r="I924" s="49"/>
      <c r="J924" s="49"/>
      <c r="K924" s="49"/>
    </row>
    <row r="925">
      <c r="I925" s="49"/>
      <c r="J925" s="49"/>
      <c r="K925" s="49"/>
    </row>
    <row r="926">
      <c r="I926" s="49"/>
      <c r="J926" s="49"/>
      <c r="K926" s="49"/>
    </row>
    <row r="927">
      <c r="I927" s="49"/>
      <c r="J927" s="49"/>
      <c r="K927" s="49"/>
    </row>
    <row r="928">
      <c r="I928" s="49"/>
      <c r="J928" s="49"/>
      <c r="K928" s="49"/>
    </row>
    <row r="929">
      <c r="I929" s="49"/>
      <c r="J929" s="49"/>
      <c r="K929" s="49"/>
    </row>
    <row r="930">
      <c r="I930" s="49"/>
      <c r="J930" s="49"/>
      <c r="K930" s="49"/>
    </row>
    <row r="931">
      <c r="I931" s="49"/>
      <c r="J931" s="49"/>
      <c r="K931" s="49"/>
    </row>
    <row r="932">
      <c r="I932" s="49"/>
      <c r="J932" s="49"/>
      <c r="K932" s="49"/>
    </row>
    <row r="933">
      <c r="I933" s="49"/>
      <c r="J933" s="49"/>
      <c r="K933" s="49"/>
    </row>
    <row r="934">
      <c r="I934" s="49"/>
      <c r="J934" s="49"/>
      <c r="K934" s="49"/>
    </row>
    <row r="935">
      <c r="I935" s="49"/>
      <c r="J935" s="49"/>
      <c r="K935" s="49"/>
    </row>
    <row r="936">
      <c r="I936" s="49"/>
      <c r="J936" s="49"/>
      <c r="K936" s="49"/>
    </row>
    <row r="937">
      <c r="I937" s="49"/>
      <c r="J937" s="49"/>
      <c r="K937" s="49"/>
    </row>
    <row r="938">
      <c r="I938" s="49"/>
      <c r="J938" s="49"/>
      <c r="K938" s="49"/>
    </row>
    <row r="939">
      <c r="I939" s="49"/>
      <c r="J939" s="49"/>
      <c r="K939" s="49"/>
    </row>
    <row r="940">
      <c r="I940" s="49"/>
      <c r="J940" s="49"/>
      <c r="K940" s="49"/>
    </row>
    <row r="941">
      <c r="I941" s="49"/>
      <c r="J941" s="49"/>
      <c r="K941" s="49"/>
    </row>
    <row r="942">
      <c r="I942" s="49"/>
      <c r="J942" s="49"/>
      <c r="K942" s="49"/>
    </row>
    <row r="943">
      <c r="I943" s="49"/>
      <c r="J943" s="49"/>
      <c r="K943" s="49"/>
    </row>
    <row r="944">
      <c r="I944" s="49"/>
      <c r="J944" s="49"/>
      <c r="K944" s="49"/>
    </row>
    <row r="945">
      <c r="I945" s="49"/>
      <c r="J945" s="49"/>
      <c r="K945" s="49"/>
    </row>
    <row r="946">
      <c r="I946" s="49"/>
      <c r="J946" s="49"/>
      <c r="K946" s="49"/>
    </row>
    <row r="947">
      <c r="I947" s="49"/>
      <c r="J947" s="49"/>
      <c r="K947" s="49"/>
    </row>
    <row r="948">
      <c r="I948" s="49"/>
      <c r="J948" s="49"/>
      <c r="K948" s="49"/>
    </row>
    <row r="949">
      <c r="I949" s="49"/>
      <c r="J949" s="49"/>
      <c r="K949" s="49"/>
    </row>
    <row r="950">
      <c r="I950" s="49"/>
      <c r="J950" s="49"/>
      <c r="K950" s="49"/>
    </row>
    <row r="951">
      <c r="I951" s="49"/>
      <c r="J951" s="49"/>
      <c r="K951" s="49"/>
    </row>
    <row r="952">
      <c r="I952" s="49"/>
      <c r="J952" s="49"/>
      <c r="K952" s="49"/>
    </row>
    <row r="953">
      <c r="I953" s="49"/>
      <c r="J953" s="49"/>
      <c r="K953" s="49"/>
    </row>
    <row r="954">
      <c r="I954" s="49"/>
      <c r="J954" s="49"/>
      <c r="K954" s="49"/>
    </row>
    <row r="955">
      <c r="I955" s="49"/>
      <c r="J955" s="49"/>
      <c r="K955" s="49"/>
    </row>
    <row r="956">
      <c r="I956" s="49"/>
      <c r="J956" s="49"/>
      <c r="K956" s="49"/>
    </row>
    <row r="957">
      <c r="I957" s="49"/>
      <c r="J957" s="49"/>
      <c r="K957" s="49"/>
    </row>
    <row r="958">
      <c r="I958" s="49"/>
      <c r="J958" s="49"/>
      <c r="K958" s="49"/>
    </row>
    <row r="959">
      <c r="I959" s="49"/>
      <c r="J959" s="49"/>
      <c r="K959" s="49"/>
    </row>
    <row r="960">
      <c r="I960" s="49"/>
      <c r="J960" s="49"/>
      <c r="K960" s="49"/>
    </row>
    <row r="961">
      <c r="I961" s="49"/>
      <c r="J961" s="49"/>
      <c r="K961" s="49"/>
    </row>
    <row r="962">
      <c r="I962" s="49"/>
      <c r="J962" s="49"/>
      <c r="K962" s="49"/>
    </row>
    <row r="963">
      <c r="I963" s="49"/>
      <c r="J963" s="49"/>
      <c r="K963" s="49"/>
    </row>
    <row r="964">
      <c r="I964" s="49"/>
      <c r="J964" s="49"/>
      <c r="K964" s="49"/>
    </row>
    <row r="965">
      <c r="I965" s="49"/>
      <c r="J965" s="49"/>
      <c r="K965" s="49"/>
    </row>
    <row r="966">
      <c r="I966" s="49"/>
      <c r="J966" s="49"/>
      <c r="K966" s="49"/>
    </row>
    <row r="967">
      <c r="I967" s="49"/>
      <c r="J967" s="49"/>
      <c r="K967" s="49"/>
    </row>
    <row r="968">
      <c r="I968" s="49"/>
      <c r="J968" s="49"/>
      <c r="K968" s="49"/>
    </row>
    <row r="969">
      <c r="I969" s="49"/>
      <c r="J969" s="49"/>
      <c r="K969" s="49"/>
    </row>
    <row r="970">
      <c r="I970" s="49"/>
      <c r="J970" s="49"/>
      <c r="K970" s="49"/>
    </row>
    <row r="971">
      <c r="I971" s="49"/>
      <c r="J971" s="49"/>
      <c r="K971" s="49"/>
    </row>
    <row r="972">
      <c r="I972" s="49"/>
      <c r="J972" s="49"/>
      <c r="K972" s="49"/>
    </row>
    <row r="973">
      <c r="I973" s="49"/>
      <c r="J973" s="49"/>
      <c r="K973" s="49"/>
    </row>
    <row r="974">
      <c r="I974" s="49"/>
      <c r="J974" s="49"/>
      <c r="K974" s="49"/>
    </row>
    <row r="975">
      <c r="I975" s="49"/>
      <c r="J975" s="49"/>
      <c r="K975" s="49"/>
    </row>
    <row r="976">
      <c r="I976" s="49"/>
      <c r="J976" s="49"/>
      <c r="K976" s="49"/>
    </row>
    <row r="977">
      <c r="I977" s="49"/>
      <c r="J977" s="49"/>
      <c r="K977" s="49"/>
    </row>
    <row r="978">
      <c r="I978" s="49"/>
      <c r="J978" s="49"/>
      <c r="K978" s="49"/>
    </row>
    <row r="979">
      <c r="I979" s="49"/>
      <c r="J979" s="49"/>
      <c r="K979" s="49"/>
    </row>
    <row r="980">
      <c r="I980" s="49"/>
      <c r="J980" s="49"/>
      <c r="K980" s="49"/>
    </row>
    <row r="981">
      <c r="I981" s="49"/>
      <c r="J981" s="49"/>
      <c r="K981" s="49"/>
    </row>
    <row r="982">
      <c r="I982" s="49"/>
      <c r="J982" s="49"/>
      <c r="K982" s="49"/>
    </row>
    <row r="983">
      <c r="I983" s="49"/>
      <c r="J983" s="49"/>
      <c r="K983" s="49"/>
    </row>
    <row r="984">
      <c r="I984" s="49"/>
      <c r="J984" s="49"/>
      <c r="K984" s="49"/>
    </row>
    <row r="985">
      <c r="I985" s="49"/>
      <c r="J985" s="49"/>
      <c r="K985" s="49"/>
    </row>
    <row r="986">
      <c r="I986" s="49"/>
      <c r="J986" s="49"/>
      <c r="K986" s="49"/>
    </row>
    <row r="987">
      <c r="I987" s="49"/>
      <c r="J987" s="49"/>
      <c r="K987" s="49"/>
    </row>
    <row r="988">
      <c r="I988" s="49"/>
      <c r="J988" s="49"/>
      <c r="K988" s="49"/>
    </row>
    <row r="989">
      <c r="I989" s="49"/>
      <c r="J989" s="49"/>
      <c r="K989" s="49"/>
    </row>
    <row r="990">
      <c r="I990" s="49"/>
      <c r="J990" s="49"/>
      <c r="K990" s="49"/>
    </row>
    <row r="991">
      <c r="I991" s="49"/>
      <c r="J991" s="49"/>
      <c r="K991" s="49"/>
    </row>
    <row r="992">
      <c r="I992" s="49"/>
      <c r="J992" s="49"/>
      <c r="K992" s="49"/>
    </row>
    <row r="993">
      <c r="I993" s="49"/>
      <c r="J993" s="49"/>
      <c r="K993" s="49"/>
    </row>
    <row r="994">
      <c r="I994" s="49"/>
      <c r="J994" s="49"/>
      <c r="K994" s="49"/>
    </row>
    <row r="995">
      <c r="I995" s="49"/>
      <c r="J995" s="49"/>
      <c r="K995" s="49"/>
    </row>
    <row r="996">
      <c r="I996" s="49"/>
      <c r="J996" s="49"/>
      <c r="K996" s="49"/>
    </row>
    <row r="997">
      <c r="I997" s="49"/>
      <c r="J997" s="49"/>
      <c r="K997" s="49"/>
    </row>
    <row r="998">
      <c r="I998" s="49"/>
      <c r="J998" s="49"/>
      <c r="K998" s="49"/>
    </row>
    <row r="999">
      <c r="I999" s="49"/>
      <c r="J999" s="49"/>
      <c r="K999" s="49"/>
    </row>
    <row r="1000">
      <c r="I1000" s="49"/>
      <c r="J1000" s="49"/>
      <c r="K1000" s="49"/>
    </row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8.0"/>
    <col customWidth="1" min="3" max="3" width="15.5"/>
    <col customWidth="1" min="7" max="7" width="15.88"/>
    <col customWidth="1" min="8" max="8" width="13.88"/>
  </cols>
  <sheetData>
    <row r="1" ht="27.0" customHeight="1">
      <c r="J1" s="69" t="s">
        <v>263</v>
      </c>
      <c r="K1" s="69" t="s">
        <v>264</v>
      </c>
      <c r="L1" s="68" t="s">
        <v>265</v>
      </c>
      <c r="M1" s="68" t="s">
        <v>266</v>
      </c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</row>
    <row r="2">
      <c r="J2" s="70">
        <f t="array" ref="J2">IFERROR(INDEX('Commission Data'!$D:$D,MATCH(1,('Commission Data'!$B:$B=A2)*('Commission Data'!$C:$C="Brett"),0)),0)</f>
        <v>929.91</v>
      </c>
      <c r="K2" s="70">
        <f t="array" ref="K2">IFERROR(INDEX('Commission Data'!$E:$E,MATCH(1,('Commission Data'!$B:$B=A2)*('Commission Data'!$C:$C="Brett"),0)),0)</f>
        <v>0</v>
      </c>
      <c r="L2" s="47" t="b">
        <v>0</v>
      </c>
    </row>
    <row r="3">
      <c r="J3" s="70">
        <f t="array" ref="J3">IFERROR(INDEX('Commission Data'!$D:$D,MATCH(1,('Commission Data'!$B:$B=A3)*('Commission Data'!$C:$C="Brett"),0)),0)</f>
        <v>1085.61</v>
      </c>
      <c r="K3" s="70">
        <f t="array" ref="K3">IFERROR(INDEX('Commission Data'!$E:$E,MATCH(1,('Commission Data'!$B:$B=A3)*('Commission Data'!$C:$C="Brett"),0)),0)</f>
        <v>0</v>
      </c>
      <c r="L3" s="47" t="b">
        <v>0</v>
      </c>
    </row>
    <row r="4">
      <c r="J4" s="70">
        <f t="array" ref="J4">IFERROR(INDEX('Commission Data'!$D:$D,MATCH(1,('Commission Data'!$B:$B=A4)*('Commission Data'!$C:$C="Brett"),0)),0)</f>
        <v>60.91</v>
      </c>
      <c r="K4" s="70">
        <f t="array" ref="K4">IFERROR(INDEX('Commission Data'!$E:$E,MATCH(1,('Commission Data'!$B:$B=A4)*('Commission Data'!$C:$C="Brett"),0)),0)</f>
        <v>0</v>
      </c>
      <c r="L4" s="47" t="b">
        <v>0</v>
      </c>
    </row>
    <row r="5">
      <c r="J5" s="70">
        <f t="array" ref="J5">IFERROR(INDEX('Commission Data'!$D:$D,MATCH(1,('Commission Data'!$B:$B=A5)*('Commission Data'!$C:$C="Brett"),0)),0)</f>
        <v>1844.6</v>
      </c>
      <c r="K5" s="70">
        <f t="array" ref="K5">IFERROR(INDEX('Commission Data'!$E:$E,MATCH(1,('Commission Data'!$B:$B=A5)*('Commission Data'!$C:$C="Brett"),0)),0)</f>
        <v>0</v>
      </c>
      <c r="L5" s="47" t="b">
        <v>0</v>
      </c>
    </row>
    <row r="6">
      <c r="J6" s="70">
        <f t="array" ref="J6">IFERROR(INDEX('Commission Data'!$D:$D,MATCH(1,('Commission Data'!$B:$B=A6)*('Commission Data'!$C:$C="Brett"),0)),0)</f>
        <v>20</v>
      </c>
      <c r="K6" s="70">
        <f t="array" ref="K6">IFERROR(INDEX('Commission Data'!$E:$E,MATCH(1,('Commission Data'!$B:$B=A6)*('Commission Data'!$C:$C="Brett"),0)),0)</f>
        <v>0</v>
      </c>
      <c r="L6" s="47" t="b">
        <v>0</v>
      </c>
    </row>
    <row r="7">
      <c r="J7" s="70">
        <f t="array" ref="J7">IFERROR(INDEX('Commission Data'!$D:$D,MATCH(1,('Commission Data'!$B:$B=A7)*('Commission Data'!$C:$C="Brett"),0)),0)</f>
        <v>32</v>
      </c>
      <c r="K7" s="70">
        <f t="array" ref="K7">IFERROR(INDEX('Commission Data'!$E:$E,MATCH(1,('Commission Data'!$B:$B=A7)*('Commission Data'!$C:$C="Brett"),0)),0)</f>
        <v>0</v>
      </c>
      <c r="L7" s="47" t="b">
        <v>0</v>
      </c>
    </row>
    <row r="8">
      <c r="J8" s="70">
        <f t="array" ref="J8">IFERROR(INDEX('Commission Data'!$D:$D,MATCH(1,('Commission Data'!$B:$B=A8)*('Commission Data'!$C:$C="Brett"),0)),0)</f>
        <v>403.99</v>
      </c>
      <c r="K8" s="70">
        <f t="array" ref="K8">IFERROR(INDEX('Commission Data'!$E:$E,MATCH(1,('Commission Data'!$B:$B=A8)*('Commission Data'!$C:$C="Brett"),0)),0)</f>
        <v>0</v>
      </c>
      <c r="L8" s="47" t="b">
        <v>0</v>
      </c>
    </row>
    <row r="9">
      <c r="J9" s="70">
        <f t="array" ref="J9">IFERROR(INDEX('Commission Data'!$D:$D,MATCH(1,('Commission Data'!$B:$B=A9)*('Commission Data'!$C:$C="Brett"),0)),0)</f>
        <v>935.61</v>
      </c>
      <c r="K9" s="70">
        <f t="array" ref="K9">IFERROR(INDEX('Commission Data'!$E:$E,MATCH(1,('Commission Data'!$B:$B=A9)*('Commission Data'!$C:$C="Brett"),0)),0)</f>
        <v>0</v>
      </c>
      <c r="L9" s="47" t="b">
        <v>0</v>
      </c>
    </row>
    <row r="10">
      <c r="J10" s="70">
        <f t="array" ref="J10">IFERROR(INDEX('Commission Data'!$D:$D,MATCH(1,('Commission Data'!$B:$B=A10)*('Commission Data'!$C:$C="Brett"),0)),0)</f>
        <v>538.36</v>
      </c>
      <c r="K10" s="70">
        <f t="array" ref="K10">IFERROR(INDEX('Commission Data'!$E:$E,MATCH(1,('Commission Data'!$B:$B=A10)*('Commission Data'!$C:$C="Brett"),0)),0)</f>
        <v>0</v>
      </c>
      <c r="L10" s="47" t="b">
        <v>0</v>
      </c>
    </row>
    <row r="11">
      <c r="J11" s="70">
        <f t="array" ref="J11">IFERROR(INDEX('Commission Data'!$D:$D,MATCH(1,('Commission Data'!$B:$B=A11)*('Commission Data'!$C:$C="Brett"),0)),0)</f>
        <v>785.59</v>
      </c>
      <c r="K11" s="70">
        <f t="array" ref="K11">IFERROR(INDEX('Commission Data'!$E:$E,MATCH(1,('Commission Data'!$B:$B=A11)*('Commission Data'!$C:$C="Brett"),0)),0)</f>
        <v>0</v>
      </c>
      <c r="L11" s="47" t="b">
        <v>0</v>
      </c>
    </row>
    <row r="12">
      <c r="J12" s="70">
        <f t="array" ref="J12">IFERROR(INDEX('Commission Data'!$D:$D,MATCH(1,('Commission Data'!$B:$B=A12)*('Commission Data'!$C:$C="Brett"),0)),0)</f>
        <v>460.85</v>
      </c>
      <c r="K12" s="70">
        <f t="array" ref="K12">IFERROR(INDEX('Commission Data'!$E:$E,MATCH(1,('Commission Data'!$B:$B=A12)*('Commission Data'!$C:$C="Brett"),0)),0)</f>
        <v>0</v>
      </c>
      <c r="L12" s="47" t="b">
        <v>0</v>
      </c>
    </row>
    <row r="13">
      <c r="J13" s="70">
        <f t="array" ref="J13">IFERROR(INDEX('Commission Data'!$D:$D,MATCH(1,('Commission Data'!$B:$B=A13)*('Commission Data'!$C:$C="Brett"),0)),0)</f>
        <v>99.36</v>
      </c>
      <c r="K13" s="70">
        <f t="array" ref="K13">IFERROR(INDEX('Commission Data'!$E:$E,MATCH(1,('Commission Data'!$B:$B=A13)*('Commission Data'!$C:$C="Brett"),0)),0)</f>
        <v>0</v>
      </c>
      <c r="L13" s="47" t="b">
        <v>0</v>
      </c>
    </row>
    <row r="14">
      <c r="J14" s="70">
        <f t="array" ref="J14">IFERROR(INDEX('Commission Data'!$D:$D,MATCH(1,('Commission Data'!$B:$B=A14)*('Commission Data'!$C:$C="Brett"),0)),0)</f>
        <v>794.61</v>
      </c>
      <c r="K14" s="70">
        <f t="array" ref="K14">IFERROR(INDEX('Commission Data'!$E:$E,MATCH(1,('Commission Data'!$B:$B=A14)*('Commission Data'!$C:$C="Brett"),0)),0)</f>
        <v>0</v>
      </c>
      <c r="L14" s="47" t="b">
        <v>0</v>
      </c>
    </row>
    <row r="15">
      <c r="J15" s="70">
        <f t="array" ref="J15">IFERROR(INDEX('Commission Data'!$D:$D,MATCH(1,('Commission Data'!$B:$B=A15)*('Commission Data'!$C:$C="Brett"),0)),0)</f>
        <v>1180.44</v>
      </c>
      <c r="K15" s="70">
        <f t="array" ref="K15">IFERROR(INDEX('Commission Data'!$E:$E,MATCH(1,('Commission Data'!$B:$B=A15)*('Commission Data'!$C:$C="Brett"),0)),0)</f>
        <v>0</v>
      </c>
      <c r="L15" s="47" t="b">
        <v>0</v>
      </c>
    </row>
    <row r="16">
      <c r="J16" s="70">
        <f t="array" ref="J16">IFERROR(INDEX('Commission Data'!$D:$D,MATCH(1,('Commission Data'!$B:$B=A16)*('Commission Data'!$C:$C="Brett"),0)),0)</f>
        <v>201.47</v>
      </c>
      <c r="K16" s="70">
        <f t="array" ref="K16">IFERROR(INDEX('Commission Data'!$E:$E,MATCH(1,('Commission Data'!$B:$B=A16)*('Commission Data'!$C:$C="Brett"),0)),0)</f>
        <v>0</v>
      </c>
      <c r="L16" s="47" t="b">
        <v>0</v>
      </c>
    </row>
    <row r="17">
      <c r="J17" s="70">
        <f t="array" ref="J17">IFERROR(INDEX('Commission Data'!$D:$D,MATCH(1,('Commission Data'!$B:$B=A17)*('Commission Data'!$C:$C="Brett"),0)),0)</f>
        <v>0</v>
      </c>
      <c r="K17" s="70">
        <f t="array" ref="K17">IFERROR(INDEX('Commission Data'!$E:$E,MATCH(1,('Commission Data'!$B:$B=A17)*('Commission Data'!$C:$C="Brett"),0)),0)</f>
        <v>0</v>
      </c>
      <c r="L17" s="47" t="b">
        <v>0</v>
      </c>
    </row>
    <row r="18">
      <c r="J18" s="70">
        <f t="array" ref="J18">IFERROR(INDEX('Commission Data'!$D:$D,MATCH(1,('Commission Data'!$B:$B=A18)*('Commission Data'!$C:$C="Brett"),0)),0)</f>
        <v>1086.73</v>
      </c>
      <c r="K18" s="70">
        <f t="array" ref="K18">IFERROR(INDEX('Commission Data'!$E:$E,MATCH(1,('Commission Data'!$B:$B=A18)*('Commission Data'!$C:$C="Brett"),0)),0)</f>
        <v>0</v>
      </c>
      <c r="L18" s="47" t="b">
        <v>0</v>
      </c>
    </row>
    <row r="19">
      <c r="J19" s="70">
        <f t="array" ref="J19">IFERROR(INDEX('Commission Data'!$D:$D,MATCH(1,('Commission Data'!$B:$B=A19)*('Commission Data'!$C:$C="Brett"),0)),0)</f>
        <v>91.3</v>
      </c>
      <c r="K19" s="70">
        <f t="array" ref="K19">IFERROR(INDEX('Commission Data'!$E:$E,MATCH(1,('Commission Data'!$B:$B=A19)*('Commission Data'!$C:$C="Brett"),0)),0)</f>
        <v>0</v>
      </c>
      <c r="L19" s="47" t="b">
        <v>0</v>
      </c>
    </row>
    <row r="20">
      <c r="J20" s="70">
        <f t="array" ref="J20">IFERROR(INDEX('Commission Data'!$D:$D,MATCH(1,('Commission Data'!$B:$B=A20)*('Commission Data'!$C:$C="Brett"),0)),0)</f>
        <v>0</v>
      </c>
      <c r="K20" s="70">
        <f t="array" ref="K20">IFERROR(INDEX('Commission Data'!$E:$E,MATCH(1,('Commission Data'!$B:$B=A20)*('Commission Data'!$C:$C="Brett"),0)),0)</f>
        <v>0</v>
      </c>
      <c r="L20" s="47" t="b">
        <v>0</v>
      </c>
    </row>
    <row r="21">
      <c r="J21" s="70">
        <f t="array" ref="J21">IFERROR(INDEX('Commission Data'!$D:$D,MATCH(1,('Commission Data'!$B:$B=A21)*('Commission Data'!$C:$C="Brett"),0)),0)</f>
        <v>20</v>
      </c>
      <c r="K21" s="70">
        <f t="array" ref="K21">IFERROR(INDEX('Commission Data'!$E:$E,MATCH(1,('Commission Data'!$B:$B=A21)*('Commission Data'!$C:$C="Brett"),0)),0)</f>
        <v>0</v>
      </c>
      <c r="L21" s="47" t="b">
        <v>0</v>
      </c>
    </row>
    <row r="22">
      <c r="J22" s="70">
        <f t="array" ref="J22">IFERROR(INDEX('Commission Data'!$D:$D,MATCH(1,('Commission Data'!$B:$B=A22)*('Commission Data'!$C:$C="Brett"),0)),0)</f>
        <v>755.76</v>
      </c>
      <c r="K22" s="70">
        <f t="array" ref="K22">IFERROR(INDEX('Commission Data'!$E:$E,MATCH(1,('Commission Data'!$B:$B=A22)*('Commission Data'!$C:$C="Brett"),0)),0)</f>
        <v>0</v>
      </c>
      <c r="L22" s="47" t="b">
        <v>0</v>
      </c>
    </row>
    <row r="23">
      <c r="J23" s="70">
        <f t="array" ref="J23">IFERROR(INDEX('Commission Data'!$D:$D,MATCH(1,('Commission Data'!$B:$B=A23)*('Commission Data'!$C:$C="Brett"),0)),0)</f>
        <v>134.33</v>
      </c>
      <c r="K23" s="70">
        <f t="array" ref="K23">IFERROR(INDEX('Commission Data'!$E:$E,MATCH(1,('Commission Data'!$B:$B=A23)*('Commission Data'!$C:$C="Brett"),0)),0)</f>
        <v>0</v>
      </c>
      <c r="L23" s="47" t="b">
        <v>0</v>
      </c>
    </row>
    <row r="24">
      <c r="J24" s="70">
        <v>3356.3</v>
      </c>
      <c r="K24" s="70">
        <v>0.0</v>
      </c>
      <c r="L24" s="39" t="b">
        <v>1</v>
      </c>
    </row>
    <row r="25">
      <c r="J25" s="70">
        <f t="array" ref="J25">IFERROR(INDEX('Commission Data'!$D:$D,MATCH(1,('Commission Data'!$B:$B=A25)*('Commission Data'!$C:$C="Brett"),0)),0)</f>
        <v>76.01</v>
      </c>
      <c r="K25" s="70">
        <f t="array" ref="K25">IFERROR(INDEX('Commission Data'!$E:$E,MATCH(1,('Commission Data'!$B:$B=A25)*('Commission Data'!$C:$C="Brett"),0)),0)</f>
        <v>0</v>
      </c>
      <c r="L25" s="47" t="b">
        <v>0</v>
      </c>
    </row>
    <row r="26">
      <c r="J26" s="70">
        <f t="array" ref="J26">IFERROR(INDEX('Commission Data'!$D:$D,MATCH(1,('Commission Data'!$B:$B=A26)*('Commission Data'!$C:$C="Brett"),0)),0)</f>
        <v>119.18</v>
      </c>
      <c r="K26" s="70">
        <f t="array" ref="K26">IFERROR(INDEX('Commission Data'!$E:$E,MATCH(1,('Commission Data'!$B:$B=A26)*('Commission Data'!$C:$C="Brett"),0)),0)</f>
        <v>0</v>
      </c>
      <c r="L26" s="47" t="b">
        <v>0</v>
      </c>
    </row>
    <row r="27">
      <c r="J27" s="70">
        <f t="array" ref="J27">IFERROR(INDEX('Commission Data'!$D:$D,MATCH(1,('Commission Data'!$B:$B=A27)*('Commission Data'!$C:$C="Brett"),0)),0)</f>
        <v>1120.15</v>
      </c>
      <c r="K27" s="70">
        <f t="array" ref="K27">IFERROR(INDEX('Commission Data'!$E:$E,MATCH(1,('Commission Data'!$B:$B=A27)*('Commission Data'!$C:$C="Brett"),0)),0)</f>
        <v>0</v>
      </c>
      <c r="L27" s="47" t="b">
        <v>0</v>
      </c>
    </row>
    <row r="28">
      <c r="J28" s="70">
        <f t="array" ref="J28">IFERROR(INDEX('Commission Data'!$D:$D,MATCH(1,('Commission Data'!$B:$B=A28)*('Commission Data'!$C:$C="Brett"),0)),0)</f>
        <v>957.02</v>
      </c>
      <c r="K28" s="70">
        <f t="array" ref="K28">IFERROR(INDEX('Commission Data'!$E:$E,MATCH(1,('Commission Data'!$B:$B=A28)*('Commission Data'!$C:$C="Brett"),0)),0)</f>
        <v>0</v>
      </c>
      <c r="L28" s="47" t="b">
        <v>0</v>
      </c>
    </row>
    <row r="29">
      <c r="J29" s="70">
        <f t="array" ref="J29">IFERROR(INDEX('Commission Data'!$D:$D,MATCH(1,('Commission Data'!$B:$B=A29)*('Commission Data'!$C:$C="Brett"),0)),0)</f>
        <v>610.3</v>
      </c>
      <c r="K29" s="70">
        <f t="array" ref="K29">IFERROR(INDEX('Commission Data'!$E:$E,MATCH(1,('Commission Data'!$B:$B=A29)*('Commission Data'!$C:$C="Brett"),0)),0)</f>
        <v>0</v>
      </c>
      <c r="L29" s="47" t="b">
        <v>0</v>
      </c>
    </row>
    <row r="30">
      <c r="J30" s="70">
        <f t="array" ref="J30">IFERROR(INDEX('Commission Data'!$D:$D,MATCH(1,('Commission Data'!$B:$B=A30)*('Commission Data'!$C:$C="Brett"),0)),0)</f>
        <v>291.96</v>
      </c>
      <c r="K30" s="70">
        <f t="array" ref="K30">IFERROR(INDEX('Commission Data'!$E:$E,MATCH(1,('Commission Data'!$B:$B=A30)*('Commission Data'!$C:$C="Brett"),0)),0)</f>
        <v>0</v>
      </c>
      <c r="L30" s="47" t="b">
        <v>0</v>
      </c>
    </row>
    <row r="31">
      <c r="J31" s="70">
        <f t="array" ref="J31">IFERROR(INDEX('Commission Data'!$D:$D,MATCH(1,('Commission Data'!$B:$B=A31)*('Commission Data'!$C:$C="Brett"),0)),0)</f>
        <v>232.01</v>
      </c>
      <c r="K31" s="70">
        <f t="array" ref="K31">IFERROR(INDEX('Commission Data'!$E:$E,MATCH(1,('Commission Data'!$B:$B=A31)*('Commission Data'!$C:$C="Brett"),0)),0)</f>
        <v>0</v>
      </c>
      <c r="L31" s="47" t="b">
        <v>0</v>
      </c>
    </row>
    <row r="32">
      <c r="J32" s="70">
        <v>111.5</v>
      </c>
      <c r="K32" s="70">
        <v>0.0</v>
      </c>
      <c r="L32" s="47" t="b">
        <v>0</v>
      </c>
    </row>
    <row r="33">
      <c r="J33" s="70">
        <f t="array" ref="J33">IFERROR(INDEX('Commission Data'!$D:$D,MATCH(1,('Commission Data'!$B:$B=A33)*('Commission Data'!$C:$C="Brett"),0)),0)</f>
        <v>1221.9</v>
      </c>
      <c r="K33" s="70">
        <f t="array" ref="K33">IFERROR(INDEX('Commission Data'!$E:$E,MATCH(1,('Commission Data'!$B:$B=A33)*('Commission Data'!$C:$C="Brett"),0)),0)</f>
        <v>0</v>
      </c>
      <c r="L33" s="47" t="b">
        <v>0</v>
      </c>
    </row>
    <row r="34">
      <c r="J34" s="70">
        <f t="array" ref="J34">IFERROR(INDEX('Commission Data'!$D:$D,MATCH(1,('Commission Data'!$B:$B=A34)*('Commission Data'!$C:$C="Brett"),0)),0)</f>
        <v>796.49</v>
      </c>
      <c r="K34" s="70">
        <f t="array" ref="K34">IFERROR(INDEX('Commission Data'!$E:$E,MATCH(1,('Commission Data'!$B:$B=A34)*('Commission Data'!$C:$C="Brett"),0)),0)</f>
        <v>0</v>
      </c>
      <c r="L34" s="47" t="b">
        <v>0</v>
      </c>
    </row>
    <row r="35">
      <c r="J35" s="70">
        <f t="array" ref="J35">IFERROR(INDEX('Commission Data'!$D:$D,MATCH(1,('Commission Data'!$B:$B=A35)*('Commission Data'!$C:$C="Brett"),0)),0)</f>
        <v>307.29</v>
      </c>
      <c r="K35" s="70">
        <f t="array" ref="K35">IFERROR(INDEX('Commission Data'!$E:$E,MATCH(1,('Commission Data'!$B:$B=A35)*('Commission Data'!$C:$C="Brett"),0)),0)</f>
        <v>0</v>
      </c>
      <c r="L35" s="47" t="b">
        <v>0</v>
      </c>
    </row>
    <row r="36">
      <c r="J36" s="70">
        <f t="array" ref="J36">IFERROR(INDEX('Commission Data'!$D:$D,MATCH(1,('Commission Data'!$B:$B=A36)*('Commission Data'!$C:$C="Brett"),0)),0)</f>
        <v>102.1</v>
      </c>
      <c r="K36" s="70">
        <f t="array" ref="K36">IFERROR(INDEX('Commission Data'!$E:$E,MATCH(1,('Commission Data'!$B:$B=A36)*('Commission Data'!$C:$C="Brett"),0)),0)</f>
        <v>0</v>
      </c>
      <c r="L36" s="47" t="b">
        <v>0</v>
      </c>
    </row>
    <row r="37">
      <c r="J37" s="70">
        <f t="array" ref="J37">IFERROR(INDEX('Commission Data'!$D:$D,MATCH(1,('Commission Data'!$B:$B=A37)*('Commission Data'!$C:$C="Brett"),0)),0)</f>
        <v>0</v>
      </c>
      <c r="K37" s="70">
        <f t="array" ref="K37">IFERROR(INDEX('Commission Data'!$E:$E,MATCH(1,('Commission Data'!$B:$B=A37)*('Commission Data'!$C:$C="Brett"),0)),0)</f>
        <v>0</v>
      </c>
      <c r="L37" s="47" t="b">
        <v>0</v>
      </c>
    </row>
    <row r="38">
      <c r="J38" s="70">
        <f t="array" ref="J38">IFERROR(INDEX('Commission Data'!$D:$D,MATCH(1,('Commission Data'!$B:$B=A38)*('Commission Data'!$C:$C="Brett"),0)),0)</f>
        <v>1120.08</v>
      </c>
      <c r="K38" s="70">
        <f t="array" ref="K38">IFERROR(INDEX('Commission Data'!$E:$E,MATCH(1,('Commission Data'!$B:$B=A38)*('Commission Data'!$C:$C="Brett"),0)),0)</f>
        <v>0</v>
      </c>
      <c r="L38" s="47" t="b">
        <v>0</v>
      </c>
    </row>
    <row r="39">
      <c r="J39" s="70">
        <f t="array" ref="J39">IFERROR(INDEX('Commission Data'!$D:$D,MATCH(1,('Commission Data'!$B:$B=A39)*('Commission Data'!$C:$C="Brett"),0)),0)</f>
        <v>142.05</v>
      </c>
      <c r="K39" s="70">
        <f t="array" ref="K39">IFERROR(INDEX('Commission Data'!$E:$E,MATCH(1,('Commission Data'!$B:$B=A39)*('Commission Data'!$C:$C="Brett"),0)),0)</f>
        <v>0</v>
      </c>
      <c r="L39" s="47" t="b">
        <v>0</v>
      </c>
    </row>
    <row r="40">
      <c r="J40" s="70">
        <f t="array" ref="J40">IFERROR(INDEX('Commission Data'!$D:$D,MATCH(1,('Commission Data'!$B:$B=A40)*('Commission Data'!$C:$C="Brett"),0)),0)</f>
        <v>756.47</v>
      </c>
      <c r="K40" s="70">
        <f t="array" ref="K40">IFERROR(INDEX('Commission Data'!$E:$E,MATCH(1,('Commission Data'!$B:$B=A40)*('Commission Data'!$C:$C="Brett"),0)),0)</f>
        <v>0</v>
      </c>
      <c r="L40" s="47" t="b">
        <v>0</v>
      </c>
    </row>
    <row r="41">
      <c r="J41" s="70">
        <f t="array" ref="J41">IFERROR(INDEX('Commission Data'!$D:$D,MATCH(1,('Commission Data'!$B:$B=A41)*('Commission Data'!$C:$C="Brett"),0)),0)</f>
        <v>0</v>
      </c>
      <c r="K41" s="70">
        <f t="array" ref="K41">IFERROR(INDEX('Commission Data'!$E:$E,MATCH(1,('Commission Data'!$B:$B=A41)*('Commission Data'!$C:$C="Brett"),0)),0)</f>
        <v>0</v>
      </c>
      <c r="L41" s="47" t="b">
        <v>0</v>
      </c>
    </row>
    <row r="42">
      <c r="J42" s="70">
        <f t="array" ref="J42">IFERROR(INDEX('Commission Data'!$D:$D,MATCH(1,('Commission Data'!$B:$B=A42)*('Commission Data'!$C:$C="Brett"),0)),0)</f>
        <v>428.03</v>
      </c>
      <c r="K42" s="70">
        <f t="array" ref="K42">IFERROR(INDEX('Commission Data'!$E:$E,MATCH(1,('Commission Data'!$B:$B=A42)*('Commission Data'!$C:$C="Brett"),0)),0)</f>
        <v>0</v>
      </c>
      <c r="L42" s="47" t="b">
        <v>0</v>
      </c>
    </row>
    <row r="43">
      <c r="J43" s="70">
        <v>277.0</v>
      </c>
      <c r="K43" s="70">
        <v>0.0</v>
      </c>
      <c r="L43" s="47" t="b">
        <v>0</v>
      </c>
    </row>
    <row r="44">
      <c r="J44" s="70">
        <f t="array" ref="J44">IFERROR(INDEX('Commission Data'!$D:$D,MATCH(1,('Commission Data'!$B:$B=A44)*('Commission Data'!$C:$C="Brett"),0)),0)</f>
        <v>0</v>
      </c>
      <c r="K44" s="70">
        <f t="array" ref="K44">IFERROR(INDEX('Commission Data'!$E:$E,MATCH(1,('Commission Data'!$B:$B=A44)*('Commission Data'!$C:$C="Brett"),0)),0)</f>
        <v>0</v>
      </c>
      <c r="L44" s="47" t="b">
        <v>0</v>
      </c>
    </row>
    <row r="45">
      <c r="J45" s="70">
        <f t="array" ref="J45">IFERROR(INDEX('Commission Data'!$D:$D,MATCH(1,('Commission Data'!$B:$B=A45)*('Commission Data'!$C:$C="Brett"),0)),0)</f>
        <v>0</v>
      </c>
      <c r="K45" s="70">
        <f t="array" ref="K45">IFERROR(INDEX('Commission Data'!$E:$E,MATCH(1,('Commission Data'!$B:$B=A45)*('Commission Data'!$C:$C="Brett"),0)),0)</f>
        <v>0</v>
      </c>
      <c r="L45" s="47" t="b">
        <v>0</v>
      </c>
    </row>
    <row r="46">
      <c r="J46" s="70">
        <f t="array" ref="J46">IFERROR(INDEX('Commission Data'!$D:$D,MATCH(1,('Commission Data'!$B:$B=A46)*('Commission Data'!$C:$C="Brett"),0)),0)</f>
        <v>0</v>
      </c>
      <c r="K46" s="70">
        <f t="array" ref="K46">IFERROR(INDEX('Commission Data'!$E:$E,MATCH(1,('Commission Data'!$B:$B=A46)*('Commission Data'!$C:$C="Brett"),0)),0)</f>
        <v>0</v>
      </c>
      <c r="L46" s="47" t="b">
        <v>0</v>
      </c>
    </row>
    <row r="47">
      <c r="J47" s="70">
        <f t="array" ref="J47">IFERROR(INDEX('Commission Data'!$D:$D,MATCH(1,('Commission Data'!$B:$B=A47)*('Commission Data'!$C:$C="Brett"),0)),0)</f>
        <v>0</v>
      </c>
      <c r="K47" s="70">
        <f t="array" ref="K47">IFERROR(INDEX('Commission Data'!$E:$E,MATCH(1,('Commission Data'!$B:$B=A47)*('Commission Data'!$C:$C="Brett"),0)),0)</f>
        <v>0</v>
      </c>
      <c r="L47" s="47" t="b">
        <v>0</v>
      </c>
    </row>
    <row r="48">
      <c r="J48" s="70">
        <f t="array" ref="J48">IFERROR(INDEX('Commission Data'!$D:$D,MATCH(1,('Commission Data'!$B:$B=A48)*('Commission Data'!$C:$C="Brett"),0)),0)</f>
        <v>0</v>
      </c>
      <c r="K48" s="70">
        <f t="array" ref="K48">IFERROR(INDEX('Commission Data'!$E:$E,MATCH(1,('Commission Data'!$B:$B=A48)*('Commission Data'!$C:$C="Brett"),0)),0)</f>
        <v>0</v>
      </c>
      <c r="L48" s="47" t="b">
        <v>0</v>
      </c>
    </row>
    <row r="49">
      <c r="J49" s="70">
        <f t="array" ref="J49">IFERROR(INDEX('Commission Data'!$D:$D,MATCH(1,('Commission Data'!$B:$B=A49)*('Commission Data'!$C:$C="Brett"),0)),0)</f>
        <v>0</v>
      </c>
      <c r="K49" s="70">
        <f t="array" ref="K49">IFERROR(INDEX('Commission Data'!$E:$E,MATCH(1,('Commission Data'!$B:$B=A49)*('Commission Data'!$C:$C="Brett"),0)),0)</f>
        <v>0</v>
      </c>
      <c r="L49" s="47" t="b">
        <v>0</v>
      </c>
    </row>
    <row r="50">
      <c r="J50" s="70">
        <f t="array" ref="J50">IFERROR(INDEX('Commission Data'!$D:$D,MATCH(1,('Commission Data'!$B:$B=A50)*('Commission Data'!$C:$C="Brett"),0)),0)</f>
        <v>0</v>
      </c>
      <c r="K50" s="70">
        <f t="array" ref="K50">IFERROR(INDEX('Commission Data'!$E:$E,MATCH(1,('Commission Data'!$B:$B=A50)*('Commission Data'!$C:$C="Brett"),0)),0)</f>
        <v>0</v>
      </c>
      <c r="L50" s="47" t="b">
        <v>0</v>
      </c>
    </row>
    <row r="51">
      <c r="G51" s="49"/>
      <c r="I51" s="49"/>
      <c r="J51" s="70">
        <f t="array" ref="J51">IFERROR(INDEX('Commission Data'!$D:$D,MATCH(1,('Commission Data'!$B:$B=A51)*('Commission Data'!$C:$C="Brett"),0)),0)</f>
        <v>0</v>
      </c>
      <c r="K51" s="70">
        <f t="array" ref="K51">IFERROR(INDEX('Commission Data'!$E:$E,MATCH(1,('Commission Data'!$B:$B=A51)*('Commission Data'!$C:$C="Brett"),0)),0)</f>
        <v>0</v>
      </c>
      <c r="L51" s="47" t="b">
        <v>0</v>
      </c>
    </row>
    <row r="52">
      <c r="G52" s="49"/>
      <c r="I52" s="49"/>
      <c r="J52" s="70">
        <f t="array" ref="J52">IFERROR(INDEX('Commission Data'!$D:$D,MATCH(1,('Commission Data'!$B:$B=A52)*('Commission Data'!$C:$C="Brett"),0)),0)</f>
        <v>0</v>
      </c>
      <c r="K52" s="70">
        <f t="array" ref="K52">IFERROR(INDEX('Commission Data'!$E:$E,MATCH(1,('Commission Data'!$B:$B=A52)*('Commission Data'!$C:$C="Brett"),0)),0)</f>
        <v>0</v>
      </c>
      <c r="L52" s="47" t="b">
        <v>0</v>
      </c>
    </row>
    <row r="53">
      <c r="G53" s="49"/>
      <c r="I53" s="49"/>
      <c r="J53" s="70">
        <f t="array" ref="J53">IFERROR(INDEX('Commission Data'!$D:$D,MATCH(1,('Commission Data'!$B:$B=A53)*('Commission Data'!$C:$C="Brett"),0)),0)</f>
        <v>0</v>
      </c>
      <c r="K53" s="70">
        <f t="array" ref="K53">IFERROR(INDEX('Commission Data'!$E:$E,MATCH(1,('Commission Data'!$B:$B=A53)*('Commission Data'!$C:$C="Brett"),0)),0)</f>
        <v>0</v>
      </c>
      <c r="L53" s="47" t="b">
        <v>0</v>
      </c>
    </row>
    <row r="54">
      <c r="G54" s="49"/>
      <c r="I54" s="49"/>
      <c r="J54" s="70">
        <f t="array" ref="J54">IFERROR(INDEX('Commission Data'!$D:$D,MATCH(1,('Commission Data'!$B:$B=A54)*('Commission Data'!$C:$C="Brett"),0)),0)</f>
        <v>0</v>
      </c>
      <c r="K54" s="70">
        <f t="array" ref="K54">IFERROR(INDEX('Commission Data'!$E:$E,MATCH(1,('Commission Data'!$B:$B=A54)*('Commission Data'!$C:$C="Brett"),0)),0)</f>
        <v>0</v>
      </c>
      <c r="L54" s="47" t="b">
        <v>0</v>
      </c>
    </row>
    <row r="55">
      <c r="G55" s="49"/>
      <c r="I55" s="49"/>
      <c r="J55" s="70">
        <f t="array" ref="J55">IFERROR(INDEX('Commission Data'!$D:$D,MATCH(1,('Commission Data'!$B:$B=A55)*('Commission Data'!$C:$C="Brett"),0)),0)</f>
        <v>0</v>
      </c>
      <c r="K55" s="70">
        <f t="array" ref="K55">IFERROR(INDEX('Commission Data'!$E:$E,MATCH(1,('Commission Data'!$B:$B=A55)*('Commission Data'!$C:$C="Brett"),0)),0)</f>
        <v>0</v>
      </c>
      <c r="L55" s="47" t="b">
        <v>0</v>
      </c>
    </row>
    <row r="56">
      <c r="G56" s="49"/>
      <c r="I56" s="49"/>
      <c r="J56" s="70">
        <f t="array" ref="J56">IFERROR(INDEX('Commission Data'!$D:$D,MATCH(1,('Commission Data'!$B:$B=A56)*('Commission Data'!$C:$C="Brett"),0)),0)</f>
        <v>0</v>
      </c>
      <c r="K56" s="70">
        <f t="array" ref="K56">IFERROR(INDEX('Commission Data'!$E:$E,MATCH(1,('Commission Data'!$B:$B=A56)*('Commission Data'!$C:$C="Brett"),0)),0)</f>
        <v>0</v>
      </c>
      <c r="L56" s="47" t="b">
        <v>0</v>
      </c>
    </row>
    <row r="57">
      <c r="G57" s="49"/>
      <c r="I57" s="49"/>
      <c r="J57" s="70">
        <f t="array" ref="J57">IFERROR(INDEX('Commission Data'!$D:$D,MATCH(1,('Commission Data'!$B:$B=A57)*('Commission Data'!$C:$C="Brett"),0)),0)</f>
        <v>0</v>
      </c>
      <c r="K57" s="70">
        <f t="array" ref="K57">IFERROR(INDEX('Commission Data'!$E:$E,MATCH(1,('Commission Data'!$B:$B=A57)*('Commission Data'!$C:$C="Brett"),0)),0)</f>
        <v>0</v>
      </c>
      <c r="L57" s="47" t="b">
        <v>0</v>
      </c>
    </row>
    <row r="58">
      <c r="G58" s="49"/>
      <c r="I58" s="49"/>
      <c r="J58" s="70">
        <f t="array" ref="J58">IFERROR(INDEX('Commission Data'!$D:$D,MATCH(1,('Commission Data'!$B:$B=A58)*('Commission Data'!$C:$C="Brett"),0)),0)</f>
        <v>0</v>
      </c>
      <c r="K58" s="70">
        <f t="array" ref="K58">IFERROR(INDEX('Commission Data'!$E:$E,MATCH(1,('Commission Data'!$B:$B=A58)*('Commission Data'!$C:$C="Brett"),0)),0)</f>
        <v>0</v>
      </c>
      <c r="L58" s="47" t="b">
        <v>0</v>
      </c>
    </row>
    <row r="59">
      <c r="G59" s="49"/>
      <c r="I59" s="49"/>
      <c r="J59" s="70">
        <f t="array" ref="J59">IFERROR(INDEX('Commission Data'!$D:$D,MATCH(1,('Commission Data'!$B:$B=A59)*('Commission Data'!$C:$C="Brett"),0)),0)</f>
        <v>0</v>
      </c>
      <c r="K59" s="70">
        <f t="array" ref="K59">IFERROR(INDEX('Commission Data'!$E:$E,MATCH(1,('Commission Data'!$B:$B=A59)*('Commission Data'!$C:$C="Brett"),0)),0)</f>
        <v>0</v>
      </c>
      <c r="L59" s="47" t="b">
        <v>0</v>
      </c>
    </row>
    <row r="60">
      <c r="G60" s="49"/>
      <c r="I60" s="49"/>
      <c r="J60" s="70">
        <f t="array" ref="J60">IFERROR(INDEX('Commission Data'!$D:$D,MATCH(1,('Commission Data'!$B:$B=A60)*('Commission Data'!$C:$C="Brett"),0)),0)</f>
        <v>0</v>
      </c>
      <c r="K60" s="70">
        <f t="array" ref="K60">IFERROR(INDEX('Commission Data'!$E:$E,MATCH(1,('Commission Data'!$B:$B=A60)*('Commission Data'!$C:$C="Brett"),0)),0)</f>
        <v>0</v>
      </c>
      <c r="L60" s="47" t="b">
        <v>0</v>
      </c>
    </row>
    <row r="61">
      <c r="G61" s="49"/>
      <c r="I61" s="49"/>
      <c r="J61" s="70">
        <f t="array" ref="J61">IFERROR(INDEX('Commission Data'!$D:$D,MATCH(1,('Commission Data'!$B:$B=A61)*('Commission Data'!$C:$C="Brett"),0)),0)</f>
        <v>0</v>
      </c>
      <c r="K61" s="70">
        <f t="array" ref="K61">IFERROR(INDEX('Commission Data'!$E:$E,MATCH(1,('Commission Data'!$B:$B=A61)*('Commission Data'!$C:$C="Brett"),0)),0)</f>
        <v>0</v>
      </c>
      <c r="L61" s="47" t="b">
        <v>0</v>
      </c>
    </row>
    <row r="62">
      <c r="G62" s="49"/>
      <c r="I62" s="49"/>
      <c r="J62" s="70">
        <f t="array" ref="J62">IFERROR(INDEX('Commission Data'!$D:$D,MATCH(1,('Commission Data'!$B:$B=A62)*('Commission Data'!$C:$C="Brett"),0)),0)</f>
        <v>0</v>
      </c>
      <c r="K62" s="70">
        <f t="array" ref="K62">IFERROR(INDEX('Commission Data'!$E:$E,MATCH(1,('Commission Data'!$B:$B=A62)*('Commission Data'!$C:$C="Brett"),0)),0)</f>
        <v>0</v>
      </c>
      <c r="L62" s="47" t="b">
        <v>0</v>
      </c>
    </row>
    <row r="63">
      <c r="G63" s="49"/>
      <c r="I63" s="49"/>
      <c r="J63" s="70">
        <f t="array" ref="J63">IFERROR(INDEX('Commission Data'!$D:$D,MATCH(1,('Commission Data'!$B:$B=A63)*('Commission Data'!$C:$C="Brett"),0)),0)</f>
        <v>0</v>
      </c>
      <c r="K63" s="70">
        <f t="array" ref="K63">IFERROR(INDEX('Commission Data'!$E:$E,MATCH(1,('Commission Data'!$B:$B=A63)*('Commission Data'!$C:$C="Brett"),0)),0)</f>
        <v>0</v>
      </c>
      <c r="L63" s="47" t="b">
        <v>0</v>
      </c>
    </row>
    <row r="64">
      <c r="G64" s="49"/>
      <c r="I64" s="49"/>
      <c r="J64" s="70">
        <f t="array" ref="J64">IFERROR(INDEX('Commission Data'!$D:$D,MATCH(1,('Commission Data'!$B:$B=A64)*('Commission Data'!$C:$C="Brett"),0)),0)</f>
        <v>0</v>
      </c>
      <c r="K64" s="70">
        <f t="array" ref="K64">IFERROR(INDEX('Commission Data'!$E:$E,MATCH(1,('Commission Data'!$B:$B=A64)*('Commission Data'!$C:$C="Brett"),0)),0)</f>
        <v>0</v>
      </c>
      <c r="L64" s="47" t="b">
        <v>0</v>
      </c>
    </row>
    <row r="65">
      <c r="G65" s="49"/>
      <c r="I65" s="49"/>
      <c r="J65" s="70">
        <f t="array" ref="J65">IFERROR(INDEX('Commission Data'!$D:$D,MATCH(1,('Commission Data'!$B:$B=A65)*('Commission Data'!$C:$C="Brett"),0)),0)</f>
        <v>0</v>
      </c>
      <c r="K65" s="70">
        <f t="array" ref="K65">IFERROR(INDEX('Commission Data'!$E:$E,MATCH(1,('Commission Data'!$B:$B=A65)*('Commission Data'!$C:$C="Brett"),0)),0)</f>
        <v>0</v>
      </c>
      <c r="L65" s="47" t="b">
        <v>0</v>
      </c>
    </row>
    <row r="66">
      <c r="G66" s="49"/>
      <c r="I66" s="49"/>
      <c r="J66" s="70">
        <f t="array" ref="J66">IFERROR(INDEX('Commission Data'!$D:$D,MATCH(1,('Commission Data'!$B:$B=A66)*('Commission Data'!$C:$C="Brett"),0)),0)</f>
        <v>0</v>
      </c>
      <c r="K66" s="70">
        <f t="array" ref="K66">IFERROR(INDEX('Commission Data'!$E:$E,MATCH(1,('Commission Data'!$B:$B=A66)*('Commission Data'!$C:$C="Brett"),0)),0)</f>
        <v>0</v>
      </c>
      <c r="L66" s="47" t="b">
        <v>0</v>
      </c>
    </row>
    <row r="67">
      <c r="G67" s="49"/>
      <c r="I67" s="49"/>
      <c r="J67" s="70">
        <f t="array" ref="J67">IFERROR(INDEX('Commission Data'!$D:$D,MATCH(1,('Commission Data'!$B:$B=A67)*('Commission Data'!$C:$C="Brett"),0)),0)</f>
        <v>0</v>
      </c>
      <c r="K67" s="70">
        <f t="array" ref="K67">IFERROR(INDEX('Commission Data'!$E:$E,MATCH(1,('Commission Data'!$B:$B=A67)*('Commission Data'!$C:$C="Brett"),0)),0)</f>
        <v>0</v>
      </c>
      <c r="L67" s="47" t="b">
        <v>0</v>
      </c>
    </row>
    <row r="68">
      <c r="G68" s="49"/>
      <c r="I68" s="49"/>
      <c r="J68" s="70">
        <f t="array" ref="J68">IFERROR(INDEX('Commission Data'!$D:$D,MATCH(1,('Commission Data'!$B:$B=A68)*('Commission Data'!$C:$C="Brett"),0)),0)</f>
        <v>0</v>
      </c>
      <c r="K68" s="70">
        <f t="array" ref="K68">IFERROR(INDEX('Commission Data'!$E:$E,MATCH(1,('Commission Data'!$B:$B=A68)*('Commission Data'!$C:$C="Brett"),0)),0)</f>
        <v>0</v>
      </c>
      <c r="L68" s="47" t="b">
        <v>0</v>
      </c>
    </row>
    <row r="69">
      <c r="G69" s="49"/>
      <c r="I69" s="49"/>
      <c r="J69" s="70">
        <f t="array" ref="J69">IFERROR(INDEX('Commission Data'!$D:$D,MATCH(1,('Commission Data'!$B:$B=A69)*('Commission Data'!$C:$C="Brett"),0)),0)</f>
        <v>0</v>
      </c>
      <c r="K69" s="70">
        <f t="array" ref="K69">IFERROR(INDEX('Commission Data'!$E:$E,MATCH(1,('Commission Data'!$B:$B=A69)*('Commission Data'!$C:$C="Brett"),0)),0)</f>
        <v>0</v>
      </c>
      <c r="L69" s="47" t="b">
        <v>0</v>
      </c>
    </row>
    <row r="70">
      <c r="G70" s="49"/>
      <c r="I70" s="49"/>
      <c r="J70" s="70">
        <f t="array" ref="J70">IFERROR(INDEX('Commission Data'!$D:$D,MATCH(1,('Commission Data'!$B:$B=A70)*('Commission Data'!$C:$C="Brett"),0)),0)</f>
        <v>0</v>
      </c>
      <c r="K70" s="70">
        <f t="array" ref="K70">IFERROR(INDEX('Commission Data'!$E:$E,MATCH(1,('Commission Data'!$B:$B=A70)*('Commission Data'!$C:$C="Brett"),0)),0)</f>
        <v>0</v>
      </c>
      <c r="L70" s="47" t="b">
        <v>0</v>
      </c>
    </row>
    <row r="71">
      <c r="G71" s="49"/>
      <c r="I71" s="49"/>
      <c r="J71" s="70">
        <f t="array" ref="J71">IFERROR(INDEX('Commission Data'!$D:$D,MATCH(1,('Commission Data'!$B:$B=A71)*('Commission Data'!$C:$C="Brett"),0)),0)</f>
        <v>0</v>
      </c>
      <c r="K71" s="70">
        <f t="array" ref="K71">IFERROR(INDEX('Commission Data'!$E:$E,MATCH(1,('Commission Data'!$B:$B=A71)*('Commission Data'!$C:$C="Brett"),0)),0)</f>
        <v>0</v>
      </c>
      <c r="L71" s="47" t="b">
        <v>0</v>
      </c>
    </row>
    <row r="72">
      <c r="G72" s="49"/>
      <c r="I72" s="49"/>
      <c r="J72" s="70">
        <f t="array" ref="J72">IFERROR(INDEX('Commission Data'!$D:$D,MATCH(1,('Commission Data'!$B:$B=A72)*('Commission Data'!$C:$C="Brett"),0)),0)</f>
        <v>0</v>
      </c>
      <c r="K72" s="70">
        <f t="array" ref="K72">IFERROR(INDEX('Commission Data'!$E:$E,MATCH(1,('Commission Data'!$B:$B=A72)*('Commission Data'!$C:$C="Brett"),0)),0)</f>
        <v>0</v>
      </c>
      <c r="L72" s="47" t="b">
        <v>0</v>
      </c>
    </row>
    <row r="73">
      <c r="G73" s="49"/>
      <c r="I73" s="49"/>
      <c r="J73" s="70">
        <f t="array" ref="J73">IFERROR(INDEX('Commission Data'!$D:$D,MATCH(1,('Commission Data'!$B:$B=A73)*('Commission Data'!$C:$C="Brett"),0)),0)</f>
        <v>0</v>
      </c>
      <c r="K73" s="70">
        <f t="array" ref="K73">IFERROR(INDEX('Commission Data'!$E:$E,MATCH(1,('Commission Data'!$B:$B=A73)*('Commission Data'!$C:$C="Brett"),0)),0)</f>
        <v>0</v>
      </c>
      <c r="L73" s="47" t="b">
        <v>0</v>
      </c>
    </row>
    <row r="74">
      <c r="G74" s="49"/>
      <c r="I74" s="49"/>
      <c r="J74" s="70">
        <f t="array" ref="J74">IFERROR(INDEX('Commission Data'!$D:$D,MATCH(1,('Commission Data'!$B:$B=A74)*('Commission Data'!$C:$C="Brett"),0)),0)</f>
        <v>0</v>
      </c>
      <c r="K74" s="70">
        <f t="array" ref="K74">IFERROR(INDEX('Commission Data'!$E:$E,MATCH(1,('Commission Data'!$B:$B=A74)*('Commission Data'!$C:$C="Brett"),0)),0)</f>
        <v>0</v>
      </c>
      <c r="L74" s="47" t="b">
        <v>0</v>
      </c>
    </row>
    <row r="75">
      <c r="G75" s="49"/>
      <c r="I75" s="49"/>
      <c r="J75" s="70">
        <f t="array" ref="J75">IFERROR(INDEX('Commission Data'!$D:$D,MATCH(1,('Commission Data'!$B:$B=A75)*('Commission Data'!$C:$C="Brett"),0)),0)</f>
        <v>0</v>
      </c>
      <c r="K75" s="70">
        <f t="array" ref="K75">IFERROR(INDEX('Commission Data'!$E:$E,MATCH(1,('Commission Data'!$B:$B=A75)*('Commission Data'!$C:$C="Brett"),0)),0)</f>
        <v>0</v>
      </c>
      <c r="L75" s="47" t="b">
        <v>0</v>
      </c>
    </row>
    <row r="76">
      <c r="G76" s="49"/>
      <c r="I76" s="49"/>
      <c r="J76" s="70">
        <f t="array" ref="J76">IFERROR(INDEX('Commission Data'!$D:$D,MATCH(1,('Commission Data'!$B:$B=A76)*('Commission Data'!$C:$C="Brett"),0)),0)</f>
        <v>0</v>
      </c>
      <c r="K76" s="70">
        <f t="array" ref="K76">IFERROR(INDEX('Commission Data'!$E:$E,MATCH(1,('Commission Data'!$B:$B=A76)*('Commission Data'!$C:$C="Brett"),0)),0)</f>
        <v>0</v>
      </c>
      <c r="L76" s="47" t="b">
        <v>0</v>
      </c>
    </row>
    <row r="77">
      <c r="G77" s="49"/>
      <c r="I77" s="49"/>
      <c r="J77" s="70">
        <f t="array" ref="J77">IFERROR(INDEX('Commission Data'!$D:$D,MATCH(1,('Commission Data'!$B:$B=A77)*('Commission Data'!$C:$C="Brett"),0)),0)</f>
        <v>0</v>
      </c>
      <c r="K77" s="70">
        <f t="array" ref="K77">IFERROR(INDEX('Commission Data'!$E:$E,MATCH(1,('Commission Data'!$B:$B=A77)*('Commission Data'!$C:$C="Brett"),0)),0)</f>
        <v>0</v>
      </c>
      <c r="L77" s="47" t="b">
        <v>0</v>
      </c>
    </row>
    <row r="78">
      <c r="G78" s="49"/>
      <c r="I78" s="49"/>
      <c r="J78" s="70">
        <f t="array" ref="J78">IFERROR(INDEX('Commission Data'!$D:$D,MATCH(1,('Commission Data'!$B:$B=A78)*('Commission Data'!$C:$C="Brett"),0)),0)</f>
        <v>0</v>
      </c>
      <c r="K78" s="70">
        <f t="array" ref="K78">IFERROR(INDEX('Commission Data'!$E:$E,MATCH(1,('Commission Data'!$B:$B=A78)*('Commission Data'!$C:$C="Brett"),0)),0)</f>
        <v>0</v>
      </c>
      <c r="L78" s="47" t="b">
        <v>0</v>
      </c>
    </row>
    <row r="79">
      <c r="G79" s="49"/>
      <c r="I79" s="49"/>
      <c r="J79" s="70">
        <f t="array" ref="J79">IFERROR(INDEX('Commission Data'!$D:$D,MATCH(1,('Commission Data'!$B:$B=A79)*('Commission Data'!$C:$C="Brett"),0)),0)</f>
        <v>0</v>
      </c>
      <c r="K79" s="70">
        <f t="array" ref="K79">IFERROR(INDEX('Commission Data'!$E:$E,MATCH(1,('Commission Data'!$B:$B=A79)*('Commission Data'!$C:$C="Brett"),0)),0)</f>
        <v>0</v>
      </c>
      <c r="L79" s="47" t="b">
        <v>0</v>
      </c>
    </row>
    <row r="80">
      <c r="G80" s="49"/>
      <c r="I80" s="49"/>
      <c r="J80" s="70">
        <f t="array" ref="J80">IFERROR(INDEX('Commission Data'!$D:$D,MATCH(1,('Commission Data'!$B:$B=A80)*('Commission Data'!$C:$C="Brett"),0)),0)</f>
        <v>0</v>
      </c>
      <c r="K80" s="70">
        <f t="array" ref="K80">IFERROR(INDEX('Commission Data'!$E:$E,MATCH(1,('Commission Data'!$B:$B=A80)*('Commission Data'!$C:$C="Brett"),0)),0)</f>
        <v>0</v>
      </c>
      <c r="L80" s="47" t="b">
        <v>0</v>
      </c>
    </row>
    <row r="81">
      <c r="G81" s="49"/>
      <c r="I81" s="49"/>
      <c r="J81" s="70">
        <f t="array" ref="J81">IFERROR(INDEX('Commission Data'!$D:$D,MATCH(1,('Commission Data'!$B:$B=A81)*('Commission Data'!$C:$C="Brett"),0)),0)</f>
        <v>0</v>
      </c>
      <c r="K81" s="70">
        <f t="array" ref="K81">IFERROR(INDEX('Commission Data'!$E:$E,MATCH(1,('Commission Data'!$B:$B=A81)*('Commission Data'!$C:$C="Brett"),0)),0)</f>
        <v>0</v>
      </c>
      <c r="L81" s="47" t="b">
        <v>0</v>
      </c>
    </row>
    <row r="82">
      <c r="G82" s="49"/>
      <c r="I82" s="49"/>
      <c r="J82" s="70">
        <f t="array" ref="J82">IFERROR(INDEX('Commission Data'!$D:$D,MATCH(1,('Commission Data'!$B:$B=A82)*('Commission Data'!$C:$C="Brett"),0)),0)</f>
        <v>0</v>
      </c>
      <c r="K82" s="70">
        <f t="array" ref="K82">IFERROR(INDEX('Commission Data'!$E:$E,MATCH(1,('Commission Data'!$B:$B=A82)*('Commission Data'!$C:$C="Brett"),0)),0)</f>
        <v>0</v>
      </c>
      <c r="L82" s="47" t="b">
        <v>0</v>
      </c>
    </row>
    <row r="83">
      <c r="G83" s="49"/>
      <c r="I83" s="49"/>
      <c r="J83" s="70">
        <f t="array" ref="J83">IFERROR(INDEX('Commission Data'!$D:$D,MATCH(1,('Commission Data'!$B:$B=A83)*('Commission Data'!$C:$C="Brett"),0)),0)</f>
        <v>0</v>
      </c>
      <c r="K83" s="70">
        <f t="array" ref="K83">IFERROR(INDEX('Commission Data'!$E:$E,MATCH(1,('Commission Data'!$B:$B=A83)*('Commission Data'!$C:$C="Brett"),0)),0)</f>
        <v>0</v>
      </c>
      <c r="L83" s="47" t="b">
        <v>0</v>
      </c>
    </row>
    <row r="84">
      <c r="G84" s="49"/>
      <c r="I84" s="49"/>
      <c r="J84" s="70">
        <f t="array" ref="J84">IFERROR(INDEX('Commission Data'!$D:$D,MATCH(1,('Commission Data'!$B:$B=A84)*('Commission Data'!$C:$C="Brett"),0)),0)</f>
        <v>0</v>
      </c>
      <c r="K84" s="70">
        <f t="array" ref="K84">IFERROR(INDEX('Commission Data'!$E:$E,MATCH(1,('Commission Data'!$B:$B=A84)*('Commission Data'!$C:$C="Brett"),0)),0)</f>
        <v>0</v>
      </c>
      <c r="L84" s="47" t="b">
        <v>0</v>
      </c>
    </row>
    <row r="85">
      <c r="G85" s="49"/>
      <c r="I85" s="49"/>
      <c r="J85" s="70">
        <f t="array" ref="J85">IFERROR(INDEX('Commission Data'!$D:$D,MATCH(1,('Commission Data'!$B:$B=A85)*('Commission Data'!$C:$C="Brett"),0)),0)</f>
        <v>0</v>
      </c>
      <c r="K85" s="70">
        <f t="array" ref="K85">IFERROR(INDEX('Commission Data'!$E:$E,MATCH(1,('Commission Data'!$B:$B=A85)*('Commission Data'!$C:$C="Brett"),0)),0)</f>
        <v>0</v>
      </c>
      <c r="L85" s="47" t="b">
        <v>0</v>
      </c>
    </row>
    <row r="86">
      <c r="G86" s="49"/>
      <c r="I86" s="49"/>
      <c r="J86" s="70">
        <f t="array" ref="J86">IFERROR(INDEX('Commission Data'!$D:$D,MATCH(1,('Commission Data'!$B:$B=A86)*('Commission Data'!$C:$C="Brett"),0)),0)</f>
        <v>0</v>
      </c>
      <c r="K86" s="70">
        <f t="array" ref="K86">IFERROR(INDEX('Commission Data'!$E:$E,MATCH(1,('Commission Data'!$B:$B=A86)*('Commission Data'!$C:$C="Brett"),0)),0)</f>
        <v>0</v>
      </c>
      <c r="L86" s="47" t="b">
        <v>0</v>
      </c>
    </row>
    <row r="87">
      <c r="G87" s="49"/>
      <c r="I87" s="49"/>
      <c r="J87" s="70">
        <f t="array" ref="J87">IFERROR(INDEX('Commission Data'!$D:$D,MATCH(1,('Commission Data'!$B:$B=A87)*('Commission Data'!$C:$C="Brett"),0)),0)</f>
        <v>0</v>
      </c>
      <c r="K87" s="70">
        <f t="array" ref="K87">IFERROR(INDEX('Commission Data'!$E:$E,MATCH(1,('Commission Data'!$B:$B=A87)*('Commission Data'!$C:$C="Brett"),0)),0)</f>
        <v>0</v>
      </c>
      <c r="L87" s="47" t="b">
        <v>0</v>
      </c>
    </row>
    <row r="88">
      <c r="G88" s="49"/>
      <c r="I88" s="49"/>
      <c r="J88" s="70">
        <f t="array" ref="J88">IFERROR(INDEX('Commission Data'!$D:$D,MATCH(1,('Commission Data'!$B:$B=A88)*('Commission Data'!$C:$C="Brett"),0)),0)</f>
        <v>0</v>
      </c>
      <c r="K88" s="70">
        <f t="array" ref="K88">IFERROR(INDEX('Commission Data'!$E:$E,MATCH(1,('Commission Data'!$B:$B=A88)*('Commission Data'!$C:$C="Brett"),0)),0)</f>
        <v>0</v>
      </c>
      <c r="L88" s="47" t="b">
        <v>0</v>
      </c>
    </row>
    <row r="89">
      <c r="G89" s="49"/>
      <c r="I89" s="49"/>
      <c r="J89" s="70">
        <f t="array" ref="J89">IFERROR(INDEX('Commission Data'!$D:$D,MATCH(1,('Commission Data'!$B:$B=A89)*('Commission Data'!$C:$C="Brett"),0)),0)</f>
        <v>0</v>
      </c>
      <c r="K89" s="70">
        <f t="array" ref="K89">IFERROR(INDEX('Commission Data'!$E:$E,MATCH(1,('Commission Data'!$B:$B=A89)*('Commission Data'!$C:$C="Brett"),0)),0)</f>
        <v>0</v>
      </c>
      <c r="L89" s="47" t="b">
        <v>0</v>
      </c>
    </row>
    <row r="90">
      <c r="G90" s="49"/>
      <c r="I90" s="49"/>
      <c r="J90" s="70">
        <f t="array" ref="J90">IFERROR(INDEX('Commission Data'!$D:$D,MATCH(1,('Commission Data'!$B:$B=A90)*('Commission Data'!$C:$C="Brett"),0)),0)</f>
        <v>0</v>
      </c>
      <c r="K90" s="70">
        <f t="array" ref="K90">IFERROR(INDEX('Commission Data'!$E:$E,MATCH(1,('Commission Data'!$B:$B=A90)*('Commission Data'!$C:$C="Brett"),0)),0)</f>
        <v>0</v>
      </c>
      <c r="L90" s="47" t="b">
        <v>0</v>
      </c>
    </row>
    <row r="91">
      <c r="G91" s="49"/>
      <c r="I91" s="49"/>
      <c r="J91" s="70">
        <f t="array" ref="J91">IFERROR(INDEX('Commission Data'!$D:$D,MATCH(1,('Commission Data'!$B:$B=A91)*('Commission Data'!$C:$C="Brett"),0)),0)</f>
        <v>0</v>
      </c>
      <c r="K91" s="70">
        <f t="array" ref="K91">IFERROR(INDEX('Commission Data'!$E:$E,MATCH(1,('Commission Data'!$B:$B=A91)*('Commission Data'!$C:$C="Brett"),0)),0)</f>
        <v>0</v>
      </c>
      <c r="L91" s="47" t="b">
        <v>0</v>
      </c>
    </row>
    <row r="92">
      <c r="G92" s="49"/>
      <c r="I92" s="49"/>
      <c r="J92" s="70">
        <f t="array" ref="J92">IFERROR(INDEX('Commission Data'!$D:$D,MATCH(1,('Commission Data'!$B:$B=A92)*('Commission Data'!$C:$C="Brett"),0)),0)</f>
        <v>0</v>
      </c>
      <c r="K92" s="70">
        <f t="array" ref="K92">IFERROR(INDEX('Commission Data'!$E:$E,MATCH(1,('Commission Data'!$B:$B=A92)*('Commission Data'!$C:$C="Brett"),0)),0)</f>
        <v>0</v>
      </c>
      <c r="L92" s="47" t="b">
        <v>0</v>
      </c>
    </row>
    <row r="93">
      <c r="G93" s="49"/>
      <c r="I93" s="49"/>
      <c r="J93" s="70">
        <f t="array" ref="J93">IFERROR(INDEX('Commission Data'!$D:$D,MATCH(1,('Commission Data'!$B:$B=A93)*('Commission Data'!$C:$C="Brett"),0)),0)</f>
        <v>0</v>
      </c>
      <c r="K93" s="70">
        <f t="array" ref="K93">IFERROR(INDEX('Commission Data'!$E:$E,MATCH(1,('Commission Data'!$B:$B=A93)*('Commission Data'!$C:$C="Brett"),0)),0)</f>
        <v>0</v>
      </c>
      <c r="L93" s="47" t="b">
        <v>0</v>
      </c>
    </row>
    <row r="94">
      <c r="G94" s="49"/>
      <c r="I94" s="49"/>
      <c r="J94" s="70">
        <f t="array" ref="J94">IFERROR(INDEX('Commission Data'!$D:$D,MATCH(1,('Commission Data'!$B:$B=A94)*('Commission Data'!$C:$C="Brett"),0)),0)</f>
        <v>0</v>
      </c>
      <c r="K94" s="70">
        <f t="array" ref="K94">IFERROR(INDEX('Commission Data'!$E:$E,MATCH(1,('Commission Data'!$B:$B=A94)*('Commission Data'!$C:$C="Brett"),0)),0)</f>
        <v>0</v>
      </c>
      <c r="L94" s="47" t="b">
        <v>0</v>
      </c>
    </row>
    <row r="95">
      <c r="G95" s="49"/>
      <c r="I95" s="49"/>
      <c r="J95" s="70">
        <f t="array" ref="J95">IFERROR(INDEX('Commission Data'!$D:$D,MATCH(1,('Commission Data'!$B:$B=A95)*('Commission Data'!$C:$C="Brett"),0)),0)</f>
        <v>0</v>
      </c>
      <c r="K95" s="70">
        <f t="array" ref="K95">IFERROR(INDEX('Commission Data'!$E:$E,MATCH(1,('Commission Data'!$B:$B=A95)*('Commission Data'!$C:$C="Brett"),0)),0)</f>
        <v>0</v>
      </c>
      <c r="L95" s="47" t="b">
        <v>0</v>
      </c>
    </row>
    <row r="96">
      <c r="G96" s="49"/>
      <c r="I96" s="49"/>
      <c r="J96" s="70">
        <f t="array" ref="J96">IFERROR(INDEX('Commission Data'!$D:$D,MATCH(1,('Commission Data'!$B:$B=A96)*('Commission Data'!$C:$C="Brett"),0)),0)</f>
        <v>0</v>
      </c>
      <c r="K96" s="70">
        <f t="array" ref="K96">IFERROR(INDEX('Commission Data'!$E:$E,MATCH(1,('Commission Data'!$B:$B=A96)*('Commission Data'!$C:$C="Brett"),0)),0)</f>
        <v>0</v>
      </c>
      <c r="L96" s="47" t="b">
        <v>0</v>
      </c>
    </row>
    <row r="97">
      <c r="G97" s="49"/>
      <c r="I97" s="49"/>
      <c r="J97" s="70">
        <f t="array" ref="J97">IFERROR(INDEX('Commission Data'!$D:$D,MATCH(1,('Commission Data'!$B:$B=A97)*('Commission Data'!$C:$C="Brett"),0)),0)</f>
        <v>0</v>
      </c>
      <c r="K97" s="70">
        <f t="array" ref="K97">IFERROR(INDEX('Commission Data'!$E:$E,MATCH(1,('Commission Data'!$B:$B=A97)*('Commission Data'!$C:$C="Brett"),0)),0)</f>
        <v>0</v>
      </c>
      <c r="L97" s="47" t="b">
        <v>0</v>
      </c>
    </row>
    <row r="98">
      <c r="G98" s="49"/>
      <c r="I98" s="49"/>
      <c r="J98" s="70">
        <f t="array" ref="J98">IFERROR(INDEX('Commission Data'!$D:$D,MATCH(1,('Commission Data'!$B:$B=A98)*('Commission Data'!$C:$C="Brett"),0)),0)</f>
        <v>0</v>
      </c>
      <c r="K98" s="70">
        <f t="array" ref="K98">IFERROR(INDEX('Commission Data'!$E:$E,MATCH(1,('Commission Data'!$B:$B=A98)*('Commission Data'!$C:$C="Brett"),0)),0)</f>
        <v>0</v>
      </c>
      <c r="L98" s="47" t="b">
        <v>0</v>
      </c>
    </row>
    <row r="99">
      <c r="G99" s="49"/>
      <c r="I99" s="49"/>
      <c r="J99" s="70">
        <f t="array" ref="J99">IFERROR(INDEX('Commission Data'!$D:$D,MATCH(1,('Commission Data'!$B:$B=A99)*('Commission Data'!$C:$C="Brett"),0)),0)</f>
        <v>0</v>
      </c>
      <c r="K99" s="70">
        <f t="array" ref="K99">IFERROR(INDEX('Commission Data'!$E:$E,MATCH(1,('Commission Data'!$B:$B=A99)*('Commission Data'!$C:$C="Brett"),0)),0)</f>
        <v>0</v>
      </c>
      <c r="L99" s="47" t="b">
        <v>0</v>
      </c>
    </row>
    <row r="100">
      <c r="G100" s="49"/>
      <c r="I100" s="49"/>
      <c r="J100" s="70">
        <f t="array" ref="J100">IFERROR(INDEX('Commission Data'!$D:$D,MATCH(1,('Commission Data'!$B:$B=A100)*('Commission Data'!$C:$C="Brett"),0)),0)</f>
        <v>0</v>
      </c>
      <c r="K100" s="70">
        <f t="array" ref="K100">IFERROR(INDEX('Commission Data'!$E:$E,MATCH(1,('Commission Data'!$B:$B=A100)*('Commission Data'!$C:$C="Brett"),0)),0)</f>
        <v>0</v>
      </c>
      <c r="L100" s="47" t="b">
        <v>0</v>
      </c>
    </row>
    <row r="101">
      <c r="G101" s="49"/>
      <c r="I101" s="49"/>
      <c r="J101" s="70">
        <f t="array" ref="J101">IFERROR(INDEX('Commission Data'!$D:$D,MATCH(1,('Commission Data'!$B:$B=A101)*('Commission Data'!$C:$C="Brett"),0)),0)</f>
        <v>0</v>
      </c>
      <c r="K101" s="70">
        <f t="array" ref="K101">IFERROR(INDEX('Commission Data'!$E:$E,MATCH(1,('Commission Data'!$B:$B=A101)*('Commission Data'!$C:$C="Brett"),0)),0)</f>
        <v>0</v>
      </c>
      <c r="L101" s="47" t="b">
        <v>0</v>
      </c>
    </row>
    <row r="102">
      <c r="G102" s="49"/>
      <c r="I102" s="49"/>
      <c r="J102" s="70">
        <f t="array" ref="J102">IFERROR(INDEX('Commission Data'!$D:$D,MATCH(1,('Commission Data'!$B:$B=A102)*('Commission Data'!$C:$C="Brett"),0)),0)</f>
        <v>0</v>
      </c>
      <c r="K102" s="70">
        <f t="array" ref="K102">IFERROR(INDEX('Commission Data'!$E:$E,MATCH(1,('Commission Data'!$B:$B=A102)*('Commission Data'!$C:$C="Brett"),0)),0)</f>
        <v>0</v>
      </c>
      <c r="L102" s="47" t="b">
        <v>0</v>
      </c>
    </row>
    <row r="103">
      <c r="G103" s="49"/>
      <c r="I103" s="49"/>
      <c r="J103" s="70">
        <f t="array" ref="J103">IFERROR(INDEX('Commission Data'!$D:$D,MATCH(1,('Commission Data'!$B:$B=A103)*('Commission Data'!$C:$C="Brett"),0)),0)</f>
        <v>0</v>
      </c>
      <c r="K103" s="70">
        <f t="array" ref="K103">IFERROR(INDEX('Commission Data'!$E:$E,MATCH(1,('Commission Data'!$B:$B=A103)*('Commission Data'!$C:$C="Brett"),0)),0)</f>
        <v>0</v>
      </c>
      <c r="L103" s="47" t="b">
        <v>0</v>
      </c>
    </row>
    <row r="104">
      <c r="G104" s="49"/>
      <c r="I104" s="49"/>
      <c r="J104" s="70">
        <f t="array" ref="J104">IFERROR(INDEX('Commission Data'!$D:$D,MATCH(1,('Commission Data'!$B:$B=A104)*('Commission Data'!$C:$C="Brett"),0)),0)</f>
        <v>0</v>
      </c>
      <c r="K104" s="70">
        <f t="array" ref="K104">IFERROR(INDEX('Commission Data'!$E:$E,MATCH(1,('Commission Data'!$B:$B=A104)*('Commission Data'!$C:$C="Brett"),0)),0)</f>
        <v>0</v>
      </c>
      <c r="L104" s="47" t="b">
        <v>0</v>
      </c>
    </row>
    <row r="105">
      <c r="G105" s="49"/>
      <c r="I105" s="49"/>
      <c r="J105" s="70">
        <f t="array" ref="J105">IFERROR(INDEX('Commission Data'!$D:$D,MATCH(1,('Commission Data'!$B:$B=A105)*('Commission Data'!$C:$C="Brett"),0)),0)</f>
        <v>0</v>
      </c>
      <c r="K105" s="70">
        <f t="array" ref="K105">IFERROR(INDEX('Commission Data'!$E:$E,MATCH(1,('Commission Data'!$B:$B=A105)*('Commission Data'!$C:$C="Brett"),0)),0)</f>
        <v>0</v>
      </c>
      <c r="L105" s="47" t="b">
        <v>0</v>
      </c>
    </row>
    <row r="106">
      <c r="G106" s="49"/>
      <c r="I106" s="49"/>
      <c r="J106" s="70">
        <f t="array" ref="J106">IFERROR(INDEX('Commission Data'!$D:$D,MATCH(1,('Commission Data'!$B:$B=A106)*('Commission Data'!$C:$C="Brett"),0)),0)</f>
        <v>0</v>
      </c>
      <c r="K106" s="70">
        <f t="array" ref="K106">IFERROR(INDEX('Commission Data'!$E:$E,MATCH(1,('Commission Data'!$B:$B=A106)*('Commission Data'!$C:$C="Brett"),0)),0)</f>
        <v>0</v>
      </c>
      <c r="L106" s="47" t="b">
        <v>0</v>
      </c>
    </row>
    <row r="107">
      <c r="G107" s="49"/>
      <c r="I107" s="49"/>
      <c r="J107" s="70">
        <f t="array" ref="J107">IFERROR(INDEX('Commission Data'!$D:$D,MATCH(1,('Commission Data'!$B:$B=A107)*('Commission Data'!$C:$C="Brett"),0)),0)</f>
        <v>0</v>
      </c>
      <c r="K107" s="70">
        <f t="array" ref="K107">IFERROR(INDEX('Commission Data'!$E:$E,MATCH(1,('Commission Data'!$B:$B=A107)*('Commission Data'!$C:$C="Brett"),0)),0)</f>
        <v>0</v>
      </c>
      <c r="L107" s="47" t="b">
        <v>0</v>
      </c>
    </row>
    <row r="108">
      <c r="G108" s="49"/>
      <c r="I108" s="49"/>
      <c r="J108" s="70">
        <f t="array" ref="J108">IFERROR(INDEX('Commission Data'!$D:$D,MATCH(1,('Commission Data'!$B:$B=A108)*('Commission Data'!$C:$C="Brett"),0)),0)</f>
        <v>0</v>
      </c>
      <c r="K108" s="70">
        <f t="array" ref="K108">IFERROR(INDEX('Commission Data'!$E:$E,MATCH(1,('Commission Data'!$B:$B=A108)*('Commission Data'!$C:$C="Brett"),0)),0)</f>
        <v>0</v>
      </c>
      <c r="L108" s="47" t="b">
        <v>0</v>
      </c>
    </row>
    <row r="109">
      <c r="G109" s="49"/>
      <c r="I109" s="49"/>
      <c r="J109" s="70">
        <f t="array" ref="J109">IFERROR(INDEX('Commission Data'!$D:$D,MATCH(1,('Commission Data'!$B:$B=A109)*('Commission Data'!$C:$C="Brett"),0)),0)</f>
        <v>0</v>
      </c>
      <c r="K109" s="70">
        <f t="array" ref="K109">IFERROR(INDEX('Commission Data'!$E:$E,MATCH(1,('Commission Data'!$B:$B=A109)*('Commission Data'!$C:$C="Brett"),0)),0)</f>
        <v>0</v>
      </c>
      <c r="L109" s="47" t="b">
        <v>0</v>
      </c>
    </row>
    <row r="110">
      <c r="G110" s="49"/>
      <c r="I110" s="49"/>
      <c r="J110" s="70">
        <f t="array" ref="J110">IFERROR(INDEX('Commission Data'!$D:$D,MATCH(1,('Commission Data'!$B:$B=A110)*('Commission Data'!$C:$C="Brett"),0)),0)</f>
        <v>0</v>
      </c>
      <c r="K110" s="70">
        <f t="array" ref="K110">IFERROR(INDEX('Commission Data'!$E:$E,MATCH(1,('Commission Data'!$B:$B=A110)*('Commission Data'!$C:$C="Brett"),0)),0)</f>
        <v>0</v>
      </c>
      <c r="L110" s="47" t="b">
        <v>0</v>
      </c>
    </row>
    <row r="111">
      <c r="G111" s="49"/>
      <c r="I111" s="49"/>
      <c r="J111" s="70">
        <f t="array" ref="J111">IFERROR(INDEX('Commission Data'!$D:$D,MATCH(1,('Commission Data'!$B:$B=A111)*('Commission Data'!$C:$C="Brett"),0)),0)</f>
        <v>0</v>
      </c>
      <c r="K111" s="70">
        <f t="array" ref="K111">IFERROR(INDEX('Commission Data'!$E:$E,MATCH(1,('Commission Data'!$B:$B=A111)*('Commission Data'!$C:$C="Brett"),0)),0)</f>
        <v>0</v>
      </c>
      <c r="L111" s="47" t="b">
        <v>0</v>
      </c>
    </row>
    <row r="112">
      <c r="G112" s="49"/>
      <c r="I112" s="49"/>
      <c r="J112" s="70">
        <f t="array" ref="J112">IFERROR(INDEX('Commission Data'!$D:$D,MATCH(1,('Commission Data'!$B:$B=A112)*('Commission Data'!$C:$C="Brett"),0)),0)</f>
        <v>0</v>
      </c>
      <c r="K112" s="70">
        <f t="array" ref="K112">IFERROR(INDEX('Commission Data'!$E:$E,MATCH(1,('Commission Data'!$B:$B=A112)*('Commission Data'!$C:$C="Brett"),0)),0)</f>
        <v>0</v>
      </c>
      <c r="L112" s="47" t="b">
        <v>0</v>
      </c>
    </row>
    <row r="113">
      <c r="G113" s="49"/>
      <c r="I113" s="49"/>
      <c r="J113" s="70">
        <f t="array" ref="J113">IFERROR(INDEX('Commission Data'!$D:$D,MATCH(1,('Commission Data'!$B:$B=A113)*('Commission Data'!$C:$C="Brett"),0)),0)</f>
        <v>0</v>
      </c>
      <c r="K113" s="70">
        <f t="array" ref="K113">IFERROR(INDEX('Commission Data'!$E:$E,MATCH(1,('Commission Data'!$B:$B=A113)*('Commission Data'!$C:$C="Brett"),0)),0)</f>
        <v>0</v>
      </c>
      <c r="L113" s="47" t="b">
        <v>0</v>
      </c>
    </row>
    <row r="114">
      <c r="G114" s="49"/>
      <c r="I114" s="49"/>
      <c r="J114" s="70">
        <f t="array" ref="J114">IFERROR(INDEX('Commission Data'!$D:$D,MATCH(1,('Commission Data'!$B:$B=A114)*('Commission Data'!$C:$C="Brett"),0)),0)</f>
        <v>0</v>
      </c>
      <c r="K114" s="70">
        <f t="array" ref="K114">IFERROR(INDEX('Commission Data'!$E:$E,MATCH(1,('Commission Data'!$B:$B=A114)*('Commission Data'!$C:$C="Brett"),0)),0)</f>
        <v>0</v>
      </c>
      <c r="L114" s="47" t="b">
        <v>0</v>
      </c>
    </row>
    <row r="115">
      <c r="G115" s="49"/>
      <c r="I115" s="49"/>
      <c r="J115" s="70">
        <f t="array" ref="J115">IFERROR(INDEX('Commission Data'!$D:$D,MATCH(1,('Commission Data'!$B:$B=A115)*('Commission Data'!$C:$C="Brett"),0)),0)</f>
        <v>0</v>
      </c>
      <c r="K115" s="70">
        <f t="array" ref="K115">IFERROR(INDEX('Commission Data'!$E:$E,MATCH(1,('Commission Data'!$B:$B=A115)*('Commission Data'!$C:$C="Brett"),0)),0)</f>
        <v>0</v>
      </c>
      <c r="L115" s="47" t="b">
        <v>0</v>
      </c>
    </row>
    <row r="116">
      <c r="G116" s="49"/>
      <c r="I116" s="49"/>
      <c r="J116" s="70">
        <f t="array" ref="J116">IFERROR(INDEX('Commission Data'!$D:$D,MATCH(1,('Commission Data'!$B:$B=A116)*('Commission Data'!$C:$C="Brett"),0)),0)</f>
        <v>0</v>
      </c>
      <c r="K116" s="70">
        <f t="array" ref="K116">IFERROR(INDEX('Commission Data'!$E:$E,MATCH(1,('Commission Data'!$B:$B=A116)*('Commission Data'!$C:$C="Brett"),0)),0)</f>
        <v>0</v>
      </c>
      <c r="L116" s="47" t="b">
        <v>0</v>
      </c>
    </row>
    <row r="117">
      <c r="G117" s="49"/>
      <c r="I117" s="49"/>
      <c r="J117" s="70">
        <f t="array" ref="J117">IFERROR(INDEX('Commission Data'!$D:$D,MATCH(1,('Commission Data'!$B:$B=A117)*('Commission Data'!$C:$C="Brett"),0)),0)</f>
        <v>0</v>
      </c>
      <c r="K117" s="70">
        <f t="array" ref="K117">IFERROR(INDEX('Commission Data'!$E:$E,MATCH(1,('Commission Data'!$B:$B=A117)*('Commission Data'!$C:$C="Brett"),0)),0)</f>
        <v>0</v>
      </c>
      <c r="L117" s="47" t="b">
        <v>0</v>
      </c>
    </row>
    <row r="118">
      <c r="G118" s="49"/>
      <c r="I118" s="49"/>
      <c r="J118" s="70">
        <f t="array" ref="J118">IFERROR(INDEX('Commission Data'!$D:$D,MATCH(1,('Commission Data'!$B:$B=A118)*('Commission Data'!$C:$C="Brett"),0)),0)</f>
        <v>0</v>
      </c>
      <c r="K118" s="70">
        <f t="array" ref="K118">IFERROR(INDEX('Commission Data'!$E:$E,MATCH(1,('Commission Data'!$B:$B=A118)*('Commission Data'!$C:$C="Brett"),0)),0)</f>
        <v>0</v>
      </c>
      <c r="L118" s="47" t="b">
        <v>0</v>
      </c>
    </row>
    <row r="119">
      <c r="G119" s="49"/>
      <c r="I119" s="49"/>
      <c r="J119" s="70">
        <f t="array" ref="J119">IFERROR(INDEX('Commission Data'!$D:$D,MATCH(1,('Commission Data'!$B:$B=A119)*('Commission Data'!$C:$C="Brett"),0)),0)</f>
        <v>0</v>
      </c>
      <c r="K119" s="70">
        <f t="array" ref="K119">IFERROR(INDEX('Commission Data'!$E:$E,MATCH(1,('Commission Data'!$B:$B=A119)*('Commission Data'!$C:$C="Brett"),0)),0)</f>
        <v>0</v>
      </c>
      <c r="L119" s="47" t="b">
        <v>0</v>
      </c>
    </row>
    <row r="120">
      <c r="G120" s="49"/>
      <c r="I120" s="49"/>
      <c r="J120" s="70">
        <f t="array" ref="J120">IFERROR(INDEX('Commission Data'!$D:$D,MATCH(1,('Commission Data'!$B:$B=A120)*('Commission Data'!$C:$C="Brett"),0)),0)</f>
        <v>0</v>
      </c>
      <c r="K120" s="70">
        <f t="array" ref="K120">IFERROR(INDEX('Commission Data'!$E:$E,MATCH(1,('Commission Data'!$B:$B=A120)*('Commission Data'!$C:$C="Brett"),0)),0)</f>
        <v>0</v>
      </c>
      <c r="L120" s="47" t="b">
        <v>0</v>
      </c>
    </row>
    <row r="121">
      <c r="G121" s="49"/>
      <c r="I121" s="49"/>
      <c r="J121" s="70">
        <f t="array" ref="J121">IFERROR(INDEX('Commission Data'!$D:$D,MATCH(1,('Commission Data'!$B:$B=A121)*('Commission Data'!$C:$C="Brett"),0)),0)</f>
        <v>0</v>
      </c>
      <c r="K121" s="70">
        <f t="array" ref="K121">IFERROR(INDEX('Commission Data'!$E:$E,MATCH(1,('Commission Data'!$B:$B=A121)*('Commission Data'!$C:$C="Brett"),0)),0)</f>
        <v>0</v>
      </c>
      <c r="L121" s="47" t="b">
        <v>0</v>
      </c>
    </row>
    <row r="122">
      <c r="G122" s="49"/>
      <c r="I122" s="49"/>
      <c r="J122" s="70">
        <f t="array" ref="J122">IFERROR(INDEX('Commission Data'!$D:$D,MATCH(1,('Commission Data'!$B:$B=A122)*('Commission Data'!$C:$C="Brett"),0)),0)</f>
        <v>0</v>
      </c>
      <c r="K122" s="70">
        <f t="array" ref="K122">IFERROR(INDEX('Commission Data'!$E:$E,MATCH(1,('Commission Data'!$B:$B=A122)*('Commission Data'!$C:$C="Brett"),0)),0)</f>
        <v>0</v>
      </c>
      <c r="L122" s="47" t="b">
        <v>0</v>
      </c>
    </row>
    <row r="123">
      <c r="G123" s="49"/>
      <c r="I123" s="49"/>
      <c r="J123" s="70">
        <f t="array" ref="J123">IFERROR(INDEX('Commission Data'!$D:$D,MATCH(1,('Commission Data'!$B:$B=A123)*('Commission Data'!$C:$C="Brett"),0)),0)</f>
        <v>0</v>
      </c>
      <c r="K123" s="70">
        <f t="array" ref="K123">IFERROR(INDEX('Commission Data'!$E:$E,MATCH(1,('Commission Data'!$B:$B=A123)*('Commission Data'!$C:$C="Brett"),0)),0)</f>
        <v>0</v>
      </c>
      <c r="L123" s="47" t="b">
        <v>0</v>
      </c>
    </row>
    <row r="124">
      <c r="G124" s="49"/>
      <c r="I124" s="49"/>
      <c r="J124" s="70">
        <f t="array" ref="J124">IFERROR(INDEX('Commission Data'!$D:$D,MATCH(1,('Commission Data'!$B:$B=A124)*('Commission Data'!$C:$C="Brett"),0)),0)</f>
        <v>0</v>
      </c>
      <c r="K124" s="70">
        <f t="array" ref="K124">IFERROR(INDEX('Commission Data'!$E:$E,MATCH(1,('Commission Data'!$B:$B=A124)*('Commission Data'!$C:$C="Brett"),0)),0)</f>
        <v>0</v>
      </c>
      <c r="L124" s="47" t="b">
        <v>0</v>
      </c>
    </row>
    <row r="125">
      <c r="G125" s="49"/>
      <c r="I125" s="49"/>
      <c r="J125" s="70">
        <f t="array" ref="J125">IFERROR(INDEX('Commission Data'!$D:$D,MATCH(1,('Commission Data'!$B:$B=A125)*('Commission Data'!$C:$C="Brett"),0)),0)</f>
        <v>0</v>
      </c>
      <c r="K125" s="70">
        <f t="array" ref="K125">IFERROR(INDEX('Commission Data'!$E:$E,MATCH(1,('Commission Data'!$B:$B=A125)*('Commission Data'!$C:$C="Brett"),0)),0)</f>
        <v>0</v>
      </c>
      <c r="L125" s="47" t="b">
        <v>0</v>
      </c>
    </row>
    <row r="126">
      <c r="G126" s="49"/>
      <c r="I126" s="49"/>
      <c r="J126" s="70">
        <f t="array" ref="J126">IFERROR(INDEX('Commission Data'!$D:$D,MATCH(1,('Commission Data'!$B:$B=A126)*('Commission Data'!$C:$C="Brett"),0)),0)</f>
        <v>0</v>
      </c>
      <c r="K126" s="70">
        <f t="array" ref="K126">IFERROR(INDEX('Commission Data'!$E:$E,MATCH(1,('Commission Data'!$B:$B=A126)*('Commission Data'!$C:$C="Brett"),0)),0)</f>
        <v>0</v>
      </c>
      <c r="L126" s="47" t="b">
        <v>0</v>
      </c>
    </row>
    <row r="127">
      <c r="G127" s="49"/>
      <c r="I127" s="49"/>
      <c r="J127" s="70">
        <f t="array" ref="J127">IFERROR(INDEX('Commission Data'!$D:$D,MATCH(1,('Commission Data'!$B:$B=A127)*('Commission Data'!$C:$C="Brett"),0)),0)</f>
        <v>0</v>
      </c>
      <c r="K127" s="70">
        <f t="array" ref="K127">IFERROR(INDEX('Commission Data'!$E:$E,MATCH(1,('Commission Data'!$B:$B=A127)*('Commission Data'!$C:$C="Brett"),0)),0)</f>
        <v>0</v>
      </c>
      <c r="L127" s="47" t="b">
        <v>0</v>
      </c>
    </row>
    <row r="128">
      <c r="G128" s="49"/>
      <c r="I128" s="49"/>
      <c r="J128" s="70">
        <f t="array" ref="J128">IFERROR(INDEX('Commission Data'!$D:$D,MATCH(1,('Commission Data'!$B:$B=A128)*('Commission Data'!$C:$C="Brett"),0)),0)</f>
        <v>0</v>
      </c>
      <c r="K128" s="70">
        <f t="array" ref="K128">IFERROR(INDEX('Commission Data'!$E:$E,MATCH(1,('Commission Data'!$B:$B=A128)*('Commission Data'!$C:$C="Brett"),0)),0)</f>
        <v>0</v>
      </c>
      <c r="L128" s="47" t="b">
        <v>0</v>
      </c>
    </row>
    <row r="129">
      <c r="G129" s="49"/>
      <c r="I129" s="49"/>
      <c r="J129" s="70">
        <f t="array" ref="J129">IFERROR(INDEX('Commission Data'!$D:$D,MATCH(1,('Commission Data'!$B:$B=A129)*('Commission Data'!$C:$C="Brett"),0)),0)</f>
        <v>0</v>
      </c>
      <c r="K129" s="70">
        <f t="array" ref="K129">IFERROR(INDEX('Commission Data'!$E:$E,MATCH(1,('Commission Data'!$B:$B=A129)*('Commission Data'!$C:$C="Brett"),0)),0)</f>
        <v>0</v>
      </c>
      <c r="L129" s="47" t="b">
        <v>0</v>
      </c>
    </row>
    <row r="130">
      <c r="G130" s="49"/>
      <c r="I130" s="49"/>
      <c r="J130" s="70">
        <f t="array" ref="J130">IFERROR(INDEX('Commission Data'!$D:$D,MATCH(1,('Commission Data'!$B:$B=A130)*('Commission Data'!$C:$C="Brett"),0)),0)</f>
        <v>0</v>
      </c>
      <c r="K130" s="70">
        <f t="array" ref="K130">IFERROR(INDEX('Commission Data'!$E:$E,MATCH(1,('Commission Data'!$B:$B=A130)*('Commission Data'!$C:$C="Brett"),0)),0)</f>
        <v>0</v>
      </c>
      <c r="L130" s="47" t="b">
        <v>0</v>
      </c>
    </row>
    <row r="131">
      <c r="G131" s="49"/>
      <c r="I131" s="49"/>
      <c r="J131" s="70">
        <f t="array" ref="J131">IFERROR(INDEX('Commission Data'!$D:$D,MATCH(1,('Commission Data'!$B:$B=A131)*('Commission Data'!$C:$C="Brett"),0)),0)</f>
        <v>0</v>
      </c>
      <c r="K131" s="70">
        <f t="array" ref="K131">IFERROR(INDEX('Commission Data'!$E:$E,MATCH(1,('Commission Data'!$B:$B=A131)*('Commission Data'!$C:$C="Brett"),0)),0)</f>
        <v>0</v>
      </c>
      <c r="L131" s="47" t="b">
        <v>0</v>
      </c>
    </row>
    <row r="132">
      <c r="G132" s="49"/>
      <c r="I132" s="49"/>
      <c r="J132" s="70">
        <f t="array" ref="J132">IFERROR(INDEX('Commission Data'!$D:$D,MATCH(1,('Commission Data'!$B:$B=A132)*('Commission Data'!$C:$C="Brett"),0)),0)</f>
        <v>0</v>
      </c>
      <c r="K132" s="70">
        <f t="array" ref="K132">IFERROR(INDEX('Commission Data'!$E:$E,MATCH(1,('Commission Data'!$B:$B=A132)*('Commission Data'!$C:$C="Brett"),0)),0)</f>
        <v>0</v>
      </c>
      <c r="L132" s="47" t="b">
        <v>0</v>
      </c>
    </row>
    <row r="133">
      <c r="G133" s="49"/>
      <c r="I133" s="49"/>
      <c r="J133" s="70">
        <f t="array" ref="J133">IFERROR(INDEX('Commission Data'!$D:$D,MATCH(1,('Commission Data'!$B:$B=A133)*('Commission Data'!$C:$C="Brett"),0)),0)</f>
        <v>0</v>
      </c>
      <c r="K133" s="70">
        <f t="array" ref="K133">IFERROR(INDEX('Commission Data'!$E:$E,MATCH(1,('Commission Data'!$B:$B=A133)*('Commission Data'!$C:$C="Brett"),0)),0)</f>
        <v>0</v>
      </c>
      <c r="L133" s="47" t="b">
        <v>0</v>
      </c>
    </row>
    <row r="134">
      <c r="G134" s="49"/>
      <c r="I134" s="49"/>
      <c r="J134" s="70">
        <f t="array" ref="J134">IFERROR(INDEX('Commission Data'!$D:$D,MATCH(1,('Commission Data'!$B:$B=A134)*('Commission Data'!$C:$C="Brett"),0)),0)</f>
        <v>0</v>
      </c>
      <c r="K134" s="70">
        <f t="array" ref="K134">IFERROR(INDEX('Commission Data'!$E:$E,MATCH(1,('Commission Data'!$B:$B=A134)*('Commission Data'!$C:$C="Brett"),0)),0)</f>
        <v>0</v>
      </c>
      <c r="L134" s="47" t="b">
        <v>0</v>
      </c>
    </row>
    <row r="135">
      <c r="G135" s="49"/>
      <c r="I135" s="49"/>
      <c r="J135" s="70">
        <f t="array" ref="J135">IFERROR(INDEX('Commission Data'!$D:$D,MATCH(1,('Commission Data'!$B:$B=A135)*('Commission Data'!$C:$C="Brett"),0)),0)</f>
        <v>0</v>
      </c>
      <c r="K135" s="70">
        <f t="array" ref="K135">IFERROR(INDEX('Commission Data'!$E:$E,MATCH(1,('Commission Data'!$B:$B=A135)*('Commission Data'!$C:$C="Brett"),0)),0)</f>
        <v>0</v>
      </c>
      <c r="L135" s="47" t="b">
        <v>0</v>
      </c>
    </row>
    <row r="136">
      <c r="G136" s="49"/>
      <c r="I136" s="49"/>
      <c r="J136" s="70">
        <f t="array" ref="J136">IFERROR(INDEX('Commission Data'!$D:$D,MATCH(1,('Commission Data'!$B:$B=A136)*('Commission Data'!$C:$C="Brett"),0)),0)</f>
        <v>0</v>
      </c>
      <c r="K136" s="70">
        <f t="array" ref="K136">IFERROR(INDEX('Commission Data'!$E:$E,MATCH(1,('Commission Data'!$B:$B=A136)*('Commission Data'!$C:$C="Brett"),0)),0)</f>
        <v>0</v>
      </c>
      <c r="L136" s="47" t="b">
        <v>0</v>
      </c>
    </row>
    <row r="137">
      <c r="G137" s="49"/>
      <c r="I137" s="49"/>
      <c r="J137" s="70">
        <f t="array" ref="J137">IFERROR(INDEX('Commission Data'!$D:$D,MATCH(1,('Commission Data'!$B:$B=A137)*('Commission Data'!$C:$C="Brett"),0)),0)</f>
        <v>0</v>
      </c>
      <c r="K137" s="70">
        <f t="array" ref="K137">IFERROR(INDEX('Commission Data'!$E:$E,MATCH(1,('Commission Data'!$B:$B=A137)*('Commission Data'!$C:$C="Brett"),0)),0)</f>
        <v>0</v>
      </c>
      <c r="L137" s="47" t="b">
        <v>0</v>
      </c>
    </row>
    <row r="138">
      <c r="G138" s="49"/>
      <c r="I138" s="49"/>
      <c r="J138" s="70">
        <f t="array" ref="J138">IFERROR(INDEX('Commission Data'!$D:$D,MATCH(1,('Commission Data'!$B:$B=A138)*('Commission Data'!$C:$C="Brett"),0)),0)</f>
        <v>0</v>
      </c>
      <c r="K138" s="70">
        <f t="array" ref="K138">IFERROR(INDEX('Commission Data'!$E:$E,MATCH(1,('Commission Data'!$B:$B=A138)*('Commission Data'!$C:$C="Brett"),0)),0)</f>
        <v>0</v>
      </c>
      <c r="L138" s="47" t="b">
        <v>0</v>
      </c>
    </row>
    <row r="139">
      <c r="G139" s="49"/>
      <c r="I139" s="49"/>
      <c r="J139" s="70">
        <f t="array" ref="J139">IFERROR(INDEX('Commission Data'!$D:$D,MATCH(1,('Commission Data'!$B:$B=A139)*('Commission Data'!$C:$C="Brett"),0)),0)</f>
        <v>0</v>
      </c>
      <c r="K139" s="70">
        <f t="array" ref="K139">IFERROR(INDEX('Commission Data'!$E:$E,MATCH(1,('Commission Data'!$B:$B=A139)*('Commission Data'!$C:$C="Brett"),0)),0)</f>
        <v>0</v>
      </c>
      <c r="L139" s="47" t="b">
        <v>0</v>
      </c>
    </row>
    <row r="140">
      <c r="G140" s="49"/>
      <c r="I140" s="49"/>
      <c r="J140" s="70">
        <f t="array" ref="J140">IFERROR(INDEX('Commission Data'!$D:$D,MATCH(1,('Commission Data'!$B:$B=A140)*('Commission Data'!$C:$C="Brett"),0)),0)</f>
        <v>0</v>
      </c>
      <c r="K140" s="70">
        <f t="array" ref="K140">IFERROR(INDEX('Commission Data'!$E:$E,MATCH(1,('Commission Data'!$B:$B=A140)*('Commission Data'!$C:$C="Brett"),0)),0)</f>
        <v>0</v>
      </c>
      <c r="L140" s="47" t="b">
        <v>0</v>
      </c>
    </row>
    <row r="141">
      <c r="G141" s="49"/>
      <c r="I141" s="49"/>
      <c r="J141" s="70">
        <f t="array" ref="J141">IFERROR(INDEX('Commission Data'!$D:$D,MATCH(1,('Commission Data'!$B:$B=A141)*('Commission Data'!$C:$C="Brett"),0)),0)</f>
        <v>0</v>
      </c>
      <c r="K141" s="70">
        <f t="array" ref="K141">IFERROR(INDEX('Commission Data'!$E:$E,MATCH(1,('Commission Data'!$B:$B=A141)*('Commission Data'!$C:$C="Brett"),0)),0)</f>
        <v>0</v>
      </c>
      <c r="L141" s="47" t="b">
        <v>0</v>
      </c>
    </row>
    <row r="142">
      <c r="G142" s="49"/>
      <c r="I142" s="49"/>
      <c r="J142" s="70">
        <f t="array" ref="J142">IFERROR(INDEX('Commission Data'!$D:$D,MATCH(1,('Commission Data'!$B:$B=A142)*('Commission Data'!$C:$C="Brett"),0)),0)</f>
        <v>0</v>
      </c>
      <c r="K142" s="70">
        <f t="array" ref="K142">IFERROR(INDEX('Commission Data'!$E:$E,MATCH(1,('Commission Data'!$B:$B=A142)*('Commission Data'!$C:$C="Brett"),0)),0)</f>
        <v>0</v>
      </c>
      <c r="L142" s="47" t="b">
        <v>0</v>
      </c>
    </row>
    <row r="143">
      <c r="G143" s="49"/>
      <c r="I143" s="49"/>
      <c r="J143" s="70">
        <f t="array" ref="J143">IFERROR(INDEX('Commission Data'!$D:$D,MATCH(1,('Commission Data'!$B:$B=A143)*('Commission Data'!$C:$C="Brett"),0)),0)</f>
        <v>0</v>
      </c>
      <c r="K143" s="70">
        <f t="array" ref="K143">IFERROR(INDEX('Commission Data'!$E:$E,MATCH(1,('Commission Data'!$B:$B=A143)*('Commission Data'!$C:$C="Brett"),0)),0)</f>
        <v>0</v>
      </c>
      <c r="L143" s="47" t="b">
        <v>0</v>
      </c>
    </row>
    <row r="144">
      <c r="G144" s="49"/>
      <c r="I144" s="49"/>
      <c r="J144" s="70">
        <f t="array" ref="J144">IFERROR(INDEX('Commission Data'!$D:$D,MATCH(1,('Commission Data'!$B:$B=A144)*('Commission Data'!$C:$C="Brett"),0)),0)</f>
        <v>0</v>
      </c>
      <c r="K144" s="70">
        <f t="array" ref="K144">IFERROR(INDEX('Commission Data'!$E:$E,MATCH(1,('Commission Data'!$B:$B=A144)*('Commission Data'!$C:$C="Brett"),0)),0)</f>
        <v>0</v>
      </c>
      <c r="L144" s="47" t="b">
        <v>0</v>
      </c>
    </row>
    <row r="145">
      <c r="G145" s="49"/>
      <c r="I145" s="49"/>
      <c r="J145" s="70">
        <f t="array" ref="J145">IFERROR(INDEX('Commission Data'!$D:$D,MATCH(1,('Commission Data'!$B:$B=A145)*('Commission Data'!$C:$C="Brett"),0)),0)</f>
        <v>0</v>
      </c>
      <c r="K145" s="70">
        <f t="array" ref="K145">IFERROR(INDEX('Commission Data'!$E:$E,MATCH(1,('Commission Data'!$B:$B=A145)*('Commission Data'!$C:$C="Brett"),0)),0)</f>
        <v>0</v>
      </c>
      <c r="L145" s="47" t="b">
        <v>0</v>
      </c>
    </row>
    <row r="146">
      <c r="G146" s="49"/>
      <c r="I146" s="49"/>
      <c r="J146" s="70">
        <f t="array" ref="J146">IFERROR(INDEX('Commission Data'!$D:$D,MATCH(1,('Commission Data'!$B:$B=A146)*('Commission Data'!$C:$C="Brett"),0)),0)</f>
        <v>0</v>
      </c>
      <c r="K146" s="70">
        <f t="array" ref="K146">IFERROR(INDEX('Commission Data'!$E:$E,MATCH(1,('Commission Data'!$B:$B=A146)*('Commission Data'!$C:$C="Brett"),0)),0)</f>
        <v>0</v>
      </c>
      <c r="L146" s="47" t="b">
        <v>0</v>
      </c>
    </row>
    <row r="147">
      <c r="G147" s="49"/>
      <c r="I147" s="49"/>
      <c r="J147" s="70">
        <f t="array" ref="J147">IFERROR(INDEX('Commission Data'!$D:$D,MATCH(1,('Commission Data'!$B:$B=A147)*('Commission Data'!$C:$C="Brett"),0)),0)</f>
        <v>0</v>
      </c>
      <c r="K147" s="70">
        <f t="array" ref="K147">IFERROR(INDEX('Commission Data'!$E:$E,MATCH(1,('Commission Data'!$B:$B=A147)*('Commission Data'!$C:$C="Brett"),0)),0)</f>
        <v>0</v>
      </c>
      <c r="L147" s="47" t="b">
        <v>0</v>
      </c>
    </row>
    <row r="148">
      <c r="G148" s="49"/>
      <c r="I148" s="49"/>
      <c r="J148" s="70">
        <f t="array" ref="J148">IFERROR(INDEX('Commission Data'!$D:$D,MATCH(1,('Commission Data'!$B:$B=A148)*('Commission Data'!$C:$C="Brett"),0)),0)</f>
        <v>0</v>
      </c>
      <c r="K148" s="70">
        <f t="array" ref="K148">IFERROR(INDEX('Commission Data'!$E:$E,MATCH(1,('Commission Data'!$B:$B=A148)*('Commission Data'!$C:$C="Brett"),0)),0)</f>
        <v>0</v>
      </c>
      <c r="L148" s="47" t="b">
        <v>0</v>
      </c>
    </row>
    <row r="149">
      <c r="G149" s="49"/>
      <c r="I149" s="49"/>
      <c r="J149" s="70">
        <f t="array" ref="J149">IFERROR(INDEX('Commission Data'!$D:$D,MATCH(1,('Commission Data'!$B:$B=A149)*('Commission Data'!$C:$C="Brett"),0)),0)</f>
        <v>0</v>
      </c>
      <c r="K149" s="70">
        <f t="array" ref="K149">IFERROR(INDEX('Commission Data'!$E:$E,MATCH(1,('Commission Data'!$B:$B=A149)*('Commission Data'!$C:$C="Brett"),0)),0)</f>
        <v>0</v>
      </c>
      <c r="L149" s="47" t="b">
        <v>0</v>
      </c>
    </row>
    <row r="150">
      <c r="G150" s="49"/>
      <c r="I150" s="49"/>
      <c r="J150" s="70">
        <f t="array" ref="J150">IFERROR(INDEX('Commission Data'!$D:$D,MATCH(1,('Commission Data'!$B:$B=A150)*('Commission Data'!$C:$C="Brett"),0)),0)</f>
        <v>0</v>
      </c>
      <c r="K150" s="70">
        <f t="array" ref="K150">IFERROR(INDEX('Commission Data'!$E:$E,MATCH(1,('Commission Data'!$B:$B=A150)*('Commission Data'!$C:$C="Brett"),0)),0)</f>
        <v>0</v>
      </c>
      <c r="L150" s="47" t="b">
        <v>0</v>
      </c>
    </row>
    <row r="151">
      <c r="G151" s="49"/>
      <c r="I151" s="49"/>
      <c r="J151" s="70">
        <f t="array" ref="J151">IFERROR(INDEX('Commission Data'!$D:$D,MATCH(1,('Commission Data'!$B:$B=A151)*('Commission Data'!$C:$C="Brett"),0)),0)</f>
        <v>0</v>
      </c>
      <c r="K151" s="70">
        <f t="array" ref="K151">IFERROR(INDEX('Commission Data'!$E:$E,MATCH(1,('Commission Data'!$B:$B=A151)*('Commission Data'!$C:$C="Brett"),0)),0)</f>
        <v>0</v>
      </c>
      <c r="L151" s="47" t="b">
        <v>0</v>
      </c>
    </row>
    <row r="152">
      <c r="G152" s="49"/>
      <c r="I152" s="49"/>
      <c r="J152" s="70">
        <f t="array" ref="J152">IFERROR(INDEX('Commission Data'!$D:$D,MATCH(1,('Commission Data'!$B:$B=A152)*('Commission Data'!$C:$C="Brett"),0)),0)</f>
        <v>0</v>
      </c>
      <c r="K152" s="70">
        <f t="array" ref="K152">IFERROR(INDEX('Commission Data'!$E:$E,MATCH(1,('Commission Data'!$B:$B=A152)*('Commission Data'!$C:$C="Brett"),0)),0)</f>
        <v>0</v>
      </c>
      <c r="L152" s="47" t="b">
        <v>0</v>
      </c>
    </row>
    <row r="153">
      <c r="G153" s="49"/>
      <c r="I153" s="49"/>
      <c r="J153" s="70">
        <f t="array" ref="J153">IFERROR(INDEX('Commission Data'!$D:$D,MATCH(1,('Commission Data'!$B:$B=A153)*('Commission Data'!$C:$C="Brett"),0)),0)</f>
        <v>0</v>
      </c>
      <c r="K153" s="70">
        <f t="array" ref="K153">IFERROR(INDEX('Commission Data'!$E:$E,MATCH(1,('Commission Data'!$B:$B=A153)*('Commission Data'!$C:$C="Brett"),0)),0)</f>
        <v>0</v>
      </c>
      <c r="L153" s="47" t="b">
        <v>0</v>
      </c>
    </row>
    <row r="154">
      <c r="G154" s="49"/>
      <c r="I154" s="49"/>
      <c r="J154" s="70">
        <f t="array" ref="J154">IFERROR(INDEX('Commission Data'!$D:$D,MATCH(1,('Commission Data'!$B:$B=A154)*('Commission Data'!$C:$C="Brett"),0)),0)</f>
        <v>0</v>
      </c>
      <c r="K154" s="70">
        <f t="array" ref="K154">IFERROR(INDEX('Commission Data'!$E:$E,MATCH(1,('Commission Data'!$B:$B=A154)*('Commission Data'!$C:$C="Brett"),0)),0)</f>
        <v>0</v>
      </c>
      <c r="L154" s="47" t="b">
        <v>0</v>
      </c>
    </row>
    <row r="155">
      <c r="G155" s="49"/>
      <c r="I155" s="49"/>
      <c r="J155" s="70">
        <f t="array" ref="J155">IFERROR(INDEX('Commission Data'!$D:$D,MATCH(1,('Commission Data'!$B:$B=A155)*('Commission Data'!$C:$C="Brett"),0)),0)</f>
        <v>0</v>
      </c>
      <c r="K155" s="70">
        <f t="array" ref="K155">IFERROR(INDEX('Commission Data'!$E:$E,MATCH(1,('Commission Data'!$B:$B=A155)*('Commission Data'!$C:$C="Brett"),0)),0)</f>
        <v>0</v>
      </c>
      <c r="L155" s="47" t="b">
        <v>0</v>
      </c>
    </row>
    <row r="156">
      <c r="G156" s="49"/>
      <c r="I156" s="49"/>
      <c r="J156" s="70">
        <f t="array" ref="J156">IFERROR(INDEX('Commission Data'!$D:$D,MATCH(1,('Commission Data'!$B:$B=A156)*('Commission Data'!$C:$C="Brett"),0)),0)</f>
        <v>0</v>
      </c>
      <c r="K156" s="70">
        <f t="array" ref="K156">IFERROR(INDEX('Commission Data'!$E:$E,MATCH(1,('Commission Data'!$B:$B=A156)*('Commission Data'!$C:$C="Brett"),0)),0)</f>
        <v>0</v>
      </c>
      <c r="L156" s="47" t="b">
        <v>0</v>
      </c>
    </row>
    <row r="157">
      <c r="G157" s="49"/>
      <c r="I157" s="49"/>
      <c r="J157" s="70">
        <f t="array" ref="J157">IFERROR(INDEX('Commission Data'!$D:$D,MATCH(1,('Commission Data'!$B:$B=A157)*('Commission Data'!$C:$C="Brett"),0)),0)</f>
        <v>0</v>
      </c>
      <c r="K157" s="70">
        <f t="array" ref="K157">IFERROR(INDEX('Commission Data'!$E:$E,MATCH(1,('Commission Data'!$B:$B=A157)*('Commission Data'!$C:$C="Brett"),0)),0)</f>
        <v>0</v>
      </c>
      <c r="L157" s="47" t="b">
        <v>0</v>
      </c>
    </row>
    <row r="158">
      <c r="G158" s="49"/>
      <c r="I158" s="49"/>
      <c r="J158" s="70">
        <f t="array" ref="J158">IFERROR(INDEX('Commission Data'!$D:$D,MATCH(1,('Commission Data'!$B:$B=A158)*('Commission Data'!$C:$C="Brett"),0)),0)</f>
        <v>0</v>
      </c>
      <c r="K158" s="70">
        <f t="array" ref="K158">IFERROR(INDEX('Commission Data'!$E:$E,MATCH(1,('Commission Data'!$B:$B=A158)*('Commission Data'!$C:$C="Brett"),0)),0)</f>
        <v>0</v>
      </c>
      <c r="L158" s="47" t="b">
        <v>0</v>
      </c>
    </row>
    <row r="159">
      <c r="G159" s="49"/>
      <c r="I159" s="49"/>
      <c r="J159" s="70">
        <f t="array" ref="J159">IFERROR(INDEX('Commission Data'!$D:$D,MATCH(1,('Commission Data'!$B:$B=A159)*('Commission Data'!$C:$C="Brett"),0)),0)</f>
        <v>0</v>
      </c>
      <c r="K159" s="70">
        <f t="array" ref="K159">IFERROR(INDEX('Commission Data'!$E:$E,MATCH(1,('Commission Data'!$B:$B=A159)*('Commission Data'!$C:$C="Brett"),0)),0)</f>
        <v>0</v>
      </c>
      <c r="L159" s="47" t="b">
        <v>0</v>
      </c>
    </row>
    <row r="160">
      <c r="G160" s="49"/>
      <c r="I160" s="49"/>
      <c r="J160" s="70">
        <f t="array" ref="J160">IFERROR(INDEX('Commission Data'!$D:$D,MATCH(1,('Commission Data'!$B:$B=A160)*('Commission Data'!$C:$C="Brett"),0)),0)</f>
        <v>0</v>
      </c>
      <c r="K160" s="70">
        <f t="array" ref="K160">IFERROR(INDEX('Commission Data'!$E:$E,MATCH(1,('Commission Data'!$B:$B=A160)*('Commission Data'!$C:$C="Brett"),0)),0)</f>
        <v>0</v>
      </c>
      <c r="L160" s="47" t="b">
        <v>0</v>
      </c>
    </row>
    <row r="161">
      <c r="G161" s="49"/>
      <c r="I161" s="49"/>
      <c r="J161" s="70">
        <f t="array" ref="J161">IFERROR(INDEX('Commission Data'!$D:$D,MATCH(1,('Commission Data'!$B:$B=A161)*('Commission Data'!$C:$C="Brett"),0)),0)</f>
        <v>0</v>
      </c>
      <c r="K161" s="70">
        <f t="array" ref="K161">IFERROR(INDEX('Commission Data'!$E:$E,MATCH(1,('Commission Data'!$B:$B=A161)*('Commission Data'!$C:$C="Brett"),0)),0)</f>
        <v>0</v>
      </c>
      <c r="L161" s="47" t="b">
        <v>0</v>
      </c>
    </row>
    <row r="162">
      <c r="G162" s="49"/>
      <c r="I162" s="49"/>
      <c r="J162" s="70">
        <f t="array" ref="J162">IFERROR(INDEX('Commission Data'!$D:$D,MATCH(1,('Commission Data'!$B:$B=A162)*('Commission Data'!$C:$C="Brett"),0)),0)</f>
        <v>0</v>
      </c>
      <c r="K162" s="70">
        <f t="array" ref="K162">IFERROR(INDEX('Commission Data'!$E:$E,MATCH(1,('Commission Data'!$B:$B=A162)*('Commission Data'!$C:$C="Brett"),0)),0)</f>
        <v>0</v>
      </c>
      <c r="L162" s="47" t="b">
        <v>0</v>
      </c>
    </row>
    <row r="163">
      <c r="G163" s="49"/>
      <c r="I163" s="49"/>
      <c r="J163" s="70">
        <f t="array" ref="J163">IFERROR(INDEX('Commission Data'!$D:$D,MATCH(1,('Commission Data'!$B:$B=A163)*('Commission Data'!$C:$C="Brett"),0)),0)</f>
        <v>0</v>
      </c>
      <c r="K163" s="70">
        <f t="array" ref="K163">IFERROR(INDEX('Commission Data'!$E:$E,MATCH(1,('Commission Data'!$B:$B=A163)*('Commission Data'!$C:$C="Brett"),0)),0)</f>
        <v>0</v>
      </c>
      <c r="L163" s="47" t="b">
        <v>0</v>
      </c>
    </row>
    <row r="164">
      <c r="G164" s="49"/>
      <c r="I164" s="49"/>
      <c r="J164" s="70">
        <f t="array" ref="J164">IFERROR(INDEX('Commission Data'!$D:$D,MATCH(1,('Commission Data'!$B:$B=A164)*('Commission Data'!$C:$C="Brett"),0)),0)</f>
        <v>0</v>
      </c>
      <c r="K164" s="70">
        <f t="array" ref="K164">IFERROR(INDEX('Commission Data'!$E:$E,MATCH(1,('Commission Data'!$B:$B=A164)*('Commission Data'!$C:$C="Brett"),0)),0)</f>
        <v>0</v>
      </c>
      <c r="L164" s="47" t="b">
        <v>0</v>
      </c>
    </row>
    <row r="165">
      <c r="G165" s="49"/>
      <c r="I165" s="49"/>
      <c r="J165" s="70">
        <f t="array" ref="J165">IFERROR(INDEX('Commission Data'!$D:$D,MATCH(1,('Commission Data'!$B:$B=A165)*('Commission Data'!$C:$C="Brett"),0)),0)</f>
        <v>0</v>
      </c>
      <c r="K165" s="70">
        <f t="array" ref="K165">IFERROR(INDEX('Commission Data'!$E:$E,MATCH(1,('Commission Data'!$B:$B=A165)*('Commission Data'!$C:$C="Brett"),0)),0)</f>
        <v>0</v>
      </c>
      <c r="L165" s="47" t="b">
        <v>0</v>
      </c>
    </row>
    <row r="166">
      <c r="G166" s="49"/>
      <c r="I166" s="49"/>
      <c r="J166" s="70">
        <f t="array" ref="J166">IFERROR(INDEX('Commission Data'!$D:$D,MATCH(1,('Commission Data'!$B:$B=A166)*('Commission Data'!$C:$C="Brett"),0)),0)</f>
        <v>0</v>
      </c>
      <c r="K166" s="70">
        <f t="array" ref="K166">IFERROR(INDEX('Commission Data'!$E:$E,MATCH(1,('Commission Data'!$B:$B=A166)*('Commission Data'!$C:$C="Brett"),0)),0)</f>
        <v>0</v>
      </c>
      <c r="L166" s="47" t="b">
        <v>0</v>
      </c>
    </row>
    <row r="167">
      <c r="G167" s="49"/>
      <c r="I167" s="49"/>
      <c r="J167" s="70">
        <f t="array" ref="J167">IFERROR(INDEX('Commission Data'!$D:$D,MATCH(1,('Commission Data'!$B:$B=A167)*('Commission Data'!$C:$C="Brett"),0)),0)</f>
        <v>0</v>
      </c>
      <c r="K167" s="70">
        <f t="array" ref="K167">IFERROR(INDEX('Commission Data'!$E:$E,MATCH(1,('Commission Data'!$B:$B=A167)*('Commission Data'!$C:$C="Brett"),0)),0)</f>
        <v>0</v>
      </c>
      <c r="L167" s="47" t="b">
        <v>0</v>
      </c>
    </row>
    <row r="168">
      <c r="G168" s="49"/>
      <c r="I168" s="49"/>
      <c r="J168" s="70">
        <f t="array" ref="J168">IFERROR(INDEX('Commission Data'!$D:$D,MATCH(1,('Commission Data'!$B:$B=A168)*('Commission Data'!$C:$C="Brett"),0)),0)</f>
        <v>0</v>
      </c>
      <c r="K168" s="70">
        <f t="array" ref="K168">IFERROR(INDEX('Commission Data'!$E:$E,MATCH(1,('Commission Data'!$B:$B=A168)*('Commission Data'!$C:$C="Brett"),0)),0)</f>
        <v>0</v>
      </c>
      <c r="L168" s="47" t="b">
        <v>0</v>
      </c>
    </row>
    <row r="169">
      <c r="G169" s="49"/>
      <c r="I169" s="49"/>
      <c r="J169" s="70">
        <f t="array" ref="J169">IFERROR(INDEX('Commission Data'!$D:$D,MATCH(1,('Commission Data'!$B:$B=A169)*('Commission Data'!$C:$C="Brett"),0)),0)</f>
        <v>0</v>
      </c>
      <c r="K169" s="70">
        <f t="array" ref="K169">IFERROR(INDEX('Commission Data'!$E:$E,MATCH(1,('Commission Data'!$B:$B=A169)*('Commission Data'!$C:$C="Brett"),0)),0)</f>
        <v>0</v>
      </c>
      <c r="L169" s="47" t="b">
        <v>0</v>
      </c>
    </row>
    <row r="170">
      <c r="G170" s="49"/>
      <c r="I170" s="49"/>
      <c r="J170" s="70">
        <f t="array" ref="J170">IFERROR(INDEX('Commission Data'!$D:$D,MATCH(1,('Commission Data'!$B:$B=A170)*('Commission Data'!$C:$C="Brett"),0)),0)</f>
        <v>0</v>
      </c>
      <c r="K170" s="70">
        <f t="array" ref="K170">IFERROR(INDEX('Commission Data'!$E:$E,MATCH(1,('Commission Data'!$B:$B=A170)*('Commission Data'!$C:$C="Brett"),0)),0)</f>
        <v>0</v>
      </c>
      <c r="L170" s="47" t="b">
        <v>0</v>
      </c>
    </row>
    <row r="171">
      <c r="G171" s="49"/>
      <c r="I171" s="49"/>
      <c r="J171" s="70">
        <f t="array" ref="J171">IFERROR(INDEX('Commission Data'!$D:$D,MATCH(1,('Commission Data'!$B:$B=A171)*('Commission Data'!$C:$C="Brett"),0)),0)</f>
        <v>0</v>
      </c>
      <c r="K171" s="70">
        <f t="array" ref="K171">IFERROR(INDEX('Commission Data'!$E:$E,MATCH(1,('Commission Data'!$B:$B=A171)*('Commission Data'!$C:$C="Brett"),0)),0)</f>
        <v>0</v>
      </c>
      <c r="L171" s="47" t="b">
        <v>0</v>
      </c>
    </row>
    <row r="172">
      <c r="G172" s="49"/>
      <c r="I172" s="49"/>
      <c r="J172" s="70">
        <f t="array" ref="J172">IFERROR(INDEX('Commission Data'!$D:$D,MATCH(1,('Commission Data'!$B:$B=A172)*('Commission Data'!$C:$C="Brett"),0)),0)</f>
        <v>0</v>
      </c>
      <c r="K172" s="70">
        <f t="array" ref="K172">IFERROR(INDEX('Commission Data'!$E:$E,MATCH(1,('Commission Data'!$B:$B=A172)*('Commission Data'!$C:$C="Brett"),0)),0)</f>
        <v>0</v>
      </c>
      <c r="L172" s="47" t="b">
        <v>0</v>
      </c>
    </row>
    <row r="173">
      <c r="G173" s="49"/>
      <c r="I173" s="49"/>
      <c r="J173" s="70">
        <f t="array" ref="J173">IFERROR(INDEX('Commission Data'!$D:$D,MATCH(1,('Commission Data'!$B:$B=A173)*('Commission Data'!$C:$C="Brett"),0)),0)</f>
        <v>0</v>
      </c>
      <c r="K173" s="70">
        <f t="array" ref="K173">IFERROR(INDEX('Commission Data'!$E:$E,MATCH(1,('Commission Data'!$B:$B=A173)*('Commission Data'!$C:$C="Brett"),0)),0)</f>
        <v>0</v>
      </c>
      <c r="L173" s="47" t="b">
        <v>0</v>
      </c>
    </row>
    <row r="174">
      <c r="G174" s="49"/>
      <c r="I174" s="49"/>
      <c r="J174" s="70">
        <f t="array" ref="J174">IFERROR(INDEX('Commission Data'!$D:$D,MATCH(1,('Commission Data'!$B:$B=A174)*('Commission Data'!$C:$C="Brett"),0)),0)</f>
        <v>0</v>
      </c>
      <c r="K174" s="70">
        <f t="array" ref="K174">IFERROR(INDEX('Commission Data'!$E:$E,MATCH(1,('Commission Data'!$B:$B=A174)*('Commission Data'!$C:$C="Brett"),0)),0)</f>
        <v>0</v>
      </c>
      <c r="L174" s="47" t="b">
        <v>0</v>
      </c>
    </row>
    <row r="175">
      <c r="G175" s="49"/>
      <c r="I175" s="49"/>
      <c r="J175" s="70">
        <f t="array" ref="J175">IFERROR(INDEX('Commission Data'!$D:$D,MATCH(1,('Commission Data'!$B:$B=A175)*('Commission Data'!$C:$C="Brett"),0)),0)</f>
        <v>0</v>
      </c>
      <c r="K175" s="70">
        <f t="array" ref="K175">IFERROR(INDEX('Commission Data'!$E:$E,MATCH(1,('Commission Data'!$B:$B=A175)*('Commission Data'!$C:$C="Brett"),0)),0)</f>
        <v>0</v>
      </c>
      <c r="L175" s="47" t="b">
        <v>0</v>
      </c>
    </row>
    <row r="176">
      <c r="G176" s="49"/>
      <c r="I176" s="49"/>
      <c r="J176" s="70">
        <f t="array" ref="J176">IFERROR(INDEX('Commission Data'!$D:$D,MATCH(1,('Commission Data'!$B:$B=A176)*('Commission Data'!$C:$C="Brett"),0)),0)</f>
        <v>0</v>
      </c>
      <c r="K176" s="70">
        <f t="array" ref="K176">IFERROR(INDEX('Commission Data'!$E:$E,MATCH(1,('Commission Data'!$B:$B=A176)*('Commission Data'!$C:$C="Brett"),0)),0)</f>
        <v>0</v>
      </c>
      <c r="L176" s="47" t="b">
        <v>0</v>
      </c>
    </row>
    <row r="177">
      <c r="G177" s="49"/>
      <c r="I177" s="49"/>
      <c r="J177" s="70">
        <f t="array" ref="J177">IFERROR(INDEX('Commission Data'!$D:$D,MATCH(1,('Commission Data'!$B:$B=A177)*('Commission Data'!$C:$C="Brett"),0)),0)</f>
        <v>0</v>
      </c>
      <c r="K177" s="70">
        <f t="array" ref="K177">IFERROR(INDEX('Commission Data'!$E:$E,MATCH(1,('Commission Data'!$B:$B=A177)*('Commission Data'!$C:$C="Brett"),0)),0)</f>
        <v>0</v>
      </c>
      <c r="L177" s="47" t="b">
        <v>0</v>
      </c>
    </row>
    <row r="178">
      <c r="G178" s="49"/>
      <c r="I178" s="49"/>
      <c r="J178" s="70">
        <f t="array" ref="J178">IFERROR(INDEX('Commission Data'!$D:$D,MATCH(1,('Commission Data'!$B:$B=A178)*('Commission Data'!$C:$C="Brett"),0)),0)</f>
        <v>0</v>
      </c>
      <c r="K178" s="70">
        <f t="array" ref="K178">IFERROR(INDEX('Commission Data'!$E:$E,MATCH(1,('Commission Data'!$B:$B=A178)*('Commission Data'!$C:$C="Brett"),0)),0)</f>
        <v>0</v>
      </c>
      <c r="L178" s="47" t="b">
        <v>0</v>
      </c>
    </row>
    <row r="179">
      <c r="G179" s="49"/>
      <c r="I179" s="49"/>
      <c r="J179" s="70">
        <f t="array" ref="J179">IFERROR(INDEX('Commission Data'!$D:$D,MATCH(1,('Commission Data'!$B:$B=A179)*('Commission Data'!$C:$C="Brett"),0)),0)</f>
        <v>0</v>
      </c>
      <c r="K179" s="70">
        <f t="array" ref="K179">IFERROR(INDEX('Commission Data'!$E:$E,MATCH(1,('Commission Data'!$B:$B=A179)*('Commission Data'!$C:$C="Brett"),0)),0)</f>
        <v>0</v>
      </c>
      <c r="L179" s="47" t="b">
        <v>0</v>
      </c>
    </row>
    <row r="180">
      <c r="G180" s="49"/>
      <c r="I180" s="49"/>
      <c r="J180" s="70">
        <f t="array" ref="J180">IFERROR(INDEX('Commission Data'!$D:$D,MATCH(1,('Commission Data'!$B:$B=A180)*('Commission Data'!$C:$C="Brett"),0)),0)</f>
        <v>0</v>
      </c>
      <c r="K180" s="70">
        <f t="array" ref="K180">IFERROR(INDEX('Commission Data'!$E:$E,MATCH(1,('Commission Data'!$B:$B=A180)*('Commission Data'!$C:$C="Brett"),0)),0)</f>
        <v>0</v>
      </c>
      <c r="L180" s="47" t="b">
        <v>0</v>
      </c>
    </row>
    <row r="181">
      <c r="G181" s="49"/>
      <c r="I181" s="49"/>
      <c r="J181" s="70">
        <f t="array" ref="J181">IFERROR(INDEX('Commission Data'!$D:$D,MATCH(1,('Commission Data'!$B:$B=A181)*('Commission Data'!$C:$C="Brett"),0)),0)</f>
        <v>0</v>
      </c>
      <c r="K181" s="70">
        <f t="array" ref="K181">IFERROR(INDEX('Commission Data'!$E:$E,MATCH(1,('Commission Data'!$B:$B=A181)*('Commission Data'!$C:$C="Brett"),0)),0)</f>
        <v>0</v>
      </c>
      <c r="L181" s="47" t="b">
        <v>0</v>
      </c>
    </row>
    <row r="182">
      <c r="G182" s="49"/>
      <c r="I182" s="49"/>
      <c r="J182" s="70">
        <f t="array" ref="J182">IFERROR(INDEX('Commission Data'!$D:$D,MATCH(1,('Commission Data'!$B:$B=A182)*('Commission Data'!$C:$C="Brett"),0)),0)</f>
        <v>0</v>
      </c>
      <c r="K182" s="70">
        <f t="array" ref="K182">IFERROR(INDEX('Commission Data'!$E:$E,MATCH(1,('Commission Data'!$B:$B=A182)*('Commission Data'!$C:$C="Brett"),0)),0)</f>
        <v>0</v>
      </c>
      <c r="L182" s="47" t="b">
        <v>0</v>
      </c>
    </row>
    <row r="183">
      <c r="G183" s="49"/>
      <c r="I183" s="49"/>
      <c r="J183" s="70">
        <f t="array" ref="J183">IFERROR(INDEX('Commission Data'!$D:$D,MATCH(1,('Commission Data'!$B:$B=A183)*('Commission Data'!$C:$C="Brett"),0)),0)</f>
        <v>0</v>
      </c>
      <c r="K183" s="70">
        <f t="array" ref="K183">IFERROR(INDEX('Commission Data'!$E:$E,MATCH(1,('Commission Data'!$B:$B=A183)*('Commission Data'!$C:$C="Brett"),0)),0)</f>
        <v>0</v>
      </c>
      <c r="L183" s="47" t="b">
        <v>0</v>
      </c>
    </row>
    <row r="184">
      <c r="G184" s="49"/>
      <c r="I184" s="49"/>
      <c r="J184" s="70">
        <f t="array" ref="J184">IFERROR(INDEX('Commission Data'!$D:$D,MATCH(1,('Commission Data'!$B:$B=A184)*('Commission Data'!$C:$C="Brett"),0)),0)</f>
        <v>0</v>
      </c>
      <c r="K184" s="70">
        <f t="array" ref="K184">IFERROR(INDEX('Commission Data'!$E:$E,MATCH(1,('Commission Data'!$B:$B=A184)*('Commission Data'!$C:$C="Brett"),0)),0)</f>
        <v>0</v>
      </c>
      <c r="L184" s="47" t="b">
        <v>0</v>
      </c>
    </row>
    <row r="185">
      <c r="G185" s="49"/>
      <c r="I185" s="49"/>
      <c r="J185" s="70">
        <f t="array" ref="J185">IFERROR(INDEX('Commission Data'!$D:$D,MATCH(1,('Commission Data'!$B:$B=A185)*('Commission Data'!$C:$C="Brett"),0)),0)</f>
        <v>0</v>
      </c>
      <c r="K185" s="70">
        <f t="array" ref="K185">IFERROR(INDEX('Commission Data'!$E:$E,MATCH(1,('Commission Data'!$B:$B=A185)*('Commission Data'!$C:$C="Brett"),0)),0)</f>
        <v>0</v>
      </c>
      <c r="L185" s="47" t="b">
        <v>0</v>
      </c>
    </row>
    <row r="186">
      <c r="G186" s="49"/>
      <c r="I186" s="49"/>
      <c r="J186" s="70">
        <f t="array" ref="J186">IFERROR(INDEX('Commission Data'!$D:$D,MATCH(1,('Commission Data'!$B:$B=A186)*('Commission Data'!$C:$C="Brett"),0)),0)</f>
        <v>0</v>
      </c>
      <c r="K186" s="70">
        <f t="array" ref="K186">IFERROR(INDEX('Commission Data'!$E:$E,MATCH(1,('Commission Data'!$B:$B=A186)*('Commission Data'!$C:$C="Brett"),0)),0)</f>
        <v>0</v>
      </c>
      <c r="L186" s="47" t="b">
        <v>0</v>
      </c>
    </row>
    <row r="187">
      <c r="G187" s="49"/>
      <c r="I187" s="49"/>
      <c r="J187" s="70">
        <f t="array" ref="J187">IFERROR(INDEX('Commission Data'!$D:$D,MATCH(1,('Commission Data'!$B:$B=A187)*('Commission Data'!$C:$C="Brett"),0)),0)</f>
        <v>0</v>
      </c>
      <c r="K187" s="70">
        <f t="array" ref="K187">IFERROR(INDEX('Commission Data'!$E:$E,MATCH(1,('Commission Data'!$B:$B=A187)*('Commission Data'!$C:$C="Brett"),0)),0)</f>
        <v>0</v>
      </c>
      <c r="L187" s="47" t="b">
        <v>0</v>
      </c>
    </row>
    <row r="188">
      <c r="G188" s="49"/>
      <c r="I188" s="49"/>
      <c r="J188" s="70">
        <f t="array" ref="J188">IFERROR(INDEX('Commission Data'!$D:$D,MATCH(1,('Commission Data'!$B:$B=A188)*('Commission Data'!$C:$C="Brett"),0)),0)</f>
        <v>0</v>
      </c>
      <c r="K188" s="70">
        <f t="array" ref="K188">IFERROR(INDEX('Commission Data'!$E:$E,MATCH(1,('Commission Data'!$B:$B=A188)*('Commission Data'!$C:$C="Brett"),0)),0)</f>
        <v>0</v>
      </c>
      <c r="L188" s="47" t="b">
        <v>0</v>
      </c>
    </row>
    <row r="189">
      <c r="G189" s="49"/>
      <c r="I189" s="49"/>
      <c r="J189" s="70">
        <f t="array" ref="J189">IFERROR(INDEX('Commission Data'!$D:$D,MATCH(1,('Commission Data'!$B:$B=A189)*('Commission Data'!$C:$C="Brett"),0)),0)</f>
        <v>0</v>
      </c>
      <c r="K189" s="70">
        <f t="array" ref="K189">IFERROR(INDEX('Commission Data'!$E:$E,MATCH(1,('Commission Data'!$B:$B=A189)*('Commission Data'!$C:$C="Brett"),0)),0)</f>
        <v>0</v>
      </c>
      <c r="L189" s="47" t="b">
        <v>0</v>
      </c>
    </row>
    <row r="190">
      <c r="G190" s="49"/>
      <c r="I190" s="49"/>
      <c r="J190" s="70">
        <f t="array" ref="J190">IFERROR(INDEX('Commission Data'!$D:$D,MATCH(1,('Commission Data'!$B:$B=A190)*('Commission Data'!$C:$C="Brett"),0)),0)</f>
        <v>0</v>
      </c>
      <c r="K190" s="70">
        <f t="array" ref="K190">IFERROR(INDEX('Commission Data'!$E:$E,MATCH(1,('Commission Data'!$B:$B=A190)*('Commission Data'!$C:$C="Brett"),0)),0)</f>
        <v>0</v>
      </c>
      <c r="L190" s="47" t="b">
        <v>0</v>
      </c>
    </row>
    <row r="191">
      <c r="G191" s="49"/>
      <c r="I191" s="49"/>
      <c r="J191" s="70">
        <f t="array" ref="J191">IFERROR(INDEX('Commission Data'!$D:$D,MATCH(1,('Commission Data'!$B:$B=A191)*('Commission Data'!$C:$C="Brett"),0)),0)</f>
        <v>0</v>
      </c>
      <c r="K191" s="70">
        <f t="array" ref="K191">IFERROR(INDEX('Commission Data'!$E:$E,MATCH(1,('Commission Data'!$B:$B=A191)*('Commission Data'!$C:$C="Brett"),0)),0)</f>
        <v>0</v>
      </c>
      <c r="L191" s="47" t="b">
        <v>0</v>
      </c>
    </row>
    <row r="192">
      <c r="G192" s="49"/>
      <c r="I192" s="49"/>
      <c r="J192" s="70">
        <f t="array" ref="J192">IFERROR(INDEX('Commission Data'!$D:$D,MATCH(1,('Commission Data'!$B:$B=A192)*('Commission Data'!$C:$C="Brett"),0)),0)</f>
        <v>0</v>
      </c>
      <c r="K192" s="70">
        <f t="array" ref="K192">IFERROR(INDEX('Commission Data'!$E:$E,MATCH(1,('Commission Data'!$B:$B=A192)*('Commission Data'!$C:$C="Brett"),0)),0)</f>
        <v>0</v>
      </c>
      <c r="L192" s="47" t="b">
        <v>0</v>
      </c>
    </row>
    <row r="193">
      <c r="G193" s="49"/>
      <c r="I193" s="49"/>
      <c r="J193" s="70">
        <f t="array" ref="J193">IFERROR(INDEX('Commission Data'!$D:$D,MATCH(1,('Commission Data'!$B:$B=A193)*('Commission Data'!$C:$C="Brett"),0)),0)</f>
        <v>0</v>
      </c>
      <c r="K193" s="70">
        <f t="array" ref="K193">IFERROR(INDEX('Commission Data'!$E:$E,MATCH(1,('Commission Data'!$B:$B=A193)*('Commission Data'!$C:$C="Brett"),0)),0)</f>
        <v>0</v>
      </c>
      <c r="L193" s="47" t="b">
        <v>0</v>
      </c>
    </row>
    <row r="194">
      <c r="G194" s="49"/>
      <c r="I194" s="49"/>
      <c r="J194" s="70">
        <f t="array" ref="J194">IFERROR(INDEX('Commission Data'!$D:$D,MATCH(1,('Commission Data'!$B:$B=A194)*('Commission Data'!$C:$C="Brett"),0)),0)</f>
        <v>0</v>
      </c>
      <c r="K194" s="70">
        <f t="array" ref="K194">IFERROR(INDEX('Commission Data'!$E:$E,MATCH(1,('Commission Data'!$B:$B=A194)*('Commission Data'!$C:$C="Brett"),0)),0)</f>
        <v>0</v>
      </c>
      <c r="L194" s="47" t="b">
        <v>0</v>
      </c>
    </row>
    <row r="195">
      <c r="G195" s="49"/>
      <c r="I195" s="49"/>
      <c r="J195" s="70">
        <f t="array" ref="J195">IFERROR(INDEX('Commission Data'!$D:$D,MATCH(1,('Commission Data'!$B:$B=A195)*('Commission Data'!$C:$C="Brett"),0)),0)</f>
        <v>0</v>
      </c>
      <c r="K195" s="70">
        <f t="array" ref="K195">IFERROR(INDEX('Commission Data'!$E:$E,MATCH(1,('Commission Data'!$B:$B=A195)*('Commission Data'!$C:$C="Brett"),0)),0)</f>
        <v>0</v>
      </c>
      <c r="L195" s="47" t="b">
        <v>0</v>
      </c>
    </row>
    <row r="196">
      <c r="G196" s="49"/>
      <c r="I196" s="49"/>
      <c r="J196" s="70">
        <f t="array" ref="J196">IFERROR(INDEX('Commission Data'!$D:$D,MATCH(1,('Commission Data'!$B:$B=A196)*('Commission Data'!$C:$C="Brett"),0)),0)</f>
        <v>0</v>
      </c>
      <c r="K196" s="70">
        <f t="array" ref="K196">IFERROR(INDEX('Commission Data'!$E:$E,MATCH(1,('Commission Data'!$B:$B=A196)*('Commission Data'!$C:$C="Brett"),0)),0)</f>
        <v>0</v>
      </c>
      <c r="L196" s="47" t="b">
        <v>0</v>
      </c>
    </row>
    <row r="197">
      <c r="G197" s="49"/>
      <c r="I197" s="49"/>
      <c r="J197" s="70">
        <f t="array" ref="J197">IFERROR(INDEX('Commission Data'!$D:$D,MATCH(1,('Commission Data'!$B:$B=A197)*('Commission Data'!$C:$C="Brett"),0)),0)</f>
        <v>0</v>
      </c>
      <c r="K197" s="70">
        <f t="array" ref="K197">IFERROR(INDEX('Commission Data'!$E:$E,MATCH(1,('Commission Data'!$B:$B=A197)*('Commission Data'!$C:$C="Brett"),0)),0)</f>
        <v>0</v>
      </c>
      <c r="L197" s="47" t="b">
        <v>0</v>
      </c>
    </row>
    <row r="198">
      <c r="G198" s="49"/>
      <c r="I198" s="49"/>
      <c r="J198" s="70">
        <f t="array" ref="J198">IFERROR(INDEX('Commission Data'!$D:$D,MATCH(1,('Commission Data'!$B:$B=A198)*('Commission Data'!$C:$C="Brett"),0)),0)</f>
        <v>0</v>
      </c>
      <c r="K198" s="70">
        <f t="array" ref="K198">IFERROR(INDEX('Commission Data'!$E:$E,MATCH(1,('Commission Data'!$B:$B=A198)*('Commission Data'!$C:$C="Brett"),0)),0)</f>
        <v>0</v>
      </c>
      <c r="L198" s="47" t="b">
        <v>0</v>
      </c>
    </row>
    <row r="199">
      <c r="G199" s="49"/>
      <c r="I199" s="49"/>
      <c r="J199" s="70">
        <f t="array" ref="J199">IFERROR(INDEX('Commission Data'!$D:$D,MATCH(1,('Commission Data'!$B:$B=A199)*('Commission Data'!$C:$C="Brett"),0)),0)</f>
        <v>0</v>
      </c>
      <c r="K199" s="70">
        <f t="array" ref="K199">IFERROR(INDEX('Commission Data'!$E:$E,MATCH(1,('Commission Data'!$B:$B=A199)*('Commission Data'!$C:$C="Brett"),0)),0)</f>
        <v>0</v>
      </c>
      <c r="L199" s="47" t="b">
        <v>0</v>
      </c>
    </row>
    <row r="200">
      <c r="G200" s="49"/>
      <c r="I200" s="49"/>
      <c r="J200" s="70">
        <f t="array" ref="J200">IFERROR(INDEX('Commission Data'!$D:$D,MATCH(1,('Commission Data'!$B:$B=A200)*('Commission Data'!$C:$C="Brett"),0)),0)</f>
        <v>0</v>
      </c>
      <c r="K200" s="70">
        <f t="array" ref="K200">IFERROR(INDEX('Commission Data'!$E:$E,MATCH(1,('Commission Data'!$B:$B=A200)*('Commission Data'!$C:$C="Brett"),0)),0)</f>
        <v>0</v>
      </c>
      <c r="L200" s="47" t="b">
        <v>0</v>
      </c>
    </row>
    <row r="201">
      <c r="G201" s="49"/>
      <c r="I201" s="49"/>
      <c r="J201" s="70">
        <f t="array" ref="J201">IFERROR(INDEX('Commission Data'!$D:$D,MATCH(1,('Commission Data'!$B:$B=A201)*('Commission Data'!$C:$C="Brett"),0)),0)</f>
        <v>0</v>
      </c>
      <c r="K201" s="70">
        <f t="array" ref="K201">IFERROR(INDEX('Commission Data'!$E:$E,MATCH(1,('Commission Data'!$B:$B=A201)*('Commission Data'!$C:$C="Brett"),0)),0)</f>
        <v>0</v>
      </c>
      <c r="L201" s="47" t="b">
        <v>0</v>
      </c>
    </row>
    <row r="202">
      <c r="G202" s="49"/>
      <c r="I202" s="49"/>
      <c r="J202" s="70">
        <f t="array" ref="J202">IFERROR(INDEX('Commission Data'!$D:$D,MATCH(1,('Commission Data'!$B:$B=A202)*('Commission Data'!$C:$C="Brett"),0)),0)</f>
        <v>0</v>
      </c>
      <c r="K202" s="70">
        <f t="array" ref="K202">IFERROR(INDEX('Commission Data'!$E:$E,MATCH(1,('Commission Data'!$B:$B=A202)*('Commission Data'!$C:$C="Brett"),0)),0)</f>
        <v>0</v>
      </c>
      <c r="L202" s="47" t="b">
        <v>0</v>
      </c>
    </row>
    <row r="203">
      <c r="G203" s="49"/>
      <c r="I203" s="49"/>
      <c r="J203" s="70">
        <f t="array" ref="J203">IFERROR(INDEX('Commission Data'!$D:$D,MATCH(1,('Commission Data'!$B:$B=A203)*('Commission Data'!$C:$C="Brett"),0)),0)</f>
        <v>0</v>
      </c>
      <c r="K203" s="70">
        <f t="array" ref="K203">IFERROR(INDEX('Commission Data'!$E:$E,MATCH(1,('Commission Data'!$B:$B=A203)*('Commission Data'!$C:$C="Brett"),0)),0)</f>
        <v>0</v>
      </c>
      <c r="L203" s="47" t="b">
        <v>0</v>
      </c>
    </row>
    <row r="204">
      <c r="G204" s="49"/>
      <c r="I204" s="49"/>
      <c r="J204" s="70">
        <f t="array" ref="J204">IFERROR(INDEX('Commission Data'!$D:$D,MATCH(1,('Commission Data'!$B:$B=A204)*('Commission Data'!$C:$C="Brett"),0)),0)</f>
        <v>0</v>
      </c>
      <c r="K204" s="70">
        <f t="array" ref="K204">IFERROR(INDEX('Commission Data'!$E:$E,MATCH(1,('Commission Data'!$B:$B=A204)*('Commission Data'!$C:$C="Brett"),0)),0)</f>
        <v>0</v>
      </c>
      <c r="L204" s="47" t="b">
        <v>0</v>
      </c>
    </row>
    <row r="205">
      <c r="G205" s="49"/>
      <c r="I205" s="49"/>
      <c r="J205" s="70">
        <f t="array" ref="J205">IFERROR(INDEX('Commission Data'!$D:$D,MATCH(1,('Commission Data'!$B:$B=A205)*('Commission Data'!$C:$C="Brett"),0)),0)</f>
        <v>0</v>
      </c>
      <c r="K205" s="70">
        <f t="array" ref="K205">IFERROR(INDEX('Commission Data'!$E:$E,MATCH(1,('Commission Data'!$B:$B=A205)*('Commission Data'!$C:$C="Brett"),0)),0)</f>
        <v>0</v>
      </c>
      <c r="L205" s="47" t="b">
        <v>0</v>
      </c>
    </row>
    <row r="206">
      <c r="G206" s="49"/>
      <c r="I206" s="49"/>
      <c r="J206" s="70">
        <f t="array" ref="J206">IFERROR(INDEX('Commission Data'!$D:$D,MATCH(1,('Commission Data'!$B:$B=A206)*('Commission Data'!$C:$C="Brett"),0)),0)</f>
        <v>0</v>
      </c>
      <c r="K206" s="70">
        <f t="array" ref="K206">IFERROR(INDEX('Commission Data'!$E:$E,MATCH(1,('Commission Data'!$B:$B=A206)*('Commission Data'!$C:$C="Brett"),0)),0)</f>
        <v>0</v>
      </c>
      <c r="L206" s="47" t="b">
        <v>0</v>
      </c>
    </row>
    <row r="207">
      <c r="G207" s="49"/>
      <c r="I207" s="49"/>
      <c r="J207" s="70">
        <f t="array" ref="J207">IFERROR(INDEX('Commission Data'!$D:$D,MATCH(1,('Commission Data'!$B:$B=A207)*('Commission Data'!$C:$C="Brett"),0)),0)</f>
        <v>0</v>
      </c>
      <c r="K207" s="70">
        <f t="array" ref="K207">IFERROR(INDEX('Commission Data'!$E:$E,MATCH(1,('Commission Data'!$B:$B=A207)*('Commission Data'!$C:$C="Brett"),0)),0)</f>
        <v>0</v>
      </c>
      <c r="L207" s="47" t="b">
        <v>0</v>
      </c>
    </row>
    <row r="208">
      <c r="G208" s="49"/>
      <c r="I208" s="49"/>
      <c r="J208" s="70">
        <f t="array" ref="J208">IFERROR(INDEX('Commission Data'!$D:$D,MATCH(1,('Commission Data'!$B:$B=A208)*('Commission Data'!$C:$C="Brett"),0)),0)</f>
        <v>0</v>
      </c>
      <c r="K208" s="70">
        <f t="array" ref="K208">IFERROR(INDEX('Commission Data'!$E:$E,MATCH(1,('Commission Data'!$B:$B=A208)*('Commission Data'!$C:$C="Brett"),0)),0)</f>
        <v>0</v>
      </c>
      <c r="L208" s="47" t="b">
        <v>0</v>
      </c>
    </row>
    <row r="209">
      <c r="G209" s="49"/>
      <c r="I209" s="49"/>
      <c r="J209" s="70">
        <f t="array" ref="J209">IFERROR(INDEX('Commission Data'!$D:$D,MATCH(1,('Commission Data'!$B:$B=A209)*('Commission Data'!$C:$C="Brett"),0)),0)</f>
        <v>0</v>
      </c>
      <c r="K209" s="70">
        <f t="array" ref="K209">IFERROR(INDEX('Commission Data'!$E:$E,MATCH(1,('Commission Data'!$B:$B=A209)*('Commission Data'!$C:$C="Brett"),0)),0)</f>
        <v>0</v>
      </c>
      <c r="L209" s="47" t="b">
        <v>0</v>
      </c>
    </row>
    <row r="210">
      <c r="G210" s="49"/>
      <c r="I210" s="49"/>
      <c r="J210" s="70">
        <f t="array" ref="J210">IFERROR(INDEX('Commission Data'!$D:$D,MATCH(1,('Commission Data'!$B:$B=A210)*('Commission Data'!$C:$C="Brett"),0)),0)</f>
        <v>0</v>
      </c>
      <c r="K210" s="70">
        <f t="array" ref="K210">IFERROR(INDEX('Commission Data'!$E:$E,MATCH(1,('Commission Data'!$B:$B=A210)*('Commission Data'!$C:$C="Brett"),0)),0)</f>
        <v>0</v>
      </c>
      <c r="L210" s="47" t="b">
        <v>0</v>
      </c>
    </row>
    <row r="211">
      <c r="G211" s="49"/>
      <c r="I211" s="49"/>
      <c r="J211" s="70">
        <f t="array" ref="J211">IFERROR(INDEX('Commission Data'!$D:$D,MATCH(1,('Commission Data'!$B:$B=A211)*('Commission Data'!$C:$C="Brett"),0)),0)</f>
        <v>0</v>
      </c>
      <c r="K211" s="70">
        <f t="array" ref="K211">IFERROR(INDEX('Commission Data'!$E:$E,MATCH(1,('Commission Data'!$B:$B=A211)*('Commission Data'!$C:$C="Brett"),0)),0)</f>
        <v>0</v>
      </c>
      <c r="L211" s="47" t="b">
        <v>0</v>
      </c>
    </row>
    <row r="212">
      <c r="G212" s="49"/>
      <c r="I212" s="49"/>
      <c r="J212" s="70">
        <f t="array" ref="J212">IFERROR(INDEX('Commission Data'!$D:$D,MATCH(1,('Commission Data'!$B:$B=A212)*('Commission Data'!$C:$C="Brett"),0)),0)</f>
        <v>0</v>
      </c>
      <c r="K212" s="70">
        <f t="array" ref="K212">IFERROR(INDEX('Commission Data'!$E:$E,MATCH(1,('Commission Data'!$B:$B=A212)*('Commission Data'!$C:$C="Brett"),0)),0)</f>
        <v>0</v>
      </c>
      <c r="L212" s="47" t="b">
        <v>0</v>
      </c>
    </row>
    <row r="213">
      <c r="G213" s="49"/>
      <c r="I213" s="49"/>
      <c r="J213" s="70">
        <f t="array" ref="J213">IFERROR(INDEX('Commission Data'!$D:$D,MATCH(1,('Commission Data'!$B:$B=A213)*('Commission Data'!$C:$C="Brett"),0)),0)</f>
        <v>0</v>
      </c>
      <c r="K213" s="70">
        <f t="array" ref="K213">IFERROR(INDEX('Commission Data'!$E:$E,MATCH(1,('Commission Data'!$B:$B=A213)*('Commission Data'!$C:$C="Brett"),0)),0)</f>
        <v>0</v>
      </c>
      <c r="L213" s="47" t="b">
        <v>0</v>
      </c>
    </row>
    <row r="214">
      <c r="G214" s="49"/>
      <c r="I214" s="49"/>
      <c r="J214" s="70">
        <f t="array" ref="J214">IFERROR(INDEX('Commission Data'!$D:$D,MATCH(1,('Commission Data'!$B:$B=A214)*('Commission Data'!$C:$C="Brett"),0)),0)</f>
        <v>0</v>
      </c>
      <c r="K214" s="70">
        <f t="array" ref="K214">IFERROR(INDEX('Commission Data'!$E:$E,MATCH(1,('Commission Data'!$B:$B=A214)*('Commission Data'!$C:$C="Brett"),0)),0)</f>
        <v>0</v>
      </c>
      <c r="L214" s="47" t="b">
        <v>0</v>
      </c>
    </row>
    <row r="215">
      <c r="G215" s="49"/>
      <c r="I215" s="49"/>
      <c r="J215" s="70">
        <f t="array" ref="J215">IFERROR(INDEX('Commission Data'!$D:$D,MATCH(1,('Commission Data'!$B:$B=A215)*('Commission Data'!$C:$C="Brett"),0)),0)</f>
        <v>0</v>
      </c>
      <c r="K215" s="70">
        <f t="array" ref="K215">IFERROR(INDEX('Commission Data'!$E:$E,MATCH(1,('Commission Data'!$B:$B=A215)*('Commission Data'!$C:$C="Brett"),0)),0)</f>
        <v>0</v>
      </c>
      <c r="L215" s="47" t="b">
        <v>0</v>
      </c>
    </row>
    <row r="216">
      <c r="G216" s="49"/>
      <c r="I216" s="49"/>
      <c r="J216" s="70">
        <f t="array" ref="J216">IFERROR(INDEX('Commission Data'!$D:$D,MATCH(1,('Commission Data'!$B:$B=A216)*('Commission Data'!$C:$C="Brett"),0)),0)</f>
        <v>0</v>
      </c>
      <c r="K216" s="70">
        <f t="array" ref="K216">IFERROR(INDEX('Commission Data'!$E:$E,MATCH(1,('Commission Data'!$B:$B=A216)*('Commission Data'!$C:$C="Brett"),0)),0)</f>
        <v>0</v>
      </c>
      <c r="L216" s="47" t="b">
        <v>0</v>
      </c>
    </row>
    <row r="217">
      <c r="G217" s="49"/>
      <c r="I217" s="49"/>
      <c r="J217" s="70">
        <f t="array" ref="J217">IFERROR(INDEX('Commission Data'!$D:$D,MATCH(1,('Commission Data'!$B:$B=A217)*('Commission Data'!$C:$C="Brett"),0)),0)</f>
        <v>0</v>
      </c>
      <c r="K217" s="70">
        <f t="array" ref="K217">IFERROR(INDEX('Commission Data'!$E:$E,MATCH(1,('Commission Data'!$B:$B=A217)*('Commission Data'!$C:$C="Brett"),0)),0)</f>
        <v>0</v>
      </c>
      <c r="L217" s="47" t="b">
        <v>0</v>
      </c>
    </row>
    <row r="218">
      <c r="G218" s="49"/>
      <c r="I218" s="49"/>
      <c r="J218" s="49"/>
      <c r="K218" s="49"/>
      <c r="L218" s="47" t="b">
        <v>0</v>
      </c>
    </row>
    <row r="219">
      <c r="G219" s="49"/>
      <c r="I219" s="49"/>
      <c r="J219" s="49"/>
      <c r="K219" s="49"/>
      <c r="L219" s="47" t="b">
        <v>0</v>
      </c>
    </row>
    <row r="220">
      <c r="G220" s="49"/>
      <c r="I220" s="49"/>
      <c r="J220" s="49"/>
      <c r="K220" s="49"/>
      <c r="L220" s="47" t="b">
        <v>0</v>
      </c>
    </row>
    <row r="221">
      <c r="G221" s="49"/>
      <c r="I221" s="49"/>
      <c r="J221" s="49"/>
      <c r="K221" s="49"/>
      <c r="L221" s="47" t="b">
        <v>0</v>
      </c>
    </row>
    <row r="222">
      <c r="G222" s="49"/>
      <c r="I222" s="49"/>
      <c r="J222" s="49"/>
      <c r="K222" s="49"/>
      <c r="L222" s="47" t="b">
        <v>0</v>
      </c>
    </row>
    <row r="223">
      <c r="G223" s="49"/>
      <c r="I223" s="49"/>
      <c r="J223" s="49"/>
      <c r="K223" s="49"/>
      <c r="L223" s="47" t="b">
        <v>0</v>
      </c>
    </row>
    <row r="224">
      <c r="G224" s="49"/>
      <c r="I224" s="49"/>
      <c r="J224" s="49"/>
      <c r="K224" s="49"/>
      <c r="L224" s="47" t="b">
        <v>0</v>
      </c>
    </row>
    <row r="225">
      <c r="G225" s="49"/>
      <c r="I225" s="49"/>
      <c r="J225" s="49"/>
      <c r="K225" s="49"/>
      <c r="L225" s="47" t="b">
        <v>0</v>
      </c>
    </row>
    <row r="226">
      <c r="G226" s="49"/>
      <c r="I226" s="49"/>
      <c r="J226" s="49"/>
      <c r="K226" s="49"/>
      <c r="L226" s="47" t="b">
        <v>0</v>
      </c>
    </row>
    <row r="227">
      <c r="G227" s="49"/>
      <c r="I227" s="49"/>
      <c r="J227" s="49"/>
      <c r="K227" s="49"/>
      <c r="L227" s="47" t="b">
        <v>0</v>
      </c>
    </row>
    <row r="228">
      <c r="G228" s="49"/>
      <c r="I228" s="49"/>
      <c r="J228" s="49"/>
      <c r="K228" s="49"/>
      <c r="L228" s="47" t="b">
        <v>0</v>
      </c>
    </row>
    <row r="229">
      <c r="G229" s="49"/>
      <c r="I229" s="49"/>
      <c r="J229" s="49"/>
      <c r="K229" s="49"/>
      <c r="L229" s="47" t="b">
        <v>0</v>
      </c>
    </row>
    <row r="230">
      <c r="G230" s="49"/>
      <c r="I230" s="49"/>
      <c r="J230" s="49"/>
      <c r="K230" s="49"/>
      <c r="L230" s="47" t="b">
        <v>0</v>
      </c>
    </row>
    <row r="231">
      <c r="G231" s="49"/>
      <c r="I231" s="49"/>
      <c r="J231" s="49"/>
      <c r="K231" s="49"/>
      <c r="L231" s="47" t="b">
        <v>0</v>
      </c>
    </row>
    <row r="232">
      <c r="G232" s="49"/>
      <c r="I232" s="49"/>
      <c r="J232" s="49"/>
      <c r="K232" s="49"/>
      <c r="L232" s="47" t="b">
        <v>0</v>
      </c>
    </row>
    <row r="233">
      <c r="G233" s="49"/>
      <c r="I233" s="49"/>
      <c r="J233" s="49"/>
      <c r="K233" s="49"/>
      <c r="L233" s="47" t="b">
        <v>0</v>
      </c>
    </row>
    <row r="234">
      <c r="G234" s="49"/>
      <c r="I234" s="49"/>
      <c r="J234" s="49"/>
      <c r="K234" s="49"/>
      <c r="L234" s="47" t="b">
        <v>0</v>
      </c>
    </row>
    <row r="235">
      <c r="G235" s="49"/>
      <c r="I235" s="49"/>
      <c r="J235" s="49"/>
      <c r="K235" s="49"/>
      <c r="L235" s="47" t="b">
        <v>0</v>
      </c>
    </row>
    <row r="236">
      <c r="G236" s="49"/>
      <c r="I236" s="49"/>
      <c r="J236" s="49"/>
      <c r="K236" s="49"/>
      <c r="L236" s="47" t="b">
        <v>0</v>
      </c>
    </row>
    <row r="237">
      <c r="G237" s="49"/>
      <c r="I237" s="49"/>
      <c r="J237" s="49"/>
      <c r="K237" s="49"/>
      <c r="L237" s="47" t="b">
        <v>0</v>
      </c>
    </row>
    <row r="238">
      <c r="G238" s="49"/>
      <c r="I238" s="49"/>
      <c r="J238" s="49"/>
      <c r="K238" s="49"/>
      <c r="L238" s="47" t="b">
        <v>0</v>
      </c>
    </row>
    <row r="239">
      <c r="G239" s="49"/>
      <c r="I239" s="49"/>
      <c r="J239" s="49"/>
      <c r="K239" s="49"/>
      <c r="L239" s="47" t="b">
        <v>0</v>
      </c>
    </row>
    <row r="240">
      <c r="G240" s="49"/>
      <c r="I240" s="49"/>
      <c r="J240" s="49"/>
      <c r="K240" s="49"/>
      <c r="L240" s="47" t="b">
        <v>0</v>
      </c>
    </row>
    <row r="241">
      <c r="G241" s="49"/>
      <c r="I241" s="49"/>
      <c r="J241" s="49"/>
      <c r="K241" s="49"/>
      <c r="L241" s="47" t="b">
        <v>0</v>
      </c>
    </row>
    <row r="242">
      <c r="G242" s="49"/>
      <c r="I242" s="49"/>
      <c r="J242" s="49"/>
      <c r="K242" s="49"/>
      <c r="L242" s="47" t="b">
        <v>0</v>
      </c>
    </row>
    <row r="243">
      <c r="G243" s="49"/>
      <c r="I243" s="49"/>
      <c r="J243" s="49"/>
      <c r="K243" s="49"/>
      <c r="L243" s="47" t="b">
        <v>0</v>
      </c>
    </row>
    <row r="244">
      <c r="G244" s="49"/>
      <c r="I244" s="49"/>
      <c r="J244" s="49"/>
      <c r="K244" s="49"/>
      <c r="L244" s="47" t="b">
        <v>0</v>
      </c>
    </row>
    <row r="245">
      <c r="G245" s="49"/>
      <c r="I245" s="49"/>
      <c r="J245" s="49"/>
      <c r="K245" s="49"/>
      <c r="L245" s="47" t="b">
        <v>0</v>
      </c>
    </row>
    <row r="246">
      <c r="G246" s="49"/>
      <c r="I246" s="49"/>
      <c r="J246" s="49"/>
      <c r="K246" s="49"/>
      <c r="L246" s="47" t="b">
        <v>0</v>
      </c>
    </row>
    <row r="247">
      <c r="G247" s="49"/>
      <c r="I247" s="49"/>
      <c r="J247" s="49"/>
      <c r="K247" s="49"/>
      <c r="L247" s="47" t="b">
        <v>0</v>
      </c>
    </row>
    <row r="248">
      <c r="G248" s="49"/>
      <c r="I248" s="49"/>
      <c r="J248" s="49"/>
      <c r="K248" s="49"/>
      <c r="L248" s="47" t="b">
        <v>0</v>
      </c>
    </row>
    <row r="249">
      <c r="G249" s="49"/>
      <c r="I249" s="49"/>
      <c r="J249" s="49"/>
      <c r="K249" s="49"/>
      <c r="L249" s="47" t="b">
        <v>0</v>
      </c>
    </row>
    <row r="250">
      <c r="G250" s="49"/>
      <c r="I250" s="49"/>
      <c r="J250" s="49"/>
      <c r="K250" s="49"/>
      <c r="L250" s="47" t="b">
        <v>0</v>
      </c>
    </row>
    <row r="251">
      <c r="G251" s="49"/>
      <c r="I251" s="49"/>
      <c r="J251" s="49"/>
      <c r="K251" s="49"/>
      <c r="L251" s="47" t="b">
        <v>0</v>
      </c>
    </row>
    <row r="252">
      <c r="G252" s="49"/>
      <c r="I252" s="49"/>
      <c r="J252" s="49"/>
      <c r="K252" s="49"/>
      <c r="L252" s="47" t="b">
        <v>0</v>
      </c>
    </row>
    <row r="253">
      <c r="G253" s="49"/>
      <c r="I253" s="49"/>
      <c r="J253" s="49"/>
      <c r="K253" s="49"/>
      <c r="L253" s="47" t="b">
        <v>0</v>
      </c>
    </row>
    <row r="254">
      <c r="G254" s="49"/>
      <c r="I254" s="49"/>
      <c r="J254" s="49"/>
      <c r="K254" s="49"/>
      <c r="L254" s="47" t="b">
        <v>0</v>
      </c>
    </row>
    <row r="255">
      <c r="G255" s="49"/>
      <c r="I255" s="49"/>
      <c r="J255" s="49"/>
      <c r="K255" s="49"/>
      <c r="L255" s="47" t="b">
        <v>0</v>
      </c>
    </row>
    <row r="256">
      <c r="G256" s="49"/>
      <c r="I256" s="49"/>
      <c r="J256" s="49"/>
      <c r="K256" s="49"/>
      <c r="L256" s="47" t="b">
        <v>0</v>
      </c>
    </row>
    <row r="257">
      <c r="G257" s="49"/>
      <c r="I257" s="49"/>
      <c r="J257" s="49"/>
      <c r="K257" s="49"/>
      <c r="L257" s="47" t="b">
        <v>0</v>
      </c>
    </row>
    <row r="258">
      <c r="G258" s="49"/>
      <c r="I258" s="49"/>
      <c r="J258" s="49"/>
      <c r="K258" s="49"/>
      <c r="L258" s="47" t="b">
        <v>0</v>
      </c>
    </row>
    <row r="259">
      <c r="G259" s="49"/>
      <c r="I259" s="49"/>
      <c r="J259" s="49"/>
      <c r="K259" s="49"/>
      <c r="L259" s="47" t="b">
        <v>0</v>
      </c>
    </row>
    <row r="260">
      <c r="G260" s="49"/>
      <c r="I260" s="49"/>
      <c r="J260" s="49"/>
      <c r="K260" s="49"/>
      <c r="L260" s="47" t="b">
        <v>0</v>
      </c>
    </row>
    <row r="261">
      <c r="G261" s="49"/>
      <c r="I261" s="49"/>
      <c r="J261" s="49"/>
      <c r="K261" s="49"/>
      <c r="L261" s="47" t="b">
        <v>0</v>
      </c>
    </row>
    <row r="262">
      <c r="G262" s="49"/>
      <c r="I262" s="49"/>
      <c r="J262" s="49"/>
      <c r="K262" s="49"/>
      <c r="L262" s="47" t="b">
        <v>0</v>
      </c>
    </row>
    <row r="263">
      <c r="G263" s="49"/>
      <c r="I263" s="49"/>
      <c r="J263" s="49"/>
      <c r="K263" s="49"/>
      <c r="L263" s="47" t="b">
        <v>0</v>
      </c>
    </row>
    <row r="264">
      <c r="G264" s="49"/>
      <c r="I264" s="49"/>
      <c r="J264" s="49"/>
      <c r="K264" s="49"/>
      <c r="L264" s="47" t="b">
        <v>0</v>
      </c>
    </row>
    <row r="265">
      <c r="G265" s="49"/>
      <c r="I265" s="49"/>
      <c r="J265" s="49"/>
      <c r="K265" s="49"/>
      <c r="L265" s="47" t="b">
        <v>0</v>
      </c>
    </row>
    <row r="266">
      <c r="G266" s="49"/>
      <c r="I266" s="49"/>
      <c r="J266" s="49"/>
      <c r="K266" s="49"/>
      <c r="L266" s="47" t="b">
        <v>0</v>
      </c>
    </row>
    <row r="267">
      <c r="G267" s="49"/>
      <c r="I267" s="49"/>
      <c r="J267" s="49"/>
      <c r="K267" s="49"/>
      <c r="L267" s="47" t="b">
        <v>0</v>
      </c>
    </row>
    <row r="268">
      <c r="G268" s="49"/>
      <c r="I268" s="49"/>
      <c r="J268" s="49"/>
      <c r="K268" s="49"/>
      <c r="L268" s="47" t="b">
        <v>0</v>
      </c>
    </row>
    <row r="269">
      <c r="G269" s="49"/>
      <c r="I269" s="49"/>
      <c r="J269" s="49"/>
      <c r="K269" s="49"/>
      <c r="L269" s="47" t="b">
        <v>0</v>
      </c>
    </row>
    <row r="270">
      <c r="G270" s="49"/>
      <c r="I270" s="49"/>
      <c r="J270" s="49"/>
      <c r="K270" s="49"/>
      <c r="L270" s="47" t="b">
        <v>0</v>
      </c>
    </row>
    <row r="271">
      <c r="G271" s="49"/>
      <c r="I271" s="49"/>
      <c r="J271" s="49"/>
      <c r="K271" s="49"/>
      <c r="L271" s="47" t="b">
        <v>0</v>
      </c>
    </row>
    <row r="272">
      <c r="G272" s="49"/>
      <c r="I272" s="49"/>
      <c r="J272" s="49"/>
      <c r="K272" s="49"/>
      <c r="L272" s="47" t="b">
        <v>0</v>
      </c>
    </row>
    <row r="273">
      <c r="G273" s="49"/>
      <c r="I273" s="49"/>
      <c r="J273" s="49"/>
      <c r="K273" s="49"/>
      <c r="L273" s="47" t="b">
        <v>0</v>
      </c>
    </row>
    <row r="274">
      <c r="G274" s="49"/>
      <c r="I274" s="49"/>
      <c r="J274" s="49"/>
      <c r="K274" s="49"/>
      <c r="L274" s="47" t="b">
        <v>0</v>
      </c>
    </row>
    <row r="275">
      <c r="G275" s="49"/>
      <c r="I275" s="49"/>
      <c r="J275" s="49"/>
      <c r="K275" s="49"/>
      <c r="L275" s="47" t="b">
        <v>0</v>
      </c>
    </row>
    <row r="276">
      <c r="G276" s="49"/>
      <c r="I276" s="49"/>
      <c r="J276" s="49"/>
      <c r="K276" s="49"/>
      <c r="L276" s="47" t="b">
        <v>0</v>
      </c>
    </row>
    <row r="277">
      <c r="G277" s="49"/>
      <c r="I277" s="49"/>
      <c r="J277" s="49"/>
      <c r="K277" s="49"/>
      <c r="L277" s="47" t="b">
        <v>0</v>
      </c>
    </row>
    <row r="278">
      <c r="G278" s="49"/>
      <c r="I278" s="49"/>
      <c r="J278" s="49"/>
      <c r="K278" s="49"/>
      <c r="L278" s="47" t="b">
        <v>0</v>
      </c>
    </row>
    <row r="279">
      <c r="G279" s="49"/>
      <c r="I279" s="49"/>
      <c r="J279" s="49"/>
      <c r="K279" s="49"/>
      <c r="L279" s="47" t="b">
        <v>0</v>
      </c>
    </row>
    <row r="280">
      <c r="G280" s="49"/>
      <c r="I280" s="49"/>
      <c r="J280" s="49"/>
      <c r="K280" s="49"/>
      <c r="L280" s="47" t="b">
        <v>0</v>
      </c>
    </row>
    <row r="281">
      <c r="G281" s="49"/>
      <c r="I281" s="49"/>
      <c r="J281" s="49"/>
      <c r="K281" s="49"/>
      <c r="L281" s="47" t="b">
        <v>0</v>
      </c>
    </row>
    <row r="282">
      <c r="G282" s="49"/>
      <c r="I282" s="49"/>
      <c r="J282" s="49"/>
      <c r="K282" s="49"/>
      <c r="L282" s="47" t="b">
        <v>0</v>
      </c>
    </row>
    <row r="283">
      <c r="G283" s="49"/>
      <c r="I283" s="49"/>
      <c r="J283" s="49"/>
      <c r="K283" s="49"/>
      <c r="L283" s="47" t="b">
        <v>0</v>
      </c>
    </row>
    <row r="284">
      <c r="G284" s="49"/>
      <c r="I284" s="49"/>
      <c r="J284" s="49"/>
      <c r="K284" s="49"/>
      <c r="L284" s="47" t="b">
        <v>0</v>
      </c>
    </row>
    <row r="285">
      <c r="G285" s="49"/>
      <c r="I285" s="49"/>
      <c r="J285" s="49"/>
      <c r="K285" s="49"/>
      <c r="L285" s="47" t="b">
        <v>0</v>
      </c>
    </row>
    <row r="286">
      <c r="G286" s="49"/>
      <c r="I286" s="49"/>
      <c r="J286" s="49"/>
      <c r="K286" s="49"/>
      <c r="L286" s="47" t="b">
        <v>0</v>
      </c>
    </row>
    <row r="287">
      <c r="G287" s="49"/>
      <c r="I287" s="49"/>
      <c r="J287" s="49"/>
      <c r="K287" s="49"/>
      <c r="L287" s="47" t="b">
        <v>0</v>
      </c>
    </row>
    <row r="288">
      <c r="G288" s="49"/>
      <c r="I288" s="49"/>
      <c r="J288" s="49"/>
      <c r="K288" s="49"/>
      <c r="L288" s="47" t="b">
        <v>0</v>
      </c>
    </row>
    <row r="289">
      <c r="G289" s="49"/>
      <c r="I289" s="49"/>
      <c r="J289" s="49"/>
      <c r="K289" s="49"/>
      <c r="L289" s="47" t="b">
        <v>0</v>
      </c>
    </row>
    <row r="290">
      <c r="G290" s="49"/>
      <c r="I290" s="49"/>
      <c r="J290" s="49"/>
      <c r="K290" s="49"/>
      <c r="L290" s="47" t="b">
        <v>0</v>
      </c>
    </row>
    <row r="291">
      <c r="G291" s="49"/>
      <c r="I291" s="49"/>
      <c r="J291" s="49"/>
      <c r="K291" s="49"/>
      <c r="L291" s="47" t="b">
        <v>0</v>
      </c>
    </row>
    <row r="292">
      <c r="G292" s="49"/>
      <c r="I292" s="49"/>
      <c r="J292" s="49"/>
      <c r="K292" s="49"/>
      <c r="L292" s="47" t="b">
        <v>0</v>
      </c>
    </row>
    <row r="293">
      <c r="G293" s="49"/>
      <c r="I293" s="49"/>
      <c r="J293" s="49"/>
      <c r="K293" s="49"/>
      <c r="L293" s="47" t="b">
        <v>0</v>
      </c>
    </row>
    <row r="294">
      <c r="G294" s="49"/>
      <c r="I294" s="49"/>
      <c r="J294" s="49"/>
      <c r="K294" s="49"/>
      <c r="L294" s="47" t="b">
        <v>0</v>
      </c>
    </row>
    <row r="295">
      <c r="G295" s="49"/>
      <c r="I295" s="49"/>
      <c r="J295" s="49"/>
      <c r="K295" s="49"/>
      <c r="L295" s="47" t="b">
        <v>0</v>
      </c>
    </row>
    <row r="296">
      <c r="G296" s="49"/>
      <c r="I296" s="49"/>
      <c r="J296" s="49"/>
      <c r="K296" s="49"/>
      <c r="L296" s="47" t="b">
        <v>0</v>
      </c>
    </row>
    <row r="297">
      <c r="G297" s="49"/>
      <c r="I297" s="49"/>
      <c r="J297" s="49"/>
      <c r="K297" s="49"/>
      <c r="L297" s="47" t="b">
        <v>0</v>
      </c>
    </row>
    <row r="298">
      <c r="G298" s="49"/>
      <c r="I298" s="49"/>
      <c r="J298" s="49"/>
      <c r="K298" s="49"/>
      <c r="L298" s="47" t="b">
        <v>0</v>
      </c>
    </row>
    <row r="299">
      <c r="G299" s="49"/>
      <c r="I299" s="49"/>
      <c r="J299" s="49"/>
      <c r="K299" s="49"/>
      <c r="L299" s="47" t="b">
        <v>0</v>
      </c>
    </row>
    <row r="300">
      <c r="G300" s="49"/>
      <c r="I300" s="49"/>
      <c r="J300" s="49"/>
      <c r="K300" s="49"/>
      <c r="L300" s="47" t="b">
        <v>0</v>
      </c>
    </row>
    <row r="301">
      <c r="G301" s="49"/>
      <c r="I301" s="49"/>
      <c r="J301" s="49"/>
      <c r="K301" s="49"/>
      <c r="L301" s="47" t="b">
        <v>0</v>
      </c>
    </row>
    <row r="302">
      <c r="G302" s="49"/>
      <c r="I302" s="49"/>
      <c r="J302" s="49"/>
      <c r="K302" s="49"/>
      <c r="L302" s="47" t="b">
        <v>0</v>
      </c>
    </row>
    <row r="303">
      <c r="G303" s="49"/>
      <c r="I303" s="49"/>
      <c r="J303" s="49"/>
      <c r="K303" s="49"/>
      <c r="L303" s="47" t="b">
        <v>0</v>
      </c>
    </row>
    <row r="304">
      <c r="G304" s="49"/>
      <c r="I304" s="49"/>
      <c r="J304" s="49"/>
      <c r="K304" s="49"/>
      <c r="L304" s="47" t="b">
        <v>0</v>
      </c>
    </row>
    <row r="305">
      <c r="G305" s="49"/>
      <c r="I305" s="49"/>
      <c r="J305" s="49"/>
      <c r="K305" s="49"/>
      <c r="L305" s="47" t="b">
        <v>0</v>
      </c>
    </row>
    <row r="306">
      <c r="G306" s="49"/>
      <c r="I306" s="49"/>
      <c r="J306" s="49"/>
      <c r="K306" s="49"/>
      <c r="L306" s="47" t="b">
        <v>0</v>
      </c>
    </row>
    <row r="307">
      <c r="G307" s="49"/>
      <c r="I307" s="49"/>
      <c r="J307" s="49"/>
      <c r="K307" s="49"/>
      <c r="L307" s="47" t="b">
        <v>0</v>
      </c>
    </row>
    <row r="308">
      <c r="G308" s="49"/>
      <c r="I308" s="49"/>
      <c r="J308" s="49"/>
      <c r="K308" s="49"/>
      <c r="L308" s="47" t="b">
        <v>0</v>
      </c>
    </row>
    <row r="309">
      <c r="G309" s="49"/>
      <c r="I309" s="49"/>
      <c r="J309" s="49"/>
      <c r="K309" s="49"/>
      <c r="L309" s="47" t="b">
        <v>0</v>
      </c>
    </row>
    <row r="310">
      <c r="G310" s="49"/>
      <c r="I310" s="49"/>
      <c r="J310" s="49"/>
      <c r="K310" s="49"/>
      <c r="L310" s="47" t="b">
        <v>0</v>
      </c>
    </row>
    <row r="311">
      <c r="G311" s="49"/>
      <c r="I311" s="49"/>
      <c r="J311" s="49"/>
      <c r="K311" s="49"/>
      <c r="L311" s="47" t="b">
        <v>0</v>
      </c>
    </row>
    <row r="312">
      <c r="G312" s="49"/>
      <c r="I312" s="49"/>
      <c r="J312" s="49"/>
      <c r="K312" s="49"/>
      <c r="L312" s="47" t="b">
        <v>0</v>
      </c>
    </row>
    <row r="313">
      <c r="G313" s="49"/>
      <c r="I313" s="49"/>
      <c r="J313" s="49"/>
      <c r="K313" s="49"/>
      <c r="L313" s="47" t="b">
        <v>0</v>
      </c>
    </row>
    <row r="314">
      <c r="G314" s="49"/>
      <c r="I314" s="49"/>
      <c r="J314" s="49"/>
      <c r="K314" s="49"/>
      <c r="L314" s="47" t="b">
        <v>0</v>
      </c>
    </row>
    <row r="315">
      <c r="G315" s="49"/>
      <c r="I315" s="49"/>
      <c r="J315" s="49"/>
      <c r="K315" s="49"/>
      <c r="L315" s="47" t="b">
        <v>0</v>
      </c>
    </row>
    <row r="316">
      <c r="G316" s="49"/>
      <c r="I316" s="49"/>
      <c r="J316" s="49"/>
      <c r="K316" s="49"/>
      <c r="L316" s="47" t="b">
        <v>0</v>
      </c>
    </row>
    <row r="317">
      <c r="G317" s="49"/>
      <c r="I317" s="49"/>
      <c r="J317" s="49"/>
      <c r="K317" s="49"/>
      <c r="L317" s="47" t="b">
        <v>0</v>
      </c>
    </row>
    <row r="318">
      <c r="G318" s="49"/>
      <c r="I318" s="49"/>
      <c r="J318" s="49"/>
      <c r="K318" s="49"/>
      <c r="L318" s="47" t="b">
        <v>0</v>
      </c>
    </row>
    <row r="319">
      <c r="G319" s="49"/>
      <c r="I319" s="49"/>
      <c r="J319" s="49"/>
      <c r="K319" s="49"/>
      <c r="L319" s="47" t="b">
        <v>0</v>
      </c>
    </row>
    <row r="320">
      <c r="G320" s="49"/>
      <c r="I320" s="49"/>
      <c r="J320" s="49"/>
      <c r="K320" s="49"/>
      <c r="L320" s="47" t="b">
        <v>0</v>
      </c>
    </row>
    <row r="321">
      <c r="G321" s="49"/>
      <c r="I321" s="49"/>
      <c r="J321" s="49"/>
      <c r="K321" s="49"/>
      <c r="L321" s="47" t="b">
        <v>0</v>
      </c>
    </row>
    <row r="322">
      <c r="G322" s="49"/>
      <c r="I322" s="49"/>
      <c r="J322" s="49"/>
      <c r="K322" s="49"/>
      <c r="L322" s="47" t="b">
        <v>0</v>
      </c>
    </row>
    <row r="323">
      <c r="G323" s="49"/>
      <c r="I323" s="49"/>
      <c r="J323" s="49"/>
      <c r="K323" s="49"/>
      <c r="L323" s="47" t="b">
        <v>0</v>
      </c>
    </row>
    <row r="324">
      <c r="G324" s="49"/>
      <c r="I324" s="49"/>
      <c r="J324" s="49"/>
      <c r="K324" s="49"/>
      <c r="L324" s="47" t="b">
        <v>0</v>
      </c>
    </row>
    <row r="325">
      <c r="G325" s="49"/>
      <c r="I325" s="49"/>
      <c r="J325" s="49"/>
      <c r="K325" s="49"/>
      <c r="L325" s="47" t="b">
        <v>0</v>
      </c>
    </row>
    <row r="326">
      <c r="G326" s="49"/>
      <c r="I326" s="49"/>
      <c r="J326" s="49"/>
      <c r="K326" s="49"/>
      <c r="L326" s="47" t="b">
        <v>0</v>
      </c>
    </row>
    <row r="327">
      <c r="G327" s="49"/>
      <c r="I327" s="49"/>
      <c r="J327" s="49"/>
      <c r="K327" s="49"/>
      <c r="L327" s="47" t="b">
        <v>0</v>
      </c>
    </row>
    <row r="328">
      <c r="G328" s="49"/>
      <c r="I328" s="49"/>
      <c r="J328" s="49"/>
      <c r="K328" s="49"/>
      <c r="L328" s="47" t="b">
        <v>0</v>
      </c>
    </row>
    <row r="329">
      <c r="G329" s="49"/>
      <c r="I329" s="49"/>
      <c r="J329" s="49"/>
      <c r="K329" s="49"/>
      <c r="L329" s="47" t="b">
        <v>0</v>
      </c>
    </row>
    <row r="330">
      <c r="G330" s="49"/>
      <c r="I330" s="49"/>
      <c r="J330" s="49"/>
      <c r="K330" s="49"/>
      <c r="L330" s="47" t="b">
        <v>0</v>
      </c>
    </row>
    <row r="331">
      <c r="G331" s="49"/>
      <c r="I331" s="49"/>
      <c r="J331" s="49"/>
      <c r="K331" s="49"/>
      <c r="L331" s="47" t="b">
        <v>0</v>
      </c>
    </row>
    <row r="332">
      <c r="G332" s="49"/>
      <c r="I332" s="49"/>
      <c r="J332" s="49"/>
      <c r="K332" s="49"/>
      <c r="L332" s="47" t="b">
        <v>0</v>
      </c>
    </row>
    <row r="333">
      <c r="G333" s="49"/>
      <c r="I333" s="49"/>
      <c r="J333" s="49"/>
      <c r="K333" s="49"/>
      <c r="L333" s="47" t="b">
        <v>0</v>
      </c>
    </row>
    <row r="334">
      <c r="G334" s="49"/>
      <c r="I334" s="49"/>
      <c r="J334" s="49"/>
      <c r="K334" s="49"/>
      <c r="L334" s="47" t="b">
        <v>0</v>
      </c>
    </row>
    <row r="335">
      <c r="G335" s="49"/>
      <c r="I335" s="49"/>
      <c r="J335" s="49"/>
      <c r="K335" s="49"/>
      <c r="L335" s="47" t="b">
        <v>0</v>
      </c>
    </row>
    <row r="336">
      <c r="G336" s="49"/>
      <c r="I336" s="49"/>
      <c r="J336" s="49"/>
      <c r="K336" s="49"/>
      <c r="L336" s="47" t="b">
        <v>0</v>
      </c>
    </row>
    <row r="337">
      <c r="G337" s="49"/>
      <c r="I337" s="49"/>
      <c r="J337" s="49"/>
      <c r="K337" s="49"/>
      <c r="L337" s="47" t="b">
        <v>0</v>
      </c>
    </row>
    <row r="338">
      <c r="G338" s="49"/>
      <c r="I338" s="49"/>
      <c r="J338" s="49"/>
      <c r="K338" s="49"/>
      <c r="L338" s="47" t="b">
        <v>0</v>
      </c>
    </row>
    <row r="339">
      <c r="G339" s="49"/>
      <c r="I339" s="49"/>
      <c r="J339" s="49"/>
      <c r="K339" s="49"/>
      <c r="L339" s="47" t="b">
        <v>0</v>
      </c>
    </row>
    <row r="340">
      <c r="G340" s="49"/>
      <c r="I340" s="49"/>
      <c r="J340" s="49"/>
      <c r="K340" s="49"/>
      <c r="L340" s="47" t="b">
        <v>0</v>
      </c>
    </row>
    <row r="341">
      <c r="G341" s="49"/>
      <c r="I341" s="49"/>
      <c r="J341" s="49"/>
      <c r="K341" s="49"/>
      <c r="L341" s="47" t="b">
        <v>0</v>
      </c>
    </row>
    <row r="342">
      <c r="G342" s="49"/>
      <c r="I342" s="49"/>
      <c r="J342" s="49"/>
      <c r="K342" s="49"/>
      <c r="L342" s="47" t="b">
        <v>0</v>
      </c>
    </row>
    <row r="343">
      <c r="G343" s="49"/>
      <c r="I343" s="49"/>
      <c r="J343" s="49"/>
      <c r="K343" s="49"/>
      <c r="L343" s="47" t="b">
        <v>0</v>
      </c>
    </row>
    <row r="344">
      <c r="G344" s="49"/>
      <c r="I344" s="49"/>
      <c r="J344" s="49"/>
      <c r="K344" s="49"/>
      <c r="L344" s="47" t="b">
        <v>0</v>
      </c>
    </row>
    <row r="345">
      <c r="G345" s="49"/>
      <c r="I345" s="49"/>
      <c r="J345" s="49"/>
      <c r="K345" s="49"/>
      <c r="L345" s="47" t="b">
        <v>0</v>
      </c>
    </row>
    <row r="346">
      <c r="G346" s="49"/>
      <c r="I346" s="49"/>
      <c r="J346" s="49"/>
      <c r="K346" s="49"/>
      <c r="L346" s="47" t="b">
        <v>0</v>
      </c>
    </row>
    <row r="347">
      <c r="G347" s="49"/>
      <c r="I347" s="49"/>
      <c r="J347" s="49"/>
      <c r="K347" s="49"/>
      <c r="L347" s="47" t="b">
        <v>0</v>
      </c>
    </row>
    <row r="348">
      <c r="G348" s="49"/>
      <c r="I348" s="49"/>
      <c r="J348" s="49"/>
      <c r="K348" s="49"/>
      <c r="L348" s="47" t="b">
        <v>0</v>
      </c>
    </row>
    <row r="349">
      <c r="G349" s="49"/>
      <c r="I349" s="49"/>
      <c r="J349" s="49"/>
      <c r="K349" s="49"/>
      <c r="L349" s="47" t="b">
        <v>0</v>
      </c>
    </row>
    <row r="350">
      <c r="G350" s="49"/>
      <c r="I350" s="49"/>
      <c r="J350" s="49"/>
      <c r="K350" s="49"/>
      <c r="L350" s="47" t="b">
        <v>0</v>
      </c>
    </row>
    <row r="351">
      <c r="G351" s="49"/>
      <c r="I351" s="49"/>
      <c r="J351" s="49"/>
      <c r="K351" s="49"/>
      <c r="L351" s="47" t="b">
        <v>0</v>
      </c>
    </row>
    <row r="352">
      <c r="G352" s="49"/>
      <c r="I352" s="49"/>
      <c r="J352" s="49"/>
      <c r="K352" s="49"/>
      <c r="L352" s="47" t="b">
        <v>0</v>
      </c>
    </row>
    <row r="353">
      <c r="G353" s="49"/>
      <c r="I353" s="49"/>
      <c r="J353" s="49"/>
      <c r="K353" s="49"/>
      <c r="L353" s="47" t="b">
        <v>0</v>
      </c>
    </row>
    <row r="354">
      <c r="G354" s="49"/>
      <c r="I354" s="49"/>
      <c r="J354" s="49"/>
      <c r="K354" s="49"/>
      <c r="L354" s="47" t="b">
        <v>0</v>
      </c>
    </row>
    <row r="355">
      <c r="G355" s="49"/>
      <c r="I355" s="49"/>
      <c r="J355" s="49"/>
      <c r="K355" s="49"/>
      <c r="L355" s="47" t="b">
        <v>0</v>
      </c>
    </row>
    <row r="356">
      <c r="G356" s="49"/>
      <c r="I356" s="49"/>
      <c r="J356" s="49"/>
      <c r="K356" s="49"/>
      <c r="L356" s="47" t="b">
        <v>0</v>
      </c>
    </row>
    <row r="357">
      <c r="G357" s="49"/>
      <c r="I357" s="49"/>
      <c r="J357" s="49"/>
      <c r="K357" s="49"/>
      <c r="L357" s="47" t="b">
        <v>0</v>
      </c>
    </row>
    <row r="358">
      <c r="G358" s="49"/>
      <c r="I358" s="49"/>
      <c r="J358" s="49"/>
      <c r="K358" s="49"/>
      <c r="L358" s="47" t="b">
        <v>0</v>
      </c>
    </row>
    <row r="359">
      <c r="G359" s="49"/>
      <c r="I359" s="49"/>
      <c r="J359" s="49"/>
      <c r="K359" s="49"/>
      <c r="L359" s="47" t="b">
        <v>0</v>
      </c>
    </row>
    <row r="360">
      <c r="G360" s="49"/>
      <c r="I360" s="49"/>
      <c r="J360" s="49"/>
      <c r="K360" s="49"/>
      <c r="L360" s="47" t="b">
        <v>0</v>
      </c>
    </row>
    <row r="361">
      <c r="G361" s="49"/>
      <c r="I361" s="49"/>
      <c r="J361" s="49"/>
      <c r="K361" s="49"/>
      <c r="L361" s="47" t="b">
        <v>0</v>
      </c>
    </row>
    <row r="362">
      <c r="G362" s="49"/>
      <c r="I362" s="49"/>
      <c r="J362" s="49"/>
      <c r="K362" s="49"/>
      <c r="L362" s="47" t="b">
        <v>0</v>
      </c>
    </row>
    <row r="363">
      <c r="G363" s="49"/>
      <c r="I363" s="49"/>
      <c r="J363" s="49"/>
      <c r="K363" s="49"/>
      <c r="L363" s="47" t="b">
        <v>0</v>
      </c>
    </row>
    <row r="364">
      <c r="G364" s="49"/>
      <c r="I364" s="49"/>
      <c r="J364" s="49"/>
      <c r="K364" s="49"/>
      <c r="L364" s="47" t="b">
        <v>0</v>
      </c>
    </row>
    <row r="365">
      <c r="G365" s="49"/>
      <c r="I365" s="49"/>
      <c r="J365" s="49"/>
      <c r="K365" s="49"/>
      <c r="L365" s="47" t="b">
        <v>0</v>
      </c>
    </row>
    <row r="366">
      <c r="G366" s="49"/>
      <c r="I366" s="49"/>
      <c r="J366" s="49"/>
      <c r="K366" s="49"/>
      <c r="L366" s="47" t="b">
        <v>0</v>
      </c>
    </row>
    <row r="367">
      <c r="G367" s="49"/>
      <c r="I367" s="49"/>
      <c r="J367" s="49"/>
      <c r="K367" s="49"/>
      <c r="L367" s="47" t="b">
        <v>0</v>
      </c>
    </row>
    <row r="368">
      <c r="G368" s="49"/>
      <c r="I368" s="49"/>
      <c r="J368" s="49"/>
      <c r="K368" s="49"/>
      <c r="L368" s="47" t="b">
        <v>0</v>
      </c>
    </row>
    <row r="369">
      <c r="G369" s="49"/>
      <c r="I369" s="49"/>
      <c r="J369" s="49"/>
      <c r="K369" s="49"/>
      <c r="L369" s="47" t="b">
        <v>0</v>
      </c>
    </row>
    <row r="370">
      <c r="G370" s="49"/>
      <c r="I370" s="49"/>
      <c r="J370" s="49"/>
      <c r="K370" s="49"/>
      <c r="L370" s="47" t="b">
        <v>0</v>
      </c>
    </row>
    <row r="371">
      <c r="G371" s="49"/>
      <c r="I371" s="49"/>
      <c r="J371" s="49"/>
      <c r="K371" s="49"/>
      <c r="L371" s="47" t="b">
        <v>0</v>
      </c>
    </row>
    <row r="372">
      <c r="G372" s="49"/>
      <c r="I372" s="49"/>
      <c r="J372" s="49"/>
      <c r="K372" s="49"/>
      <c r="L372" s="47" t="b">
        <v>0</v>
      </c>
    </row>
    <row r="373">
      <c r="G373" s="49"/>
      <c r="I373" s="49"/>
      <c r="J373" s="49"/>
      <c r="K373" s="49"/>
      <c r="L373" s="47" t="b">
        <v>0</v>
      </c>
    </row>
    <row r="374">
      <c r="G374" s="49"/>
      <c r="I374" s="49"/>
      <c r="J374" s="49"/>
      <c r="K374" s="49"/>
      <c r="L374" s="47" t="b">
        <v>0</v>
      </c>
    </row>
    <row r="375">
      <c r="G375" s="49"/>
      <c r="I375" s="49"/>
      <c r="J375" s="49"/>
      <c r="K375" s="49"/>
      <c r="L375" s="47" t="b">
        <v>0</v>
      </c>
    </row>
    <row r="376">
      <c r="G376" s="49"/>
      <c r="I376" s="49"/>
      <c r="J376" s="49"/>
      <c r="K376" s="49"/>
      <c r="L376" s="47" t="b">
        <v>0</v>
      </c>
    </row>
    <row r="377">
      <c r="G377" s="49"/>
      <c r="I377" s="49"/>
      <c r="J377" s="49"/>
      <c r="K377" s="49"/>
      <c r="L377" s="47" t="b">
        <v>0</v>
      </c>
    </row>
    <row r="378">
      <c r="G378" s="49"/>
      <c r="I378" s="49"/>
      <c r="J378" s="49"/>
      <c r="K378" s="49"/>
      <c r="L378" s="47" t="b">
        <v>0</v>
      </c>
    </row>
    <row r="379">
      <c r="G379" s="49"/>
      <c r="I379" s="49"/>
      <c r="J379" s="49"/>
      <c r="K379" s="49"/>
      <c r="L379" s="47" t="b">
        <v>0</v>
      </c>
    </row>
    <row r="380">
      <c r="G380" s="49"/>
      <c r="I380" s="49"/>
      <c r="J380" s="49"/>
      <c r="K380" s="49"/>
      <c r="L380" s="47" t="b">
        <v>0</v>
      </c>
    </row>
    <row r="381">
      <c r="G381" s="49"/>
      <c r="I381" s="49"/>
      <c r="J381" s="49"/>
      <c r="K381" s="49"/>
      <c r="L381" s="47" t="b">
        <v>0</v>
      </c>
    </row>
    <row r="382">
      <c r="G382" s="49"/>
      <c r="I382" s="49"/>
      <c r="J382" s="49"/>
      <c r="K382" s="49"/>
      <c r="L382" s="47" t="b">
        <v>0</v>
      </c>
    </row>
    <row r="383">
      <c r="G383" s="49"/>
      <c r="I383" s="49"/>
      <c r="J383" s="49"/>
      <c r="K383" s="49"/>
      <c r="L383" s="47" t="b">
        <v>0</v>
      </c>
    </row>
    <row r="384">
      <c r="G384" s="49"/>
      <c r="I384" s="49"/>
      <c r="J384" s="49"/>
      <c r="K384" s="49"/>
      <c r="L384" s="47" t="b">
        <v>0</v>
      </c>
    </row>
    <row r="385">
      <c r="G385" s="49"/>
      <c r="I385" s="49"/>
      <c r="J385" s="49"/>
      <c r="K385" s="49"/>
      <c r="L385" s="47" t="b">
        <v>0</v>
      </c>
    </row>
    <row r="386">
      <c r="G386" s="49"/>
      <c r="I386" s="49"/>
      <c r="J386" s="49"/>
      <c r="K386" s="49"/>
      <c r="L386" s="47" t="b">
        <v>0</v>
      </c>
    </row>
    <row r="387">
      <c r="G387" s="49"/>
      <c r="I387" s="49"/>
      <c r="J387" s="49"/>
      <c r="K387" s="49"/>
      <c r="L387" s="47" t="b">
        <v>0</v>
      </c>
    </row>
    <row r="388">
      <c r="G388" s="49"/>
      <c r="I388" s="49"/>
      <c r="J388" s="49"/>
      <c r="K388" s="49"/>
      <c r="L388" s="47" t="b">
        <v>0</v>
      </c>
    </row>
    <row r="389">
      <c r="G389" s="49"/>
      <c r="I389" s="49"/>
      <c r="J389" s="49"/>
      <c r="K389" s="49"/>
      <c r="L389" s="47" t="b">
        <v>0</v>
      </c>
    </row>
    <row r="390">
      <c r="G390" s="49"/>
      <c r="I390" s="49"/>
      <c r="J390" s="49"/>
      <c r="K390" s="49"/>
      <c r="L390" s="47" t="b">
        <v>0</v>
      </c>
    </row>
    <row r="391">
      <c r="G391" s="49"/>
      <c r="I391" s="49"/>
      <c r="J391" s="49"/>
      <c r="K391" s="49"/>
      <c r="L391" s="47" t="b">
        <v>0</v>
      </c>
    </row>
    <row r="392">
      <c r="G392" s="49"/>
      <c r="I392" s="49"/>
      <c r="J392" s="49"/>
      <c r="K392" s="49"/>
      <c r="L392" s="47" t="b">
        <v>0</v>
      </c>
    </row>
    <row r="393">
      <c r="G393" s="49"/>
      <c r="I393" s="49"/>
      <c r="J393" s="49"/>
      <c r="K393" s="49"/>
      <c r="L393" s="47" t="b">
        <v>0</v>
      </c>
    </row>
    <row r="394">
      <c r="G394" s="49"/>
      <c r="I394" s="49"/>
      <c r="J394" s="49"/>
      <c r="K394" s="49"/>
      <c r="L394" s="47" t="b">
        <v>0</v>
      </c>
    </row>
    <row r="395">
      <c r="G395" s="49"/>
      <c r="I395" s="49"/>
      <c r="J395" s="49"/>
      <c r="K395" s="49"/>
      <c r="L395" s="47" t="b">
        <v>0</v>
      </c>
    </row>
    <row r="396">
      <c r="G396" s="49"/>
      <c r="I396" s="49"/>
      <c r="J396" s="49"/>
      <c r="K396" s="49"/>
      <c r="L396" s="47" t="b">
        <v>0</v>
      </c>
    </row>
    <row r="397">
      <c r="G397" s="49"/>
      <c r="I397" s="49"/>
      <c r="J397" s="49"/>
      <c r="K397" s="49"/>
      <c r="L397" s="47" t="b">
        <v>0</v>
      </c>
    </row>
    <row r="398">
      <c r="G398" s="49"/>
      <c r="I398" s="49"/>
      <c r="J398" s="49"/>
      <c r="K398" s="49"/>
      <c r="L398" s="47" t="b">
        <v>0</v>
      </c>
    </row>
    <row r="399">
      <c r="G399" s="49"/>
      <c r="I399" s="49"/>
      <c r="J399" s="49"/>
      <c r="K399" s="49"/>
      <c r="L399" s="47" t="b">
        <v>0</v>
      </c>
    </row>
    <row r="400">
      <c r="G400" s="49"/>
      <c r="I400" s="49"/>
      <c r="J400" s="49"/>
      <c r="K400" s="49"/>
      <c r="L400" s="47" t="b">
        <v>0</v>
      </c>
    </row>
    <row r="401">
      <c r="G401" s="49"/>
      <c r="I401" s="49"/>
      <c r="J401" s="49"/>
      <c r="K401" s="49"/>
      <c r="L401" s="47" t="b">
        <v>0</v>
      </c>
    </row>
    <row r="402">
      <c r="G402" s="49"/>
      <c r="I402" s="49"/>
      <c r="J402" s="49"/>
      <c r="K402" s="49"/>
      <c r="L402" s="47" t="b">
        <v>0</v>
      </c>
    </row>
    <row r="403">
      <c r="G403" s="49"/>
      <c r="I403" s="49"/>
      <c r="J403" s="49"/>
      <c r="K403" s="49"/>
      <c r="L403" s="47" t="b">
        <v>0</v>
      </c>
    </row>
    <row r="404">
      <c r="G404" s="49"/>
      <c r="I404" s="49"/>
      <c r="J404" s="49"/>
      <c r="K404" s="49"/>
      <c r="L404" s="47" t="b">
        <v>0</v>
      </c>
    </row>
    <row r="405">
      <c r="G405" s="49"/>
      <c r="I405" s="49"/>
      <c r="J405" s="49"/>
      <c r="K405" s="49"/>
      <c r="L405" s="47" t="b">
        <v>0</v>
      </c>
    </row>
    <row r="406">
      <c r="G406" s="49"/>
      <c r="I406" s="49"/>
      <c r="J406" s="49"/>
      <c r="K406" s="49"/>
      <c r="L406" s="47" t="b">
        <v>0</v>
      </c>
    </row>
    <row r="407">
      <c r="G407" s="49"/>
      <c r="I407" s="49"/>
      <c r="J407" s="49"/>
      <c r="K407" s="49"/>
      <c r="L407" s="47" t="b">
        <v>0</v>
      </c>
    </row>
    <row r="408">
      <c r="G408" s="49"/>
      <c r="I408" s="49"/>
      <c r="J408" s="49"/>
      <c r="K408" s="49"/>
      <c r="L408" s="47" t="b">
        <v>0</v>
      </c>
    </row>
    <row r="409">
      <c r="G409" s="49"/>
      <c r="I409" s="49"/>
      <c r="J409" s="49"/>
      <c r="K409" s="49"/>
      <c r="L409" s="47" t="b">
        <v>0</v>
      </c>
    </row>
    <row r="410">
      <c r="G410" s="49"/>
      <c r="I410" s="49"/>
      <c r="J410" s="49"/>
      <c r="K410" s="49"/>
      <c r="L410" s="47" t="b">
        <v>0</v>
      </c>
    </row>
    <row r="411">
      <c r="G411" s="49"/>
      <c r="I411" s="49"/>
      <c r="J411" s="49"/>
      <c r="K411" s="49"/>
      <c r="L411" s="47" t="b">
        <v>0</v>
      </c>
    </row>
    <row r="412">
      <c r="G412" s="49"/>
      <c r="I412" s="49"/>
      <c r="J412" s="49"/>
      <c r="K412" s="49"/>
      <c r="L412" s="47" t="b">
        <v>0</v>
      </c>
    </row>
    <row r="413">
      <c r="G413" s="49"/>
      <c r="I413" s="49"/>
      <c r="J413" s="49"/>
      <c r="K413" s="49"/>
      <c r="L413" s="47" t="b">
        <v>0</v>
      </c>
    </row>
    <row r="414">
      <c r="G414" s="49"/>
      <c r="I414" s="49"/>
      <c r="J414" s="49"/>
      <c r="K414" s="49"/>
      <c r="L414" s="47" t="b">
        <v>0</v>
      </c>
    </row>
    <row r="415">
      <c r="G415" s="49"/>
      <c r="I415" s="49"/>
      <c r="J415" s="49"/>
      <c r="K415" s="49"/>
      <c r="L415" s="47" t="b">
        <v>0</v>
      </c>
    </row>
    <row r="416">
      <c r="G416" s="49"/>
      <c r="I416" s="49"/>
      <c r="J416" s="49"/>
      <c r="K416" s="49"/>
      <c r="L416" s="47" t="b">
        <v>0</v>
      </c>
    </row>
    <row r="417">
      <c r="G417" s="49"/>
      <c r="I417" s="49"/>
      <c r="J417" s="49"/>
      <c r="K417" s="49"/>
      <c r="L417" s="47" t="b">
        <v>0</v>
      </c>
    </row>
    <row r="418">
      <c r="G418" s="49"/>
      <c r="I418" s="49"/>
      <c r="J418" s="49"/>
      <c r="K418" s="49"/>
      <c r="L418" s="47" t="b">
        <v>0</v>
      </c>
    </row>
    <row r="419">
      <c r="G419" s="49"/>
      <c r="I419" s="49"/>
      <c r="J419" s="49"/>
      <c r="K419" s="49"/>
      <c r="L419" s="47" t="b">
        <v>0</v>
      </c>
    </row>
    <row r="420">
      <c r="G420" s="49"/>
      <c r="I420" s="49"/>
      <c r="J420" s="49"/>
      <c r="K420" s="49"/>
      <c r="L420" s="47" t="b">
        <v>0</v>
      </c>
    </row>
    <row r="421">
      <c r="G421" s="49"/>
      <c r="I421" s="49"/>
      <c r="J421" s="49"/>
      <c r="K421" s="49"/>
      <c r="L421" s="47" t="b">
        <v>0</v>
      </c>
    </row>
    <row r="422">
      <c r="G422" s="49"/>
      <c r="I422" s="49"/>
      <c r="J422" s="49"/>
      <c r="K422" s="49"/>
      <c r="L422" s="47" t="b">
        <v>0</v>
      </c>
    </row>
    <row r="423">
      <c r="G423" s="49"/>
      <c r="I423" s="49"/>
      <c r="J423" s="49"/>
      <c r="K423" s="49"/>
      <c r="L423" s="47" t="b">
        <v>0</v>
      </c>
    </row>
    <row r="424">
      <c r="G424" s="49"/>
      <c r="I424" s="49"/>
      <c r="J424" s="49"/>
      <c r="K424" s="49"/>
      <c r="L424" s="47" t="b">
        <v>0</v>
      </c>
    </row>
    <row r="425">
      <c r="G425" s="49"/>
      <c r="I425" s="49"/>
      <c r="J425" s="49"/>
      <c r="K425" s="49"/>
      <c r="L425" s="47" t="b">
        <v>0</v>
      </c>
    </row>
    <row r="426">
      <c r="G426" s="49"/>
      <c r="I426" s="49"/>
      <c r="J426" s="49"/>
      <c r="K426" s="49"/>
      <c r="L426" s="47" t="b">
        <v>0</v>
      </c>
    </row>
    <row r="427">
      <c r="G427" s="49"/>
      <c r="I427" s="49"/>
      <c r="J427" s="49"/>
      <c r="K427" s="49"/>
      <c r="L427" s="47" t="b">
        <v>0</v>
      </c>
    </row>
    <row r="428">
      <c r="G428" s="49"/>
      <c r="I428" s="49"/>
      <c r="J428" s="49"/>
      <c r="K428" s="49"/>
      <c r="L428" s="47" t="b">
        <v>0</v>
      </c>
    </row>
    <row r="429">
      <c r="G429" s="49"/>
      <c r="I429" s="49"/>
      <c r="J429" s="49"/>
      <c r="K429" s="49"/>
      <c r="L429" s="47" t="b">
        <v>0</v>
      </c>
    </row>
    <row r="430">
      <c r="G430" s="49"/>
      <c r="I430" s="49"/>
      <c r="J430" s="49"/>
      <c r="K430" s="49"/>
      <c r="L430" s="47" t="b">
        <v>0</v>
      </c>
    </row>
    <row r="431">
      <c r="G431" s="49"/>
      <c r="I431" s="49"/>
      <c r="J431" s="49"/>
      <c r="K431" s="49"/>
      <c r="L431" s="47" t="b">
        <v>0</v>
      </c>
    </row>
    <row r="432">
      <c r="G432" s="49"/>
      <c r="I432" s="49"/>
      <c r="J432" s="49"/>
      <c r="K432" s="49"/>
      <c r="L432" s="47" t="b">
        <v>0</v>
      </c>
    </row>
    <row r="433">
      <c r="G433" s="49"/>
      <c r="I433" s="49"/>
      <c r="J433" s="49"/>
      <c r="K433" s="49"/>
      <c r="L433" s="47" t="b">
        <v>0</v>
      </c>
    </row>
    <row r="434">
      <c r="G434" s="49"/>
      <c r="I434" s="49"/>
      <c r="J434" s="49"/>
      <c r="K434" s="49"/>
      <c r="L434" s="47" t="b">
        <v>0</v>
      </c>
    </row>
    <row r="435">
      <c r="G435" s="49"/>
      <c r="I435" s="49"/>
      <c r="J435" s="49"/>
      <c r="K435" s="49"/>
      <c r="L435" s="47" t="b">
        <v>0</v>
      </c>
    </row>
    <row r="436">
      <c r="G436" s="49"/>
      <c r="I436" s="49"/>
      <c r="J436" s="49"/>
      <c r="K436" s="49"/>
      <c r="L436" s="47" t="b">
        <v>0</v>
      </c>
    </row>
    <row r="437">
      <c r="G437" s="49"/>
      <c r="I437" s="49"/>
      <c r="J437" s="49"/>
      <c r="K437" s="49"/>
      <c r="L437" s="47" t="b">
        <v>0</v>
      </c>
    </row>
    <row r="438">
      <c r="G438" s="49"/>
      <c r="I438" s="49"/>
      <c r="J438" s="49"/>
      <c r="K438" s="49"/>
      <c r="L438" s="47" t="b">
        <v>0</v>
      </c>
    </row>
    <row r="439">
      <c r="G439" s="49"/>
      <c r="I439" s="49"/>
      <c r="J439" s="49"/>
      <c r="K439" s="49"/>
      <c r="L439" s="47" t="b">
        <v>0</v>
      </c>
    </row>
    <row r="440">
      <c r="G440" s="49"/>
      <c r="I440" s="49"/>
      <c r="J440" s="49"/>
      <c r="K440" s="49"/>
      <c r="L440" s="47" t="b">
        <v>0</v>
      </c>
    </row>
    <row r="441">
      <c r="G441" s="49"/>
      <c r="I441" s="49"/>
      <c r="J441" s="49"/>
      <c r="K441" s="49"/>
      <c r="L441" s="47" t="b">
        <v>0</v>
      </c>
    </row>
    <row r="442">
      <c r="G442" s="49"/>
      <c r="I442" s="49"/>
      <c r="J442" s="49"/>
      <c r="K442" s="49"/>
      <c r="L442" s="47" t="b">
        <v>0</v>
      </c>
    </row>
    <row r="443">
      <c r="G443" s="49"/>
      <c r="I443" s="49"/>
      <c r="J443" s="49"/>
      <c r="K443" s="49"/>
      <c r="L443" s="47" t="b">
        <v>0</v>
      </c>
    </row>
    <row r="444">
      <c r="G444" s="49"/>
      <c r="I444" s="49"/>
      <c r="J444" s="49"/>
      <c r="K444" s="49"/>
      <c r="L444" s="47" t="b">
        <v>0</v>
      </c>
    </row>
    <row r="445">
      <c r="G445" s="49"/>
      <c r="I445" s="49"/>
      <c r="J445" s="49"/>
      <c r="K445" s="49"/>
      <c r="L445" s="47" t="b">
        <v>0</v>
      </c>
    </row>
    <row r="446">
      <c r="G446" s="49"/>
      <c r="I446" s="49"/>
      <c r="J446" s="49"/>
      <c r="K446" s="49"/>
      <c r="L446" s="47" t="b">
        <v>0</v>
      </c>
    </row>
    <row r="447">
      <c r="G447" s="49"/>
      <c r="I447" s="49"/>
      <c r="J447" s="49"/>
      <c r="K447" s="49"/>
      <c r="L447" s="47" t="b">
        <v>0</v>
      </c>
    </row>
    <row r="448">
      <c r="G448" s="49"/>
      <c r="I448" s="49"/>
      <c r="J448" s="49"/>
      <c r="K448" s="49"/>
      <c r="L448" s="47" t="b">
        <v>0</v>
      </c>
    </row>
    <row r="449">
      <c r="G449" s="49"/>
      <c r="I449" s="49"/>
      <c r="J449" s="49"/>
      <c r="K449" s="49"/>
      <c r="L449" s="47" t="b">
        <v>0</v>
      </c>
    </row>
    <row r="450">
      <c r="G450" s="49"/>
      <c r="I450" s="49"/>
      <c r="J450" s="49"/>
      <c r="K450" s="49"/>
      <c r="L450" s="47" t="b">
        <v>0</v>
      </c>
    </row>
    <row r="451">
      <c r="G451" s="49"/>
      <c r="I451" s="49"/>
      <c r="J451" s="49"/>
      <c r="K451" s="49"/>
      <c r="L451" s="47" t="b">
        <v>0</v>
      </c>
    </row>
    <row r="452">
      <c r="G452" s="49"/>
      <c r="I452" s="49"/>
      <c r="J452" s="49"/>
      <c r="K452" s="49"/>
      <c r="L452" s="47" t="b">
        <v>0</v>
      </c>
    </row>
    <row r="453">
      <c r="G453" s="49"/>
      <c r="I453" s="49"/>
      <c r="J453" s="49"/>
      <c r="K453" s="49"/>
      <c r="L453" s="47" t="b">
        <v>0</v>
      </c>
    </row>
    <row r="454">
      <c r="G454" s="49"/>
      <c r="I454" s="49"/>
      <c r="J454" s="49"/>
      <c r="K454" s="49"/>
      <c r="L454" s="47" t="b">
        <v>0</v>
      </c>
    </row>
    <row r="455">
      <c r="G455" s="49"/>
      <c r="I455" s="49"/>
      <c r="J455" s="49"/>
      <c r="K455" s="49"/>
      <c r="L455" s="47" t="b">
        <v>0</v>
      </c>
    </row>
    <row r="456">
      <c r="G456" s="49"/>
      <c r="I456" s="49"/>
      <c r="J456" s="49"/>
      <c r="K456" s="49"/>
      <c r="L456" s="47" t="b">
        <v>0</v>
      </c>
    </row>
    <row r="457">
      <c r="G457" s="49"/>
      <c r="I457" s="49"/>
      <c r="J457" s="49"/>
      <c r="K457" s="49"/>
      <c r="L457" s="47" t="b">
        <v>0</v>
      </c>
    </row>
    <row r="458">
      <c r="G458" s="49"/>
      <c r="I458" s="49"/>
      <c r="J458" s="49"/>
      <c r="K458" s="49"/>
      <c r="L458" s="47" t="b">
        <v>0</v>
      </c>
    </row>
    <row r="459">
      <c r="G459" s="49"/>
      <c r="I459" s="49"/>
      <c r="J459" s="49"/>
      <c r="K459" s="49"/>
      <c r="L459" s="47" t="b">
        <v>0</v>
      </c>
    </row>
    <row r="460">
      <c r="G460" s="49"/>
      <c r="I460" s="49"/>
      <c r="J460" s="49"/>
      <c r="K460" s="49"/>
      <c r="L460" s="47" t="b">
        <v>0</v>
      </c>
    </row>
    <row r="461">
      <c r="G461" s="49"/>
      <c r="I461" s="49"/>
      <c r="J461" s="49"/>
      <c r="K461" s="49"/>
      <c r="L461" s="47" t="b">
        <v>0</v>
      </c>
    </row>
    <row r="462">
      <c r="G462" s="49"/>
      <c r="I462" s="49"/>
      <c r="J462" s="49"/>
      <c r="K462" s="49"/>
      <c r="L462" s="47" t="b">
        <v>0</v>
      </c>
    </row>
    <row r="463">
      <c r="G463" s="49"/>
      <c r="I463" s="49"/>
      <c r="J463" s="49"/>
      <c r="K463" s="49"/>
      <c r="L463" s="47" t="b">
        <v>0</v>
      </c>
    </row>
    <row r="464">
      <c r="G464" s="49"/>
      <c r="I464" s="49"/>
      <c r="J464" s="49"/>
      <c r="K464" s="49"/>
      <c r="L464" s="47" t="b">
        <v>0</v>
      </c>
    </row>
    <row r="465">
      <c r="G465" s="49"/>
      <c r="I465" s="49"/>
      <c r="J465" s="49"/>
      <c r="K465" s="49"/>
      <c r="L465" s="47" t="b">
        <v>0</v>
      </c>
    </row>
    <row r="466">
      <c r="G466" s="49"/>
      <c r="I466" s="49"/>
      <c r="J466" s="49"/>
      <c r="K466" s="49"/>
      <c r="L466" s="47" t="b">
        <v>0</v>
      </c>
    </row>
    <row r="467">
      <c r="G467" s="49"/>
      <c r="I467" s="49"/>
      <c r="J467" s="49"/>
      <c r="K467" s="49"/>
      <c r="L467" s="47" t="b">
        <v>0</v>
      </c>
    </row>
    <row r="468">
      <c r="G468" s="49"/>
      <c r="I468" s="49"/>
      <c r="J468" s="49"/>
      <c r="K468" s="49"/>
      <c r="L468" s="47" t="b">
        <v>0</v>
      </c>
    </row>
    <row r="469">
      <c r="G469" s="49"/>
      <c r="I469" s="49"/>
      <c r="J469" s="49"/>
      <c r="K469" s="49"/>
      <c r="L469" s="47" t="b">
        <v>0</v>
      </c>
    </row>
    <row r="470">
      <c r="G470" s="49"/>
      <c r="I470" s="49"/>
      <c r="J470" s="49"/>
      <c r="K470" s="49"/>
      <c r="L470" s="47" t="b">
        <v>0</v>
      </c>
    </row>
    <row r="471">
      <c r="G471" s="49"/>
      <c r="I471" s="49"/>
      <c r="J471" s="49"/>
      <c r="K471" s="49"/>
      <c r="L471" s="47" t="b">
        <v>0</v>
      </c>
    </row>
    <row r="472">
      <c r="G472" s="49"/>
      <c r="I472" s="49"/>
      <c r="J472" s="49"/>
      <c r="K472" s="49"/>
      <c r="L472" s="47" t="b">
        <v>0</v>
      </c>
    </row>
    <row r="473">
      <c r="G473" s="49"/>
      <c r="I473" s="49"/>
      <c r="J473" s="49"/>
      <c r="K473" s="49"/>
      <c r="L473" s="47" t="b">
        <v>0</v>
      </c>
    </row>
    <row r="474">
      <c r="G474" s="49"/>
      <c r="I474" s="49"/>
      <c r="J474" s="49"/>
      <c r="K474" s="49"/>
      <c r="L474" s="47" t="b">
        <v>0</v>
      </c>
    </row>
    <row r="475">
      <c r="G475" s="49"/>
      <c r="I475" s="49"/>
      <c r="J475" s="49"/>
      <c r="K475" s="49"/>
      <c r="L475" s="47" t="b">
        <v>0</v>
      </c>
    </row>
    <row r="476">
      <c r="G476" s="49"/>
      <c r="I476" s="49"/>
      <c r="J476" s="49"/>
      <c r="K476" s="49"/>
      <c r="L476" s="47" t="b">
        <v>0</v>
      </c>
    </row>
    <row r="477">
      <c r="G477" s="49"/>
      <c r="I477" s="49"/>
      <c r="J477" s="49"/>
      <c r="K477" s="49"/>
      <c r="L477" s="47" t="b">
        <v>0</v>
      </c>
    </row>
    <row r="478">
      <c r="G478" s="49"/>
      <c r="I478" s="49"/>
      <c r="J478" s="49"/>
      <c r="K478" s="49"/>
      <c r="L478" s="47" t="b">
        <v>0</v>
      </c>
    </row>
    <row r="479">
      <c r="G479" s="49"/>
      <c r="I479" s="49"/>
      <c r="J479" s="49"/>
      <c r="K479" s="49"/>
      <c r="L479" s="47" t="b">
        <v>0</v>
      </c>
    </row>
    <row r="480">
      <c r="G480" s="49"/>
      <c r="I480" s="49"/>
      <c r="J480" s="49"/>
      <c r="K480" s="49"/>
      <c r="L480" s="47" t="b">
        <v>0</v>
      </c>
    </row>
    <row r="481">
      <c r="G481" s="49"/>
      <c r="I481" s="49"/>
      <c r="J481" s="49"/>
      <c r="K481" s="49"/>
      <c r="L481" s="47" t="b">
        <v>0</v>
      </c>
    </row>
    <row r="482">
      <c r="G482" s="49"/>
      <c r="I482" s="49"/>
      <c r="J482" s="49"/>
      <c r="K482" s="49"/>
      <c r="L482" s="47" t="b">
        <v>0</v>
      </c>
    </row>
    <row r="483">
      <c r="G483" s="49"/>
      <c r="I483" s="49"/>
      <c r="J483" s="49"/>
      <c r="K483" s="49"/>
      <c r="L483" s="47" t="b">
        <v>0</v>
      </c>
    </row>
    <row r="484">
      <c r="G484" s="49"/>
      <c r="I484" s="49"/>
      <c r="J484" s="49"/>
      <c r="K484" s="49"/>
      <c r="L484" s="47" t="b">
        <v>0</v>
      </c>
    </row>
    <row r="485">
      <c r="G485" s="49"/>
      <c r="I485" s="49"/>
      <c r="J485" s="49"/>
      <c r="K485" s="49"/>
      <c r="L485" s="47" t="b">
        <v>0</v>
      </c>
    </row>
    <row r="486">
      <c r="G486" s="49"/>
      <c r="I486" s="49"/>
      <c r="J486" s="49"/>
      <c r="K486" s="49"/>
      <c r="L486" s="47" t="b">
        <v>0</v>
      </c>
    </row>
    <row r="487">
      <c r="G487" s="49"/>
      <c r="I487" s="49"/>
      <c r="J487" s="49"/>
      <c r="K487" s="49"/>
      <c r="L487" s="47" t="b">
        <v>0</v>
      </c>
    </row>
    <row r="488">
      <c r="G488" s="49"/>
      <c r="I488" s="49"/>
      <c r="J488" s="49"/>
      <c r="K488" s="49"/>
      <c r="L488" s="47" t="b">
        <v>0</v>
      </c>
    </row>
    <row r="489">
      <c r="G489" s="49"/>
      <c r="I489" s="49"/>
      <c r="J489" s="49"/>
      <c r="K489" s="49"/>
      <c r="L489" s="47" t="b">
        <v>0</v>
      </c>
    </row>
    <row r="490">
      <c r="G490" s="49"/>
      <c r="I490" s="49"/>
      <c r="J490" s="49"/>
      <c r="K490" s="49"/>
      <c r="L490" s="47" t="b">
        <v>0</v>
      </c>
    </row>
    <row r="491">
      <c r="G491" s="49"/>
      <c r="I491" s="49"/>
      <c r="J491" s="49"/>
      <c r="K491" s="49"/>
      <c r="L491" s="47" t="b">
        <v>0</v>
      </c>
    </row>
    <row r="492">
      <c r="G492" s="49"/>
      <c r="I492" s="49"/>
      <c r="J492" s="49"/>
      <c r="K492" s="49"/>
      <c r="L492" s="47" t="b">
        <v>0</v>
      </c>
    </row>
    <row r="493">
      <c r="G493" s="49"/>
      <c r="I493" s="49"/>
      <c r="J493" s="49"/>
      <c r="K493" s="49"/>
      <c r="L493" s="47" t="b">
        <v>0</v>
      </c>
    </row>
    <row r="494">
      <c r="G494" s="49"/>
      <c r="I494" s="49"/>
      <c r="J494" s="49"/>
      <c r="K494" s="49"/>
      <c r="L494" s="47" t="b">
        <v>0</v>
      </c>
    </row>
    <row r="495">
      <c r="G495" s="49"/>
      <c r="I495" s="49"/>
      <c r="J495" s="49"/>
      <c r="K495" s="49"/>
      <c r="L495" s="47" t="b">
        <v>0</v>
      </c>
    </row>
    <row r="496">
      <c r="G496" s="49"/>
      <c r="I496" s="49"/>
      <c r="J496" s="49"/>
      <c r="K496" s="49"/>
      <c r="L496" s="47" t="b">
        <v>0</v>
      </c>
    </row>
    <row r="497">
      <c r="G497" s="49"/>
      <c r="I497" s="49"/>
      <c r="J497" s="49"/>
      <c r="K497" s="49"/>
      <c r="L497" s="47" t="b">
        <v>0</v>
      </c>
    </row>
    <row r="498">
      <c r="G498" s="49"/>
      <c r="I498" s="49"/>
      <c r="J498" s="49"/>
      <c r="K498" s="49"/>
      <c r="L498" s="47" t="b">
        <v>0</v>
      </c>
    </row>
    <row r="499">
      <c r="G499" s="49"/>
      <c r="I499" s="49"/>
      <c r="J499" s="49"/>
      <c r="K499" s="49"/>
      <c r="L499" s="47" t="b">
        <v>0</v>
      </c>
    </row>
    <row r="500">
      <c r="G500" s="49"/>
      <c r="I500" s="49"/>
      <c r="J500" s="49"/>
      <c r="K500" s="49"/>
      <c r="L500" s="47" t="b">
        <v>0</v>
      </c>
    </row>
    <row r="501">
      <c r="G501" s="49"/>
      <c r="I501" s="49"/>
      <c r="J501" s="49"/>
      <c r="K501" s="49"/>
      <c r="L501" s="47" t="b">
        <v>0</v>
      </c>
    </row>
    <row r="502">
      <c r="G502" s="49"/>
      <c r="I502" s="49"/>
      <c r="J502" s="49"/>
      <c r="K502" s="49"/>
      <c r="L502" s="47" t="b">
        <v>0</v>
      </c>
    </row>
    <row r="503">
      <c r="G503" s="49"/>
      <c r="I503" s="49"/>
      <c r="J503" s="49"/>
      <c r="K503" s="49"/>
      <c r="L503" s="47" t="b">
        <v>0</v>
      </c>
    </row>
    <row r="504">
      <c r="G504" s="49"/>
      <c r="I504" s="49"/>
      <c r="J504" s="49"/>
      <c r="K504" s="49"/>
      <c r="L504" s="47" t="b">
        <v>0</v>
      </c>
    </row>
    <row r="505">
      <c r="G505" s="49"/>
      <c r="I505" s="49"/>
      <c r="J505" s="49"/>
      <c r="K505" s="49"/>
      <c r="L505" s="47" t="b">
        <v>0</v>
      </c>
    </row>
    <row r="506">
      <c r="G506" s="49"/>
      <c r="I506" s="49"/>
      <c r="J506" s="49"/>
      <c r="K506" s="49"/>
      <c r="L506" s="47" t="b">
        <v>0</v>
      </c>
    </row>
    <row r="507">
      <c r="G507" s="49"/>
      <c r="I507" s="49"/>
      <c r="J507" s="49"/>
      <c r="K507" s="49"/>
      <c r="L507" s="47" t="b">
        <v>0</v>
      </c>
    </row>
    <row r="508">
      <c r="G508" s="49"/>
      <c r="I508" s="49"/>
      <c r="J508" s="49"/>
      <c r="K508" s="49"/>
      <c r="L508" s="47" t="b">
        <v>0</v>
      </c>
    </row>
    <row r="509">
      <c r="G509" s="49"/>
      <c r="I509" s="49"/>
      <c r="J509" s="49"/>
      <c r="K509" s="49"/>
      <c r="L509" s="47" t="b">
        <v>0</v>
      </c>
    </row>
    <row r="510">
      <c r="G510" s="49"/>
      <c r="I510" s="49"/>
      <c r="J510" s="49"/>
      <c r="K510" s="49"/>
      <c r="L510" s="47" t="b">
        <v>0</v>
      </c>
    </row>
    <row r="511">
      <c r="G511" s="49"/>
      <c r="I511" s="49"/>
      <c r="J511" s="49"/>
      <c r="K511" s="49"/>
      <c r="L511" s="47" t="b">
        <v>0</v>
      </c>
    </row>
    <row r="512">
      <c r="G512" s="49"/>
      <c r="I512" s="49"/>
      <c r="J512" s="49"/>
      <c r="K512" s="49"/>
      <c r="L512" s="47" t="b">
        <v>0</v>
      </c>
    </row>
    <row r="513">
      <c r="G513" s="49"/>
      <c r="I513" s="49"/>
      <c r="J513" s="49"/>
      <c r="K513" s="49"/>
      <c r="L513" s="47" t="b">
        <v>0</v>
      </c>
    </row>
    <row r="514">
      <c r="G514" s="49"/>
      <c r="I514" s="49"/>
      <c r="J514" s="49"/>
      <c r="K514" s="49"/>
      <c r="L514" s="47" t="b">
        <v>0</v>
      </c>
    </row>
    <row r="515">
      <c r="G515" s="49"/>
      <c r="I515" s="49"/>
      <c r="J515" s="49"/>
      <c r="K515" s="49"/>
      <c r="L515" s="47" t="b">
        <v>0</v>
      </c>
    </row>
    <row r="516">
      <c r="G516" s="49"/>
      <c r="I516" s="49"/>
      <c r="J516" s="49"/>
      <c r="K516" s="49"/>
      <c r="L516" s="47" t="b">
        <v>0</v>
      </c>
    </row>
    <row r="517">
      <c r="G517" s="49"/>
      <c r="I517" s="49"/>
      <c r="J517" s="49"/>
      <c r="K517" s="49"/>
      <c r="L517" s="47" t="b">
        <v>0</v>
      </c>
    </row>
    <row r="518">
      <c r="G518" s="49"/>
      <c r="I518" s="49"/>
      <c r="J518" s="49"/>
      <c r="K518" s="49"/>
      <c r="L518" s="47" t="b">
        <v>0</v>
      </c>
    </row>
    <row r="519">
      <c r="G519" s="49"/>
      <c r="I519" s="49"/>
      <c r="J519" s="49"/>
      <c r="K519" s="49"/>
      <c r="L519" s="47" t="b">
        <v>0</v>
      </c>
    </row>
    <row r="520">
      <c r="G520" s="49"/>
      <c r="I520" s="49"/>
      <c r="J520" s="49"/>
      <c r="K520" s="49"/>
      <c r="L520" s="47" t="b">
        <v>0</v>
      </c>
    </row>
    <row r="521">
      <c r="G521" s="49"/>
      <c r="I521" s="49"/>
      <c r="J521" s="49"/>
      <c r="K521" s="49"/>
      <c r="L521" s="47" t="b">
        <v>0</v>
      </c>
    </row>
    <row r="522">
      <c r="G522" s="49"/>
      <c r="I522" s="49"/>
      <c r="J522" s="49"/>
      <c r="K522" s="49"/>
      <c r="L522" s="47" t="b">
        <v>0</v>
      </c>
    </row>
    <row r="523">
      <c r="G523" s="49"/>
      <c r="I523" s="49"/>
      <c r="J523" s="49"/>
      <c r="K523" s="49"/>
      <c r="L523" s="47" t="b">
        <v>0</v>
      </c>
    </row>
    <row r="524">
      <c r="G524" s="49"/>
      <c r="I524" s="49"/>
      <c r="J524" s="49"/>
      <c r="K524" s="49"/>
      <c r="L524" s="47" t="b">
        <v>0</v>
      </c>
    </row>
    <row r="525">
      <c r="G525" s="49"/>
      <c r="I525" s="49"/>
      <c r="J525" s="49"/>
      <c r="K525" s="49"/>
      <c r="L525" s="47" t="b">
        <v>0</v>
      </c>
    </row>
    <row r="526">
      <c r="G526" s="49"/>
      <c r="I526" s="49"/>
      <c r="J526" s="49"/>
      <c r="K526" s="49"/>
      <c r="L526" s="47" t="b">
        <v>0</v>
      </c>
    </row>
    <row r="527">
      <c r="G527" s="49"/>
      <c r="I527" s="49"/>
      <c r="J527" s="49"/>
      <c r="K527" s="49"/>
      <c r="L527" s="47" t="b">
        <v>0</v>
      </c>
    </row>
    <row r="528">
      <c r="G528" s="49"/>
      <c r="I528" s="49"/>
      <c r="J528" s="49"/>
      <c r="K528" s="49"/>
      <c r="L528" s="47" t="b">
        <v>0</v>
      </c>
    </row>
    <row r="529">
      <c r="G529" s="49"/>
      <c r="I529" s="49"/>
      <c r="J529" s="49"/>
      <c r="K529" s="49"/>
      <c r="L529" s="47" t="b">
        <v>0</v>
      </c>
    </row>
    <row r="530">
      <c r="G530" s="49"/>
      <c r="I530" s="49"/>
      <c r="J530" s="49"/>
      <c r="K530" s="49"/>
      <c r="L530" s="47" t="b">
        <v>0</v>
      </c>
    </row>
    <row r="531">
      <c r="G531" s="49"/>
      <c r="I531" s="49"/>
      <c r="J531" s="49"/>
      <c r="K531" s="49"/>
      <c r="L531" s="47" t="b">
        <v>0</v>
      </c>
    </row>
    <row r="532">
      <c r="G532" s="49"/>
      <c r="I532" s="49"/>
      <c r="J532" s="49"/>
      <c r="K532" s="49"/>
      <c r="L532" s="47" t="b">
        <v>0</v>
      </c>
    </row>
    <row r="533">
      <c r="G533" s="49"/>
      <c r="I533" s="49"/>
      <c r="J533" s="49"/>
      <c r="K533" s="49"/>
      <c r="L533" s="47" t="b">
        <v>0</v>
      </c>
    </row>
    <row r="534">
      <c r="G534" s="49"/>
      <c r="I534" s="49"/>
      <c r="J534" s="49"/>
      <c r="K534" s="49"/>
      <c r="L534" s="47" t="b">
        <v>0</v>
      </c>
    </row>
    <row r="535">
      <c r="G535" s="49"/>
      <c r="I535" s="49"/>
      <c r="J535" s="49"/>
      <c r="K535" s="49"/>
      <c r="L535" s="47" t="b">
        <v>0</v>
      </c>
    </row>
    <row r="536">
      <c r="G536" s="49"/>
      <c r="I536" s="49"/>
      <c r="J536" s="49"/>
      <c r="K536" s="49"/>
      <c r="L536" s="47" t="b">
        <v>0</v>
      </c>
    </row>
    <row r="537">
      <c r="G537" s="49"/>
      <c r="I537" s="49"/>
      <c r="J537" s="49"/>
      <c r="K537" s="49"/>
      <c r="L537" s="47" t="b">
        <v>0</v>
      </c>
    </row>
    <row r="538">
      <c r="G538" s="49"/>
      <c r="I538" s="49"/>
      <c r="J538" s="49"/>
      <c r="K538" s="49"/>
      <c r="L538" s="47" t="b">
        <v>0</v>
      </c>
    </row>
    <row r="539">
      <c r="G539" s="49"/>
      <c r="I539" s="49"/>
      <c r="J539" s="49"/>
      <c r="K539" s="49"/>
      <c r="L539" s="47" t="b">
        <v>0</v>
      </c>
    </row>
    <row r="540">
      <c r="G540" s="49"/>
      <c r="I540" s="49"/>
      <c r="J540" s="49"/>
      <c r="K540" s="49"/>
      <c r="L540" s="47" t="b">
        <v>0</v>
      </c>
    </row>
    <row r="541">
      <c r="G541" s="49"/>
      <c r="I541" s="49"/>
      <c r="J541" s="49"/>
      <c r="K541" s="49"/>
      <c r="L541" s="47" t="b">
        <v>0</v>
      </c>
    </row>
    <row r="542">
      <c r="G542" s="49"/>
      <c r="I542" s="49"/>
      <c r="J542" s="49"/>
      <c r="K542" s="49"/>
      <c r="L542" s="47" t="b">
        <v>0</v>
      </c>
    </row>
    <row r="543">
      <c r="G543" s="49"/>
      <c r="I543" s="49"/>
      <c r="J543" s="49"/>
      <c r="K543" s="49"/>
      <c r="L543" s="47" t="b">
        <v>0</v>
      </c>
    </row>
    <row r="544">
      <c r="G544" s="49"/>
      <c r="I544" s="49"/>
      <c r="J544" s="49"/>
      <c r="K544" s="49"/>
      <c r="L544" s="47" t="b">
        <v>0</v>
      </c>
    </row>
    <row r="545">
      <c r="G545" s="49"/>
      <c r="I545" s="49"/>
      <c r="J545" s="49"/>
      <c r="K545" s="49"/>
      <c r="L545" s="47" t="b">
        <v>0</v>
      </c>
    </row>
    <row r="546">
      <c r="G546" s="49"/>
      <c r="I546" s="49"/>
      <c r="J546" s="49"/>
      <c r="K546" s="49"/>
      <c r="L546" s="47" t="b">
        <v>0</v>
      </c>
    </row>
    <row r="547">
      <c r="G547" s="49"/>
      <c r="I547" s="49"/>
      <c r="J547" s="49"/>
      <c r="K547" s="49"/>
      <c r="L547" s="47" t="b">
        <v>0</v>
      </c>
    </row>
    <row r="548">
      <c r="G548" s="49"/>
      <c r="I548" s="49"/>
      <c r="J548" s="49"/>
      <c r="K548" s="49"/>
      <c r="L548" s="47" t="b">
        <v>0</v>
      </c>
    </row>
    <row r="549">
      <c r="G549" s="49"/>
      <c r="I549" s="49"/>
      <c r="J549" s="49"/>
      <c r="K549" s="49"/>
      <c r="L549" s="47" t="b">
        <v>0</v>
      </c>
    </row>
    <row r="550">
      <c r="G550" s="49"/>
      <c r="I550" s="49"/>
      <c r="J550" s="49"/>
      <c r="K550" s="49"/>
      <c r="L550" s="47" t="b">
        <v>0</v>
      </c>
    </row>
    <row r="551">
      <c r="G551" s="49"/>
      <c r="I551" s="49"/>
      <c r="J551" s="49"/>
      <c r="K551" s="49"/>
      <c r="L551" s="47" t="b">
        <v>0</v>
      </c>
    </row>
    <row r="552">
      <c r="G552" s="49"/>
      <c r="I552" s="49"/>
      <c r="J552" s="49"/>
      <c r="K552" s="49"/>
      <c r="L552" s="47" t="b">
        <v>0</v>
      </c>
    </row>
    <row r="553">
      <c r="G553" s="49"/>
      <c r="I553" s="49"/>
      <c r="J553" s="49"/>
      <c r="K553" s="49"/>
      <c r="L553" s="47" t="b">
        <v>0</v>
      </c>
    </row>
    <row r="554">
      <c r="G554" s="49"/>
      <c r="I554" s="49"/>
      <c r="J554" s="49"/>
      <c r="K554" s="49"/>
      <c r="L554" s="47" t="b">
        <v>0</v>
      </c>
    </row>
    <row r="555">
      <c r="G555" s="49"/>
      <c r="I555" s="49"/>
      <c r="J555" s="49"/>
      <c r="K555" s="49"/>
      <c r="L555" s="47" t="b">
        <v>0</v>
      </c>
    </row>
    <row r="556">
      <c r="G556" s="49"/>
      <c r="I556" s="49"/>
      <c r="J556" s="49"/>
      <c r="K556" s="49"/>
      <c r="L556" s="47" t="b">
        <v>0</v>
      </c>
    </row>
    <row r="557">
      <c r="G557" s="49"/>
      <c r="I557" s="49"/>
      <c r="J557" s="49"/>
      <c r="K557" s="49"/>
      <c r="L557" s="47" t="b">
        <v>0</v>
      </c>
    </row>
    <row r="558">
      <c r="G558" s="49"/>
      <c r="I558" s="49"/>
      <c r="J558" s="49"/>
      <c r="K558" s="49"/>
      <c r="L558" s="47" t="b">
        <v>0</v>
      </c>
    </row>
    <row r="559">
      <c r="G559" s="49"/>
      <c r="I559" s="49"/>
      <c r="J559" s="49"/>
      <c r="K559" s="49"/>
      <c r="L559" s="47" t="b">
        <v>0</v>
      </c>
    </row>
    <row r="560">
      <c r="G560" s="49"/>
      <c r="I560" s="49"/>
      <c r="J560" s="49"/>
      <c r="K560" s="49"/>
      <c r="L560" s="47" t="b">
        <v>0</v>
      </c>
    </row>
    <row r="561">
      <c r="G561" s="49"/>
      <c r="I561" s="49"/>
      <c r="J561" s="49"/>
      <c r="K561" s="49"/>
      <c r="L561" s="47" t="b">
        <v>0</v>
      </c>
    </row>
    <row r="562">
      <c r="G562" s="49"/>
      <c r="I562" s="49"/>
      <c r="J562" s="49"/>
      <c r="K562" s="49"/>
      <c r="L562" s="47" t="b">
        <v>0</v>
      </c>
    </row>
    <row r="563">
      <c r="G563" s="49"/>
      <c r="I563" s="49"/>
      <c r="J563" s="49"/>
      <c r="K563" s="49"/>
      <c r="L563" s="47" t="b">
        <v>0</v>
      </c>
    </row>
    <row r="564">
      <c r="G564" s="49"/>
      <c r="I564" s="49"/>
      <c r="J564" s="49"/>
      <c r="K564" s="49"/>
      <c r="L564" s="47" t="b">
        <v>0</v>
      </c>
    </row>
    <row r="565">
      <c r="G565" s="49"/>
      <c r="I565" s="49"/>
      <c r="J565" s="49"/>
      <c r="K565" s="49"/>
      <c r="L565" s="47" t="b">
        <v>0</v>
      </c>
    </row>
    <row r="566">
      <c r="G566" s="49"/>
      <c r="I566" s="49"/>
      <c r="J566" s="49"/>
      <c r="K566" s="49"/>
      <c r="L566" s="47" t="b">
        <v>0</v>
      </c>
    </row>
    <row r="567">
      <c r="G567" s="49"/>
      <c r="I567" s="49"/>
      <c r="J567" s="49"/>
      <c r="K567" s="49"/>
      <c r="L567" s="47" t="b">
        <v>0</v>
      </c>
    </row>
    <row r="568">
      <c r="G568" s="49"/>
      <c r="I568" s="49"/>
      <c r="J568" s="49"/>
      <c r="K568" s="49"/>
      <c r="L568" s="47" t="b">
        <v>0</v>
      </c>
    </row>
    <row r="569">
      <c r="G569" s="49"/>
      <c r="I569" s="49"/>
      <c r="J569" s="49"/>
      <c r="K569" s="49"/>
      <c r="L569" s="47" t="b">
        <v>0</v>
      </c>
    </row>
    <row r="570">
      <c r="G570" s="49"/>
      <c r="I570" s="49"/>
      <c r="J570" s="49"/>
      <c r="K570" s="49"/>
      <c r="L570" s="47" t="b">
        <v>0</v>
      </c>
    </row>
    <row r="571">
      <c r="G571" s="49"/>
      <c r="I571" s="49"/>
      <c r="J571" s="49"/>
      <c r="K571" s="49"/>
      <c r="L571" s="47" t="b">
        <v>0</v>
      </c>
    </row>
    <row r="572">
      <c r="G572" s="49"/>
      <c r="I572" s="49"/>
      <c r="J572" s="49"/>
      <c r="K572" s="49"/>
      <c r="L572" s="47" t="b">
        <v>0</v>
      </c>
    </row>
    <row r="573">
      <c r="G573" s="49"/>
      <c r="I573" s="49"/>
      <c r="J573" s="49"/>
      <c r="K573" s="49"/>
      <c r="L573" s="47" t="b">
        <v>0</v>
      </c>
    </row>
    <row r="574">
      <c r="G574" s="49"/>
      <c r="I574" s="49"/>
      <c r="J574" s="49"/>
      <c r="K574" s="49"/>
      <c r="L574" s="47" t="b">
        <v>0</v>
      </c>
    </row>
    <row r="575">
      <c r="G575" s="49"/>
      <c r="I575" s="49"/>
      <c r="J575" s="49"/>
      <c r="K575" s="49"/>
      <c r="L575" s="47" t="b">
        <v>0</v>
      </c>
    </row>
    <row r="576">
      <c r="G576" s="49"/>
      <c r="I576" s="49"/>
      <c r="J576" s="49"/>
      <c r="K576" s="49"/>
      <c r="L576" s="47" t="b">
        <v>0</v>
      </c>
    </row>
    <row r="577">
      <c r="G577" s="49"/>
      <c r="I577" s="49"/>
      <c r="J577" s="49"/>
      <c r="K577" s="49"/>
      <c r="L577" s="47" t="b">
        <v>0</v>
      </c>
    </row>
    <row r="578">
      <c r="G578" s="49"/>
      <c r="I578" s="49"/>
      <c r="J578" s="49"/>
      <c r="K578" s="49"/>
      <c r="L578" s="47" t="b">
        <v>0</v>
      </c>
    </row>
    <row r="579">
      <c r="G579" s="49"/>
      <c r="I579" s="49"/>
      <c r="J579" s="49"/>
      <c r="K579" s="49"/>
      <c r="L579" s="47" t="b">
        <v>0</v>
      </c>
    </row>
    <row r="580">
      <c r="G580" s="49"/>
      <c r="I580" s="49"/>
      <c r="J580" s="49"/>
      <c r="K580" s="49"/>
      <c r="L580" s="47" t="b">
        <v>0</v>
      </c>
    </row>
    <row r="581">
      <c r="G581" s="49"/>
      <c r="I581" s="49"/>
      <c r="J581" s="49"/>
      <c r="K581" s="49"/>
      <c r="L581" s="47" t="b">
        <v>0</v>
      </c>
    </row>
    <row r="582">
      <c r="G582" s="49"/>
      <c r="I582" s="49"/>
      <c r="J582" s="49"/>
      <c r="K582" s="49"/>
      <c r="L582" s="47" t="b">
        <v>0</v>
      </c>
    </row>
    <row r="583">
      <c r="G583" s="49"/>
      <c r="I583" s="49"/>
      <c r="J583" s="49"/>
      <c r="K583" s="49"/>
      <c r="L583" s="47" t="b">
        <v>0</v>
      </c>
    </row>
    <row r="584">
      <c r="G584" s="49"/>
      <c r="I584" s="49"/>
      <c r="J584" s="49"/>
      <c r="K584" s="49"/>
      <c r="L584" s="47" t="b">
        <v>0</v>
      </c>
    </row>
    <row r="585">
      <c r="G585" s="49"/>
      <c r="I585" s="49"/>
      <c r="J585" s="49"/>
      <c r="K585" s="49"/>
      <c r="L585" s="47" t="b">
        <v>0</v>
      </c>
    </row>
    <row r="586">
      <c r="G586" s="49"/>
      <c r="I586" s="49"/>
      <c r="J586" s="49"/>
      <c r="K586" s="49"/>
      <c r="L586" s="47" t="b">
        <v>0</v>
      </c>
    </row>
    <row r="587">
      <c r="G587" s="49"/>
      <c r="I587" s="49"/>
      <c r="J587" s="49"/>
      <c r="K587" s="49"/>
      <c r="L587" s="47" t="b">
        <v>0</v>
      </c>
    </row>
    <row r="588">
      <c r="G588" s="49"/>
      <c r="I588" s="49"/>
      <c r="J588" s="49"/>
      <c r="K588" s="49"/>
      <c r="L588" s="47" t="b">
        <v>0</v>
      </c>
    </row>
    <row r="589">
      <c r="G589" s="49"/>
      <c r="I589" s="49"/>
      <c r="J589" s="49"/>
      <c r="K589" s="49"/>
      <c r="L589" s="47" t="b">
        <v>0</v>
      </c>
    </row>
    <row r="590">
      <c r="G590" s="49"/>
      <c r="I590" s="49"/>
      <c r="J590" s="49"/>
      <c r="K590" s="49"/>
      <c r="L590" s="47" t="b">
        <v>0</v>
      </c>
    </row>
    <row r="591">
      <c r="G591" s="49"/>
      <c r="I591" s="49"/>
      <c r="J591" s="49"/>
      <c r="K591" s="49"/>
      <c r="L591" s="47" t="b">
        <v>0</v>
      </c>
    </row>
    <row r="592">
      <c r="G592" s="49"/>
      <c r="I592" s="49"/>
      <c r="J592" s="49"/>
      <c r="K592" s="49"/>
      <c r="L592" s="47" t="b">
        <v>0</v>
      </c>
    </row>
    <row r="593">
      <c r="G593" s="49"/>
      <c r="I593" s="49"/>
      <c r="J593" s="49"/>
      <c r="K593" s="49"/>
      <c r="L593" s="47" t="b">
        <v>0</v>
      </c>
    </row>
    <row r="594">
      <c r="G594" s="49"/>
      <c r="I594" s="49"/>
      <c r="J594" s="49"/>
      <c r="K594" s="49"/>
      <c r="L594" s="47" t="b">
        <v>0</v>
      </c>
    </row>
    <row r="595">
      <c r="G595" s="49"/>
      <c r="I595" s="49"/>
      <c r="J595" s="49"/>
      <c r="K595" s="49"/>
      <c r="L595" s="47" t="b">
        <v>0</v>
      </c>
    </row>
    <row r="596">
      <c r="G596" s="49"/>
      <c r="I596" s="49"/>
      <c r="J596" s="49"/>
      <c r="K596" s="49"/>
      <c r="L596" s="47" t="b">
        <v>0</v>
      </c>
    </row>
    <row r="597">
      <c r="G597" s="49"/>
      <c r="I597" s="49"/>
      <c r="J597" s="49"/>
      <c r="K597" s="49"/>
      <c r="L597" s="47" t="b">
        <v>0</v>
      </c>
    </row>
    <row r="598">
      <c r="G598" s="49"/>
      <c r="I598" s="49"/>
      <c r="J598" s="49"/>
      <c r="K598" s="49"/>
      <c r="L598" s="47" t="b">
        <v>0</v>
      </c>
    </row>
    <row r="599">
      <c r="G599" s="49"/>
      <c r="I599" s="49"/>
      <c r="J599" s="49"/>
      <c r="K599" s="49"/>
      <c r="L599" s="47" t="b">
        <v>0</v>
      </c>
    </row>
    <row r="600">
      <c r="G600" s="49"/>
      <c r="I600" s="49"/>
      <c r="J600" s="49"/>
      <c r="K600" s="49"/>
      <c r="L600" s="47" t="b">
        <v>0</v>
      </c>
    </row>
    <row r="601">
      <c r="G601" s="49"/>
      <c r="I601" s="49"/>
      <c r="J601" s="49"/>
      <c r="K601" s="49"/>
      <c r="L601" s="47" t="b">
        <v>0</v>
      </c>
    </row>
    <row r="602">
      <c r="G602" s="49"/>
      <c r="I602" s="49"/>
      <c r="J602" s="49"/>
      <c r="K602" s="49"/>
      <c r="L602" s="47" t="b">
        <v>0</v>
      </c>
    </row>
    <row r="603">
      <c r="G603" s="49"/>
      <c r="I603" s="49"/>
      <c r="J603" s="49"/>
      <c r="K603" s="49"/>
      <c r="L603" s="47" t="b">
        <v>0</v>
      </c>
    </row>
    <row r="604">
      <c r="G604" s="49"/>
      <c r="I604" s="49"/>
      <c r="J604" s="49"/>
      <c r="K604" s="49"/>
      <c r="L604" s="47" t="b">
        <v>0</v>
      </c>
    </row>
    <row r="605">
      <c r="G605" s="49"/>
      <c r="I605" s="49"/>
      <c r="J605" s="49"/>
      <c r="K605" s="49"/>
      <c r="L605" s="47" t="b">
        <v>0</v>
      </c>
    </row>
    <row r="606">
      <c r="G606" s="49"/>
      <c r="I606" s="49"/>
      <c r="J606" s="49"/>
      <c r="K606" s="49"/>
      <c r="L606" s="47" t="b">
        <v>0</v>
      </c>
    </row>
    <row r="607">
      <c r="G607" s="49"/>
      <c r="I607" s="49"/>
      <c r="J607" s="49"/>
      <c r="K607" s="49"/>
      <c r="L607" s="47" t="b">
        <v>0</v>
      </c>
    </row>
    <row r="608">
      <c r="G608" s="49"/>
      <c r="I608" s="49"/>
      <c r="J608" s="49"/>
      <c r="K608" s="49"/>
      <c r="L608" s="47" t="b">
        <v>0</v>
      </c>
    </row>
    <row r="609">
      <c r="G609" s="49"/>
      <c r="I609" s="49"/>
      <c r="J609" s="49"/>
      <c r="K609" s="49"/>
      <c r="L609" s="47" t="b">
        <v>0</v>
      </c>
    </row>
    <row r="610">
      <c r="G610" s="49"/>
      <c r="I610" s="49"/>
      <c r="J610" s="49"/>
      <c r="K610" s="49"/>
      <c r="L610" s="47" t="b">
        <v>0</v>
      </c>
    </row>
    <row r="611">
      <c r="G611" s="49"/>
      <c r="I611" s="49"/>
      <c r="J611" s="49"/>
      <c r="K611" s="49"/>
      <c r="L611" s="47" t="b">
        <v>0</v>
      </c>
    </row>
    <row r="612">
      <c r="G612" s="49"/>
      <c r="I612" s="49"/>
      <c r="J612" s="49"/>
      <c r="K612" s="49"/>
      <c r="L612" s="47" t="b">
        <v>0</v>
      </c>
    </row>
    <row r="613">
      <c r="G613" s="49"/>
      <c r="I613" s="49"/>
      <c r="J613" s="49"/>
      <c r="K613" s="49"/>
      <c r="L613" s="47" t="b">
        <v>0</v>
      </c>
    </row>
    <row r="614">
      <c r="G614" s="49"/>
      <c r="I614" s="49"/>
      <c r="J614" s="49"/>
      <c r="K614" s="49"/>
      <c r="L614" s="47" t="b">
        <v>0</v>
      </c>
    </row>
    <row r="615">
      <c r="G615" s="49"/>
      <c r="I615" s="49"/>
      <c r="J615" s="49"/>
      <c r="K615" s="49"/>
      <c r="L615" s="47" t="b">
        <v>0</v>
      </c>
    </row>
    <row r="616">
      <c r="G616" s="49"/>
      <c r="I616" s="49"/>
      <c r="J616" s="49"/>
      <c r="K616" s="49"/>
      <c r="L616" s="47" t="b">
        <v>0</v>
      </c>
    </row>
    <row r="617">
      <c r="G617" s="49"/>
      <c r="I617" s="49"/>
      <c r="J617" s="49"/>
      <c r="K617" s="49"/>
      <c r="L617" s="47" t="b">
        <v>0</v>
      </c>
    </row>
    <row r="618">
      <c r="G618" s="49"/>
      <c r="I618" s="49"/>
      <c r="J618" s="49"/>
      <c r="K618" s="49"/>
      <c r="L618" s="47" t="b">
        <v>0</v>
      </c>
    </row>
    <row r="619">
      <c r="G619" s="49"/>
      <c r="I619" s="49"/>
      <c r="J619" s="49"/>
      <c r="K619" s="49"/>
      <c r="L619" s="47" t="b">
        <v>0</v>
      </c>
    </row>
    <row r="620">
      <c r="G620" s="49"/>
      <c r="I620" s="49"/>
      <c r="J620" s="49"/>
      <c r="K620" s="49"/>
      <c r="L620" s="47" t="b">
        <v>0</v>
      </c>
    </row>
    <row r="621">
      <c r="G621" s="49"/>
      <c r="I621" s="49"/>
      <c r="J621" s="49"/>
      <c r="K621" s="49"/>
      <c r="L621" s="47" t="b">
        <v>0</v>
      </c>
    </row>
    <row r="622">
      <c r="G622" s="49"/>
      <c r="I622" s="49"/>
      <c r="J622" s="49"/>
      <c r="K622" s="49"/>
      <c r="L622" s="47" t="b">
        <v>0</v>
      </c>
    </row>
    <row r="623">
      <c r="G623" s="49"/>
      <c r="I623" s="49"/>
      <c r="J623" s="49"/>
      <c r="K623" s="49"/>
      <c r="L623" s="47" t="b">
        <v>0</v>
      </c>
    </row>
    <row r="624">
      <c r="G624" s="49"/>
      <c r="I624" s="49"/>
      <c r="J624" s="49"/>
      <c r="K624" s="49"/>
      <c r="L624" s="47" t="b">
        <v>0</v>
      </c>
    </row>
    <row r="625">
      <c r="G625" s="49"/>
      <c r="I625" s="49"/>
      <c r="J625" s="49"/>
      <c r="K625" s="49"/>
      <c r="L625" s="47" t="b">
        <v>0</v>
      </c>
    </row>
    <row r="626">
      <c r="G626" s="49"/>
      <c r="I626" s="49"/>
      <c r="J626" s="49"/>
      <c r="K626" s="49"/>
      <c r="L626" s="47" t="b">
        <v>0</v>
      </c>
    </row>
    <row r="627">
      <c r="G627" s="49"/>
      <c r="I627" s="49"/>
      <c r="J627" s="49"/>
      <c r="K627" s="49"/>
      <c r="L627" s="47" t="b">
        <v>0</v>
      </c>
    </row>
    <row r="628">
      <c r="G628" s="49"/>
      <c r="I628" s="49"/>
      <c r="J628" s="49"/>
      <c r="K628" s="49"/>
      <c r="L628" s="47" t="b">
        <v>0</v>
      </c>
    </row>
    <row r="629">
      <c r="G629" s="49"/>
      <c r="I629" s="49"/>
      <c r="J629" s="49"/>
      <c r="K629" s="49"/>
      <c r="L629" s="47" t="b">
        <v>0</v>
      </c>
    </row>
    <row r="630">
      <c r="G630" s="49"/>
      <c r="I630" s="49"/>
      <c r="J630" s="49"/>
      <c r="K630" s="49"/>
      <c r="L630" s="47" t="b">
        <v>0</v>
      </c>
    </row>
    <row r="631">
      <c r="G631" s="49"/>
      <c r="I631" s="49"/>
      <c r="J631" s="49"/>
      <c r="K631" s="49"/>
      <c r="L631" s="47" t="b">
        <v>0</v>
      </c>
    </row>
    <row r="632">
      <c r="G632" s="49"/>
      <c r="I632" s="49"/>
      <c r="J632" s="49"/>
      <c r="K632" s="49"/>
      <c r="L632" s="47" t="b">
        <v>0</v>
      </c>
    </row>
    <row r="633">
      <c r="G633" s="49"/>
      <c r="I633" s="49"/>
      <c r="J633" s="49"/>
      <c r="K633" s="49"/>
      <c r="L633" s="47" t="b">
        <v>0</v>
      </c>
    </row>
    <row r="634">
      <c r="G634" s="49"/>
      <c r="I634" s="49"/>
      <c r="J634" s="49"/>
      <c r="K634" s="49"/>
      <c r="L634" s="47" t="b">
        <v>0</v>
      </c>
    </row>
    <row r="635">
      <c r="G635" s="49"/>
      <c r="I635" s="49"/>
      <c r="J635" s="49"/>
      <c r="K635" s="49"/>
      <c r="L635" s="47" t="b">
        <v>0</v>
      </c>
    </row>
    <row r="636">
      <c r="G636" s="49"/>
      <c r="I636" s="49"/>
      <c r="J636" s="49"/>
      <c r="K636" s="49"/>
      <c r="L636" s="47" t="b">
        <v>0</v>
      </c>
    </row>
    <row r="637">
      <c r="G637" s="49"/>
      <c r="I637" s="49"/>
      <c r="J637" s="49"/>
      <c r="K637" s="49"/>
      <c r="L637" s="47" t="b">
        <v>0</v>
      </c>
    </row>
    <row r="638">
      <c r="G638" s="49"/>
      <c r="I638" s="49"/>
      <c r="J638" s="49"/>
      <c r="K638" s="49"/>
      <c r="L638" s="47" t="b">
        <v>0</v>
      </c>
    </row>
    <row r="639">
      <c r="G639" s="49"/>
      <c r="I639" s="49"/>
      <c r="J639" s="49"/>
      <c r="K639" s="49"/>
      <c r="L639" s="47" t="b">
        <v>0</v>
      </c>
    </row>
    <row r="640">
      <c r="G640" s="49"/>
      <c r="I640" s="49"/>
      <c r="J640" s="49"/>
      <c r="K640" s="49"/>
      <c r="L640" s="47" t="b">
        <v>0</v>
      </c>
    </row>
    <row r="641">
      <c r="G641" s="49"/>
      <c r="I641" s="49"/>
      <c r="J641" s="49"/>
      <c r="K641" s="49"/>
      <c r="L641" s="47" t="b">
        <v>0</v>
      </c>
    </row>
    <row r="642">
      <c r="G642" s="49"/>
      <c r="I642" s="49"/>
      <c r="J642" s="49"/>
      <c r="K642" s="49"/>
      <c r="L642" s="47" t="b">
        <v>0</v>
      </c>
    </row>
    <row r="643">
      <c r="G643" s="49"/>
      <c r="I643" s="49"/>
      <c r="J643" s="49"/>
      <c r="K643" s="49"/>
      <c r="L643" s="47" t="b">
        <v>0</v>
      </c>
    </row>
    <row r="644">
      <c r="G644" s="49"/>
      <c r="I644" s="49"/>
      <c r="J644" s="49"/>
      <c r="K644" s="49"/>
      <c r="L644" s="47" t="b">
        <v>0</v>
      </c>
    </row>
    <row r="645">
      <c r="G645" s="49"/>
      <c r="I645" s="49"/>
      <c r="J645" s="49"/>
      <c r="K645" s="49"/>
      <c r="L645" s="47" t="b">
        <v>0</v>
      </c>
    </row>
    <row r="646">
      <c r="G646" s="49"/>
      <c r="I646" s="49"/>
      <c r="J646" s="49"/>
      <c r="K646" s="49"/>
      <c r="L646" s="47" t="b">
        <v>0</v>
      </c>
    </row>
    <row r="647">
      <c r="G647" s="49"/>
      <c r="I647" s="49"/>
      <c r="J647" s="49"/>
      <c r="K647" s="49"/>
      <c r="L647" s="47" t="b">
        <v>0</v>
      </c>
    </row>
    <row r="648">
      <c r="G648" s="49"/>
      <c r="I648" s="49"/>
      <c r="J648" s="49"/>
      <c r="K648" s="49"/>
      <c r="L648" s="47" t="b">
        <v>0</v>
      </c>
    </row>
    <row r="649">
      <c r="G649" s="49"/>
      <c r="I649" s="49"/>
      <c r="J649" s="49"/>
      <c r="K649" s="49"/>
      <c r="L649" s="47" t="b">
        <v>0</v>
      </c>
    </row>
    <row r="650">
      <c r="G650" s="49"/>
      <c r="I650" s="49"/>
      <c r="J650" s="49"/>
      <c r="K650" s="49"/>
      <c r="L650" s="47" t="b">
        <v>0</v>
      </c>
    </row>
    <row r="651">
      <c r="G651" s="49"/>
      <c r="I651" s="49"/>
      <c r="J651" s="49"/>
      <c r="K651" s="49"/>
      <c r="L651" s="47" t="b">
        <v>0</v>
      </c>
    </row>
    <row r="652">
      <c r="G652" s="49"/>
      <c r="I652" s="49"/>
      <c r="J652" s="49"/>
      <c r="K652" s="49"/>
      <c r="L652" s="47" t="b">
        <v>0</v>
      </c>
    </row>
    <row r="653">
      <c r="G653" s="49"/>
      <c r="I653" s="49"/>
      <c r="J653" s="49"/>
      <c r="K653" s="49"/>
      <c r="L653" s="47" t="b">
        <v>0</v>
      </c>
    </row>
    <row r="654">
      <c r="G654" s="49"/>
      <c r="I654" s="49"/>
      <c r="J654" s="49"/>
      <c r="K654" s="49"/>
      <c r="L654" s="47" t="b">
        <v>0</v>
      </c>
    </row>
    <row r="655">
      <c r="G655" s="49"/>
      <c r="I655" s="49"/>
      <c r="J655" s="49"/>
      <c r="K655" s="49"/>
      <c r="L655" s="47" t="b">
        <v>0</v>
      </c>
    </row>
    <row r="656">
      <c r="G656" s="49"/>
      <c r="I656" s="49"/>
      <c r="J656" s="49"/>
      <c r="K656" s="49"/>
      <c r="L656" s="47" t="b">
        <v>0</v>
      </c>
    </row>
    <row r="657">
      <c r="G657" s="49"/>
      <c r="I657" s="49"/>
      <c r="J657" s="49"/>
      <c r="K657" s="49"/>
      <c r="L657" s="47" t="b">
        <v>0</v>
      </c>
    </row>
    <row r="658">
      <c r="G658" s="49"/>
      <c r="I658" s="49"/>
      <c r="J658" s="49"/>
      <c r="K658" s="49"/>
      <c r="L658" s="47" t="b">
        <v>0</v>
      </c>
    </row>
    <row r="659">
      <c r="G659" s="49"/>
      <c r="I659" s="49"/>
      <c r="J659" s="49"/>
      <c r="K659" s="49"/>
      <c r="L659" s="47" t="b">
        <v>0</v>
      </c>
    </row>
    <row r="660">
      <c r="G660" s="49"/>
      <c r="I660" s="49"/>
      <c r="J660" s="49"/>
      <c r="K660" s="49"/>
      <c r="L660" s="47" t="b">
        <v>0</v>
      </c>
    </row>
    <row r="661">
      <c r="G661" s="49"/>
      <c r="I661" s="49"/>
      <c r="J661" s="49"/>
      <c r="K661" s="49"/>
      <c r="L661" s="47" t="b">
        <v>0</v>
      </c>
    </row>
    <row r="662">
      <c r="G662" s="49"/>
      <c r="I662" s="49"/>
      <c r="J662" s="49"/>
      <c r="K662" s="49"/>
      <c r="L662" s="47" t="b">
        <v>0</v>
      </c>
    </row>
    <row r="663">
      <c r="G663" s="49"/>
      <c r="I663" s="49"/>
      <c r="J663" s="49"/>
      <c r="K663" s="49"/>
      <c r="L663" s="47" t="b">
        <v>0</v>
      </c>
    </row>
    <row r="664">
      <c r="G664" s="49"/>
      <c r="I664" s="49"/>
      <c r="J664" s="49"/>
      <c r="K664" s="49"/>
      <c r="L664" s="47" t="b">
        <v>0</v>
      </c>
    </row>
    <row r="665">
      <c r="G665" s="49"/>
      <c r="I665" s="49"/>
      <c r="J665" s="49"/>
      <c r="K665" s="49"/>
      <c r="L665" s="47" t="b">
        <v>0</v>
      </c>
    </row>
    <row r="666">
      <c r="G666" s="49"/>
      <c r="I666" s="49"/>
      <c r="J666" s="49"/>
      <c r="K666" s="49"/>
      <c r="L666" s="47" t="b">
        <v>0</v>
      </c>
    </row>
    <row r="667">
      <c r="G667" s="49"/>
      <c r="I667" s="49"/>
      <c r="J667" s="49"/>
      <c r="K667" s="49"/>
      <c r="L667" s="47" t="b">
        <v>0</v>
      </c>
    </row>
    <row r="668">
      <c r="G668" s="49"/>
      <c r="I668" s="49"/>
      <c r="J668" s="49"/>
      <c r="K668" s="49"/>
      <c r="L668" s="47" t="b">
        <v>0</v>
      </c>
    </row>
    <row r="669">
      <c r="G669" s="49"/>
      <c r="I669" s="49"/>
      <c r="J669" s="49"/>
      <c r="K669" s="49"/>
      <c r="L669" s="47" t="b">
        <v>0</v>
      </c>
    </row>
    <row r="670">
      <c r="G670" s="49"/>
      <c r="I670" s="49"/>
      <c r="J670" s="49"/>
      <c r="K670" s="49"/>
      <c r="L670" s="47" t="b">
        <v>0</v>
      </c>
    </row>
    <row r="671">
      <c r="G671" s="49"/>
      <c r="I671" s="49"/>
      <c r="J671" s="49"/>
      <c r="K671" s="49"/>
      <c r="L671" s="47" t="b">
        <v>0</v>
      </c>
    </row>
    <row r="672">
      <c r="G672" s="49"/>
      <c r="I672" s="49"/>
      <c r="J672" s="49"/>
      <c r="K672" s="49"/>
      <c r="L672" s="47" t="b">
        <v>0</v>
      </c>
    </row>
    <row r="673">
      <c r="G673" s="49"/>
      <c r="I673" s="49"/>
      <c r="J673" s="49"/>
      <c r="K673" s="49"/>
      <c r="L673" s="47" t="b">
        <v>0</v>
      </c>
    </row>
    <row r="674">
      <c r="G674" s="49"/>
      <c r="I674" s="49"/>
      <c r="J674" s="49"/>
      <c r="K674" s="49"/>
      <c r="L674" s="47" t="b">
        <v>0</v>
      </c>
    </row>
    <row r="675">
      <c r="G675" s="49"/>
      <c r="I675" s="49"/>
      <c r="J675" s="49"/>
      <c r="K675" s="49"/>
      <c r="L675" s="47" t="b">
        <v>0</v>
      </c>
    </row>
    <row r="676">
      <c r="G676" s="49"/>
      <c r="I676" s="49"/>
      <c r="J676" s="49"/>
      <c r="K676" s="49"/>
      <c r="L676" s="47" t="b">
        <v>0</v>
      </c>
    </row>
    <row r="677">
      <c r="G677" s="49"/>
      <c r="I677" s="49"/>
      <c r="J677" s="49"/>
      <c r="K677" s="49"/>
      <c r="L677" s="47" t="b">
        <v>0</v>
      </c>
    </row>
    <row r="678">
      <c r="G678" s="49"/>
      <c r="I678" s="49"/>
      <c r="J678" s="49"/>
      <c r="K678" s="49"/>
      <c r="L678" s="47" t="b">
        <v>0</v>
      </c>
    </row>
    <row r="679">
      <c r="G679" s="49"/>
      <c r="I679" s="49"/>
      <c r="J679" s="49"/>
      <c r="K679" s="49"/>
      <c r="L679" s="47" t="b">
        <v>0</v>
      </c>
    </row>
    <row r="680">
      <c r="G680" s="49"/>
      <c r="I680" s="49"/>
      <c r="J680" s="49"/>
      <c r="K680" s="49"/>
      <c r="L680" s="47" t="b">
        <v>0</v>
      </c>
    </row>
    <row r="681">
      <c r="G681" s="49"/>
      <c r="I681" s="49"/>
      <c r="J681" s="49"/>
      <c r="K681" s="49"/>
      <c r="L681" s="47" t="b">
        <v>0</v>
      </c>
    </row>
    <row r="682">
      <c r="G682" s="49"/>
      <c r="I682" s="49"/>
      <c r="J682" s="49"/>
      <c r="K682" s="49"/>
      <c r="L682" s="47" t="b">
        <v>0</v>
      </c>
    </row>
    <row r="683">
      <c r="G683" s="49"/>
      <c r="I683" s="49"/>
      <c r="J683" s="49"/>
      <c r="K683" s="49"/>
      <c r="L683" s="47" t="b">
        <v>0</v>
      </c>
    </row>
    <row r="684">
      <c r="G684" s="49"/>
      <c r="I684" s="49"/>
      <c r="J684" s="49"/>
      <c r="K684" s="49"/>
      <c r="L684" s="47" t="b">
        <v>0</v>
      </c>
    </row>
    <row r="685">
      <c r="G685" s="49"/>
      <c r="I685" s="49"/>
      <c r="J685" s="49"/>
      <c r="K685" s="49"/>
      <c r="L685" s="47" t="b">
        <v>0</v>
      </c>
    </row>
    <row r="686">
      <c r="G686" s="49"/>
      <c r="I686" s="49"/>
      <c r="J686" s="49"/>
      <c r="K686" s="49"/>
      <c r="L686" s="47" t="b">
        <v>0</v>
      </c>
    </row>
    <row r="687">
      <c r="G687" s="49"/>
      <c r="I687" s="49"/>
      <c r="J687" s="49"/>
      <c r="K687" s="49"/>
      <c r="L687" s="47" t="b">
        <v>0</v>
      </c>
    </row>
    <row r="688">
      <c r="G688" s="49"/>
      <c r="I688" s="49"/>
      <c r="J688" s="49"/>
      <c r="K688" s="49"/>
      <c r="L688" s="47" t="b">
        <v>0</v>
      </c>
    </row>
    <row r="689">
      <c r="G689" s="49"/>
      <c r="I689" s="49"/>
      <c r="J689" s="49"/>
      <c r="K689" s="49"/>
      <c r="L689" s="47" t="b">
        <v>0</v>
      </c>
    </row>
    <row r="690">
      <c r="G690" s="49"/>
      <c r="I690" s="49"/>
      <c r="J690" s="49"/>
      <c r="K690" s="49"/>
      <c r="L690" s="47" t="b">
        <v>0</v>
      </c>
    </row>
    <row r="691">
      <c r="G691" s="49"/>
      <c r="I691" s="49"/>
      <c r="J691" s="49"/>
      <c r="K691" s="49"/>
      <c r="L691" s="47" t="b">
        <v>0</v>
      </c>
    </row>
    <row r="692">
      <c r="G692" s="49"/>
      <c r="I692" s="49"/>
      <c r="J692" s="49"/>
      <c r="K692" s="49"/>
      <c r="L692" s="47" t="b">
        <v>0</v>
      </c>
    </row>
    <row r="693">
      <c r="G693" s="49"/>
      <c r="I693" s="49"/>
      <c r="J693" s="49"/>
      <c r="K693" s="49"/>
      <c r="L693" s="47" t="b">
        <v>0</v>
      </c>
    </row>
    <row r="694">
      <c r="G694" s="49"/>
      <c r="I694" s="49"/>
      <c r="J694" s="49"/>
      <c r="K694" s="49"/>
      <c r="L694" s="47" t="b">
        <v>0</v>
      </c>
    </row>
    <row r="695">
      <c r="G695" s="49"/>
      <c r="I695" s="49"/>
      <c r="J695" s="49"/>
      <c r="K695" s="49"/>
      <c r="L695" s="47" t="b">
        <v>0</v>
      </c>
    </row>
    <row r="696">
      <c r="G696" s="49"/>
      <c r="I696" s="49"/>
      <c r="J696" s="49"/>
      <c r="K696" s="49"/>
      <c r="L696" s="47" t="b">
        <v>0</v>
      </c>
    </row>
    <row r="697">
      <c r="G697" s="49"/>
      <c r="I697" s="49"/>
      <c r="J697" s="49"/>
      <c r="K697" s="49"/>
      <c r="L697" s="47" t="b">
        <v>0</v>
      </c>
    </row>
    <row r="698">
      <c r="G698" s="49"/>
      <c r="I698" s="49"/>
      <c r="J698" s="49"/>
      <c r="K698" s="49"/>
      <c r="L698" s="47" t="b">
        <v>0</v>
      </c>
    </row>
    <row r="699">
      <c r="G699" s="49"/>
      <c r="I699" s="49"/>
      <c r="J699" s="49"/>
      <c r="K699" s="49"/>
      <c r="L699" s="47" t="b">
        <v>0</v>
      </c>
    </row>
    <row r="700">
      <c r="G700" s="49"/>
      <c r="I700" s="49"/>
      <c r="J700" s="49"/>
      <c r="K700" s="49"/>
      <c r="L700" s="47" t="b">
        <v>0</v>
      </c>
    </row>
    <row r="701">
      <c r="G701" s="49"/>
      <c r="I701" s="49"/>
      <c r="J701" s="49"/>
      <c r="K701" s="49"/>
      <c r="L701" s="47" t="b">
        <v>0</v>
      </c>
    </row>
    <row r="702">
      <c r="G702" s="49"/>
      <c r="I702" s="49"/>
      <c r="J702" s="49"/>
      <c r="K702" s="49"/>
      <c r="L702" s="47" t="b">
        <v>0</v>
      </c>
    </row>
    <row r="703">
      <c r="G703" s="49"/>
      <c r="I703" s="49"/>
      <c r="J703" s="49"/>
      <c r="K703" s="49"/>
      <c r="L703" s="47" t="b">
        <v>0</v>
      </c>
    </row>
    <row r="704">
      <c r="G704" s="49"/>
      <c r="I704" s="49"/>
      <c r="J704" s="49"/>
      <c r="K704" s="49"/>
      <c r="L704" s="47" t="b">
        <v>0</v>
      </c>
    </row>
    <row r="705">
      <c r="G705" s="49"/>
      <c r="I705" s="49"/>
      <c r="J705" s="49"/>
      <c r="K705" s="49"/>
      <c r="L705" s="47" t="b">
        <v>0</v>
      </c>
    </row>
    <row r="706">
      <c r="G706" s="49"/>
      <c r="I706" s="49"/>
      <c r="J706" s="49"/>
      <c r="K706" s="49"/>
      <c r="L706" s="47" t="b">
        <v>0</v>
      </c>
    </row>
    <row r="707">
      <c r="G707" s="49"/>
      <c r="I707" s="49"/>
      <c r="J707" s="49"/>
      <c r="K707" s="49"/>
      <c r="L707" s="47" t="b">
        <v>0</v>
      </c>
    </row>
    <row r="708">
      <c r="G708" s="49"/>
      <c r="I708" s="49"/>
      <c r="J708" s="49"/>
      <c r="K708" s="49"/>
      <c r="L708" s="47" t="b">
        <v>0</v>
      </c>
    </row>
    <row r="709">
      <c r="G709" s="49"/>
      <c r="I709" s="49"/>
      <c r="J709" s="49"/>
      <c r="K709" s="49"/>
      <c r="L709" s="47" t="b">
        <v>0</v>
      </c>
    </row>
    <row r="710">
      <c r="G710" s="49"/>
      <c r="I710" s="49"/>
      <c r="J710" s="49"/>
      <c r="K710" s="49"/>
      <c r="L710" s="47" t="b">
        <v>0</v>
      </c>
    </row>
    <row r="711">
      <c r="G711" s="49"/>
      <c r="I711" s="49"/>
      <c r="J711" s="49"/>
      <c r="K711" s="49"/>
      <c r="L711" s="47" t="b">
        <v>0</v>
      </c>
    </row>
    <row r="712">
      <c r="G712" s="49"/>
      <c r="I712" s="49"/>
      <c r="J712" s="49"/>
      <c r="K712" s="49"/>
      <c r="L712" s="47" t="b">
        <v>0</v>
      </c>
    </row>
    <row r="713">
      <c r="G713" s="49"/>
      <c r="I713" s="49"/>
      <c r="J713" s="49"/>
      <c r="K713" s="49"/>
      <c r="L713" s="47" t="b">
        <v>0</v>
      </c>
    </row>
    <row r="714">
      <c r="G714" s="49"/>
      <c r="I714" s="49"/>
      <c r="J714" s="49"/>
      <c r="K714" s="49"/>
      <c r="L714" s="47" t="b">
        <v>0</v>
      </c>
    </row>
    <row r="715">
      <c r="G715" s="49"/>
      <c r="I715" s="49"/>
      <c r="J715" s="49"/>
      <c r="K715" s="49"/>
      <c r="L715" s="47" t="b">
        <v>0</v>
      </c>
    </row>
    <row r="716">
      <c r="G716" s="49"/>
      <c r="I716" s="49"/>
      <c r="J716" s="49"/>
      <c r="K716" s="49"/>
      <c r="L716" s="47" t="b">
        <v>0</v>
      </c>
    </row>
    <row r="717">
      <c r="G717" s="49"/>
      <c r="I717" s="49"/>
      <c r="J717" s="49"/>
      <c r="K717" s="49"/>
      <c r="L717" s="47" t="b">
        <v>0</v>
      </c>
    </row>
    <row r="718">
      <c r="G718" s="49"/>
      <c r="I718" s="49"/>
      <c r="J718" s="49"/>
      <c r="K718" s="49"/>
      <c r="L718" s="47" t="b">
        <v>0</v>
      </c>
    </row>
    <row r="719">
      <c r="G719" s="49"/>
      <c r="I719" s="49"/>
      <c r="J719" s="49"/>
      <c r="K719" s="49"/>
      <c r="L719" s="47" t="b">
        <v>0</v>
      </c>
    </row>
    <row r="720">
      <c r="G720" s="49"/>
      <c r="I720" s="49"/>
      <c r="J720" s="49"/>
      <c r="K720" s="49"/>
      <c r="L720" s="47" t="b">
        <v>0</v>
      </c>
    </row>
    <row r="721">
      <c r="G721" s="49"/>
      <c r="I721" s="49"/>
      <c r="J721" s="49"/>
      <c r="K721" s="49"/>
      <c r="L721" s="47" t="b">
        <v>0</v>
      </c>
    </row>
    <row r="722">
      <c r="G722" s="49"/>
      <c r="I722" s="49"/>
      <c r="J722" s="49"/>
      <c r="K722" s="49"/>
      <c r="L722" s="47" t="b">
        <v>0</v>
      </c>
    </row>
    <row r="723">
      <c r="G723" s="49"/>
      <c r="I723" s="49"/>
      <c r="J723" s="49"/>
      <c r="K723" s="49"/>
      <c r="L723" s="47" t="b">
        <v>0</v>
      </c>
    </row>
    <row r="724">
      <c r="G724" s="49"/>
      <c r="I724" s="49"/>
      <c r="J724" s="49"/>
      <c r="K724" s="49"/>
      <c r="L724" s="47" t="b">
        <v>0</v>
      </c>
    </row>
    <row r="725">
      <c r="G725" s="49"/>
      <c r="I725" s="49"/>
      <c r="J725" s="49"/>
      <c r="K725" s="49"/>
      <c r="L725" s="47" t="b">
        <v>0</v>
      </c>
    </row>
    <row r="726">
      <c r="G726" s="49"/>
      <c r="I726" s="49"/>
      <c r="J726" s="49"/>
      <c r="K726" s="49"/>
      <c r="L726" s="47" t="b">
        <v>0</v>
      </c>
    </row>
    <row r="727">
      <c r="G727" s="49"/>
      <c r="I727" s="49"/>
      <c r="J727" s="49"/>
      <c r="K727" s="49"/>
      <c r="L727" s="47" t="b">
        <v>0</v>
      </c>
    </row>
    <row r="728">
      <c r="G728" s="49"/>
      <c r="I728" s="49"/>
      <c r="J728" s="49"/>
      <c r="K728" s="49"/>
      <c r="L728" s="47" t="b">
        <v>0</v>
      </c>
    </row>
    <row r="729">
      <c r="G729" s="49"/>
      <c r="I729" s="49"/>
      <c r="J729" s="49"/>
      <c r="K729" s="49"/>
      <c r="L729" s="47" t="b">
        <v>0</v>
      </c>
    </row>
    <row r="730">
      <c r="G730" s="49"/>
      <c r="I730" s="49"/>
      <c r="J730" s="49"/>
      <c r="K730" s="49"/>
      <c r="L730" s="47" t="b">
        <v>0</v>
      </c>
    </row>
    <row r="731">
      <c r="G731" s="49"/>
      <c r="I731" s="49"/>
      <c r="J731" s="49"/>
      <c r="K731" s="49"/>
      <c r="L731" s="47" t="b">
        <v>0</v>
      </c>
    </row>
    <row r="732">
      <c r="G732" s="49"/>
      <c r="I732" s="49"/>
      <c r="J732" s="49"/>
      <c r="K732" s="49"/>
      <c r="L732" s="47" t="b">
        <v>0</v>
      </c>
    </row>
    <row r="733">
      <c r="G733" s="49"/>
      <c r="I733" s="49"/>
      <c r="J733" s="49"/>
      <c r="K733" s="49"/>
      <c r="L733" s="47" t="b">
        <v>0</v>
      </c>
    </row>
    <row r="734">
      <c r="G734" s="49"/>
      <c r="I734" s="49"/>
      <c r="J734" s="49"/>
      <c r="K734" s="49"/>
      <c r="L734" s="47" t="b">
        <v>0</v>
      </c>
    </row>
    <row r="735">
      <c r="G735" s="49"/>
      <c r="I735" s="49"/>
      <c r="J735" s="49"/>
      <c r="K735" s="49"/>
      <c r="L735" s="47" t="b">
        <v>0</v>
      </c>
    </row>
    <row r="736">
      <c r="G736" s="49"/>
      <c r="I736" s="49"/>
      <c r="J736" s="49"/>
      <c r="K736" s="49"/>
      <c r="L736" s="47" t="b">
        <v>0</v>
      </c>
    </row>
    <row r="737">
      <c r="G737" s="49"/>
      <c r="I737" s="49"/>
      <c r="J737" s="49"/>
      <c r="K737" s="49"/>
      <c r="L737" s="47" t="b">
        <v>0</v>
      </c>
    </row>
    <row r="738">
      <c r="G738" s="49"/>
      <c r="I738" s="49"/>
      <c r="J738" s="49"/>
      <c r="K738" s="49"/>
      <c r="L738" s="47" t="b">
        <v>0</v>
      </c>
    </row>
    <row r="739">
      <c r="G739" s="49"/>
      <c r="I739" s="49"/>
      <c r="J739" s="49"/>
      <c r="K739" s="49"/>
      <c r="L739" s="47" t="b">
        <v>0</v>
      </c>
    </row>
    <row r="740">
      <c r="G740" s="49"/>
      <c r="I740" s="49"/>
      <c r="J740" s="49"/>
      <c r="K740" s="49"/>
      <c r="L740" s="47" t="b">
        <v>0</v>
      </c>
    </row>
    <row r="741">
      <c r="G741" s="49"/>
      <c r="I741" s="49"/>
      <c r="J741" s="49"/>
      <c r="K741" s="49"/>
      <c r="L741" s="47" t="b">
        <v>0</v>
      </c>
    </row>
    <row r="742">
      <c r="G742" s="49"/>
      <c r="I742" s="49"/>
      <c r="J742" s="49"/>
      <c r="K742" s="49"/>
      <c r="L742" s="47" t="b">
        <v>0</v>
      </c>
    </row>
    <row r="743">
      <c r="G743" s="49"/>
      <c r="I743" s="49"/>
      <c r="J743" s="49"/>
      <c r="K743" s="49"/>
      <c r="L743" s="47" t="b">
        <v>0</v>
      </c>
    </row>
    <row r="744">
      <c r="G744" s="49"/>
      <c r="I744" s="49"/>
      <c r="J744" s="49"/>
      <c r="K744" s="49"/>
      <c r="L744" s="47" t="b">
        <v>0</v>
      </c>
    </row>
    <row r="745">
      <c r="G745" s="49"/>
      <c r="I745" s="49"/>
      <c r="J745" s="49"/>
      <c r="K745" s="49"/>
      <c r="L745" s="47" t="b">
        <v>0</v>
      </c>
    </row>
    <row r="746">
      <c r="G746" s="49"/>
      <c r="I746" s="49"/>
      <c r="J746" s="49"/>
      <c r="K746" s="49"/>
      <c r="L746" s="47" t="b">
        <v>0</v>
      </c>
    </row>
    <row r="747">
      <c r="G747" s="49"/>
      <c r="I747" s="49"/>
      <c r="J747" s="49"/>
      <c r="K747" s="49"/>
      <c r="L747" s="47" t="b">
        <v>0</v>
      </c>
    </row>
    <row r="748">
      <c r="G748" s="49"/>
      <c r="I748" s="49"/>
      <c r="J748" s="49"/>
      <c r="K748" s="49"/>
      <c r="L748" s="47" t="b">
        <v>0</v>
      </c>
    </row>
    <row r="749">
      <c r="G749" s="49"/>
      <c r="I749" s="49"/>
      <c r="J749" s="49"/>
      <c r="K749" s="49"/>
      <c r="L749" s="47" t="b">
        <v>0</v>
      </c>
    </row>
    <row r="750">
      <c r="G750" s="49"/>
      <c r="I750" s="49"/>
      <c r="J750" s="49"/>
      <c r="K750" s="49"/>
      <c r="L750" s="47" t="b">
        <v>0</v>
      </c>
    </row>
    <row r="751">
      <c r="G751" s="49"/>
      <c r="I751" s="49"/>
      <c r="J751" s="49"/>
      <c r="K751" s="49"/>
      <c r="L751" s="47" t="b">
        <v>0</v>
      </c>
    </row>
    <row r="752">
      <c r="G752" s="49"/>
      <c r="I752" s="49"/>
      <c r="J752" s="49"/>
      <c r="K752" s="49"/>
      <c r="L752" s="47" t="b">
        <v>0</v>
      </c>
    </row>
    <row r="753">
      <c r="G753" s="49"/>
      <c r="I753" s="49"/>
      <c r="J753" s="49"/>
      <c r="K753" s="49"/>
      <c r="L753" s="47" t="b">
        <v>0</v>
      </c>
    </row>
    <row r="754">
      <c r="G754" s="49"/>
      <c r="I754" s="49"/>
      <c r="J754" s="49"/>
      <c r="K754" s="49"/>
      <c r="L754" s="47" t="b">
        <v>0</v>
      </c>
    </row>
    <row r="755">
      <c r="G755" s="49"/>
      <c r="I755" s="49"/>
      <c r="J755" s="49"/>
      <c r="K755" s="49"/>
      <c r="L755" s="47" t="b">
        <v>0</v>
      </c>
    </row>
    <row r="756">
      <c r="G756" s="49"/>
      <c r="I756" s="49"/>
      <c r="J756" s="49"/>
      <c r="K756" s="49"/>
      <c r="L756" s="47" t="b">
        <v>0</v>
      </c>
    </row>
    <row r="757">
      <c r="G757" s="49"/>
      <c r="I757" s="49"/>
      <c r="J757" s="49"/>
      <c r="K757" s="49"/>
      <c r="L757" s="47" t="b">
        <v>0</v>
      </c>
    </row>
    <row r="758">
      <c r="G758" s="49"/>
      <c r="I758" s="49"/>
      <c r="J758" s="49"/>
      <c r="K758" s="49"/>
      <c r="L758" s="47" t="b">
        <v>0</v>
      </c>
    </row>
    <row r="759">
      <c r="G759" s="49"/>
      <c r="I759" s="49"/>
      <c r="J759" s="49"/>
      <c r="K759" s="49"/>
      <c r="L759" s="47" t="b">
        <v>0</v>
      </c>
    </row>
    <row r="760">
      <c r="G760" s="49"/>
      <c r="I760" s="49"/>
      <c r="J760" s="49"/>
      <c r="K760" s="49"/>
      <c r="L760" s="47" t="b">
        <v>0</v>
      </c>
    </row>
    <row r="761">
      <c r="G761" s="49"/>
      <c r="I761" s="49"/>
      <c r="J761" s="49"/>
      <c r="K761" s="49"/>
      <c r="L761" s="47" t="b">
        <v>0</v>
      </c>
    </row>
    <row r="762">
      <c r="G762" s="49"/>
      <c r="I762" s="49"/>
      <c r="J762" s="49"/>
      <c r="K762" s="49"/>
      <c r="L762" s="47" t="b">
        <v>0</v>
      </c>
    </row>
    <row r="763">
      <c r="G763" s="49"/>
      <c r="I763" s="49"/>
      <c r="J763" s="49"/>
      <c r="K763" s="49"/>
      <c r="L763" s="47" t="b">
        <v>0</v>
      </c>
    </row>
    <row r="764">
      <c r="G764" s="49"/>
      <c r="I764" s="49"/>
      <c r="J764" s="49"/>
      <c r="K764" s="49"/>
      <c r="L764" s="47" t="b">
        <v>0</v>
      </c>
    </row>
    <row r="765">
      <c r="G765" s="49"/>
      <c r="I765" s="49"/>
      <c r="J765" s="49"/>
      <c r="K765" s="49"/>
      <c r="L765" s="47" t="b">
        <v>0</v>
      </c>
    </row>
    <row r="766">
      <c r="G766" s="49"/>
      <c r="I766" s="49"/>
      <c r="J766" s="49"/>
      <c r="K766" s="49"/>
      <c r="L766" s="47" t="b">
        <v>0</v>
      </c>
    </row>
    <row r="767">
      <c r="G767" s="49"/>
      <c r="I767" s="49"/>
      <c r="J767" s="49"/>
      <c r="K767" s="49"/>
      <c r="L767" s="47" t="b">
        <v>0</v>
      </c>
    </row>
    <row r="768">
      <c r="G768" s="49"/>
      <c r="I768" s="49"/>
      <c r="J768" s="49"/>
      <c r="K768" s="49"/>
      <c r="L768" s="47" t="b">
        <v>0</v>
      </c>
    </row>
    <row r="769">
      <c r="G769" s="49"/>
      <c r="I769" s="49"/>
      <c r="J769" s="49"/>
      <c r="K769" s="49"/>
      <c r="L769" s="47" t="b">
        <v>0</v>
      </c>
    </row>
    <row r="770">
      <c r="G770" s="49"/>
      <c r="I770" s="49"/>
      <c r="J770" s="49"/>
      <c r="K770" s="49"/>
      <c r="L770" s="47" t="b">
        <v>0</v>
      </c>
    </row>
    <row r="771">
      <c r="G771" s="49"/>
      <c r="I771" s="49"/>
      <c r="J771" s="49"/>
      <c r="K771" s="49"/>
      <c r="L771" s="47" t="b">
        <v>0</v>
      </c>
    </row>
    <row r="772">
      <c r="G772" s="49"/>
      <c r="I772" s="49"/>
      <c r="J772" s="49"/>
      <c r="K772" s="49"/>
      <c r="L772" s="47" t="b">
        <v>0</v>
      </c>
    </row>
    <row r="773">
      <c r="G773" s="49"/>
      <c r="I773" s="49"/>
      <c r="J773" s="49"/>
      <c r="K773" s="49"/>
      <c r="L773" s="47" t="b">
        <v>0</v>
      </c>
    </row>
    <row r="774">
      <c r="G774" s="49"/>
      <c r="I774" s="49"/>
      <c r="J774" s="49"/>
      <c r="K774" s="49"/>
      <c r="L774" s="47" t="b">
        <v>0</v>
      </c>
    </row>
    <row r="775">
      <c r="G775" s="49"/>
      <c r="I775" s="49"/>
      <c r="J775" s="49"/>
      <c r="K775" s="49"/>
      <c r="L775" s="47" t="b">
        <v>0</v>
      </c>
    </row>
    <row r="776">
      <c r="G776" s="49"/>
      <c r="I776" s="49"/>
      <c r="J776" s="49"/>
      <c r="K776" s="49"/>
      <c r="L776" s="47" t="b">
        <v>0</v>
      </c>
    </row>
    <row r="777">
      <c r="G777" s="49"/>
      <c r="I777" s="49"/>
      <c r="J777" s="49"/>
      <c r="K777" s="49"/>
      <c r="L777" s="47" t="b">
        <v>0</v>
      </c>
    </row>
    <row r="778">
      <c r="G778" s="49"/>
      <c r="I778" s="49"/>
      <c r="J778" s="49"/>
      <c r="K778" s="49"/>
      <c r="L778" s="47" t="b">
        <v>0</v>
      </c>
    </row>
    <row r="779">
      <c r="G779" s="49"/>
      <c r="I779" s="49"/>
      <c r="J779" s="49"/>
      <c r="K779" s="49"/>
      <c r="L779" s="47" t="b">
        <v>0</v>
      </c>
    </row>
    <row r="780">
      <c r="G780" s="49"/>
      <c r="I780" s="49"/>
      <c r="J780" s="49"/>
      <c r="K780" s="49"/>
      <c r="L780" s="47" t="b">
        <v>0</v>
      </c>
    </row>
    <row r="781">
      <c r="G781" s="49"/>
      <c r="I781" s="49"/>
      <c r="J781" s="49"/>
      <c r="K781" s="49"/>
      <c r="L781" s="47" t="b">
        <v>0</v>
      </c>
    </row>
    <row r="782">
      <c r="G782" s="49"/>
      <c r="I782" s="49"/>
      <c r="J782" s="49"/>
      <c r="K782" s="49"/>
      <c r="L782" s="47" t="b">
        <v>0</v>
      </c>
    </row>
    <row r="783">
      <c r="G783" s="49"/>
      <c r="I783" s="49"/>
      <c r="J783" s="49"/>
      <c r="K783" s="49"/>
      <c r="L783" s="47" t="b">
        <v>0</v>
      </c>
    </row>
    <row r="784">
      <c r="G784" s="49"/>
      <c r="I784" s="49"/>
      <c r="J784" s="49"/>
      <c r="K784" s="49"/>
      <c r="L784" s="47" t="b">
        <v>0</v>
      </c>
    </row>
    <row r="785">
      <c r="G785" s="49"/>
      <c r="I785" s="49"/>
      <c r="J785" s="49"/>
      <c r="K785" s="49"/>
      <c r="L785" s="47" t="b">
        <v>0</v>
      </c>
    </row>
    <row r="786">
      <c r="G786" s="49"/>
      <c r="I786" s="49"/>
      <c r="J786" s="49"/>
      <c r="K786" s="49"/>
      <c r="L786" s="47" t="b">
        <v>0</v>
      </c>
    </row>
    <row r="787">
      <c r="G787" s="49"/>
      <c r="I787" s="49"/>
      <c r="J787" s="49"/>
      <c r="K787" s="49"/>
      <c r="L787" s="47" t="b">
        <v>0</v>
      </c>
    </row>
    <row r="788">
      <c r="G788" s="49"/>
      <c r="I788" s="49"/>
      <c r="J788" s="49"/>
      <c r="K788" s="49"/>
      <c r="L788" s="47" t="b">
        <v>0</v>
      </c>
    </row>
    <row r="789">
      <c r="G789" s="49"/>
      <c r="I789" s="49"/>
      <c r="J789" s="49"/>
      <c r="K789" s="49"/>
      <c r="L789" s="47" t="b">
        <v>0</v>
      </c>
    </row>
    <row r="790">
      <c r="G790" s="49"/>
      <c r="I790" s="49"/>
      <c r="J790" s="49"/>
      <c r="K790" s="49"/>
      <c r="L790" s="47" t="b">
        <v>0</v>
      </c>
    </row>
    <row r="791">
      <c r="G791" s="49"/>
      <c r="I791" s="49"/>
      <c r="J791" s="49"/>
      <c r="K791" s="49"/>
      <c r="L791" s="47" t="b">
        <v>0</v>
      </c>
    </row>
    <row r="792">
      <c r="G792" s="49"/>
      <c r="I792" s="49"/>
      <c r="J792" s="49"/>
      <c r="K792" s="49"/>
      <c r="L792" s="47" t="b">
        <v>0</v>
      </c>
    </row>
    <row r="793">
      <c r="G793" s="49"/>
      <c r="I793" s="49"/>
      <c r="J793" s="49"/>
      <c r="K793" s="49"/>
      <c r="L793" s="47" t="b">
        <v>0</v>
      </c>
    </row>
    <row r="794">
      <c r="G794" s="49"/>
      <c r="I794" s="49"/>
      <c r="J794" s="49"/>
      <c r="K794" s="49"/>
      <c r="L794" s="47" t="b">
        <v>0</v>
      </c>
    </row>
    <row r="795">
      <c r="G795" s="49"/>
      <c r="I795" s="49"/>
      <c r="J795" s="49"/>
      <c r="K795" s="49"/>
      <c r="L795" s="47" t="b">
        <v>0</v>
      </c>
    </row>
    <row r="796">
      <c r="G796" s="49"/>
      <c r="I796" s="49"/>
      <c r="J796" s="49"/>
      <c r="K796" s="49"/>
      <c r="L796" s="47" t="b">
        <v>0</v>
      </c>
    </row>
    <row r="797">
      <c r="G797" s="49"/>
      <c r="I797" s="49"/>
      <c r="J797" s="49"/>
      <c r="K797" s="49"/>
      <c r="L797" s="47" t="b">
        <v>0</v>
      </c>
    </row>
    <row r="798">
      <c r="G798" s="49"/>
      <c r="I798" s="49"/>
      <c r="J798" s="49"/>
      <c r="K798" s="49"/>
      <c r="L798" s="47" t="b">
        <v>0</v>
      </c>
    </row>
    <row r="799">
      <c r="G799" s="49"/>
      <c r="I799" s="49"/>
      <c r="J799" s="49"/>
      <c r="K799" s="49"/>
      <c r="L799" s="47" t="b">
        <v>0</v>
      </c>
    </row>
    <row r="800">
      <c r="G800" s="49"/>
      <c r="I800" s="49"/>
      <c r="J800" s="49"/>
      <c r="K800" s="49"/>
      <c r="L800" s="47" t="b">
        <v>0</v>
      </c>
    </row>
    <row r="801">
      <c r="G801" s="49"/>
      <c r="I801" s="49"/>
      <c r="J801" s="49"/>
      <c r="K801" s="49"/>
      <c r="L801" s="47" t="b">
        <v>0</v>
      </c>
    </row>
    <row r="802">
      <c r="G802" s="49"/>
      <c r="I802" s="49"/>
      <c r="J802" s="49"/>
      <c r="K802" s="49"/>
      <c r="L802" s="47" t="b">
        <v>0</v>
      </c>
    </row>
    <row r="803">
      <c r="G803" s="49"/>
      <c r="I803" s="49"/>
      <c r="J803" s="49"/>
      <c r="K803" s="49"/>
      <c r="L803" s="47" t="b">
        <v>0</v>
      </c>
    </row>
    <row r="804">
      <c r="G804" s="49"/>
      <c r="I804" s="49"/>
      <c r="J804" s="49"/>
      <c r="K804" s="49"/>
      <c r="L804" s="47" t="b">
        <v>0</v>
      </c>
    </row>
    <row r="805">
      <c r="G805" s="49"/>
      <c r="I805" s="49"/>
      <c r="J805" s="49"/>
      <c r="K805" s="49"/>
      <c r="L805" s="47" t="b">
        <v>0</v>
      </c>
    </row>
    <row r="806">
      <c r="G806" s="49"/>
      <c r="I806" s="49"/>
      <c r="J806" s="49"/>
      <c r="K806" s="49"/>
      <c r="L806" s="47" t="b">
        <v>0</v>
      </c>
    </row>
    <row r="807">
      <c r="G807" s="49"/>
      <c r="I807" s="49"/>
      <c r="J807" s="49"/>
      <c r="K807" s="49"/>
      <c r="L807" s="47" t="b">
        <v>0</v>
      </c>
    </row>
    <row r="808">
      <c r="G808" s="49"/>
      <c r="I808" s="49"/>
      <c r="J808" s="49"/>
      <c r="K808" s="49"/>
      <c r="L808" s="47" t="b">
        <v>0</v>
      </c>
    </row>
    <row r="809">
      <c r="G809" s="49"/>
      <c r="I809" s="49"/>
      <c r="J809" s="49"/>
      <c r="K809" s="49"/>
      <c r="L809" s="47" t="b">
        <v>0</v>
      </c>
    </row>
    <row r="810">
      <c r="G810" s="49"/>
      <c r="I810" s="49"/>
      <c r="J810" s="49"/>
      <c r="K810" s="49"/>
      <c r="L810" s="47" t="b">
        <v>0</v>
      </c>
    </row>
    <row r="811">
      <c r="G811" s="49"/>
      <c r="I811" s="49"/>
      <c r="J811" s="49"/>
      <c r="K811" s="49"/>
      <c r="L811" s="47" t="b">
        <v>0</v>
      </c>
    </row>
    <row r="812">
      <c r="G812" s="49"/>
      <c r="I812" s="49"/>
      <c r="J812" s="49"/>
      <c r="K812" s="49"/>
      <c r="L812" s="47" t="b">
        <v>0</v>
      </c>
    </row>
    <row r="813">
      <c r="G813" s="49"/>
      <c r="I813" s="49"/>
      <c r="J813" s="49"/>
      <c r="K813" s="49"/>
      <c r="L813" s="47" t="b">
        <v>0</v>
      </c>
    </row>
    <row r="814">
      <c r="G814" s="49"/>
      <c r="I814" s="49"/>
      <c r="J814" s="49"/>
      <c r="K814" s="49"/>
      <c r="L814" s="47" t="b">
        <v>0</v>
      </c>
    </row>
    <row r="815">
      <c r="G815" s="49"/>
      <c r="I815" s="49"/>
      <c r="J815" s="49"/>
      <c r="K815" s="49"/>
      <c r="L815" s="47" t="b">
        <v>0</v>
      </c>
    </row>
    <row r="816">
      <c r="G816" s="49"/>
      <c r="I816" s="49"/>
      <c r="J816" s="49"/>
      <c r="K816" s="49"/>
      <c r="L816" s="47" t="b">
        <v>0</v>
      </c>
    </row>
    <row r="817">
      <c r="G817" s="49"/>
      <c r="I817" s="49"/>
      <c r="J817" s="49"/>
      <c r="K817" s="49"/>
      <c r="L817" s="47" t="b">
        <v>0</v>
      </c>
    </row>
    <row r="818">
      <c r="G818" s="49"/>
      <c r="I818" s="49"/>
      <c r="J818" s="49"/>
      <c r="K818" s="49"/>
      <c r="L818" s="47" t="b">
        <v>0</v>
      </c>
    </row>
    <row r="819">
      <c r="G819" s="49"/>
      <c r="I819" s="49"/>
      <c r="J819" s="49"/>
      <c r="K819" s="49"/>
      <c r="L819" s="47" t="b">
        <v>0</v>
      </c>
    </row>
    <row r="820">
      <c r="G820" s="49"/>
      <c r="I820" s="49"/>
      <c r="J820" s="49"/>
      <c r="K820" s="49"/>
      <c r="L820" s="47" t="b">
        <v>0</v>
      </c>
    </row>
    <row r="821">
      <c r="G821" s="49"/>
      <c r="I821" s="49"/>
      <c r="J821" s="49"/>
      <c r="K821" s="49"/>
      <c r="L821" s="47" t="b">
        <v>0</v>
      </c>
    </row>
    <row r="822">
      <c r="G822" s="49"/>
      <c r="I822" s="49"/>
      <c r="J822" s="49"/>
      <c r="K822" s="49"/>
      <c r="L822" s="47" t="b">
        <v>0</v>
      </c>
    </row>
    <row r="823">
      <c r="G823" s="49"/>
      <c r="I823" s="49"/>
      <c r="J823" s="49"/>
      <c r="K823" s="49"/>
      <c r="L823" s="47" t="b">
        <v>0</v>
      </c>
    </row>
    <row r="824">
      <c r="G824" s="49"/>
      <c r="I824" s="49"/>
      <c r="J824" s="49"/>
      <c r="K824" s="49"/>
      <c r="L824" s="47" t="b">
        <v>0</v>
      </c>
    </row>
    <row r="825">
      <c r="G825" s="49"/>
      <c r="I825" s="49"/>
      <c r="J825" s="49"/>
      <c r="K825" s="49"/>
      <c r="L825" s="47" t="b">
        <v>0</v>
      </c>
    </row>
    <row r="826">
      <c r="G826" s="49"/>
      <c r="I826" s="49"/>
      <c r="J826" s="49"/>
      <c r="K826" s="49"/>
      <c r="L826" s="47" t="b">
        <v>0</v>
      </c>
    </row>
    <row r="827">
      <c r="G827" s="49"/>
      <c r="I827" s="49"/>
      <c r="J827" s="49"/>
      <c r="K827" s="49"/>
      <c r="L827" s="47" t="b">
        <v>0</v>
      </c>
    </row>
    <row r="828">
      <c r="G828" s="49"/>
      <c r="I828" s="49"/>
      <c r="J828" s="49"/>
      <c r="K828" s="49"/>
      <c r="L828" s="47" t="b">
        <v>0</v>
      </c>
    </row>
    <row r="829">
      <c r="G829" s="49"/>
      <c r="I829" s="49"/>
      <c r="J829" s="49"/>
      <c r="K829" s="49"/>
      <c r="L829" s="47" t="b">
        <v>0</v>
      </c>
    </row>
    <row r="830">
      <c r="G830" s="49"/>
      <c r="I830" s="49"/>
      <c r="J830" s="49"/>
      <c r="K830" s="49"/>
      <c r="L830" s="47" t="b">
        <v>0</v>
      </c>
    </row>
    <row r="831">
      <c r="G831" s="49"/>
      <c r="I831" s="49"/>
      <c r="J831" s="49"/>
      <c r="K831" s="49"/>
      <c r="L831" s="47" t="b">
        <v>0</v>
      </c>
    </row>
    <row r="832">
      <c r="G832" s="49"/>
      <c r="I832" s="49"/>
      <c r="J832" s="49"/>
      <c r="K832" s="49"/>
      <c r="L832" s="47" t="b">
        <v>0</v>
      </c>
    </row>
    <row r="833">
      <c r="G833" s="49"/>
      <c r="I833" s="49"/>
      <c r="J833" s="49"/>
      <c r="K833" s="49"/>
      <c r="L833" s="47" t="b">
        <v>0</v>
      </c>
    </row>
    <row r="834">
      <c r="G834" s="49"/>
      <c r="I834" s="49"/>
      <c r="J834" s="49"/>
      <c r="K834" s="49"/>
      <c r="L834" s="47" t="b">
        <v>0</v>
      </c>
    </row>
    <row r="835">
      <c r="G835" s="49"/>
      <c r="I835" s="49"/>
      <c r="J835" s="49"/>
      <c r="K835" s="49"/>
      <c r="L835" s="47" t="b">
        <v>0</v>
      </c>
    </row>
    <row r="836">
      <c r="G836" s="49"/>
      <c r="I836" s="49"/>
      <c r="J836" s="49"/>
      <c r="K836" s="49"/>
      <c r="L836" s="47" t="b">
        <v>0</v>
      </c>
    </row>
    <row r="837">
      <c r="G837" s="49"/>
      <c r="I837" s="49"/>
      <c r="J837" s="49"/>
      <c r="K837" s="49"/>
      <c r="L837" s="47" t="b">
        <v>0</v>
      </c>
    </row>
    <row r="838">
      <c r="G838" s="49"/>
      <c r="I838" s="49"/>
      <c r="J838" s="49"/>
      <c r="K838" s="49"/>
      <c r="L838" s="47" t="b">
        <v>0</v>
      </c>
    </row>
    <row r="839">
      <c r="G839" s="49"/>
      <c r="I839" s="49"/>
      <c r="J839" s="49"/>
      <c r="K839" s="49"/>
      <c r="L839" s="47" t="b">
        <v>0</v>
      </c>
    </row>
    <row r="840">
      <c r="G840" s="49"/>
      <c r="I840" s="49"/>
      <c r="J840" s="49"/>
      <c r="K840" s="49"/>
      <c r="L840" s="47" t="b">
        <v>0</v>
      </c>
    </row>
    <row r="841">
      <c r="G841" s="49"/>
      <c r="I841" s="49"/>
      <c r="J841" s="49"/>
      <c r="K841" s="49"/>
      <c r="L841" s="47" t="b">
        <v>0</v>
      </c>
    </row>
    <row r="842">
      <c r="G842" s="49"/>
      <c r="I842" s="49"/>
      <c r="J842" s="49"/>
      <c r="K842" s="49"/>
      <c r="L842" s="47" t="b">
        <v>0</v>
      </c>
    </row>
    <row r="843">
      <c r="G843" s="49"/>
      <c r="I843" s="49"/>
      <c r="J843" s="49"/>
      <c r="K843" s="49"/>
      <c r="L843" s="47" t="b">
        <v>0</v>
      </c>
    </row>
    <row r="844">
      <c r="G844" s="49"/>
      <c r="I844" s="49"/>
      <c r="J844" s="49"/>
      <c r="K844" s="49"/>
      <c r="L844" s="47" t="b">
        <v>0</v>
      </c>
    </row>
    <row r="845">
      <c r="G845" s="49"/>
      <c r="I845" s="49"/>
      <c r="J845" s="49"/>
      <c r="K845" s="49"/>
      <c r="L845" s="47" t="b">
        <v>0</v>
      </c>
    </row>
    <row r="846">
      <c r="G846" s="49"/>
      <c r="I846" s="49"/>
      <c r="J846" s="49"/>
      <c r="K846" s="49"/>
      <c r="L846" s="47" t="b">
        <v>0</v>
      </c>
    </row>
    <row r="847">
      <c r="G847" s="49"/>
      <c r="I847" s="49"/>
      <c r="J847" s="49"/>
      <c r="K847" s="49"/>
      <c r="L847" s="47" t="b">
        <v>0</v>
      </c>
    </row>
    <row r="848">
      <c r="G848" s="49"/>
      <c r="I848" s="49"/>
      <c r="J848" s="49"/>
      <c r="K848" s="49"/>
      <c r="L848" s="47" t="b">
        <v>0</v>
      </c>
    </row>
    <row r="849">
      <c r="G849" s="49"/>
      <c r="I849" s="49"/>
      <c r="J849" s="49"/>
      <c r="K849" s="49"/>
      <c r="L849" s="47" t="b">
        <v>0</v>
      </c>
    </row>
    <row r="850">
      <c r="G850" s="49"/>
      <c r="I850" s="49"/>
      <c r="J850" s="49"/>
      <c r="K850" s="49"/>
      <c r="L850" s="47" t="b">
        <v>0</v>
      </c>
    </row>
    <row r="851">
      <c r="G851" s="49"/>
      <c r="I851" s="49"/>
      <c r="J851" s="49"/>
      <c r="K851" s="49"/>
      <c r="L851" s="47" t="b">
        <v>0</v>
      </c>
    </row>
    <row r="852">
      <c r="G852" s="49"/>
      <c r="I852" s="49"/>
      <c r="J852" s="49"/>
      <c r="K852" s="49"/>
      <c r="L852" s="47" t="b">
        <v>0</v>
      </c>
    </row>
    <row r="853">
      <c r="G853" s="49"/>
      <c r="I853" s="49"/>
      <c r="J853" s="49"/>
      <c r="K853" s="49"/>
      <c r="L853" s="47" t="b">
        <v>0</v>
      </c>
    </row>
    <row r="854">
      <c r="G854" s="49"/>
      <c r="I854" s="49"/>
      <c r="J854" s="49"/>
      <c r="K854" s="49"/>
      <c r="L854" s="47" t="b">
        <v>0</v>
      </c>
    </row>
    <row r="855">
      <c r="G855" s="49"/>
      <c r="I855" s="49"/>
      <c r="J855" s="49"/>
      <c r="K855" s="49"/>
      <c r="L855" s="47" t="b">
        <v>0</v>
      </c>
    </row>
    <row r="856">
      <c r="G856" s="49"/>
      <c r="I856" s="49"/>
      <c r="J856" s="49"/>
      <c r="K856" s="49"/>
      <c r="L856" s="47" t="b">
        <v>0</v>
      </c>
    </row>
    <row r="857">
      <c r="G857" s="49"/>
      <c r="I857" s="49"/>
      <c r="J857" s="49"/>
      <c r="K857" s="49"/>
      <c r="L857" s="47" t="b">
        <v>0</v>
      </c>
    </row>
    <row r="858">
      <c r="G858" s="49"/>
      <c r="I858" s="49"/>
      <c r="J858" s="49"/>
      <c r="K858" s="49"/>
      <c r="L858" s="47" t="b">
        <v>0</v>
      </c>
    </row>
    <row r="859">
      <c r="G859" s="49"/>
      <c r="I859" s="49"/>
      <c r="J859" s="49"/>
      <c r="K859" s="49"/>
      <c r="L859" s="47" t="b">
        <v>0</v>
      </c>
    </row>
    <row r="860">
      <c r="G860" s="49"/>
      <c r="I860" s="49"/>
      <c r="J860" s="49"/>
      <c r="K860" s="49"/>
      <c r="L860" s="47" t="b">
        <v>0</v>
      </c>
    </row>
    <row r="861">
      <c r="G861" s="49"/>
      <c r="I861" s="49"/>
      <c r="J861" s="49"/>
      <c r="K861" s="49"/>
      <c r="L861" s="47" t="b">
        <v>0</v>
      </c>
    </row>
    <row r="862">
      <c r="G862" s="49"/>
      <c r="I862" s="49"/>
      <c r="J862" s="49"/>
      <c r="K862" s="49"/>
      <c r="L862" s="47" t="b">
        <v>0</v>
      </c>
    </row>
    <row r="863">
      <c r="G863" s="49"/>
      <c r="I863" s="49"/>
      <c r="J863" s="49"/>
      <c r="K863" s="49"/>
      <c r="L863" s="47" t="b">
        <v>0</v>
      </c>
    </row>
    <row r="864">
      <c r="G864" s="49"/>
      <c r="I864" s="49"/>
      <c r="J864" s="49"/>
      <c r="K864" s="49"/>
      <c r="L864" s="47" t="b">
        <v>0</v>
      </c>
    </row>
    <row r="865">
      <c r="G865" s="49"/>
      <c r="I865" s="49"/>
      <c r="J865" s="49"/>
      <c r="K865" s="49"/>
      <c r="L865" s="47" t="b">
        <v>0</v>
      </c>
    </row>
    <row r="866">
      <c r="G866" s="49"/>
      <c r="I866" s="49"/>
      <c r="J866" s="49"/>
      <c r="K866" s="49"/>
      <c r="L866" s="47" t="b">
        <v>0</v>
      </c>
    </row>
    <row r="867">
      <c r="G867" s="49"/>
      <c r="I867" s="49"/>
      <c r="J867" s="49"/>
      <c r="K867" s="49"/>
      <c r="L867" s="47" t="b">
        <v>0</v>
      </c>
    </row>
    <row r="868">
      <c r="G868" s="49"/>
      <c r="I868" s="49"/>
      <c r="J868" s="49"/>
      <c r="K868" s="49"/>
      <c r="L868" s="47" t="b">
        <v>0</v>
      </c>
    </row>
    <row r="869">
      <c r="G869" s="49"/>
      <c r="I869" s="49"/>
      <c r="J869" s="49"/>
      <c r="K869" s="49"/>
      <c r="L869" s="47" t="b">
        <v>0</v>
      </c>
    </row>
    <row r="870">
      <c r="G870" s="49"/>
      <c r="I870" s="49"/>
      <c r="J870" s="49"/>
      <c r="K870" s="49"/>
      <c r="L870" s="47" t="b">
        <v>0</v>
      </c>
    </row>
    <row r="871">
      <c r="G871" s="49"/>
      <c r="I871" s="49"/>
      <c r="J871" s="49"/>
      <c r="K871" s="49"/>
      <c r="L871" s="47" t="b">
        <v>0</v>
      </c>
    </row>
    <row r="872">
      <c r="G872" s="49"/>
      <c r="I872" s="49"/>
      <c r="J872" s="49"/>
      <c r="K872" s="49"/>
      <c r="L872" s="47" t="b">
        <v>0</v>
      </c>
    </row>
    <row r="873">
      <c r="G873" s="49"/>
      <c r="I873" s="49"/>
      <c r="J873" s="49"/>
      <c r="K873" s="49"/>
      <c r="L873" s="47" t="b">
        <v>0</v>
      </c>
    </row>
    <row r="874">
      <c r="G874" s="49"/>
      <c r="I874" s="49"/>
      <c r="J874" s="49"/>
      <c r="K874" s="49"/>
      <c r="L874" s="47" t="b">
        <v>0</v>
      </c>
    </row>
    <row r="875">
      <c r="G875" s="49"/>
      <c r="I875" s="49"/>
      <c r="J875" s="49"/>
      <c r="K875" s="49"/>
      <c r="L875" s="47" t="b">
        <v>0</v>
      </c>
    </row>
    <row r="876">
      <c r="G876" s="49"/>
      <c r="I876" s="49"/>
      <c r="J876" s="49"/>
      <c r="K876" s="49"/>
      <c r="L876" s="47" t="b">
        <v>0</v>
      </c>
    </row>
    <row r="877">
      <c r="G877" s="49"/>
      <c r="I877" s="49"/>
      <c r="J877" s="49"/>
      <c r="K877" s="49"/>
      <c r="L877" s="47" t="b">
        <v>0</v>
      </c>
    </row>
    <row r="878">
      <c r="G878" s="49"/>
      <c r="I878" s="49"/>
      <c r="J878" s="49"/>
      <c r="K878" s="49"/>
      <c r="L878" s="47" t="b">
        <v>0</v>
      </c>
    </row>
    <row r="879">
      <c r="G879" s="49"/>
      <c r="I879" s="49"/>
      <c r="J879" s="49"/>
      <c r="K879" s="49"/>
      <c r="L879" s="47" t="b">
        <v>0</v>
      </c>
    </row>
    <row r="880">
      <c r="G880" s="49"/>
      <c r="I880" s="49"/>
      <c r="J880" s="49"/>
      <c r="K880" s="49"/>
      <c r="L880" s="47" t="b">
        <v>0</v>
      </c>
    </row>
    <row r="881">
      <c r="G881" s="49"/>
      <c r="I881" s="49"/>
      <c r="J881" s="49"/>
      <c r="K881" s="49"/>
      <c r="L881" s="47" t="b">
        <v>0</v>
      </c>
    </row>
    <row r="882">
      <c r="G882" s="49"/>
      <c r="I882" s="49"/>
      <c r="J882" s="49"/>
      <c r="K882" s="49"/>
      <c r="L882" s="47" t="b">
        <v>0</v>
      </c>
    </row>
    <row r="883">
      <c r="G883" s="49"/>
      <c r="I883" s="49"/>
      <c r="J883" s="49"/>
      <c r="K883" s="49"/>
      <c r="L883" s="47" t="b">
        <v>0</v>
      </c>
    </row>
    <row r="884">
      <c r="G884" s="49"/>
      <c r="I884" s="49"/>
      <c r="J884" s="49"/>
      <c r="K884" s="49"/>
      <c r="L884" s="47" t="b">
        <v>0</v>
      </c>
    </row>
    <row r="885">
      <c r="G885" s="49"/>
      <c r="I885" s="49"/>
      <c r="J885" s="49"/>
      <c r="K885" s="49"/>
      <c r="L885" s="47" t="b">
        <v>0</v>
      </c>
    </row>
    <row r="886">
      <c r="G886" s="49"/>
      <c r="I886" s="49"/>
      <c r="J886" s="49"/>
      <c r="K886" s="49"/>
      <c r="L886" s="47" t="b">
        <v>0</v>
      </c>
    </row>
    <row r="887">
      <c r="G887" s="49"/>
      <c r="I887" s="49"/>
      <c r="J887" s="49"/>
      <c r="K887" s="49"/>
      <c r="L887" s="47" t="b">
        <v>0</v>
      </c>
    </row>
    <row r="888">
      <c r="G888" s="49"/>
      <c r="I888" s="49"/>
      <c r="J888" s="49"/>
      <c r="K888" s="49"/>
      <c r="L888" s="47" t="b">
        <v>0</v>
      </c>
    </row>
    <row r="889">
      <c r="G889" s="49"/>
      <c r="I889" s="49"/>
      <c r="J889" s="49"/>
      <c r="K889" s="49"/>
      <c r="L889" s="47" t="b">
        <v>0</v>
      </c>
    </row>
    <row r="890">
      <c r="G890" s="49"/>
      <c r="I890" s="49"/>
      <c r="J890" s="49"/>
      <c r="K890" s="49"/>
      <c r="L890" s="47" t="b">
        <v>0</v>
      </c>
    </row>
    <row r="891">
      <c r="G891" s="49"/>
      <c r="I891" s="49"/>
      <c r="J891" s="49"/>
      <c r="K891" s="49"/>
      <c r="L891" s="47" t="b">
        <v>0</v>
      </c>
    </row>
    <row r="892">
      <c r="G892" s="49"/>
      <c r="I892" s="49"/>
      <c r="J892" s="49"/>
      <c r="K892" s="49"/>
      <c r="L892" s="47" t="b">
        <v>0</v>
      </c>
    </row>
    <row r="893">
      <c r="G893" s="49"/>
      <c r="I893" s="49"/>
      <c r="J893" s="49"/>
      <c r="K893" s="49"/>
      <c r="L893" s="47" t="b">
        <v>0</v>
      </c>
    </row>
    <row r="894">
      <c r="G894" s="49"/>
      <c r="I894" s="49"/>
      <c r="J894" s="49"/>
      <c r="K894" s="49"/>
      <c r="L894" s="47" t="b">
        <v>0</v>
      </c>
    </row>
    <row r="895">
      <c r="G895" s="49"/>
      <c r="I895" s="49"/>
      <c r="J895" s="49"/>
      <c r="K895" s="49"/>
      <c r="L895" s="47" t="b">
        <v>0</v>
      </c>
    </row>
    <row r="896">
      <c r="G896" s="49"/>
      <c r="I896" s="49"/>
      <c r="J896" s="49"/>
      <c r="K896" s="49"/>
      <c r="L896" s="47" t="b">
        <v>0</v>
      </c>
    </row>
    <row r="897">
      <c r="G897" s="49"/>
      <c r="I897" s="49"/>
      <c r="J897" s="49"/>
      <c r="K897" s="49"/>
      <c r="L897" s="47" t="b">
        <v>0</v>
      </c>
    </row>
    <row r="898">
      <c r="G898" s="49"/>
      <c r="I898" s="49"/>
      <c r="J898" s="49"/>
      <c r="K898" s="49"/>
      <c r="L898" s="47" t="b">
        <v>0</v>
      </c>
    </row>
    <row r="899">
      <c r="G899" s="49"/>
      <c r="I899" s="49"/>
      <c r="J899" s="49"/>
      <c r="K899" s="49"/>
      <c r="L899" s="47" t="b">
        <v>0</v>
      </c>
    </row>
    <row r="900">
      <c r="G900" s="49"/>
      <c r="I900" s="49"/>
      <c r="J900" s="49"/>
      <c r="K900" s="49"/>
      <c r="L900" s="47" t="b">
        <v>0</v>
      </c>
    </row>
    <row r="901">
      <c r="G901" s="49"/>
      <c r="I901" s="49"/>
      <c r="J901" s="49"/>
      <c r="K901" s="49"/>
      <c r="L901" s="47" t="b">
        <v>0</v>
      </c>
    </row>
    <row r="902">
      <c r="G902" s="49"/>
      <c r="I902" s="49"/>
      <c r="J902" s="49"/>
      <c r="K902" s="49"/>
      <c r="L902" s="47" t="b">
        <v>0</v>
      </c>
    </row>
    <row r="903">
      <c r="G903" s="49"/>
      <c r="I903" s="49"/>
      <c r="J903" s="49"/>
      <c r="K903" s="49"/>
      <c r="L903" s="47" t="b">
        <v>0</v>
      </c>
    </row>
    <row r="904">
      <c r="G904" s="49"/>
      <c r="I904" s="49"/>
      <c r="J904" s="49"/>
      <c r="K904" s="49"/>
      <c r="L904" s="47" t="b">
        <v>0</v>
      </c>
    </row>
    <row r="905">
      <c r="G905" s="49"/>
      <c r="I905" s="49"/>
      <c r="J905" s="49"/>
      <c r="K905" s="49"/>
      <c r="L905" s="47" t="b">
        <v>0</v>
      </c>
    </row>
    <row r="906">
      <c r="G906" s="49"/>
      <c r="I906" s="49"/>
      <c r="J906" s="49"/>
      <c r="K906" s="49"/>
      <c r="L906" s="47" t="b">
        <v>0</v>
      </c>
    </row>
    <row r="907">
      <c r="G907" s="49"/>
      <c r="I907" s="49"/>
      <c r="J907" s="49"/>
      <c r="K907" s="49"/>
      <c r="L907" s="47" t="b">
        <v>0</v>
      </c>
    </row>
    <row r="908">
      <c r="G908" s="49"/>
      <c r="I908" s="49"/>
      <c r="J908" s="49"/>
      <c r="K908" s="49"/>
      <c r="L908" s="47" t="b">
        <v>0</v>
      </c>
    </row>
    <row r="909">
      <c r="G909" s="49"/>
      <c r="I909" s="49"/>
      <c r="J909" s="49"/>
      <c r="K909" s="49"/>
      <c r="L909" s="47" t="b">
        <v>0</v>
      </c>
    </row>
    <row r="910">
      <c r="G910" s="49"/>
      <c r="I910" s="49"/>
      <c r="J910" s="49"/>
      <c r="K910" s="49"/>
      <c r="L910" s="47" t="b">
        <v>0</v>
      </c>
    </row>
    <row r="911">
      <c r="G911" s="49"/>
      <c r="I911" s="49"/>
      <c r="J911" s="49"/>
      <c r="K911" s="49"/>
      <c r="L911" s="47" t="b">
        <v>0</v>
      </c>
    </row>
    <row r="912">
      <c r="G912" s="49"/>
      <c r="I912" s="49"/>
      <c r="J912" s="49"/>
      <c r="K912" s="49"/>
      <c r="L912" s="47" t="b">
        <v>0</v>
      </c>
    </row>
    <row r="913">
      <c r="G913" s="49"/>
      <c r="I913" s="49"/>
      <c r="J913" s="49"/>
      <c r="K913" s="49"/>
      <c r="L913" s="47" t="b">
        <v>0</v>
      </c>
    </row>
    <row r="914">
      <c r="G914" s="49"/>
      <c r="I914" s="49"/>
      <c r="J914" s="49"/>
      <c r="K914" s="49"/>
      <c r="L914" s="47" t="b">
        <v>0</v>
      </c>
    </row>
    <row r="915">
      <c r="G915" s="49"/>
      <c r="I915" s="49"/>
      <c r="J915" s="49"/>
      <c r="K915" s="49"/>
      <c r="L915" s="47" t="b">
        <v>0</v>
      </c>
    </row>
    <row r="916">
      <c r="G916" s="49"/>
      <c r="I916" s="49"/>
      <c r="J916" s="49"/>
      <c r="K916" s="49"/>
      <c r="L916" s="47" t="b">
        <v>0</v>
      </c>
    </row>
    <row r="917">
      <c r="G917" s="49"/>
      <c r="I917" s="49"/>
      <c r="J917" s="49"/>
      <c r="K917" s="49"/>
      <c r="L917" s="47" t="b">
        <v>0</v>
      </c>
    </row>
    <row r="918">
      <c r="G918" s="49"/>
      <c r="I918" s="49"/>
      <c r="J918" s="49"/>
      <c r="K918" s="49"/>
      <c r="L918" s="47" t="b">
        <v>0</v>
      </c>
    </row>
    <row r="919">
      <c r="G919" s="49"/>
      <c r="I919" s="49"/>
      <c r="J919" s="49"/>
      <c r="K919" s="49"/>
      <c r="L919" s="47" t="b">
        <v>0</v>
      </c>
    </row>
    <row r="920">
      <c r="G920" s="49"/>
      <c r="I920" s="49"/>
      <c r="J920" s="49"/>
      <c r="K920" s="49"/>
      <c r="L920" s="47" t="b">
        <v>0</v>
      </c>
    </row>
    <row r="921">
      <c r="G921" s="49"/>
      <c r="I921" s="49"/>
      <c r="J921" s="49"/>
      <c r="K921" s="49"/>
      <c r="L921" s="47" t="b">
        <v>0</v>
      </c>
    </row>
    <row r="922">
      <c r="G922" s="49"/>
      <c r="I922" s="49"/>
      <c r="J922" s="49"/>
      <c r="K922" s="49"/>
      <c r="L922" s="47" t="b">
        <v>0</v>
      </c>
    </row>
    <row r="923">
      <c r="G923" s="49"/>
      <c r="I923" s="49"/>
      <c r="J923" s="49"/>
      <c r="K923" s="49"/>
      <c r="L923" s="47" t="b">
        <v>0</v>
      </c>
    </row>
    <row r="924">
      <c r="G924" s="49"/>
      <c r="I924" s="49"/>
      <c r="J924" s="49"/>
      <c r="K924" s="49"/>
      <c r="L924" s="47" t="b">
        <v>0</v>
      </c>
    </row>
    <row r="925">
      <c r="G925" s="49"/>
      <c r="I925" s="49"/>
      <c r="J925" s="49"/>
      <c r="K925" s="49"/>
      <c r="L925" s="47" t="b">
        <v>0</v>
      </c>
    </row>
    <row r="926">
      <c r="G926" s="49"/>
      <c r="I926" s="49"/>
      <c r="J926" s="49"/>
      <c r="K926" s="49"/>
      <c r="L926" s="47" t="b">
        <v>0</v>
      </c>
    </row>
    <row r="927">
      <c r="G927" s="49"/>
      <c r="I927" s="49"/>
      <c r="J927" s="49"/>
      <c r="K927" s="49"/>
      <c r="L927" s="47" t="b">
        <v>0</v>
      </c>
    </row>
    <row r="928">
      <c r="G928" s="49"/>
      <c r="I928" s="49"/>
      <c r="J928" s="49"/>
      <c r="K928" s="49"/>
      <c r="L928" s="47" t="b">
        <v>0</v>
      </c>
    </row>
    <row r="929">
      <c r="G929" s="49"/>
      <c r="I929" s="49"/>
      <c r="J929" s="49"/>
      <c r="K929" s="49"/>
      <c r="L929" s="47" t="b">
        <v>0</v>
      </c>
    </row>
    <row r="930">
      <c r="G930" s="49"/>
      <c r="I930" s="49"/>
      <c r="J930" s="49"/>
      <c r="K930" s="49"/>
      <c r="L930" s="47" t="b">
        <v>0</v>
      </c>
    </row>
    <row r="931">
      <c r="G931" s="49"/>
      <c r="I931" s="49"/>
      <c r="J931" s="49"/>
      <c r="K931" s="49"/>
      <c r="L931" s="47" t="b">
        <v>0</v>
      </c>
    </row>
    <row r="932">
      <c r="G932" s="49"/>
      <c r="I932" s="49"/>
      <c r="J932" s="49"/>
      <c r="K932" s="49"/>
      <c r="L932" s="47" t="b">
        <v>0</v>
      </c>
    </row>
    <row r="933">
      <c r="G933" s="49"/>
      <c r="I933" s="49"/>
      <c r="J933" s="49"/>
      <c r="K933" s="49"/>
      <c r="L933" s="47" t="b">
        <v>0</v>
      </c>
    </row>
    <row r="934">
      <c r="G934" s="49"/>
      <c r="I934" s="49"/>
      <c r="J934" s="49"/>
      <c r="K934" s="49"/>
      <c r="L934" s="47" t="b">
        <v>0</v>
      </c>
    </row>
    <row r="935">
      <c r="G935" s="49"/>
      <c r="I935" s="49"/>
      <c r="J935" s="49"/>
      <c r="K935" s="49"/>
      <c r="L935" s="47" t="b">
        <v>0</v>
      </c>
    </row>
    <row r="936">
      <c r="G936" s="49"/>
      <c r="I936" s="49"/>
      <c r="J936" s="49"/>
      <c r="K936" s="49"/>
      <c r="L936" s="47" t="b">
        <v>0</v>
      </c>
    </row>
    <row r="937">
      <c r="G937" s="49"/>
      <c r="I937" s="49"/>
      <c r="J937" s="49"/>
      <c r="K937" s="49"/>
      <c r="L937" s="47" t="b">
        <v>0</v>
      </c>
    </row>
    <row r="938">
      <c r="G938" s="49"/>
      <c r="I938" s="49"/>
      <c r="J938" s="49"/>
      <c r="K938" s="49"/>
      <c r="L938" s="47" t="b">
        <v>0</v>
      </c>
    </row>
    <row r="939">
      <c r="G939" s="49"/>
      <c r="I939" s="49"/>
      <c r="J939" s="49"/>
      <c r="K939" s="49"/>
      <c r="L939" s="47" t="b">
        <v>0</v>
      </c>
    </row>
    <row r="940">
      <c r="G940" s="49"/>
      <c r="I940" s="49"/>
      <c r="J940" s="49"/>
      <c r="K940" s="49"/>
      <c r="L940" s="47" t="b">
        <v>0</v>
      </c>
    </row>
    <row r="941">
      <c r="G941" s="49"/>
      <c r="I941" s="49"/>
      <c r="J941" s="49"/>
      <c r="K941" s="49"/>
      <c r="L941" s="47" t="b">
        <v>0</v>
      </c>
    </row>
    <row r="942">
      <c r="G942" s="49"/>
      <c r="I942" s="49"/>
      <c r="J942" s="49"/>
      <c r="K942" s="49"/>
      <c r="L942" s="47" t="b">
        <v>0</v>
      </c>
    </row>
    <row r="943">
      <c r="G943" s="49"/>
      <c r="I943" s="49"/>
      <c r="J943" s="49"/>
      <c r="K943" s="49"/>
      <c r="L943" s="47" t="b">
        <v>0</v>
      </c>
    </row>
    <row r="944">
      <c r="G944" s="49"/>
      <c r="I944" s="49"/>
      <c r="J944" s="49"/>
      <c r="K944" s="49"/>
      <c r="L944" s="47" t="b">
        <v>0</v>
      </c>
    </row>
    <row r="945">
      <c r="G945" s="49"/>
      <c r="I945" s="49"/>
      <c r="J945" s="49"/>
      <c r="K945" s="49"/>
      <c r="L945" s="47" t="b">
        <v>0</v>
      </c>
    </row>
    <row r="946">
      <c r="G946" s="49"/>
      <c r="I946" s="49"/>
      <c r="J946" s="49"/>
      <c r="K946" s="49"/>
      <c r="L946" s="47" t="b">
        <v>0</v>
      </c>
    </row>
    <row r="947">
      <c r="G947" s="49"/>
      <c r="I947" s="49"/>
      <c r="J947" s="49"/>
      <c r="K947" s="49"/>
      <c r="L947" s="47" t="b">
        <v>0</v>
      </c>
    </row>
    <row r="948">
      <c r="G948" s="49"/>
      <c r="I948" s="49"/>
      <c r="J948" s="49"/>
      <c r="K948" s="49"/>
      <c r="L948" s="47" t="b">
        <v>0</v>
      </c>
    </row>
    <row r="949">
      <c r="G949" s="49"/>
      <c r="I949" s="49"/>
      <c r="J949" s="49"/>
      <c r="K949" s="49"/>
      <c r="L949" s="47" t="b">
        <v>0</v>
      </c>
    </row>
    <row r="950">
      <c r="G950" s="49"/>
      <c r="I950" s="49"/>
      <c r="J950" s="49"/>
      <c r="K950" s="49"/>
      <c r="L950" s="47" t="b">
        <v>0</v>
      </c>
    </row>
    <row r="951">
      <c r="G951" s="49"/>
      <c r="I951" s="49"/>
      <c r="J951" s="49"/>
      <c r="K951" s="49"/>
      <c r="L951" s="47" t="b">
        <v>0</v>
      </c>
    </row>
    <row r="952">
      <c r="G952" s="49"/>
      <c r="I952" s="49"/>
      <c r="J952" s="49"/>
      <c r="K952" s="49"/>
      <c r="L952" s="47" t="b">
        <v>0</v>
      </c>
    </row>
    <row r="953">
      <c r="G953" s="49"/>
      <c r="I953" s="49"/>
      <c r="J953" s="49"/>
      <c r="K953" s="49"/>
      <c r="L953" s="47" t="b">
        <v>0</v>
      </c>
    </row>
    <row r="954">
      <c r="G954" s="49"/>
      <c r="I954" s="49"/>
      <c r="J954" s="49"/>
      <c r="K954" s="49"/>
      <c r="L954" s="47" t="b">
        <v>0</v>
      </c>
    </row>
    <row r="955">
      <c r="G955" s="49"/>
      <c r="I955" s="49"/>
      <c r="J955" s="49"/>
      <c r="K955" s="49"/>
      <c r="L955" s="47" t="b">
        <v>0</v>
      </c>
    </row>
    <row r="956">
      <c r="G956" s="49"/>
      <c r="I956" s="49"/>
      <c r="J956" s="49"/>
      <c r="K956" s="49"/>
      <c r="L956" s="47" t="b">
        <v>0</v>
      </c>
    </row>
    <row r="957">
      <c r="G957" s="49"/>
      <c r="I957" s="49"/>
      <c r="J957" s="49"/>
      <c r="K957" s="49"/>
      <c r="L957" s="47" t="b">
        <v>0</v>
      </c>
    </row>
    <row r="958">
      <c r="G958" s="49"/>
      <c r="I958" s="49"/>
      <c r="J958" s="49"/>
      <c r="K958" s="49"/>
      <c r="L958" s="47" t="b">
        <v>0</v>
      </c>
    </row>
    <row r="959">
      <c r="G959" s="49"/>
      <c r="I959" s="49"/>
      <c r="J959" s="49"/>
      <c r="K959" s="49"/>
      <c r="L959" s="47" t="b">
        <v>0</v>
      </c>
    </row>
    <row r="960">
      <c r="G960" s="49"/>
      <c r="I960" s="49"/>
      <c r="J960" s="49"/>
      <c r="K960" s="49"/>
      <c r="L960" s="47" t="b">
        <v>0</v>
      </c>
    </row>
    <row r="961">
      <c r="G961" s="49"/>
      <c r="I961" s="49"/>
      <c r="J961" s="49"/>
      <c r="K961" s="49"/>
      <c r="L961" s="47" t="b">
        <v>0</v>
      </c>
    </row>
    <row r="962">
      <c r="G962" s="49"/>
      <c r="I962" s="49"/>
      <c r="J962" s="49"/>
      <c r="K962" s="49"/>
      <c r="L962" s="47" t="b">
        <v>0</v>
      </c>
    </row>
    <row r="963">
      <c r="G963" s="49"/>
      <c r="I963" s="49"/>
      <c r="J963" s="49"/>
      <c r="K963" s="49"/>
      <c r="L963" s="47" t="b">
        <v>0</v>
      </c>
    </row>
    <row r="964">
      <c r="G964" s="49"/>
      <c r="I964" s="49"/>
      <c r="J964" s="49"/>
      <c r="K964" s="49"/>
      <c r="L964" s="47" t="b">
        <v>0</v>
      </c>
    </row>
    <row r="965">
      <c r="G965" s="49"/>
      <c r="I965" s="49"/>
      <c r="J965" s="49"/>
      <c r="K965" s="49"/>
      <c r="L965" s="47" t="b">
        <v>0</v>
      </c>
    </row>
    <row r="966">
      <c r="G966" s="49"/>
      <c r="I966" s="49"/>
      <c r="J966" s="49"/>
      <c r="K966" s="49"/>
      <c r="L966" s="47" t="b">
        <v>0</v>
      </c>
    </row>
    <row r="967">
      <c r="G967" s="49"/>
      <c r="I967" s="49"/>
      <c r="J967" s="49"/>
      <c r="K967" s="49"/>
      <c r="L967" s="47" t="b">
        <v>0</v>
      </c>
    </row>
    <row r="968">
      <c r="G968" s="49"/>
      <c r="I968" s="49"/>
      <c r="J968" s="49"/>
      <c r="K968" s="49"/>
      <c r="L968" s="47" t="b">
        <v>0</v>
      </c>
    </row>
    <row r="969">
      <c r="G969" s="49"/>
      <c r="I969" s="49"/>
      <c r="J969" s="49"/>
      <c r="K969" s="49"/>
      <c r="L969" s="47" t="b">
        <v>0</v>
      </c>
    </row>
    <row r="970">
      <c r="G970" s="49"/>
      <c r="I970" s="49"/>
      <c r="J970" s="49"/>
      <c r="K970" s="49"/>
      <c r="L970" s="47" t="b">
        <v>0</v>
      </c>
    </row>
    <row r="971">
      <c r="G971" s="49"/>
      <c r="I971" s="49"/>
      <c r="J971" s="49"/>
      <c r="K971" s="49"/>
      <c r="L971" s="47" t="b">
        <v>0</v>
      </c>
    </row>
    <row r="972">
      <c r="G972" s="49"/>
      <c r="I972" s="49"/>
      <c r="J972" s="49"/>
      <c r="K972" s="49"/>
      <c r="L972" s="47" t="b">
        <v>0</v>
      </c>
    </row>
    <row r="973">
      <c r="G973" s="49"/>
      <c r="I973" s="49"/>
      <c r="J973" s="49"/>
      <c r="K973" s="49"/>
      <c r="L973" s="47" t="b">
        <v>0</v>
      </c>
    </row>
    <row r="974">
      <c r="G974" s="49"/>
      <c r="I974" s="49"/>
      <c r="J974" s="49"/>
      <c r="K974" s="49"/>
      <c r="L974" s="47" t="b">
        <v>0</v>
      </c>
    </row>
    <row r="975">
      <c r="G975" s="49"/>
      <c r="I975" s="49"/>
      <c r="J975" s="49"/>
      <c r="K975" s="49"/>
      <c r="L975" s="47" t="b">
        <v>0</v>
      </c>
    </row>
    <row r="976">
      <c r="G976" s="49"/>
      <c r="I976" s="49"/>
      <c r="J976" s="49"/>
      <c r="K976" s="49"/>
      <c r="L976" s="47" t="b">
        <v>0</v>
      </c>
    </row>
    <row r="977">
      <c r="G977" s="49"/>
      <c r="I977" s="49"/>
      <c r="J977" s="49"/>
      <c r="K977" s="49"/>
      <c r="L977" s="47" t="b">
        <v>0</v>
      </c>
    </row>
    <row r="978">
      <c r="G978" s="49"/>
      <c r="I978" s="49"/>
      <c r="J978" s="49"/>
      <c r="K978" s="49"/>
      <c r="L978" s="47" t="b">
        <v>0</v>
      </c>
    </row>
    <row r="979">
      <c r="G979" s="49"/>
      <c r="I979" s="49"/>
      <c r="J979" s="49"/>
      <c r="K979" s="49"/>
      <c r="L979" s="47" t="b">
        <v>0</v>
      </c>
    </row>
    <row r="980">
      <c r="G980" s="49"/>
      <c r="I980" s="49"/>
      <c r="J980" s="49"/>
      <c r="K980" s="49"/>
      <c r="L980" s="47" t="b">
        <v>0</v>
      </c>
    </row>
    <row r="981">
      <c r="G981" s="49"/>
      <c r="I981" s="49"/>
      <c r="J981" s="49"/>
      <c r="K981" s="49"/>
      <c r="L981" s="47" t="b">
        <v>0</v>
      </c>
    </row>
    <row r="982">
      <c r="G982" s="49"/>
      <c r="I982" s="49"/>
      <c r="J982" s="49"/>
      <c r="K982" s="49"/>
      <c r="L982" s="47" t="b">
        <v>0</v>
      </c>
    </row>
    <row r="983">
      <c r="G983" s="49"/>
      <c r="I983" s="49"/>
      <c r="J983" s="49"/>
      <c r="K983" s="49"/>
      <c r="L983" s="47" t="b">
        <v>0</v>
      </c>
    </row>
    <row r="984">
      <c r="G984" s="49"/>
      <c r="I984" s="49"/>
      <c r="J984" s="49"/>
      <c r="K984" s="49"/>
      <c r="L984" s="47" t="b">
        <v>0</v>
      </c>
    </row>
    <row r="985">
      <c r="G985" s="49"/>
      <c r="I985" s="49"/>
      <c r="J985" s="49"/>
      <c r="K985" s="49"/>
      <c r="L985" s="47" t="b">
        <v>0</v>
      </c>
    </row>
    <row r="986">
      <c r="G986" s="49"/>
      <c r="I986" s="49"/>
      <c r="J986" s="49"/>
      <c r="K986" s="49"/>
      <c r="L986" s="47" t="b">
        <v>0</v>
      </c>
    </row>
    <row r="987">
      <c r="G987" s="49"/>
      <c r="I987" s="49"/>
      <c r="J987" s="49"/>
      <c r="K987" s="49"/>
      <c r="L987" s="47" t="b">
        <v>0</v>
      </c>
    </row>
    <row r="988">
      <c r="G988" s="49"/>
      <c r="I988" s="49"/>
      <c r="J988" s="49"/>
      <c r="K988" s="49"/>
      <c r="L988" s="47" t="b">
        <v>0</v>
      </c>
    </row>
    <row r="989">
      <c r="G989" s="49"/>
      <c r="I989" s="49"/>
      <c r="J989" s="49"/>
      <c r="K989" s="49"/>
      <c r="L989" s="47" t="b">
        <v>0</v>
      </c>
    </row>
    <row r="990">
      <c r="G990" s="49"/>
      <c r="I990" s="49"/>
      <c r="J990" s="49"/>
      <c r="K990" s="49"/>
      <c r="L990" s="47" t="b">
        <v>0</v>
      </c>
    </row>
    <row r="991">
      <c r="G991" s="49"/>
      <c r="I991" s="49"/>
      <c r="J991" s="49"/>
      <c r="K991" s="49"/>
      <c r="L991" s="47" t="b">
        <v>0</v>
      </c>
    </row>
    <row r="992">
      <c r="G992" s="49"/>
      <c r="I992" s="49"/>
      <c r="J992" s="49"/>
      <c r="K992" s="49"/>
      <c r="L992" s="47" t="b">
        <v>0</v>
      </c>
    </row>
    <row r="993">
      <c r="G993" s="49"/>
      <c r="I993" s="49"/>
      <c r="J993" s="49"/>
      <c r="K993" s="49"/>
      <c r="L993" s="47" t="b">
        <v>0</v>
      </c>
    </row>
    <row r="994">
      <c r="G994" s="49"/>
      <c r="I994" s="49"/>
      <c r="J994" s="49"/>
      <c r="K994" s="49"/>
      <c r="L994" s="47" t="b">
        <v>0</v>
      </c>
    </row>
    <row r="995">
      <c r="G995" s="49"/>
      <c r="I995" s="49"/>
      <c r="J995" s="49"/>
      <c r="K995" s="49"/>
      <c r="L995" s="47" t="b">
        <v>0</v>
      </c>
    </row>
    <row r="996">
      <c r="G996" s="49"/>
      <c r="I996" s="49"/>
      <c r="J996" s="49"/>
      <c r="K996" s="49"/>
      <c r="L996" s="47" t="b">
        <v>0</v>
      </c>
    </row>
    <row r="997">
      <c r="G997" s="49"/>
      <c r="I997" s="49"/>
      <c r="J997" s="49"/>
      <c r="K997" s="49"/>
      <c r="L997" s="47" t="b">
        <v>0</v>
      </c>
    </row>
    <row r="998">
      <c r="G998" s="49"/>
      <c r="I998" s="49"/>
      <c r="J998" s="49"/>
      <c r="K998" s="49"/>
      <c r="L998" s="47" t="b">
        <v>0</v>
      </c>
    </row>
    <row r="999">
      <c r="G999" s="49"/>
      <c r="I999" s="49"/>
      <c r="J999" s="49"/>
      <c r="K999" s="49"/>
      <c r="L999" s="47" t="b">
        <v>0</v>
      </c>
    </row>
    <row r="1000">
      <c r="G1000" s="49"/>
      <c r="I1000" s="49"/>
      <c r="J1000" s="49"/>
      <c r="K1000" s="49"/>
      <c r="L1000" s="47" t="b">
        <v>0</v>
      </c>
    </row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0"/>
    <col customWidth="1" min="3" max="3" width="15.5"/>
    <col customWidth="1" min="7" max="7" width="15.88"/>
    <col customWidth="1" min="8" max="8" width="13.0"/>
  </cols>
  <sheetData>
    <row r="1" ht="27.0" customHeight="1">
      <c r="J1" s="69" t="s">
        <v>263</v>
      </c>
      <c r="K1" s="69" t="s">
        <v>264</v>
      </c>
      <c r="L1" s="68" t="s">
        <v>265</v>
      </c>
      <c r="M1" s="68" t="s">
        <v>266</v>
      </c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</row>
    <row r="2">
      <c r="J2" s="49"/>
      <c r="K2" s="49"/>
      <c r="L2" s="47" t="b">
        <v>0</v>
      </c>
    </row>
    <row r="3">
      <c r="J3" s="70"/>
      <c r="K3" s="70"/>
      <c r="L3" s="47" t="b">
        <v>0</v>
      </c>
    </row>
    <row r="4">
      <c r="J4" s="49"/>
      <c r="K4" s="49"/>
      <c r="L4" s="47" t="b">
        <v>0</v>
      </c>
    </row>
    <row r="5">
      <c r="J5" s="49"/>
      <c r="K5" s="49"/>
      <c r="L5" s="47" t="b">
        <v>0</v>
      </c>
    </row>
    <row r="6">
      <c r="J6" s="49"/>
      <c r="K6" s="49"/>
      <c r="L6" s="47" t="b">
        <v>0</v>
      </c>
    </row>
    <row r="7">
      <c r="J7" s="49"/>
      <c r="K7" s="49"/>
      <c r="L7" s="47" t="b">
        <v>0</v>
      </c>
    </row>
    <row r="8">
      <c r="J8" s="49"/>
      <c r="K8" s="49"/>
      <c r="L8" s="47" t="b">
        <v>0</v>
      </c>
    </row>
    <row r="9">
      <c r="J9" s="49"/>
      <c r="K9" s="49"/>
      <c r="L9" s="47" t="b">
        <v>0</v>
      </c>
    </row>
    <row r="10">
      <c r="J10" s="49"/>
      <c r="K10" s="49"/>
      <c r="L10" s="47" t="b">
        <v>0</v>
      </c>
    </row>
    <row r="11">
      <c r="J11" s="49"/>
      <c r="K11" s="49"/>
      <c r="L11" s="47" t="b">
        <v>0</v>
      </c>
    </row>
    <row r="12">
      <c r="J12" s="49"/>
      <c r="K12" s="49"/>
      <c r="L12" s="47" t="b">
        <v>0</v>
      </c>
    </row>
    <row r="13">
      <c r="J13" s="49"/>
      <c r="K13" s="49"/>
      <c r="L13" s="47" t="b">
        <v>0</v>
      </c>
    </row>
    <row r="14">
      <c r="J14" s="49"/>
      <c r="K14" s="49"/>
      <c r="L14" s="47" t="b">
        <v>0</v>
      </c>
    </row>
    <row r="15">
      <c r="J15" s="49"/>
      <c r="K15" s="49"/>
      <c r="L15" s="47" t="b">
        <v>0</v>
      </c>
    </row>
    <row r="16">
      <c r="J16" s="49"/>
      <c r="K16" s="49"/>
      <c r="L16" s="47" t="b">
        <v>0</v>
      </c>
    </row>
    <row r="17">
      <c r="J17" s="49"/>
      <c r="K17" s="49"/>
      <c r="L17" s="47" t="b">
        <v>0</v>
      </c>
    </row>
    <row r="18">
      <c r="J18" s="49"/>
      <c r="K18" s="49"/>
      <c r="L18" s="47" t="b">
        <v>0</v>
      </c>
    </row>
    <row r="19">
      <c r="J19" s="49"/>
      <c r="K19" s="49"/>
      <c r="L19" s="47" t="b">
        <v>0</v>
      </c>
    </row>
    <row r="20">
      <c r="I20" s="49"/>
      <c r="J20" s="49"/>
      <c r="K20" s="49"/>
      <c r="L20" s="47" t="b">
        <v>0</v>
      </c>
    </row>
    <row r="21">
      <c r="I21" s="49"/>
      <c r="J21" s="49"/>
      <c r="K21" s="49"/>
      <c r="L21" s="47" t="b">
        <v>0</v>
      </c>
    </row>
    <row r="22">
      <c r="I22" s="49"/>
      <c r="J22" s="49"/>
      <c r="K22" s="49"/>
      <c r="L22" s="47" t="b">
        <v>0</v>
      </c>
    </row>
    <row r="23">
      <c r="I23" s="49"/>
      <c r="J23" s="49"/>
      <c r="K23" s="49"/>
      <c r="L23" s="47" t="b">
        <v>0</v>
      </c>
    </row>
    <row r="24">
      <c r="I24" s="49"/>
      <c r="J24" s="49"/>
      <c r="K24" s="49"/>
      <c r="L24" s="47" t="b">
        <v>0</v>
      </c>
    </row>
    <row r="25">
      <c r="I25" s="49"/>
      <c r="J25" s="49"/>
      <c r="K25" s="49"/>
      <c r="L25" s="47" t="b">
        <v>0</v>
      </c>
    </row>
    <row r="26">
      <c r="I26" s="49"/>
      <c r="J26" s="49"/>
      <c r="K26" s="49"/>
      <c r="L26" s="47" t="b">
        <v>0</v>
      </c>
    </row>
    <row r="27">
      <c r="I27" s="49"/>
      <c r="J27" s="49"/>
      <c r="K27" s="49"/>
      <c r="L27" s="47" t="b">
        <v>0</v>
      </c>
    </row>
    <row r="28">
      <c r="I28" s="49"/>
      <c r="J28" s="49"/>
      <c r="K28" s="49"/>
      <c r="L28" s="47" t="b">
        <v>0</v>
      </c>
    </row>
    <row r="29">
      <c r="I29" s="49"/>
      <c r="J29" s="49"/>
      <c r="K29" s="49"/>
      <c r="L29" s="47" t="b">
        <v>0</v>
      </c>
    </row>
    <row r="30">
      <c r="I30" s="49"/>
      <c r="J30" s="49"/>
      <c r="K30" s="49"/>
      <c r="L30" s="47" t="b">
        <v>0</v>
      </c>
    </row>
    <row r="31">
      <c r="I31" s="49"/>
      <c r="J31" s="49"/>
      <c r="K31" s="49"/>
      <c r="L31" s="47" t="b">
        <v>0</v>
      </c>
    </row>
    <row r="32">
      <c r="I32" s="49"/>
      <c r="J32" s="49"/>
      <c r="K32" s="49"/>
      <c r="L32" s="47" t="b">
        <v>0</v>
      </c>
    </row>
    <row r="33">
      <c r="I33" s="49"/>
      <c r="J33" s="49"/>
      <c r="K33" s="49"/>
      <c r="L33" s="47" t="b">
        <v>0</v>
      </c>
    </row>
    <row r="34">
      <c r="I34" s="49"/>
      <c r="J34" s="49"/>
      <c r="K34" s="49"/>
      <c r="L34" s="47" t="b">
        <v>0</v>
      </c>
    </row>
    <row r="35">
      <c r="I35" s="49"/>
      <c r="J35" s="49"/>
      <c r="K35" s="49"/>
      <c r="L35" s="47" t="b">
        <v>0</v>
      </c>
    </row>
    <row r="36">
      <c r="I36" s="49"/>
      <c r="J36" s="49"/>
      <c r="K36" s="49"/>
      <c r="L36" s="47" t="b">
        <v>0</v>
      </c>
    </row>
    <row r="37">
      <c r="I37" s="49"/>
      <c r="J37" s="49"/>
      <c r="K37" s="49"/>
      <c r="L37" s="47" t="b">
        <v>0</v>
      </c>
    </row>
    <row r="38">
      <c r="I38" s="49"/>
      <c r="J38" s="49"/>
      <c r="K38" s="49"/>
      <c r="L38" s="47" t="b">
        <v>0</v>
      </c>
    </row>
    <row r="39">
      <c r="I39" s="49"/>
      <c r="J39" s="49"/>
      <c r="K39" s="49"/>
      <c r="L39" s="47" t="b">
        <v>0</v>
      </c>
    </row>
    <row r="40">
      <c r="I40" s="49"/>
      <c r="J40" s="49"/>
      <c r="K40" s="49"/>
      <c r="L40" s="47" t="b">
        <v>0</v>
      </c>
    </row>
    <row r="41">
      <c r="I41" s="49"/>
      <c r="J41" s="49"/>
      <c r="K41" s="49"/>
      <c r="L41" s="47" t="b">
        <v>0</v>
      </c>
    </row>
    <row r="42">
      <c r="I42" s="49"/>
      <c r="J42" s="49"/>
      <c r="K42" s="49"/>
      <c r="L42" s="47" t="b">
        <v>0</v>
      </c>
    </row>
    <row r="43">
      <c r="I43" s="49"/>
      <c r="J43" s="49"/>
      <c r="K43" s="49"/>
      <c r="L43" s="47" t="b">
        <v>0</v>
      </c>
    </row>
    <row r="44">
      <c r="I44" s="49"/>
      <c r="J44" s="49"/>
      <c r="K44" s="49"/>
      <c r="L44" s="47" t="b">
        <v>0</v>
      </c>
    </row>
    <row r="45">
      <c r="I45" s="49"/>
      <c r="J45" s="49"/>
      <c r="K45" s="49"/>
      <c r="L45" s="47" t="b">
        <v>0</v>
      </c>
    </row>
    <row r="46">
      <c r="I46" s="49"/>
      <c r="J46" s="49"/>
      <c r="K46" s="49"/>
      <c r="L46" s="47" t="b">
        <v>0</v>
      </c>
    </row>
    <row r="47">
      <c r="I47" s="49"/>
      <c r="J47" s="49"/>
      <c r="K47" s="49"/>
      <c r="L47" s="47" t="b">
        <v>0</v>
      </c>
    </row>
    <row r="48">
      <c r="I48" s="49"/>
      <c r="J48" s="49"/>
      <c r="K48" s="49"/>
      <c r="L48" s="47" t="b">
        <v>0</v>
      </c>
    </row>
    <row r="49">
      <c r="I49" s="49"/>
      <c r="J49" s="49"/>
      <c r="K49" s="49"/>
      <c r="L49" s="47" t="b">
        <v>0</v>
      </c>
    </row>
    <row r="50">
      <c r="I50" s="49"/>
      <c r="J50" s="49"/>
      <c r="K50" s="49"/>
      <c r="L50" s="47" t="b">
        <v>0</v>
      </c>
    </row>
    <row r="51">
      <c r="I51" s="49"/>
      <c r="J51" s="49"/>
      <c r="K51" s="49"/>
      <c r="L51" s="47" t="b">
        <v>0</v>
      </c>
    </row>
    <row r="52">
      <c r="I52" s="49"/>
      <c r="J52" s="49"/>
      <c r="K52" s="49"/>
      <c r="L52" s="47" t="b">
        <v>0</v>
      </c>
    </row>
    <row r="53">
      <c r="I53" s="49"/>
      <c r="J53" s="49"/>
      <c r="K53" s="49"/>
      <c r="L53" s="47" t="b">
        <v>0</v>
      </c>
    </row>
    <row r="54">
      <c r="I54" s="49"/>
      <c r="J54" s="49"/>
      <c r="K54" s="49"/>
      <c r="L54" s="47" t="b">
        <v>0</v>
      </c>
    </row>
    <row r="55">
      <c r="I55" s="49"/>
      <c r="J55" s="49"/>
      <c r="K55" s="49"/>
      <c r="L55" s="47" t="b">
        <v>0</v>
      </c>
    </row>
    <row r="56">
      <c r="I56" s="49"/>
      <c r="J56" s="49"/>
      <c r="K56" s="49"/>
      <c r="L56" s="47" t="b">
        <v>0</v>
      </c>
    </row>
    <row r="57">
      <c r="I57" s="49"/>
      <c r="J57" s="49"/>
      <c r="K57" s="49"/>
      <c r="L57" s="47" t="b">
        <v>0</v>
      </c>
    </row>
    <row r="58">
      <c r="I58" s="49"/>
      <c r="J58" s="49"/>
      <c r="K58" s="49"/>
      <c r="L58" s="47" t="b">
        <v>0</v>
      </c>
    </row>
    <row r="59">
      <c r="I59" s="49"/>
      <c r="J59" s="49"/>
      <c r="K59" s="49"/>
      <c r="L59" s="47" t="b">
        <v>0</v>
      </c>
    </row>
    <row r="60">
      <c r="I60" s="49"/>
      <c r="J60" s="49"/>
      <c r="K60" s="49"/>
      <c r="L60" s="47" t="b">
        <v>0</v>
      </c>
    </row>
    <row r="61">
      <c r="I61" s="49"/>
      <c r="J61" s="49"/>
      <c r="K61" s="49"/>
      <c r="L61" s="47" t="b">
        <v>0</v>
      </c>
    </row>
    <row r="62">
      <c r="I62" s="49"/>
      <c r="J62" s="49"/>
      <c r="K62" s="49"/>
      <c r="L62" s="47" t="b">
        <v>0</v>
      </c>
    </row>
    <row r="63">
      <c r="I63" s="49"/>
      <c r="J63" s="49"/>
      <c r="K63" s="49"/>
      <c r="L63" s="47" t="b">
        <v>0</v>
      </c>
    </row>
    <row r="64">
      <c r="I64" s="49"/>
      <c r="J64" s="49"/>
      <c r="K64" s="49"/>
      <c r="L64" s="47" t="b">
        <v>0</v>
      </c>
    </row>
    <row r="65">
      <c r="I65" s="49"/>
      <c r="J65" s="49"/>
      <c r="K65" s="49"/>
      <c r="L65" s="47" t="b">
        <v>0</v>
      </c>
    </row>
    <row r="66">
      <c r="I66" s="49"/>
      <c r="J66" s="49"/>
      <c r="K66" s="49"/>
      <c r="L66" s="47" t="b">
        <v>0</v>
      </c>
    </row>
    <row r="67">
      <c r="I67" s="49"/>
      <c r="J67" s="49"/>
      <c r="K67" s="49"/>
      <c r="L67" s="47" t="b">
        <v>0</v>
      </c>
    </row>
    <row r="68">
      <c r="I68" s="49"/>
      <c r="J68" s="49"/>
      <c r="K68" s="49"/>
      <c r="L68" s="47" t="b">
        <v>0</v>
      </c>
    </row>
    <row r="69">
      <c r="I69" s="49"/>
      <c r="J69" s="49"/>
      <c r="K69" s="49"/>
      <c r="L69" s="47" t="b">
        <v>0</v>
      </c>
    </row>
    <row r="70">
      <c r="I70" s="49"/>
      <c r="J70" s="49"/>
      <c r="K70" s="49"/>
      <c r="L70" s="47" t="b">
        <v>0</v>
      </c>
    </row>
    <row r="71">
      <c r="I71" s="49"/>
      <c r="J71" s="49"/>
      <c r="K71" s="49"/>
      <c r="L71" s="47" t="b">
        <v>0</v>
      </c>
    </row>
    <row r="72">
      <c r="I72" s="49"/>
      <c r="J72" s="49"/>
      <c r="K72" s="49"/>
      <c r="L72" s="47" t="b">
        <v>0</v>
      </c>
    </row>
    <row r="73">
      <c r="I73" s="49"/>
      <c r="J73" s="49"/>
      <c r="K73" s="49"/>
      <c r="L73" s="47" t="b">
        <v>0</v>
      </c>
    </row>
    <row r="74">
      <c r="I74" s="49"/>
      <c r="J74" s="49"/>
      <c r="K74" s="49"/>
      <c r="L74" s="47" t="b">
        <v>0</v>
      </c>
    </row>
    <row r="75">
      <c r="I75" s="49"/>
      <c r="J75" s="49"/>
      <c r="K75" s="49"/>
      <c r="L75" s="47" t="b">
        <v>0</v>
      </c>
    </row>
    <row r="76">
      <c r="I76" s="49"/>
      <c r="J76" s="49"/>
      <c r="K76" s="49"/>
      <c r="L76" s="47" t="b">
        <v>0</v>
      </c>
    </row>
    <row r="77">
      <c r="I77" s="49"/>
      <c r="J77" s="49"/>
      <c r="K77" s="49"/>
      <c r="L77" s="47" t="b">
        <v>0</v>
      </c>
    </row>
    <row r="78">
      <c r="I78" s="49"/>
      <c r="J78" s="49"/>
      <c r="K78" s="49"/>
      <c r="L78" s="47" t="b">
        <v>0</v>
      </c>
    </row>
    <row r="79">
      <c r="I79" s="49"/>
      <c r="J79" s="49"/>
      <c r="K79" s="49"/>
      <c r="L79" s="47" t="b">
        <v>0</v>
      </c>
    </row>
    <row r="80">
      <c r="I80" s="49"/>
      <c r="J80" s="49"/>
      <c r="K80" s="49"/>
      <c r="L80" s="47" t="b">
        <v>0</v>
      </c>
    </row>
    <row r="81">
      <c r="I81" s="49"/>
      <c r="J81" s="49"/>
      <c r="K81" s="49"/>
      <c r="L81" s="47" t="b">
        <v>0</v>
      </c>
    </row>
    <row r="82">
      <c r="I82" s="49"/>
      <c r="J82" s="49"/>
      <c r="K82" s="49"/>
      <c r="L82" s="47" t="b">
        <v>0</v>
      </c>
    </row>
    <row r="83">
      <c r="I83" s="49"/>
      <c r="J83" s="49"/>
      <c r="K83" s="49"/>
      <c r="L83" s="47" t="b">
        <v>0</v>
      </c>
    </row>
    <row r="84">
      <c r="I84" s="49"/>
      <c r="J84" s="49"/>
      <c r="K84" s="49"/>
      <c r="L84" s="47" t="b">
        <v>0</v>
      </c>
    </row>
    <row r="85">
      <c r="I85" s="49"/>
      <c r="J85" s="49"/>
      <c r="K85" s="49"/>
      <c r="L85" s="47" t="b">
        <v>0</v>
      </c>
    </row>
    <row r="86">
      <c r="I86" s="49"/>
      <c r="J86" s="49"/>
      <c r="K86" s="49"/>
      <c r="L86" s="47" t="b">
        <v>0</v>
      </c>
    </row>
    <row r="87">
      <c r="I87" s="49"/>
      <c r="J87" s="49"/>
      <c r="K87" s="49"/>
      <c r="L87" s="47" t="b">
        <v>0</v>
      </c>
    </row>
    <row r="88">
      <c r="I88" s="49"/>
      <c r="J88" s="49"/>
      <c r="K88" s="49"/>
      <c r="L88" s="47" t="b">
        <v>0</v>
      </c>
    </row>
    <row r="89">
      <c r="I89" s="49"/>
      <c r="J89" s="49"/>
      <c r="K89" s="49"/>
      <c r="L89" s="47" t="b">
        <v>0</v>
      </c>
    </row>
    <row r="90">
      <c r="I90" s="49"/>
      <c r="J90" s="49"/>
      <c r="K90" s="49"/>
      <c r="L90" s="47" t="b">
        <v>0</v>
      </c>
    </row>
    <row r="91">
      <c r="I91" s="49"/>
      <c r="J91" s="49"/>
      <c r="K91" s="49"/>
      <c r="L91" s="47" t="b">
        <v>0</v>
      </c>
    </row>
    <row r="92">
      <c r="I92" s="49"/>
      <c r="J92" s="49"/>
      <c r="K92" s="49"/>
      <c r="L92" s="47" t="b">
        <v>0</v>
      </c>
    </row>
    <row r="93">
      <c r="I93" s="49"/>
      <c r="J93" s="49"/>
      <c r="K93" s="49"/>
      <c r="L93" s="47" t="b">
        <v>0</v>
      </c>
    </row>
    <row r="94">
      <c r="I94" s="49"/>
      <c r="J94" s="49"/>
      <c r="K94" s="49"/>
      <c r="L94" s="47" t="b">
        <v>0</v>
      </c>
    </row>
    <row r="95">
      <c r="I95" s="49"/>
      <c r="J95" s="49"/>
      <c r="K95" s="49"/>
      <c r="L95" s="47" t="b">
        <v>0</v>
      </c>
    </row>
    <row r="96">
      <c r="I96" s="49"/>
      <c r="J96" s="49"/>
      <c r="K96" s="49"/>
      <c r="L96" s="47" t="b">
        <v>0</v>
      </c>
    </row>
    <row r="97">
      <c r="I97" s="49"/>
      <c r="J97" s="49"/>
      <c r="K97" s="49"/>
      <c r="L97" s="47" t="b">
        <v>0</v>
      </c>
    </row>
    <row r="98">
      <c r="I98" s="49"/>
      <c r="J98" s="49"/>
      <c r="K98" s="49"/>
      <c r="L98" s="47" t="b">
        <v>0</v>
      </c>
    </row>
    <row r="99">
      <c r="I99" s="49"/>
      <c r="J99" s="49"/>
      <c r="K99" s="49"/>
      <c r="L99" s="47" t="b">
        <v>0</v>
      </c>
    </row>
    <row r="100">
      <c r="I100" s="49"/>
      <c r="J100" s="49"/>
      <c r="K100" s="49"/>
      <c r="L100" s="47" t="b">
        <v>0</v>
      </c>
    </row>
    <row r="101">
      <c r="I101" s="49"/>
      <c r="J101" s="49"/>
      <c r="K101" s="49"/>
    </row>
    <row r="102">
      <c r="I102" s="49"/>
      <c r="J102" s="49"/>
      <c r="K102" s="49"/>
    </row>
    <row r="103">
      <c r="I103" s="49"/>
      <c r="J103" s="49"/>
      <c r="K103" s="49"/>
    </row>
    <row r="104">
      <c r="I104" s="49"/>
      <c r="J104" s="49"/>
      <c r="K104" s="49"/>
    </row>
    <row r="105">
      <c r="I105" s="49"/>
      <c r="J105" s="49"/>
      <c r="K105" s="49"/>
    </row>
    <row r="106">
      <c r="I106" s="49"/>
      <c r="J106" s="49"/>
      <c r="K106" s="49"/>
    </row>
    <row r="107">
      <c r="I107" s="49"/>
      <c r="J107" s="49"/>
      <c r="K107" s="49"/>
    </row>
    <row r="108">
      <c r="I108" s="49"/>
      <c r="J108" s="49"/>
      <c r="K108" s="49"/>
    </row>
    <row r="109">
      <c r="I109" s="49"/>
      <c r="J109" s="49"/>
      <c r="K109" s="49"/>
    </row>
    <row r="110">
      <c r="I110" s="49"/>
      <c r="J110" s="49"/>
      <c r="K110" s="49"/>
    </row>
    <row r="111">
      <c r="I111" s="49"/>
      <c r="J111" s="49"/>
      <c r="K111" s="49"/>
    </row>
    <row r="112">
      <c r="I112" s="49"/>
      <c r="J112" s="49"/>
      <c r="K112" s="49"/>
    </row>
    <row r="113">
      <c r="I113" s="49"/>
      <c r="J113" s="49"/>
      <c r="K113" s="49"/>
    </row>
    <row r="114">
      <c r="I114" s="49"/>
      <c r="J114" s="49"/>
      <c r="K114" s="49"/>
    </row>
    <row r="115">
      <c r="I115" s="49"/>
      <c r="J115" s="49"/>
      <c r="K115" s="49"/>
    </row>
    <row r="116">
      <c r="I116" s="49"/>
      <c r="J116" s="49"/>
      <c r="K116" s="49"/>
    </row>
    <row r="117">
      <c r="I117" s="49"/>
      <c r="J117" s="49"/>
      <c r="K117" s="49"/>
    </row>
    <row r="118">
      <c r="I118" s="49"/>
      <c r="J118" s="49"/>
      <c r="K118" s="49"/>
    </row>
    <row r="119">
      <c r="I119" s="49"/>
      <c r="J119" s="49"/>
      <c r="K119" s="49"/>
    </row>
    <row r="120">
      <c r="I120" s="49"/>
      <c r="J120" s="49"/>
      <c r="K120" s="49"/>
    </row>
    <row r="121">
      <c r="I121" s="49"/>
      <c r="J121" s="49"/>
      <c r="K121" s="49"/>
    </row>
    <row r="122">
      <c r="I122" s="49"/>
      <c r="J122" s="49"/>
      <c r="K122" s="49"/>
    </row>
    <row r="123">
      <c r="I123" s="49"/>
      <c r="J123" s="49"/>
      <c r="K123" s="49"/>
    </row>
    <row r="124">
      <c r="I124" s="49"/>
      <c r="J124" s="49"/>
      <c r="K124" s="49"/>
    </row>
    <row r="125">
      <c r="I125" s="49"/>
      <c r="J125" s="49"/>
      <c r="K125" s="49"/>
    </row>
    <row r="126">
      <c r="I126" s="49"/>
      <c r="J126" s="49"/>
      <c r="K126" s="49"/>
    </row>
    <row r="127">
      <c r="I127" s="49"/>
      <c r="J127" s="49"/>
      <c r="K127" s="49"/>
    </row>
    <row r="128">
      <c r="I128" s="49"/>
      <c r="J128" s="49"/>
      <c r="K128" s="49"/>
    </row>
    <row r="129">
      <c r="I129" s="49"/>
      <c r="J129" s="49"/>
      <c r="K129" s="49"/>
    </row>
    <row r="130">
      <c r="I130" s="49"/>
      <c r="J130" s="49"/>
      <c r="K130" s="49"/>
    </row>
    <row r="131">
      <c r="I131" s="49"/>
      <c r="J131" s="49"/>
      <c r="K131" s="49"/>
    </row>
    <row r="132">
      <c r="I132" s="49"/>
      <c r="J132" s="49"/>
      <c r="K132" s="49"/>
    </row>
    <row r="133">
      <c r="I133" s="49"/>
      <c r="J133" s="49"/>
      <c r="K133" s="49"/>
    </row>
    <row r="134">
      <c r="I134" s="49"/>
      <c r="J134" s="49"/>
      <c r="K134" s="49"/>
    </row>
    <row r="135">
      <c r="I135" s="49"/>
      <c r="J135" s="49"/>
      <c r="K135" s="49"/>
    </row>
    <row r="136">
      <c r="I136" s="49"/>
      <c r="J136" s="49"/>
      <c r="K136" s="49"/>
    </row>
    <row r="137">
      <c r="I137" s="49"/>
      <c r="J137" s="49"/>
      <c r="K137" s="49"/>
    </row>
    <row r="138">
      <c r="I138" s="49"/>
      <c r="J138" s="49"/>
      <c r="K138" s="49"/>
    </row>
    <row r="139">
      <c r="I139" s="49"/>
      <c r="J139" s="49"/>
      <c r="K139" s="49"/>
    </row>
    <row r="140">
      <c r="I140" s="49"/>
      <c r="J140" s="49"/>
      <c r="K140" s="49"/>
    </row>
    <row r="141">
      <c r="I141" s="49"/>
      <c r="J141" s="49"/>
      <c r="K141" s="49"/>
    </row>
    <row r="142">
      <c r="I142" s="49"/>
      <c r="J142" s="49"/>
      <c r="K142" s="49"/>
    </row>
    <row r="143">
      <c r="I143" s="49"/>
      <c r="J143" s="49"/>
      <c r="K143" s="49"/>
    </row>
    <row r="144">
      <c r="I144" s="49"/>
      <c r="J144" s="49"/>
      <c r="K144" s="49"/>
    </row>
    <row r="145">
      <c r="I145" s="49"/>
      <c r="J145" s="49"/>
      <c r="K145" s="49"/>
    </row>
    <row r="146">
      <c r="I146" s="49"/>
      <c r="J146" s="49"/>
      <c r="K146" s="49"/>
    </row>
    <row r="147">
      <c r="I147" s="49"/>
      <c r="J147" s="49"/>
      <c r="K147" s="49"/>
    </row>
    <row r="148">
      <c r="I148" s="49"/>
      <c r="J148" s="49"/>
      <c r="K148" s="49"/>
    </row>
    <row r="149">
      <c r="I149" s="49"/>
      <c r="J149" s="49"/>
      <c r="K149" s="49"/>
    </row>
    <row r="150">
      <c r="I150" s="49"/>
      <c r="J150" s="49"/>
      <c r="K150" s="49"/>
    </row>
    <row r="151">
      <c r="I151" s="49"/>
      <c r="J151" s="49"/>
      <c r="K151" s="49"/>
    </row>
    <row r="152">
      <c r="I152" s="49"/>
      <c r="J152" s="49"/>
      <c r="K152" s="49"/>
    </row>
    <row r="153">
      <c r="I153" s="49"/>
      <c r="J153" s="49"/>
      <c r="K153" s="49"/>
    </row>
    <row r="154">
      <c r="I154" s="49"/>
      <c r="J154" s="49"/>
      <c r="K154" s="49"/>
    </row>
    <row r="155">
      <c r="I155" s="49"/>
      <c r="J155" s="49"/>
      <c r="K155" s="49"/>
    </row>
    <row r="156">
      <c r="I156" s="49"/>
      <c r="J156" s="49"/>
      <c r="K156" s="49"/>
    </row>
    <row r="157">
      <c r="I157" s="49"/>
      <c r="J157" s="49"/>
      <c r="K157" s="49"/>
    </row>
    <row r="158">
      <c r="I158" s="49"/>
      <c r="J158" s="49"/>
      <c r="K158" s="49"/>
    </row>
    <row r="159">
      <c r="I159" s="49"/>
      <c r="J159" s="49"/>
      <c r="K159" s="49"/>
    </row>
    <row r="160">
      <c r="I160" s="49"/>
      <c r="J160" s="49"/>
      <c r="K160" s="49"/>
    </row>
    <row r="161">
      <c r="I161" s="49"/>
      <c r="J161" s="49"/>
      <c r="K161" s="49"/>
    </row>
    <row r="162">
      <c r="I162" s="49"/>
      <c r="J162" s="49"/>
      <c r="K162" s="49"/>
    </row>
    <row r="163">
      <c r="I163" s="49"/>
      <c r="J163" s="49"/>
      <c r="K163" s="49"/>
    </row>
    <row r="164">
      <c r="I164" s="49"/>
      <c r="J164" s="49"/>
      <c r="K164" s="49"/>
    </row>
    <row r="165">
      <c r="I165" s="49"/>
      <c r="J165" s="49"/>
      <c r="K165" s="49"/>
    </row>
    <row r="166">
      <c r="I166" s="49"/>
      <c r="J166" s="49"/>
      <c r="K166" s="49"/>
    </row>
    <row r="167">
      <c r="I167" s="49"/>
      <c r="J167" s="49"/>
      <c r="K167" s="49"/>
    </row>
    <row r="168">
      <c r="I168" s="49"/>
      <c r="J168" s="49"/>
      <c r="K168" s="49"/>
    </row>
    <row r="169">
      <c r="I169" s="49"/>
      <c r="J169" s="49"/>
      <c r="K169" s="49"/>
    </row>
    <row r="170">
      <c r="I170" s="49"/>
      <c r="J170" s="49"/>
      <c r="K170" s="49"/>
    </row>
    <row r="171">
      <c r="I171" s="49"/>
      <c r="J171" s="49"/>
      <c r="K171" s="49"/>
    </row>
    <row r="172">
      <c r="I172" s="49"/>
      <c r="J172" s="49"/>
      <c r="K172" s="49"/>
    </row>
    <row r="173">
      <c r="I173" s="49"/>
      <c r="J173" s="49"/>
      <c r="K173" s="49"/>
    </row>
    <row r="174">
      <c r="I174" s="49"/>
      <c r="J174" s="49"/>
      <c r="K174" s="49"/>
    </row>
    <row r="175">
      <c r="I175" s="49"/>
      <c r="J175" s="49"/>
      <c r="K175" s="49"/>
    </row>
    <row r="176">
      <c r="I176" s="49"/>
      <c r="J176" s="49"/>
      <c r="K176" s="49"/>
    </row>
    <row r="177">
      <c r="I177" s="49"/>
      <c r="J177" s="49"/>
      <c r="K177" s="49"/>
    </row>
    <row r="178">
      <c r="I178" s="49"/>
      <c r="J178" s="49"/>
      <c r="K178" s="49"/>
    </row>
    <row r="179">
      <c r="I179" s="49"/>
      <c r="J179" s="49"/>
      <c r="K179" s="49"/>
    </row>
    <row r="180">
      <c r="I180" s="49"/>
      <c r="J180" s="49"/>
      <c r="K180" s="49"/>
    </row>
    <row r="181">
      <c r="I181" s="49"/>
      <c r="J181" s="49"/>
      <c r="K181" s="49"/>
    </row>
    <row r="182">
      <c r="I182" s="49"/>
      <c r="J182" s="49"/>
      <c r="K182" s="49"/>
    </row>
    <row r="183">
      <c r="I183" s="49"/>
      <c r="J183" s="49"/>
      <c r="K183" s="49"/>
    </row>
    <row r="184">
      <c r="I184" s="49"/>
      <c r="J184" s="49"/>
      <c r="K184" s="49"/>
    </row>
    <row r="185">
      <c r="I185" s="49"/>
      <c r="J185" s="49"/>
      <c r="K185" s="49"/>
    </row>
    <row r="186">
      <c r="I186" s="49"/>
      <c r="J186" s="49"/>
      <c r="K186" s="49"/>
    </row>
    <row r="187">
      <c r="I187" s="49"/>
      <c r="J187" s="49"/>
      <c r="K187" s="49"/>
    </row>
    <row r="188">
      <c r="I188" s="49"/>
      <c r="J188" s="49"/>
      <c r="K188" s="49"/>
    </row>
    <row r="189">
      <c r="I189" s="49"/>
      <c r="J189" s="49"/>
      <c r="K189" s="49"/>
    </row>
    <row r="190">
      <c r="I190" s="49"/>
      <c r="J190" s="49"/>
      <c r="K190" s="49"/>
    </row>
    <row r="191">
      <c r="I191" s="49"/>
      <c r="J191" s="49"/>
      <c r="K191" s="49"/>
    </row>
    <row r="192">
      <c r="I192" s="49"/>
      <c r="J192" s="49"/>
      <c r="K192" s="49"/>
    </row>
    <row r="193">
      <c r="I193" s="49"/>
      <c r="J193" s="49"/>
      <c r="K193" s="49"/>
    </row>
    <row r="194">
      <c r="I194" s="49"/>
      <c r="J194" s="49"/>
      <c r="K194" s="49"/>
    </row>
    <row r="195">
      <c r="I195" s="49"/>
      <c r="J195" s="49"/>
      <c r="K195" s="49"/>
    </row>
    <row r="196">
      <c r="I196" s="49"/>
      <c r="J196" s="49"/>
      <c r="K196" s="49"/>
    </row>
    <row r="197">
      <c r="I197" s="49"/>
      <c r="J197" s="49"/>
      <c r="K197" s="49"/>
    </row>
    <row r="198">
      <c r="I198" s="49"/>
      <c r="J198" s="49"/>
      <c r="K198" s="49"/>
    </row>
    <row r="199">
      <c r="I199" s="49"/>
      <c r="J199" s="49"/>
      <c r="K199" s="49"/>
    </row>
    <row r="200">
      <c r="I200" s="49"/>
      <c r="J200" s="49"/>
      <c r="K200" s="49"/>
    </row>
    <row r="201">
      <c r="I201" s="49"/>
      <c r="J201" s="49"/>
      <c r="K201" s="49"/>
    </row>
    <row r="202">
      <c r="I202" s="49"/>
      <c r="J202" s="49"/>
      <c r="K202" s="49"/>
    </row>
    <row r="203">
      <c r="I203" s="49"/>
      <c r="J203" s="49"/>
      <c r="K203" s="49"/>
    </row>
    <row r="204">
      <c r="I204" s="49"/>
      <c r="J204" s="49"/>
      <c r="K204" s="49"/>
    </row>
    <row r="205">
      <c r="I205" s="49"/>
      <c r="J205" s="49"/>
      <c r="K205" s="49"/>
    </row>
    <row r="206">
      <c r="I206" s="49"/>
      <c r="J206" s="49"/>
      <c r="K206" s="49"/>
    </row>
    <row r="207">
      <c r="I207" s="49"/>
      <c r="J207" s="49"/>
      <c r="K207" s="49"/>
    </row>
    <row r="208">
      <c r="I208" s="49"/>
      <c r="J208" s="49"/>
      <c r="K208" s="49"/>
    </row>
    <row r="209">
      <c r="I209" s="49"/>
      <c r="J209" s="49"/>
      <c r="K209" s="49"/>
    </row>
    <row r="210">
      <c r="I210" s="49"/>
      <c r="J210" s="49"/>
      <c r="K210" s="49"/>
    </row>
    <row r="211">
      <c r="I211" s="49"/>
      <c r="J211" s="49"/>
      <c r="K211" s="49"/>
    </row>
    <row r="212">
      <c r="I212" s="49"/>
      <c r="J212" s="49"/>
      <c r="K212" s="49"/>
    </row>
    <row r="213">
      <c r="I213" s="49"/>
      <c r="J213" s="49"/>
      <c r="K213" s="49"/>
    </row>
    <row r="214">
      <c r="I214" s="49"/>
      <c r="J214" s="49"/>
      <c r="K214" s="49"/>
    </row>
    <row r="215">
      <c r="I215" s="49"/>
      <c r="J215" s="49"/>
      <c r="K215" s="49"/>
    </row>
    <row r="216">
      <c r="I216" s="49"/>
      <c r="J216" s="49"/>
      <c r="K216" s="49"/>
    </row>
    <row r="217">
      <c r="I217" s="49"/>
      <c r="J217" s="49"/>
      <c r="K217" s="49"/>
    </row>
    <row r="218">
      <c r="I218" s="49"/>
      <c r="J218" s="49"/>
      <c r="K218" s="49"/>
    </row>
    <row r="219">
      <c r="I219" s="49"/>
      <c r="J219" s="49"/>
      <c r="K219" s="49"/>
    </row>
    <row r="220">
      <c r="I220" s="49"/>
      <c r="J220" s="49"/>
      <c r="K220" s="49"/>
    </row>
    <row r="221">
      <c r="I221" s="49"/>
      <c r="J221" s="49"/>
      <c r="K221" s="49"/>
    </row>
    <row r="222">
      <c r="I222" s="49"/>
      <c r="J222" s="49"/>
      <c r="K222" s="49"/>
    </row>
    <row r="223">
      <c r="I223" s="49"/>
      <c r="J223" s="49"/>
      <c r="K223" s="49"/>
    </row>
    <row r="224">
      <c r="I224" s="49"/>
      <c r="J224" s="49"/>
      <c r="K224" s="49"/>
    </row>
    <row r="225">
      <c r="I225" s="49"/>
      <c r="J225" s="49"/>
      <c r="K225" s="49"/>
    </row>
    <row r="226">
      <c r="I226" s="49"/>
      <c r="J226" s="49"/>
      <c r="K226" s="49"/>
    </row>
    <row r="227">
      <c r="I227" s="49"/>
      <c r="J227" s="49"/>
      <c r="K227" s="49"/>
    </row>
    <row r="228">
      <c r="I228" s="49"/>
      <c r="J228" s="49"/>
      <c r="K228" s="49"/>
    </row>
    <row r="229">
      <c r="I229" s="49"/>
      <c r="J229" s="49"/>
      <c r="K229" s="49"/>
    </row>
    <row r="230">
      <c r="I230" s="49"/>
      <c r="J230" s="49"/>
      <c r="K230" s="49"/>
    </row>
    <row r="231">
      <c r="I231" s="49"/>
      <c r="J231" s="49"/>
      <c r="K231" s="49"/>
    </row>
    <row r="232">
      <c r="I232" s="49"/>
      <c r="J232" s="49"/>
      <c r="K232" s="49"/>
    </row>
    <row r="233">
      <c r="I233" s="49"/>
      <c r="J233" s="49"/>
      <c r="K233" s="49"/>
    </row>
    <row r="234">
      <c r="I234" s="49"/>
      <c r="J234" s="49"/>
      <c r="K234" s="49"/>
    </row>
    <row r="235">
      <c r="I235" s="49"/>
      <c r="J235" s="49"/>
      <c r="K235" s="49"/>
    </row>
    <row r="236">
      <c r="I236" s="49"/>
      <c r="J236" s="49"/>
      <c r="K236" s="49"/>
    </row>
    <row r="237">
      <c r="I237" s="49"/>
      <c r="J237" s="49"/>
      <c r="K237" s="49"/>
    </row>
    <row r="238">
      <c r="I238" s="49"/>
      <c r="J238" s="49"/>
      <c r="K238" s="49"/>
    </row>
    <row r="239">
      <c r="I239" s="49"/>
      <c r="J239" s="49"/>
      <c r="K239" s="49"/>
    </row>
    <row r="240">
      <c r="I240" s="49"/>
      <c r="J240" s="49"/>
      <c r="K240" s="49"/>
    </row>
    <row r="241">
      <c r="I241" s="49"/>
      <c r="J241" s="49"/>
      <c r="K241" s="49"/>
    </row>
    <row r="242">
      <c r="I242" s="49"/>
      <c r="J242" s="49"/>
      <c r="K242" s="49"/>
    </row>
    <row r="243">
      <c r="I243" s="49"/>
      <c r="J243" s="49"/>
      <c r="K243" s="49"/>
    </row>
    <row r="244">
      <c r="I244" s="49"/>
      <c r="J244" s="49"/>
      <c r="K244" s="49"/>
    </row>
    <row r="245">
      <c r="I245" s="49"/>
      <c r="J245" s="49"/>
      <c r="K245" s="49"/>
    </row>
    <row r="246">
      <c r="I246" s="49"/>
      <c r="J246" s="49"/>
      <c r="K246" s="49"/>
    </row>
    <row r="247">
      <c r="I247" s="49"/>
      <c r="J247" s="49"/>
      <c r="K247" s="49"/>
    </row>
    <row r="248">
      <c r="I248" s="49"/>
      <c r="J248" s="49"/>
      <c r="K248" s="49"/>
    </row>
    <row r="249">
      <c r="I249" s="49"/>
      <c r="J249" s="49"/>
      <c r="K249" s="49"/>
    </row>
    <row r="250">
      <c r="I250" s="49"/>
      <c r="J250" s="49"/>
      <c r="K250" s="49"/>
    </row>
    <row r="251">
      <c r="I251" s="49"/>
      <c r="J251" s="49"/>
      <c r="K251" s="49"/>
    </row>
    <row r="252">
      <c r="I252" s="49"/>
      <c r="J252" s="49"/>
      <c r="K252" s="49"/>
    </row>
    <row r="253">
      <c r="I253" s="49"/>
      <c r="J253" s="49"/>
      <c r="K253" s="49"/>
    </row>
    <row r="254">
      <c r="I254" s="49"/>
      <c r="J254" s="49"/>
      <c r="K254" s="49"/>
    </row>
    <row r="255">
      <c r="I255" s="49"/>
      <c r="J255" s="49"/>
      <c r="K255" s="49"/>
    </row>
    <row r="256">
      <c r="I256" s="49"/>
      <c r="J256" s="49"/>
      <c r="K256" s="49"/>
    </row>
    <row r="257">
      <c r="I257" s="49"/>
      <c r="J257" s="49"/>
      <c r="K257" s="49"/>
    </row>
    <row r="258">
      <c r="I258" s="49"/>
      <c r="J258" s="49"/>
      <c r="K258" s="49"/>
    </row>
    <row r="259">
      <c r="I259" s="49"/>
      <c r="J259" s="49"/>
      <c r="K259" s="49"/>
    </row>
    <row r="260">
      <c r="I260" s="49"/>
      <c r="J260" s="49"/>
      <c r="K260" s="49"/>
    </row>
    <row r="261">
      <c r="I261" s="49"/>
      <c r="J261" s="49"/>
      <c r="K261" s="49"/>
    </row>
    <row r="262">
      <c r="I262" s="49"/>
      <c r="J262" s="49"/>
      <c r="K262" s="49"/>
    </row>
    <row r="263">
      <c r="I263" s="49"/>
      <c r="J263" s="49"/>
      <c r="K263" s="49"/>
    </row>
    <row r="264">
      <c r="I264" s="49"/>
      <c r="J264" s="49"/>
      <c r="K264" s="49"/>
    </row>
    <row r="265">
      <c r="I265" s="49"/>
      <c r="J265" s="49"/>
      <c r="K265" s="49"/>
    </row>
    <row r="266">
      <c r="I266" s="49"/>
      <c r="J266" s="49"/>
      <c r="K266" s="49"/>
    </row>
    <row r="267">
      <c r="I267" s="49"/>
      <c r="J267" s="49"/>
      <c r="K267" s="49"/>
    </row>
    <row r="268">
      <c r="I268" s="49"/>
      <c r="J268" s="49"/>
      <c r="K268" s="49"/>
    </row>
    <row r="269">
      <c r="I269" s="49"/>
      <c r="J269" s="49"/>
      <c r="K269" s="49"/>
    </row>
    <row r="270">
      <c r="I270" s="49"/>
      <c r="J270" s="49"/>
      <c r="K270" s="49"/>
    </row>
    <row r="271">
      <c r="I271" s="49"/>
      <c r="J271" s="49"/>
      <c r="K271" s="49"/>
    </row>
    <row r="272">
      <c r="I272" s="49"/>
      <c r="J272" s="49"/>
      <c r="K272" s="49"/>
    </row>
    <row r="273">
      <c r="I273" s="49"/>
      <c r="J273" s="49"/>
      <c r="K273" s="49"/>
    </row>
    <row r="274">
      <c r="I274" s="49"/>
      <c r="J274" s="49"/>
      <c r="K274" s="49"/>
    </row>
    <row r="275">
      <c r="I275" s="49"/>
      <c r="J275" s="49"/>
      <c r="K275" s="49"/>
    </row>
    <row r="276">
      <c r="I276" s="49"/>
      <c r="J276" s="49"/>
      <c r="K276" s="49"/>
    </row>
    <row r="277">
      <c r="I277" s="49"/>
      <c r="J277" s="49"/>
      <c r="K277" s="49"/>
    </row>
    <row r="278">
      <c r="I278" s="49"/>
      <c r="J278" s="49"/>
      <c r="K278" s="49"/>
    </row>
    <row r="279">
      <c r="I279" s="49"/>
      <c r="J279" s="49"/>
      <c r="K279" s="49"/>
    </row>
    <row r="280">
      <c r="I280" s="49"/>
      <c r="J280" s="49"/>
      <c r="K280" s="49"/>
    </row>
    <row r="281">
      <c r="I281" s="49"/>
      <c r="J281" s="49"/>
      <c r="K281" s="49"/>
    </row>
    <row r="282">
      <c r="I282" s="49"/>
      <c r="J282" s="49"/>
      <c r="K282" s="49"/>
    </row>
    <row r="283">
      <c r="I283" s="49"/>
      <c r="J283" s="49"/>
      <c r="K283" s="49"/>
    </row>
    <row r="284">
      <c r="I284" s="49"/>
      <c r="J284" s="49"/>
      <c r="K284" s="49"/>
    </row>
    <row r="285">
      <c r="I285" s="49"/>
      <c r="J285" s="49"/>
      <c r="K285" s="49"/>
    </row>
    <row r="286">
      <c r="I286" s="49"/>
      <c r="J286" s="49"/>
      <c r="K286" s="49"/>
    </row>
    <row r="287">
      <c r="I287" s="49"/>
      <c r="J287" s="49"/>
      <c r="K287" s="49"/>
    </row>
    <row r="288">
      <c r="I288" s="49"/>
      <c r="J288" s="49"/>
      <c r="K288" s="49"/>
    </row>
    <row r="289">
      <c r="I289" s="49"/>
      <c r="J289" s="49"/>
      <c r="K289" s="49"/>
    </row>
    <row r="290">
      <c r="I290" s="49"/>
      <c r="J290" s="49"/>
      <c r="K290" s="49"/>
    </row>
    <row r="291">
      <c r="I291" s="49"/>
      <c r="J291" s="49"/>
      <c r="K291" s="49"/>
    </row>
    <row r="292">
      <c r="I292" s="49"/>
      <c r="J292" s="49"/>
      <c r="K292" s="49"/>
    </row>
    <row r="293">
      <c r="I293" s="49"/>
      <c r="J293" s="49"/>
      <c r="K293" s="49"/>
    </row>
    <row r="294">
      <c r="I294" s="49"/>
      <c r="J294" s="49"/>
      <c r="K294" s="49"/>
    </row>
    <row r="295">
      <c r="I295" s="49"/>
      <c r="J295" s="49"/>
      <c r="K295" s="49"/>
    </row>
    <row r="296">
      <c r="I296" s="49"/>
      <c r="J296" s="49"/>
      <c r="K296" s="49"/>
    </row>
    <row r="297">
      <c r="I297" s="49"/>
      <c r="J297" s="49"/>
      <c r="K297" s="49"/>
    </row>
    <row r="298">
      <c r="I298" s="49"/>
      <c r="J298" s="49"/>
      <c r="K298" s="49"/>
    </row>
    <row r="299">
      <c r="I299" s="49"/>
      <c r="J299" s="49"/>
      <c r="K299" s="49"/>
    </row>
    <row r="300">
      <c r="I300" s="49"/>
      <c r="J300" s="49"/>
      <c r="K300" s="49"/>
    </row>
    <row r="301">
      <c r="I301" s="49"/>
      <c r="J301" s="49"/>
      <c r="K301" s="49"/>
    </row>
    <row r="302">
      <c r="I302" s="49"/>
      <c r="J302" s="49"/>
      <c r="K302" s="49"/>
    </row>
    <row r="303">
      <c r="I303" s="49"/>
      <c r="J303" s="49"/>
      <c r="K303" s="49"/>
    </row>
    <row r="304">
      <c r="I304" s="49"/>
      <c r="J304" s="49"/>
      <c r="K304" s="49"/>
    </row>
    <row r="305">
      <c r="I305" s="49"/>
      <c r="J305" s="49"/>
      <c r="K305" s="49"/>
    </row>
    <row r="306">
      <c r="I306" s="49"/>
      <c r="J306" s="49"/>
      <c r="K306" s="49"/>
    </row>
    <row r="307">
      <c r="I307" s="49"/>
      <c r="J307" s="49"/>
      <c r="K307" s="49"/>
    </row>
    <row r="308">
      <c r="I308" s="49"/>
      <c r="J308" s="49"/>
      <c r="K308" s="49"/>
    </row>
    <row r="309">
      <c r="I309" s="49"/>
      <c r="J309" s="49"/>
      <c r="K309" s="49"/>
    </row>
    <row r="310">
      <c r="I310" s="49"/>
      <c r="J310" s="49"/>
      <c r="K310" s="49"/>
    </row>
    <row r="311">
      <c r="I311" s="49"/>
      <c r="J311" s="49"/>
      <c r="K311" s="49"/>
    </row>
    <row r="312">
      <c r="I312" s="49"/>
      <c r="J312" s="49"/>
      <c r="K312" s="49"/>
    </row>
    <row r="313">
      <c r="I313" s="49"/>
      <c r="J313" s="49"/>
      <c r="K313" s="49"/>
    </row>
    <row r="314">
      <c r="I314" s="49"/>
      <c r="J314" s="49"/>
      <c r="K314" s="49"/>
    </row>
    <row r="315">
      <c r="I315" s="49"/>
      <c r="J315" s="49"/>
      <c r="K315" s="49"/>
    </row>
    <row r="316">
      <c r="I316" s="49"/>
      <c r="J316" s="49"/>
      <c r="K316" s="49"/>
    </row>
    <row r="317">
      <c r="I317" s="49"/>
      <c r="J317" s="49"/>
      <c r="K317" s="49"/>
    </row>
    <row r="318">
      <c r="I318" s="49"/>
      <c r="J318" s="49"/>
      <c r="K318" s="49"/>
    </row>
    <row r="319">
      <c r="I319" s="49"/>
      <c r="J319" s="49"/>
      <c r="K319" s="49"/>
    </row>
    <row r="320">
      <c r="I320" s="49"/>
      <c r="J320" s="49"/>
      <c r="K320" s="49"/>
    </row>
    <row r="321">
      <c r="I321" s="49"/>
      <c r="J321" s="49"/>
      <c r="K321" s="49"/>
    </row>
    <row r="322">
      <c r="I322" s="49"/>
      <c r="J322" s="49"/>
      <c r="K322" s="49"/>
    </row>
    <row r="323">
      <c r="I323" s="49"/>
      <c r="J323" s="49"/>
      <c r="K323" s="49"/>
    </row>
    <row r="324">
      <c r="I324" s="49"/>
      <c r="J324" s="49"/>
      <c r="K324" s="49"/>
    </row>
    <row r="325">
      <c r="I325" s="49"/>
      <c r="J325" s="49"/>
      <c r="K325" s="49"/>
    </row>
    <row r="326">
      <c r="I326" s="49"/>
      <c r="J326" s="49"/>
      <c r="K326" s="49"/>
    </row>
    <row r="327">
      <c r="I327" s="49"/>
      <c r="J327" s="49"/>
      <c r="K327" s="49"/>
    </row>
    <row r="328">
      <c r="I328" s="49"/>
      <c r="J328" s="49"/>
      <c r="K328" s="49"/>
    </row>
    <row r="329">
      <c r="I329" s="49"/>
      <c r="J329" s="49"/>
      <c r="K329" s="49"/>
    </row>
    <row r="330">
      <c r="I330" s="49"/>
      <c r="J330" s="49"/>
      <c r="K330" s="49"/>
    </row>
    <row r="331">
      <c r="I331" s="49"/>
      <c r="J331" s="49"/>
      <c r="K331" s="49"/>
    </row>
    <row r="332">
      <c r="I332" s="49"/>
      <c r="J332" s="49"/>
      <c r="K332" s="49"/>
    </row>
    <row r="333">
      <c r="I333" s="49"/>
      <c r="J333" s="49"/>
      <c r="K333" s="49"/>
    </row>
    <row r="334">
      <c r="I334" s="49"/>
      <c r="J334" s="49"/>
      <c r="K334" s="49"/>
    </row>
    <row r="335">
      <c r="I335" s="49"/>
      <c r="J335" s="49"/>
      <c r="K335" s="49"/>
    </row>
    <row r="336">
      <c r="I336" s="49"/>
      <c r="J336" s="49"/>
      <c r="K336" s="49"/>
    </row>
    <row r="337">
      <c r="I337" s="49"/>
      <c r="J337" s="49"/>
      <c r="K337" s="49"/>
    </row>
    <row r="338">
      <c r="I338" s="49"/>
      <c r="J338" s="49"/>
      <c r="K338" s="49"/>
    </row>
    <row r="339">
      <c r="I339" s="49"/>
      <c r="J339" s="49"/>
      <c r="K339" s="49"/>
    </row>
    <row r="340">
      <c r="I340" s="49"/>
      <c r="J340" s="49"/>
      <c r="K340" s="49"/>
    </row>
    <row r="341">
      <c r="I341" s="49"/>
      <c r="J341" s="49"/>
      <c r="K341" s="49"/>
    </row>
    <row r="342">
      <c r="I342" s="49"/>
      <c r="J342" s="49"/>
      <c r="K342" s="49"/>
    </row>
    <row r="343">
      <c r="I343" s="49"/>
      <c r="J343" s="49"/>
      <c r="K343" s="49"/>
    </row>
    <row r="344">
      <c r="I344" s="49"/>
      <c r="J344" s="49"/>
      <c r="K344" s="49"/>
    </row>
    <row r="345">
      <c r="I345" s="49"/>
      <c r="J345" s="49"/>
      <c r="K345" s="49"/>
    </row>
    <row r="346">
      <c r="I346" s="49"/>
      <c r="J346" s="49"/>
      <c r="K346" s="49"/>
    </row>
    <row r="347">
      <c r="I347" s="49"/>
      <c r="J347" s="49"/>
      <c r="K347" s="49"/>
    </row>
    <row r="348">
      <c r="I348" s="49"/>
      <c r="J348" s="49"/>
      <c r="K348" s="49"/>
    </row>
    <row r="349">
      <c r="I349" s="49"/>
      <c r="J349" s="49"/>
      <c r="K349" s="49"/>
    </row>
    <row r="350">
      <c r="I350" s="49"/>
      <c r="J350" s="49"/>
      <c r="K350" s="49"/>
    </row>
    <row r="351">
      <c r="I351" s="49"/>
      <c r="J351" s="49"/>
      <c r="K351" s="49"/>
    </row>
    <row r="352">
      <c r="I352" s="49"/>
      <c r="J352" s="49"/>
      <c r="K352" s="49"/>
    </row>
    <row r="353">
      <c r="I353" s="49"/>
      <c r="J353" s="49"/>
      <c r="K353" s="49"/>
    </row>
    <row r="354">
      <c r="I354" s="49"/>
      <c r="J354" s="49"/>
      <c r="K354" s="49"/>
    </row>
    <row r="355">
      <c r="I355" s="49"/>
      <c r="J355" s="49"/>
      <c r="K355" s="49"/>
    </row>
    <row r="356">
      <c r="I356" s="49"/>
      <c r="J356" s="49"/>
      <c r="K356" s="49"/>
    </row>
    <row r="357">
      <c r="I357" s="49"/>
      <c r="J357" s="49"/>
      <c r="K357" s="49"/>
    </row>
    <row r="358">
      <c r="I358" s="49"/>
      <c r="J358" s="49"/>
      <c r="K358" s="49"/>
    </row>
    <row r="359">
      <c r="I359" s="49"/>
      <c r="J359" s="49"/>
      <c r="K359" s="49"/>
    </row>
    <row r="360">
      <c r="I360" s="49"/>
      <c r="J360" s="49"/>
      <c r="K360" s="49"/>
    </row>
    <row r="361">
      <c r="I361" s="49"/>
      <c r="J361" s="49"/>
      <c r="K361" s="49"/>
    </row>
    <row r="362">
      <c r="I362" s="49"/>
      <c r="J362" s="49"/>
      <c r="K362" s="49"/>
    </row>
    <row r="363">
      <c r="I363" s="49"/>
      <c r="J363" s="49"/>
      <c r="K363" s="49"/>
    </row>
    <row r="364">
      <c r="I364" s="49"/>
      <c r="J364" s="49"/>
      <c r="K364" s="49"/>
    </row>
    <row r="365">
      <c r="I365" s="49"/>
      <c r="J365" s="49"/>
      <c r="K365" s="49"/>
    </row>
    <row r="366">
      <c r="I366" s="49"/>
      <c r="J366" s="49"/>
      <c r="K366" s="49"/>
    </row>
    <row r="367">
      <c r="I367" s="49"/>
      <c r="J367" s="49"/>
      <c r="K367" s="49"/>
    </row>
    <row r="368">
      <c r="I368" s="49"/>
      <c r="J368" s="49"/>
      <c r="K368" s="49"/>
    </row>
    <row r="369">
      <c r="I369" s="49"/>
      <c r="J369" s="49"/>
      <c r="K369" s="49"/>
    </row>
    <row r="370">
      <c r="I370" s="49"/>
      <c r="J370" s="49"/>
      <c r="K370" s="49"/>
    </row>
    <row r="371">
      <c r="I371" s="49"/>
      <c r="J371" s="49"/>
      <c r="K371" s="49"/>
    </row>
    <row r="372">
      <c r="I372" s="49"/>
      <c r="J372" s="49"/>
      <c r="K372" s="49"/>
    </row>
    <row r="373">
      <c r="I373" s="49"/>
      <c r="J373" s="49"/>
      <c r="K373" s="49"/>
    </row>
    <row r="374">
      <c r="I374" s="49"/>
      <c r="J374" s="49"/>
      <c r="K374" s="49"/>
    </row>
    <row r="375">
      <c r="I375" s="49"/>
      <c r="J375" s="49"/>
      <c r="K375" s="49"/>
    </row>
    <row r="376">
      <c r="I376" s="49"/>
      <c r="J376" s="49"/>
      <c r="K376" s="49"/>
    </row>
    <row r="377">
      <c r="I377" s="49"/>
      <c r="J377" s="49"/>
      <c r="K377" s="49"/>
    </row>
    <row r="378">
      <c r="I378" s="49"/>
      <c r="J378" s="49"/>
      <c r="K378" s="49"/>
    </row>
    <row r="379">
      <c r="I379" s="49"/>
      <c r="J379" s="49"/>
      <c r="K379" s="49"/>
    </row>
    <row r="380">
      <c r="I380" s="49"/>
      <c r="J380" s="49"/>
      <c r="K380" s="49"/>
    </row>
    <row r="381">
      <c r="I381" s="49"/>
      <c r="J381" s="49"/>
      <c r="K381" s="49"/>
    </row>
    <row r="382">
      <c r="I382" s="49"/>
      <c r="J382" s="49"/>
      <c r="K382" s="49"/>
    </row>
    <row r="383">
      <c r="I383" s="49"/>
      <c r="J383" s="49"/>
      <c r="K383" s="49"/>
    </row>
    <row r="384">
      <c r="I384" s="49"/>
      <c r="J384" s="49"/>
      <c r="K384" s="49"/>
    </row>
    <row r="385">
      <c r="I385" s="49"/>
      <c r="J385" s="49"/>
      <c r="K385" s="49"/>
    </row>
    <row r="386">
      <c r="I386" s="49"/>
      <c r="J386" s="49"/>
      <c r="K386" s="49"/>
    </row>
    <row r="387">
      <c r="I387" s="49"/>
      <c r="J387" s="49"/>
      <c r="K387" s="49"/>
    </row>
    <row r="388">
      <c r="I388" s="49"/>
      <c r="J388" s="49"/>
      <c r="K388" s="49"/>
    </row>
    <row r="389">
      <c r="I389" s="49"/>
      <c r="J389" s="49"/>
      <c r="K389" s="49"/>
    </row>
    <row r="390">
      <c r="I390" s="49"/>
      <c r="J390" s="49"/>
      <c r="K390" s="49"/>
    </row>
    <row r="391">
      <c r="I391" s="49"/>
      <c r="J391" s="49"/>
      <c r="K391" s="49"/>
    </row>
    <row r="392">
      <c r="I392" s="49"/>
      <c r="J392" s="49"/>
      <c r="K392" s="49"/>
    </row>
    <row r="393">
      <c r="I393" s="49"/>
      <c r="J393" s="49"/>
      <c r="K393" s="49"/>
    </row>
    <row r="394">
      <c r="I394" s="49"/>
      <c r="J394" s="49"/>
      <c r="K394" s="49"/>
    </row>
    <row r="395">
      <c r="I395" s="49"/>
      <c r="J395" s="49"/>
      <c r="K395" s="49"/>
    </row>
    <row r="396">
      <c r="I396" s="49"/>
      <c r="J396" s="49"/>
      <c r="K396" s="49"/>
    </row>
    <row r="397">
      <c r="I397" s="49"/>
      <c r="J397" s="49"/>
      <c r="K397" s="49"/>
    </row>
    <row r="398">
      <c r="I398" s="49"/>
      <c r="J398" s="49"/>
      <c r="K398" s="49"/>
    </row>
    <row r="399">
      <c r="I399" s="49"/>
      <c r="J399" s="49"/>
      <c r="K399" s="49"/>
    </row>
    <row r="400">
      <c r="I400" s="49"/>
      <c r="J400" s="49"/>
      <c r="K400" s="49"/>
    </row>
    <row r="401">
      <c r="I401" s="49"/>
      <c r="J401" s="49"/>
      <c r="K401" s="49"/>
    </row>
    <row r="402">
      <c r="I402" s="49"/>
      <c r="J402" s="49"/>
      <c r="K402" s="49"/>
    </row>
    <row r="403">
      <c r="I403" s="49"/>
      <c r="J403" s="49"/>
      <c r="K403" s="49"/>
    </row>
    <row r="404">
      <c r="I404" s="49"/>
      <c r="J404" s="49"/>
      <c r="K404" s="49"/>
    </row>
    <row r="405">
      <c r="I405" s="49"/>
      <c r="J405" s="49"/>
      <c r="K405" s="49"/>
    </row>
    <row r="406">
      <c r="I406" s="49"/>
      <c r="J406" s="49"/>
      <c r="K406" s="49"/>
    </row>
    <row r="407">
      <c r="I407" s="49"/>
      <c r="J407" s="49"/>
      <c r="K407" s="49"/>
    </row>
    <row r="408">
      <c r="I408" s="49"/>
      <c r="J408" s="49"/>
      <c r="K408" s="49"/>
    </row>
    <row r="409">
      <c r="I409" s="49"/>
      <c r="J409" s="49"/>
      <c r="K409" s="49"/>
    </row>
    <row r="410">
      <c r="I410" s="49"/>
      <c r="J410" s="49"/>
      <c r="K410" s="49"/>
    </row>
    <row r="411">
      <c r="I411" s="49"/>
      <c r="J411" s="49"/>
      <c r="K411" s="49"/>
    </row>
    <row r="412">
      <c r="I412" s="49"/>
      <c r="J412" s="49"/>
      <c r="K412" s="49"/>
    </row>
    <row r="413">
      <c r="I413" s="49"/>
      <c r="J413" s="49"/>
      <c r="K413" s="49"/>
    </row>
    <row r="414">
      <c r="I414" s="49"/>
      <c r="J414" s="49"/>
      <c r="K414" s="49"/>
    </row>
    <row r="415">
      <c r="I415" s="49"/>
      <c r="J415" s="49"/>
      <c r="K415" s="49"/>
    </row>
    <row r="416">
      <c r="I416" s="49"/>
      <c r="J416" s="49"/>
      <c r="K416" s="49"/>
    </row>
    <row r="417">
      <c r="I417" s="49"/>
      <c r="J417" s="49"/>
      <c r="K417" s="49"/>
    </row>
    <row r="418">
      <c r="I418" s="49"/>
      <c r="J418" s="49"/>
      <c r="K418" s="49"/>
    </row>
    <row r="419">
      <c r="I419" s="49"/>
      <c r="J419" s="49"/>
      <c r="K419" s="49"/>
    </row>
    <row r="420">
      <c r="I420" s="49"/>
      <c r="J420" s="49"/>
      <c r="K420" s="49"/>
    </row>
    <row r="421">
      <c r="I421" s="49"/>
      <c r="J421" s="49"/>
      <c r="K421" s="49"/>
    </row>
    <row r="422">
      <c r="I422" s="49"/>
      <c r="J422" s="49"/>
      <c r="K422" s="49"/>
    </row>
    <row r="423">
      <c r="I423" s="49"/>
      <c r="J423" s="49"/>
      <c r="K423" s="49"/>
    </row>
    <row r="424">
      <c r="I424" s="49"/>
      <c r="J424" s="49"/>
      <c r="K424" s="49"/>
    </row>
    <row r="425">
      <c r="I425" s="49"/>
      <c r="J425" s="49"/>
      <c r="K425" s="49"/>
    </row>
    <row r="426">
      <c r="I426" s="49"/>
      <c r="J426" s="49"/>
      <c r="K426" s="49"/>
    </row>
    <row r="427">
      <c r="I427" s="49"/>
      <c r="J427" s="49"/>
      <c r="K427" s="49"/>
    </row>
    <row r="428">
      <c r="I428" s="49"/>
      <c r="J428" s="49"/>
      <c r="K428" s="49"/>
    </row>
    <row r="429">
      <c r="I429" s="49"/>
      <c r="J429" s="49"/>
      <c r="K429" s="49"/>
    </row>
    <row r="430">
      <c r="I430" s="49"/>
      <c r="J430" s="49"/>
      <c r="K430" s="49"/>
    </row>
    <row r="431">
      <c r="I431" s="49"/>
      <c r="J431" s="49"/>
      <c r="K431" s="49"/>
    </row>
    <row r="432">
      <c r="I432" s="49"/>
      <c r="J432" s="49"/>
      <c r="K432" s="49"/>
    </row>
    <row r="433">
      <c r="I433" s="49"/>
      <c r="J433" s="49"/>
      <c r="K433" s="49"/>
    </row>
    <row r="434">
      <c r="I434" s="49"/>
      <c r="J434" s="49"/>
      <c r="K434" s="49"/>
    </row>
    <row r="435">
      <c r="I435" s="49"/>
      <c r="J435" s="49"/>
      <c r="K435" s="49"/>
    </row>
    <row r="436">
      <c r="I436" s="49"/>
      <c r="J436" s="49"/>
      <c r="K436" s="49"/>
    </row>
    <row r="437">
      <c r="I437" s="49"/>
      <c r="J437" s="49"/>
      <c r="K437" s="49"/>
    </row>
    <row r="438">
      <c r="I438" s="49"/>
      <c r="J438" s="49"/>
      <c r="K438" s="49"/>
    </row>
    <row r="439">
      <c r="I439" s="49"/>
      <c r="J439" s="49"/>
      <c r="K439" s="49"/>
    </row>
    <row r="440">
      <c r="I440" s="49"/>
      <c r="J440" s="49"/>
      <c r="K440" s="49"/>
    </row>
    <row r="441">
      <c r="I441" s="49"/>
      <c r="J441" s="49"/>
      <c r="K441" s="49"/>
    </row>
    <row r="442">
      <c r="I442" s="49"/>
      <c r="J442" s="49"/>
      <c r="K442" s="49"/>
    </row>
    <row r="443">
      <c r="I443" s="49"/>
      <c r="J443" s="49"/>
      <c r="K443" s="49"/>
    </row>
    <row r="444">
      <c r="I444" s="49"/>
      <c r="J444" s="49"/>
      <c r="K444" s="49"/>
    </row>
    <row r="445">
      <c r="I445" s="49"/>
      <c r="J445" s="49"/>
      <c r="K445" s="49"/>
    </row>
    <row r="446">
      <c r="I446" s="49"/>
      <c r="J446" s="49"/>
      <c r="K446" s="49"/>
    </row>
    <row r="447">
      <c r="I447" s="49"/>
      <c r="J447" s="49"/>
      <c r="K447" s="49"/>
    </row>
    <row r="448">
      <c r="I448" s="49"/>
      <c r="J448" s="49"/>
      <c r="K448" s="49"/>
    </row>
    <row r="449">
      <c r="I449" s="49"/>
      <c r="J449" s="49"/>
      <c r="K449" s="49"/>
    </row>
    <row r="450">
      <c r="I450" s="49"/>
      <c r="J450" s="49"/>
      <c r="K450" s="49"/>
    </row>
    <row r="451">
      <c r="I451" s="49"/>
      <c r="J451" s="49"/>
      <c r="K451" s="49"/>
    </row>
    <row r="452">
      <c r="I452" s="49"/>
      <c r="J452" s="49"/>
      <c r="K452" s="49"/>
    </row>
    <row r="453">
      <c r="I453" s="49"/>
      <c r="J453" s="49"/>
      <c r="K453" s="49"/>
    </row>
    <row r="454">
      <c r="I454" s="49"/>
      <c r="J454" s="49"/>
      <c r="K454" s="49"/>
    </row>
    <row r="455">
      <c r="I455" s="49"/>
      <c r="J455" s="49"/>
      <c r="K455" s="49"/>
    </row>
    <row r="456">
      <c r="I456" s="49"/>
      <c r="J456" s="49"/>
      <c r="K456" s="49"/>
    </row>
    <row r="457">
      <c r="I457" s="49"/>
      <c r="J457" s="49"/>
      <c r="K457" s="49"/>
    </row>
    <row r="458">
      <c r="I458" s="49"/>
      <c r="J458" s="49"/>
      <c r="K458" s="49"/>
    </row>
    <row r="459">
      <c r="I459" s="49"/>
      <c r="J459" s="49"/>
      <c r="K459" s="49"/>
    </row>
    <row r="460">
      <c r="I460" s="49"/>
      <c r="J460" s="49"/>
      <c r="K460" s="49"/>
    </row>
    <row r="461">
      <c r="I461" s="49"/>
      <c r="J461" s="49"/>
      <c r="K461" s="49"/>
    </row>
    <row r="462">
      <c r="I462" s="49"/>
      <c r="J462" s="49"/>
      <c r="K462" s="49"/>
    </row>
    <row r="463">
      <c r="I463" s="49"/>
      <c r="J463" s="49"/>
      <c r="K463" s="49"/>
    </row>
    <row r="464">
      <c r="I464" s="49"/>
      <c r="J464" s="49"/>
      <c r="K464" s="49"/>
    </row>
    <row r="465">
      <c r="I465" s="49"/>
      <c r="J465" s="49"/>
      <c r="K465" s="49"/>
    </row>
    <row r="466">
      <c r="I466" s="49"/>
      <c r="J466" s="49"/>
      <c r="K466" s="49"/>
    </row>
    <row r="467">
      <c r="I467" s="49"/>
      <c r="J467" s="49"/>
      <c r="K467" s="49"/>
    </row>
    <row r="468">
      <c r="I468" s="49"/>
      <c r="J468" s="49"/>
      <c r="K468" s="49"/>
    </row>
    <row r="469">
      <c r="I469" s="49"/>
      <c r="J469" s="49"/>
      <c r="K469" s="49"/>
    </row>
    <row r="470">
      <c r="I470" s="49"/>
      <c r="J470" s="49"/>
      <c r="K470" s="49"/>
    </row>
    <row r="471">
      <c r="I471" s="49"/>
      <c r="J471" s="49"/>
      <c r="K471" s="49"/>
    </row>
    <row r="472">
      <c r="I472" s="49"/>
      <c r="J472" s="49"/>
      <c r="K472" s="49"/>
    </row>
    <row r="473">
      <c r="I473" s="49"/>
      <c r="J473" s="49"/>
      <c r="K473" s="49"/>
    </row>
    <row r="474">
      <c r="I474" s="49"/>
      <c r="J474" s="49"/>
      <c r="K474" s="49"/>
    </row>
    <row r="475">
      <c r="I475" s="49"/>
      <c r="J475" s="49"/>
      <c r="K475" s="49"/>
    </row>
    <row r="476">
      <c r="I476" s="49"/>
      <c r="J476" s="49"/>
      <c r="K476" s="49"/>
    </row>
    <row r="477">
      <c r="I477" s="49"/>
      <c r="J477" s="49"/>
      <c r="K477" s="49"/>
    </row>
    <row r="478">
      <c r="I478" s="49"/>
      <c r="J478" s="49"/>
      <c r="K478" s="49"/>
    </row>
    <row r="479">
      <c r="I479" s="49"/>
      <c r="J479" s="49"/>
      <c r="K479" s="49"/>
    </row>
    <row r="480">
      <c r="I480" s="49"/>
      <c r="J480" s="49"/>
      <c r="K480" s="49"/>
    </row>
    <row r="481">
      <c r="I481" s="49"/>
      <c r="J481" s="49"/>
      <c r="K481" s="49"/>
    </row>
    <row r="482">
      <c r="I482" s="49"/>
      <c r="J482" s="49"/>
      <c r="K482" s="49"/>
    </row>
    <row r="483">
      <c r="I483" s="49"/>
      <c r="J483" s="49"/>
      <c r="K483" s="49"/>
    </row>
    <row r="484">
      <c r="I484" s="49"/>
      <c r="J484" s="49"/>
      <c r="K484" s="49"/>
    </row>
    <row r="485">
      <c r="I485" s="49"/>
      <c r="J485" s="49"/>
      <c r="K485" s="49"/>
    </row>
    <row r="486">
      <c r="I486" s="49"/>
      <c r="J486" s="49"/>
      <c r="K486" s="49"/>
    </row>
    <row r="487">
      <c r="I487" s="49"/>
      <c r="J487" s="49"/>
      <c r="K487" s="49"/>
    </row>
    <row r="488">
      <c r="I488" s="49"/>
      <c r="J488" s="49"/>
      <c r="K488" s="49"/>
    </row>
    <row r="489">
      <c r="I489" s="49"/>
      <c r="J489" s="49"/>
      <c r="K489" s="49"/>
    </row>
    <row r="490">
      <c r="I490" s="49"/>
      <c r="J490" s="49"/>
      <c r="K490" s="49"/>
    </row>
    <row r="491">
      <c r="I491" s="49"/>
      <c r="J491" s="49"/>
      <c r="K491" s="49"/>
    </row>
    <row r="492">
      <c r="I492" s="49"/>
      <c r="J492" s="49"/>
      <c r="K492" s="49"/>
    </row>
    <row r="493">
      <c r="I493" s="49"/>
      <c r="J493" s="49"/>
      <c r="K493" s="49"/>
    </row>
    <row r="494">
      <c r="I494" s="49"/>
      <c r="J494" s="49"/>
      <c r="K494" s="49"/>
    </row>
    <row r="495">
      <c r="I495" s="49"/>
      <c r="J495" s="49"/>
      <c r="K495" s="49"/>
    </row>
    <row r="496">
      <c r="I496" s="49"/>
      <c r="J496" s="49"/>
      <c r="K496" s="49"/>
    </row>
    <row r="497">
      <c r="I497" s="49"/>
      <c r="J497" s="49"/>
      <c r="K497" s="49"/>
    </row>
    <row r="498">
      <c r="I498" s="49"/>
      <c r="J498" s="49"/>
      <c r="K498" s="49"/>
    </row>
    <row r="499">
      <c r="I499" s="49"/>
      <c r="J499" s="49"/>
      <c r="K499" s="49"/>
    </row>
    <row r="500">
      <c r="I500" s="49"/>
      <c r="J500" s="49"/>
      <c r="K500" s="49"/>
    </row>
    <row r="501">
      <c r="I501" s="49"/>
      <c r="J501" s="49"/>
      <c r="K501" s="49"/>
    </row>
    <row r="502">
      <c r="I502" s="49"/>
      <c r="J502" s="49"/>
      <c r="K502" s="49"/>
    </row>
    <row r="503">
      <c r="I503" s="49"/>
      <c r="J503" s="49"/>
      <c r="K503" s="49"/>
    </row>
    <row r="504">
      <c r="I504" s="49"/>
      <c r="J504" s="49"/>
      <c r="K504" s="49"/>
    </row>
    <row r="505">
      <c r="I505" s="49"/>
      <c r="J505" s="49"/>
      <c r="K505" s="49"/>
    </row>
    <row r="506">
      <c r="I506" s="49"/>
      <c r="J506" s="49"/>
      <c r="K506" s="49"/>
    </row>
    <row r="507">
      <c r="I507" s="49"/>
      <c r="J507" s="49"/>
      <c r="K507" s="49"/>
    </row>
    <row r="508">
      <c r="I508" s="49"/>
      <c r="J508" s="49"/>
      <c r="K508" s="49"/>
    </row>
    <row r="509">
      <c r="I509" s="49"/>
      <c r="J509" s="49"/>
      <c r="K509" s="49"/>
    </row>
    <row r="510">
      <c r="I510" s="49"/>
      <c r="J510" s="49"/>
      <c r="K510" s="49"/>
    </row>
    <row r="511">
      <c r="I511" s="49"/>
      <c r="J511" s="49"/>
      <c r="K511" s="49"/>
    </row>
    <row r="512">
      <c r="I512" s="49"/>
      <c r="J512" s="49"/>
      <c r="K512" s="49"/>
    </row>
    <row r="513">
      <c r="I513" s="49"/>
      <c r="J513" s="49"/>
      <c r="K513" s="49"/>
    </row>
    <row r="514">
      <c r="I514" s="49"/>
      <c r="J514" s="49"/>
      <c r="K514" s="49"/>
    </row>
    <row r="515">
      <c r="I515" s="49"/>
      <c r="J515" s="49"/>
      <c r="K515" s="49"/>
    </row>
    <row r="516">
      <c r="I516" s="49"/>
      <c r="J516" s="49"/>
      <c r="K516" s="49"/>
    </row>
    <row r="517">
      <c r="I517" s="49"/>
      <c r="J517" s="49"/>
      <c r="K517" s="49"/>
    </row>
    <row r="518">
      <c r="I518" s="49"/>
      <c r="J518" s="49"/>
      <c r="K518" s="49"/>
    </row>
    <row r="519">
      <c r="I519" s="49"/>
      <c r="J519" s="49"/>
      <c r="K519" s="49"/>
    </row>
    <row r="520">
      <c r="I520" s="49"/>
      <c r="J520" s="49"/>
      <c r="K520" s="49"/>
    </row>
    <row r="521">
      <c r="I521" s="49"/>
      <c r="J521" s="49"/>
      <c r="K521" s="49"/>
    </row>
    <row r="522">
      <c r="I522" s="49"/>
      <c r="J522" s="49"/>
      <c r="K522" s="49"/>
    </row>
    <row r="523">
      <c r="I523" s="49"/>
      <c r="J523" s="49"/>
      <c r="K523" s="49"/>
    </row>
    <row r="524">
      <c r="I524" s="49"/>
      <c r="J524" s="49"/>
      <c r="K524" s="49"/>
    </row>
    <row r="525">
      <c r="I525" s="49"/>
      <c r="J525" s="49"/>
      <c r="K525" s="49"/>
    </row>
    <row r="526">
      <c r="I526" s="49"/>
      <c r="J526" s="49"/>
      <c r="K526" s="49"/>
    </row>
    <row r="527">
      <c r="I527" s="49"/>
      <c r="J527" s="49"/>
      <c r="K527" s="49"/>
    </row>
    <row r="528">
      <c r="I528" s="49"/>
      <c r="J528" s="49"/>
      <c r="K528" s="49"/>
    </row>
    <row r="529">
      <c r="I529" s="49"/>
      <c r="J529" s="49"/>
      <c r="K529" s="49"/>
    </row>
    <row r="530">
      <c r="I530" s="49"/>
      <c r="J530" s="49"/>
      <c r="K530" s="49"/>
    </row>
    <row r="531">
      <c r="I531" s="49"/>
      <c r="J531" s="49"/>
      <c r="K531" s="49"/>
    </row>
    <row r="532">
      <c r="I532" s="49"/>
      <c r="J532" s="49"/>
      <c r="K532" s="49"/>
    </row>
    <row r="533">
      <c r="I533" s="49"/>
      <c r="J533" s="49"/>
      <c r="K533" s="49"/>
    </row>
    <row r="534">
      <c r="I534" s="49"/>
      <c r="J534" s="49"/>
      <c r="K534" s="49"/>
    </row>
    <row r="535">
      <c r="I535" s="49"/>
      <c r="J535" s="49"/>
      <c r="K535" s="49"/>
    </row>
    <row r="536">
      <c r="I536" s="49"/>
      <c r="J536" s="49"/>
      <c r="K536" s="49"/>
    </row>
    <row r="537">
      <c r="I537" s="49"/>
      <c r="J537" s="49"/>
      <c r="K537" s="49"/>
    </row>
    <row r="538">
      <c r="I538" s="49"/>
      <c r="J538" s="49"/>
      <c r="K538" s="49"/>
    </row>
    <row r="539">
      <c r="I539" s="49"/>
      <c r="J539" s="49"/>
      <c r="K539" s="49"/>
    </row>
    <row r="540">
      <c r="I540" s="49"/>
      <c r="J540" s="49"/>
      <c r="K540" s="49"/>
    </row>
    <row r="541">
      <c r="I541" s="49"/>
      <c r="J541" s="49"/>
      <c r="K541" s="49"/>
    </row>
    <row r="542">
      <c r="I542" s="49"/>
      <c r="J542" s="49"/>
      <c r="K542" s="49"/>
    </row>
    <row r="543">
      <c r="I543" s="49"/>
      <c r="J543" s="49"/>
      <c r="K543" s="49"/>
    </row>
    <row r="544">
      <c r="I544" s="49"/>
      <c r="J544" s="49"/>
      <c r="K544" s="49"/>
    </row>
    <row r="545">
      <c r="I545" s="49"/>
      <c r="J545" s="49"/>
      <c r="K545" s="49"/>
    </row>
    <row r="546">
      <c r="I546" s="49"/>
      <c r="J546" s="49"/>
      <c r="K546" s="49"/>
    </row>
    <row r="547">
      <c r="I547" s="49"/>
      <c r="J547" s="49"/>
      <c r="K547" s="49"/>
    </row>
    <row r="548">
      <c r="I548" s="49"/>
      <c r="J548" s="49"/>
      <c r="K548" s="49"/>
    </row>
    <row r="549">
      <c r="I549" s="49"/>
      <c r="J549" s="49"/>
      <c r="K549" s="49"/>
    </row>
    <row r="550">
      <c r="I550" s="49"/>
      <c r="J550" s="49"/>
      <c r="K550" s="49"/>
    </row>
    <row r="551">
      <c r="I551" s="49"/>
      <c r="J551" s="49"/>
      <c r="K551" s="49"/>
    </row>
    <row r="552">
      <c r="I552" s="49"/>
      <c r="J552" s="49"/>
      <c r="K552" s="49"/>
    </row>
    <row r="553">
      <c r="I553" s="49"/>
      <c r="J553" s="49"/>
      <c r="K553" s="49"/>
    </row>
    <row r="554">
      <c r="I554" s="49"/>
      <c r="J554" s="49"/>
      <c r="K554" s="49"/>
    </row>
    <row r="555">
      <c r="I555" s="49"/>
      <c r="J555" s="49"/>
      <c r="K555" s="49"/>
    </row>
    <row r="556">
      <c r="I556" s="49"/>
      <c r="J556" s="49"/>
      <c r="K556" s="49"/>
    </row>
    <row r="557">
      <c r="I557" s="49"/>
      <c r="J557" s="49"/>
      <c r="K557" s="49"/>
    </row>
    <row r="558">
      <c r="I558" s="49"/>
      <c r="J558" s="49"/>
      <c r="K558" s="49"/>
    </row>
    <row r="559">
      <c r="I559" s="49"/>
      <c r="J559" s="49"/>
      <c r="K559" s="49"/>
    </row>
    <row r="560">
      <c r="I560" s="49"/>
      <c r="J560" s="49"/>
      <c r="K560" s="49"/>
    </row>
    <row r="561">
      <c r="I561" s="49"/>
      <c r="J561" s="49"/>
      <c r="K561" s="49"/>
    </row>
    <row r="562">
      <c r="I562" s="49"/>
      <c r="J562" s="49"/>
      <c r="K562" s="49"/>
    </row>
    <row r="563">
      <c r="I563" s="49"/>
      <c r="J563" s="49"/>
      <c r="K563" s="49"/>
    </row>
    <row r="564">
      <c r="I564" s="49"/>
      <c r="J564" s="49"/>
      <c r="K564" s="49"/>
    </row>
    <row r="565">
      <c r="I565" s="49"/>
      <c r="J565" s="49"/>
      <c r="K565" s="49"/>
    </row>
    <row r="566">
      <c r="I566" s="49"/>
      <c r="J566" s="49"/>
      <c r="K566" s="49"/>
    </row>
    <row r="567">
      <c r="I567" s="49"/>
      <c r="J567" s="49"/>
      <c r="K567" s="49"/>
    </row>
    <row r="568">
      <c r="I568" s="49"/>
      <c r="J568" s="49"/>
      <c r="K568" s="49"/>
    </row>
    <row r="569">
      <c r="I569" s="49"/>
      <c r="J569" s="49"/>
      <c r="K569" s="49"/>
    </row>
    <row r="570">
      <c r="I570" s="49"/>
      <c r="J570" s="49"/>
      <c r="K570" s="49"/>
    </row>
    <row r="571">
      <c r="I571" s="49"/>
      <c r="J571" s="49"/>
      <c r="K571" s="49"/>
    </row>
    <row r="572">
      <c r="I572" s="49"/>
      <c r="J572" s="49"/>
      <c r="K572" s="49"/>
    </row>
    <row r="573">
      <c r="I573" s="49"/>
      <c r="J573" s="49"/>
      <c r="K573" s="49"/>
    </row>
    <row r="574">
      <c r="I574" s="49"/>
      <c r="J574" s="49"/>
      <c r="K574" s="49"/>
    </row>
    <row r="575">
      <c r="I575" s="49"/>
      <c r="J575" s="49"/>
      <c r="K575" s="49"/>
    </row>
    <row r="576">
      <c r="I576" s="49"/>
      <c r="J576" s="49"/>
      <c r="K576" s="49"/>
    </row>
    <row r="577">
      <c r="I577" s="49"/>
      <c r="J577" s="49"/>
      <c r="K577" s="49"/>
    </row>
    <row r="578">
      <c r="I578" s="49"/>
      <c r="J578" s="49"/>
      <c r="K578" s="49"/>
    </row>
    <row r="579">
      <c r="I579" s="49"/>
      <c r="J579" s="49"/>
      <c r="K579" s="49"/>
    </row>
    <row r="580">
      <c r="I580" s="49"/>
      <c r="J580" s="49"/>
      <c r="K580" s="49"/>
    </row>
    <row r="581">
      <c r="I581" s="49"/>
      <c r="J581" s="49"/>
      <c r="K581" s="49"/>
    </row>
    <row r="582">
      <c r="I582" s="49"/>
      <c r="J582" s="49"/>
      <c r="K582" s="49"/>
    </row>
    <row r="583">
      <c r="I583" s="49"/>
      <c r="J583" s="49"/>
      <c r="K583" s="49"/>
    </row>
    <row r="584">
      <c r="I584" s="49"/>
      <c r="J584" s="49"/>
      <c r="K584" s="49"/>
    </row>
    <row r="585">
      <c r="I585" s="49"/>
      <c r="J585" s="49"/>
      <c r="K585" s="49"/>
    </row>
    <row r="586">
      <c r="I586" s="49"/>
      <c r="J586" s="49"/>
      <c r="K586" s="49"/>
    </row>
    <row r="587">
      <c r="I587" s="49"/>
      <c r="J587" s="49"/>
      <c r="K587" s="49"/>
    </row>
    <row r="588">
      <c r="I588" s="49"/>
      <c r="J588" s="49"/>
      <c r="K588" s="49"/>
    </row>
    <row r="589">
      <c r="I589" s="49"/>
      <c r="J589" s="49"/>
      <c r="K589" s="49"/>
    </row>
    <row r="590">
      <c r="I590" s="49"/>
      <c r="J590" s="49"/>
      <c r="K590" s="49"/>
    </row>
    <row r="591">
      <c r="I591" s="49"/>
      <c r="J591" s="49"/>
      <c r="K591" s="49"/>
    </row>
    <row r="592">
      <c r="I592" s="49"/>
      <c r="J592" s="49"/>
      <c r="K592" s="49"/>
    </row>
    <row r="593">
      <c r="I593" s="49"/>
      <c r="J593" s="49"/>
      <c r="K593" s="49"/>
    </row>
    <row r="594">
      <c r="I594" s="49"/>
      <c r="J594" s="49"/>
      <c r="K594" s="49"/>
    </row>
    <row r="595">
      <c r="I595" s="49"/>
      <c r="J595" s="49"/>
      <c r="K595" s="49"/>
    </row>
    <row r="596">
      <c r="I596" s="49"/>
      <c r="J596" s="49"/>
      <c r="K596" s="49"/>
    </row>
    <row r="597">
      <c r="I597" s="49"/>
      <c r="J597" s="49"/>
      <c r="K597" s="49"/>
    </row>
    <row r="598">
      <c r="I598" s="49"/>
      <c r="J598" s="49"/>
      <c r="K598" s="49"/>
    </row>
    <row r="599">
      <c r="I599" s="49"/>
      <c r="J599" s="49"/>
      <c r="K599" s="49"/>
    </row>
    <row r="600">
      <c r="I600" s="49"/>
      <c r="J600" s="49"/>
      <c r="K600" s="49"/>
    </row>
    <row r="601">
      <c r="I601" s="49"/>
      <c r="J601" s="49"/>
      <c r="K601" s="49"/>
    </row>
    <row r="602">
      <c r="I602" s="49"/>
      <c r="J602" s="49"/>
      <c r="K602" s="49"/>
    </row>
    <row r="603">
      <c r="I603" s="49"/>
      <c r="J603" s="49"/>
      <c r="K603" s="49"/>
    </row>
    <row r="604">
      <c r="I604" s="49"/>
      <c r="J604" s="49"/>
      <c r="K604" s="49"/>
    </row>
    <row r="605">
      <c r="I605" s="49"/>
      <c r="J605" s="49"/>
      <c r="K605" s="49"/>
    </row>
    <row r="606">
      <c r="I606" s="49"/>
      <c r="J606" s="49"/>
      <c r="K606" s="49"/>
    </row>
    <row r="607">
      <c r="I607" s="49"/>
      <c r="J607" s="49"/>
      <c r="K607" s="49"/>
    </row>
    <row r="608">
      <c r="I608" s="49"/>
      <c r="J608" s="49"/>
      <c r="K608" s="49"/>
    </row>
    <row r="609">
      <c r="I609" s="49"/>
      <c r="J609" s="49"/>
      <c r="K609" s="49"/>
    </row>
    <row r="610">
      <c r="I610" s="49"/>
      <c r="J610" s="49"/>
      <c r="K610" s="49"/>
    </row>
    <row r="611">
      <c r="I611" s="49"/>
      <c r="J611" s="49"/>
      <c r="K611" s="49"/>
    </row>
    <row r="612">
      <c r="I612" s="49"/>
      <c r="J612" s="49"/>
      <c r="K612" s="49"/>
    </row>
    <row r="613">
      <c r="I613" s="49"/>
      <c r="J613" s="49"/>
      <c r="K613" s="49"/>
    </row>
    <row r="614">
      <c r="I614" s="49"/>
      <c r="J614" s="49"/>
      <c r="K614" s="49"/>
    </row>
    <row r="615">
      <c r="I615" s="49"/>
      <c r="J615" s="49"/>
      <c r="K615" s="49"/>
    </row>
    <row r="616">
      <c r="I616" s="49"/>
      <c r="J616" s="49"/>
      <c r="K616" s="49"/>
    </row>
    <row r="617">
      <c r="I617" s="49"/>
      <c r="J617" s="49"/>
      <c r="K617" s="49"/>
    </row>
    <row r="618">
      <c r="I618" s="49"/>
      <c r="J618" s="49"/>
      <c r="K618" s="49"/>
    </row>
    <row r="619">
      <c r="I619" s="49"/>
      <c r="J619" s="49"/>
      <c r="K619" s="49"/>
    </row>
    <row r="620">
      <c r="I620" s="49"/>
      <c r="J620" s="49"/>
      <c r="K620" s="49"/>
    </row>
    <row r="621">
      <c r="I621" s="49"/>
      <c r="J621" s="49"/>
      <c r="K621" s="49"/>
    </row>
    <row r="622">
      <c r="I622" s="49"/>
      <c r="J622" s="49"/>
      <c r="K622" s="49"/>
    </row>
    <row r="623">
      <c r="I623" s="49"/>
      <c r="J623" s="49"/>
      <c r="K623" s="49"/>
    </row>
    <row r="624">
      <c r="I624" s="49"/>
      <c r="J624" s="49"/>
      <c r="K624" s="49"/>
    </row>
    <row r="625">
      <c r="I625" s="49"/>
      <c r="J625" s="49"/>
      <c r="K625" s="49"/>
    </row>
    <row r="626">
      <c r="I626" s="49"/>
      <c r="J626" s="49"/>
      <c r="K626" s="49"/>
    </row>
    <row r="627">
      <c r="I627" s="49"/>
      <c r="J627" s="49"/>
      <c r="K627" s="49"/>
    </row>
    <row r="628">
      <c r="I628" s="49"/>
      <c r="J628" s="49"/>
      <c r="K628" s="49"/>
    </row>
    <row r="629">
      <c r="I629" s="49"/>
      <c r="J629" s="49"/>
      <c r="K629" s="49"/>
    </row>
    <row r="630">
      <c r="I630" s="49"/>
      <c r="J630" s="49"/>
      <c r="K630" s="49"/>
    </row>
    <row r="631">
      <c r="I631" s="49"/>
      <c r="J631" s="49"/>
      <c r="K631" s="49"/>
    </row>
    <row r="632">
      <c r="I632" s="49"/>
      <c r="J632" s="49"/>
      <c r="K632" s="49"/>
    </row>
    <row r="633">
      <c r="I633" s="49"/>
      <c r="J633" s="49"/>
      <c r="K633" s="49"/>
    </row>
    <row r="634">
      <c r="I634" s="49"/>
      <c r="J634" s="49"/>
      <c r="K634" s="49"/>
    </row>
    <row r="635">
      <c r="I635" s="49"/>
      <c r="J635" s="49"/>
      <c r="K635" s="49"/>
    </row>
    <row r="636">
      <c r="I636" s="49"/>
      <c r="J636" s="49"/>
      <c r="K636" s="49"/>
    </row>
    <row r="637">
      <c r="I637" s="49"/>
      <c r="J637" s="49"/>
      <c r="K637" s="49"/>
    </row>
    <row r="638">
      <c r="I638" s="49"/>
      <c r="J638" s="49"/>
      <c r="K638" s="49"/>
    </row>
    <row r="639">
      <c r="I639" s="49"/>
      <c r="J639" s="49"/>
      <c r="K639" s="49"/>
    </row>
    <row r="640">
      <c r="I640" s="49"/>
      <c r="J640" s="49"/>
      <c r="K640" s="49"/>
    </row>
    <row r="641">
      <c r="I641" s="49"/>
      <c r="J641" s="49"/>
      <c r="K641" s="49"/>
    </row>
    <row r="642">
      <c r="I642" s="49"/>
      <c r="J642" s="49"/>
      <c r="K642" s="49"/>
    </row>
    <row r="643">
      <c r="I643" s="49"/>
      <c r="J643" s="49"/>
      <c r="K643" s="49"/>
    </row>
    <row r="644">
      <c r="I644" s="49"/>
      <c r="J644" s="49"/>
      <c r="K644" s="49"/>
    </row>
    <row r="645">
      <c r="I645" s="49"/>
      <c r="J645" s="49"/>
      <c r="K645" s="49"/>
    </row>
    <row r="646">
      <c r="I646" s="49"/>
      <c r="J646" s="49"/>
      <c r="K646" s="49"/>
    </row>
    <row r="647">
      <c r="I647" s="49"/>
      <c r="J647" s="49"/>
      <c r="K647" s="49"/>
    </row>
    <row r="648">
      <c r="I648" s="49"/>
      <c r="J648" s="49"/>
      <c r="K648" s="49"/>
    </row>
    <row r="649">
      <c r="I649" s="49"/>
      <c r="J649" s="49"/>
      <c r="K649" s="49"/>
    </row>
    <row r="650">
      <c r="I650" s="49"/>
      <c r="J650" s="49"/>
      <c r="K650" s="49"/>
    </row>
    <row r="651">
      <c r="I651" s="49"/>
      <c r="J651" s="49"/>
      <c r="K651" s="49"/>
    </row>
    <row r="652">
      <c r="I652" s="49"/>
      <c r="J652" s="49"/>
      <c r="K652" s="49"/>
    </row>
    <row r="653">
      <c r="I653" s="49"/>
      <c r="J653" s="49"/>
      <c r="K653" s="49"/>
    </row>
    <row r="654">
      <c r="I654" s="49"/>
      <c r="J654" s="49"/>
      <c r="K654" s="49"/>
    </row>
    <row r="655">
      <c r="I655" s="49"/>
      <c r="J655" s="49"/>
      <c r="K655" s="49"/>
    </row>
    <row r="656">
      <c r="I656" s="49"/>
      <c r="J656" s="49"/>
      <c r="K656" s="49"/>
    </row>
    <row r="657">
      <c r="I657" s="49"/>
      <c r="J657" s="49"/>
      <c r="K657" s="49"/>
    </row>
    <row r="658">
      <c r="I658" s="49"/>
      <c r="J658" s="49"/>
      <c r="K658" s="49"/>
    </row>
    <row r="659">
      <c r="I659" s="49"/>
      <c r="J659" s="49"/>
      <c r="K659" s="49"/>
    </row>
    <row r="660">
      <c r="I660" s="49"/>
      <c r="J660" s="49"/>
      <c r="K660" s="49"/>
    </row>
    <row r="661">
      <c r="I661" s="49"/>
      <c r="J661" s="49"/>
      <c r="K661" s="49"/>
    </row>
    <row r="662">
      <c r="I662" s="49"/>
      <c r="J662" s="49"/>
      <c r="K662" s="49"/>
    </row>
    <row r="663">
      <c r="I663" s="49"/>
      <c r="J663" s="49"/>
      <c r="K663" s="49"/>
    </row>
    <row r="664">
      <c r="I664" s="49"/>
      <c r="J664" s="49"/>
      <c r="K664" s="49"/>
    </row>
    <row r="665">
      <c r="I665" s="49"/>
      <c r="J665" s="49"/>
      <c r="K665" s="49"/>
    </row>
    <row r="666">
      <c r="I666" s="49"/>
      <c r="J666" s="49"/>
      <c r="K666" s="49"/>
    </row>
    <row r="667">
      <c r="I667" s="49"/>
      <c r="J667" s="49"/>
      <c r="K667" s="49"/>
    </row>
    <row r="668">
      <c r="I668" s="49"/>
      <c r="J668" s="49"/>
      <c r="K668" s="49"/>
    </row>
    <row r="669">
      <c r="I669" s="49"/>
      <c r="J669" s="49"/>
      <c r="K669" s="49"/>
    </row>
    <row r="670">
      <c r="I670" s="49"/>
      <c r="J670" s="49"/>
      <c r="K670" s="49"/>
    </row>
    <row r="671">
      <c r="I671" s="49"/>
      <c r="J671" s="49"/>
      <c r="K671" s="49"/>
    </row>
    <row r="672">
      <c r="I672" s="49"/>
      <c r="J672" s="49"/>
      <c r="K672" s="49"/>
    </row>
    <row r="673">
      <c r="I673" s="49"/>
      <c r="J673" s="49"/>
      <c r="K673" s="49"/>
    </row>
    <row r="674">
      <c r="I674" s="49"/>
      <c r="J674" s="49"/>
      <c r="K674" s="49"/>
    </row>
    <row r="675">
      <c r="I675" s="49"/>
      <c r="J675" s="49"/>
      <c r="K675" s="49"/>
    </row>
    <row r="676">
      <c r="I676" s="49"/>
      <c r="J676" s="49"/>
      <c r="K676" s="49"/>
    </row>
    <row r="677">
      <c r="I677" s="49"/>
      <c r="J677" s="49"/>
      <c r="K677" s="49"/>
    </row>
    <row r="678">
      <c r="I678" s="49"/>
      <c r="J678" s="49"/>
      <c r="K678" s="49"/>
    </row>
    <row r="679">
      <c r="I679" s="49"/>
      <c r="J679" s="49"/>
      <c r="K679" s="49"/>
    </row>
    <row r="680">
      <c r="I680" s="49"/>
      <c r="J680" s="49"/>
      <c r="K680" s="49"/>
    </row>
    <row r="681">
      <c r="I681" s="49"/>
      <c r="J681" s="49"/>
      <c r="K681" s="49"/>
    </row>
    <row r="682">
      <c r="I682" s="49"/>
      <c r="J682" s="49"/>
      <c r="K682" s="49"/>
    </row>
    <row r="683">
      <c r="I683" s="49"/>
      <c r="J683" s="49"/>
      <c r="K683" s="49"/>
    </row>
    <row r="684">
      <c r="I684" s="49"/>
      <c r="J684" s="49"/>
      <c r="K684" s="49"/>
    </row>
    <row r="685">
      <c r="I685" s="49"/>
      <c r="J685" s="49"/>
      <c r="K685" s="49"/>
    </row>
    <row r="686">
      <c r="I686" s="49"/>
      <c r="J686" s="49"/>
      <c r="K686" s="49"/>
    </row>
    <row r="687">
      <c r="I687" s="49"/>
      <c r="J687" s="49"/>
      <c r="K687" s="49"/>
    </row>
    <row r="688">
      <c r="I688" s="49"/>
      <c r="J688" s="49"/>
      <c r="K688" s="49"/>
    </row>
    <row r="689">
      <c r="I689" s="49"/>
      <c r="J689" s="49"/>
      <c r="K689" s="49"/>
    </row>
    <row r="690">
      <c r="I690" s="49"/>
      <c r="J690" s="49"/>
      <c r="K690" s="49"/>
    </row>
    <row r="691">
      <c r="I691" s="49"/>
      <c r="J691" s="49"/>
      <c r="K691" s="49"/>
    </row>
    <row r="692">
      <c r="I692" s="49"/>
      <c r="J692" s="49"/>
      <c r="K692" s="49"/>
    </row>
    <row r="693">
      <c r="I693" s="49"/>
      <c r="J693" s="49"/>
      <c r="K693" s="49"/>
    </row>
    <row r="694">
      <c r="I694" s="49"/>
      <c r="J694" s="49"/>
      <c r="K694" s="49"/>
    </row>
    <row r="695">
      <c r="I695" s="49"/>
      <c r="J695" s="49"/>
      <c r="K695" s="49"/>
    </row>
    <row r="696">
      <c r="I696" s="49"/>
      <c r="J696" s="49"/>
      <c r="K696" s="49"/>
    </row>
    <row r="697">
      <c r="I697" s="49"/>
      <c r="J697" s="49"/>
      <c r="K697" s="49"/>
    </row>
    <row r="698">
      <c r="I698" s="49"/>
      <c r="J698" s="49"/>
      <c r="K698" s="49"/>
    </row>
    <row r="699">
      <c r="I699" s="49"/>
      <c r="J699" s="49"/>
      <c r="K699" s="49"/>
    </row>
    <row r="700">
      <c r="I700" s="49"/>
      <c r="J700" s="49"/>
      <c r="K700" s="49"/>
    </row>
    <row r="701">
      <c r="I701" s="49"/>
      <c r="J701" s="49"/>
      <c r="K701" s="49"/>
    </row>
    <row r="702">
      <c r="I702" s="49"/>
      <c r="J702" s="49"/>
      <c r="K702" s="49"/>
    </row>
    <row r="703">
      <c r="I703" s="49"/>
      <c r="J703" s="49"/>
      <c r="K703" s="49"/>
    </row>
    <row r="704">
      <c r="I704" s="49"/>
      <c r="J704" s="49"/>
      <c r="K704" s="49"/>
    </row>
    <row r="705">
      <c r="I705" s="49"/>
      <c r="J705" s="49"/>
      <c r="K705" s="49"/>
    </row>
    <row r="706">
      <c r="I706" s="49"/>
      <c r="J706" s="49"/>
      <c r="K706" s="49"/>
    </row>
    <row r="707">
      <c r="I707" s="49"/>
      <c r="J707" s="49"/>
      <c r="K707" s="49"/>
    </row>
    <row r="708">
      <c r="I708" s="49"/>
      <c r="J708" s="49"/>
      <c r="K708" s="49"/>
    </row>
    <row r="709">
      <c r="I709" s="49"/>
      <c r="J709" s="49"/>
      <c r="K709" s="49"/>
    </row>
    <row r="710">
      <c r="I710" s="49"/>
      <c r="J710" s="49"/>
      <c r="K710" s="49"/>
    </row>
    <row r="711">
      <c r="I711" s="49"/>
      <c r="J711" s="49"/>
      <c r="K711" s="49"/>
    </row>
    <row r="712">
      <c r="I712" s="49"/>
      <c r="J712" s="49"/>
      <c r="K712" s="49"/>
    </row>
    <row r="713">
      <c r="I713" s="49"/>
      <c r="J713" s="49"/>
      <c r="K713" s="49"/>
    </row>
    <row r="714">
      <c r="I714" s="49"/>
      <c r="J714" s="49"/>
      <c r="K714" s="49"/>
    </row>
    <row r="715">
      <c r="I715" s="49"/>
      <c r="J715" s="49"/>
      <c r="K715" s="49"/>
    </row>
    <row r="716">
      <c r="I716" s="49"/>
      <c r="J716" s="49"/>
      <c r="K716" s="49"/>
    </row>
    <row r="717">
      <c r="I717" s="49"/>
      <c r="J717" s="49"/>
      <c r="K717" s="49"/>
    </row>
    <row r="718">
      <c r="I718" s="49"/>
      <c r="J718" s="49"/>
      <c r="K718" s="49"/>
    </row>
    <row r="719">
      <c r="I719" s="49"/>
      <c r="J719" s="49"/>
      <c r="K719" s="49"/>
    </row>
    <row r="720">
      <c r="I720" s="49"/>
      <c r="J720" s="49"/>
      <c r="K720" s="49"/>
    </row>
    <row r="721">
      <c r="I721" s="49"/>
      <c r="J721" s="49"/>
      <c r="K721" s="49"/>
    </row>
    <row r="722">
      <c r="I722" s="49"/>
      <c r="J722" s="49"/>
      <c r="K722" s="49"/>
    </row>
    <row r="723">
      <c r="I723" s="49"/>
      <c r="J723" s="49"/>
      <c r="K723" s="49"/>
    </row>
    <row r="724">
      <c r="I724" s="49"/>
      <c r="J724" s="49"/>
      <c r="K724" s="49"/>
    </row>
    <row r="725">
      <c r="I725" s="49"/>
      <c r="J725" s="49"/>
      <c r="K725" s="49"/>
    </row>
    <row r="726">
      <c r="I726" s="49"/>
      <c r="J726" s="49"/>
      <c r="K726" s="49"/>
    </row>
    <row r="727">
      <c r="I727" s="49"/>
      <c r="J727" s="49"/>
      <c r="K727" s="49"/>
    </row>
    <row r="728">
      <c r="I728" s="49"/>
      <c r="J728" s="49"/>
      <c r="K728" s="49"/>
    </row>
    <row r="729">
      <c r="I729" s="49"/>
      <c r="J729" s="49"/>
      <c r="K729" s="49"/>
    </row>
    <row r="730">
      <c r="I730" s="49"/>
      <c r="J730" s="49"/>
      <c r="K730" s="49"/>
    </row>
    <row r="731">
      <c r="I731" s="49"/>
      <c r="J731" s="49"/>
      <c r="K731" s="49"/>
    </row>
    <row r="732">
      <c r="I732" s="49"/>
      <c r="J732" s="49"/>
      <c r="K732" s="49"/>
    </row>
    <row r="733">
      <c r="I733" s="49"/>
      <c r="J733" s="49"/>
      <c r="K733" s="49"/>
    </row>
    <row r="734">
      <c r="I734" s="49"/>
      <c r="J734" s="49"/>
      <c r="K734" s="49"/>
    </row>
    <row r="735">
      <c r="I735" s="49"/>
      <c r="J735" s="49"/>
      <c r="K735" s="49"/>
    </row>
    <row r="736">
      <c r="I736" s="49"/>
      <c r="J736" s="49"/>
      <c r="K736" s="49"/>
    </row>
    <row r="737">
      <c r="I737" s="49"/>
      <c r="J737" s="49"/>
      <c r="K737" s="49"/>
    </row>
    <row r="738">
      <c r="I738" s="49"/>
      <c r="J738" s="49"/>
      <c r="K738" s="49"/>
    </row>
    <row r="739">
      <c r="I739" s="49"/>
      <c r="J739" s="49"/>
      <c r="K739" s="49"/>
    </row>
    <row r="740">
      <c r="I740" s="49"/>
      <c r="J740" s="49"/>
      <c r="K740" s="49"/>
    </row>
    <row r="741">
      <c r="I741" s="49"/>
      <c r="J741" s="49"/>
      <c r="K741" s="49"/>
    </row>
    <row r="742">
      <c r="I742" s="49"/>
      <c r="J742" s="49"/>
      <c r="K742" s="49"/>
    </row>
    <row r="743">
      <c r="I743" s="49"/>
      <c r="J743" s="49"/>
      <c r="K743" s="49"/>
    </row>
    <row r="744">
      <c r="I744" s="49"/>
      <c r="J744" s="49"/>
      <c r="K744" s="49"/>
    </row>
    <row r="745">
      <c r="I745" s="49"/>
      <c r="J745" s="49"/>
      <c r="K745" s="49"/>
    </row>
    <row r="746">
      <c r="I746" s="49"/>
      <c r="J746" s="49"/>
      <c r="K746" s="49"/>
    </row>
    <row r="747">
      <c r="I747" s="49"/>
      <c r="J747" s="49"/>
      <c r="K747" s="49"/>
    </row>
    <row r="748">
      <c r="I748" s="49"/>
      <c r="J748" s="49"/>
      <c r="K748" s="49"/>
    </row>
    <row r="749">
      <c r="I749" s="49"/>
      <c r="J749" s="49"/>
      <c r="K749" s="49"/>
    </row>
    <row r="750">
      <c r="I750" s="49"/>
      <c r="J750" s="49"/>
      <c r="K750" s="49"/>
    </row>
    <row r="751">
      <c r="I751" s="49"/>
      <c r="J751" s="49"/>
      <c r="K751" s="49"/>
    </row>
    <row r="752">
      <c r="I752" s="49"/>
      <c r="J752" s="49"/>
      <c r="K752" s="49"/>
    </row>
    <row r="753">
      <c r="I753" s="49"/>
      <c r="J753" s="49"/>
      <c r="K753" s="49"/>
    </row>
    <row r="754">
      <c r="I754" s="49"/>
      <c r="J754" s="49"/>
      <c r="K754" s="49"/>
    </row>
    <row r="755">
      <c r="I755" s="49"/>
      <c r="J755" s="49"/>
      <c r="K755" s="49"/>
    </row>
    <row r="756">
      <c r="I756" s="49"/>
      <c r="J756" s="49"/>
      <c r="K756" s="49"/>
    </row>
    <row r="757">
      <c r="I757" s="49"/>
      <c r="J757" s="49"/>
      <c r="K757" s="49"/>
    </row>
    <row r="758">
      <c r="I758" s="49"/>
      <c r="J758" s="49"/>
      <c r="K758" s="49"/>
    </row>
    <row r="759">
      <c r="I759" s="49"/>
      <c r="J759" s="49"/>
      <c r="K759" s="49"/>
    </row>
    <row r="760">
      <c r="I760" s="49"/>
      <c r="J760" s="49"/>
      <c r="K760" s="49"/>
    </row>
    <row r="761">
      <c r="I761" s="49"/>
      <c r="J761" s="49"/>
      <c r="K761" s="49"/>
    </row>
    <row r="762">
      <c r="I762" s="49"/>
      <c r="J762" s="49"/>
      <c r="K762" s="49"/>
    </row>
    <row r="763">
      <c r="I763" s="49"/>
      <c r="J763" s="49"/>
      <c r="K763" s="49"/>
    </row>
    <row r="764">
      <c r="I764" s="49"/>
      <c r="J764" s="49"/>
      <c r="K764" s="49"/>
    </row>
    <row r="765">
      <c r="I765" s="49"/>
      <c r="J765" s="49"/>
      <c r="K765" s="49"/>
    </row>
    <row r="766">
      <c r="I766" s="49"/>
      <c r="J766" s="49"/>
      <c r="K766" s="49"/>
    </row>
    <row r="767">
      <c r="I767" s="49"/>
      <c r="J767" s="49"/>
      <c r="K767" s="49"/>
    </row>
    <row r="768">
      <c r="I768" s="49"/>
      <c r="J768" s="49"/>
      <c r="K768" s="49"/>
    </row>
    <row r="769">
      <c r="I769" s="49"/>
      <c r="J769" s="49"/>
      <c r="K769" s="49"/>
    </row>
    <row r="770">
      <c r="I770" s="49"/>
      <c r="J770" s="49"/>
      <c r="K770" s="49"/>
    </row>
    <row r="771">
      <c r="I771" s="49"/>
      <c r="J771" s="49"/>
      <c r="K771" s="49"/>
    </row>
    <row r="772">
      <c r="I772" s="49"/>
      <c r="J772" s="49"/>
      <c r="K772" s="49"/>
    </row>
    <row r="773">
      <c r="I773" s="49"/>
      <c r="J773" s="49"/>
      <c r="K773" s="49"/>
    </row>
    <row r="774">
      <c r="I774" s="49"/>
      <c r="J774" s="49"/>
      <c r="K774" s="49"/>
    </row>
    <row r="775">
      <c r="I775" s="49"/>
      <c r="J775" s="49"/>
      <c r="K775" s="49"/>
    </row>
    <row r="776">
      <c r="I776" s="49"/>
      <c r="J776" s="49"/>
      <c r="K776" s="49"/>
    </row>
    <row r="777">
      <c r="I777" s="49"/>
      <c r="J777" s="49"/>
      <c r="K777" s="49"/>
    </row>
    <row r="778">
      <c r="I778" s="49"/>
      <c r="J778" s="49"/>
      <c r="K778" s="49"/>
    </row>
    <row r="779">
      <c r="I779" s="49"/>
      <c r="J779" s="49"/>
      <c r="K779" s="49"/>
    </row>
    <row r="780">
      <c r="I780" s="49"/>
      <c r="J780" s="49"/>
      <c r="K780" s="49"/>
    </row>
    <row r="781">
      <c r="I781" s="49"/>
      <c r="J781" s="49"/>
      <c r="K781" s="49"/>
    </row>
    <row r="782">
      <c r="I782" s="49"/>
      <c r="J782" s="49"/>
      <c r="K782" s="49"/>
    </row>
    <row r="783">
      <c r="I783" s="49"/>
      <c r="J783" s="49"/>
      <c r="K783" s="49"/>
    </row>
    <row r="784">
      <c r="I784" s="49"/>
      <c r="J784" s="49"/>
      <c r="K784" s="49"/>
    </row>
    <row r="785">
      <c r="I785" s="49"/>
      <c r="J785" s="49"/>
      <c r="K785" s="49"/>
    </row>
    <row r="786">
      <c r="I786" s="49"/>
      <c r="J786" s="49"/>
      <c r="K786" s="49"/>
    </row>
    <row r="787">
      <c r="I787" s="49"/>
      <c r="J787" s="49"/>
      <c r="K787" s="49"/>
    </row>
    <row r="788">
      <c r="I788" s="49"/>
      <c r="J788" s="49"/>
      <c r="K788" s="49"/>
    </row>
    <row r="789">
      <c r="I789" s="49"/>
      <c r="J789" s="49"/>
      <c r="K789" s="49"/>
    </row>
    <row r="790">
      <c r="I790" s="49"/>
      <c r="J790" s="49"/>
      <c r="K790" s="49"/>
    </row>
    <row r="791">
      <c r="I791" s="49"/>
      <c r="J791" s="49"/>
      <c r="K791" s="49"/>
    </row>
    <row r="792">
      <c r="I792" s="49"/>
      <c r="J792" s="49"/>
      <c r="K792" s="49"/>
    </row>
    <row r="793">
      <c r="I793" s="49"/>
      <c r="J793" s="49"/>
      <c r="K793" s="49"/>
    </row>
    <row r="794">
      <c r="I794" s="49"/>
      <c r="J794" s="49"/>
      <c r="K794" s="49"/>
    </row>
    <row r="795">
      <c r="I795" s="49"/>
      <c r="J795" s="49"/>
      <c r="K795" s="49"/>
    </row>
    <row r="796">
      <c r="I796" s="49"/>
      <c r="J796" s="49"/>
      <c r="K796" s="49"/>
    </row>
    <row r="797">
      <c r="I797" s="49"/>
      <c r="J797" s="49"/>
      <c r="K797" s="49"/>
    </row>
    <row r="798">
      <c r="I798" s="49"/>
      <c r="J798" s="49"/>
      <c r="K798" s="49"/>
    </row>
    <row r="799">
      <c r="I799" s="49"/>
      <c r="J799" s="49"/>
      <c r="K799" s="49"/>
    </row>
    <row r="800">
      <c r="I800" s="49"/>
      <c r="J800" s="49"/>
      <c r="K800" s="49"/>
    </row>
    <row r="801">
      <c r="I801" s="49"/>
      <c r="J801" s="49"/>
      <c r="K801" s="49"/>
    </row>
    <row r="802">
      <c r="I802" s="49"/>
      <c r="J802" s="49"/>
      <c r="K802" s="49"/>
    </row>
    <row r="803">
      <c r="I803" s="49"/>
      <c r="J803" s="49"/>
      <c r="K803" s="49"/>
    </row>
    <row r="804">
      <c r="I804" s="49"/>
      <c r="J804" s="49"/>
      <c r="K804" s="49"/>
    </row>
    <row r="805">
      <c r="I805" s="49"/>
      <c r="J805" s="49"/>
      <c r="K805" s="49"/>
    </row>
    <row r="806">
      <c r="I806" s="49"/>
      <c r="J806" s="49"/>
      <c r="K806" s="49"/>
    </row>
    <row r="807">
      <c r="I807" s="49"/>
      <c r="J807" s="49"/>
      <c r="K807" s="49"/>
    </row>
    <row r="808">
      <c r="I808" s="49"/>
      <c r="J808" s="49"/>
      <c r="K808" s="49"/>
    </row>
    <row r="809">
      <c r="I809" s="49"/>
      <c r="J809" s="49"/>
      <c r="K809" s="49"/>
    </row>
    <row r="810">
      <c r="I810" s="49"/>
      <c r="J810" s="49"/>
      <c r="K810" s="49"/>
    </row>
    <row r="811">
      <c r="I811" s="49"/>
      <c r="J811" s="49"/>
      <c r="K811" s="49"/>
    </row>
    <row r="812">
      <c r="I812" s="49"/>
      <c r="J812" s="49"/>
      <c r="K812" s="49"/>
    </row>
    <row r="813">
      <c r="I813" s="49"/>
      <c r="J813" s="49"/>
      <c r="K813" s="49"/>
    </row>
    <row r="814">
      <c r="I814" s="49"/>
      <c r="J814" s="49"/>
      <c r="K814" s="49"/>
    </row>
    <row r="815">
      <c r="I815" s="49"/>
      <c r="J815" s="49"/>
      <c r="K815" s="49"/>
    </row>
    <row r="816">
      <c r="I816" s="49"/>
      <c r="J816" s="49"/>
      <c r="K816" s="49"/>
    </row>
    <row r="817">
      <c r="I817" s="49"/>
      <c r="J817" s="49"/>
      <c r="K817" s="49"/>
    </row>
    <row r="818">
      <c r="I818" s="49"/>
      <c r="J818" s="49"/>
      <c r="K818" s="49"/>
    </row>
    <row r="819">
      <c r="I819" s="49"/>
      <c r="J819" s="49"/>
      <c r="K819" s="49"/>
    </row>
    <row r="820">
      <c r="I820" s="49"/>
      <c r="J820" s="49"/>
      <c r="K820" s="49"/>
    </row>
    <row r="821">
      <c r="I821" s="49"/>
      <c r="J821" s="49"/>
      <c r="K821" s="49"/>
    </row>
    <row r="822">
      <c r="I822" s="49"/>
      <c r="J822" s="49"/>
      <c r="K822" s="49"/>
    </row>
    <row r="823">
      <c r="I823" s="49"/>
      <c r="J823" s="49"/>
      <c r="K823" s="49"/>
    </row>
    <row r="824">
      <c r="I824" s="49"/>
      <c r="J824" s="49"/>
      <c r="K824" s="49"/>
    </row>
    <row r="825">
      <c r="I825" s="49"/>
      <c r="J825" s="49"/>
      <c r="K825" s="49"/>
    </row>
    <row r="826">
      <c r="I826" s="49"/>
      <c r="J826" s="49"/>
      <c r="K826" s="49"/>
    </row>
    <row r="827">
      <c r="I827" s="49"/>
      <c r="J827" s="49"/>
      <c r="K827" s="49"/>
    </row>
    <row r="828">
      <c r="I828" s="49"/>
      <c r="J828" s="49"/>
      <c r="K828" s="49"/>
    </row>
    <row r="829">
      <c r="I829" s="49"/>
      <c r="J829" s="49"/>
      <c r="K829" s="49"/>
    </row>
    <row r="830">
      <c r="I830" s="49"/>
      <c r="J830" s="49"/>
      <c r="K830" s="49"/>
    </row>
    <row r="831">
      <c r="I831" s="49"/>
      <c r="J831" s="49"/>
      <c r="K831" s="49"/>
    </row>
    <row r="832">
      <c r="I832" s="49"/>
      <c r="J832" s="49"/>
      <c r="K832" s="49"/>
    </row>
    <row r="833">
      <c r="I833" s="49"/>
      <c r="J833" s="49"/>
      <c r="K833" s="49"/>
    </row>
    <row r="834">
      <c r="I834" s="49"/>
      <c r="J834" s="49"/>
      <c r="K834" s="49"/>
    </row>
    <row r="835">
      <c r="I835" s="49"/>
      <c r="J835" s="49"/>
      <c r="K835" s="49"/>
    </row>
    <row r="836">
      <c r="I836" s="49"/>
      <c r="J836" s="49"/>
      <c r="K836" s="49"/>
    </row>
    <row r="837">
      <c r="I837" s="49"/>
      <c r="J837" s="49"/>
      <c r="K837" s="49"/>
    </row>
    <row r="838">
      <c r="I838" s="49"/>
      <c r="J838" s="49"/>
      <c r="K838" s="49"/>
    </row>
    <row r="839">
      <c r="I839" s="49"/>
      <c r="J839" s="49"/>
      <c r="K839" s="49"/>
    </row>
    <row r="840">
      <c r="I840" s="49"/>
      <c r="J840" s="49"/>
      <c r="K840" s="49"/>
    </row>
    <row r="841">
      <c r="I841" s="49"/>
      <c r="J841" s="49"/>
      <c r="K841" s="49"/>
    </row>
    <row r="842">
      <c r="I842" s="49"/>
      <c r="J842" s="49"/>
      <c r="K842" s="49"/>
    </row>
    <row r="843">
      <c r="I843" s="49"/>
      <c r="J843" s="49"/>
      <c r="K843" s="49"/>
    </row>
    <row r="844">
      <c r="I844" s="49"/>
      <c r="J844" s="49"/>
      <c r="K844" s="49"/>
    </row>
    <row r="845">
      <c r="I845" s="49"/>
      <c r="J845" s="49"/>
      <c r="K845" s="49"/>
    </row>
    <row r="846">
      <c r="I846" s="49"/>
      <c r="J846" s="49"/>
      <c r="K846" s="49"/>
    </row>
    <row r="847">
      <c r="I847" s="49"/>
      <c r="J847" s="49"/>
      <c r="K847" s="49"/>
    </row>
    <row r="848">
      <c r="I848" s="49"/>
      <c r="J848" s="49"/>
      <c r="K848" s="49"/>
    </row>
    <row r="849">
      <c r="I849" s="49"/>
      <c r="J849" s="49"/>
      <c r="K849" s="49"/>
    </row>
    <row r="850">
      <c r="I850" s="49"/>
      <c r="J850" s="49"/>
      <c r="K850" s="49"/>
    </row>
    <row r="851">
      <c r="I851" s="49"/>
      <c r="J851" s="49"/>
      <c r="K851" s="49"/>
    </row>
    <row r="852">
      <c r="I852" s="49"/>
      <c r="J852" s="49"/>
      <c r="K852" s="49"/>
    </row>
    <row r="853">
      <c r="I853" s="49"/>
      <c r="J853" s="49"/>
      <c r="K853" s="49"/>
    </row>
    <row r="854">
      <c r="I854" s="49"/>
      <c r="J854" s="49"/>
      <c r="K854" s="49"/>
    </row>
    <row r="855">
      <c r="I855" s="49"/>
      <c r="J855" s="49"/>
      <c r="K855" s="49"/>
    </row>
    <row r="856">
      <c r="I856" s="49"/>
      <c r="J856" s="49"/>
      <c r="K856" s="49"/>
    </row>
    <row r="857">
      <c r="I857" s="49"/>
      <c r="J857" s="49"/>
      <c r="K857" s="49"/>
    </row>
    <row r="858">
      <c r="I858" s="49"/>
      <c r="J858" s="49"/>
      <c r="K858" s="49"/>
    </row>
    <row r="859">
      <c r="I859" s="49"/>
      <c r="J859" s="49"/>
      <c r="K859" s="49"/>
    </row>
    <row r="860">
      <c r="I860" s="49"/>
      <c r="J860" s="49"/>
      <c r="K860" s="49"/>
    </row>
    <row r="861">
      <c r="I861" s="49"/>
      <c r="J861" s="49"/>
      <c r="K861" s="49"/>
    </row>
    <row r="862">
      <c r="I862" s="49"/>
      <c r="J862" s="49"/>
      <c r="K862" s="49"/>
    </row>
    <row r="863">
      <c r="I863" s="49"/>
      <c r="J863" s="49"/>
      <c r="K863" s="49"/>
    </row>
    <row r="864">
      <c r="I864" s="49"/>
      <c r="J864" s="49"/>
      <c r="K864" s="49"/>
    </row>
    <row r="865">
      <c r="I865" s="49"/>
      <c r="J865" s="49"/>
      <c r="K865" s="49"/>
    </row>
    <row r="866">
      <c r="I866" s="49"/>
      <c r="J866" s="49"/>
      <c r="K866" s="49"/>
    </row>
    <row r="867">
      <c r="I867" s="49"/>
      <c r="J867" s="49"/>
      <c r="K867" s="49"/>
    </row>
    <row r="868">
      <c r="I868" s="49"/>
      <c r="J868" s="49"/>
      <c r="K868" s="49"/>
    </row>
    <row r="869">
      <c r="I869" s="49"/>
      <c r="J869" s="49"/>
      <c r="K869" s="49"/>
    </row>
    <row r="870">
      <c r="I870" s="49"/>
      <c r="J870" s="49"/>
      <c r="K870" s="49"/>
    </row>
    <row r="871">
      <c r="I871" s="49"/>
      <c r="J871" s="49"/>
      <c r="K871" s="49"/>
    </row>
    <row r="872">
      <c r="I872" s="49"/>
      <c r="J872" s="49"/>
      <c r="K872" s="49"/>
    </row>
    <row r="873">
      <c r="I873" s="49"/>
      <c r="J873" s="49"/>
      <c r="K873" s="49"/>
    </row>
    <row r="874">
      <c r="I874" s="49"/>
      <c r="J874" s="49"/>
      <c r="K874" s="49"/>
    </row>
    <row r="875">
      <c r="I875" s="49"/>
      <c r="J875" s="49"/>
      <c r="K875" s="49"/>
    </row>
    <row r="876">
      <c r="I876" s="49"/>
      <c r="J876" s="49"/>
      <c r="K876" s="49"/>
    </row>
    <row r="877">
      <c r="I877" s="49"/>
      <c r="J877" s="49"/>
      <c r="K877" s="49"/>
    </row>
    <row r="878">
      <c r="I878" s="49"/>
      <c r="J878" s="49"/>
      <c r="K878" s="49"/>
    </row>
    <row r="879">
      <c r="I879" s="49"/>
      <c r="J879" s="49"/>
      <c r="K879" s="49"/>
    </row>
    <row r="880">
      <c r="I880" s="49"/>
      <c r="J880" s="49"/>
      <c r="K880" s="49"/>
    </row>
    <row r="881">
      <c r="I881" s="49"/>
      <c r="J881" s="49"/>
      <c r="K881" s="49"/>
    </row>
    <row r="882">
      <c r="I882" s="49"/>
      <c r="J882" s="49"/>
      <c r="K882" s="49"/>
    </row>
    <row r="883">
      <c r="I883" s="49"/>
      <c r="J883" s="49"/>
      <c r="K883" s="49"/>
    </row>
    <row r="884">
      <c r="I884" s="49"/>
      <c r="J884" s="49"/>
      <c r="K884" s="49"/>
    </row>
    <row r="885">
      <c r="I885" s="49"/>
      <c r="J885" s="49"/>
      <c r="K885" s="49"/>
    </row>
    <row r="886">
      <c r="I886" s="49"/>
      <c r="J886" s="49"/>
      <c r="K886" s="49"/>
    </row>
    <row r="887">
      <c r="I887" s="49"/>
      <c r="J887" s="49"/>
      <c r="K887" s="49"/>
    </row>
    <row r="888">
      <c r="I888" s="49"/>
      <c r="J888" s="49"/>
      <c r="K888" s="49"/>
    </row>
    <row r="889">
      <c r="I889" s="49"/>
      <c r="J889" s="49"/>
      <c r="K889" s="49"/>
    </row>
    <row r="890">
      <c r="I890" s="49"/>
      <c r="J890" s="49"/>
      <c r="K890" s="49"/>
    </row>
    <row r="891">
      <c r="I891" s="49"/>
      <c r="J891" s="49"/>
      <c r="K891" s="49"/>
    </row>
    <row r="892">
      <c r="I892" s="49"/>
      <c r="J892" s="49"/>
      <c r="K892" s="49"/>
    </row>
    <row r="893">
      <c r="I893" s="49"/>
      <c r="J893" s="49"/>
      <c r="K893" s="49"/>
    </row>
    <row r="894">
      <c r="I894" s="49"/>
      <c r="J894" s="49"/>
      <c r="K894" s="49"/>
    </row>
    <row r="895">
      <c r="I895" s="49"/>
      <c r="J895" s="49"/>
      <c r="K895" s="49"/>
    </row>
    <row r="896">
      <c r="I896" s="49"/>
      <c r="J896" s="49"/>
      <c r="K896" s="49"/>
    </row>
    <row r="897">
      <c r="I897" s="49"/>
      <c r="J897" s="49"/>
      <c r="K897" s="49"/>
    </row>
    <row r="898">
      <c r="I898" s="49"/>
      <c r="J898" s="49"/>
      <c r="K898" s="49"/>
    </row>
    <row r="899">
      <c r="I899" s="49"/>
      <c r="J899" s="49"/>
      <c r="K899" s="49"/>
    </row>
    <row r="900">
      <c r="I900" s="49"/>
      <c r="J900" s="49"/>
      <c r="K900" s="49"/>
    </row>
    <row r="901">
      <c r="I901" s="49"/>
      <c r="J901" s="49"/>
      <c r="K901" s="49"/>
    </row>
    <row r="902">
      <c r="I902" s="49"/>
      <c r="J902" s="49"/>
      <c r="K902" s="49"/>
    </row>
    <row r="903">
      <c r="I903" s="49"/>
      <c r="J903" s="49"/>
      <c r="K903" s="49"/>
    </row>
    <row r="904">
      <c r="I904" s="49"/>
      <c r="J904" s="49"/>
      <c r="K904" s="49"/>
    </row>
    <row r="905">
      <c r="I905" s="49"/>
      <c r="J905" s="49"/>
      <c r="K905" s="49"/>
    </row>
    <row r="906">
      <c r="I906" s="49"/>
      <c r="J906" s="49"/>
      <c r="K906" s="49"/>
    </row>
    <row r="907">
      <c r="I907" s="49"/>
      <c r="J907" s="49"/>
      <c r="K907" s="49"/>
    </row>
    <row r="908">
      <c r="I908" s="49"/>
      <c r="J908" s="49"/>
      <c r="K908" s="49"/>
    </row>
    <row r="909">
      <c r="I909" s="49"/>
      <c r="J909" s="49"/>
      <c r="K909" s="49"/>
    </row>
    <row r="910">
      <c r="I910" s="49"/>
      <c r="J910" s="49"/>
      <c r="K910" s="49"/>
    </row>
    <row r="911">
      <c r="I911" s="49"/>
      <c r="J911" s="49"/>
      <c r="K911" s="49"/>
    </row>
    <row r="912">
      <c r="I912" s="49"/>
      <c r="J912" s="49"/>
      <c r="K912" s="49"/>
    </row>
    <row r="913">
      <c r="I913" s="49"/>
      <c r="J913" s="49"/>
      <c r="K913" s="49"/>
    </row>
    <row r="914">
      <c r="I914" s="49"/>
      <c r="J914" s="49"/>
      <c r="K914" s="49"/>
    </row>
    <row r="915">
      <c r="I915" s="49"/>
      <c r="J915" s="49"/>
      <c r="K915" s="49"/>
    </row>
    <row r="916">
      <c r="I916" s="49"/>
      <c r="J916" s="49"/>
      <c r="K916" s="49"/>
    </row>
    <row r="917">
      <c r="I917" s="49"/>
      <c r="J917" s="49"/>
      <c r="K917" s="49"/>
    </row>
    <row r="918">
      <c r="I918" s="49"/>
      <c r="J918" s="49"/>
      <c r="K918" s="49"/>
    </row>
    <row r="919">
      <c r="I919" s="49"/>
      <c r="J919" s="49"/>
      <c r="K919" s="49"/>
    </row>
    <row r="920">
      <c r="I920" s="49"/>
      <c r="J920" s="49"/>
      <c r="K920" s="49"/>
    </row>
    <row r="921">
      <c r="I921" s="49"/>
      <c r="J921" s="49"/>
      <c r="K921" s="49"/>
    </row>
    <row r="922">
      <c r="I922" s="49"/>
      <c r="J922" s="49"/>
      <c r="K922" s="49"/>
    </row>
    <row r="923">
      <c r="I923" s="49"/>
      <c r="J923" s="49"/>
      <c r="K923" s="49"/>
    </row>
    <row r="924">
      <c r="I924" s="49"/>
      <c r="J924" s="49"/>
      <c r="K924" s="49"/>
    </row>
    <row r="925">
      <c r="I925" s="49"/>
      <c r="J925" s="49"/>
      <c r="K925" s="49"/>
    </row>
    <row r="926">
      <c r="I926" s="49"/>
      <c r="J926" s="49"/>
      <c r="K926" s="49"/>
    </row>
    <row r="927">
      <c r="I927" s="49"/>
      <c r="J927" s="49"/>
      <c r="K927" s="49"/>
    </row>
    <row r="928">
      <c r="I928" s="49"/>
      <c r="J928" s="49"/>
      <c r="K928" s="49"/>
    </row>
    <row r="929">
      <c r="I929" s="49"/>
      <c r="J929" s="49"/>
      <c r="K929" s="49"/>
    </row>
    <row r="930">
      <c r="I930" s="49"/>
      <c r="J930" s="49"/>
      <c r="K930" s="49"/>
    </row>
    <row r="931">
      <c r="I931" s="49"/>
      <c r="J931" s="49"/>
      <c r="K931" s="49"/>
    </row>
    <row r="932">
      <c r="I932" s="49"/>
      <c r="J932" s="49"/>
      <c r="K932" s="49"/>
    </row>
    <row r="933">
      <c r="I933" s="49"/>
      <c r="J933" s="49"/>
      <c r="K933" s="49"/>
    </row>
    <row r="934">
      <c r="I934" s="49"/>
      <c r="J934" s="49"/>
      <c r="K934" s="49"/>
    </row>
    <row r="935">
      <c r="I935" s="49"/>
      <c r="J935" s="49"/>
      <c r="K935" s="49"/>
    </row>
    <row r="936">
      <c r="I936" s="49"/>
      <c r="J936" s="49"/>
      <c r="K936" s="49"/>
    </row>
    <row r="937">
      <c r="I937" s="49"/>
      <c r="J937" s="49"/>
      <c r="K937" s="49"/>
    </row>
    <row r="938">
      <c r="I938" s="49"/>
      <c r="J938" s="49"/>
      <c r="K938" s="49"/>
    </row>
    <row r="939">
      <c r="I939" s="49"/>
      <c r="J939" s="49"/>
      <c r="K939" s="49"/>
    </row>
    <row r="940">
      <c r="I940" s="49"/>
      <c r="J940" s="49"/>
      <c r="K940" s="49"/>
    </row>
    <row r="941">
      <c r="I941" s="49"/>
      <c r="J941" s="49"/>
      <c r="K941" s="49"/>
    </row>
    <row r="942">
      <c r="I942" s="49"/>
      <c r="J942" s="49"/>
      <c r="K942" s="49"/>
    </row>
    <row r="943">
      <c r="I943" s="49"/>
      <c r="J943" s="49"/>
      <c r="K943" s="49"/>
    </row>
    <row r="944">
      <c r="I944" s="49"/>
      <c r="J944" s="49"/>
      <c r="K944" s="49"/>
    </row>
    <row r="945">
      <c r="I945" s="49"/>
      <c r="J945" s="49"/>
      <c r="K945" s="49"/>
    </row>
    <row r="946">
      <c r="I946" s="49"/>
      <c r="J946" s="49"/>
      <c r="K946" s="49"/>
    </row>
    <row r="947">
      <c r="I947" s="49"/>
      <c r="J947" s="49"/>
      <c r="K947" s="49"/>
    </row>
    <row r="948">
      <c r="I948" s="49"/>
      <c r="J948" s="49"/>
      <c r="K948" s="49"/>
    </row>
    <row r="949">
      <c r="I949" s="49"/>
      <c r="J949" s="49"/>
      <c r="K949" s="49"/>
    </row>
    <row r="950">
      <c r="I950" s="49"/>
      <c r="J950" s="49"/>
      <c r="K950" s="49"/>
    </row>
    <row r="951">
      <c r="I951" s="49"/>
      <c r="J951" s="49"/>
      <c r="K951" s="49"/>
    </row>
    <row r="952">
      <c r="I952" s="49"/>
      <c r="J952" s="49"/>
      <c r="K952" s="49"/>
    </row>
    <row r="953">
      <c r="I953" s="49"/>
      <c r="J953" s="49"/>
      <c r="K953" s="49"/>
    </row>
    <row r="954">
      <c r="I954" s="49"/>
      <c r="J954" s="49"/>
      <c r="K954" s="49"/>
    </row>
    <row r="955">
      <c r="I955" s="49"/>
      <c r="J955" s="49"/>
      <c r="K955" s="49"/>
    </row>
    <row r="956">
      <c r="I956" s="49"/>
      <c r="J956" s="49"/>
      <c r="K956" s="49"/>
    </row>
    <row r="957">
      <c r="I957" s="49"/>
      <c r="J957" s="49"/>
      <c r="K957" s="49"/>
    </row>
    <row r="958">
      <c r="I958" s="49"/>
      <c r="J958" s="49"/>
      <c r="K958" s="49"/>
    </row>
    <row r="959">
      <c r="I959" s="49"/>
      <c r="J959" s="49"/>
      <c r="K959" s="49"/>
    </row>
    <row r="960">
      <c r="I960" s="49"/>
      <c r="J960" s="49"/>
      <c r="K960" s="49"/>
    </row>
    <row r="961">
      <c r="I961" s="49"/>
      <c r="J961" s="49"/>
      <c r="K961" s="49"/>
    </row>
    <row r="962">
      <c r="I962" s="49"/>
      <c r="J962" s="49"/>
      <c r="K962" s="49"/>
    </row>
    <row r="963">
      <c r="I963" s="49"/>
      <c r="J963" s="49"/>
      <c r="K963" s="49"/>
    </row>
    <row r="964">
      <c r="I964" s="49"/>
      <c r="J964" s="49"/>
      <c r="K964" s="49"/>
    </row>
    <row r="965">
      <c r="I965" s="49"/>
      <c r="J965" s="49"/>
      <c r="K965" s="49"/>
    </row>
    <row r="966">
      <c r="I966" s="49"/>
      <c r="J966" s="49"/>
      <c r="K966" s="49"/>
    </row>
    <row r="967">
      <c r="I967" s="49"/>
      <c r="J967" s="49"/>
      <c r="K967" s="49"/>
    </row>
    <row r="968">
      <c r="I968" s="49"/>
      <c r="J968" s="49"/>
      <c r="K968" s="49"/>
    </row>
    <row r="969">
      <c r="I969" s="49"/>
      <c r="J969" s="49"/>
      <c r="K969" s="49"/>
    </row>
    <row r="970">
      <c r="I970" s="49"/>
      <c r="J970" s="49"/>
      <c r="K970" s="49"/>
    </row>
    <row r="971">
      <c r="I971" s="49"/>
      <c r="J971" s="49"/>
      <c r="K971" s="49"/>
    </row>
    <row r="972">
      <c r="I972" s="49"/>
      <c r="J972" s="49"/>
      <c r="K972" s="49"/>
    </row>
    <row r="973">
      <c r="I973" s="49"/>
      <c r="J973" s="49"/>
      <c r="K973" s="49"/>
    </row>
    <row r="974">
      <c r="I974" s="49"/>
      <c r="J974" s="49"/>
      <c r="K974" s="49"/>
    </row>
    <row r="975">
      <c r="I975" s="49"/>
      <c r="J975" s="49"/>
      <c r="K975" s="49"/>
    </row>
    <row r="976">
      <c r="I976" s="49"/>
      <c r="J976" s="49"/>
      <c r="K976" s="49"/>
    </row>
    <row r="977">
      <c r="I977" s="49"/>
      <c r="J977" s="49"/>
      <c r="K977" s="49"/>
    </row>
    <row r="978">
      <c r="I978" s="49"/>
      <c r="J978" s="49"/>
      <c r="K978" s="49"/>
    </row>
    <row r="979">
      <c r="I979" s="49"/>
      <c r="J979" s="49"/>
      <c r="K979" s="49"/>
    </row>
    <row r="980">
      <c r="I980" s="49"/>
      <c r="J980" s="49"/>
      <c r="K980" s="49"/>
    </row>
    <row r="981">
      <c r="I981" s="49"/>
      <c r="J981" s="49"/>
      <c r="K981" s="49"/>
    </row>
    <row r="982">
      <c r="I982" s="49"/>
      <c r="J982" s="49"/>
      <c r="K982" s="49"/>
    </row>
    <row r="983">
      <c r="I983" s="49"/>
      <c r="J983" s="49"/>
      <c r="K983" s="49"/>
    </row>
    <row r="984">
      <c r="I984" s="49"/>
      <c r="J984" s="49"/>
      <c r="K984" s="49"/>
    </row>
    <row r="985">
      <c r="I985" s="49"/>
      <c r="J985" s="49"/>
      <c r="K985" s="49"/>
    </row>
    <row r="986">
      <c r="I986" s="49"/>
      <c r="J986" s="49"/>
      <c r="K986" s="49"/>
    </row>
    <row r="987">
      <c r="I987" s="49"/>
      <c r="J987" s="49"/>
      <c r="K987" s="49"/>
    </row>
    <row r="988">
      <c r="I988" s="49"/>
      <c r="J988" s="49"/>
      <c r="K988" s="49"/>
    </row>
    <row r="989">
      <c r="I989" s="49"/>
      <c r="J989" s="49"/>
      <c r="K989" s="49"/>
    </row>
    <row r="990">
      <c r="I990" s="49"/>
      <c r="J990" s="49"/>
      <c r="K990" s="49"/>
    </row>
    <row r="991">
      <c r="I991" s="49"/>
      <c r="J991" s="49"/>
      <c r="K991" s="49"/>
    </row>
    <row r="992">
      <c r="I992" s="49"/>
      <c r="J992" s="49"/>
      <c r="K992" s="49"/>
    </row>
    <row r="993">
      <c r="I993" s="49"/>
      <c r="J993" s="49"/>
      <c r="K993" s="49"/>
    </row>
    <row r="994">
      <c r="I994" s="49"/>
      <c r="J994" s="49"/>
      <c r="K994" s="49"/>
    </row>
    <row r="995">
      <c r="I995" s="49"/>
      <c r="J995" s="49"/>
      <c r="K995" s="49"/>
    </row>
    <row r="996">
      <c r="I996" s="49"/>
      <c r="J996" s="49"/>
      <c r="K996" s="49"/>
    </row>
    <row r="997">
      <c r="I997" s="49"/>
      <c r="J997" s="49"/>
      <c r="K997" s="49"/>
    </row>
    <row r="998">
      <c r="I998" s="49"/>
      <c r="J998" s="49"/>
      <c r="K998" s="49"/>
    </row>
    <row r="999">
      <c r="I999" s="49"/>
      <c r="J999" s="49"/>
      <c r="K999" s="49"/>
    </row>
    <row r="1000">
      <c r="I1000" s="49"/>
      <c r="J1000" s="49"/>
      <c r="K1000" s="49"/>
    </row>
  </sheetData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0"/>
    <col customWidth="1" min="3" max="3" width="15.5"/>
    <col customWidth="1" min="7" max="7" width="9.38"/>
    <col customWidth="1" min="8" max="8" width="13.13"/>
    <col customWidth="1" min="14" max="14" width="43.25"/>
  </cols>
  <sheetData>
    <row r="1" ht="27.0" customHeight="1">
      <c r="J1" s="69" t="s">
        <v>263</v>
      </c>
      <c r="K1" s="69" t="s">
        <v>264</v>
      </c>
      <c r="L1" s="68" t="s">
        <v>265</v>
      </c>
      <c r="M1" s="68" t="s">
        <v>266</v>
      </c>
      <c r="N1" s="172" t="s">
        <v>568</v>
      </c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>
      <c r="J2" s="70">
        <f t="array" ref="J2">IFERROR(INDEX('Commission Data'!$D:$D,MATCH(1,('Commission Data'!$B:$B=A2)*('Commission Data'!$C:$C="Drew"),0)),0)</f>
        <v>572.18</v>
      </c>
      <c r="K2" s="70">
        <v>0.0</v>
      </c>
      <c r="L2" s="39" t="b">
        <v>0</v>
      </c>
    </row>
    <row r="3">
      <c r="J3" s="70">
        <f t="array" ref="J3">IFERROR(INDEX('Commission Data'!$D:$D,MATCH(1,('Commission Data'!$B:$B=A3)*('Commission Data'!$C:$C="Drew"),0)),0)</f>
        <v>85.71</v>
      </c>
      <c r="K3" s="70">
        <f t="array" ref="K3">IFERROR(INDEX('Commission Data'!$E:$E,MATCH(1,('Commission Data'!$B:$B=A3)*('Commission Data'!$C:$C="Drew"),0)),0)</f>
        <v>0</v>
      </c>
      <c r="L3" s="39" t="b">
        <v>0</v>
      </c>
    </row>
    <row r="4">
      <c r="J4" s="70">
        <f t="array" ref="J4">IFERROR(INDEX('Commission Data'!$D:$D,MATCH(1,('Commission Data'!$B:$B=A4)*('Commission Data'!$C:$C="Drew"),0)),0)</f>
        <v>568.74</v>
      </c>
      <c r="K4" s="70">
        <f t="array" ref="K4">IFERROR(INDEX('Commission Data'!$E:$E,MATCH(1,('Commission Data'!$B:$B=A4)*('Commission Data'!$C:$C="Drew"),0)),0)</f>
        <v>0</v>
      </c>
      <c r="L4" s="39" t="b">
        <v>0</v>
      </c>
    </row>
    <row r="5">
      <c r="J5" s="70">
        <f t="array" ref="J5">IFERROR(INDEX('Commission Data'!$D:$D,MATCH(1,('Commission Data'!$B:$B=A5)*('Commission Data'!$C:$C="Drew"),0)),0)</f>
        <v>56.91</v>
      </c>
      <c r="K5" s="70">
        <f t="array" ref="K5">IFERROR(INDEX('Commission Data'!$E:$E,MATCH(1,('Commission Data'!$B:$B=A5)*('Commission Data'!$C:$C="Drew"),0)),0)</f>
        <v>0</v>
      </c>
      <c r="L5" s="39" t="b">
        <v>0</v>
      </c>
    </row>
    <row r="6">
      <c r="J6" s="70">
        <f t="array" ref="J6">IFERROR(INDEX('Commission Data'!$D:$D,MATCH(1,('Commission Data'!$B:$B=A6)*('Commission Data'!$C:$C="Drew"),0)),0)</f>
        <v>108.47</v>
      </c>
      <c r="K6" s="70">
        <f t="array" ref="K6">IFERROR(INDEX('Commission Data'!$E:$E,MATCH(1,('Commission Data'!$B:$B=A6)*('Commission Data'!$C:$C="Drew"),0)),0)</f>
        <v>0</v>
      </c>
      <c r="L6" s="39" t="b">
        <v>0</v>
      </c>
    </row>
    <row r="7">
      <c r="J7" s="70">
        <f t="array" ref="J7">IFERROR(INDEX('Commission Data'!$D:$D,MATCH(1,('Commission Data'!$B:$B=A7)*('Commission Data'!$C:$C="Drew"),0)),0)</f>
        <v>249.91</v>
      </c>
      <c r="K7" s="70">
        <f t="array" ref="K7">IFERROR(INDEX('Commission Data'!$E:$E,MATCH(1,('Commission Data'!$B:$B=A7)*('Commission Data'!$C:$C="Drew"),0)),0)</f>
        <v>0</v>
      </c>
      <c r="L7" s="39" t="b">
        <v>0</v>
      </c>
    </row>
    <row r="8">
      <c r="J8" s="70">
        <f t="array" ref="J8">IFERROR(INDEX('Commission Data'!$D:$D,MATCH(1,('Commission Data'!$B:$B=A8)*('Commission Data'!$C:$C="Drew"),0)),0)</f>
        <v>1296.59</v>
      </c>
      <c r="K8" s="70">
        <f t="array" ref="K8">IFERROR(INDEX('Commission Data'!$E:$E,MATCH(1,('Commission Data'!$B:$B=A8)*('Commission Data'!$C:$C="Drew"),0)),0)</f>
        <v>0</v>
      </c>
      <c r="L8" s="39" t="b">
        <v>0</v>
      </c>
    </row>
    <row r="9">
      <c r="J9" s="70">
        <f t="array" ref="J9">IFERROR(INDEX('Commission Data'!$D:$D,MATCH(1,('Commission Data'!$B:$B=A9)*('Commission Data'!$C:$C="Drew"),0)),0)</f>
        <v>590.04</v>
      </c>
      <c r="K9" s="70">
        <f t="array" ref="K9">IFERROR(INDEX('Commission Data'!$E:$E,MATCH(1,('Commission Data'!$B:$B=A9)*('Commission Data'!$C:$C="Drew"),0)),0)</f>
        <v>0</v>
      </c>
      <c r="L9" s="39" t="b">
        <v>0</v>
      </c>
    </row>
    <row r="10">
      <c r="J10" s="70">
        <f t="array" ref="J10">IFERROR(INDEX('Commission Data'!$D:$D,MATCH(1,('Commission Data'!$B:$B=A10)*('Commission Data'!$C:$C="Drew"),0)),0)</f>
        <v>61.31</v>
      </c>
      <c r="K10" s="70" t="str">
        <f t="array" ref="K10">IFERROR(INDEX('Commission Data'!$E:$E,MATCH(1,('Commission Data'!$B:$B=A10)*('Commission Data'!$C:$C="Drew"),0)),0)</f>
        <v/>
      </c>
      <c r="L10" s="39" t="b">
        <v>0</v>
      </c>
    </row>
    <row r="11">
      <c r="J11" s="70">
        <f t="array" ref="J11">IFERROR(INDEX('Commission Data'!$D:$D,MATCH(1,('Commission Data'!$B:$B=A11)*('Commission Data'!$C:$C="Drew"),0)),0)</f>
        <v>47</v>
      </c>
      <c r="K11" s="70">
        <f t="array" ref="K11">IFERROR(INDEX('Commission Data'!$E:$E,MATCH(1,('Commission Data'!$B:$B=A11)*('Commission Data'!$C:$C="Drew"),0)),0)</f>
        <v>0</v>
      </c>
      <c r="L11" s="39" t="b">
        <v>0</v>
      </c>
    </row>
    <row r="12">
      <c r="J12" s="70">
        <f t="array" ref="J12">IFERROR(INDEX('Commission Data'!$D:$D,MATCH(1,('Commission Data'!$B:$B=A12)*('Commission Data'!$C:$C="Drew"),0)),0)</f>
        <v>503.03</v>
      </c>
      <c r="K12" s="70">
        <f t="array" ref="K12">IFERROR(INDEX('Commission Data'!$E:$E,MATCH(1,('Commission Data'!$B:$B=A12)*('Commission Data'!$C:$C="Drew"),0)),0)</f>
        <v>0</v>
      </c>
      <c r="L12" s="39" t="b">
        <v>0</v>
      </c>
    </row>
    <row r="13">
      <c r="J13" s="70">
        <f t="array" ref="J13">IFERROR(INDEX('Commission Data'!$D:$D,MATCH(1,('Commission Data'!$B:$B=A13)*('Commission Data'!$C:$C="Drew"),0)),0)</f>
        <v>309.2</v>
      </c>
      <c r="K13" s="70">
        <f t="array" ref="K13">IFERROR(INDEX('Commission Data'!$E:$E,MATCH(1,('Commission Data'!$B:$B=A13)*('Commission Data'!$C:$C="Drew"),0)),0)</f>
        <v>0</v>
      </c>
      <c r="L13" s="39" t="b">
        <v>0</v>
      </c>
    </row>
    <row r="14">
      <c r="J14" s="70">
        <f t="array" ref="J14">IFERROR(INDEX('Commission Data'!$D:$D,MATCH(1,('Commission Data'!$B:$B=A14)*('Commission Data'!$C:$C="Drew"),0)),0)</f>
        <v>1122.45</v>
      </c>
      <c r="K14" s="70">
        <f t="array" ref="K14">IFERROR(INDEX('Commission Data'!$E:$E,MATCH(1,('Commission Data'!$B:$B=A14)*('Commission Data'!$C:$C="Drew"),0)),0)</f>
        <v>0</v>
      </c>
      <c r="L14" s="39" t="b">
        <v>0</v>
      </c>
    </row>
    <row r="15">
      <c r="J15" s="70">
        <f t="array" ref="J15">IFERROR(INDEX('Commission Data'!$D:$D,MATCH(1,('Commission Data'!$B:$B=A15)*('Commission Data'!$C:$C="Drew"),0)),0)</f>
        <v>713.49</v>
      </c>
      <c r="K15" s="70">
        <f t="array" ref="K15">IFERROR(INDEX('Commission Data'!$E:$E,MATCH(1,('Commission Data'!$B:$B=A15)*('Commission Data'!$C:$C="Drew"),0)),0)</f>
        <v>0</v>
      </c>
      <c r="L15" s="39" t="b">
        <v>0</v>
      </c>
    </row>
    <row r="16">
      <c r="J16" s="70">
        <f t="array" ref="J16">IFERROR(INDEX('Commission Data'!$D:$D,MATCH(1,('Commission Data'!$B:$B=A16)*('Commission Data'!$C:$C="Drew"),0)),0)</f>
        <v>8062.31</v>
      </c>
      <c r="K16" s="70">
        <f t="array" ref="K16">IFERROR(INDEX('Commission Data'!$E:$E,MATCH(1,('Commission Data'!$B:$B=A16)*('Commission Data'!$C:$C="Drew"),0)),0)</f>
        <v>0</v>
      </c>
      <c r="L16" s="39" t="b">
        <v>0</v>
      </c>
    </row>
    <row r="17">
      <c r="J17" s="70">
        <f t="array" ref="J17">IFERROR(INDEX('Commission Data'!$D:$D,MATCH(1,('Commission Data'!$B:$B=A17)*('Commission Data'!$C:$C="Drew"),0)),0)</f>
        <v>1040.55</v>
      </c>
      <c r="K17" s="70">
        <f t="array" ref="K17">IFERROR(INDEX('Commission Data'!$E:$E,MATCH(1,('Commission Data'!$B:$B=A17)*('Commission Data'!$C:$C="Drew"),0)),0)</f>
        <v>0</v>
      </c>
      <c r="L17" s="39" t="b">
        <v>0</v>
      </c>
    </row>
    <row r="18">
      <c r="J18" s="70">
        <f t="array" ref="J18">IFERROR(INDEX('Commission Data'!$D:$D,MATCH(1,('Commission Data'!$B:$B=A18)*('Commission Data'!$C:$C="Drew"),0)),0)</f>
        <v>0</v>
      </c>
      <c r="K18" s="70">
        <f t="array" ref="K18">IFERROR(INDEX('Commission Data'!$E:$E,MATCH(1,('Commission Data'!$B:$B=A18)*('Commission Data'!$C:$C="Drew"),0)),0)</f>
        <v>0</v>
      </c>
      <c r="L18" s="47" t="b">
        <v>0</v>
      </c>
    </row>
    <row r="19">
      <c r="J19" s="70">
        <f t="array" ref="J19">IFERROR(INDEX('Commission Data'!$D:$D,MATCH(1,('Commission Data'!$B:$B=A19)*('Commission Data'!$C:$C="Drew"),0)),0)</f>
        <v>0</v>
      </c>
      <c r="K19" s="70">
        <f t="array" ref="K19">IFERROR(INDEX('Commission Data'!$E:$E,MATCH(1,('Commission Data'!$B:$B=A19)*('Commission Data'!$C:$C="Drew"),0)),0)</f>
        <v>0</v>
      </c>
      <c r="L19" s="47" t="b">
        <v>0</v>
      </c>
    </row>
    <row r="20">
      <c r="J20" s="70">
        <f t="array" ref="J20">IFERROR(INDEX('Commission Data'!$D:$D,MATCH(1,('Commission Data'!$B:$B=A20)*('Commission Data'!$C:$C="Drew"),0)),0)</f>
        <v>77.6</v>
      </c>
      <c r="K20" s="70">
        <f t="array" ref="K20">IFERROR(INDEX('Commission Data'!$E:$E,MATCH(1,('Commission Data'!$B:$B=A20)*('Commission Data'!$C:$C="Drew"),0)),0)</f>
        <v>0</v>
      </c>
      <c r="L20" s="39" t="b">
        <v>0</v>
      </c>
    </row>
    <row r="21">
      <c r="J21" s="70">
        <f t="array" ref="J21">IFERROR(INDEX('Commission Data'!$D:$D,MATCH(1,('Commission Data'!$B:$B=A21)*('Commission Data'!$C:$C="Drew"),0)),0)</f>
        <v>4116.73</v>
      </c>
      <c r="K21" s="70">
        <f t="array" ref="K21">IFERROR(INDEX('Commission Data'!$E:$E,MATCH(1,('Commission Data'!$B:$B=A21)*('Commission Data'!$C:$C="Drew"),0)),0)</f>
        <v>0</v>
      </c>
      <c r="L21" s="47" t="b">
        <v>0</v>
      </c>
    </row>
    <row r="22">
      <c r="J22" s="70">
        <f t="array" ref="J22">IFERROR(INDEX('Commission Data'!$D:$D,MATCH(1,('Commission Data'!$B:$B=A22)*('Commission Data'!$C:$C="Drew"),0)),0)</f>
        <v>63.78</v>
      </c>
      <c r="K22" s="70">
        <f t="array" ref="K22">IFERROR(INDEX('Commission Data'!$E:$E,MATCH(1,('Commission Data'!$B:$B=A22)*('Commission Data'!$C:$C="Drew"),0)),0)</f>
        <v>0</v>
      </c>
      <c r="L22" s="39" t="b">
        <v>0</v>
      </c>
    </row>
    <row r="23">
      <c r="J23" s="70">
        <f t="array" ref="J23">IFERROR(INDEX('Commission Data'!$D:$D,MATCH(1,('Commission Data'!$B:$B=A23)*('Commission Data'!$C:$C="Drew"),0)),0)</f>
        <v>1039.8</v>
      </c>
      <c r="K23" s="70">
        <f t="array" ref="K23">IFERROR(INDEX('Commission Data'!$E:$E,MATCH(1,('Commission Data'!$B:$B=A23)*('Commission Data'!$C:$C="Drew"),0)),0)</f>
        <v>0</v>
      </c>
      <c r="L23" s="39" t="b">
        <v>0</v>
      </c>
    </row>
    <row r="24">
      <c r="J24" s="70">
        <f t="array" ref="J24">IFERROR(INDEX('Commission Data'!$D:$D,MATCH(1,('Commission Data'!$B:$B=A24)*('Commission Data'!$C:$C="Drew"),0)),0)</f>
        <v>511.07</v>
      </c>
      <c r="K24" s="70">
        <f t="array" ref="K24">IFERROR(INDEX('Commission Data'!$E:$E,MATCH(1,('Commission Data'!$B:$B=A24)*('Commission Data'!$C:$C="Drew"),0)),0)</f>
        <v>0</v>
      </c>
      <c r="L24" s="39" t="b">
        <v>0</v>
      </c>
    </row>
    <row r="25">
      <c r="J25" s="70">
        <f t="array" ref="J25">IFERROR(INDEX('Commission Data'!$D:$D,MATCH(1,('Commission Data'!$B:$B=A25)*('Commission Data'!$C:$C="Drew"),0)),0)</f>
        <v>311.18</v>
      </c>
      <c r="K25" s="70">
        <f t="array" ref="K25">IFERROR(INDEX('Commission Data'!$E:$E,MATCH(1,('Commission Data'!$B:$B=A25)*('Commission Data'!$C:$C="Drew"),0)),0)</f>
        <v>0</v>
      </c>
      <c r="L25" s="39" t="b">
        <v>0</v>
      </c>
    </row>
    <row r="26">
      <c r="J26" s="70">
        <f t="array" ref="J26">IFERROR(INDEX('Commission Data'!$D:$D,MATCH(1,('Commission Data'!$B:$B=A26)*('Commission Data'!$C:$C="Drew"),0)),0)</f>
        <v>43.95</v>
      </c>
      <c r="K26" s="70">
        <f t="array" ref="K26">IFERROR(INDEX('Commission Data'!$E:$E,MATCH(1,('Commission Data'!$B:$B=A26)*('Commission Data'!$C:$C="Drew"),0)),0)</f>
        <v>0</v>
      </c>
      <c r="L26" s="39" t="b">
        <v>0</v>
      </c>
    </row>
    <row r="27">
      <c r="J27" s="70">
        <f t="array" ref="J27">IFERROR(INDEX('Commission Data'!$D:$D,MATCH(1,('Commission Data'!$B:$B=A27)*('Commission Data'!$C:$C="Drew"),0)),0)</f>
        <v>205.53</v>
      </c>
      <c r="K27" s="70">
        <f t="array" ref="K27">IFERROR(INDEX('Commission Data'!$E:$E,MATCH(1,('Commission Data'!$B:$B=A27)*('Commission Data'!$C:$C="Drew"),0)),0)</f>
        <v>0</v>
      </c>
      <c r="L27" s="39" t="b">
        <v>0</v>
      </c>
    </row>
    <row r="28">
      <c r="J28" s="70">
        <f t="array" ref="J28">IFERROR(INDEX('Commission Data'!$D:$D,MATCH(1,('Commission Data'!$B:$B=A28)*('Commission Data'!$C:$C="Drew"),0)),0)</f>
        <v>380.9</v>
      </c>
      <c r="K28" s="70">
        <f t="array" ref="K28">IFERROR(INDEX('Commission Data'!$E:$E,MATCH(1,('Commission Data'!$B:$B=A28)*('Commission Data'!$C:$C="Drew"),0)),0)</f>
        <v>0</v>
      </c>
      <c r="L28" s="47" t="b">
        <v>0</v>
      </c>
    </row>
    <row r="29">
      <c r="J29" s="70">
        <f t="array" ref="J29">IFERROR(INDEX('Commission Data'!$D:$D,MATCH(1,('Commission Data'!$B:$B=A29)*('Commission Data'!$C:$C="Drew"),0)),0)</f>
        <v>191.4</v>
      </c>
      <c r="K29" s="70">
        <f t="array" ref="K29">IFERROR(INDEX('Commission Data'!$E:$E,MATCH(1,('Commission Data'!$B:$B=A29)*('Commission Data'!$C:$C="Drew"),0)),0)</f>
        <v>0</v>
      </c>
      <c r="L29" s="47" t="b">
        <v>0</v>
      </c>
    </row>
    <row r="30">
      <c r="J30" s="70">
        <f t="array" ref="J30">IFERROR(INDEX('Commission Data'!$D:$D,MATCH(1,('Commission Data'!$B:$B=A30)*('Commission Data'!$C:$C="Drew"),0)),0)</f>
        <v>12.6</v>
      </c>
      <c r="K30" s="70">
        <f t="array" ref="K30">IFERROR(INDEX('Commission Data'!$E:$E,MATCH(1,('Commission Data'!$B:$B=A30)*('Commission Data'!$C:$C="Drew"),0)),0)</f>
        <v>0</v>
      </c>
      <c r="L30" s="39" t="b">
        <v>0</v>
      </c>
    </row>
    <row r="31">
      <c r="J31" s="70">
        <f t="array" ref="J31">IFERROR(INDEX('Commission Data'!$D:$D,MATCH(1,('Commission Data'!$B:$B=A31)*('Commission Data'!$C:$C="Drew"),0)),0)</f>
        <v>2395.74</v>
      </c>
      <c r="K31" s="70">
        <f t="array" ref="K31">IFERROR(INDEX('Commission Data'!$E:$E,MATCH(1,('Commission Data'!$B:$B=A31)*('Commission Data'!$C:$C="Drew"),0)),0)</f>
        <v>0</v>
      </c>
      <c r="L31" s="47" t="b">
        <v>0</v>
      </c>
    </row>
    <row r="32">
      <c r="J32" s="70">
        <f t="array" ref="J32">IFERROR(INDEX('Commission Data'!$D:$D,MATCH(1,('Commission Data'!$B:$B=A32)*('Commission Data'!$C:$C="Drew"),0)),0)</f>
        <v>0</v>
      </c>
      <c r="K32" s="70">
        <f t="array" ref="K32">IFERROR(INDEX('Commission Data'!$E:$E,MATCH(1,('Commission Data'!$B:$B=A32)*('Commission Data'!$C:$C="Drew"),0)),0)</f>
        <v>0</v>
      </c>
      <c r="L32" s="47" t="b">
        <v>0</v>
      </c>
    </row>
    <row r="33">
      <c r="J33" s="70">
        <f t="array" ref="J33">IFERROR(INDEX('Commission Data'!$D:$D,MATCH(1,('Commission Data'!$B:$B=A33)*('Commission Data'!$C:$C="Drew"),0)),0)</f>
        <v>75.59</v>
      </c>
      <c r="K33" s="70">
        <f t="array" ref="K33">IFERROR(INDEX('Commission Data'!$E:$E,MATCH(1,('Commission Data'!$B:$B=A33)*('Commission Data'!$C:$C="Drew"),0)),0)</f>
        <v>0</v>
      </c>
      <c r="L33" s="47" t="b">
        <v>0</v>
      </c>
    </row>
    <row r="34">
      <c r="J34" s="70">
        <f t="array" ref="J34">IFERROR(INDEX('Commission Data'!$D:$D,MATCH(1,('Commission Data'!$B:$B=A34)*('Commission Data'!$C:$C="Drew"),0)),0)</f>
        <v>0</v>
      </c>
      <c r="K34" s="70">
        <f t="array" ref="K34">IFERROR(INDEX('Commission Data'!$E:$E,MATCH(1,('Commission Data'!$B:$B=A34)*('Commission Data'!$C:$C="Drew"),0)),0)</f>
        <v>0</v>
      </c>
      <c r="L34" s="47" t="b">
        <v>0</v>
      </c>
    </row>
    <row r="35">
      <c r="J35" s="70">
        <f t="array" ref="J35">IFERROR(INDEX('Commission Data'!$D:$D,MATCH(1,('Commission Data'!$B:$B=A35)*('Commission Data'!$C:$C="Drew"),0)),0)</f>
        <v>592.21</v>
      </c>
      <c r="K35" s="70">
        <f t="array" ref="K35">IFERROR(INDEX('Commission Data'!$E:$E,MATCH(1,('Commission Data'!$B:$B=A35)*('Commission Data'!$C:$C="Drew"),0)),0)</f>
        <v>0</v>
      </c>
      <c r="L35" s="39" t="b">
        <v>0</v>
      </c>
    </row>
    <row r="36">
      <c r="J36" s="70">
        <f t="array" ref="J36">IFERROR(INDEX('Commission Data'!$D:$D,MATCH(1,('Commission Data'!$B:$B=A36)*('Commission Data'!$C:$C="Drew"),0)),0)</f>
        <v>909.69</v>
      </c>
      <c r="K36" s="70">
        <f t="array" ref="K36">IFERROR(INDEX('Commission Data'!$E:$E,MATCH(1,('Commission Data'!$B:$B=A36)*('Commission Data'!$C:$C="Drew"),0)),0)</f>
        <v>0</v>
      </c>
      <c r="L36" s="47" t="b">
        <v>0</v>
      </c>
    </row>
    <row r="37">
      <c r="J37" s="70">
        <f t="array" ref="J37">IFERROR(INDEX('Commission Data'!$D:$D,MATCH(1,('Commission Data'!$B:$B=A37)*('Commission Data'!$C:$C="Drew"),0)),0)</f>
        <v>851.55</v>
      </c>
      <c r="K37" s="70">
        <f t="array" ref="K37">IFERROR(INDEX('Commission Data'!$E:$E,MATCH(1,('Commission Data'!$B:$B=A37)*('Commission Data'!$C:$C="Drew"),0)),0)</f>
        <v>0</v>
      </c>
      <c r="L37" s="47" t="b">
        <v>0</v>
      </c>
    </row>
    <row r="38">
      <c r="J38" s="70">
        <f t="array" ref="J38">IFERROR(INDEX('Commission Data'!$D:$D,MATCH(1,('Commission Data'!$B:$B=A38)*('Commission Data'!$C:$C="Drew"),0)),0)</f>
        <v>0</v>
      </c>
      <c r="K38" s="70">
        <f t="array" ref="K38">IFERROR(INDEX('Commission Data'!$E:$E,MATCH(1,('Commission Data'!$B:$B=A38)*('Commission Data'!$C:$C="Drew"),0)),0)</f>
        <v>0</v>
      </c>
      <c r="L38" s="39" t="b">
        <v>0</v>
      </c>
    </row>
    <row r="39">
      <c r="J39" s="70">
        <f t="array" ref="J39">IFERROR(INDEX('Commission Data'!$D:$D,MATCH(1,('Commission Data'!$B:$B=A39)*('Commission Data'!$C:$C="Drew"),0)),0)</f>
        <v>0</v>
      </c>
      <c r="K39" s="70">
        <f t="array" ref="K39">IFERROR(INDEX('Commission Data'!$E:$E,MATCH(1,('Commission Data'!$B:$B=A39)*('Commission Data'!$C:$C="Drew"),0)),0)</f>
        <v>0</v>
      </c>
      <c r="L39" s="47" t="b">
        <v>0</v>
      </c>
    </row>
    <row r="40">
      <c r="J40" s="70">
        <f t="array" ref="J40">IFERROR(INDEX('Commission Data'!$D:$D,MATCH(1,('Commission Data'!$B:$B=A40)*('Commission Data'!$C:$C="Drew"),0)),0)</f>
        <v>545.75</v>
      </c>
      <c r="K40" s="70">
        <f t="array" ref="K40">IFERROR(INDEX('Commission Data'!$E:$E,MATCH(1,('Commission Data'!$B:$B=A40)*('Commission Data'!$C:$C="Drew"),0)),0)</f>
        <v>0</v>
      </c>
      <c r="L40" s="47" t="b">
        <v>0</v>
      </c>
    </row>
    <row r="41">
      <c r="J41" s="70">
        <f t="array" ref="J41">IFERROR(INDEX('Commission Data'!$D:$D,MATCH(1,('Commission Data'!$B:$B=A41)*('Commission Data'!$C:$C="Drew"),0)),0)</f>
        <v>6.06</v>
      </c>
      <c r="K41" s="70">
        <f t="array" ref="K41">IFERROR(INDEX('Commission Data'!$E:$E,MATCH(1,('Commission Data'!$B:$B=A41)*('Commission Data'!$C:$C="Drew"),0)),0)</f>
        <v>0</v>
      </c>
      <c r="L41" s="47" t="b">
        <v>0</v>
      </c>
    </row>
    <row r="42">
      <c r="J42" s="70">
        <v>22.3</v>
      </c>
      <c r="K42" s="70">
        <v>0.0</v>
      </c>
      <c r="L42" s="47" t="b">
        <v>0</v>
      </c>
    </row>
    <row r="43">
      <c r="J43" s="70">
        <f t="array" ref="J43">IFERROR(INDEX('Commission Data'!$D:$D,MATCH(1,('Commission Data'!$B:$B=A43)*('Commission Data'!$C:$C="Drew"),0)),0)</f>
        <v>0</v>
      </c>
      <c r="K43" s="70">
        <v>0.0</v>
      </c>
      <c r="L43" s="47" t="b">
        <v>0</v>
      </c>
      <c r="M43" s="39" t="b">
        <v>1</v>
      </c>
      <c r="N43" s="39" t="s">
        <v>569</v>
      </c>
    </row>
    <row r="44">
      <c r="J44" s="70">
        <f t="array" ref="J44">IFERROR(INDEX('Commission Data'!$D:$D,MATCH(1,('Commission Data'!$B:$B=A44)*('Commission Data'!$C:$C="Drew"),0)),0)</f>
        <v>0</v>
      </c>
      <c r="K44" s="70">
        <f t="array" ref="K44">IFERROR(INDEX('Commission Data'!$E:$E,MATCH(1,('Commission Data'!$B:$B=A44)*('Commission Data'!$C:$C="Drew"),0)),0)</f>
        <v>0</v>
      </c>
      <c r="L44" s="47" t="b">
        <v>0</v>
      </c>
    </row>
    <row r="45">
      <c r="J45" s="70">
        <f t="array" ref="J45">IFERROR(INDEX('Commission Data'!$D:$D,MATCH(1,('Commission Data'!$B:$B=A45)*('Commission Data'!$C:$C="Drew"),0)),0)</f>
        <v>1367.78</v>
      </c>
      <c r="K45" s="70">
        <v>0.0</v>
      </c>
      <c r="L45" s="39" t="b">
        <v>1</v>
      </c>
      <c r="M45" s="39" t="b">
        <v>1</v>
      </c>
    </row>
    <row r="46">
      <c r="J46" s="70">
        <f t="array" ref="J46">IFERROR(INDEX('Commission Data'!$D:$D,MATCH(1,('Commission Data'!$B:$B=A46)*('Commission Data'!$C:$C="Drew"),0)),0)</f>
        <v>1410.54</v>
      </c>
      <c r="K46" s="70">
        <f t="array" ref="K46">IFERROR(INDEX('Commission Data'!$E:$E,MATCH(1,('Commission Data'!$B:$B=A46)*('Commission Data'!$C:$C="Drew"),0)),0)</f>
        <v>0</v>
      </c>
      <c r="L46" s="47" t="b">
        <v>0</v>
      </c>
    </row>
    <row r="47">
      <c r="J47" s="70">
        <f t="array" ref="J47">IFERROR(INDEX('Commission Data'!$D:$D,MATCH(1,('Commission Data'!$B:$B=A47)*('Commission Data'!$C:$C="Drew"),0)),0)</f>
        <v>0</v>
      </c>
      <c r="K47" s="70">
        <f t="array" ref="K47">IFERROR(INDEX('Commission Data'!$E:$E,MATCH(1,('Commission Data'!$B:$B=A47)*('Commission Data'!$C:$C="Drew"),0)),0)</f>
        <v>0</v>
      </c>
      <c r="L47" s="47" t="b">
        <v>0</v>
      </c>
    </row>
    <row r="48">
      <c r="J48" s="70">
        <f t="array" ref="J48">IFERROR(INDEX('Commission Data'!$D:$D,MATCH(1,('Commission Data'!$B:$B=A48)*('Commission Data'!$C:$C="Drew"),0)),0)</f>
        <v>94.77</v>
      </c>
      <c r="K48" s="70">
        <f t="array" ref="K48">IFERROR(INDEX('Commission Data'!$E:$E,MATCH(1,('Commission Data'!$B:$B=A48)*('Commission Data'!$C:$C="Drew"),0)),0)</f>
        <v>0</v>
      </c>
      <c r="L48" s="47" t="b">
        <v>0</v>
      </c>
    </row>
    <row r="49">
      <c r="J49" s="70">
        <f t="array" ref="J49">IFERROR(INDEX('Commission Data'!$D:$D,MATCH(1,('Commission Data'!$B:$B=A49)*('Commission Data'!$C:$C="Drew"),0)),0)</f>
        <v>114.5</v>
      </c>
      <c r="K49" s="70">
        <f t="array" ref="K49">IFERROR(INDEX('Commission Data'!$E:$E,MATCH(1,('Commission Data'!$B:$B=A49)*('Commission Data'!$C:$C="Drew"),0)),0)</f>
        <v>0</v>
      </c>
      <c r="L49" s="47" t="b">
        <v>0</v>
      </c>
    </row>
    <row r="50">
      <c r="J50" s="70">
        <f t="array" ref="J50">IFERROR(INDEX('Commission Data'!$D:$D,MATCH(1,('Commission Data'!$B:$B=A50)*('Commission Data'!$C:$C="Drew"),0)),0)</f>
        <v>224.02</v>
      </c>
      <c r="K50" s="70">
        <f t="array" ref="K50">IFERROR(INDEX('Commission Data'!$E:$E,MATCH(1,('Commission Data'!$B:$B=A50)*('Commission Data'!$C:$C="Drew"),0)),0)</f>
        <v>0</v>
      </c>
      <c r="L50" s="47" t="b">
        <v>0</v>
      </c>
    </row>
    <row r="51">
      <c r="J51" s="70">
        <f t="array" ref="J51">IFERROR(INDEX('Commission Data'!$D:$D,MATCH(1,('Commission Data'!$B:$B=A51)*('Commission Data'!$C:$C="Drew"),0)),0)</f>
        <v>7.36</v>
      </c>
      <c r="K51" s="70">
        <f t="array" ref="K51">IFERROR(INDEX('Commission Data'!$E:$E,MATCH(1,('Commission Data'!$B:$B=A51)*('Commission Data'!$C:$C="Drew"),0)),0)</f>
        <v>0</v>
      </c>
      <c r="L51" s="47" t="b">
        <v>0</v>
      </c>
    </row>
    <row r="52">
      <c r="J52" s="70">
        <f t="array" ref="J52">IFERROR(INDEX('Commission Data'!$D:$D,MATCH(1,('Commission Data'!$B:$B=A52)*('Commission Data'!$C:$C="Drew"),0)),0)</f>
        <v>14.47</v>
      </c>
      <c r="K52" s="70">
        <f t="array" ref="K52">IFERROR(INDEX('Commission Data'!$E:$E,MATCH(1,('Commission Data'!$B:$B=A52)*('Commission Data'!$C:$C="Drew"),0)),0)</f>
        <v>0</v>
      </c>
      <c r="L52" s="47" t="b">
        <v>0</v>
      </c>
    </row>
    <row r="53">
      <c r="J53" s="70">
        <f t="array" ref="J53">IFERROR(INDEX('Commission Data'!$D:$D,MATCH(1,('Commission Data'!$B:$B=A53)*('Commission Data'!$C:$C="Drew"),0)),0)</f>
        <v>28.41</v>
      </c>
      <c r="K53" s="70">
        <f t="array" ref="K53">IFERROR(INDEX('Commission Data'!$E:$E,MATCH(1,('Commission Data'!$B:$B=A53)*('Commission Data'!$C:$C="Drew"),0)),0)</f>
        <v>0</v>
      </c>
      <c r="L53" s="47" t="b">
        <v>0</v>
      </c>
    </row>
    <row r="54">
      <c r="J54" s="70">
        <f t="array" ref="J54">IFERROR(INDEX('Commission Data'!$D:$D,MATCH(1,('Commission Data'!$B:$B=A54)*('Commission Data'!$C:$C="Drew"),0)),0)</f>
        <v>151.29</v>
      </c>
      <c r="K54" s="70">
        <f t="array" ref="K54">IFERROR(INDEX('Commission Data'!$E:$E,MATCH(1,('Commission Data'!$B:$B=A54)*('Commission Data'!$C:$C="Drew"),0)),0)</f>
        <v>0</v>
      </c>
      <c r="L54" s="47" t="b">
        <v>0</v>
      </c>
    </row>
    <row r="55">
      <c r="J55" s="70">
        <f t="array" ref="J55">IFERROR(INDEX('Commission Data'!$D:$D,MATCH(1,('Commission Data'!$B:$B=A55)*('Commission Data'!$C:$C="Drew"),0)),0)</f>
        <v>0</v>
      </c>
      <c r="K55" s="70">
        <f t="array" ref="K55">IFERROR(INDEX('Commission Data'!$E:$E,MATCH(1,('Commission Data'!$B:$B=A55)*('Commission Data'!$C:$C="Drew"),0)),0)</f>
        <v>0</v>
      </c>
      <c r="L55" s="47" t="b">
        <v>0</v>
      </c>
    </row>
    <row r="56">
      <c r="J56" s="70">
        <f t="array" ref="J56">IFERROR(INDEX('Commission Data'!$D:$D,MATCH(1,('Commission Data'!$B:$B=A56)*('Commission Data'!$C:$C="Drew"),0)),0)</f>
        <v>99.1</v>
      </c>
      <c r="K56" s="70">
        <f t="array" ref="K56">IFERROR(INDEX('Commission Data'!$E:$E,MATCH(1,('Commission Data'!$B:$B=A56)*('Commission Data'!$C:$C="Drew"),0)),0)</f>
        <v>0</v>
      </c>
      <c r="L56" s="47" t="b">
        <v>0</v>
      </c>
    </row>
    <row r="57">
      <c r="J57" s="70">
        <f t="array" ref="J57">IFERROR(INDEX('Commission Data'!$D:$D,MATCH(1,('Commission Data'!$B:$B=A57)*('Commission Data'!$C:$C="Drew"),0)),0)</f>
        <v>178.75</v>
      </c>
      <c r="K57" s="70">
        <f t="array" ref="K57">IFERROR(INDEX('Commission Data'!$E:$E,MATCH(1,('Commission Data'!$B:$B=A57)*('Commission Data'!$C:$C="Drew"),0)),0)</f>
        <v>0</v>
      </c>
      <c r="L57" s="47" t="b">
        <v>0</v>
      </c>
    </row>
    <row r="58">
      <c r="J58" s="70">
        <f t="array" ref="J58">IFERROR(INDEX('Commission Data'!$D:$D,MATCH(1,('Commission Data'!$B:$B=A58)*('Commission Data'!$C:$C="Drew"),0)),0)</f>
        <v>290.75</v>
      </c>
      <c r="K58" s="70">
        <f t="array" ref="K58">IFERROR(INDEX('Commission Data'!$E:$E,MATCH(1,('Commission Data'!$B:$B=A58)*('Commission Data'!$C:$C="Drew"),0)),0)</f>
        <v>0</v>
      </c>
      <c r="L58" s="39" t="b">
        <v>0</v>
      </c>
    </row>
    <row r="59">
      <c r="J59" s="70">
        <f t="array" ref="J59">IFERROR(INDEX('Commission Data'!$D:$D,MATCH(1,('Commission Data'!$B:$B=A59)*('Commission Data'!$C:$C="Drew"),0)),0)</f>
        <v>24.6</v>
      </c>
      <c r="K59" s="70">
        <f t="array" ref="K59">IFERROR(INDEX('Commission Data'!$E:$E,MATCH(1,('Commission Data'!$B:$B=A59)*('Commission Data'!$C:$C="Drew"),0)),0)</f>
        <v>0</v>
      </c>
      <c r="L59" s="47" t="b">
        <v>0</v>
      </c>
    </row>
    <row r="60">
      <c r="J60" s="70">
        <f t="array" ref="J60">IFERROR(INDEX('Commission Data'!$D:$D,MATCH(1,('Commission Data'!$B:$B=A60)*('Commission Data'!$C:$C="Drew"),0)),0)</f>
        <v>0</v>
      </c>
      <c r="K60" s="70">
        <f t="array" ref="K60">IFERROR(INDEX('Commission Data'!$E:$E,MATCH(1,('Commission Data'!$B:$B=A60)*('Commission Data'!$C:$C="Drew"),0)),0)</f>
        <v>0</v>
      </c>
      <c r="L60" s="47" t="b">
        <v>0</v>
      </c>
    </row>
    <row r="61">
      <c r="J61" s="70">
        <f t="array" ref="J61">IFERROR(INDEX('Commission Data'!$D:$D,MATCH(1,('Commission Data'!$B:$B=A61)*('Commission Data'!$C:$C="Drew"),0)),0)</f>
        <v>0</v>
      </c>
      <c r="K61" s="70">
        <f t="array" ref="K61">IFERROR(INDEX('Commission Data'!$E:$E,MATCH(1,('Commission Data'!$B:$B=A61)*('Commission Data'!$C:$C="Drew"),0)),0)</f>
        <v>19.37</v>
      </c>
      <c r="L61" s="47" t="b">
        <v>0</v>
      </c>
    </row>
    <row r="62">
      <c r="J62" s="70">
        <f t="array" ref="J62">IFERROR(INDEX('Commission Data'!$D:$D,MATCH(1,('Commission Data'!$B:$B=A62)*('Commission Data'!$C:$C="Drew"),0)),0)</f>
        <v>85.61</v>
      </c>
      <c r="K62" s="70">
        <f t="array" ref="K62">IFERROR(INDEX('Commission Data'!$E:$E,MATCH(1,('Commission Data'!$B:$B=A62)*('Commission Data'!$C:$C="Drew"),0)),0)</f>
        <v>0</v>
      </c>
      <c r="L62" s="47" t="b">
        <v>0</v>
      </c>
    </row>
    <row r="63">
      <c r="J63" s="70">
        <f t="array" ref="J63">IFERROR(INDEX('Commission Data'!$D:$D,MATCH(1,('Commission Data'!$B:$B=A63)*('Commission Data'!$C:$C="Drew"),0)),0)</f>
        <v>0</v>
      </c>
      <c r="K63" s="70">
        <f t="array" ref="K63">IFERROR(INDEX('Commission Data'!$E:$E,MATCH(1,('Commission Data'!$B:$B=A63)*('Commission Data'!$C:$C="Drew"),0)),0)</f>
        <v>0</v>
      </c>
      <c r="L63" s="47" t="b">
        <v>0</v>
      </c>
    </row>
    <row r="64">
      <c r="J64" s="70">
        <f t="array" ref="J64">IFERROR(INDEX('Commission Data'!$D:$D,MATCH(1,('Commission Data'!$B:$B=A64)*('Commission Data'!$C:$C="Drew"),0)),0)</f>
        <v>0</v>
      </c>
      <c r="K64" s="70">
        <f t="array" ref="K64">IFERROR(INDEX('Commission Data'!$E:$E,MATCH(1,('Commission Data'!$B:$B=A64)*('Commission Data'!$C:$C="Drew"),0)),0)</f>
        <v>0</v>
      </c>
      <c r="L64" s="47" t="b">
        <v>0</v>
      </c>
    </row>
    <row r="65">
      <c r="J65" s="70">
        <f t="array" ref="J65">IFERROR(INDEX('Commission Data'!$D:$D,MATCH(1,('Commission Data'!$B:$B=A65)*('Commission Data'!$C:$C="Drew"),0)),0)</f>
        <v>0</v>
      </c>
      <c r="K65" s="70">
        <f t="array" ref="K65">IFERROR(INDEX('Commission Data'!$E:$E,MATCH(1,('Commission Data'!$B:$B=A65)*('Commission Data'!$C:$C="Drew"),0)),0)</f>
        <v>0</v>
      </c>
      <c r="L65" s="47" t="b">
        <v>0</v>
      </c>
    </row>
    <row r="66">
      <c r="J66" s="70">
        <v>55.4</v>
      </c>
      <c r="K66" s="70">
        <v>0.0</v>
      </c>
      <c r="L66" s="47" t="b">
        <v>0</v>
      </c>
    </row>
    <row r="67">
      <c r="J67" s="70">
        <f t="array" ref="J67">IFERROR(INDEX('Commission Data'!$D:$D,MATCH(1,('Commission Data'!$B:$B=A67)*('Commission Data'!$C:$C="Drew"),0)),0)</f>
        <v>0</v>
      </c>
      <c r="K67" s="70">
        <f t="array" ref="K67">IFERROR(INDEX('Commission Data'!$E:$E,MATCH(1,('Commission Data'!$B:$B=A67)*('Commission Data'!$C:$C="Drew"),0)),0)</f>
        <v>0</v>
      </c>
      <c r="L67" s="47" t="b">
        <v>0</v>
      </c>
    </row>
    <row r="68">
      <c r="J68" s="70">
        <f t="array" ref="J68">IFERROR(INDEX('Commission Data'!$D:$D,MATCH(1,('Commission Data'!$B:$B=A68)*('Commission Data'!$C:$C="Drew"),0)),0)</f>
        <v>0</v>
      </c>
      <c r="K68" s="70">
        <f t="array" ref="K68">IFERROR(INDEX('Commission Data'!$E:$E,MATCH(1,('Commission Data'!$B:$B=A68)*('Commission Data'!$C:$C="Drew"),0)),0)</f>
        <v>0</v>
      </c>
      <c r="L68" s="47" t="b">
        <v>0</v>
      </c>
    </row>
    <row r="69">
      <c r="J69" s="70">
        <f t="array" ref="J69">IFERROR(INDEX('Commission Data'!$D:$D,MATCH(1,('Commission Data'!$B:$B=A69)*('Commission Data'!$C:$C="Drew"),0)),0)</f>
        <v>0</v>
      </c>
      <c r="K69" s="70">
        <f t="array" ref="K69">IFERROR(INDEX('Commission Data'!$E:$E,MATCH(1,('Commission Data'!$B:$B=A69)*('Commission Data'!$C:$C="Drew"),0)),0)</f>
        <v>0</v>
      </c>
      <c r="L69" s="47" t="b">
        <v>0</v>
      </c>
    </row>
    <row r="70">
      <c r="J70" s="70">
        <f t="array" ref="J70">IFERROR(INDEX('Commission Data'!$D:$D,MATCH(1,('Commission Data'!$B:$B=A70)*('Commission Data'!$C:$C="Drew"),0)),0)</f>
        <v>0</v>
      </c>
      <c r="K70" s="70">
        <f t="array" ref="K70">IFERROR(INDEX('Commission Data'!$E:$E,MATCH(1,('Commission Data'!$B:$B=A70)*('Commission Data'!$C:$C="Drew"),0)),0)</f>
        <v>0</v>
      </c>
      <c r="L70" s="47" t="b">
        <v>0</v>
      </c>
    </row>
    <row r="71">
      <c r="J71" s="70">
        <f t="array" ref="J71">IFERROR(INDEX('Commission Data'!$D:$D,MATCH(1,('Commission Data'!$B:$B=A71)*('Commission Data'!$C:$C="Drew"),0)),0)</f>
        <v>0</v>
      </c>
      <c r="K71" s="70">
        <f t="array" ref="K71">IFERROR(INDEX('Commission Data'!$E:$E,MATCH(1,('Commission Data'!$B:$B=A71)*('Commission Data'!$C:$C="Drew"),0)),0)</f>
        <v>0</v>
      </c>
      <c r="L71" s="47" t="b">
        <v>0</v>
      </c>
    </row>
    <row r="72">
      <c r="J72" s="70">
        <f t="array" ref="J72">IFERROR(INDEX('Commission Data'!$D:$D,MATCH(1,('Commission Data'!$B:$B=A72)*('Commission Data'!$C:$C="Drew"),0)),0)</f>
        <v>0</v>
      </c>
      <c r="K72" s="70">
        <f t="array" ref="K72">IFERROR(INDEX('Commission Data'!$E:$E,MATCH(1,('Commission Data'!$B:$B=A72)*('Commission Data'!$C:$C="Drew"),0)),0)</f>
        <v>0</v>
      </c>
      <c r="L72" s="47" t="b">
        <v>0</v>
      </c>
    </row>
    <row r="73">
      <c r="J73" s="70">
        <f t="array" ref="J73">IFERROR(INDEX('Commission Data'!$D:$D,MATCH(1,('Commission Data'!$B:$B=A73)*('Commission Data'!$C:$C="Drew"),0)),0)</f>
        <v>0</v>
      </c>
      <c r="K73" s="70">
        <f t="array" ref="K73">IFERROR(INDEX('Commission Data'!$E:$E,MATCH(1,('Commission Data'!$B:$B=A73)*('Commission Data'!$C:$C="Drew"),0)),0)</f>
        <v>0</v>
      </c>
      <c r="L73" s="47" t="b">
        <v>0</v>
      </c>
    </row>
    <row r="74">
      <c r="J74" s="70">
        <f t="array" ref="J74">IFERROR(INDEX('Commission Data'!$D:$D,MATCH(1,('Commission Data'!$B:$B=A74)*('Commission Data'!$C:$C="Drew"),0)),0)</f>
        <v>0</v>
      </c>
      <c r="K74" s="70">
        <v>0.0</v>
      </c>
      <c r="L74" s="39" t="b">
        <v>1</v>
      </c>
      <c r="M74" s="39" t="b">
        <v>1</v>
      </c>
    </row>
    <row r="75">
      <c r="J75" s="70">
        <f t="array" ref="J75">IFERROR(INDEX('Commission Data'!$D:$D,MATCH(1,('Commission Data'!$B:$B=A75)*('Commission Data'!$C:$C="Drew"),0)),0)</f>
        <v>0</v>
      </c>
      <c r="K75" s="70">
        <f t="array" ref="K75">IFERROR(INDEX('Commission Data'!$E:$E,MATCH(1,('Commission Data'!$B:$B=A75)*('Commission Data'!$C:$C="Drew"),0)),0)</f>
        <v>0</v>
      </c>
      <c r="L75" s="47" t="b">
        <v>0</v>
      </c>
    </row>
    <row r="76">
      <c r="J76" s="70">
        <f t="array" ref="J76">IFERROR(INDEX('Commission Data'!$D:$D,MATCH(1,('Commission Data'!$B:$B=A76)*('Commission Data'!$C:$C="Drew"),0)),0)</f>
        <v>0</v>
      </c>
      <c r="K76" s="70">
        <f t="array" ref="K76">IFERROR(INDEX('Commission Data'!$E:$E,MATCH(1,('Commission Data'!$B:$B=A76)*('Commission Data'!$C:$C="Drew"),0)),0)</f>
        <v>0</v>
      </c>
      <c r="L76" s="47" t="b">
        <v>0</v>
      </c>
    </row>
    <row r="77">
      <c r="J77" s="70">
        <f t="array" ref="J77">IFERROR(INDEX('Commission Data'!$D:$D,MATCH(1,('Commission Data'!$B:$B=A77)*('Commission Data'!$C:$C="Drew"),0)),0)</f>
        <v>0</v>
      </c>
      <c r="K77" s="70">
        <f t="array" ref="K77">IFERROR(INDEX('Commission Data'!$E:$E,MATCH(1,('Commission Data'!$B:$B=A77)*('Commission Data'!$C:$C="Drew"),0)),0)</f>
        <v>0</v>
      </c>
      <c r="L77" s="47" t="b">
        <v>0</v>
      </c>
    </row>
    <row r="78">
      <c r="J78" s="70">
        <f t="array" ref="J78">IFERROR(INDEX('Commission Data'!$D:$D,MATCH(1,('Commission Data'!$B:$B=A78)*('Commission Data'!$C:$C="Drew"),0)),0)</f>
        <v>0</v>
      </c>
      <c r="K78" s="70">
        <f t="array" ref="K78">IFERROR(INDEX('Commission Data'!$E:$E,MATCH(1,('Commission Data'!$B:$B=A78)*('Commission Data'!$C:$C="Drew"),0)),0)</f>
        <v>0</v>
      </c>
      <c r="L78" s="47" t="b">
        <v>0</v>
      </c>
    </row>
    <row r="79">
      <c r="J79" s="70">
        <f t="array" ref="J79">IFERROR(INDEX('Commission Data'!$D:$D,MATCH(1,('Commission Data'!$B:$B=A79)*('Commission Data'!$C:$C="Drew"),0)),0)</f>
        <v>0</v>
      </c>
      <c r="K79" s="70">
        <f t="array" ref="K79">IFERROR(INDEX('Commission Data'!$E:$E,MATCH(1,('Commission Data'!$B:$B=A79)*('Commission Data'!$C:$C="Drew"),0)),0)</f>
        <v>0</v>
      </c>
      <c r="L79" s="47" t="b">
        <v>0</v>
      </c>
    </row>
    <row r="80">
      <c r="J80" s="70">
        <f t="array" ref="J80">IFERROR(INDEX('Commission Data'!$D:$D,MATCH(1,('Commission Data'!$B:$B=A80)*('Commission Data'!$C:$C="Drew"),0)),0)</f>
        <v>0</v>
      </c>
      <c r="K80" s="70">
        <f t="array" ref="K80">IFERROR(INDEX('Commission Data'!$E:$E,MATCH(1,('Commission Data'!$B:$B=A80)*('Commission Data'!$C:$C="Drew"),0)),0)</f>
        <v>0</v>
      </c>
      <c r="L80" s="47" t="b">
        <v>0</v>
      </c>
    </row>
    <row r="81">
      <c r="J81" s="70">
        <f t="array" ref="J81">IFERROR(INDEX('Commission Data'!$D:$D,MATCH(1,('Commission Data'!$B:$B=A81)*('Commission Data'!$C:$C="Drew"),0)),0)</f>
        <v>0</v>
      </c>
      <c r="K81" s="70">
        <f t="array" ref="K81">IFERROR(INDEX('Commission Data'!$E:$E,MATCH(1,('Commission Data'!$B:$B=A81)*('Commission Data'!$C:$C="Drew"),0)),0)</f>
        <v>0</v>
      </c>
      <c r="L81" s="47" t="b">
        <v>0</v>
      </c>
    </row>
    <row r="82">
      <c r="J82" s="70">
        <f t="array" ref="J82">IFERROR(INDEX('Commission Data'!$D:$D,MATCH(1,('Commission Data'!$B:$B=A82)*('Commission Data'!$C:$C="Drew"),0)),0)</f>
        <v>0</v>
      </c>
      <c r="K82" s="70">
        <f t="array" ref="K82">IFERROR(INDEX('Commission Data'!$E:$E,MATCH(1,('Commission Data'!$B:$B=A82)*('Commission Data'!$C:$C="Drew"),0)),0)</f>
        <v>0</v>
      </c>
      <c r="L82" s="47" t="b">
        <v>0</v>
      </c>
    </row>
    <row r="83">
      <c r="J83" s="70">
        <f t="array" ref="J83">IFERROR(INDEX('Commission Data'!$D:$D,MATCH(1,('Commission Data'!$B:$B=A83)*('Commission Data'!$C:$C="Drew"),0)),0)</f>
        <v>0</v>
      </c>
      <c r="K83" s="70">
        <f t="array" ref="K83">IFERROR(INDEX('Commission Data'!$E:$E,MATCH(1,('Commission Data'!$B:$B=A83)*('Commission Data'!$C:$C="Drew"),0)),0)</f>
        <v>0</v>
      </c>
      <c r="L83" s="47" t="b">
        <v>0</v>
      </c>
    </row>
    <row r="84">
      <c r="J84" s="70">
        <f t="array" ref="J84">IFERROR(INDEX('Commission Data'!$D:$D,MATCH(1,('Commission Data'!$B:$B=A84)*('Commission Data'!$C:$C="Drew"),0)),0)</f>
        <v>0</v>
      </c>
      <c r="K84" s="70">
        <f t="array" ref="K84">IFERROR(INDEX('Commission Data'!$E:$E,MATCH(1,('Commission Data'!$B:$B=A84)*('Commission Data'!$C:$C="Drew"),0)),0)</f>
        <v>0</v>
      </c>
      <c r="L84" s="47" t="b">
        <v>0</v>
      </c>
    </row>
    <row r="85">
      <c r="J85" s="70">
        <f t="array" ref="J85">IFERROR(INDEX('Commission Data'!$D:$D,MATCH(1,('Commission Data'!$B:$B=A85)*('Commission Data'!$C:$C="Drew"),0)),0)</f>
        <v>0</v>
      </c>
      <c r="K85" s="70">
        <f t="array" ref="K85">IFERROR(INDEX('Commission Data'!$E:$E,MATCH(1,('Commission Data'!$B:$B=A85)*('Commission Data'!$C:$C="Drew"),0)),0)</f>
        <v>0</v>
      </c>
      <c r="L85" s="47" t="b">
        <v>0</v>
      </c>
    </row>
    <row r="86">
      <c r="J86" s="70">
        <f t="array" ref="J86">IFERROR(INDEX('Commission Data'!$D:$D,MATCH(1,('Commission Data'!$B:$B=A86)*('Commission Data'!$C:$C="Drew"),0)),0)</f>
        <v>0</v>
      </c>
      <c r="K86" s="70">
        <f t="array" ref="K86">IFERROR(INDEX('Commission Data'!$E:$E,MATCH(1,('Commission Data'!$B:$B=A86)*('Commission Data'!$C:$C="Drew"),0)),0)</f>
        <v>0</v>
      </c>
      <c r="L86" s="47" t="b">
        <v>0</v>
      </c>
    </row>
    <row r="87">
      <c r="J87" s="70">
        <f t="array" ref="J87">IFERROR(INDEX('Commission Data'!$D:$D,MATCH(1,('Commission Data'!$B:$B=A87)*('Commission Data'!$C:$C="Drew"),0)),0)</f>
        <v>0</v>
      </c>
      <c r="K87" s="70">
        <f t="array" ref="K87">IFERROR(INDEX('Commission Data'!$E:$E,MATCH(1,('Commission Data'!$B:$B=A87)*('Commission Data'!$C:$C="Drew"),0)),0)</f>
        <v>0</v>
      </c>
      <c r="L87" s="47" t="b">
        <v>0</v>
      </c>
    </row>
    <row r="88">
      <c r="J88" s="70">
        <f t="array" ref="J88">IFERROR(INDEX('Commission Data'!$D:$D,MATCH(1,('Commission Data'!$B:$B=A88)*('Commission Data'!$C:$C="Drew"),0)),0)</f>
        <v>0</v>
      </c>
      <c r="K88" s="70">
        <f t="array" ref="K88">IFERROR(INDEX('Commission Data'!$E:$E,MATCH(1,('Commission Data'!$B:$B=A88)*('Commission Data'!$C:$C="Drew"),0)),0)</f>
        <v>2.4</v>
      </c>
      <c r="L88" s="47" t="b">
        <v>0</v>
      </c>
    </row>
    <row r="89">
      <c r="J89" s="70">
        <f t="array" ref="J89">IFERROR(INDEX('Commission Data'!$D:$D,MATCH(1,('Commission Data'!$B:$B=A89)*('Commission Data'!$C:$C="Drew"),0)),0)</f>
        <v>0</v>
      </c>
      <c r="K89" s="70">
        <f t="array" ref="K89">IFERROR(INDEX('Commission Data'!$E:$E,MATCH(1,('Commission Data'!$B:$B=A89)*('Commission Data'!$C:$C="Drew"),0)),0)</f>
        <v>0</v>
      </c>
      <c r="L89" s="47" t="b">
        <v>0</v>
      </c>
    </row>
    <row r="90">
      <c r="J90" s="70">
        <f t="array" ref="J90">IFERROR(INDEX('Commission Data'!$D:$D,MATCH(1,('Commission Data'!$B:$B=A90)*('Commission Data'!$C:$C="Drew"),0)),0)</f>
        <v>0</v>
      </c>
      <c r="K90" s="70">
        <f t="array" ref="K90">IFERROR(INDEX('Commission Data'!$E:$E,MATCH(1,('Commission Data'!$B:$B=A90)*('Commission Data'!$C:$C="Drew"),0)),0)</f>
        <v>0</v>
      </c>
      <c r="L90" s="47" t="b">
        <v>0</v>
      </c>
    </row>
    <row r="91">
      <c r="J91" s="70">
        <f t="array" ref="J91">IFERROR(INDEX('Commission Data'!$D:$D,MATCH(1,('Commission Data'!$B:$B=A91)*('Commission Data'!$C:$C="Drew"),0)),0)</f>
        <v>0</v>
      </c>
      <c r="K91" s="70">
        <f t="array" ref="K91">IFERROR(INDEX('Commission Data'!$E:$E,MATCH(1,('Commission Data'!$B:$B=A91)*('Commission Data'!$C:$C="Drew"),0)),0)</f>
        <v>0</v>
      </c>
      <c r="L91" s="47" t="b">
        <v>0</v>
      </c>
    </row>
    <row r="92">
      <c r="J92" s="70">
        <f t="array" ref="J92">IFERROR(INDEX('Commission Data'!$D:$D,MATCH(1,('Commission Data'!$B:$B=A92)*('Commission Data'!$C:$C="Drew"),0)),0)</f>
        <v>0</v>
      </c>
      <c r="K92" s="70">
        <f t="array" ref="K92">IFERROR(INDEX('Commission Data'!$E:$E,MATCH(1,('Commission Data'!$B:$B=A92)*('Commission Data'!$C:$C="Drew"),0)),0)</f>
        <v>0</v>
      </c>
      <c r="L92" s="47" t="b">
        <v>0</v>
      </c>
    </row>
    <row r="93">
      <c r="J93" s="70">
        <f t="array" ref="J93">IFERROR(INDEX('Commission Data'!$D:$D,MATCH(1,('Commission Data'!$B:$B=A93)*('Commission Data'!$C:$C="Drew"),0)),0)</f>
        <v>0</v>
      </c>
      <c r="K93" s="70">
        <f t="array" ref="K93">IFERROR(INDEX('Commission Data'!$E:$E,MATCH(1,('Commission Data'!$B:$B=A93)*('Commission Data'!$C:$C="Drew"),0)),0)</f>
        <v>0</v>
      </c>
      <c r="L93" s="47" t="b">
        <v>0</v>
      </c>
    </row>
    <row r="94">
      <c r="G94" s="49"/>
      <c r="I94" s="49"/>
      <c r="J94" s="70">
        <f t="array" ref="J94">IFERROR(INDEX('Commission Data'!$D:$D,MATCH(1,('Commission Data'!$B:$B=A94)*('Commission Data'!$C:$C="Drew"),0)),0)</f>
        <v>0</v>
      </c>
      <c r="K94" s="70">
        <f t="array" ref="K94">IFERROR(INDEX('Commission Data'!$E:$E,MATCH(1,('Commission Data'!$B:$B=A94)*('Commission Data'!$C:$C="Drew"),0)),0)</f>
        <v>0</v>
      </c>
      <c r="L94" s="47" t="b">
        <v>0</v>
      </c>
    </row>
    <row r="95">
      <c r="G95" s="49"/>
      <c r="I95" s="49"/>
      <c r="J95" s="70">
        <f t="array" ref="J95">IFERROR(INDEX('Commission Data'!$D:$D,MATCH(1,('Commission Data'!$B:$B=A95)*('Commission Data'!$C:$C="Drew"),0)),0)</f>
        <v>0</v>
      </c>
      <c r="K95" s="70">
        <f t="array" ref="K95">IFERROR(INDEX('Commission Data'!$E:$E,MATCH(1,('Commission Data'!$B:$B=A95)*('Commission Data'!$C:$C="Drew"),0)),0)</f>
        <v>0</v>
      </c>
      <c r="L95" s="47" t="b">
        <v>0</v>
      </c>
    </row>
    <row r="96">
      <c r="G96" s="49"/>
      <c r="I96" s="49"/>
      <c r="J96" s="70">
        <f t="array" ref="J96">IFERROR(INDEX('Commission Data'!$D:$D,MATCH(1,('Commission Data'!$B:$B=A96)*('Commission Data'!$C:$C="Drew"),0)),0)</f>
        <v>0</v>
      </c>
      <c r="K96" s="70">
        <f t="array" ref="K96">IFERROR(INDEX('Commission Data'!$E:$E,MATCH(1,('Commission Data'!$B:$B=A96)*('Commission Data'!$C:$C="Drew"),0)),0)</f>
        <v>0</v>
      </c>
      <c r="L96" s="47" t="b">
        <v>0</v>
      </c>
    </row>
    <row r="97">
      <c r="G97" s="49"/>
      <c r="I97" s="49"/>
      <c r="J97" s="70">
        <f t="array" ref="J97">IFERROR(INDEX('Commission Data'!$D:$D,MATCH(1,('Commission Data'!$B:$B=A97)*('Commission Data'!$C:$C="Drew"),0)),0)</f>
        <v>0</v>
      </c>
      <c r="K97" s="70">
        <f t="array" ref="K97">IFERROR(INDEX('Commission Data'!$E:$E,MATCH(1,('Commission Data'!$B:$B=A97)*('Commission Data'!$C:$C="Drew"),0)),0)</f>
        <v>0</v>
      </c>
      <c r="L97" s="47" t="b">
        <v>0</v>
      </c>
    </row>
    <row r="98">
      <c r="G98" s="49"/>
      <c r="I98" s="49"/>
      <c r="J98" s="70">
        <f t="array" ref="J98">IFERROR(INDEX('Commission Data'!$D:$D,MATCH(1,('Commission Data'!$B:$B=A98)*('Commission Data'!$C:$C="Drew"),0)),0)</f>
        <v>0</v>
      </c>
      <c r="K98" s="70">
        <f t="array" ref="K98">IFERROR(INDEX('Commission Data'!$E:$E,MATCH(1,('Commission Data'!$B:$B=A98)*('Commission Data'!$C:$C="Drew"),0)),0)</f>
        <v>0</v>
      </c>
      <c r="L98" s="47" t="b">
        <v>0</v>
      </c>
    </row>
    <row r="99">
      <c r="G99" s="49"/>
      <c r="I99" s="49"/>
      <c r="J99" s="70">
        <f t="array" ref="J99">IFERROR(INDEX('Commission Data'!$D:$D,MATCH(1,('Commission Data'!$B:$B=A99)*('Commission Data'!$C:$C="Drew"),0)),0)</f>
        <v>0</v>
      </c>
      <c r="K99" s="70">
        <f t="array" ref="K99">IFERROR(INDEX('Commission Data'!$E:$E,MATCH(1,('Commission Data'!$B:$B=A99)*('Commission Data'!$C:$C="Drew"),0)),0)</f>
        <v>0</v>
      </c>
      <c r="L99" s="47" t="b">
        <v>0</v>
      </c>
    </row>
    <row r="100">
      <c r="G100" s="49"/>
      <c r="I100" s="49"/>
      <c r="J100" s="70">
        <f t="array" ref="J100">IFERROR(INDEX('Commission Data'!$D:$D,MATCH(1,('Commission Data'!$B:$B=A100)*('Commission Data'!$C:$C="Drew"),0)),0)</f>
        <v>0</v>
      </c>
      <c r="K100" s="70">
        <f t="array" ref="K100">IFERROR(INDEX('Commission Data'!$E:$E,MATCH(1,('Commission Data'!$B:$B=A100)*('Commission Data'!$C:$C="Drew"),0)),0)</f>
        <v>0</v>
      </c>
      <c r="L100" s="47" t="b">
        <v>0</v>
      </c>
    </row>
    <row r="101">
      <c r="G101" s="49"/>
      <c r="I101" s="49"/>
      <c r="J101" s="70">
        <f t="array" ref="J101">IFERROR(INDEX('Commission Data'!$D:$D,MATCH(1,('Commission Data'!$B:$B=A101)*('Commission Data'!$C:$C="Drew"),0)),0)</f>
        <v>0</v>
      </c>
      <c r="K101" s="70">
        <f t="array" ref="K101">IFERROR(INDEX('Commission Data'!$E:$E,MATCH(1,('Commission Data'!$B:$B=A101)*('Commission Data'!$C:$C="Drew"),0)),0)</f>
        <v>0</v>
      </c>
    </row>
    <row r="102">
      <c r="G102" s="49"/>
      <c r="I102" s="49"/>
      <c r="J102" s="70">
        <f t="array" ref="J102">IFERROR(INDEX('Commission Data'!$D:$D,MATCH(1,('Commission Data'!$B:$B=A102)*('Commission Data'!$C:$C="Drew"),0)),0)</f>
        <v>0</v>
      </c>
      <c r="K102" s="70">
        <f t="array" ref="K102">IFERROR(INDEX('Commission Data'!$E:$E,MATCH(1,('Commission Data'!$B:$B=A102)*('Commission Data'!$C:$C="Drew"),0)),0)</f>
        <v>0</v>
      </c>
    </row>
    <row r="103">
      <c r="G103" s="49"/>
      <c r="I103" s="49"/>
      <c r="J103" s="70">
        <f t="array" ref="J103">IFERROR(INDEX('Commission Data'!$D:$D,MATCH(1,('Commission Data'!$B:$B=A103)*('Commission Data'!$C:$C="Drew"),0)),0)</f>
        <v>0</v>
      </c>
      <c r="K103" s="70">
        <f t="array" ref="K103">IFERROR(INDEX('Commission Data'!$E:$E,MATCH(1,('Commission Data'!$B:$B=A103)*('Commission Data'!$C:$C="Drew"),0)),0)</f>
        <v>0</v>
      </c>
    </row>
    <row r="104">
      <c r="G104" s="49"/>
      <c r="I104" s="49"/>
      <c r="J104" s="70">
        <f t="array" ref="J104">IFERROR(INDEX('Commission Data'!$D:$D,MATCH(1,('Commission Data'!$B:$B=A104)*('Commission Data'!$C:$C="Drew"),0)),0)</f>
        <v>0</v>
      </c>
      <c r="K104" s="70">
        <f t="array" ref="K104">IFERROR(INDEX('Commission Data'!$E:$E,MATCH(1,('Commission Data'!$B:$B=A104)*('Commission Data'!$C:$C="Drew"),0)),0)</f>
        <v>0</v>
      </c>
    </row>
    <row r="105">
      <c r="G105" s="49"/>
      <c r="I105" s="49"/>
      <c r="J105" s="70">
        <f t="array" ref="J105">IFERROR(INDEX('Commission Data'!$D:$D,MATCH(1,('Commission Data'!$B:$B=A105)*('Commission Data'!$C:$C="Drew"),0)),0)</f>
        <v>0</v>
      </c>
      <c r="K105" s="70">
        <f t="array" ref="K105">IFERROR(INDEX('Commission Data'!$E:$E,MATCH(1,('Commission Data'!$B:$B=A105)*('Commission Data'!$C:$C="Drew"),0)),0)</f>
        <v>0</v>
      </c>
    </row>
    <row r="106">
      <c r="G106" s="49"/>
      <c r="I106" s="49"/>
      <c r="J106" s="70">
        <f t="array" ref="J106">IFERROR(INDEX('Commission Data'!$D:$D,MATCH(1,('Commission Data'!$B:$B=A106)*('Commission Data'!$C:$C="Drew"),0)),0)</f>
        <v>0</v>
      </c>
      <c r="K106" s="70">
        <f t="array" ref="K106">IFERROR(INDEX('Commission Data'!$E:$E,MATCH(1,('Commission Data'!$B:$B=A106)*('Commission Data'!$C:$C="Drew"),0)),0)</f>
        <v>0</v>
      </c>
    </row>
    <row r="107">
      <c r="G107" s="49"/>
      <c r="I107" s="49"/>
      <c r="J107" s="70">
        <f t="array" ref="J107">IFERROR(INDEX('Commission Data'!$D:$D,MATCH(1,('Commission Data'!$B:$B=A107)*('Commission Data'!$C:$C="Drew"),0)),0)</f>
        <v>0</v>
      </c>
      <c r="K107" s="70">
        <f t="array" ref="K107">IFERROR(INDEX('Commission Data'!$E:$E,MATCH(1,('Commission Data'!$B:$B=A107)*('Commission Data'!$C:$C="Drew"),0)),0)</f>
        <v>0</v>
      </c>
    </row>
    <row r="108">
      <c r="G108" s="49"/>
      <c r="I108" s="49"/>
      <c r="J108" s="70">
        <f t="array" ref="J108">IFERROR(INDEX('Commission Data'!$D:$D,MATCH(1,('Commission Data'!$B:$B=A108)*('Commission Data'!$C:$C="Drew"),0)),0)</f>
        <v>0</v>
      </c>
      <c r="K108" s="70">
        <f t="array" ref="K108">IFERROR(INDEX('Commission Data'!$E:$E,MATCH(1,('Commission Data'!$B:$B=A108)*('Commission Data'!$C:$C="Drew"),0)),0)</f>
        <v>0</v>
      </c>
    </row>
    <row r="109">
      <c r="G109" s="49"/>
      <c r="I109" s="49"/>
      <c r="J109" s="70">
        <f t="array" ref="J109">IFERROR(INDEX('Commission Data'!$D:$D,MATCH(1,('Commission Data'!$B:$B=A109)*('Commission Data'!$C:$C="Drew"),0)),0)</f>
        <v>0</v>
      </c>
      <c r="K109" s="70">
        <f t="array" ref="K109">IFERROR(INDEX('Commission Data'!$E:$E,MATCH(1,('Commission Data'!$B:$B=A109)*('Commission Data'!$C:$C="Drew"),0)),0)</f>
        <v>0</v>
      </c>
    </row>
    <row r="110">
      <c r="G110" s="49"/>
      <c r="I110" s="49"/>
      <c r="J110" s="70">
        <f t="array" ref="J110">IFERROR(INDEX('Commission Data'!$D:$D,MATCH(1,('Commission Data'!$B:$B=A110)*('Commission Data'!$C:$C="Drew"),0)),0)</f>
        <v>0</v>
      </c>
      <c r="K110" s="70">
        <f t="array" ref="K110">IFERROR(INDEX('Commission Data'!$E:$E,MATCH(1,('Commission Data'!$B:$B=A110)*('Commission Data'!$C:$C="Drew"),0)),0)</f>
        <v>0</v>
      </c>
    </row>
    <row r="111">
      <c r="G111" s="49"/>
      <c r="I111" s="49"/>
      <c r="J111" s="70">
        <f t="array" ref="J111">IFERROR(INDEX('Commission Data'!$D:$D,MATCH(1,('Commission Data'!$B:$B=A111)*('Commission Data'!$C:$C="Drew"),0)),0)</f>
        <v>0</v>
      </c>
      <c r="K111" s="70">
        <f t="array" ref="K111">IFERROR(INDEX('Commission Data'!$E:$E,MATCH(1,('Commission Data'!$B:$B=A111)*('Commission Data'!$C:$C="Drew"),0)),0)</f>
        <v>0</v>
      </c>
    </row>
    <row r="112">
      <c r="G112" s="49"/>
      <c r="I112" s="49"/>
      <c r="J112" s="70">
        <f t="array" ref="J112">IFERROR(INDEX('Commission Data'!$D:$D,MATCH(1,('Commission Data'!$B:$B=A112)*('Commission Data'!$C:$C="Drew"),0)),0)</f>
        <v>0</v>
      </c>
      <c r="K112" s="70">
        <f t="array" ref="K112">IFERROR(INDEX('Commission Data'!$E:$E,MATCH(1,('Commission Data'!$B:$B=A112)*('Commission Data'!$C:$C="Drew"),0)),0)</f>
        <v>0</v>
      </c>
    </row>
    <row r="113">
      <c r="G113" s="49"/>
      <c r="I113" s="49"/>
      <c r="J113" s="70">
        <f t="array" ref="J113">IFERROR(INDEX('Commission Data'!$D:$D,MATCH(1,('Commission Data'!$B:$B=A113)*('Commission Data'!$C:$C="Drew"),0)),0)</f>
        <v>0</v>
      </c>
      <c r="K113" s="70">
        <f t="array" ref="K113">IFERROR(INDEX('Commission Data'!$E:$E,MATCH(1,('Commission Data'!$B:$B=A113)*('Commission Data'!$C:$C="Drew"),0)),0)</f>
        <v>0</v>
      </c>
    </row>
    <row r="114">
      <c r="G114" s="49"/>
      <c r="I114" s="49"/>
      <c r="J114" s="70">
        <f t="array" ref="J114">IFERROR(INDEX('Commission Data'!$D:$D,MATCH(1,('Commission Data'!$B:$B=A114)*('Commission Data'!$C:$C="Drew"),0)),0)</f>
        <v>0</v>
      </c>
      <c r="K114" s="70">
        <f t="array" ref="K114">IFERROR(INDEX('Commission Data'!$E:$E,MATCH(1,('Commission Data'!$B:$B=A114)*('Commission Data'!$C:$C="Drew"),0)),0)</f>
        <v>0</v>
      </c>
    </row>
    <row r="115">
      <c r="G115" s="49"/>
      <c r="I115" s="49"/>
      <c r="J115" s="70">
        <f t="array" ref="J115">IFERROR(INDEX('Commission Data'!$D:$D,MATCH(1,('Commission Data'!$B:$B=A115)*('Commission Data'!$C:$C="Drew"),0)),0)</f>
        <v>0</v>
      </c>
      <c r="K115" s="70">
        <f t="array" ref="K115">IFERROR(INDEX('Commission Data'!$E:$E,MATCH(1,('Commission Data'!$B:$B=A115)*('Commission Data'!$C:$C="Drew"),0)),0)</f>
        <v>0</v>
      </c>
    </row>
    <row r="116">
      <c r="G116" s="49"/>
      <c r="I116" s="49"/>
      <c r="J116" s="70">
        <f t="array" ref="J116">IFERROR(INDEX('Commission Data'!$D:$D,MATCH(1,('Commission Data'!$B:$B=A116)*('Commission Data'!$C:$C="Drew"),0)),0)</f>
        <v>0</v>
      </c>
      <c r="K116" s="70">
        <f t="array" ref="K116">IFERROR(INDEX('Commission Data'!$E:$E,MATCH(1,('Commission Data'!$B:$B=A116)*('Commission Data'!$C:$C="Drew"),0)),0)</f>
        <v>0</v>
      </c>
    </row>
    <row r="117">
      <c r="G117" s="49"/>
      <c r="I117" s="49"/>
      <c r="J117" s="70">
        <f t="array" ref="J117">IFERROR(INDEX('Commission Data'!$D:$D,MATCH(1,('Commission Data'!$B:$B=A117)*('Commission Data'!$C:$C="Drew"),0)),0)</f>
        <v>0</v>
      </c>
      <c r="K117" s="70">
        <f t="array" ref="K117">IFERROR(INDEX('Commission Data'!$E:$E,MATCH(1,('Commission Data'!$B:$B=A117)*('Commission Data'!$C:$C="Drew"),0)),0)</f>
        <v>0</v>
      </c>
    </row>
    <row r="118">
      <c r="G118" s="49"/>
      <c r="I118" s="49"/>
      <c r="J118" s="70">
        <f t="array" ref="J118">IFERROR(INDEX('Commission Data'!$D:$D,MATCH(1,('Commission Data'!$B:$B=A118)*('Commission Data'!$C:$C="Drew"),0)),0)</f>
        <v>0</v>
      </c>
      <c r="K118" s="70">
        <f t="array" ref="K118">IFERROR(INDEX('Commission Data'!$E:$E,MATCH(1,('Commission Data'!$B:$B=A118)*('Commission Data'!$C:$C="Drew"),0)),0)</f>
        <v>0</v>
      </c>
    </row>
    <row r="119">
      <c r="G119" s="49"/>
      <c r="I119" s="49"/>
      <c r="J119" s="70">
        <f t="array" ref="J119">IFERROR(INDEX('Commission Data'!$D:$D,MATCH(1,('Commission Data'!$B:$B=A119)*('Commission Data'!$C:$C="Drew"),0)),0)</f>
        <v>0</v>
      </c>
      <c r="K119" s="70">
        <f t="array" ref="K119">IFERROR(INDEX('Commission Data'!$E:$E,MATCH(1,('Commission Data'!$B:$B=A119)*('Commission Data'!$C:$C="Drew"),0)),0)</f>
        <v>0</v>
      </c>
    </row>
    <row r="120">
      <c r="G120" s="49"/>
      <c r="I120" s="49"/>
      <c r="J120" s="70">
        <f t="array" ref="J120">IFERROR(INDEX('Commission Data'!$D:$D,MATCH(1,('Commission Data'!$B:$B=A120)*('Commission Data'!$C:$C="Drew"),0)),0)</f>
        <v>0</v>
      </c>
      <c r="K120" s="70">
        <f t="array" ref="K120">IFERROR(INDEX('Commission Data'!$E:$E,MATCH(1,('Commission Data'!$B:$B=A120)*('Commission Data'!$C:$C="Drew"),0)),0)</f>
        <v>0</v>
      </c>
    </row>
    <row r="121">
      <c r="G121" s="49"/>
      <c r="I121" s="49"/>
      <c r="J121" s="70">
        <f t="array" ref="J121">IFERROR(INDEX('Commission Data'!$D:$D,MATCH(1,('Commission Data'!$B:$B=A121)*('Commission Data'!$C:$C="Drew"),0)),0)</f>
        <v>0</v>
      </c>
      <c r="K121" s="70">
        <f t="array" ref="K121">IFERROR(INDEX('Commission Data'!$E:$E,MATCH(1,('Commission Data'!$B:$B=A121)*('Commission Data'!$C:$C="Drew"),0)),0)</f>
        <v>0</v>
      </c>
    </row>
    <row r="122">
      <c r="G122" s="49"/>
      <c r="I122" s="49"/>
      <c r="J122" s="70">
        <f t="array" ref="J122">IFERROR(INDEX('Commission Data'!$D:$D,MATCH(1,('Commission Data'!$B:$B=A122)*('Commission Data'!$C:$C="Drew"),0)),0)</f>
        <v>0</v>
      </c>
      <c r="K122" s="70">
        <f t="array" ref="K122">IFERROR(INDEX('Commission Data'!$E:$E,MATCH(1,('Commission Data'!$B:$B=A122)*('Commission Data'!$C:$C="Drew"),0)),0)</f>
        <v>0</v>
      </c>
    </row>
    <row r="123">
      <c r="G123" s="49"/>
      <c r="I123" s="49"/>
      <c r="J123" s="70">
        <f t="array" ref="J123">IFERROR(INDEX('Commission Data'!$D:$D,MATCH(1,('Commission Data'!$B:$B=A123)*('Commission Data'!$C:$C="Drew"),0)),0)</f>
        <v>0</v>
      </c>
      <c r="K123" s="70">
        <f t="array" ref="K123">IFERROR(INDEX('Commission Data'!$E:$E,MATCH(1,('Commission Data'!$B:$B=A123)*('Commission Data'!$C:$C="Drew"),0)),0)</f>
        <v>0</v>
      </c>
    </row>
    <row r="124">
      <c r="G124" s="49"/>
      <c r="I124" s="49"/>
      <c r="J124" s="70">
        <f t="array" ref="J124">IFERROR(INDEX('Commission Data'!$D:$D,MATCH(1,('Commission Data'!$B:$B=A124)*('Commission Data'!$C:$C="Drew"),0)),0)</f>
        <v>0</v>
      </c>
      <c r="K124" s="70">
        <f t="array" ref="K124">IFERROR(INDEX('Commission Data'!$E:$E,MATCH(1,('Commission Data'!$B:$B=A124)*('Commission Data'!$C:$C="Drew"),0)),0)</f>
        <v>0</v>
      </c>
    </row>
    <row r="125">
      <c r="G125" s="49"/>
      <c r="I125" s="49"/>
      <c r="J125" s="70">
        <f t="array" ref="J125">IFERROR(INDEX('Commission Data'!$D:$D,MATCH(1,('Commission Data'!$B:$B=A125)*('Commission Data'!$C:$C="Drew"),0)),0)</f>
        <v>0</v>
      </c>
      <c r="K125" s="70">
        <f t="array" ref="K125">IFERROR(INDEX('Commission Data'!$E:$E,MATCH(1,('Commission Data'!$B:$B=A125)*('Commission Data'!$C:$C="Drew"),0)),0)</f>
        <v>0</v>
      </c>
    </row>
    <row r="126">
      <c r="G126" s="49"/>
      <c r="I126" s="49"/>
      <c r="J126" s="70">
        <f t="array" ref="J126">IFERROR(INDEX('Commission Data'!$D:$D,MATCH(1,('Commission Data'!$B:$B=A126)*('Commission Data'!$C:$C="Drew"),0)),0)</f>
        <v>0</v>
      </c>
      <c r="K126" s="70">
        <f t="array" ref="K126">IFERROR(INDEX('Commission Data'!$E:$E,MATCH(1,('Commission Data'!$B:$B=A126)*('Commission Data'!$C:$C="Drew"),0)),0)</f>
        <v>0</v>
      </c>
    </row>
    <row r="127">
      <c r="G127" s="49"/>
      <c r="I127" s="49"/>
      <c r="J127" s="70">
        <f t="array" ref="J127">IFERROR(INDEX('Commission Data'!$D:$D,MATCH(1,('Commission Data'!$B:$B=A127)*('Commission Data'!$C:$C="Drew"),0)),0)</f>
        <v>0</v>
      </c>
      <c r="K127" s="70">
        <f t="array" ref="K127">IFERROR(INDEX('Commission Data'!$E:$E,MATCH(1,('Commission Data'!$B:$B=A127)*('Commission Data'!$C:$C="Drew"),0)),0)</f>
        <v>0</v>
      </c>
    </row>
    <row r="128">
      <c r="G128" s="49"/>
      <c r="I128" s="49"/>
      <c r="J128" s="70">
        <f t="array" ref="J128">IFERROR(INDEX('Commission Data'!$D:$D,MATCH(1,('Commission Data'!$B:$B=A128)*('Commission Data'!$C:$C="Drew"),0)),0)</f>
        <v>0</v>
      </c>
      <c r="K128" s="70">
        <f t="array" ref="K128">IFERROR(INDEX('Commission Data'!$E:$E,MATCH(1,('Commission Data'!$B:$B=A128)*('Commission Data'!$C:$C="Drew"),0)),0)</f>
        <v>0</v>
      </c>
    </row>
    <row r="129">
      <c r="G129" s="49"/>
      <c r="I129" s="49"/>
      <c r="J129" s="70">
        <f t="array" ref="J129">IFERROR(INDEX('Commission Data'!$D:$D,MATCH(1,('Commission Data'!$B:$B=A129)*('Commission Data'!$C:$C="Drew"),0)),0)</f>
        <v>0</v>
      </c>
      <c r="K129" s="70">
        <f t="array" ref="K129">IFERROR(INDEX('Commission Data'!$E:$E,MATCH(1,('Commission Data'!$B:$B=A129)*('Commission Data'!$C:$C="Drew"),0)),0)</f>
        <v>0</v>
      </c>
    </row>
    <row r="130">
      <c r="G130" s="49"/>
      <c r="I130" s="49"/>
      <c r="J130" s="70">
        <f t="array" ref="J130">IFERROR(INDEX('Commission Data'!$D:$D,MATCH(1,('Commission Data'!$B:$B=A130)*('Commission Data'!$C:$C="Drew"),0)),0)</f>
        <v>0</v>
      </c>
      <c r="K130" s="70">
        <f t="array" ref="K130">IFERROR(INDEX('Commission Data'!$E:$E,MATCH(1,('Commission Data'!$B:$B=A130)*('Commission Data'!$C:$C="Drew"),0)),0)</f>
        <v>0</v>
      </c>
    </row>
    <row r="131">
      <c r="G131" s="49"/>
      <c r="I131" s="49"/>
      <c r="J131" s="70">
        <f t="array" ref="J131">IFERROR(INDEX('Commission Data'!$D:$D,MATCH(1,('Commission Data'!$B:$B=A131)*('Commission Data'!$C:$C="Drew"),0)),0)</f>
        <v>0</v>
      </c>
      <c r="K131" s="70">
        <f t="array" ref="K131">IFERROR(INDEX('Commission Data'!$E:$E,MATCH(1,('Commission Data'!$B:$B=A131)*('Commission Data'!$C:$C="Drew"),0)),0)</f>
        <v>0</v>
      </c>
    </row>
    <row r="132">
      <c r="G132" s="49"/>
      <c r="I132" s="49"/>
      <c r="J132" s="70">
        <f t="array" ref="J132">IFERROR(INDEX('Commission Data'!$D:$D,MATCH(1,('Commission Data'!$B:$B=A132)*('Commission Data'!$C:$C="Drew"),0)),0)</f>
        <v>0</v>
      </c>
      <c r="K132" s="70">
        <f t="array" ref="K132">IFERROR(INDEX('Commission Data'!$E:$E,MATCH(1,('Commission Data'!$B:$B=A132)*('Commission Data'!$C:$C="Drew"),0)),0)</f>
        <v>0</v>
      </c>
    </row>
    <row r="133">
      <c r="G133" s="49"/>
      <c r="I133" s="49"/>
      <c r="J133" s="70">
        <f t="array" ref="J133">IFERROR(INDEX('Commission Data'!$D:$D,MATCH(1,('Commission Data'!$B:$B=A133)*('Commission Data'!$C:$C="Drew"),0)),0)</f>
        <v>0</v>
      </c>
      <c r="K133" s="70">
        <f t="array" ref="K133">IFERROR(INDEX('Commission Data'!$E:$E,MATCH(1,('Commission Data'!$B:$B=A133)*('Commission Data'!$C:$C="Drew"),0)),0)</f>
        <v>0</v>
      </c>
    </row>
    <row r="134">
      <c r="G134" s="49"/>
      <c r="I134" s="49"/>
      <c r="J134" s="70">
        <f t="array" ref="J134">IFERROR(INDEX('Commission Data'!$D:$D,MATCH(1,('Commission Data'!$B:$B=A134)*('Commission Data'!$C:$C="Drew"),0)),0)</f>
        <v>0</v>
      </c>
      <c r="K134" s="70">
        <f t="array" ref="K134">IFERROR(INDEX('Commission Data'!$E:$E,MATCH(1,('Commission Data'!$B:$B=A134)*('Commission Data'!$C:$C="Drew"),0)),0)</f>
        <v>0</v>
      </c>
    </row>
    <row r="135">
      <c r="G135" s="49"/>
      <c r="I135" s="49"/>
      <c r="J135" s="70">
        <f t="array" ref="J135">IFERROR(INDEX('Commission Data'!$D:$D,MATCH(1,('Commission Data'!$B:$B=A135)*('Commission Data'!$C:$C="Drew"),0)),0)</f>
        <v>0</v>
      </c>
      <c r="K135" s="70">
        <f t="array" ref="K135">IFERROR(INDEX('Commission Data'!$E:$E,MATCH(1,('Commission Data'!$B:$B=A135)*('Commission Data'!$C:$C="Drew"),0)),0)</f>
        <v>0</v>
      </c>
    </row>
    <row r="136">
      <c r="G136" s="49"/>
      <c r="I136" s="49"/>
      <c r="J136" s="70">
        <f t="array" ref="J136">IFERROR(INDEX('Commission Data'!$D:$D,MATCH(1,('Commission Data'!$B:$B=A136)*('Commission Data'!$C:$C="Drew"),0)),0)</f>
        <v>0</v>
      </c>
      <c r="K136" s="70">
        <f t="array" ref="K136">IFERROR(INDEX('Commission Data'!$E:$E,MATCH(1,('Commission Data'!$B:$B=A136)*('Commission Data'!$C:$C="Drew"),0)),0)</f>
        <v>0</v>
      </c>
    </row>
    <row r="137">
      <c r="G137" s="49"/>
      <c r="I137" s="49"/>
      <c r="J137" s="70">
        <f t="array" ref="J137">IFERROR(INDEX('Commission Data'!$D:$D,MATCH(1,('Commission Data'!$B:$B=A137)*('Commission Data'!$C:$C="Drew"),0)),0)</f>
        <v>0</v>
      </c>
      <c r="K137" s="70">
        <f t="array" ref="K137">IFERROR(INDEX('Commission Data'!$E:$E,MATCH(1,('Commission Data'!$B:$B=A137)*('Commission Data'!$C:$C="Drew"),0)),0)</f>
        <v>0</v>
      </c>
    </row>
    <row r="138">
      <c r="G138" s="49"/>
      <c r="I138" s="49"/>
      <c r="J138" s="70">
        <f t="array" ref="J138">IFERROR(INDEX('Commission Data'!$D:$D,MATCH(1,('Commission Data'!$B:$B=A138)*('Commission Data'!$C:$C="Drew"),0)),0)</f>
        <v>0</v>
      </c>
      <c r="K138" s="70">
        <f t="array" ref="K138">IFERROR(INDEX('Commission Data'!$E:$E,MATCH(1,('Commission Data'!$B:$B=A138)*('Commission Data'!$C:$C="Drew"),0)),0)</f>
        <v>0</v>
      </c>
    </row>
    <row r="139">
      <c r="G139" s="49"/>
      <c r="I139" s="49"/>
      <c r="J139" s="70">
        <f t="array" ref="J139">IFERROR(INDEX('Commission Data'!$D:$D,MATCH(1,('Commission Data'!$B:$B=A139)*('Commission Data'!$C:$C="Drew"),0)),0)</f>
        <v>0</v>
      </c>
      <c r="K139" s="70">
        <f t="array" ref="K139">IFERROR(INDEX('Commission Data'!$E:$E,MATCH(1,('Commission Data'!$B:$B=A139)*('Commission Data'!$C:$C="Drew"),0)),0)</f>
        <v>0</v>
      </c>
    </row>
    <row r="140">
      <c r="G140" s="49"/>
      <c r="I140" s="49"/>
      <c r="J140" s="70">
        <f t="array" ref="J140">IFERROR(INDEX('Commission Data'!$D:$D,MATCH(1,('Commission Data'!$B:$B=A140)*('Commission Data'!$C:$C="Drew"),0)),0)</f>
        <v>0</v>
      </c>
      <c r="K140" s="70">
        <f t="array" ref="K140">IFERROR(INDEX('Commission Data'!$E:$E,MATCH(1,('Commission Data'!$B:$B=A140)*('Commission Data'!$C:$C="Drew"),0)),0)</f>
        <v>0</v>
      </c>
    </row>
    <row r="141">
      <c r="G141" s="49"/>
      <c r="I141" s="49"/>
      <c r="J141" s="70">
        <f t="array" ref="J141">IFERROR(INDEX('Commission Data'!$D:$D,MATCH(1,('Commission Data'!$B:$B=A141)*('Commission Data'!$C:$C="Drew"),0)),0)</f>
        <v>0</v>
      </c>
      <c r="K141" s="70">
        <f t="array" ref="K141">IFERROR(INDEX('Commission Data'!$E:$E,MATCH(1,('Commission Data'!$B:$B=A141)*('Commission Data'!$C:$C="Drew"),0)),0)</f>
        <v>0</v>
      </c>
    </row>
    <row r="142">
      <c r="G142" s="49"/>
      <c r="I142" s="49"/>
      <c r="J142" s="70">
        <f t="array" ref="J142">IFERROR(INDEX('Commission Data'!$D:$D,MATCH(1,('Commission Data'!$B:$B=A142)*('Commission Data'!$C:$C="Drew"),0)),0)</f>
        <v>0</v>
      </c>
      <c r="K142" s="70">
        <f t="array" ref="K142">IFERROR(INDEX('Commission Data'!$E:$E,MATCH(1,('Commission Data'!$B:$B=A142)*('Commission Data'!$C:$C="Drew"),0)),0)</f>
        <v>0</v>
      </c>
    </row>
    <row r="143">
      <c r="G143" s="49"/>
      <c r="I143" s="49"/>
      <c r="J143" s="70">
        <f t="array" ref="J143">IFERROR(INDEX('Commission Data'!$D:$D,MATCH(1,('Commission Data'!$B:$B=A143)*('Commission Data'!$C:$C="Drew"),0)),0)</f>
        <v>0</v>
      </c>
      <c r="K143" s="70">
        <f t="array" ref="K143">IFERROR(INDEX('Commission Data'!$E:$E,MATCH(1,('Commission Data'!$B:$B=A143)*('Commission Data'!$C:$C="Drew"),0)),0)</f>
        <v>0</v>
      </c>
    </row>
    <row r="144">
      <c r="G144" s="49"/>
      <c r="I144" s="49"/>
      <c r="J144" s="70">
        <f t="array" ref="J144">IFERROR(INDEX('Commission Data'!$D:$D,MATCH(1,('Commission Data'!$B:$B=A144)*('Commission Data'!$C:$C="Drew"),0)),0)</f>
        <v>0</v>
      </c>
      <c r="K144" s="70">
        <f t="array" ref="K144">IFERROR(INDEX('Commission Data'!$E:$E,MATCH(1,('Commission Data'!$B:$B=A144)*('Commission Data'!$C:$C="Drew"),0)),0)</f>
        <v>0</v>
      </c>
    </row>
    <row r="145">
      <c r="G145" s="49"/>
      <c r="I145" s="49"/>
      <c r="J145" s="70">
        <f t="array" ref="J145">IFERROR(INDEX('Commission Data'!$D:$D,MATCH(1,('Commission Data'!$B:$B=A145)*('Commission Data'!$C:$C="Drew"),0)),0)</f>
        <v>0</v>
      </c>
      <c r="K145" s="70">
        <f t="array" ref="K145">IFERROR(INDEX('Commission Data'!$E:$E,MATCH(1,('Commission Data'!$B:$B=A145)*('Commission Data'!$C:$C="Drew"),0)),0)</f>
        <v>0</v>
      </c>
    </row>
    <row r="146">
      <c r="G146" s="49"/>
      <c r="I146" s="49"/>
      <c r="J146" s="70">
        <f t="array" ref="J146">IFERROR(INDEX('Commission Data'!$D:$D,MATCH(1,('Commission Data'!$B:$B=A146)*('Commission Data'!$C:$C="Drew"),0)),0)</f>
        <v>0</v>
      </c>
      <c r="K146" s="70">
        <f t="array" ref="K146">IFERROR(INDEX('Commission Data'!$E:$E,MATCH(1,('Commission Data'!$B:$B=A146)*('Commission Data'!$C:$C="Drew"),0)),0)</f>
        <v>0</v>
      </c>
    </row>
    <row r="147">
      <c r="G147" s="49"/>
      <c r="I147" s="49"/>
      <c r="J147" s="70">
        <f t="array" ref="J147">IFERROR(INDEX('Commission Data'!$D:$D,MATCH(1,('Commission Data'!$B:$B=A147)*('Commission Data'!$C:$C="Drew"),0)),0)</f>
        <v>0</v>
      </c>
      <c r="K147" s="70">
        <f t="array" ref="K147">IFERROR(INDEX('Commission Data'!$E:$E,MATCH(1,('Commission Data'!$B:$B=A147)*('Commission Data'!$C:$C="Drew"),0)),0)</f>
        <v>0</v>
      </c>
    </row>
    <row r="148">
      <c r="G148" s="49"/>
      <c r="I148" s="49"/>
      <c r="J148" s="70">
        <f t="array" ref="J148">IFERROR(INDEX('Commission Data'!$D:$D,MATCH(1,('Commission Data'!$B:$B=A148)*('Commission Data'!$C:$C="Drew"),0)),0)</f>
        <v>0</v>
      </c>
      <c r="K148" s="70">
        <f t="array" ref="K148">IFERROR(INDEX('Commission Data'!$E:$E,MATCH(1,('Commission Data'!$B:$B=A148)*('Commission Data'!$C:$C="Drew"),0)),0)</f>
        <v>0</v>
      </c>
    </row>
    <row r="149">
      <c r="G149" s="49"/>
      <c r="I149" s="49"/>
      <c r="J149" s="70">
        <f t="array" ref="J149">IFERROR(INDEX('Commission Data'!$D:$D,MATCH(1,('Commission Data'!$B:$B=A149)*('Commission Data'!$C:$C="Drew"),0)),0)</f>
        <v>0</v>
      </c>
      <c r="K149" s="70">
        <f t="array" ref="K149">IFERROR(INDEX('Commission Data'!$E:$E,MATCH(1,('Commission Data'!$B:$B=A149)*('Commission Data'!$C:$C="Drew"),0)),0)</f>
        <v>0</v>
      </c>
    </row>
    <row r="150">
      <c r="G150" s="49"/>
      <c r="I150" s="49"/>
      <c r="J150" s="70">
        <f t="array" ref="J150">IFERROR(INDEX('Commission Data'!$D:$D,MATCH(1,('Commission Data'!$B:$B=A150)*('Commission Data'!$C:$C="Drew"),0)),0)</f>
        <v>0</v>
      </c>
      <c r="K150" s="70">
        <f t="array" ref="K150">IFERROR(INDEX('Commission Data'!$E:$E,MATCH(1,('Commission Data'!$B:$B=A150)*('Commission Data'!$C:$C="Drew"),0)),0)</f>
        <v>0</v>
      </c>
    </row>
    <row r="151">
      <c r="G151" s="49"/>
      <c r="I151" s="49"/>
      <c r="J151" s="70">
        <f t="array" ref="J151">IFERROR(INDEX('Commission Data'!$D:$D,MATCH(1,('Commission Data'!$B:$B=A151)*('Commission Data'!$C:$C="Drew"),0)),0)</f>
        <v>0</v>
      </c>
      <c r="K151" s="70">
        <f t="array" ref="K151">IFERROR(INDEX('Commission Data'!$E:$E,MATCH(1,('Commission Data'!$B:$B=A151)*('Commission Data'!$C:$C="Drew"),0)),0)</f>
        <v>0</v>
      </c>
    </row>
    <row r="152">
      <c r="G152" s="49"/>
      <c r="I152" s="49"/>
      <c r="J152" s="70">
        <f t="array" ref="J152">IFERROR(INDEX('Commission Data'!$D:$D,MATCH(1,('Commission Data'!$B:$B=A152)*('Commission Data'!$C:$C="Drew"),0)),0)</f>
        <v>0</v>
      </c>
      <c r="K152" s="70">
        <f t="array" ref="K152">IFERROR(INDEX('Commission Data'!$E:$E,MATCH(1,('Commission Data'!$B:$B=A152)*('Commission Data'!$C:$C="Drew"),0)),0)</f>
        <v>0</v>
      </c>
    </row>
    <row r="153">
      <c r="G153" s="49"/>
      <c r="I153" s="49"/>
      <c r="J153" s="70">
        <f t="array" ref="J153">IFERROR(INDEX('Commission Data'!$D:$D,MATCH(1,('Commission Data'!$B:$B=A153)*('Commission Data'!$C:$C="Drew"),0)),0)</f>
        <v>0</v>
      </c>
      <c r="K153" s="70">
        <f t="array" ref="K153">IFERROR(INDEX('Commission Data'!$E:$E,MATCH(1,('Commission Data'!$B:$B=A153)*('Commission Data'!$C:$C="Drew"),0)),0)</f>
        <v>0</v>
      </c>
    </row>
    <row r="154">
      <c r="G154" s="49"/>
      <c r="I154" s="49"/>
      <c r="J154" s="70">
        <f t="array" ref="J154">IFERROR(INDEX('Commission Data'!$D:$D,MATCH(1,('Commission Data'!$B:$B=A154)*('Commission Data'!$C:$C="Drew"),0)),0)</f>
        <v>0</v>
      </c>
      <c r="K154" s="70">
        <f t="array" ref="K154">IFERROR(INDEX('Commission Data'!$E:$E,MATCH(1,('Commission Data'!$B:$B=A154)*('Commission Data'!$C:$C="Drew"),0)),0)</f>
        <v>0</v>
      </c>
    </row>
    <row r="155">
      <c r="G155" s="49"/>
      <c r="I155" s="49"/>
      <c r="J155" s="70">
        <f t="array" ref="J155">IFERROR(INDEX('Commission Data'!$D:$D,MATCH(1,('Commission Data'!$B:$B=A155)*('Commission Data'!$C:$C="Drew"),0)),0)</f>
        <v>0</v>
      </c>
      <c r="K155" s="70">
        <f t="array" ref="K155">IFERROR(INDEX('Commission Data'!$E:$E,MATCH(1,('Commission Data'!$B:$B=A155)*('Commission Data'!$C:$C="Drew"),0)),0)</f>
        <v>0</v>
      </c>
    </row>
    <row r="156">
      <c r="G156" s="49"/>
      <c r="I156" s="49"/>
      <c r="J156" s="70">
        <f t="array" ref="J156">IFERROR(INDEX('Commission Data'!$D:$D,MATCH(1,('Commission Data'!$B:$B=A156)*('Commission Data'!$C:$C="Drew"),0)),0)</f>
        <v>0</v>
      </c>
      <c r="K156" s="70">
        <f t="array" ref="K156">IFERROR(INDEX('Commission Data'!$E:$E,MATCH(1,('Commission Data'!$B:$B=A156)*('Commission Data'!$C:$C="Drew"),0)),0)</f>
        <v>0</v>
      </c>
    </row>
    <row r="157">
      <c r="G157" s="49"/>
      <c r="I157" s="49"/>
      <c r="J157" s="70">
        <f t="array" ref="J157">IFERROR(INDEX('Commission Data'!$D:$D,MATCH(1,('Commission Data'!$B:$B=A157)*('Commission Data'!$C:$C="Drew"),0)),0)</f>
        <v>0</v>
      </c>
      <c r="K157" s="70">
        <f t="array" ref="K157">IFERROR(INDEX('Commission Data'!$E:$E,MATCH(1,('Commission Data'!$B:$B=A157)*('Commission Data'!$C:$C="Drew"),0)),0)</f>
        <v>0</v>
      </c>
    </row>
    <row r="158">
      <c r="G158" s="49"/>
      <c r="I158" s="49"/>
      <c r="J158" s="70">
        <f t="array" ref="J158">IFERROR(INDEX('Commission Data'!$D:$D,MATCH(1,('Commission Data'!$B:$B=A158)*('Commission Data'!$C:$C="Drew"),0)),0)</f>
        <v>0</v>
      </c>
      <c r="K158" s="70">
        <f t="array" ref="K158">IFERROR(INDEX('Commission Data'!$E:$E,MATCH(1,('Commission Data'!$B:$B=A158)*('Commission Data'!$C:$C="Drew"),0)),0)</f>
        <v>0</v>
      </c>
    </row>
    <row r="159">
      <c r="G159" s="49"/>
      <c r="I159" s="49"/>
      <c r="J159" s="70">
        <f t="array" ref="J159">IFERROR(INDEX('Commission Data'!$D:$D,MATCH(1,('Commission Data'!$B:$B=A159)*('Commission Data'!$C:$C="Drew"),0)),0)</f>
        <v>0</v>
      </c>
      <c r="K159" s="70">
        <f t="array" ref="K159">IFERROR(INDEX('Commission Data'!$E:$E,MATCH(1,('Commission Data'!$B:$B=A159)*('Commission Data'!$C:$C="Drew"),0)),0)</f>
        <v>0</v>
      </c>
    </row>
    <row r="160">
      <c r="G160" s="49"/>
      <c r="I160" s="49"/>
      <c r="J160" s="70">
        <f t="array" ref="J160">IFERROR(INDEX('Commission Data'!$D:$D,MATCH(1,('Commission Data'!$B:$B=A160)*('Commission Data'!$C:$C="Drew"),0)),0)</f>
        <v>0</v>
      </c>
      <c r="K160" s="70">
        <f t="array" ref="K160">IFERROR(INDEX('Commission Data'!$E:$E,MATCH(1,('Commission Data'!$B:$B=A160)*('Commission Data'!$C:$C="Drew"),0)),0)</f>
        <v>0</v>
      </c>
    </row>
    <row r="161">
      <c r="G161" s="49"/>
      <c r="I161" s="49"/>
      <c r="J161" s="70">
        <f t="array" ref="J161">IFERROR(INDEX('Commission Data'!$D:$D,MATCH(1,('Commission Data'!$B:$B=A161)*('Commission Data'!$C:$C="Drew"),0)),0)</f>
        <v>0</v>
      </c>
      <c r="K161" s="70">
        <f t="array" ref="K161">IFERROR(INDEX('Commission Data'!$E:$E,MATCH(1,('Commission Data'!$B:$B=A161)*('Commission Data'!$C:$C="Drew"),0)),0)</f>
        <v>0</v>
      </c>
    </row>
    <row r="162">
      <c r="G162" s="49"/>
      <c r="I162" s="49"/>
      <c r="J162" s="70">
        <f t="array" ref="J162">IFERROR(INDEX('Commission Data'!$D:$D,MATCH(1,('Commission Data'!$B:$B=A162)*('Commission Data'!$C:$C="Drew"),0)),0)</f>
        <v>0</v>
      </c>
      <c r="K162" s="70">
        <f t="array" ref="K162">IFERROR(INDEX('Commission Data'!$E:$E,MATCH(1,('Commission Data'!$B:$B=A162)*('Commission Data'!$C:$C="Drew"),0)),0)</f>
        <v>0</v>
      </c>
    </row>
    <row r="163">
      <c r="G163" s="49"/>
      <c r="I163" s="49"/>
      <c r="J163" s="70">
        <f t="array" ref="J163">IFERROR(INDEX('Commission Data'!$D:$D,MATCH(1,('Commission Data'!$B:$B=A163)*('Commission Data'!$C:$C="Drew"),0)),0)</f>
        <v>0</v>
      </c>
      <c r="K163" s="70">
        <f t="array" ref="K163">IFERROR(INDEX('Commission Data'!$E:$E,MATCH(1,('Commission Data'!$B:$B=A163)*('Commission Data'!$C:$C="Drew"),0)),0)</f>
        <v>0</v>
      </c>
    </row>
    <row r="164">
      <c r="G164" s="49"/>
      <c r="I164" s="49"/>
      <c r="J164" s="70">
        <f t="array" ref="J164">IFERROR(INDEX('Commission Data'!$D:$D,MATCH(1,('Commission Data'!$B:$B=A164)*('Commission Data'!$C:$C="Drew"),0)),0)</f>
        <v>0</v>
      </c>
      <c r="K164" s="70">
        <f t="array" ref="K164">IFERROR(INDEX('Commission Data'!$E:$E,MATCH(1,('Commission Data'!$B:$B=A164)*('Commission Data'!$C:$C="Drew"),0)),0)</f>
        <v>0</v>
      </c>
    </row>
    <row r="165">
      <c r="G165" s="49"/>
      <c r="I165" s="49"/>
      <c r="J165" s="70">
        <f t="array" ref="J165">IFERROR(INDEX('Commission Data'!$D:$D,MATCH(1,('Commission Data'!$B:$B=A165)*('Commission Data'!$C:$C="Drew"),0)),0)</f>
        <v>0</v>
      </c>
      <c r="K165" s="70">
        <f t="array" ref="K165">IFERROR(INDEX('Commission Data'!$E:$E,MATCH(1,('Commission Data'!$B:$B=A165)*('Commission Data'!$C:$C="Drew"),0)),0)</f>
        <v>0</v>
      </c>
    </row>
    <row r="166">
      <c r="G166" s="49"/>
      <c r="I166" s="49"/>
      <c r="J166" s="70">
        <f t="array" ref="J166">IFERROR(INDEX('Commission Data'!$D:$D,MATCH(1,('Commission Data'!$B:$B=A166)*('Commission Data'!$C:$C="Drew"),0)),0)</f>
        <v>0</v>
      </c>
      <c r="K166" s="70">
        <f t="array" ref="K166">IFERROR(INDEX('Commission Data'!$E:$E,MATCH(1,('Commission Data'!$B:$B=A166)*('Commission Data'!$C:$C="Drew"),0)),0)</f>
        <v>0</v>
      </c>
    </row>
    <row r="167">
      <c r="G167" s="49"/>
      <c r="I167" s="49"/>
      <c r="J167" s="70">
        <f t="array" ref="J167">IFERROR(INDEX('Commission Data'!$D:$D,MATCH(1,('Commission Data'!$B:$B=A167)*('Commission Data'!$C:$C="Drew"),0)),0)</f>
        <v>0</v>
      </c>
      <c r="K167" s="70">
        <f t="array" ref="K167">IFERROR(INDEX('Commission Data'!$E:$E,MATCH(1,('Commission Data'!$B:$B=A167)*('Commission Data'!$C:$C="Drew"),0)),0)</f>
        <v>0</v>
      </c>
    </row>
    <row r="168">
      <c r="G168" s="49"/>
      <c r="I168" s="49"/>
      <c r="J168" s="70">
        <f t="array" ref="J168">IFERROR(INDEX('Commission Data'!$D:$D,MATCH(1,('Commission Data'!$B:$B=A168)*('Commission Data'!$C:$C="Drew"),0)),0)</f>
        <v>0</v>
      </c>
      <c r="K168" s="70">
        <f t="array" ref="K168">IFERROR(INDEX('Commission Data'!$E:$E,MATCH(1,('Commission Data'!$B:$B=A168)*('Commission Data'!$C:$C="Drew"),0)),0)</f>
        <v>0</v>
      </c>
    </row>
    <row r="169">
      <c r="G169" s="49"/>
      <c r="I169" s="49"/>
      <c r="J169" s="70">
        <f t="array" ref="J169">IFERROR(INDEX('Commission Data'!$D:$D,MATCH(1,('Commission Data'!$B:$B=A169)*('Commission Data'!$C:$C="Drew"),0)),0)</f>
        <v>0</v>
      </c>
      <c r="K169" s="70">
        <f t="array" ref="K169">IFERROR(INDEX('Commission Data'!$E:$E,MATCH(1,('Commission Data'!$B:$B=A169)*('Commission Data'!$C:$C="Drew"),0)),0)</f>
        <v>0</v>
      </c>
    </row>
    <row r="170">
      <c r="G170" s="49"/>
      <c r="I170" s="49"/>
      <c r="J170" s="70">
        <f t="array" ref="J170">IFERROR(INDEX('Commission Data'!$D:$D,MATCH(1,('Commission Data'!$B:$B=A170)*('Commission Data'!$C:$C="Drew"),0)),0)</f>
        <v>0</v>
      </c>
      <c r="K170" s="70">
        <f t="array" ref="K170">IFERROR(INDEX('Commission Data'!$E:$E,MATCH(1,('Commission Data'!$B:$B=A170)*('Commission Data'!$C:$C="Drew"),0)),0)</f>
        <v>0</v>
      </c>
    </row>
    <row r="171">
      <c r="G171" s="49"/>
      <c r="I171" s="49"/>
      <c r="J171" s="70">
        <f t="array" ref="J171">IFERROR(INDEX('Commission Data'!$D:$D,MATCH(1,('Commission Data'!$B:$B=A171)*('Commission Data'!$C:$C="Drew"),0)),0)</f>
        <v>0</v>
      </c>
      <c r="K171" s="70">
        <f t="array" ref="K171">IFERROR(INDEX('Commission Data'!$E:$E,MATCH(1,('Commission Data'!$B:$B=A171)*('Commission Data'!$C:$C="Drew"),0)),0)</f>
        <v>0</v>
      </c>
    </row>
    <row r="172">
      <c r="G172" s="49"/>
      <c r="I172" s="49"/>
      <c r="J172" s="70">
        <f t="array" ref="J172">IFERROR(INDEX('Commission Data'!$D:$D,MATCH(1,('Commission Data'!$B:$B=A172)*('Commission Data'!$C:$C="Drew"),0)),0)</f>
        <v>0</v>
      </c>
      <c r="K172" s="70">
        <f t="array" ref="K172">IFERROR(INDEX('Commission Data'!$E:$E,MATCH(1,('Commission Data'!$B:$B=A172)*('Commission Data'!$C:$C="Drew"),0)),0)</f>
        <v>0</v>
      </c>
    </row>
    <row r="173">
      <c r="G173" s="49"/>
      <c r="I173" s="49"/>
      <c r="J173" s="70">
        <f t="array" ref="J173">IFERROR(INDEX('Commission Data'!$D:$D,MATCH(1,('Commission Data'!$B:$B=A173)*('Commission Data'!$C:$C="Drew"),0)),0)</f>
        <v>0</v>
      </c>
      <c r="K173" s="70">
        <f t="array" ref="K173">IFERROR(INDEX('Commission Data'!$E:$E,MATCH(1,('Commission Data'!$B:$B=A173)*('Commission Data'!$C:$C="Drew"),0)),0)</f>
        <v>0</v>
      </c>
    </row>
    <row r="174">
      <c r="G174" s="49"/>
      <c r="I174" s="49"/>
      <c r="J174" s="70">
        <f t="array" ref="J174">IFERROR(INDEX('Commission Data'!$D:$D,MATCH(1,('Commission Data'!$B:$B=A174)*('Commission Data'!$C:$C="Drew"),0)),0)</f>
        <v>0</v>
      </c>
      <c r="K174" s="70">
        <f t="array" ref="K174">IFERROR(INDEX('Commission Data'!$E:$E,MATCH(1,('Commission Data'!$B:$B=A174)*('Commission Data'!$C:$C="Drew"),0)),0)</f>
        <v>0</v>
      </c>
    </row>
    <row r="175">
      <c r="G175" s="49"/>
      <c r="I175" s="49"/>
      <c r="J175" s="70">
        <f t="array" ref="J175">IFERROR(INDEX('Commission Data'!$D:$D,MATCH(1,('Commission Data'!$B:$B=A175)*('Commission Data'!$C:$C="Drew"),0)),0)</f>
        <v>0</v>
      </c>
      <c r="K175" s="70">
        <f t="array" ref="K175">IFERROR(INDEX('Commission Data'!$E:$E,MATCH(1,('Commission Data'!$B:$B=A175)*('Commission Data'!$C:$C="Drew"),0)),0)</f>
        <v>0</v>
      </c>
    </row>
    <row r="176">
      <c r="G176" s="49"/>
      <c r="I176" s="49"/>
      <c r="J176" s="70">
        <f t="array" ref="J176">IFERROR(INDEX('Commission Data'!$D:$D,MATCH(1,('Commission Data'!$B:$B=A176)*('Commission Data'!$C:$C="Drew"),0)),0)</f>
        <v>0</v>
      </c>
      <c r="K176" s="70">
        <f t="array" ref="K176">IFERROR(INDEX('Commission Data'!$E:$E,MATCH(1,('Commission Data'!$B:$B=A176)*('Commission Data'!$C:$C="Drew"),0)),0)</f>
        <v>0</v>
      </c>
    </row>
    <row r="177">
      <c r="G177" s="49"/>
      <c r="I177" s="49"/>
      <c r="J177" s="70">
        <f t="array" ref="J177">IFERROR(INDEX('Commission Data'!$D:$D,MATCH(1,('Commission Data'!$B:$B=A177)*('Commission Data'!$C:$C="Drew"),0)),0)</f>
        <v>0</v>
      </c>
      <c r="K177" s="70">
        <f t="array" ref="K177">IFERROR(INDEX('Commission Data'!$E:$E,MATCH(1,('Commission Data'!$B:$B=A177)*('Commission Data'!$C:$C="Drew"),0)),0)</f>
        <v>0</v>
      </c>
    </row>
    <row r="178">
      <c r="G178" s="49"/>
      <c r="I178" s="49"/>
      <c r="J178" s="70">
        <f t="array" ref="J178">IFERROR(INDEX('Commission Data'!$D:$D,MATCH(1,('Commission Data'!$B:$B=A178)*('Commission Data'!$C:$C="Drew"),0)),0)</f>
        <v>0</v>
      </c>
      <c r="K178" s="70">
        <f t="array" ref="K178">IFERROR(INDEX('Commission Data'!$E:$E,MATCH(1,('Commission Data'!$B:$B=A178)*('Commission Data'!$C:$C="Drew"),0)),0)</f>
        <v>0</v>
      </c>
    </row>
    <row r="179">
      <c r="G179" s="49"/>
      <c r="I179" s="49"/>
      <c r="J179" s="70">
        <f t="array" ref="J179">IFERROR(INDEX('Commission Data'!$D:$D,MATCH(1,('Commission Data'!$B:$B=A179)*('Commission Data'!$C:$C="Drew"),0)),0)</f>
        <v>0</v>
      </c>
      <c r="K179" s="70">
        <f t="array" ref="K179">IFERROR(INDEX('Commission Data'!$E:$E,MATCH(1,('Commission Data'!$B:$B=A179)*('Commission Data'!$C:$C="Drew"),0)),0)</f>
        <v>0</v>
      </c>
    </row>
    <row r="180">
      <c r="G180" s="49"/>
      <c r="I180" s="49"/>
      <c r="J180" s="70">
        <f t="array" ref="J180">IFERROR(INDEX('Commission Data'!$D:$D,MATCH(1,('Commission Data'!$B:$B=A180)*('Commission Data'!$C:$C="Drew"),0)),0)</f>
        <v>0</v>
      </c>
      <c r="K180" s="70">
        <f t="array" ref="K180">IFERROR(INDEX('Commission Data'!$E:$E,MATCH(1,('Commission Data'!$B:$B=A180)*('Commission Data'!$C:$C="Drew"),0)),0)</f>
        <v>0</v>
      </c>
    </row>
    <row r="181">
      <c r="G181" s="49"/>
      <c r="I181" s="49"/>
      <c r="J181" s="70">
        <f t="array" ref="J181">IFERROR(INDEX('Commission Data'!$D:$D,MATCH(1,('Commission Data'!$B:$B=A181)*('Commission Data'!$C:$C="Drew"),0)),0)</f>
        <v>0</v>
      </c>
      <c r="K181" s="70">
        <f t="array" ref="K181">IFERROR(INDEX('Commission Data'!$E:$E,MATCH(1,('Commission Data'!$B:$B=A181)*('Commission Data'!$C:$C="Drew"),0)),0)</f>
        <v>0</v>
      </c>
    </row>
    <row r="182">
      <c r="G182" s="49"/>
      <c r="I182" s="49"/>
      <c r="J182" s="70">
        <f t="array" ref="J182">IFERROR(INDEX('Commission Data'!$D:$D,MATCH(1,('Commission Data'!$B:$B=A182)*('Commission Data'!$C:$C="Drew"),0)),0)</f>
        <v>0</v>
      </c>
      <c r="K182" s="70">
        <f t="array" ref="K182">IFERROR(INDEX('Commission Data'!$E:$E,MATCH(1,('Commission Data'!$B:$B=A182)*('Commission Data'!$C:$C="Drew"),0)),0)</f>
        <v>0</v>
      </c>
    </row>
    <row r="183">
      <c r="G183" s="49"/>
      <c r="I183" s="49"/>
      <c r="J183" s="70">
        <f t="array" ref="J183">IFERROR(INDEX('Commission Data'!$D:$D,MATCH(1,('Commission Data'!$B:$B=A183)*('Commission Data'!$C:$C="Drew"),0)),0)</f>
        <v>0</v>
      </c>
      <c r="K183" s="70">
        <f t="array" ref="K183">IFERROR(INDEX('Commission Data'!$E:$E,MATCH(1,('Commission Data'!$B:$B=A183)*('Commission Data'!$C:$C="Drew"),0)),0)</f>
        <v>0</v>
      </c>
    </row>
    <row r="184">
      <c r="G184" s="49"/>
      <c r="I184" s="49"/>
      <c r="J184" s="70">
        <f t="array" ref="J184">IFERROR(INDEX('Commission Data'!$D:$D,MATCH(1,('Commission Data'!$B:$B=A184)*('Commission Data'!$C:$C="Drew"),0)),0)</f>
        <v>0</v>
      </c>
      <c r="K184" s="70">
        <f t="array" ref="K184">IFERROR(INDEX('Commission Data'!$E:$E,MATCH(1,('Commission Data'!$B:$B=A184)*('Commission Data'!$C:$C="Drew"),0)),0)</f>
        <v>0</v>
      </c>
    </row>
    <row r="185">
      <c r="G185" s="49"/>
      <c r="I185" s="49"/>
      <c r="J185" s="70">
        <f t="array" ref="J185">IFERROR(INDEX('Commission Data'!$D:$D,MATCH(1,('Commission Data'!$B:$B=A185)*('Commission Data'!$C:$C="Drew"),0)),0)</f>
        <v>0</v>
      </c>
      <c r="K185" s="70">
        <f t="array" ref="K185">IFERROR(INDEX('Commission Data'!$E:$E,MATCH(1,('Commission Data'!$B:$B=A185)*('Commission Data'!$C:$C="Drew"),0)),0)</f>
        <v>0</v>
      </c>
    </row>
    <row r="186">
      <c r="G186" s="49"/>
      <c r="I186" s="49"/>
      <c r="J186" s="70">
        <f t="array" ref="J186">IFERROR(INDEX('Commission Data'!$D:$D,MATCH(1,('Commission Data'!$B:$B=A186)*('Commission Data'!$C:$C="Drew"),0)),0)</f>
        <v>0</v>
      </c>
      <c r="K186" s="70">
        <f t="array" ref="K186">IFERROR(INDEX('Commission Data'!$E:$E,MATCH(1,('Commission Data'!$B:$B=A186)*('Commission Data'!$C:$C="Drew"),0)),0)</f>
        <v>0</v>
      </c>
    </row>
    <row r="187">
      <c r="G187" s="49"/>
      <c r="I187" s="49"/>
      <c r="J187" s="70">
        <f t="array" ref="J187">IFERROR(INDEX('Commission Data'!$D:$D,MATCH(1,('Commission Data'!$B:$B=A187)*('Commission Data'!$C:$C="Drew"),0)),0)</f>
        <v>0</v>
      </c>
      <c r="K187" s="70">
        <f t="array" ref="K187">IFERROR(INDEX('Commission Data'!$E:$E,MATCH(1,('Commission Data'!$B:$B=A187)*('Commission Data'!$C:$C="Drew"),0)),0)</f>
        <v>0</v>
      </c>
    </row>
    <row r="188">
      <c r="G188" s="49"/>
      <c r="I188" s="49"/>
      <c r="J188" s="70">
        <f t="array" ref="J188">IFERROR(INDEX('Commission Data'!$D:$D,MATCH(1,('Commission Data'!$B:$B=A188)*('Commission Data'!$C:$C="Drew"),0)),0)</f>
        <v>0</v>
      </c>
      <c r="K188" s="70">
        <f t="array" ref="K188">IFERROR(INDEX('Commission Data'!$E:$E,MATCH(1,('Commission Data'!$B:$B=A188)*('Commission Data'!$C:$C="Drew"),0)),0)</f>
        <v>0</v>
      </c>
    </row>
    <row r="189">
      <c r="G189" s="49"/>
      <c r="I189" s="49"/>
      <c r="J189" s="70">
        <f t="array" ref="J189">IFERROR(INDEX('Commission Data'!$D:$D,MATCH(1,('Commission Data'!$B:$B=A189)*('Commission Data'!$C:$C="Drew"),0)),0)</f>
        <v>0</v>
      </c>
      <c r="K189" s="70">
        <f t="array" ref="K189">IFERROR(INDEX('Commission Data'!$E:$E,MATCH(1,('Commission Data'!$B:$B=A189)*('Commission Data'!$C:$C="Drew"),0)),0)</f>
        <v>0</v>
      </c>
    </row>
    <row r="190">
      <c r="G190" s="49"/>
      <c r="I190" s="49"/>
      <c r="J190" s="70">
        <f t="array" ref="J190">IFERROR(INDEX('Commission Data'!$D:$D,MATCH(1,('Commission Data'!$B:$B=A190)*('Commission Data'!$C:$C="Drew"),0)),0)</f>
        <v>0</v>
      </c>
      <c r="K190" s="70">
        <f t="array" ref="K190">IFERROR(INDEX('Commission Data'!$E:$E,MATCH(1,('Commission Data'!$B:$B=A190)*('Commission Data'!$C:$C="Drew"),0)),0)</f>
        <v>0</v>
      </c>
    </row>
    <row r="191">
      <c r="G191" s="49"/>
      <c r="I191" s="49"/>
      <c r="J191" s="70">
        <f t="array" ref="J191">IFERROR(INDEX('Commission Data'!$D:$D,MATCH(1,('Commission Data'!$B:$B=A191)*('Commission Data'!$C:$C="Drew"),0)),0)</f>
        <v>0</v>
      </c>
      <c r="K191" s="70">
        <f t="array" ref="K191">IFERROR(INDEX('Commission Data'!$E:$E,MATCH(1,('Commission Data'!$B:$B=A191)*('Commission Data'!$C:$C="Drew"),0)),0)</f>
        <v>0</v>
      </c>
    </row>
    <row r="192">
      <c r="G192" s="49"/>
      <c r="I192" s="49"/>
      <c r="J192" s="70">
        <f t="array" ref="J192">IFERROR(INDEX('Commission Data'!$D:$D,MATCH(1,('Commission Data'!$B:$B=A192)*('Commission Data'!$C:$C="Drew"),0)),0)</f>
        <v>0</v>
      </c>
      <c r="K192" s="70">
        <f t="array" ref="K192">IFERROR(INDEX('Commission Data'!$E:$E,MATCH(1,('Commission Data'!$B:$B=A192)*('Commission Data'!$C:$C="Drew"),0)),0)</f>
        <v>0</v>
      </c>
    </row>
    <row r="193">
      <c r="G193" s="49"/>
      <c r="I193" s="49"/>
      <c r="J193" s="70">
        <f t="array" ref="J193">IFERROR(INDEX('Commission Data'!$D:$D,MATCH(1,('Commission Data'!$B:$B=A193)*('Commission Data'!$C:$C="Drew"),0)),0)</f>
        <v>0</v>
      </c>
      <c r="K193" s="70">
        <f t="array" ref="K193">IFERROR(INDEX('Commission Data'!$E:$E,MATCH(1,('Commission Data'!$B:$B=A193)*('Commission Data'!$C:$C="Drew"),0)),0)</f>
        <v>0</v>
      </c>
    </row>
    <row r="194">
      <c r="G194" s="49"/>
      <c r="I194" s="49"/>
      <c r="J194" s="70">
        <f t="array" ref="J194">IFERROR(INDEX('Commission Data'!$D:$D,MATCH(1,('Commission Data'!$B:$B=A194)*('Commission Data'!$C:$C="Drew"),0)),0)</f>
        <v>0</v>
      </c>
      <c r="K194" s="70">
        <f t="array" ref="K194">IFERROR(INDEX('Commission Data'!$E:$E,MATCH(1,('Commission Data'!$B:$B=A194)*('Commission Data'!$C:$C="Drew"),0)),0)</f>
        <v>0</v>
      </c>
    </row>
    <row r="195">
      <c r="G195" s="49"/>
      <c r="I195" s="49"/>
      <c r="J195" s="70">
        <f t="array" ref="J195">IFERROR(INDEX('Commission Data'!$D:$D,MATCH(1,('Commission Data'!$B:$B=A195)*('Commission Data'!$C:$C="Drew"),0)),0)</f>
        <v>0</v>
      </c>
      <c r="K195" s="70">
        <f t="array" ref="K195">IFERROR(INDEX('Commission Data'!$E:$E,MATCH(1,('Commission Data'!$B:$B=A195)*('Commission Data'!$C:$C="Drew"),0)),0)</f>
        <v>0</v>
      </c>
    </row>
    <row r="196">
      <c r="G196" s="49"/>
      <c r="I196" s="49"/>
      <c r="J196" s="70">
        <f t="array" ref="J196">IFERROR(INDEX('Commission Data'!$D:$D,MATCH(1,('Commission Data'!$B:$B=A196)*('Commission Data'!$C:$C="Drew"),0)),0)</f>
        <v>0</v>
      </c>
      <c r="K196" s="70">
        <f t="array" ref="K196">IFERROR(INDEX('Commission Data'!$E:$E,MATCH(1,('Commission Data'!$B:$B=A196)*('Commission Data'!$C:$C="Drew"),0)),0)</f>
        <v>0</v>
      </c>
    </row>
    <row r="197">
      <c r="G197" s="49"/>
      <c r="I197" s="49"/>
      <c r="J197" s="70">
        <f t="array" ref="J197">IFERROR(INDEX('Commission Data'!$D:$D,MATCH(1,('Commission Data'!$B:$B=A197)*('Commission Data'!$C:$C="Drew"),0)),0)</f>
        <v>0</v>
      </c>
      <c r="K197" s="70">
        <f t="array" ref="K197">IFERROR(INDEX('Commission Data'!$E:$E,MATCH(1,('Commission Data'!$B:$B=A197)*('Commission Data'!$C:$C="Drew"),0)),0)</f>
        <v>0</v>
      </c>
    </row>
    <row r="198">
      <c r="G198" s="49"/>
      <c r="I198" s="49"/>
      <c r="J198" s="70">
        <f t="array" ref="J198">IFERROR(INDEX('Commission Data'!$D:$D,MATCH(1,('Commission Data'!$B:$B=A198)*('Commission Data'!$C:$C="Drew"),0)),0)</f>
        <v>0</v>
      </c>
      <c r="K198" s="70">
        <f t="array" ref="K198">IFERROR(INDEX('Commission Data'!$E:$E,MATCH(1,('Commission Data'!$B:$B=A198)*('Commission Data'!$C:$C="Drew"),0)),0)</f>
        <v>0</v>
      </c>
    </row>
    <row r="199">
      <c r="G199" s="49"/>
      <c r="I199" s="49"/>
      <c r="J199" s="70">
        <f t="array" ref="J199">IFERROR(INDEX('Commission Data'!$D:$D,MATCH(1,('Commission Data'!$B:$B=A199)*('Commission Data'!$C:$C="Drew"),0)),0)</f>
        <v>0</v>
      </c>
      <c r="K199" s="70">
        <f t="array" ref="K199">IFERROR(INDEX('Commission Data'!$E:$E,MATCH(1,('Commission Data'!$B:$B=A199)*('Commission Data'!$C:$C="Drew"),0)),0)</f>
        <v>0</v>
      </c>
    </row>
    <row r="200">
      <c r="G200" s="49"/>
      <c r="I200" s="49"/>
      <c r="J200" s="70">
        <f t="array" ref="J200">IFERROR(INDEX('Commission Data'!$D:$D,MATCH(1,('Commission Data'!$B:$B=A200)*('Commission Data'!$C:$C="Drew"),0)),0)</f>
        <v>0</v>
      </c>
      <c r="K200" s="70">
        <f t="array" ref="K200">IFERROR(INDEX('Commission Data'!$E:$E,MATCH(1,('Commission Data'!$B:$B=A200)*('Commission Data'!$C:$C="Drew"),0)),0)</f>
        <v>0</v>
      </c>
    </row>
    <row r="201">
      <c r="G201" s="49"/>
      <c r="I201" s="49"/>
      <c r="J201" s="70">
        <f t="array" ref="J201">IFERROR(INDEX('Commission Data'!$D:$D,MATCH(1,('Commission Data'!$B:$B=A201)*('Commission Data'!$C:$C="Drew"),0)),0)</f>
        <v>0</v>
      </c>
      <c r="K201" s="70">
        <f t="array" ref="K201">IFERROR(INDEX('Commission Data'!$E:$E,MATCH(1,('Commission Data'!$B:$B=A201)*('Commission Data'!$C:$C="Drew"),0)),0)</f>
        <v>0</v>
      </c>
    </row>
    <row r="202">
      <c r="G202" s="49"/>
      <c r="I202" s="49"/>
      <c r="J202" s="70">
        <f t="array" ref="J202">IFERROR(INDEX('Commission Data'!$D:$D,MATCH(1,('Commission Data'!$B:$B=A202)*('Commission Data'!$C:$C="Drew"),0)),0)</f>
        <v>0</v>
      </c>
      <c r="K202" s="70">
        <f t="array" ref="K202">IFERROR(INDEX('Commission Data'!$E:$E,MATCH(1,('Commission Data'!$B:$B=A202)*('Commission Data'!$C:$C="Drew"),0)),0)</f>
        <v>0</v>
      </c>
    </row>
    <row r="203">
      <c r="G203" s="49"/>
      <c r="I203" s="49"/>
      <c r="J203" s="70">
        <f t="array" ref="J203">IFERROR(INDEX('Commission Data'!$D:$D,MATCH(1,('Commission Data'!$B:$B=A203)*('Commission Data'!$C:$C="Drew"),0)),0)</f>
        <v>0</v>
      </c>
      <c r="K203" s="70">
        <f t="array" ref="K203">IFERROR(INDEX('Commission Data'!$E:$E,MATCH(1,('Commission Data'!$B:$B=A203)*('Commission Data'!$C:$C="Drew"),0)),0)</f>
        <v>0</v>
      </c>
    </row>
    <row r="204">
      <c r="G204" s="49"/>
      <c r="I204" s="49"/>
      <c r="J204" s="70">
        <f t="array" ref="J204">IFERROR(INDEX('Commission Data'!$D:$D,MATCH(1,('Commission Data'!$B:$B=A204)*('Commission Data'!$C:$C="Drew"),0)),0)</f>
        <v>0</v>
      </c>
      <c r="K204" s="70">
        <f t="array" ref="K204">IFERROR(INDEX('Commission Data'!$E:$E,MATCH(1,('Commission Data'!$B:$B=A204)*('Commission Data'!$C:$C="Drew"),0)),0)</f>
        <v>0</v>
      </c>
    </row>
    <row r="205">
      <c r="G205" s="49"/>
      <c r="I205" s="49"/>
      <c r="J205" s="70">
        <f t="array" ref="J205">IFERROR(INDEX('Commission Data'!$D:$D,MATCH(1,('Commission Data'!$B:$B=A205)*('Commission Data'!$C:$C="Drew"),0)),0)</f>
        <v>0</v>
      </c>
      <c r="K205" s="70">
        <f t="array" ref="K205">IFERROR(INDEX('Commission Data'!$E:$E,MATCH(1,('Commission Data'!$B:$B=A205)*('Commission Data'!$C:$C="Drew"),0)),0)</f>
        <v>0</v>
      </c>
    </row>
    <row r="206">
      <c r="G206" s="49"/>
      <c r="I206" s="49"/>
      <c r="J206" s="70">
        <f t="array" ref="J206">IFERROR(INDEX('Commission Data'!$D:$D,MATCH(1,('Commission Data'!$B:$B=A206)*('Commission Data'!$C:$C="Drew"),0)),0)</f>
        <v>0</v>
      </c>
      <c r="K206" s="70">
        <f t="array" ref="K206">IFERROR(INDEX('Commission Data'!$E:$E,MATCH(1,('Commission Data'!$B:$B=A206)*('Commission Data'!$C:$C="Drew"),0)),0)</f>
        <v>0</v>
      </c>
    </row>
    <row r="207">
      <c r="G207" s="49"/>
      <c r="I207" s="49"/>
      <c r="J207" s="70">
        <f t="array" ref="J207">IFERROR(INDEX('Commission Data'!$D:$D,MATCH(1,('Commission Data'!$B:$B=A207)*('Commission Data'!$C:$C="Drew"),0)),0)</f>
        <v>0</v>
      </c>
      <c r="K207" s="70">
        <f t="array" ref="K207">IFERROR(INDEX('Commission Data'!$E:$E,MATCH(1,('Commission Data'!$B:$B=A207)*('Commission Data'!$C:$C="Drew"),0)),0)</f>
        <v>0</v>
      </c>
    </row>
    <row r="208">
      <c r="G208" s="49"/>
      <c r="I208" s="49"/>
      <c r="J208" s="70">
        <f t="array" ref="J208">IFERROR(INDEX('Commission Data'!$D:$D,MATCH(1,('Commission Data'!$B:$B=A208)*('Commission Data'!$C:$C="Drew"),0)),0)</f>
        <v>0</v>
      </c>
      <c r="K208" s="70">
        <f t="array" ref="K208">IFERROR(INDEX('Commission Data'!$E:$E,MATCH(1,('Commission Data'!$B:$B=A208)*('Commission Data'!$C:$C="Drew"),0)),0)</f>
        <v>0</v>
      </c>
    </row>
    <row r="209">
      <c r="G209" s="49"/>
      <c r="I209" s="49"/>
      <c r="J209" s="70">
        <f t="array" ref="J209">IFERROR(INDEX('Commission Data'!$D:$D,MATCH(1,('Commission Data'!$B:$B=A209)*('Commission Data'!$C:$C="Drew"),0)),0)</f>
        <v>0</v>
      </c>
      <c r="K209" s="70">
        <f t="array" ref="K209">IFERROR(INDEX('Commission Data'!$E:$E,MATCH(1,('Commission Data'!$B:$B=A209)*('Commission Data'!$C:$C="Drew"),0)),0)</f>
        <v>0</v>
      </c>
    </row>
    <row r="210">
      <c r="G210" s="49"/>
      <c r="I210" s="49"/>
      <c r="J210" s="70">
        <f t="array" ref="J210">IFERROR(INDEX('Commission Data'!$D:$D,MATCH(1,('Commission Data'!$B:$B=A210)*('Commission Data'!$C:$C="Drew"),0)),0)</f>
        <v>0</v>
      </c>
      <c r="K210" s="70">
        <f t="array" ref="K210">IFERROR(INDEX('Commission Data'!$E:$E,MATCH(1,('Commission Data'!$B:$B=A210)*('Commission Data'!$C:$C="Drew"),0)),0)</f>
        <v>0</v>
      </c>
    </row>
    <row r="211">
      <c r="G211" s="49"/>
      <c r="I211" s="49"/>
      <c r="J211" s="70">
        <f t="array" ref="J211">IFERROR(INDEX('Commission Data'!$D:$D,MATCH(1,('Commission Data'!$B:$B=A211)*('Commission Data'!$C:$C="Drew"),0)),0)</f>
        <v>0</v>
      </c>
      <c r="K211" s="70">
        <f t="array" ref="K211">IFERROR(INDEX('Commission Data'!$E:$E,MATCH(1,('Commission Data'!$B:$B=A211)*('Commission Data'!$C:$C="Drew"),0)),0)</f>
        <v>0</v>
      </c>
    </row>
    <row r="212">
      <c r="G212" s="49"/>
      <c r="I212" s="49"/>
      <c r="J212" s="70">
        <f t="array" ref="J212">IFERROR(INDEX('Commission Data'!$D:$D,MATCH(1,('Commission Data'!$B:$B=A212)*('Commission Data'!$C:$C="Drew"),0)),0)</f>
        <v>0</v>
      </c>
      <c r="K212" s="70">
        <f t="array" ref="K212">IFERROR(INDEX('Commission Data'!$E:$E,MATCH(1,('Commission Data'!$B:$B=A212)*('Commission Data'!$C:$C="Drew"),0)),0)</f>
        <v>0</v>
      </c>
    </row>
    <row r="213">
      <c r="G213" s="49"/>
      <c r="I213" s="49"/>
      <c r="J213" s="70">
        <f t="array" ref="J213">IFERROR(INDEX('Commission Data'!$D:$D,MATCH(1,('Commission Data'!$B:$B=A213)*('Commission Data'!$C:$C="Drew"),0)),0)</f>
        <v>0</v>
      </c>
      <c r="K213" s="70">
        <f t="array" ref="K213">IFERROR(INDEX('Commission Data'!$E:$E,MATCH(1,('Commission Data'!$B:$B=A213)*('Commission Data'!$C:$C="Drew"),0)),0)</f>
        <v>0</v>
      </c>
    </row>
    <row r="214">
      <c r="G214" s="49"/>
      <c r="I214" s="49"/>
      <c r="J214" s="70">
        <f t="array" ref="J214">IFERROR(INDEX('Commission Data'!$D:$D,MATCH(1,('Commission Data'!$B:$B=A214)*('Commission Data'!$C:$C="Drew"),0)),0)</f>
        <v>0</v>
      </c>
      <c r="K214" s="70">
        <f t="array" ref="K214">IFERROR(INDEX('Commission Data'!$E:$E,MATCH(1,('Commission Data'!$B:$B=A214)*('Commission Data'!$C:$C="Drew"),0)),0)</f>
        <v>0</v>
      </c>
    </row>
    <row r="215">
      <c r="G215" s="49"/>
      <c r="I215" s="49"/>
      <c r="J215" s="70">
        <f t="array" ref="J215">IFERROR(INDEX('Commission Data'!$D:$D,MATCH(1,('Commission Data'!$B:$B=A215)*('Commission Data'!$C:$C="Drew"),0)),0)</f>
        <v>0</v>
      </c>
      <c r="K215" s="70">
        <f t="array" ref="K215">IFERROR(INDEX('Commission Data'!$E:$E,MATCH(1,('Commission Data'!$B:$B=A215)*('Commission Data'!$C:$C="Drew"),0)),0)</f>
        <v>0</v>
      </c>
    </row>
    <row r="216">
      <c r="G216" s="49"/>
      <c r="I216" s="49"/>
      <c r="J216" s="70">
        <f t="array" ref="J216">IFERROR(INDEX('Commission Data'!$D:$D,MATCH(1,('Commission Data'!$B:$B=A216)*('Commission Data'!$C:$C="Drew"),0)),0)</f>
        <v>0</v>
      </c>
      <c r="K216" s="70">
        <f t="array" ref="K216">IFERROR(INDEX('Commission Data'!$E:$E,MATCH(1,('Commission Data'!$B:$B=A216)*('Commission Data'!$C:$C="Drew"),0)),0)</f>
        <v>0</v>
      </c>
    </row>
    <row r="217">
      <c r="G217" s="49"/>
      <c r="I217" s="49"/>
      <c r="J217" s="70">
        <f t="array" ref="J217">IFERROR(INDEX('Commission Data'!$D:$D,MATCH(1,('Commission Data'!$B:$B=A217)*('Commission Data'!$C:$C="Drew"),0)),0)</f>
        <v>0</v>
      </c>
      <c r="K217" s="70">
        <f t="array" ref="K217">IFERROR(INDEX('Commission Data'!$E:$E,MATCH(1,('Commission Data'!$B:$B=A217)*('Commission Data'!$C:$C="Drew"),0)),0)</f>
        <v>0</v>
      </c>
    </row>
    <row r="218">
      <c r="G218" s="49"/>
      <c r="I218" s="49"/>
      <c r="J218" s="70">
        <f t="array" ref="J218">IFERROR(INDEX('Commission Data'!$D:$D,MATCH(1,('Commission Data'!$B:$B=A218)*('Commission Data'!$C:$C="Drew"),0)),0)</f>
        <v>0</v>
      </c>
      <c r="K218" s="70">
        <f t="array" ref="K218">IFERROR(INDEX('Commission Data'!$E:$E,MATCH(1,('Commission Data'!$B:$B=A218)*('Commission Data'!$C:$C="Drew"),0)),0)</f>
        <v>0</v>
      </c>
    </row>
    <row r="219">
      <c r="G219" s="49"/>
      <c r="I219" s="49"/>
      <c r="J219" s="70">
        <f t="array" ref="J219">IFERROR(INDEX('Commission Data'!$D:$D,MATCH(1,('Commission Data'!$B:$B=A219)*('Commission Data'!$C:$C="Drew"),0)),0)</f>
        <v>0</v>
      </c>
      <c r="K219" s="70">
        <f t="array" ref="K219">IFERROR(INDEX('Commission Data'!$E:$E,MATCH(1,('Commission Data'!$B:$B=A219)*('Commission Data'!$C:$C="Drew"),0)),0)</f>
        <v>0</v>
      </c>
    </row>
    <row r="220">
      <c r="G220" s="49"/>
      <c r="I220" s="49"/>
      <c r="J220" s="70">
        <f t="array" ref="J220">IFERROR(INDEX('Commission Data'!$D:$D,MATCH(1,('Commission Data'!$B:$B=A220)*('Commission Data'!$C:$C="Drew"),0)),0)</f>
        <v>0</v>
      </c>
      <c r="K220" s="70">
        <f t="array" ref="K220">IFERROR(INDEX('Commission Data'!$E:$E,MATCH(1,('Commission Data'!$B:$B=A220)*('Commission Data'!$C:$C="Drew"),0)),0)</f>
        <v>0</v>
      </c>
    </row>
    <row r="221">
      <c r="G221" s="49"/>
      <c r="I221" s="49"/>
      <c r="J221" s="70">
        <f t="array" ref="J221">IFERROR(INDEX('Commission Data'!$D:$D,MATCH(1,('Commission Data'!$B:$B=A221)*('Commission Data'!$C:$C="Drew"),0)),0)</f>
        <v>0</v>
      </c>
      <c r="K221" s="70">
        <f t="array" ref="K221">IFERROR(INDEX('Commission Data'!$E:$E,MATCH(1,('Commission Data'!$B:$B=A221)*('Commission Data'!$C:$C="Drew"),0)),0)</f>
        <v>0</v>
      </c>
    </row>
    <row r="222">
      <c r="G222" s="49"/>
      <c r="I222" s="49"/>
      <c r="J222" s="70">
        <f t="array" ref="J222">IFERROR(INDEX('Commission Data'!$D:$D,MATCH(1,('Commission Data'!$B:$B=A222)*('Commission Data'!$C:$C="Drew"),0)),0)</f>
        <v>0</v>
      </c>
      <c r="K222" s="70">
        <f t="array" ref="K222">IFERROR(INDEX('Commission Data'!$E:$E,MATCH(1,('Commission Data'!$B:$B=A222)*('Commission Data'!$C:$C="Drew"),0)),0)</f>
        <v>0</v>
      </c>
    </row>
    <row r="223">
      <c r="G223" s="49"/>
      <c r="I223" s="49"/>
      <c r="J223" s="70">
        <f t="array" ref="J223">IFERROR(INDEX('Commission Data'!$D:$D,MATCH(1,('Commission Data'!$B:$B=A223)*('Commission Data'!$C:$C="Drew"),0)),0)</f>
        <v>0</v>
      </c>
      <c r="K223" s="70">
        <f t="array" ref="K223">IFERROR(INDEX('Commission Data'!$E:$E,MATCH(1,('Commission Data'!$B:$B=A223)*('Commission Data'!$C:$C="Drew"),0)),0)</f>
        <v>0</v>
      </c>
    </row>
    <row r="224">
      <c r="G224" s="49"/>
      <c r="I224" s="49"/>
      <c r="J224" s="70">
        <f t="array" ref="J224">IFERROR(INDEX('Commission Data'!$D:$D,MATCH(1,('Commission Data'!$B:$B=A224)*('Commission Data'!$C:$C="Drew"),0)),0)</f>
        <v>0</v>
      </c>
      <c r="K224" s="70">
        <f t="array" ref="K224">IFERROR(INDEX('Commission Data'!$E:$E,MATCH(1,('Commission Data'!$B:$B=A224)*('Commission Data'!$C:$C="Drew"),0)),0)</f>
        <v>0</v>
      </c>
    </row>
    <row r="225">
      <c r="G225" s="49"/>
      <c r="I225" s="49"/>
      <c r="J225" s="70">
        <f t="array" ref="J225">IFERROR(INDEX('Commission Data'!$D:$D,MATCH(1,('Commission Data'!$B:$B=A225)*('Commission Data'!$C:$C="Drew"),0)),0)</f>
        <v>0</v>
      </c>
      <c r="K225" s="70">
        <f t="array" ref="K225">IFERROR(INDEX('Commission Data'!$E:$E,MATCH(1,('Commission Data'!$B:$B=A225)*('Commission Data'!$C:$C="Drew"),0)),0)</f>
        <v>0</v>
      </c>
    </row>
    <row r="226">
      <c r="G226" s="49"/>
      <c r="I226" s="49"/>
      <c r="J226" s="70">
        <f t="array" ref="J226">IFERROR(INDEX('Commission Data'!$D:$D,MATCH(1,('Commission Data'!$B:$B=A226)*('Commission Data'!$C:$C="Drew"),0)),0)</f>
        <v>0</v>
      </c>
      <c r="K226" s="70">
        <f t="array" ref="K226">IFERROR(INDEX('Commission Data'!$E:$E,MATCH(1,('Commission Data'!$B:$B=A226)*('Commission Data'!$C:$C="Drew"),0)),0)</f>
        <v>0</v>
      </c>
    </row>
    <row r="227">
      <c r="G227" s="49"/>
      <c r="I227" s="49"/>
      <c r="J227" s="70">
        <f t="array" ref="J227">IFERROR(INDEX('Commission Data'!$D:$D,MATCH(1,('Commission Data'!$B:$B=A227)*('Commission Data'!$C:$C="Drew"),0)),0)</f>
        <v>0</v>
      </c>
      <c r="K227" s="70">
        <f t="array" ref="K227">IFERROR(INDEX('Commission Data'!$E:$E,MATCH(1,('Commission Data'!$B:$B=A227)*('Commission Data'!$C:$C="Drew"),0)),0)</f>
        <v>0</v>
      </c>
    </row>
    <row r="228">
      <c r="G228" s="49"/>
      <c r="I228" s="49"/>
      <c r="J228" s="70">
        <f t="array" ref="J228">IFERROR(INDEX('Commission Data'!$D:$D,MATCH(1,('Commission Data'!$B:$B=A228)*('Commission Data'!$C:$C="Drew"),0)),0)</f>
        <v>0</v>
      </c>
      <c r="K228" s="70">
        <f t="array" ref="K228">IFERROR(INDEX('Commission Data'!$E:$E,MATCH(1,('Commission Data'!$B:$B=A228)*('Commission Data'!$C:$C="Drew"),0)),0)</f>
        <v>0</v>
      </c>
    </row>
    <row r="229">
      <c r="G229" s="49"/>
      <c r="I229" s="49"/>
      <c r="J229" s="70">
        <f t="array" ref="J229">IFERROR(INDEX('Commission Data'!$D:$D,MATCH(1,('Commission Data'!$B:$B=A229)*('Commission Data'!$C:$C="Drew"),0)),0)</f>
        <v>0</v>
      </c>
      <c r="K229" s="70">
        <f t="array" ref="K229">IFERROR(INDEX('Commission Data'!$E:$E,MATCH(1,('Commission Data'!$B:$B=A229)*('Commission Data'!$C:$C="Drew"),0)),0)</f>
        <v>0</v>
      </c>
    </row>
    <row r="230">
      <c r="G230" s="49"/>
      <c r="I230" s="49"/>
      <c r="J230" s="70">
        <f t="array" ref="J230">IFERROR(INDEX('Commission Data'!$D:$D,MATCH(1,('Commission Data'!$B:$B=A230)*('Commission Data'!$C:$C="Drew"),0)),0)</f>
        <v>0</v>
      </c>
      <c r="K230" s="70">
        <f t="array" ref="K230">IFERROR(INDEX('Commission Data'!$E:$E,MATCH(1,('Commission Data'!$B:$B=A230)*('Commission Data'!$C:$C="Drew"),0)),0)</f>
        <v>0</v>
      </c>
    </row>
    <row r="231">
      <c r="G231" s="49"/>
      <c r="I231" s="49"/>
      <c r="J231" s="70">
        <f t="array" ref="J231">IFERROR(INDEX('Commission Data'!$D:$D,MATCH(1,('Commission Data'!$B:$B=A231)*('Commission Data'!$C:$C="Drew"),0)),0)</f>
        <v>0</v>
      </c>
      <c r="K231" s="70">
        <f t="array" ref="K231">IFERROR(INDEX('Commission Data'!$E:$E,MATCH(1,('Commission Data'!$B:$B=A231)*('Commission Data'!$C:$C="Drew"),0)),0)</f>
        <v>0</v>
      </c>
    </row>
    <row r="232">
      <c r="G232" s="49"/>
      <c r="I232" s="49"/>
      <c r="J232" s="70">
        <f t="array" ref="J232">IFERROR(INDEX('Commission Data'!$D:$D,MATCH(1,('Commission Data'!$B:$B=A232)*('Commission Data'!$C:$C="Drew"),0)),0)</f>
        <v>0</v>
      </c>
      <c r="K232" s="70">
        <f t="array" ref="K232">IFERROR(INDEX('Commission Data'!$E:$E,MATCH(1,('Commission Data'!$B:$B=A232)*('Commission Data'!$C:$C="Drew"),0)),0)</f>
        <v>0</v>
      </c>
    </row>
    <row r="233">
      <c r="G233" s="49"/>
      <c r="I233" s="49"/>
      <c r="J233" s="70">
        <f t="array" ref="J233">IFERROR(INDEX('Commission Data'!$D:$D,MATCH(1,('Commission Data'!$B:$B=A233)*('Commission Data'!$C:$C="Drew"),0)),0)</f>
        <v>0</v>
      </c>
      <c r="K233" s="70">
        <f t="array" ref="K233">IFERROR(INDEX('Commission Data'!$E:$E,MATCH(1,('Commission Data'!$B:$B=A233)*('Commission Data'!$C:$C="Drew"),0)),0)</f>
        <v>0</v>
      </c>
    </row>
    <row r="234">
      <c r="G234" s="49"/>
      <c r="I234" s="49"/>
      <c r="J234" s="70">
        <f t="array" ref="J234">IFERROR(INDEX('Commission Data'!$D:$D,MATCH(1,('Commission Data'!$B:$B=A234)*('Commission Data'!$C:$C="Drew"),0)),0)</f>
        <v>0</v>
      </c>
      <c r="K234" s="70">
        <f t="array" ref="K234">IFERROR(INDEX('Commission Data'!$E:$E,MATCH(1,('Commission Data'!$B:$B=A234)*('Commission Data'!$C:$C="Drew"),0)),0)</f>
        <v>0</v>
      </c>
    </row>
    <row r="235">
      <c r="G235" s="49"/>
      <c r="I235" s="49"/>
      <c r="J235" s="70">
        <f t="array" ref="J235">IFERROR(INDEX('Commission Data'!$D:$D,MATCH(1,('Commission Data'!$B:$B=A235)*('Commission Data'!$C:$C="Drew"),0)),0)</f>
        <v>0</v>
      </c>
      <c r="K235" s="70">
        <f t="array" ref="K235">IFERROR(INDEX('Commission Data'!$E:$E,MATCH(1,('Commission Data'!$B:$B=A235)*('Commission Data'!$C:$C="Drew"),0)),0)</f>
        <v>0</v>
      </c>
    </row>
    <row r="236">
      <c r="G236" s="49"/>
      <c r="I236" s="49"/>
      <c r="J236" s="70">
        <f t="array" ref="J236">IFERROR(INDEX('Commission Data'!$D:$D,MATCH(1,('Commission Data'!$B:$B=A236)*('Commission Data'!$C:$C="Drew"),0)),0)</f>
        <v>0</v>
      </c>
      <c r="K236" s="70">
        <f t="array" ref="K236">IFERROR(INDEX('Commission Data'!$E:$E,MATCH(1,('Commission Data'!$B:$B=A236)*('Commission Data'!$C:$C="Drew"),0)),0)</f>
        <v>0</v>
      </c>
    </row>
    <row r="237">
      <c r="G237" s="49"/>
      <c r="I237" s="49"/>
      <c r="J237" s="70">
        <f t="array" ref="J237">IFERROR(INDEX('Commission Data'!$D:$D,MATCH(1,('Commission Data'!$B:$B=A237)*('Commission Data'!$C:$C="Drew"),0)),0)</f>
        <v>0</v>
      </c>
      <c r="K237" s="70">
        <f t="array" ref="K237">IFERROR(INDEX('Commission Data'!$E:$E,MATCH(1,('Commission Data'!$B:$B=A237)*('Commission Data'!$C:$C="Drew"),0)),0)</f>
        <v>0</v>
      </c>
    </row>
    <row r="238">
      <c r="G238" s="49"/>
      <c r="I238" s="49"/>
      <c r="J238" s="70">
        <f t="array" ref="J238">IFERROR(INDEX('Commission Data'!$D:$D,MATCH(1,('Commission Data'!$B:$B=A238)*('Commission Data'!$C:$C="Drew"),0)),0)</f>
        <v>0</v>
      </c>
      <c r="K238" s="70">
        <f t="array" ref="K238">IFERROR(INDEX('Commission Data'!$E:$E,MATCH(1,('Commission Data'!$B:$B=A238)*('Commission Data'!$C:$C="Drew"),0)),0)</f>
        <v>0</v>
      </c>
    </row>
    <row r="239">
      <c r="G239" s="49"/>
      <c r="I239" s="49"/>
      <c r="J239" s="70">
        <f t="array" ref="J239">IFERROR(INDEX('Commission Data'!$D:$D,MATCH(1,('Commission Data'!$B:$B=A239)*('Commission Data'!$C:$C="Drew"),0)),0)</f>
        <v>0</v>
      </c>
      <c r="K239" s="70">
        <f t="array" ref="K239">IFERROR(INDEX('Commission Data'!$E:$E,MATCH(1,('Commission Data'!$B:$B=A239)*('Commission Data'!$C:$C="Drew"),0)),0)</f>
        <v>0</v>
      </c>
    </row>
    <row r="240">
      <c r="G240" s="49"/>
      <c r="I240" s="49"/>
      <c r="J240" s="70">
        <f t="array" ref="J240">IFERROR(INDEX('Commission Data'!$D:$D,MATCH(1,('Commission Data'!$B:$B=A240)*('Commission Data'!$C:$C="Drew"),0)),0)</f>
        <v>0</v>
      </c>
      <c r="K240" s="70">
        <f t="array" ref="K240">IFERROR(INDEX('Commission Data'!$E:$E,MATCH(1,('Commission Data'!$B:$B=A240)*('Commission Data'!$C:$C="Drew"),0)),0)</f>
        <v>0</v>
      </c>
    </row>
    <row r="241">
      <c r="G241" s="49"/>
      <c r="I241" s="49"/>
      <c r="J241" s="70">
        <f t="array" ref="J241">IFERROR(INDEX('Commission Data'!$D:$D,MATCH(1,('Commission Data'!$B:$B=A241)*('Commission Data'!$C:$C="Drew"),0)),0)</f>
        <v>0</v>
      </c>
      <c r="K241" s="70">
        <f t="array" ref="K241">IFERROR(INDEX('Commission Data'!$E:$E,MATCH(1,('Commission Data'!$B:$B=A241)*('Commission Data'!$C:$C="Drew"),0)),0)</f>
        <v>0</v>
      </c>
    </row>
    <row r="242">
      <c r="G242" s="49"/>
      <c r="I242" s="49"/>
      <c r="J242" s="70">
        <f t="array" ref="J242">IFERROR(INDEX('Commission Data'!$D:$D,MATCH(1,('Commission Data'!$B:$B=A242)*('Commission Data'!$C:$C="Drew"),0)),0)</f>
        <v>0</v>
      </c>
      <c r="K242" s="70">
        <f t="array" ref="K242">IFERROR(INDEX('Commission Data'!$E:$E,MATCH(1,('Commission Data'!$B:$B=A242)*('Commission Data'!$C:$C="Drew"),0)),0)</f>
        <v>0</v>
      </c>
    </row>
    <row r="243">
      <c r="G243" s="49"/>
      <c r="I243" s="49"/>
      <c r="J243" s="70">
        <f t="array" ref="J243">IFERROR(INDEX('Commission Data'!$D:$D,MATCH(1,('Commission Data'!$B:$B=A243)*('Commission Data'!$C:$C="Drew"),0)),0)</f>
        <v>0</v>
      </c>
      <c r="K243" s="70">
        <f t="array" ref="K243">IFERROR(INDEX('Commission Data'!$E:$E,MATCH(1,('Commission Data'!$B:$B=A243)*('Commission Data'!$C:$C="Drew"),0)),0)</f>
        <v>0</v>
      </c>
    </row>
    <row r="244">
      <c r="G244" s="49"/>
      <c r="I244" s="49"/>
      <c r="J244" s="70">
        <f t="array" ref="J244">IFERROR(INDEX('Commission Data'!$D:$D,MATCH(1,('Commission Data'!$B:$B=A244)*('Commission Data'!$C:$C="Drew"),0)),0)</f>
        <v>0</v>
      </c>
      <c r="K244" s="70">
        <f t="array" ref="K244">IFERROR(INDEX('Commission Data'!$E:$E,MATCH(1,('Commission Data'!$B:$B=A244)*('Commission Data'!$C:$C="Drew"),0)),0)</f>
        <v>0</v>
      </c>
    </row>
    <row r="245">
      <c r="G245" s="49"/>
      <c r="I245" s="49"/>
      <c r="J245" s="70">
        <f t="array" ref="J245">IFERROR(INDEX('Commission Data'!$D:$D,MATCH(1,('Commission Data'!$B:$B=A245)*('Commission Data'!$C:$C="Drew"),0)),0)</f>
        <v>0</v>
      </c>
      <c r="K245" s="70">
        <f t="array" ref="K245">IFERROR(INDEX('Commission Data'!$E:$E,MATCH(1,('Commission Data'!$B:$B=A245)*('Commission Data'!$C:$C="Drew"),0)),0)</f>
        <v>0</v>
      </c>
    </row>
    <row r="246">
      <c r="G246" s="49"/>
      <c r="I246" s="49"/>
      <c r="J246" s="70">
        <f t="array" ref="J246">IFERROR(INDEX('Commission Data'!$D:$D,MATCH(1,('Commission Data'!$B:$B=A246)*('Commission Data'!$C:$C="Drew"),0)),0)</f>
        <v>0</v>
      </c>
      <c r="K246" s="70">
        <f t="array" ref="K246">IFERROR(INDEX('Commission Data'!$E:$E,MATCH(1,('Commission Data'!$B:$B=A246)*('Commission Data'!$C:$C="Drew"),0)),0)</f>
        <v>0</v>
      </c>
    </row>
    <row r="247">
      <c r="G247" s="49"/>
      <c r="I247" s="49"/>
      <c r="J247" s="70">
        <f t="array" ref="J247">IFERROR(INDEX('Commission Data'!$D:$D,MATCH(1,('Commission Data'!$B:$B=A247)*('Commission Data'!$C:$C="Drew"),0)),0)</f>
        <v>0</v>
      </c>
      <c r="K247" s="70">
        <f t="array" ref="K247">IFERROR(INDEX('Commission Data'!$E:$E,MATCH(1,('Commission Data'!$B:$B=A247)*('Commission Data'!$C:$C="Drew"),0)),0)</f>
        <v>0</v>
      </c>
    </row>
    <row r="248">
      <c r="G248" s="49"/>
      <c r="I248" s="49"/>
      <c r="J248" s="70">
        <f t="array" ref="J248">IFERROR(INDEX('Commission Data'!$D:$D,MATCH(1,('Commission Data'!$B:$B=A248)*('Commission Data'!$C:$C="Drew"),0)),0)</f>
        <v>0</v>
      </c>
      <c r="K248" s="70">
        <f t="array" ref="K248">IFERROR(INDEX('Commission Data'!$E:$E,MATCH(1,('Commission Data'!$B:$B=A248)*('Commission Data'!$C:$C="Drew"),0)),0)</f>
        <v>0</v>
      </c>
    </row>
    <row r="249">
      <c r="G249" s="49"/>
      <c r="I249" s="49"/>
      <c r="J249" s="70">
        <f t="array" ref="J249">IFERROR(INDEX('Commission Data'!$D:$D,MATCH(1,('Commission Data'!$B:$B=A249)*('Commission Data'!$C:$C="Drew"),0)),0)</f>
        <v>0</v>
      </c>
      <c r="K249" s="70">
        <f t="array" ref="K249">IFERROR(INDEX('Commission Data'!$E:$E,MATCH(1,('Commission Data'!$B:$B=A249)*('Commission Data'!$C:$C="Drew"),0)),0)</f>
        <v>0</v>
      </c>
    </row>
    <row r="250">
      <c r="G250" s="49"/>
      <c r="I250" s="49"/>
      <c r="J250" s="70">
        <f t="array" ref="J250">IFERROR(INDEX('Commission Data'!$D:$D,MATCH(1,('Commission Data'!$B:$B=A250)*('Commission Data'!$C:$C="Drew"),0)),0)</f>
        <v>0</v>
      </c>
      <c r="K250" s="70">
        <f t="array" ref="K250">IFERROR(INDEX('Commission Data'!$E:$E,MATCH(1,('Commission Data'!$B:$B=A250)*('Commission Data'!$C:$C="Drew"),0)),0)</f>
        <v>0</v>
      </c>
    </row>
    <row r="251">
      <c r="G251" s="49"/>
      <c r="I251" s="49"/>
      <c r="J251" s="70">
        <f t="array" ref="J251">IFERROR(INDEX('Commission Data'!$D:$D,MATCH(1,('Commission Data'!$B:$B=A251)*('Commission Data'!$C:$C="Drew"),0)),0)</f>
        <v>0</v>
      </c>
      <c r="K251" s="70">
        <f t="array" ref="K251">IFERROR(INDEX('Commission Data'!$E:$E,MATCH(1,('Commission Data'!$B:$B=A251)*('Commission Data'!$C:$C="Drew"),0)),0)</f>
        <v>0</v>
      </c>
    </row>
    <row r="252">
      <c r="G252" s="49"/>
      <c r="I252" s="49"/>
      <c r="J252" s="70">
        <f t="array" ref="J252">IFERROR(INDEX('Commission Data'!$D:$D,MATCH(1,('Commission Data'!$B:$B=A252)*('Commission Data'!$C:$C="Drew"),0)),0)</f>
        <v>0</v>
      </c>
      <c r="K252" s="70">
        <f t="array" ref="K252">IFERROR(INDEX('Commission Data'!$E:$E,MATCH(1,('Commission Data'!$B:$B=A252)*('Commission Data'!$C:$C="Drew"),0)),0)</f>
        <v>0</v>
      </c>
    </row>
    <row r="253">
      <c r="G253" s="49"/>
      <c r="I253" s="49"/>
      <c r="J253" s="70">
        <f t="array" ref="J253">IFERROR(INDEX('Commission Data'!$D:$D,MATCH(1,('Commission Data'!$B:$B=A253)*('Commission Data'!$C:$C="Drew"),0)),0)</f>
        <v>0</v>
      </c>
      <c r="K253" s="70">
        <f t="array" ref="K253">IFERROR(INDEX('Commission Data'!$E:$E,MATCH(1,('Commission Data'!$B:$B=A253)*('Commission Data'!$C:$C="Drew"),0)),0)</f>
        <v>0</v>
      </c>
    </row>
    <row r="254">
      <c r="G254" s="49"/>
      <c r="I254" s="49"/>
      <c r="J254" s="70">
        <f t="array" ref="J254">IFERROR(INDEX('Commission Data'!$D:$D,MATCH(1,('Commission Data'!$B:$B=A254)*('Commission Data'!$C:$C="Drew"),0)),0)</f>
        <v>0</v>
      </c>
      <c r="K254" s="70">
        <f t="array" ref="K254">IFERROR(INDEX('Commission Data'!$E:$E,MATCH(1,('Commission Data'!$B:$B=A254)*('Commission Data'!$C:$C="Drew"),0)),0)</f>
        <v>0</v>
      </c>
    </row>
    <row r="255">
      <c r="G255" s="49"/>
      <c r="I255" s="49"/>
      <c r="J255" s="70">
        <f t="array" ref="J255">IFERROR(INDEX('Commission Data'!$D:$D,MATCH(1,('Commission Data'!$B:$B=A255)*('Commission Data'!$C:$C="Drew"),0)),0)</f>
        <v>0</v>
      </c>
      <c r="K255" s="70">
        <f t="array" ref="K255">IFERROR(INDEX('Commission Data'!$E:$E,MATCH(1,('Commission Data'!$B:$B=A255)*('Commission Data'!$C:$C="Drew"),0)),0)</f>
        <v>0</v>
      </c>
    </row>
    <row r="256">
      <c r="G256" s="49"/>
      <c r="I256" s="49"/>
      <c r="J256" s="70">
        <f t="array" ref="J256">IFERROR(INDEX('Commission Data'!$D:$D,MATCH(1,('Commission Data'!$B:$B=A256)*('Commission Data'!$C:$C="Drew"),0)),0)</f>
        <v>0</v>
      </c>
      <c r="K256" s="70">
        <f t="array" ref="K256">IFERROR(INDEX('Commission Data'!$E:$E,MATCH(1,('Commission Data'!$B:$B=A256)*('Commission Data'!$C:$C="Drew"),0)),0)</f>
        <v>0</v>
      </c>
    </row>
    <row r="257">
      <c r="G257" s="49"/>
      <c r="I257" s="49"/>
      <c r="J257" s="70">
        <f t="array" ref="J257">IFERROR(INDEX('Commission Data'!$D:$D,MATCH(1,('Commission Data'!$B:$B=A257)*('Commission Data'!$C:$C="Drew"),0)),0)</f>
        <v>0</v>
      </c>
      <c r="K257" s="70">
        <f t="array" ref="K257">IFERROR(INDEX('Commission Data'!$E:$E,MATCH(1,('Commission Data'!$B:$B=A257)*('Commission Data'!$C:$C="Drew"),0)),0)</f>
        <v>0</v>
      </c>
    </row>
    <row r="258">
      <c r="G258" s="49"/>
      <c r="I258" s="49"/>
      <c r="J258" s="70">
        <f t="array" ref="J258">IFERROR(INDEX('Commission Data'!$D:$D,MATCH(1,('Commission Data'!$B:$B=A258)*('Commission Data'!$C:$C="Drew"),0)),0)</f>
        <v>0</v>
      </c>
      <c r="K258" s="70">
        <f t="array" ref="K258">IFERROR(INDEX('Commission Data'!$E:$E,MATCH(1,('Commission Data'!$B:$B=A258)*('Commission Data'!$C:$C="Drew"),0)),0)</f>
        <v>0</v>
      </c>
    </row>
    <row r="259">
      <c r="G259" s="49"/>
      <c r="I259" s="49"/>
      <c r="J259" s="70">
        <f t="array" ref="J259">IFERROR(INDEX('Commission Data'!$D:$D,MATCH(1,('Commission Data'!$B:$B=A259)*('Commission Data'!$C:$C="Drew"),0)),0)</f>
        <v>0</v>
      </c>
      <c r="K259" s="70">
        <f t="array" ref="K259">IFERROR(INDEX('Commission Data'!$E:$E,MATCH(1,('Commission Data'!$B:$B=A259)*('Commission Data'!$C:$C="Drew"),0)),0)</f>
        <v>0</v>
      </c>
    </row>
    <row r="260">
      <c r="G260" s="49"/>
      <c r="I260" s="49"/>
      <c r="J260" s="70">
        <f t="array" ref="J260">IFERROR(INDEX('Commission Data'!$D:$D,MATCH(1,('Commission Data'!$B:$B=A260)*('Commission Data'!$C:$C="Drew"),0)),0)</f>
        <v>0</v>
      </c>
      <c r="K260" s="70">
        <f t="array" ref="K260">IFERROR(INDEX('Commission Data'!$E:$E,MATCH(1,('Commission Data'!$B:$B=A260)*('Commission Data'!$C:$C="Drew"),0)),0)</f>
        <v>0</v>
      </c>
    </row>
    <row r="261">
      <c r="G261" s="49"/>
      <c r="I261" s="49"/>
      <c r="J261" s="70">
        <f t="array" ref="J261">IFERROR(INDEX('Commission Data'!$D:$D,MATCH(1,('Commission Data'!$B:$B=A261)*('Commission Data'!$C:$C="Drew"),0)),0)</f>
        <v>0</v>
      </c>
      <c r="K261" s="70">
        <f t="array" ref="K261">IFERROR(INDEX('Commission Data'!$E:$E,MATCH(1,('Commission Data'!$B:$B=A261)*('Commission Data'!$C:$C="Drew"),0)),0)</f>
        <v>0</v>
      </c>
    </row>
    <row r="262">
      <c r="G262" s="49"/>
      <c r="I262" s="49"/>
      <c r="J262" s="70">
        <f t="array" ref="J262">IFERROR(INDEX('Commission Data'!$D:$D,MATCH(1,('Commission Data'!$B:$B=A262)*('Commission Data'!$C:$C="Drew"),0)),0)</f>
        <v>0</v>
      </c>
      <c r="K262" s="70">
        <f t="array" ref="K262">IFERROR(INDEX('Commission Data'!$E:$E,MATCH(1,('Commission Data'!$B:$B=A262)*('Commission Data'!$C:$C="Drew"),0)),0)</f>
        <v>0</v>
      </c>
    </row>
    <row r="263">
      <c r="G263" s="49"/>
      <c r="I263" s="49"/>
      <c r="J263" s="70">
        <f t="array" ref="J263">IFERROR(INDEX('Commission Data'!$D:$D,MATCH(1,('Commission Data'!$B:$B=A263)*('Commission Data'!$C:$C="Drew"),0)),0)</f>
        <v>0</v>
      </c>
      <c r="K263" s="70">
        <f t="array" ref="K263">IFERROR(INDEX('Commission Data'!$E:$E,MATCH(1,('Commission Data'!$B:$B=A263)*('Commission Data'!$C:$C="Drew"),0)),0)</f>
        <v>0</v>
      </c>
    </row>
    <row r="264">
      <c r="G264" s="49"/>
      <c r="I264" s="49"/>
      <c r="J264" s="70">
        <f t="array" ref="J264">IFERROR(INDEX('Commission Data'!$D:$D,MATCH(1,('Commission Data'!$B:$B=A264)*('Commission Data'!$C:$C="Drew"),0)),0)</f>
        <v>0</v>
      </c>
      <c r="K264" s="70">
        <f t="array" ref="K264">IFERROR(INDEX('Commission Data'!$E:$E,MATCH(1,('Commission Data'!$B:$B=A264)*('Commission Data'!$C:$C="Drew"),0)),0)</f>
        <v>0</v>
      </c>
    </row>
    <row r="265">
      <c r="G265" s="49"/>
      <c r="I265" s="49"/>
      <c r="J265" s="70">
        <f t="array" ref="J265">IFERROR(INDEX('Commission Data'!$D:$D,MATCH(1,('Commission Data'!$B:$B=A265)*('Commission Data'!$C:$C="Drew"),0)),0)</f>
        <v>0</v>
      </c>
      <c r="K265" s="70">
        <f t="array" ref="K265">IFERROR(INDEX('Commission Data'!$E:$E,MATCH(1,('Commission Data'!$B:$B=A265)*('Commission Data'!$C:$C="Drew"),0)),0)</f>
        <v>0</v>
      </c>
    </row>
    <row r="266">
      <c r="G266" s="49"/>
      <c r="I266" s="49"/>
      <c r="J266" s="70">
        <f t="array" ref="J266">IFERROR(INDEX('Commission Data'!$D:$D,MATCH(1,('Commission Data'!$B:$B=A266)*('Commission Data'!$C:$C="Drew"),0)),0)</f>
        <v>0</v>
      </c>
      <c r="K266" s="70">
        <f t="array" ref="K266">IFERROR(INDEX('Commission Data'!$E:$E,MATCH(1,('Commission Data'!$B:$B=A266)*('Commission Data'!$C:$C="Drew"),0)),0)</f>
        <v>0</v>
      </c>
    </row>
    <row r="267">
      <c r="G267" s="49"/>
      <c r="I267" s="49"/>
      <c r="J267" s="70">
        <f t="array" ref="J267">IFERROR(INDEX('Commission Data'!$D:$D,MATCH(1,('Commission Data'!$B:$B=A267)*('Commission Data'!$C:$C="Drew"),0)),0)</f>
        <v>0</v>
      </c>
      <c r="K267" s="70">
        <f t="array" ref="K267">IFERROR(INDEX('Commission Data'!$E:$E,MATCH(1,('Commission Data'!$B:$B=A267)*('Commission Data'!$C:$C="Drew"),0)),0)</f>
        <v>0</v>
      </c>
    </row>
    <row r="268">
      <c r="G268" s="49"/>
      <c r="I268" s="49"/>
      <c r="J268" s="70">
        <f t="array" ref="J268">IFERROR(INDEX('Commission Data'!$D:$D,MATCH(1,('Commission Data'!$B:$B=A268)*('Commission Data'!$C:$C="Drew"),0)),0)</f>
        <v>0</v>
      </c>
      <c r="K268" s="70">
        <f t="array" ref="K268">IFERROR(INDEX('Commission Data'!$E:$E,MATCH(1,('Commission Data'!$B:$B=A268)*('Commission Data'!$C:$C="Drew"),0)),0)</f>
        <v>0</v>
      </c>
    </row>
    <row r="269">
      <c r="G269" s="49"/>
      <c r="I269" s="49"/>
      <c r="J269" s="70">
        <f t="array" ref="J269">IFERROR(INDEX('Commission Data'!$D:$D,MATCH(1,('Commission Data'!$B:$B=A269)*('Commission Data'!$C:$C="Drew"),0)),0)</f>
        <v>0</v>
      </c>
      <c r="K269" s="70">
        <f t="array" ref="K269">IFERROR(INDEX('Commission Data'!$E:$E,MATCH(1,('Commission Data'!$B:$B=A269)*('Commission Data'!$C:$C="Drew"),0)),0)</f>
        <v>0</v>
      </c>
    </row>
    <row r="270">
      <c r="G270" s="49"/>
      <c r="I270" s="49"/>
      <c r="J270" s="70">
        <f t="array" ref="J270">IFERROR(INDEX('Commission Data'!$D:$D,MATCH(1,('Commission Data'!$B:$B=A270)*('Commission Data'!$C:$C="Drew"),0)),0)</f>
        <v>0</v>
      </c>
      <c r="K270" s="70">
        <f t="array" ref="K270">IFERROR(INDEX('Commission Data'!$E:$E,MATCH(1,('Commission Data'!$B:$B=A270)*('Commission Data'!$C:$C="Drew"),0)),0)</f>
        <v>0</v>
      </c>
    </row>
    <row r="271">
      <c r="G271" s="49"/>
      <c r="I271" s="49"/>
      <c r="J271" s="70">
        <f t="array" ref="J271">IFERROR(INDEX('Commission Data'!$D:$D,MATCH(1,('Commission Data'!$B:$B=A271)*('Commission Data'!$C:$C="Drew"),0)),0)</f>
        <v>0</v>
      </c>
      <c r="K271" s="70">
        <f t="array" ref="K271">IFERROR(INDEX('Commission Data'!$E:$E,MATCH(1,('Commission Data'!$B:$B=A271)*('Commission Data'!$C:$C="Drew"),0)),0)</f>
        <v>0</v>
      </c>
    </row>
    <row r="272">
      <c r="G272" s="49"/>
      <c r="I272" s="49"/>
      <c r="J272" s="70">
        <f t="array" ref="J272">IFERROR(INDEX('Commission Data'!$D:$D,MATCH(1,('Commission Data'!$B:$B=A272)*('Commission Data'!$C:$C="Drew"),0)),0)</f>
        <v>0</v>
      </c>
      <c r="K272" s="70">
        <f t="array" ref="K272">IFERROR(INDEX('Commission Data'!$E:$E,MATCH(1,('Commission Data'!$B:$B=A272)*('Commission Data'!$C:$C="Drew"),0)),0)</f>
        <v>0</v>
      </c>
    </row>
    <row r="273">
      <c r="G273" s="49"/>
      <c r="I273" s="49"/>
      <c r="J273" s="70">
        <f t="array" ref="J273">IFERROR(INDEX('Commission Data'!$D:$D,MATCH(1,('Commission Data'!$B:$B=A273)*('Commission Data'!$C:$C="Drew"),0)),0)</f>
        <v>0</v>
      </c>
      <c r="K273" s="70">
        <f t="array" ref="K273">IFERROR(INDEX('Commission Data'!$E:$E,MATCH(1,('Commission Data'!$B:$B=A273)*('Commission Data'!$C:$C="Drew"),0)),0)</f>
        <v>0</v>
      </c>
    </row>
    <row r="274">
      <c r="G274" s="49"/>
      <c r="I274" s="49"/>
      <c r="J274" s="70">
        <f t="array" ref="J274">IFERROR(INDEX('Commission Data'!$D:$D,MATCH(1,('Commission Data'!$B:$B=A274)*('Commission Data'!$C:$C="Drew"),0)),0)</f>
        <v>0</v>
      </c>
      <c r="K274" s="70">
        <f t="array" ref="K274">IFERROR(INDEX('Commission Data'!$E:$E,MATCH(1,('Commission Data'!$B:$B=A274)*('Commission Data'!$C:$C="Drew"),0)),0)</f>
        <v>0</v>
      </c>
    </row>
    <row r="275">
      <c r="G275" s="49"/>
      <c r="I275" s="49"/>
      <c r="J275" s="70">
        <f t="array" ref="J275">IFERROR(INDEX('Commission Data'!$D:$D,MATCH(1,('Commission Data'!$B:$B=A275)*('Commission Data'!$C:$C="Drew"),0)),0)</f>
        <v>0</v>
      </c>
      <c r="K275" s="70">
        <f t="array" ref="K275">IFERROR(INDEX('Commission Data'!$E:$E,MATCH(1,('Commission Data'!$B:$B=A275)*('Commission Data'!$C:$C="Drew"),0)),0)</f>
        <v>0</v>
      </c>
    </row>
    <row r="276">
      <c r="G276" s="49"/>
      <c r="I276" s="49"/>
      <c r="J276" s="70">
        <f t="array" ref="J276">IFERROR(INDEX('Commission Data'!$D:$D,MATCH(1,('Commission Data'!$B:$B=A276)*('Commission Data'!$C:$C="Drew"),0)),0)</f>
        <v>0</v>
      </c>
      <c r="K276" s="70">
        <f t="array" ref="K276">IFERROR(INDEX('Commission Data'!$E:$E,MATCH(1,('Commission Data'!$B:$B=A276)*('Commission Data'!$C:$C="Drew"),0)),0)</f>
        <v>0</v>
      </c>
    </row>
    <row r="277">
      <c r="G277" s="49"/>
      <c r="I277" s="49"/>
      <c r="J277" s="70">
        <f t="array" ref="J277">IFERROR(INDEX('Commission Data'!$D:$D,MATCH(1,('Commission Data'!$B:$B=A277)*('Commission Data'!$C:$C="Drew"),0)),0)</f>
        <v>0</v>
      </c>
      <c r="K277" s="70">
        <f t="array" ref="K277">IFERROR(INDEX('Commission Data'!$E:$E,MATCH(1,('Commission Data'!$B:$B=A277)*('Commission Data'!$C:$C="Drew"),0)),0)</f>
        <v>0</v>
      </c>
    </row>
    <row r="278">
      <c r="G278" s="49"/>
      <c r="I278" s="49"/>
      <c r="J278" s="70">
        <f t="array" ref="J278">IFERROR(INDEX('Commission Data'!$D:$D,MATCH(1,('Commission Data'!$B:$B=A278)*('Commission Data'!$C:$C="Drew"),0)),0)</f>
        <v>0</v>
      </c>
      <c r="K278" s="70">
        <f t="array" ref="K278">IFERROR(INDEX('Commission Data'!$E:$E,MATCH(1,('Commission Data'!$B:$B=A278)*('Commission Data'!$C:$C="Drew"),0)),0)</f>
        <v>0</v>
      </c>
    </row>
    <row r="279">
      <c r="G279" s="49"/>
      <c r="I279" s="49"/>
      <c r="J279" s="70">
        <f t="array" ref="J279">IFERROR(INDEX('Commission Data'!$D:$D,MATCH(1,('Commission Data'!$B:$B=A279)*('Commission Data'!$C:$C="Drew"),0)),0)</f>
        <v>0</v>
      </c>
      <c r="K279" s="70">
        <f t="array" ref="K279">IFERROR(INDEX('Commission Data'!$E:$E,MATCH(1,('Commission Data'!$B:$B=A279)*('Commission Data'!$C:$C="Drew"),0)),0)</f>
        <v>0</v>
      </c>
    </row>
    <row r="280">
      <c r="G280" s="49"/>
      <c r="I280" s="49"/>
      <c r="J280" s="70">
        <f t="array" ref="J280">IFERROR(INDEX('Commission Data'!$D:$D,MATCH(1,('Commission Data'!$B:$B=A280)*('Commission Data'!$C:$C="Drew"),0)),0)</f>
        <v>0</v>
      </c>
      <c r="K280" s="70">
        <f t="array" ref="K280">IFERROR(INDEX('Commission Data'!$E:$E,MATCH(1,('Commission Data'!$B:$B=A280)*('Commission Data'!$C:$C="Drew"),0)),0)</f>
        <v>0</v>
      </c>
    </row>
    <row r="281">
      <c r="G281" s="49"/>
      <c r="I281" s="49"/>
      <c r="J281" s="70">
        <f t="array" ref="J281">IFERROR(INDEX('Commission Data'!$D:$D,MATCH(1,('Commission Data'!$B:$B=A281)*('Commission Data'!$C:$C="Drew"),0)),0)</f>
        <v>0</v>
      </c>
      <c r="K281" s="70">
        <f t="array" ref="K281">IFERROR(INDEX('Commission Data'!$E:$E,MATCH(1,('Commission Data'!$B:$B=A281)*('Commission Data'!$C:$C="Drew"),0)),0)</f>
        <v>0</v>
      </c>
    </row>
    <row r="282">
      <c r="G282" s="49"/>
      <c r="I282" s="49"/>
      <c r="J282" s="70">
        <f t="array" ref="J282">IFERROR(INDEX('Commission Data'!$D:$D,MATCH(1,('Commission Data'!$B:$B=A282)*('Commission Data'!$C:$C="Drew"),0)),0)</f>
        <v>0</v>
      </c>
      <c r="K282" s="70">
        <f t="array" ref="K282">IFERROR(INDEX('Commission Data'!$E:$E,MATCH(1,('Commission Data'!$B:$B=A282)*('Commission Data'!$C:$C="Drew"),0)),0)</f>
        <v>0</v>
      </c>
    </row>
    <row r="283">
      <c r="G283" s="49"/>
      <c r="I283" s="49"/>
      <c r="J283" s="70">
        <f t="array" ref="J283">IFERROR(INDEX('Commission Data'!$D:$D,MATCH(1,('Commission Data'!$B:$B=A283)*('Commission Data'!$C:$C="Drew"),0)),0)</f>
        <v>0</v>
      </c>
      <c r="K283" s="70">
        <f t="array" ref="K283">IFERROR(INDEX('Commission Data'!$E:$E,MATCH(1,('Commission Data'!$B:$B=A283)*('Commission Data'!$C:$C="Drew"),0)),0)</f>
        <v>0</v>
      </c>
    </row>
    <row r="284">
      <c r="G284" s="49"/>
      <c r="I284" s="49"/>
      <c r="J284" s="70">
        <f t="array" ref="J284">IFERROR(INDEX('Commission Data'!$D:$D,MATCH(1,('Commission Data'!$B:$B=A284)*('Commission Data'!$C:$C="Drew"),0)),0)</f>
        <v>0</v>
      </c>
      <c r="K284" s="70">
        <f t="array" ref="K284">IFERROR(INDEX('Commission Data'!$E:$E,MATCH(1,('Commission Data'!$B:$B=A284)*('Commission Data'!$C:$C="Drew"),0)),0)</f>
        <v>0</v>
      </c>
    </row>
    <row r="285">
      <c r="G285" s="49"/>
      <c r="I285" s="49"/>
      <c r="J285" s="70">
        <f t="array" ref="J285">IFERROR(INDEX('Commission Data'!$D:$D,MATCH(1,('Commission Data'!$B:$B=A285)*('Commission Data'!$C:$C="Drew"),0)),0)</f>
        <v>0</v>
      </c>
      <c r="K285" s="70">
        <f t="array" ref="K285">IFERROR(INDEX('Commission Data'!$E:$E,MATCH(1,('Commission Data'!$B:$B=A285)*('Commission Data'!$C:$C="Drew"),0)),0)</f>
        <v>0</v>
      </c>
    </row>
    <row r="286">
      <c r="G286" s="49"/>
      <c r="I286" s="49"/>
      <c r="J286" s="70">
        <f t="array" ref="J286">IFERROR(INDEX('Commission Data'!$D:$D,MATCH(1,('Commission Data'!$B:$B=A286)*('Commission Data'!$C:$C="Drew"),0)),0)</f>
        <v>0</v>
      </c>
      <c r="K286" s="70">
        <f t="array" ref="K286">IFERROR(INDEX('Commission Data'!$E:$E,MATCH(1,('Commission Data'!$B:$B=A286)*('Commission Data'!$C:$C="Drew"),0)),0)</f>
        <v>0</v>
      </c>
    </row>
    <row r="287">
      <c r="G287" s="49"/>
      <c r="I287" s="49"/>
      <c r="J287" s="70">
        <f t="array" ref="J287">IFERROR(INDEX('Commission Data'!$D:$D,MATCH(1,('Commission Data'!$B:$B=A287)*('Commission Data'!$C:$C="Drew"),0)),0)</f>
        <v>0</v>
      </c>
      <c r="K287" s="70">
        <f t="array" ref="K287">IFERROR(INDEX('Commission Data'!$E:$E,MATCH(1,('Commission Data'!$B:$B=A287)*('Commission Data'!$C:$C="Drew"),0)),0)</f>
        <v>0</v>
      </c>
    </row>
    <row r="288">
      <c r="G288" s="49"/>
      <c r="I288" s="49"/>
      <c r="J288" s="70">
        <f t="array" ref="J288">IFERROR(INDEX('Commission Data'!$D:$D,MATCH(1,('Commission Data'!$B:$B=A288)*('Commission Data'!$C:$C="Drew"),0)),0)</f>
        <v>0</v>
      </c>
      <c r="K288" s="70">
        <f t="array" ref="K288">IFERROR(INDEX('Commission Data'!$E:$E,MATCH(1,('Commission Data'!$B:$B=A288)*('Commission Data'!$C:$C="Drew"),0)),0)</f>
        <v>0</v>
      </c>
    </row>
    <row r="289">
      <c r="G289" s="49"/>
      <c r="I289" s="49"/>
      <c r="J289" s="70">
        <f t="array" ref="J289">IFERROR(INDEX('Commission Data'!$D:$D,MATCH(1,('Commission Data'!$B:$B=A289)*('Commission Data'!$C:$C="Drew"),0)),0)</f>
        <v>0</v>
      </c>
      <c r="K289" s="70">
        <f t="array" ref="K289">IFERROR(INDEX('Commission Data'!$E:$E,MATCH(1,('Commission Data'!$B:$B=A289)*('Commission Data'!$C:$C="Drew"),0)),0)</f>
        <v>0</v>
      </c>
    </row>
    <row r="290">
      <c r="G290" s="49"/>
      <c r="I290" s="49"/>
      <c r="J290" s="70">
        <f t="array" ref="J290">IFERROR(INDEX('Commission Data'!$D:$D,MATCH(1,('Commission Data'!$B:$B=A290)*('Commission Data'!$C:$C="Drew"),0)),0)</f>
        <v>0</v>
      </c>
      <c r="K290" s="70">
        <f t="array" ref="K290">IFERROR(INDEX('Commission Data'!$E:$E,MATCH(1,('Commission Data'!$B:$B=A290)*('Commission Data'!$C:$C="Drew"),0)),0)</f>
        <v>0</v>
      </c>
    </row>
    <row r="291">
      <c r="G291" s="49"/>
      <c r="I291" s="49"/>
      <c r="J291" s="70">
        <f t="array" ref="J291">IFERROR(INDEX('Commission Data'!$D:$D,MATCH(1,('Commission Data'!$B:$B=A291)*('Commission Data'!$C:$C="Drew"),0)),0)</f>
        <v>0</v>
      </c>
      <c r="K291" s="70">
        <f t="array" ref="K291">IFERROR(INDEX('Commission Data'!$E:$E,MATCH(1,('Commission Data'!$B:$B=A291)*('Commission Data'!$C:$C="Drew"),0)),0)</f>
        <v>0</v>
      </c>
    </row>
    <row r="292">
      <c r="G292" s="49"/>
      <c r="I292" s="49"/>
      <c r="J292" s="70">
        <f t="array" ref="J292">IFERROR(INDEX('Commission Data'!$D:$D,MATCH(1,('Commission Data'!$B:$B=A292)*('Commission Data'!$C:$C="Drew"),0)),0)</f>
        <v>0</v>
      </c>
      <c r="K292" s="70">
        <f t="array" ref="K292">IFERROR(INDEX('Commission Data'!$E:$E,MATCH(1,('Commission Data'!$B:$B=A292)*('Commission Data'!$C:$C="Drew"),0)),0)</f>
        <v>0</v>
      </c>
    </row>
    <row r="293">
      <c r="G293" s="49"/>
      <c r="I293" s="49"/>
      <c r="J293" s="70">
        <f t="array" ref="J293">IFERROR(INDEX('Commission Data'!$D:$D,MATCH(1,('Commission Data'!$B:$B=A293)*('Commission Data'!$C:$C="Drew"),0)),0)</f>
        <v>0</v>
      </c>
      <c r="K293" s="70">
        <f t="array" ref="K293">IFERROR(INDEX('Commission Data'!$E:$E,MATCH(1,('Commission Data'!$B:$B=A293)*('Commission Data'!$C:$C="Drew"),0)),0)</f>
        <v>0</v>
      </c>
    </row>
    <row r="294">
      <c r="G294" s="49"/>
      <c r="I294" s="49"/>
      <c r="J294" s="70">
        <f t="array" ref="J294">IFERROR(INDEX('Commission Data'!$D:$D,MATCH(1,('Commission Data'!$B:$B=A294)*('Commission Data'!$C:$C="Drew"),0)),0)</f>
        <v>0</v>
      </c>
      <c r="K294" s="70">
        <f t="array" ref="K294">IFERROR(INDEX('Commission Data'!$E:$E,MATCH(1,('Commission Data'!$B:$B=A294)*('Commission Data'!$C:$C="Drew"),0)),0)</f>
        <v>0</v>
      </c>
    </row>
    <row r="295">
      <c r="G295" s="49"/>
      <c r="I295" s="49"/>
      <c r="J295" s="70">
        <f t="array" ref="J295">IFERROR(INDEX('Commission Data'!$D:$D,MATCH(1,('Commission Data'!$B:$B=A295)*('Commission Data'!$C:$C="Drew"),0)),0)</f>
        <v>0</v>
      </c>
      <c r="K295" s="70">
        <f t="array" ref="K295">IFERROR(INDEX('Commission Data'!$E:$E,MATCH(1,('Commission Data'!$B:$B=A295)*('Commission Data'!$C:$C="Drew"),0)),0)</f>
        <v>0</v>
      </c>
    </row>
    <row r="296">
      <c r="G296" s="49"/>
      <c r="I296" s="49"/>
      <c r="J296" s="70">
        <f t="array" ref="J296">IFERROR(INDEX('Commission Data'!$D:$D,MATCH(1,('Commission Data'!$B:$B=A296)*('Commission Data'!$C:$C="Drew"),0)),0)</f>
        <v>0</v>
      </c>
      <c r="K296" s="70">
        <f t="array" ref="K296">IFERROR(INDEX('Commission Data'!$E:$E,MATCH(1,('Commission Data'!$B:$B=A296)*('Commission Data'!$C:$C="Drew"),0)),0)</f>
        <v>0</v>
      </c>
    </row>
    <row r="297">
      <c r="G297" s="49"/>
      <c r="I297" s="49"/>
      <c r="J297" s="70">
        <f t="array" ref="J297">IFERROR(INDEX('Commission Data'!$D:$D,MATCH(1,('Commission Data'!$B:$B=A297)*('Commission Data'!$C:$C="Drew"),0)),0)</f>
        <v>0</v>
      </c>
      <c r="K297" s="70">
        <f t="array" ref="K297">IFERROR(INDEX('Commission Data'!$E:$E,MATCH(1,('Commission Data'!$B:$B=A297)*('Commission Data'!$C:$C="Drew"),0)),0)</f>
        <v>0</v>
      </c>
    </row>
    <row r="298">
      <c r="G298" s="49"/>
      <c r="I298" s="49"/>
      <c r="J298" s="70">
        <f t="array" ref="J298">IFERROR(INDEX('Commission Data'!$D:$D,MATCH(1,('Commission Data'!$B:$B=A298)*('Commission Data'!$C:$C="Drew"),0)),0)</f>
        <v>0</v>
      </c>
      <c r="K298" s="70">
        <f t="array" ref="K298">IFERROR(INDEX('Commission Data'!$E:$E,MATCH(1,('Commission Data'!$B:$B=A298)*('Commission Data'!$C:$C="Drew"),0)),0)</f>
        <v>0</v>
      </c>
    </row>
    <row r="299">
      <c r="G299" s="49"/>
      <c r="I299" s="49"/>
      <c r="J299" s="70">
        <f t="array" ref="J299">IFERROR(INDEX('Commission Data'!$D:$D,MATCH(1,('Commission Data'!$B:$B=A299)*('Commission Data'!$C:$C="Drew"),0)),0)</f>
        <v>0</v>
      </c>
      <c r="K299" s="70">
        <f t="array" ref="K299">IFERROR(INDEX('Commission Data'!$E:$E,MATCH(1,('Commission Data'!$B:$B=A299)*('Commission Data'!$C:$C="Drew"),0)),0)</f>
        <v>0</v>
      </c>
    </row>
    <row r="300">
      <c r="G300" s="49"/>
      <c r="I300" s="49"/>
      <c r="J300" s="70">
        <f t="array" ref="J300">IFERROR(INDEX('Commission Data'!$D:$D,MATCH(1,('Commission Data'!$B:$B=A300)*('Commission Data'!$C:$C="Drew"),0)),0)</f>
        <v>0</v>
      </c>
      <c r="K300" s="70">
        <f t="array" ref="K300">IFERROR(INDEX('Commission Data'!$E:$E,MATCH(1,('Commission Data'!$B:$B=A300)*('Commission Data'!$C:$C="Drew"),0)),0)</f>
        <v>0</v>
      </c>
    </row>
    <row r="301">
      <c r="G301" s="49"/>
      <c r="I301" s="49"/>
      <c r="J301" s="70">
        <f t="array" ref="J301">IFERROR(INDEX('Commission Data'!$D:$D,MATCH(1,('Commission Data'!$B:$B=A301)*('Commission Data'!$C:$C="Drew"),0)),0)</f>
        <v>0</v>
      </c>
      <c r="K301" s="70">
        <f t="array" ref="K301">IFERROR(INDEX('Commission Data'!$E:$E,MATCH(1,('Commission Data'!$B:$B=A301)*('Commission Data'!$C:$C="Drew"),0)),0)</f>
        <v>0</v>
      </c>
    </row>
    <row r="302">
      <c r="G302" s="49"/>
      <c r="I302" s="49"/>
      <c r="J302" s="70">
        <f t="array" ref="J302">IFERROR(INDEX('Commission Data'!$D:$D,MATCH(1,('Commission Data'!$B:$B=A302)*('Commission Data'!$C:$C="Drew"),0)),0)</f>
        <v>0</v>
      </c>
      <c r="K302" s="70">
        <f t="array" ref="K302">IFERROR(INDEX('Commission Data'!$E:$E,MATCH(1,('Commission Data'!$B:$B=A302)*('Commission Data'!$C:$C="Drew"),0)),0)</f>
        <v>0</v>
      </c>
    </row>
    <row r="303">
      <c r="G303" s="49"/>
      <c r="I303" s="49"/>
      <c r="J303" s="70">
        <f t="array" ref="J303">IFERROR(INDEX('Commission Data'!$D:$D,MATCH(1,('Commission Data'!$B:$B=A303)*('Commission Data'!$C:$C="Drew"),0)),0)</f>
        <v>0</v>
      </c>
      <c r="K303" s="70">
        <f t="array" ref="K303">IFERROR(INDEX('Commission Data'!$E:$E,MATCH(1,('Commission Data'!$B:$B=A303)*('Commission Data'!$C:$C="Drew"),0)),0)</f>
        <v>0</v>
      </c>
    </row>
    <row r="304">
      <c r="G304" s="49"/>
      <c r="I304" s="49"/>
      <c r="J304" s="70">
        <f t="array" ref="J304">IFERROR(INDEX('Commission Data'!$D:$D,MATCH(1,('Commission Data'!$B:$B=A304)*('Commission Data'!$C:$C="Drew"),0)),0)</f>
        <v>0</v>
      </c>
      <c r="K304" s="70">
        <f t="array" ref="K304">IFERROR(INDEX('Commission Data'!$E:$E,MATCH(1,('Commission Data'!$B:$B=A304)*('Commission Data'!$C:$C="Drew"),0)),0)</f>
        <v>0</v>
      </c>
    </row>
    <row r="305">
      <c r="G305" s="49"/>
      <c r="I305" s="49"/>
      <c r="J305" s="70">
        <f t="array" ref="J305">IFERROR(INDEX('Commission Data'!$D:$D,MATCH(1,('Commission Data'!$B:$B=A305)*('Commission Data'!$C:$C="Drew"),0)),0)</f>
        <v>0</v>
      </c>
      <c r="K305" s="70">
        <f t="array" ref="K305">IFERROR(INDEX('Commission Data'!$E:$E,MATCH(1,('Commission Data'!$B:$B=A305)*('Commission Data'!$C:$C="Drew"),0)),0)</f>
        <v>0</v>
      </c>
    </row>
    <row r="306">
      <c r="G306" s="49"/>
      <c r="I306" s="49"/>
      <c r="J306" s="70">
        <f t="array" ref="J306">IFERROR(INDEX('Commission Data'!$D:$D,MATCH(1,('Commission Data'!$B:$B=A306)*('Commission Data'!$C:$C="Drew"),0)),0)</f>
        <v>0</v>
      </c>
      <c r="K306" s="70">
        <f t="array" ref="K306">IFERROR(INDEX('Commission Data'!$E:$E,MATCH(1,('Commission Data'!$B:$B=A306)*('Commission Data'!$C:$C="Drew"),0)),0)</f>
        <v>0</v>
      </c>
    </row>
    <row r="307">
      <c r="G307" s="49"/>
      <c r="I307" s="49"/>
      <c r="J307" s="70">
        <f t="array" ref="J307">IFERROR(INDEX('Commission Data'!$D:$D,MATCH(1,('Commission Data'!$B:$B=A307)*('Commission Data'!$C:$C="Drew"),0)),0)</f>
        <v>0</v>
      </c>
      <c r="K307" s="70">
        <f t="array" ref="K307">IFERROR(INDEX('Commission Data'!$E:$E,MATCH(1,('Commission Data'!$B:$B=A307)*('Commission Data'!$C:$C="Drew"),0)),0)</f>
        <v>0</v>
      </c>
    </row>
    <row r="308">
      <c r="G308" s="49"/>
      <c r="I308" s="49"/>
      <c r="J308" s="70">
        <f t="array" ref="J308">IFERROR(INDEX('Commission Data'!$D:$D,MATCH(1,('Commission Data'!$B:$B=A308)*('Commission Data'!$C:$C="Drew"),0)),0)</f>
        <v>0</v>
      </c>
      <c r="K308" s="70">
        <f t="array" ref="K308">IFERROR(INDEX('Commission Data'!$E:$E,MATCH(1,('Commission Data'!$B:$B=A308)*('Commission Data'!$C:$C="Drew"),0)),0)</f>
        <v>0</v>
      </c>
    </row>
    <row r="309">
      <c r="G309" s="49"/>
      <c r="I309" s="49"/>
      <c r="J309" s="70">
        <f t="array" ref="J309">IFERROR(INDEX('Commission Data'!$D:$D,MATCH(1,('Commission Data'!$B:$B=A309)*('Commission Data'!$C:$C="Drew"),0)),0)</f>
        <v>0</v>
      </c>
      <c r="K309" s="70">
        <f t="array" ref="K309">IFERROR(INDEX('Commission Data'!$E:$E,MATCH(1,('Commission Data'!$B:$B=A309)*('Commission Data'!$C:$C="Drew"),0)),0)</f>
        <v>0</v>
      </c>
    </row>
    <row r="310">
      <c r="G310" s="49"/>
      <c r="I310" s="49"/>
      <c r="J310" s="70">
        <f t="array" ref="J310">IFERROR(INDEX('Commission Data'!$D:$D,MATCH(1,('Commission Data'!$B:$B=A310)*('Commission Data'!$C:$C="Drew"),0)),0)</f>
        <v>0</v>
      </c>
      <c r="K310" s="70">
        <f t="array" ref="K310">IFERROR(INDEX('Commission Data'!$E:$E,MATCH(1,('Commission Data'!$B:$B=A310)*('Commission Data'!$C:$C="Drew"),0)),0)</f>
        <v>0</v>
      </c>
    </row>
    <row r="311">
      <c r="G311" s="49"/>
      <c r="I311" s="49"/>
      <c r="J311" s="70">
        <f t="array" ref="J311">IFERROR(INDEX('Commission Data'!$D:$D,MATCH(1,('Commission Data'!$B:$B=A311)*('Commission Data'!$C:$C="Drew"),0)),0)</f>
        <v>0</v>
      </c>
      <c r="K311" s="70">
        <f t="array" ref="K311">IFERROR(INDEX('Commission Data'!$E:$E,MATCH(1,('Commission Data'!$B:$B=A311)*('Commission Data'!$C:$C="Drew"),0)),0)</f>
        <v>0</v>
      </c>
    </row>
    <row r="312">
      <c r="G312" s="49"/>
      <c r="I312" s="49"/>
      <c r="J312" s="49"/>
      <c r="K312" s="49"/>
    </row>
    <row r="313">
      <c r="G313" s="49"/>
      <c r="I313" s="49"/>
      <c r="J313" s="49"/>
      <c r="K313" s="49"/>
    </row>
    <row r="314">
      <c r="G314" s="49"/>
      <c r="I314" s="49"/>
      <c r="J314" s="49"/>
      <c r="K314" s="49"/>
    </row>
    <row r="315">
      <c r="G315" s="49"/>
      <c r="I315" s="49"/>
      <c r="J315" s="49"/>
      <c r="K315" s="49"/>
    </row>
    <row r="316">
      <c r="G316" s="49"/>
      <c r="I316" s="49"/>
      <c r="J316" s="49"/>
      <c r="K316" s="49"/>
    </row>
    <row r="317">
      <c r="G317" s="49"/>
      <c r="I317" s="49"/>
      <c r="J317" s="49"/>
      <c r="K317" s="49"/>
    </row>
    <row r="318">
      <c r="G318" s="49"/>
      <c r="I318" s="49"/>
      <c r="J318" s="49"/>
      <c r="K318" s="49"/>
    </row>
    <row r="319">
      <c r="G319" s="49"/>
      <c r="I319" s="49"/>
      <c r="J319" s="49"/>
      <c r="K319" s="49"/>
    </row>
    <row r="320">
      <c r="G320" s="49"/>
      <c r="I320" s="49"/>
      <c r="J320" s="49"/>
      <c r="K320" s="49"/>
    </row>
    <row r="321">
      <c r="G321" s="49"/>
      <c r="I321" s="49"/>
      <c r="J321" s="49"/>
      <c r="K321" s="49"/>
    </row>
    <row r="322">
      <c r="G322" s="49"/>
      <c r="I322" s="49"/>
      <c r="J322" s="49"/>
      <c r="K322" s="49"/>
    </row>
    <row r="323">
      <c r="G323" s="49"/>
      <c r="I323" s="49"/>
      <c r="J323" s="49"/>
      <c r="K323" s="49"/>
    </row>
    <row r="324">
      <c r="G324" s="49"/>
      <c r="I324" s="49"/>
      <c r="J324" s="49"/>
      <c r="K324" s="49"/>
    </row>
    <row r="325">
      <c r="G325" s="49"/>
      <c r="I325" s="49"/>
      <c r="J325" s="49"/>
      <c r="K325" s="49"/>
    </row>
    <row r="326">
      <c r="G326" s="49"/>
      <c r="I326" s="49"/>
      <c r="J326" s="49"/>
      <c r="K326" s="49"/>
    </row>
    <row r="327">
      <c r="G327" s="49"/>
      <c r="I327" s="49"/>
      <c r="J327" s="49"/>
      <c r="K327" s="49"/>
    </row>
    <row r="328">
      <c r="G328" s="49"/>
      <c r="I328" s="49"/>
      <c r="J328" s="49"/>
      <c r="K328" s="49"/>
    </row>
    <row r="329">
      <c r="G329" s="49"/>
      <c r="I329" s="49"/>
      <c r="J329" s="49"/>
      <c r="K329" s="49"/>
    </row>
    <row r="330">
      <c r="G330" s="49"/>
      <c r="I330" s="49"/>
      <c r="J330" s="49"/>
      <c r="K330" s="49"/>
    </row>
    <row r="331">
      <c r="G331" s="49"/>
      <c r="I331" s="49"/>
      <c r="J331" s="49"/>
      <c r="K331" s="49"/>
    </row>
    <row r="332">
      <c r="G332" s="49"/>
      <c r="I332" s="49"/>
      <c r="J332" s="49"/>
      <c r="K332" s="49"/>
    </row>
    <row r="333">
      <c r="G333" s="49"/>
      <c r="I333" s="49"/>
      <c r="J333" s="49"/>
      <c r="K333" s="49"/>
    </row>
    <row r="334">
      <c r="G334" s="49"/>
      <c r="I334" s="49"/>
      <c r="J334" s="49"/>
      <c r="K334" s="49"/>
    </row>
    <row r="335">
      <c r="G335" s="49"/>
      <c r="I335" s="49"/>
      <c r="J335" s="49"/>
      <c r="K335" s="49"/>
    </row>
    <row r="336">
      <c r="G336" s="49"/>
      <c r="I336" s="49"/>
      <c r="J336" s="49"/>
      <c r="K336" s="49"/>
    </row>
    <row r="337">
      <c r="G337" s="49"/>
      <c r="I337" s="49"/>
      <c r="J337" s="49"/>
      <c r="K337" s="49"/>
    </row>
    <row r="338">
      <c r="G338" s="49"/>
      <c r="I338" s="49"/>
      <c r="J338" s="49"/>
      <c r="K338" s="49"/>
    </row>
    <row r="339">
      <c r="G339" s="49"/>
      <c r="I339" s="49"/>
      <c r="J339" s="49"/>
      <c r="K339" s="49"/>
    </row>
    <row r="340">
      <c r="G340" s="49"/>
      <c r="I340" s="49"/>
      <c r="J340" s="49"/>
      <c r="K340" s="49"/>
    </row>
    <row r="341">
      <c r="G341" s="49"/>
      <c r="I341" s="49"/>
      <c r="J341" s="49"/>
      <c r="K341" s="49"/>
    </row>
    <row r="342">
      <c r="G342" s="49"/>
      <c r="I342" s="49"/>
      <c r="J342" s="49"/>
      <c r="K342" s="49"/>
    </row>
    <row r="343">
      <c r="G343" s="49"/>
      <c r="I343" s="49"/>
      <c r="J343" s="49"/>
      <c r="K343" s="49"/>
    </row>
    <row r="344">
      <c r="G344" s="49"/>
      <c r="I344" s="49"/>
      <c r="J344" s="49"/>
      <c r="K344" s="49"/>
    </row>
    <row r="345">
      <c r="G345" s="49"/>
      <c r="I345" s="49"/>
      <c r="J345" s="49"/>
      <c r="K345" s="49"/>
    </row>
    <row r="346">
      <c r="G346" s="49"/>
      <c r="I346" s="49"/>
      <c r="J346" s="49"/>
      <c r="K346" s="49"/>
    </row>
    <row r="347">
      <c r="G347" s="49"/>
      <c r="I347" s="49"/>
      <c r="J347" s="49"/>
      <c r="K347" s="49"/>
    </row>
    <row r="348">
      <c r="G348" s="49"/>
      <c r="I348" s="49"/>
      <c r="J348" s="49"/>
      <c r="K348" s="49"/>
    </row>
    <row r="349">
      <c r="G349" s="49"/>
      <c r="I349" s="49"/>
      <c r="J349" s="49"/>
      <c r="K349" s="49"/>
    </row>
    <row r="350">
      <c r="G350" s="49"/>
      <c r="I350" s="49"/>
      <c r="J350" s="49"/>
      <c r="K350" s="49"/>
    </row>
    <row r="351">
      <c r="G351" s="49"/>
      <c r="I351" s="49"/>
      <c r="J351" s="49"/>
      <c r="K351" s="49"/>
    </row>
    <row r="352">
      <c r="G352" s="49"/>
      <c r="I352" s="49"/>
      <c r="J352" s="49"/>
      <c r="K352" s="49"/>
    </row>
    <row r="353">
      <c r="G353" s="49"/>
      <c r="I353" s="49"/>
      <c r="J353" s="49"/>
      <c r="K353" s="49"/>
    </row>
    <row r="354">
      <c r="G354" s="49"/>
      <c r="I354" s="49"/>
      <c r="J354" s="49"/>
      <c r="K354" s="49"/>
    </row>
    <row r="355">
      <c r="G355" s="49"/>
      <c r="I355" s="49"/>
      <c r="J355" s="49"/>
      <c r="K355" s="49"/>
    </row>
    <row r="356">
      <c r="G356" s="49"/>
      <c r="I356" s="49"/>
      <c r="J356" s="49"/>
      <c r="K356" s="49"/>
    </row>
    <row r="357">
      <c r="G357" s="49"/>
      <c r="I357" s="49"/>
      <c r="J357" s="49"/>
      <c r="K357" s="49"/>
    </row>
    <row r="358">
      <c r="G358" s="49"/>
      <c r="I358" s="49"/>
      <c r="J358" s="49"/>
      <c r="K358" s="49"/>
    </row>
    <row r="359">
      <c r="G359" s="49"/>
      <c r="I359" s="49"/>
      <c r="J359" s="49"/>
      <c r="K359" s="49"/>
    </row>
    <row r="360">
      <c r="G360" s="49"/>
      <c r="I360" s="49"/>
      <c r="J360" s="49"/>
      <c r="K360" s="49"/>
    </row>
    <row r="361">
      <c r="G361" s="49"/>
      <c r="I361" s="49"/>
      <c r="J361" s="49"/>
      <c r="K361" s="49"/>
    </row>
    <row r="362">
      <c r="G362" s="49"/>
      <c r="I362" s="49"/>
      <c r="J362" s="49"/>
      <c r="K362" s="49"/>
    </row>
    <row r="363">
      <c r="G363" s="49"/>
      <c r="I363" s="49"/>
      <c r="J363" s="49"/>
      <c r="K363" s="49"/>
    </row>
    <row r="364">
      <c r="G364" s="49"/>
      <c r="I364" s="49"/>
      <c r="J364" s="49"/>
      <c r="K364" s="49"/>
    </row>
    <row r="365">
      <c r="G365" s="49"/>
      <c r="I365" s="49"/>
      <c r="J365" s="49"/>
      <c r="K365" s="49"/>
    </row>
    <row r="366">
      <c r="G366" s="49"/>
      <c r="I366" s="49"/>
      <c r="J366" s="49"/>
      <c r="K366" s="49"/>
    </row>
    <row r="367">
      <c r="G367" s="49"/>
      <c r="I367" s="49"/>
      <c r="J367" s="49"/>
      <c r="K367" s="49"/>
    </row>
    <row r="368">
      <c r="G368" s="49"/>
      <c r="I368" s="49"/>
      <c r="J368" s="49"/>
      <c r="K368" s="49"/>
    </row>
    <row r="369">
      <c r="G369" s="49"/>
      <c r="I369" s="49"/>
      <c r="J369" s="49"/>
      <c r="K369" s="49"/>
    </row>
    <row r="370">
      <c r="G370" s="49"/>
      <c r="I370" s="49"/>
      <c r="J370" s="49"/>
      <c r="K370" s="49"/>
    </row>
    <row r="371">
      <c r="G371" s="49"/>
      <c r="I371" s="49"/>
      <c r="J371" s="49"/>
      <c r="K371" s="49"/>
    </row>
    <row r="372">
      <c r="G372" s="49"/>
      <c r="I372" s="49"/>
      <c r="J372" s="49"/>
      <c r="K372" s="49"/>
    </row>
    <row r="373">
      <c r="G373" s="49"/>
      <c r="I373" s="49"/>
      <c r="J373" s="49"/>
      <c r="K373" s="49"/>
    </row>
    <row r="374">
      <c r="G374" s="49"/>
      <c r="I374" s="49"/>
      <c r="J374" s="49"/>
      <c r="K374" s="49"/>
    </row>
    <row r="375">
      <c r="G375" s="49"/>
      <c r="I375" s="49"/>
      <c r="J375" s="49"/>
      <c r="K375" s="49"/>
    </row>
    <row r="376">
      <c r="G376" s="49"/>
      <c r="I376" s="49"/>
      <c r="J376" s="49"/>
      <c r="K376" s="49"/>
    </row>
    <row r="377">
      <c r="G377" s="49"/>
      <c r="I377" s="49"/>
      <c r="J377" s="49"/>
      <c r="K377" s="49"/>
    </row>
    <row r="378">
      <c r="G378" s="49"/>
      <c r="I378" s="49"/>
      <c r="J378" s="49"/>
      <c r="K378" s="49"/>
    </row>
    <row r="379">
      <c r="G379" s="49"/>
      <c r="I379" s="49"/>
      <c r="J379" s="49"/>
      <c r="K379" s="49"/>
    </row>
    <row r="380">
      <c r="G380" s="49"/>
      <c r="I380" s="49"/>
      <c r="J380" s="49"/>
      <c r="K380" s="49"/>
    </row>
    <row r="381">
      <c r="G381" s="49"/>
      <c r="I381" s="49"/>
      <c r="J381" s="49"/>
      <c r="K381" s="49"/>
    </row>
    <row r="382">
      <c r="G382" s="49"/>
      <c r="I382" s="49"/>
      <c r="J382" s="49"/>
      <c r="K382" s="49"/>
    </row>
    <row r="383">
      <c r="G383" s="49"/>
      <c r="I383" s="49"/>
      <c r="J383" s="49"/>
      <c r="K383" s="49"/>
    </row>
    <row r="384">
      <c r="G384" s="49"/>
      <c r="I384" s="49"/>
      <c r="J384" s="49"/>
      <c r="K384" s="49"/>
    </row>
    <row r="385">
      <c r="G385" s="49"/>
      <c r="I385" s="49"/>
      <c r="J385" s="49"/>
      <c r="K385" s="49"/>
    </row>
    <row r="386">
      <c r="G386" s="49"/>
      <c r="I386" s="49"/>
      <c r="J386" s="49"/>
      <c r="K386" s="49"/>
    </row>
    <row r="387">
      <c r="G387" s="49"/>
      <c r="I387" s="49"/>
      <c r="J387" s="49"/>
      <c r="K387" s="49"/>
    </row>
    <row r="388">
      <c r="G388" s="49"/>
      <c r="I388" s="49"/>
      <c r="J388" s="49"/>
      <c r="K388" s="49"/>
    </row>
    <row r="389">
      <c r="G389" s="49"/>
      <c r="I389" s="49"/>
      <c r="J389" s="49"/>
      <c r="K389" s="49"/>
    </row>
    <row r="390">
      <c r="G390" s="49"/>
      <c r="I390" s="49"/>
      <c r="J390" s="49"/>
      <c r="K390" s="49"/>
    </row>
    <row r="391">
      <c r="G391" s="49"/>
      <c r="I391" s="49"/>
      <c r="J391" s="49"/>
      <c r="K391" s="49"/>
    </row>
    <row r="392">
      <c r="G392" s="49"/>
      <c r="I392" s="49"/>
      <c r="J392" s="49"/>
      <c r="K392" s="49"/>
    </row>
    <row r="393">
      <c r="G393" s="49"/>
      <c r="I393" s="49"/>
      <c r="J393" s="49"/>
      <c r="K393" s="49"/>
    </row>
    <row r="394">
      <c r="G394" s="49"/>
      <c r="I394" s="49"/>
      <c r="J394" s="49"/>
      <c r="K394" s="49"/>
    </row>
    <row r="395">
      <c r="G395" s="49"/>
      <c r="I395" s="49"/>
      <c r="J395" s="49"/>
      <c r="K395" s="49"/>
    </row>
    <row r="396">
      <c r="G396" s="49"/>
      <c r="I396" s="49"/>
      <c r="J396" s="49"/>
      <c r="K396" s="49"/>
    </row>
    <row r="397">
      <c r="G397" s="49"/>
      <c r="I397" s="49"/>
      <c r="J397" s="49"/>
      <c r="K397" s="49"/>
    </row>
    <row r="398">
      <c r="G398" s="49"/>
      <c r="I398" s="49"/>
      <c r="J398" s="49"/>
      <c r="K398" s="49"/>
    </row>
    <row r="399">
      <c r="G399" s="49"/>
      <c r="I399" s="49"/>
      <c r="J399" s="49"/>
      <c r="K399" s="49"/>
    </row>
    <row r="400">
      <c r="G400" s="49"/>
      <c r="I400" s="49"/>
      <c r="J400" s="49"/>
      <c r="K400" s="49"/>
    </row>
    <row r="401">
      <c r="G401" s="49"/>
      <c r="I401" s="49"/>
      <c r="J401" s="49"/>
      <c r="K401" s="49"/>
    </row>
    <row r="402">
      <c r="G402" s="49"/>
      <c r="I402" s="49"/>
      <c r="J402" s="49"/>
      <c r="K402" s="49"/>
    </row>
    <row r="403">
      <c r="G403" s="49"/>
      <c r="I403" s="49"/>
      <c r="J403" s="49"/>
      <c r="K403" s="49"/>
    </row>
    <row r="404">
      <c r="G404" s="49"/>
      <c r="I404" s="49"/>
      <c r="J404" s="49"/>
      <c r="K404" s="49"/>
    </row>
    <row r="405">
      <c r="G405" s="49"/>
      <c r="I405" s="49"/>
      <c r="J405" s="49"/>
      <c r="K405" s="49"/>
    </row>
    <row r="406">
      <c r="G406" s="49"/>
      <c r="I406" s="49"/>
      <c r="J406" s="49"/>
      <c r="K406" s="49"/>
    </row>
    <row r="407">
      <c r="G407" s="49"/>
      <c r="I407" s="49"/>
      <c r="J407" s="49"/>
      <c r="K407" s="49"/>
    </row>
    <row r="408">
      <c r="G408" s="49"/>
      <c r="I408" s="49"/>
      <c r="J408" s="49"/>
      <c r="K408" s="49"/>
    </row>
    <row r="409">
      <c r="G409" s="49"/>
      <c r="I409" s="49"/>
      <c r="J409" s="49"/>
      <c r="K409" s="49"/>
    </row>
    <row r="410">
      <c r="G410" s="49"/>
      <c r="I410" s="49"/>
      <c r="J410" s="49"/>
      <c r="K410" s="49"/>
    </row>
    <row r="411">
      <c r="G411" s="49"/>
      <c r="I411" s="49"/>
      <c r="J411" s="49"/>
      <c r="K411" s="49"/>
    </row>
    <row r="412">
      <c r="G412" s="49"/>
      <c r="I412" s="49"/>
      <c r="J412" s="49"/>
      <c r="K412" s="49"/>
    </row>
    <row r="413">
      <c r="G413" s="49"/>
      <c r="I413" s="49"/>
      <c r="J413" s="49"/>
      <c r="K413" s="49"/>
    </row>
    <row r="414">
      <c r="G414" s="49"/>
      <c r="I414" s="49"/>
      <c r="J414" s="49"/>
      <c r="K414" s="49"/>
    </row>
    <row r="415">
      <c r="G415" s="49"/>
      <c r="I415" s="49"/>
      <c r="J415" s="49"/>
      <c r="K415" s="49"/>
    </row>
    <row r="416">
      <c r="G416" s="49"/>
      <c r="I416" s="49"/>
      <c r="J416" s="49"/>
      <c r="K416" s="49"/>
    </row>
    <row r="417">
      <c r="G417" s="49"/>
      <c r="I417" s="49"/>
      <c r="J417" s="49"/>
      <c r="K417" s="49"/>
    </row>
    <row r="418">
      <c r="G418" s="49"/>
      <c r="I418" s="49"/>
      <c r="J418" s="49"/>
      <c r="K418" s="49"/>
    </row>
    <row r="419">
      <c r="G419" s="49"/>
      <c r="I419" s="49"/>
      <c r="J419" s="49"/>
      <c r="K419" s="49"/>
    </row>
    <row r="420">
      <c r="G420" s="49"/>
      <c r="I420" s="49"/>
      <c r="J420" s="49"/>
      <c r="K420" s="49"/>
    </row>
    <row r="421">
      <c r="G421" s="49"/>
      <c r="I421" s="49"/>
      <c r="J421" s="49"/>
      <c r="K421" s="49"/>
    </row>
    <row r="422">
      <c r="G422" s="49"/>
      <c r="I422" s="49"/>
      <c r="J422" s="49"/>
      <c r="K422" s="49"/>
    </row>
    <row r="423">
      <c r="G423" s="49"/>
      <c r="I423" s="49"/>
      <c r="J423" s="49"/>
      <c r="K423" s="49"/>
    </row>
    <row r="424">
      <c r="G424" s="49"/>
      <c r="I424" s="49"/>
      <c r="J424" s="49"/>
      <c r="K424" s="49"/>
    </row>
    <row r="425">
      <c r="G425" s="49"/>
      <c r="I425" s="49"/>
      <c r="J425" s="49"/>
      <c r="K425" s="49"/>
    </row>
    <row r="426">
      <c r="G426" s="49"/>
      <c r="I426" s="49"/>
      <c r="J426" s="49"/>
      <c r="K426" s="49"/>
    </row>
    <row r="427">
      <c r="G427" s="49"/>
      <c r="I427" s="49"/>
      <c r="J427" s="49"/>
      <c r="K427" s="49"/>
    </row>
    <row r="428">
      <c r="G428" s="49"/>
      <c r="I428" s="49"/>
      <c r="J428" s="49"/>
      <c r="K428" s="49"/>
    </row>
    <row r="429">
      <c r="G429" s="49"/>
      <c r="I429" s="49"/>
      <c r="J429" s="49"/>
      <c r="K429" s="49"/>
    </row>
    <row r="430">
      <c r="G430" s="49"/>
      <c r="I430" s="49"/>
      <c r="J430" s="49"/>
      <c r="K430" s="49"/>
    </row>
    <row r="431">
      <c r="G431" s="49"/>
      <c r="I431" s="49"/>
      <c r="J431" s="49"/>
      <c r="K431" s="49"/>
    </row>
    <row r="432">
      <c r="G432" s="49"/>
      <c r="I432" s="49"/>
      <c r="J432" s="49"/>
      <c r="K432" s="49"/>
    </row>
    <row r="433">
      <c r="G433" s="49"/>
      <c r="I433" s="49"/>
      <c r="J433" s="49"/>
      <c r="K433" s="49"/>
    </row>
    <row r="434">
      <c r="G434" s="49"/>
      <c r="I434" s="49"/>
      <c r="J434" s="49"/>
      <c r="K434" s="49"/>
    </row>
    <row r="435">
      <c r="G435" s="49"/>
      <c r="I435" s="49"/>
      <c r="J435" s="49"/>
      <c r="K435" s="49"/>
    </row>
    <row r="436">
      <c r="G436" s="49"/>
      <c r="I436" s="49"/>
      <c r="J436" s="49"/>
      <c r="K436" s="49"/>
    </row>
    <row r="437">
      <c r="G437" s="49"/>
      <c r="I437" s="49"/>
      <c r="J437" s="49"/>
      <c r="K437" s="49"/>
    </row>
    <row r="438">
      <c r="G438" s="49"/>
      <c r="I438" s="49"/>
      <c r="J438" s="49"/>
      <c r="K438" s="49"/>
    </row>
    <row r="439">
      <c r="G439" s="49"/>
      <c r="I439" s="49"/>
      <c r="J439" s="49"/>
      <c r="K439" s="49"/>
    </row>
    <row r="440">
      <c r="G440" s="49"/>
      <c r="I440" s="49"/>
      <c r="J440" s="49"/>
      <c r="K440" s="49"/>
    </row>
    <row r="441">
      <c r="G441" s="49"/>
      <c r="I441" s="49"/>
      <c r="J441" s="49"/>
      <c r="K441" s="49"/>
    </row>
    <row r="442">
      <c r="G442" s="49"/>
      <c r="I442" s="49"/>
      <c r="J442" s="49"/>
      <c r="K442" s="49"/>
    </row>
    <row r="443">
      <c r="G443" s="49"/>
      <c r="I443" s="49"/>
      <c r="J443" s="49"/>
      <c r="K443" s="49"/>
    </row>
    <row r="444">
      <c r="G444" s="49"/>
      <c r="I444" s="49"/>
      <c r="J444" s="49"/>
      <c r="K444" s="49"/>
    </row>
    <row r="445">
      <c r="G445" s="49"/>
      <c r="I445" s="49"/>
      <c r="J445" s="49"/>
      <c r="K445" s="49"/>
    </row>
    <row r="446">
      <c r="G446" s="49"/>
      <c r="I446" s="49"/>
      <c r="J446" s="49"/>
      <c r="K446" s="49"/>
    </row>
    <row r="447">
      <c r="G447" s="49"/>
      <c r="I447" s="49"/>
      <c r="J447" s="49"/>
      <c r="K447" s="49"/>
    </row>
    <row r="448">
      <c r="G448" s="49"/>
      <c r="I448" s="49"/>
      <c r="J448" s="49"/>
      <c r="K448" s="49"/>
    </row>
    <row r="449">
      <c r="G449" s="49"/>
      <c r="I449" s="49"/>
      <c r="J449" s="49"/>
      <c r="K449" s="49"/>
    </row>
    <row r="450">
      <c r="G450" s="49"/>
      <c r="I450" s="49"/>
      <c r="J450" s="49"/>
      <c r="K450" s="49"/>
    </row>
    <row r="451">
      <c r="G451" s="49"/>
      <c r="I451" s="49"/>
      <c r="J451" s="49"/>
      <c r="K451" s="49"/>
    </row>
    <row r="452">
      <c r="G452" s="49"/>
      <c r="I452" s="49"/>
      <c r="J452" s="49"/>
      <c r="K452" s="49"/>
    </row>
    <row r="453">
      <c r="G453" s="49"/>
      <c r="I453" s="49"/>
      <c r="J453" s="49"/>
      <c r="K453" s="49"/>
    </row>
    <row r="454">
      <c r="G454" s="49"/>
      <c r="I454" s="49"/>
      <c r="J454" s="49"/>
      <c r="K454" s="49"/>
    </row>
    <row r="455">
      <c r="G455" s="49"/>
      <c r="I455" s="49"/>
      <c r="J455" s="49"/>
      <c r="K455" s="49"/>
    </row>
    <row r="456">
      <c r="G456" s="49"/>
      <c r="I456" s="49"/>
      <c r="J456" s="49"/>
      <c r="K456" s="49"/>
    </row>
    <row r="457">
      <c r="G457" s="49"/>
      <c r="I457" s="49"/>
      <c r="J457" s="49"/>
      <c r="K457" s="49"/>
    </row>
    <row r="458">
      <c r="G458" s="49"/>
      <c r="I458" s="49"/>
      <c r="J458" s="49"/>
      <c r="K458" s="49"/>
    </row>
    <row r="459">
      <c r="G459" s="49"/>
      <c r="I459" s="49"/>
      <c r="J459" s="49"/>
      <c r="K459" s="49"/>
    </row>
    <row r="460">
      <c r="G460" s="49"/>
      <c r="I460" s="49"/>
      <c r="J460" s="49"/>
      <c r="K460" s="49"/>
    </row>
    <row r="461">
      <c r="G461" s="49"/>
      <c r="I461" s="49"/>
      <c r="J461" s="49"/>
      <c r="K461" s="49"/>
    </row>
    <row r="462">
      <c r="G462" s="49"/>
      <c r="I462" s="49"/>
      <c r="J462" s="49"/>
      <c r="K462" s="49"/>
    </row>
    <row r="463">
      <c r="G463" s="49"/>
      <c r="I463" s="49"/>
      <c r="J463" s="49"/>
      <c r="K463" s="49"/>
    </row>
    <row r="464">
      <c r="G464" s="49"/>
      <c r="I464" s="49"/>
      <c r="J464" s="49"/>
      <c r="K464" s="49"/>
    </row>
    <row r="465">
      <c r="G465" s="49"/>
      <c r="I465" s="49"/>
      <c r="J465" s="49"/>
      <c r="K465" s="49"/>
    </row>
    <row r="466">
      <c r="G466" s="49"/>
      <c r="I466" s="49"/>
      <c r="J466" s="49"/>
      <c r="K466" s="49"/>
    </row>
    <row r="467">
      <c r="G467" s="49"/>
      <c r="I467" s="49"/>
      <c r="J467" s="49"/>
      <c r="K467" s="49"/>
    </row>
    <row r="468">
      <c r="G468" s="49"/>
      <c r="I468" s="49"/>
      <c r="J468" s="49"/>
      <c r="K468" s="49"/>
    </row>
    <row r="469">
      <c r="G469" s="49"/>
      <c r="I469" s="49"/>
      <c r="J469" s="49"/>
      <c r="K469" s="49"/>
    </row>
    <row r="470">
      <c r="G470" s="49"/>
      <c r="I470" s="49"/>
      <c r="J470" s="49"/>
      <c r="K470" s="49"/>
    </row>
    <row r="471">
      <c r="G471" s="49"/>
      <c r="I471" s="49"/>
      <c r="J471" s="49"/>
      <c r="K471" s="49"/>
    </row>
    <row r="472">
      <c r="G472" s="49"/>
      <c r="I472" s="49"/>
      <c r="J472" s="49"/>
      <c r="K472" s="49"/>
    </row>
    <row r="473">
      <c r="G473" s="49"/>
      <c r="I473" s="49"/>
      <c r="J473" s="49"/>
      <c r="K473" s="49"/>
    </row>
    <row r="474">
      <c r="G474" s="49"/>
      <c r="I474" s="49"/>
      <c r="J474" s="49"/>
      <c r="K474" s="49"/>
    </row>
    <row r="475">
      <c r="G475" s="49"/>
      <c r="I475" s="49"/>
      <c r="J475" s="49"/>
      <c r="K475" s="49"/>
    </row>
    <row r="476">
      <c r="G476" s="49"/>
      <c r="I476" s="49"/>
      <c r="J476" s="49"/>
      <c r="K476" s="49"/>
    </row>
    <row r="477">
      <c r="G477" s="49"/>
      <c r="I477" s="49"/>
      <c r="J477" s="49"/>
      <c r="K477" s="49"/>
    </row>
    <row r="478">
      <c r="G478" s="49"/>
      <c r="I478" s="49"/>
      <c r="J478" s="49"/>
      <c r="K478" s="49"/>
    </row>
    <row r="479">
      <c r="G479" s="49"/>
      <c r="I479" s="49"/>
      <c r="J479" s="49"/>
      <c r="K479" s="49"/>
    </row>
    <row r="480">
      <c r="G480" s="49"/>
      <c r="I480" s="49"/>
      <c r="J480" s="49"/>
      <c r="K480" s="49"/>
    </row>
    <row r="481">
      <c r="G481" s="49"/>
      <c r="I481" s="49"/>
      <c r="J481" s="49"/>
      <c r="K481" s="49"/>
    </row>
    <row r="482">
      <c r="G482" s="49"/>
      <c r="I482" s="49"/>
      <c r="J482" s="49"/>
      <c r="K482" s="49"/>
    </row>
    <row r="483">
      <c r="G483" s="49"/>
      <c r="I483" s="49"/>
      <c r="J483" s="49"/>
      <c r="K483" s="49"/>
    </row>
    <row r="484">
      <c r="G484" s="49"/>
      <c r="I484" s="49"/>
      <c r="J484" s="49"/>
      <c r="K484" s="49"/>
    </row>
    <row r="485">
      <c r="G485" s="49"/>
      <c r="I485" s="49"/>
      <c r="J485" s="49"/>
      <c r="K485" s="49"/>
    </row>
    <row r="486">
      <c r="G486" s="49"/>
      <c r="I486" s="49"/>
      <c r="J486" s="49"/>
      <c r="K486" s="49"/>
    </row>
    <row r="487">
      <c r="G487" s="49"/>
      <c r="I487" s="49"/>
      <c r="J487" s="49"/>
      <c r="K487" s="49"/>
    </row>
    <row r="488">
      <c r="G488" s="49"/>
      <c r="I488" s="49"/>
      <c r="J488" s="49"/>
      <c r="K488" s="49"/>
    </row>
    <row r="489">
      <c r="G489" s="49"/>
      <c r="I489" s="49"/>
      <c r="J489" s="49"/>
      <c r="K489" s="49"/>
    </row>
    <row r="490">
      <c r="G490" s="49"/>
      <c r="I490" s="49"/>
      <c r="J490" s="49"/>
      <c r="K490" s="49"/>
    </row>
    <row r="491">
      <c r="G491" s="49"/>
      <c r="I491" s="49"/>
      <c r="J491" s="49"/>
      <c r="K491" s="49"/>
    </row>
    <row r="492">
      <c r="G492" s="49"/>
      <c r="I492" s="49"/>
      <c r="J492" s="49"/>
      <c r="K492" s="49"/>
    </row>
    <row r="493">
      <c r="G493" s="49"/>
      <c r="I493" s="49"/>
      <c r="J493" s="49"/>
      <c r="K493" s="49"/>
    </row>
    <row r="494">
      <c r="G494" s="49"/>
      <c r="I494" s="49"/>
      <c r="J494" s="49"/>
      <c r="K494" s="49"/>
    </row>
    <row r="495">
      <c r="G495" s="49"/>
      <c r="I495" s="49"/>
      <c r="J495" s="49"/>
      <c r="K495" s="49"/>
    </row>
    <row r="496">
      <c r="G496" s="49"/>
      <c r="I496" s="49"/>
      <c r="J496" s="49"/>
      <c r="K496" s="49"/>
    </row>
    <row r="497">
      <c r="G497" s="49"/>
      <c r="I497" s="49"/>
      <c r="J497" s="49"/>
      <c r="K497" s="49"/>
    </row>
    <row r="498">
      <c r="G498" s="49"/>
      <c r="I498" s="49"/>
      <c r="J498" s="49"/>
      <c r="K498" s="49"/>
    </row>
    <row r="499">
      <c r="G499" s="49"/>
      <c r="I499" s="49"/>
      <c r="J499" s="49"/>
      <c r="K499" s="49"/>
    </row>
    <row r="500">
      <c r="G500" s="49"/>
      <c r="I500" s="49"/>
      <c r="J500" s="49"/>
      <c r="K500" s="49"/>
    </row>
    <row r="501">
      <c r="G501" s="49"/>
      <c r="I501" s="49"/>
      <c r="J501" s="49"/>
      <c r="K501" s="49"/>
    </row>
    <row r="502">
      <c r="G502" s="49"/>
      <c r="I502" s="49"/>
      <c r="J502" s="49"/>
      <c r="K502" s="49"/>
    </row>
    <row r="503">
      <c r="G503" s="49"/>
      <c r="I503" s="49"/>
      <c r="J503" s="49"/>
      <c r="K503" s="49"/>
    </row>
    <row r="504">
      <c r="G504" s="49"/>
      <c r="I504" s="49"/>
      <c r="J504" s="49"/>
      <c r="K504" s="49"/>
    </row>
    <row r="505">
      <c r="G505" s="49"/>
      <c r="I505" s="49"/>
      <c r="J505" s="49"/>
      <c r="K505" s="49"/>
    </row>
    <row r="506">
      <c r="G506" s="49"/>
      <c r="I506" s="49"/>
      <c r="J506" s="49"/>
      <c r="K506" s="49"/>
    </row>
    <row r="507">
      <c r="G507" s="49"/>
      <c r="I507" s="49"/>
      <c r="J507" s="49"/>
      <c r="K507" s="49"/>
    </row>
    <row r="508">
      <c r="G508" s="49"/>
      <c r="I508" s="49"/>
      <c r="J508" s="49"/>
      <c r="K508" s="49"/>
    </row>
    <row r="509">
      <c r="G509" s="49"/>
      <c r="I509" s="49"/>
      <c r="J509" s="49"/>
      <c r="K509" s="49"/>
    </row>
    <row r="510">
      <c r="G510" s="49"/>
      <c r="I510" s="49"/>
      <c r="J510" s="49"/>
      <c r="K510" s="49"/>
    </row>
    <row r="511">
      <c r="G511" s="49"/>
      <c r="I511" s="49"/>
      <c r="J511" s="49"/>
      <c r="K511" s="49"/>
    </row>
    <row r="512">
      <c r="G512" s="49"/>
      <c r="I512" s="49"/>
      <c r="J512" s="49"/>
      <c r="K512" s="49"/>
    </row>
    <row r="513">
      <c r="G513" s="49"/>
      <c r="I513" s="49"/>
      <c r="J513" s="49"/>
      <c r="K513" s="49"/>
    </row>
    <row r="514">
      <c r="G514" s="49"/>
      <c r="I514" s="49"/>
      <c r="J514" s="49"/>
      <c r="K514" s="49"/>
    </row>
    <row r="515">
      <c r="G515" s="49"/>
      <c r="I515" s="49"/>
      <c r="J515" s="49"/>
      <c r="K515" s="49"/>
    </row>
    <row r="516">
      <c r="G516" s="49"/>
      <c r="I516" s="49"/>
      <c r="J516" s="49"/>
      <c r="K516" s="49"/>
    </row>
    <row r="517">
      <c r="G517" s="49"/>
      <c r="I517" s="49"/>
      <c r="J517" s="49"/>
      <c r="K517" s="49"/>
    </row>
    <row r="518">
      <c r="G518" s="49"/>
      <c r="I518" s="49"/>
      <c r="J518" s="49"/>
      <c r="K518" s="49"/>
    </row>
    <row r="519">
      <c r="G519" s="49"/>
      <c r="I519" s="49"/>
      <c r="J519" s="49"/>
      <c r="K519" s="49"/>
    </row>
    <row r="520">
      <c r="G520" s="49"/>
      <c r="I520" s="49"/>
      <c r="J520" s="49"/>
      <c r="K520" s="49"/>
    </row>
    <row r="521">
      <c r="G521" s="49"/>
      <c r="I521" s="49"/>
      <c r="J521" s="49"/>
      <c r="K521" s="49"/>
    </row>
    <row r="522">
      <c r="G522" s="49"/>
      <c r="I522" s="49"/>
      <c r="J522" s="49"/>
      <c r="K522" s="49"/>
    </row>
    <row r="523">
      <c r="G523" s="49"/>
      <c r="I523" s="49"/>
      <c r="J523" s="49"/>
      <c r="K523" s="49"/>
    </row>
    <row r="524">
      <c r="G524" s="49"/>
      <c r="I524" s="49"/>
      <c r="J524" s="49"/>
      <c r="K524" s="49"/>
    </row>
    <row r="525">
      <c r="G525" s="49"/>
      <c r="I525" s="49"/>
      <c r="J525" s="49"/>
      <c r="K525" s="49"/>
    </row>
    <row r="526">
      <c r="G526" s="49"/>
      <c r="I526" s="49"/>
      <c r="J526" s="49"/>
      <c r="K526" s="49"/>
    </row>
    <row r="527">
      <c r="G527" s="49"/>
      <c r="I527" s="49"/>
      <c r="J527" s="49"/>
      <c r="K527" s="49"/>
    </row>
    <row r="528">
      <c r="G528" s="49"/>
      <c r="I528" s="49"/>
      <c r="J528" s="49"/>
      <c r="K528" s="49"/>
    </row>
    <row r="529">
      <c r="G529" s="49"/>
      <c r="I529" s="49"/>
      <c r="J529" s="49"/>
      <c r="K529" s="49"/>
    </row>
    <row r="530">
      <c r="G530" s="49"/>
      <c r="I530" s="49"/>
      <c r="J530" s="49"/>
      <c r="K530" s="49"/>
    </row>
    <row r="531">
      <c r="G531" s="49"/>
      <c r="I531" s="49"/>
      <c r="J531" s="49"/>
      <c r="K531" s="49"/>
    </row>
    <row r="532">
      <c r="G532" s="49"/>
      <c r="I532" s="49"/>
      <c r="J532" s="49"/>
      <c r="K532" s="49"/>
    </row>
    <row r="533">
      <c r="G533" s="49"/>
      <c r="I533" s="49"/>
      <c r="J533" s="49"/>
      <c r="K533" s="49"/>
    </row>
    <row r="534">
      <c r="G534" s="49"/>
      <c r="I534" s="49"/>
      <c r="J534" s="49"/>
      <c r="K534" s="49"/>
    </row>
    <row r="535">
      <c r="G535" s="49"/>
      <c r="I535" s="49"/>
      <c r="J535" s="49"/>
      <c r="K535" s="49"/>
    </row>
    <row r="536">
      <c r="G536" s="49"/>
      <c r="I536" s="49"/>
      <c r="J536" s="49"/>
      <c r="K536" s="49"/>
    </row>
    <row r="537">
      <c r="G537" s="49"/>
      <c r="I537" s="49"/>
      <c r="J537" s="49"/>
      <c r="K537" s="49"/>
    </row>
    <row r="538">
      <c r="G538" s="49"/>
      <c r="I538" s="49"/>
      <c r="J538" s="49"/>
      <c r="K538" s="49"/>
    </row>
    <row r="539">
      <c r="G539" s="49"/>
      <c r="I539" s="49"/>
      <c r="J539" s="49"/>
      <c r="K539" s="49"/>
    </row>
    <row r="540">
      <c r="G540" s="49"/>
      <c r="I540" s="49"/>
      <c r="J540" s="49"/>
      <c r="K540" s="49"/>
    </row>
    <row r="541">
      <c r="G541" s="49"/>
      <c r="I541" s="49"/>
      <c r="J541" s="49"/>
      <c r="K541" s="49"/>
    </row>
    <row r="542">
      <c r="G542" s="49"/>
      <c r="I542" s="49"/>
      <c r="J542" s="49"/>
      <c r="K542" s="49"/>
    </row>
    <row r="543">
      <c r="G543" s="49"/>
      <c r="I543" s="49"/>
      <c r="J543" s="49"/>
      <c r="K543" s="49"/>
    </row>
    <row r="544">
      <c r="G544" s="49"/>
      <c r="I544" s="49"/>
      <c r="J544" s="49"/>
      <c r="K544" s="49"/>
    </row>
    <row r="545">
      <c r="G545" s="49"/>
      <c r="I545" s="49"/>
      <c r="J545" s="49"/>
      <c r="K545" s="49"/>
    </row>
    <row r="546">
      <c r="G546" s="49"/>
      <c r="I546" s="49"/>
      <c r="J546" s="49"/>
      <c r="K546" s="49"/>
    </row>
    <row r="547">
      <c r="G547" s="49"/>
      <c r="I547" s="49"/>
      <c r="J547" s="49"/>
      <c r="K547" s="49"/>
    </row>
    <row r="548">
      <c r="G548" s="49"/>
      <c r="I548" s="49"/>
      <c r="J548" s="49"/>
      <c r="K548" s="49"/>
    </row>
    <row r="549">
      <c r="G549" s="49"/>
      <c r="I549" s="49"/>
      <c r="J549" s="49"/>
      <c r="K549" s="49"/>
    </row>
    <row r="550">
      <c r="G550" s="49"/>
      <c r="I550" s="49"/>
      <c r="J550" s="49"/>
      <c r="K550" s="49"/>
    </row>
    <row r="551">
      <c r="G551" s="49"/>
      <c r="I551" s="49"/>
      <c r="J551" s="49"/>
      <c r="K551" s="49"/>
    </row>
    <row r="552">
      <c r="G552" s="49"/>
      <c r="I552" s="49"/>
      <c r="J552" s="49"/>
      <c r="K552" s="49"/>
    </row>
    <row r="553">
      <c r="G553" s="49"/>
      <c r="I553" s="49"/>
      <c r="J553" s="49"/>
      <c r="K553" s="49"/>
    </row>
    <row r="554">
      <c r="G554" s="49"/>
      <c r="I554" s="49"/>
      <c r="J554" s="49"/>
      <c r="K554" s="49"/>
    </row>
    <row r="555">
      <c r="G555" s="49"/>
      <c r="I555" s="49"/>
      <c r="J555" s="49"/>
      <c r="K555" s="49"/>
    </row>
    <row r="556">
      <c r="G556" s="49"/>
      <c r="I556" s="49"/>
      <c r="J556" s="49"/>
      <c r="K556" s="49"/>
    </row>
    <row r="557">
      <c r="G557" s="49"/>
      <c r="I557" s="49"/>
      <c r="J557" s="49"/>
      <c r="K557" s="49"/>
    </row>
    <row r="558">
      <c r="G558" s="49"/>
      <c r="I558" s="49"/>
      <c r="J558" s="49"/>
      <c r="K558" s="49"/>
    </row>
    <row r="559">
      <c r="G559" s="49"/>
      <c r="I559" s="49"/>
      <c r="J559" s="49"/>
      <c r="K559" s="49"/>
    </row>
    <row r="560">
      <c r="G560" s="49"/>
      <c r="I560" s="49"/>
      <c r="J560" s="49"/>
      <c r="K560" s="49"/>
    </row>
    <row r="561">
      <c r="G561" s="49"/>
      <c r="I561" s="49"/>
      <c r="J561" s="49"/>
      <c r="K561" s="49"/>
    </row>
    <row r="562">
      <c r="G562" s="49"/>
      <c r="I562" s="49"/>
      <c r="J562" s="49"/>
      <c r="K562" s="49"/>
    </row>
    <row r="563">
      <c r="G563" s="49"/>
      <c r="I563" s="49"/>
      <c r="J563" s="49"/>
      <c r="K563" s="49"/>
    </row>
    <row r="564">
      <c r="G564" s="49"/>
      <c r="I564" s="49"/>
      <c r="J564" s="49"/>
      <c r="K564" s="49"/>
    </row>
    <row r="565">
      <c r="G565" s="49"/>
      <c r="I565" s="49"/>
      <c r="J565" s="49"/>
      <c r="K565" s="49"/>
    </row>
    <row r="566">
      <c r="G566" s="49"/>
      <c r="I566" s="49"/>
      <c r="J566" s="49"/>
      <c r="K566" s="49"/>
    </row>
    <row r="567">
      <c r="G567" s="49"/>
      <c r="I567" s="49"/>
      <c r="J567" s="49"/>
      <c r="K567" s="49"/>
    </row>
    <row r="568">
      <c r="G568" s="49"/>
      <c r="I568" s="49"/>
      <c r="J568" s="49"/>
      <c r="K568" s="49"/>
    </row>
    <row r="569">
      <c r="G569" s="49"/>
      <c r="I569" s="49"/>
      <c r="J569" s="49"/>
      <c r="K569" s="49"/>
    </row>
    <row r="570">
      <c r="G570" s="49"/>
      <c r="I570" s="49"/>
      <c r="J570" s="49"/>
      <c r="K570" s="49"/>
    </row>
    <row r="571">
      <c r="G571" s="49"/>
      <c r="I571" s="49"/>
      <c r="J571" s="49"/>
      <c r="K571" s="49"/>
    </row>
    <row r="572">
      <c r="G572" s="49"/>
      <c r="I572" s="49"/>
      <c r="J572" s="49"/>
      <c r="K572" s="49"/>
    </row>
    <row r="573">
      <c r="G573" s="49"/>
      <c r="I573" s="49"/>
      <c r="J573" s="49"/>
      <c r="K573" s="49"/>
    </row>
    <row r="574">
      <c r="G574" s="49"/>
      <c r="I574" s="49"/>
      <c r="J574" s="49"/>
      <c r="K574" s="49"/>
    </row>
    <row r="575">
      <c r="G575" s="49"/>
      <c r="I575" s="49"/>
      <c r="J575" s="49"/>
      <c r="K575" s="49"/>
    </row>
    <row r="576">
      <c r="G576" s="49"/>
      <c r="I576" s="49"/>
      <c r="J576" s="49"/>
      <c r="K576" s="49"/>
    </row>
    <row r="577">
      <c r="G577" s="49"/>
      <c r="I577" s="49"/>
      <c r="J577" s="49"/>
      <c r="K577" s="49"/>
    </row>
    <row r="578">
      <c r="G578" s="49"/>
      <c r="I578" s="49"/>
      <c r="J578" s="49"/>
      <c r="K578" s="49"/>
    </row>
    <row r="579">
      <c r="G579" s="49"/>
      <c r="I579" s="49"/>
      <c r="J579" s="49"/>
      <c r="K579" s="49"/>
    </row>
    <row r="580">
      <c r="G580" s="49"/>
      <c r="I580" s="49"/>
      <c r="J580" s="49"/>
      <c r="K580" s="49"/>
    </row>
    <row r="581">
      <c r="G581" s="49"/>
      <c r="I581" s="49"/>
      <c r="J581" s="49"/>
      <c r="K581" s="49"/>
    </row>
    <row r="582">
      <c r="G582" s="49"/>
      <c r="I582" s="49"/>
      <c r="J582" s="49"/>
      <c r="K582" s="49"/>
    </row>
    <row r="583">
      <c r="G583" s="49"/>
      <c r="I583" s="49"/>
      <c r="J583" s="49"/>
      <c r="K583" s="49"/>
    </row>
    <row r="584">
      <c r="G584" s="49"/>
      <c r="I584" s="49"/>
      <c r="J584" s="49"/>
      <c r="K584" s="49"/>
    </row>
    <row r="585">
      <c r="G585" s="49"/>
      <c r="I585" s="49"/>
      <c r="J585" s="49"/>
      <c r="K585" s="49"/>
    </row>
    <row r="586">
      <c r="G586" s="49"/>
      <c r="I586" s="49"/>
      <c r="J586" s="49"/>
      <c r="K586" s="49"/>
    </row>
    <row r="587">
      <c r="G587" s="49"/>
      <c r="I587" s="49"/>
      <c r="J587" s="49"/>
      <c r="K587" s="49"/>
    </row>
    <row r="588">
      <c r="G588" s="49"/>
      <c r="I588" s="49"/>
      <c r="J588" s="49"/>
      <c r="K588" s="49"/>
    </row>
    <row r="589">
      <c r="G589" s="49"/>
      <c r="I589" s="49"/>
      <c r="J589" s="49"/>
      <c r="K589" s="49"/>
    </row>
    <row r="590">
      <c r="G590" s="49"/>
      <c r="I590" s="49"/>
      <c r="J590" s="49"/>
      <c r="K590" s="49"/>
    </row>
    <row r="591">
      <c r="G591" s="49"/>
      <c r="I591" s="49"/>
      <c r="J591" s="49"/>
      <c r="K591" s="49"/>
    </row>
    <row r="592">
      <c r="G592" s="49"/>
      <c r="I592" s="49"/>
      <c r="J592" s="49"/>
      <c r="K592" s="49"/>
    </row>
    <row r="593">
      <c r="G593" s="49"/>
      <c r="I593" s="49"/>
      <c r="J593" s="49"/>
      <c r="K593" s="49"/>
    </row>
    <row r="594">
      <c r="G594" s="49"/>
      <c r="I594" s="49"/>
      <c r="J594" s="49"/>
      <c r="K594" s="49"/>
    </row>
    <row r="595">
      <c r="G595" s="49"/>
      <c r="I595" s="49"/>
      <c r="J595" s="49"/>
      <c r="K595" s="49"/>
    </row>
    <row r="596">
      <c r="G596" s="49"/>
      <c r="I596" s="49"/>
      <c r="J596" s="49"/>
      <c r="K596" s="49"/>
    </row>
    <row r="597">
      <c r="G597" s="49"/>
      <c r="I597" s="49"/>
      <c r="J597" s="49"/>
      <c r="K597" s="49"/>
    </row>
    <row r="598">
      <c r="G598" s="49"/>
      <c r="I598" s="49"/>
      <c r="J598" s="49"/>
      <c r="K598" s="49"/>
    </row>
    <row r="599">
      <c r="G599" s="49"/>
      <c r="I599" s="49"/>
      <c r="J599" s="49"/>
      <c r="K599" s="49"/>
    </row>
    <row r="600">
      <c r="G600" s="49"/>
      <c r="I600" s="49"/>
      <c r="J600" s="49"/>
      <c r="K600" s="49"/>
    </row>
    <row r="601">
      <c r="G601" s="49"/>
      <c r="I601" s="49"/>
      <c r="J601" s="49"/>
      <c r="K601" s="49"/>
    </row>
    <row r="602">
      <c r="G602" s="49"/>
      <c r="I602" s="49"/>
      <c r="J602" s="49"/>
      <c r="K602" s="49"/>
    </row>
    <row r="603">
      <c r="G603" s="49"/>
      <c r="I603" s="49"/>
      <c r="J603" s="49"/>
      <c r="K603" s="49"/>
    </row>
    <row r="604">
      <c r="G604" s="49"/>
      <c r="I604" s="49"/>
      <c r="J604" s="49"/>
      <c r="K604" s="49"/>
    </row>
    <row r="605">
      <c r="G605" s="49"/>
      <c r="I605" s="49"/>
      <c r="J605" s="49"/>
      <c r="K605" s="49"/>
    </row>
    <row r="606">
      <c r="G606" s="49"/>
      <c r="I606" s="49"/>
      <c r="J606" s="49"/>
      <c r="K606" s="49"/>
    </row>
    <row r="607">
      <c r="G607" s="49"/>
      <c r="I607" s="49"/>
      <c r="J607" s="49"/>
      <c r="K607" s="49"/>
    </row>
    <row r="608">
      <c r="G608" s="49"/>
      <c r="I608" s="49"/>
      <c r="J608" s="49"/>
      <c r="K608" s="49"/>
    </row>
    <row r="609">
      <c r="G609" s="49"/>
      <c r="I609" s="49"/>
      <c r="J609" s="49"/>
      <c r="K609" s="49"/>
    </row>
    <row r="610">
      <c r="G610" s="49"/>
      <c r="I610" s="49"/>
      <c r="J610" s="49"/>
      <c r="K610" s="49"/>
    </row>
    <row r="611">
      <c r="G611" s="49"/>
      <c r="I611" s="49"/>
      <c r="J611" s="49"/>
      <c r="K611" s="49"/>
    </row>
    <row r="612">
      <c r="G612" s="49"/>
      <c r="I612" s="49"/>
      <c r="J612" s="49"/>
      <c r="K612" s="49"/>
    </row>
    <row r="613">
      <c r="G613" s="49"/>
      <c r="I613" s="49"/>
      <c r="J613" s="49"/>
      <c r="K613" s="49"/>
    </row>
    <row r="614">
      <c r="G614" s="49"/>
      <c r="I614" s="49"/>
      <c r="J614" s="49"/>
      <c r="K614" s="49"/>
    </row>
    <row r="615">
      <c r="G615" s="49"/>
      <c r="I615" s="49"/>
      <c r="J615" s="49"/>
      <c r="K615" s="49"/>
    </row>
    <row r="616">
      <c r="G616" s="49"/>
      <c r="I616" s="49"/>
      <c r="J616" s="49"/>
      <c r="K616" s="49"/>
    </row>
    <row r="617">
      <c r="G617" s="49"/>
      <c r="I617" s="49"/>
      <c r="J617" s="49"/>
      <c r="K617" s="49"/>
    </row>
    <row r="618">
      <c r="G618" s="49"/>
      <c r="I618" s="49"/>
      <c r="J618" s="49"/>
      <c r="K618" s="49"/>
    </row>
    <row r="619">
      <c r="G619" s="49"/>
      <c r="I619" s="49"/>
      <c r="J619" s="49"/>
      <c r="K619" s="49"/>
    </row>
    <row r="620">
      <c r="G620" s="49"/>
      <c r="I620" s="49"/>
      <c r="J620" s="49"/>
      <c r="K620" s="49"/>
    </row>
    <row r="621">
      <c r="G621" s="49"/>
      <c r="I621" s="49"/>
      <c r="J621" s="49"/>
      <c r="K621" s="49"/>
    </row>
    <row r="622">
      <c r="G622" s="49"/>
      <c r="I622" s="49"/>
      <c r="J622" s="49"/>
      <c r="K622" s="49"/>
    </row>
    <row r="623">
      <c r="G623" s="49"/>
      <c r="I623" s="49"/>
      <c r="J623" s="49"/>
      <c r="K623" s="49"/>
    </row>
    <row r="624">
      <c r="G624" s="49"/>
      <c r="I624" s="49"/>
      <c r="J624" s="49"/>
      <c r="K624" s="49"/>
    </row>
    <row r="625">
      <c r="G625" s="49"/>
      <c r="I625" s="49"/>
      <c r="J625" s="49"/>
      <c r="K625" s="49"/>
    </row>
    <row r="626">
      <c r="G626" s="49"/>
      <c r="I626" s="49"/>
      <c r="J626" s="49"/>
      <c r="K626" s="49"/>
    </row>
    <row r="627">
      <c r="G627" s="49"/>
      <c r="I627" s="49"/>
      <c r="J627" s="49"/>
      <c r="K627" s="49"/>
    </row>
    <row r="628">
      <c r="G628" s="49"/>
      <c r="I628" s="49"/>
      <c r="J628" s="49"/>
      <c r="K628" s="49"/>
    </row>
    <row r="629">
      <c r="G629" s="49"/>
      <c r="I629" s="49"/>
      <c r="J629" s="49"/>
      <c r="K629" s="49"/>
    </row>
    <row r="630">
      <c r="G630" s="49"/>
      <c r="I630" s="49"/>
      <c r="J630" s="49"/>
      <c r="K630" s="49"/>
    </row>
    <row r="631">
      <c r="G631" s="49"/>
      <c r="I631" s="49"/>
      <c r="J631" s="49"/>
      <c r="K631" s="49"/>
    </row>
    <row r="632">
      <c r="G632" s="49"/>
      <c r="I632" s="49"/>
      <c r="J632" s="49"/>
      <c r="K632" s="49"/>
    </row>
    <row r="633">
      <c r="G633" s="49"/>
      <c r="I633" s="49"/>
      <c r="J633" s="49"/>
      <c r="K633" s="49"/>
    </row>
    <row r="634">
      <c r="G634" s="49"/>
      <c r="I634" s="49"/>
      <c r="J634" s="49"/>
      <c r="K634" s="49"/>
    </row>
    <row r="635">
      <c r="G635" s="49"/>
      <c r="I635" s="49"/>
      <c r="J635" s="49"/>
      <c r="K635" s="49"/>
    </row>
    <row r="636">
      <c r="G636" s="49"/>
      <c r="I636" s="49"/>
      <c r="J636" s="49"/>
      <c r="K636" s="49"/>
    </row>
    <row r="637">
      <c r="G637" s="49"/>
      <c r="I637" s="49"/>
      <c r="J637" s="49"/>
      <c r="K637" s="49"/>
    </row>
    <row r="638">
      <c r="G638" s="49"/>
      <c r="I638" s="49"/>
      <c r="J638" s="49"/>
      <c r="K638" s="49"/>
    </row>
    <row r="639">
      <c r="G639" s="49"/>
      <c r="I639" s="49"/>
      <c r="J639" s="49"/>
      <c r="K639" s="49"/>
    </row>
    <row r="640">
      <c r="G640" s="49"/>
      <c r="I640" s="49"/>
      <c r="J640" s="49"/>
      <c r="K640" s="49"/>
    </row>
    <row r="641">
      <c r="G641" s="49"/>
      <c r="I641" s="49"/>
      <c r="J641" s="49"/>
      <c r="K641" s="49"/>
    </row>
    <row r="642">
      <c r="G642" s="49"/>
      <c r="I642" s="49"/>
      <c r="J642" s="49"/>
      <c r="K642" s="49"/>
    </row>
    <row r="643">
      <c r="G643" s="49"/>
      <c r="I643" s="49"/>
      <c r="J643" s="49"/>
      <c r="K643" s="49"/>
    </row>
    <row r="644">
      <c r="G644" s="49"/>
      <c r="I644" s="49"/>
      <c r="J644" s="49"/>
      <c r="K644" s="49"/>
    </row>
    <row r="645">
      <c r="G645" s="49"/>
      <c r="I645" s="49"/>
      <c r="J645" s="49"/>
      <c r="K645" s="49"/>
    </row>
    <row r="646">
      <c r="G646" s="49"/>
      <c r="I646" s="49"/>
      <c r="J646" s="49"/>
      <c r="K646" s="49"/>
    </row>
    <row r="647">
      <c r="G647" s="49"/>
      <c r="I647" s="49"/>
      <c r="J647" s="49"/>
      <c r="K647" s="49"/>
    </row>
    <row r="648">
      <c r="G648" s="49"/>
      <c r="I648" s="49"/>
      <c r="J648" s="49"/>
      <c r="K648" s="49"/>
    </row>
    <row r="649">
      <c r="G649" s="49"/>
      <c r="I649" s="49"/>
      <c r="J649" s="49"/>
      <c r="K649" s="49"/>
    </row>
    <row r="650">
      <c r="G650" s="49"/>
      <c r="I650" s="49"/>
      <c r="J650" s="49"/>
      <c r="K650" s="49"/>
    </row>
    <row r="651">
      <c r="G651" s="49"/>
      <c r="I651" s="49"/>
      <c r="J651" s="49"/>
      <c r="K651" s="49"/>
    </row>
    <row r="652">
      <c r="G652" s="49"/>
      <c r="I652" s="49"/>
      <c r="J652" s="49"/>
      <c r="K652" s="49"/>
    </row>
    <row r="653">
      <c r="G653" s="49"/>
      <c r="I653" s="49"/>
      <c r="J653" s="49"/>
      <c r="K653" s="49"/>
    </row>
    <row r="654">
      <c r="G654" s="49"/>
      <c r="I654" s="49"/>
      <c r="J654" s="49"/>
      <c r="K654" s="49"/>
    </row>
    <row r="655">
      <c r="G655" s="49"/>
      <c r="I655" s="49"/>
      <c r="J655" s="49"/>
      <c r="K655" s="49"/>
    </row>
    <row r="656">
      <c r="G656" s="49"/>
      <c r="I656" s="49"/>
      <c r="J656" s="49"/>
      <c r="K656" s="49"/>
    </row>
    <row r="657">
      <c r="G657" s="49"/>
      <c r="I657" s="49"/>
      <c r="J657" s="49"/>
      <c r="K657" s="49"/>
    </row>
    <row r="658">
      <c r="G658" s="49"/>
      <c r="I658" s="49"/>
      <c r="J658" s="49"/>
      <c r="K658" s="49"/>
    </row>
    <row r="659">
      <c r="G659" s="49"/>
      <c r="I659" s="49"/>
      <c r="J659" s="49"/>
      <c r="K659" s="49"/>
    </row>
    <row r="660">
      <c r="G660" s="49"/>
      <c r="I660" s="49"/>
      <c r="J660" s="49"/>
      <c r="K660" s="49"/>
    </row>
    <row r="661">
      <c r="G661" s="49"/>
      <c r="I661" s="49"/>
      <c r="J661" s="49"/>
      <c r="K661" s="49"/>
    </row>
    <row r="662">
      <c r="G662" s="49"/>
      <c r="I662" s="49"/>
      <c r="J662" s="49"/>
      <c r="K662" s="49"/>
    </row>
    <row r="663">
      <c r="G663" s="49"/>
      <c r="I663" s="49"/>
      <c r="J663" s="49"/>
      <c r="K663" s="49"/>
    </row>
    <row r="664">
      <c r="G664" s="49"/>
      <c r="I664" s="49"/>
      <c r="J664" s="49"/>
      <c r="K664" s="49"/>
    </row>
    <row r="665">
      <c r="G665" s="49"/>
      <c r="I665" s="49"/>
      <c r="J665" s="49"/>
      <c r="K665" s="49"/>
    </row>
    <row r="666">
      <c r="G666" s="49"/>
      <c r="I666" s="49"/>
      <c r="J666" s="49"/>
      <c r="K666" s="49"/>
    </row>
    <row r="667">
      <c r="G667" s="49"/>
      <c r="I667" s="49"/>
      <c r="J667" s="49"/>
      <c r="K667" s="49"/>
    </row>
    <row r="668">
      <c r="G668" s="49"/>
      <c r="I668" s="49"/>
      <c r="J668" s="49"/>
      <c r="K668" s="49"/>
    </row>
    <row r="669">
      <c r="G669" s="49"/>
      <c r="I669" s="49"/>
      <c r="J669" s="49"/>
      <c r="K669" s="49"/>
    </row>
    <row r="670">
      <c r="G670" s="49"/>
      <c r="I670" s="49"/>
      <c r="J670" s="49"/>
      <c r="K670" s="49"/>
    </row>
    <row r="671">
      <c r="G671" s="49"/>
      <c r="I671" s="49"/>
      <c r="J671" s="49"/>
      <c r="K671" s="49"/>
    </row>
    <row r="672">
      <c r="G672" s="49"/>
      <c r="I672" s="49"/>
      <c r="J672" s="49"/>
      <c r="K672" s="49"/>
    </row>
    <row r="673">
      <c r="G673" s="49"/>
      <c r="I673" s="49"/>
      <c r="J673" s="49"/>
      <c r="K673" s="49"/>
    </row>
    <row r="674">
      <c r="G674" s="49"/>
      <c r="I674" s="49"/>
      <c r="J674" s="49"/>
      <c r="K674" s="49"/>
    </row>
    <row r="675">
      <c r="G675" s="49"/>
      <c r="I675" s="49"/>
      <c r="J675" s="49"/>
      <c r="K675" s="49"/>
    </row>
    <row r="676">
      <c r="G676" s="49"/>
      <c r="I676" s="49"/>
      <c r="J676" s="49"/>
      <c r="K676" s="49"/>
    </row>
    <row r="677">
      <c r="G677" s="49"/>
      <c r="I677" s="49"/>
      <c r="J677" s="49"/>
      <c r="K677" s="49"/>
    </row>
    <row r="678">
      <c r="G678" s="49"/>
      <c r="I678" s="49"/>
      <c r="J678" s="49"/>
      <c r="K678" s="49"/>
    </row>
    <row r="679">
      <c r="G679" s="49"/>
      <c r="I679" s="49"/>
      <c r="J679" s="49"/>
      <c r="K679" s="49"/>
    </row>
    <row r="680">
      <c r="G680" s="49"/>
      <c r="I680" s="49"/>
      <c r="J680" s="49"/>
      <c r="K680" s="49"/>
    </row>
    <row r="681">
      <c r="G681" s="49"/>
      <c r="I681" s="49"/>
      <c r="J681" s="49"/>
      <c r="K681" s="49"/>
    </row>
    <row r="682">
      <c r="G682" s="49"/>
      <c r="I682" s="49"/>
      <c r="J682" s="49"/>
      <c r="K682" s="49"/>
    </row>
    <row r="683">
      <c r="G683" s="49"/>
      <c r="I683" s="49"/>
      <c r="J683" s="49"/>
      <c r="K683" s="49"/>
    </row>
    <row r="684">
      <c r="G684" s="49"/>
      <c r="I684" s="49"/>
      <c r="J684" s="49"/>
      <c r="K684" s="49"/>
    </row>
    <row r="685">
      <c r="G685" s="49"/>
      <c r="I685" s="49"/>
      <c r="J685" s="49"/>
      <c r="K685" s="49"/>
    </row>
    <row r="686">
      <c r="G686" s="49"/>
      <c r="I686" s="49"/>
      <c r="J686" s="49"/>
      <c r="K686" s="49"/>
    </row>
    <row r="687">
      <c r="G687" s="49"/>
      <c r="I687" s="49"/>
      <c r="J687" s="49"/>
      <c r="K687" s="49"/>
    </row>
    <row r="688">
      <c r="G688" s="49"/>
      <c r="I688" s="49"/>
      <c r="J688" s="49"/>
      <c r="K688" s="49"/>
    </row>
    <row r="689">
      <c r="G689" s="49"/>
      <c r="I689" s="49"/>
      <c r="J689" s="49"/>
      <c r="K689" s="49"/>
    </row>
    <row r="690">
      <c r="G690" s="49"/>
      <c r="I690" s="49"/>
      <c r="J690" s="49"/>
      <c r="K690" s="49"/>
    </row>
    <row r="691">
      <c r="G691" s="49"/>
      <c r="I691" s="49"/>
      <c r="J691" s="49"/>
      <c r="K691" s="49"/>
    </row>
    <row r="692">
      <c r="G692" s="49"/>
      <c r="I692" s="49"/>
      <c r="J692" s="49"/>
      <c r="K692" s="49"/>
    </row>
    <row r="693">
      <c r="G693" s="49"/>
      <c r="I693" s="49"/>
      <c r="J693" s="49"/>
      <c r="K693" s="49"/>
    </row>
    <row r="694">
      <c r="G694" s="49"/>
      <c r="I694" s="49"/>
      <c r="J694" s="49"/>
      <c r="K694" s="49"/>
    </row>
    <row r="695">
      <c r="G695" s="49"/>
      <c r="I695" s="49"/>
      <c r="J695" s="49"/>
      <c r="K695" s="49"/>
    </row>
    <row r="696">
      <c r="G696" s="49"/>
      <c r="I696" s="49"/>
      <c r="J696" s="49"/>
      <c r="K696" s="49"/>
    </row>
    <row r="697">
      <c r="G697" s="49"/>
      <c r="I697" s="49"/>
      <c r="J697" s="49"/>
      <c r="K697" s="49"/>
    </row>
    <row r="698">
      <c r="G698" s="49"/>
      <c r="I698" s="49"/>
      <c r="J698" s="49"/>
      <c r="K698" s="49"/>
    </row>
    <row r="699">
      <c r="G699" s="49"/>
      <c r="I699" s="49"/>
      <c r="J699" s="49"/>
      <c r="K699" s="49"/>
    </row>
    <row r="700">
      <c r="G700" s="49"/>
      <c r="I700" s="49"/>
      <c r="J700" s="49"/>
      <c r="K700" s="49"/>
    </row>
    <row r="701">
      <c r="G701" s="49"/>
      <c r="I701" s="49"/>
      <c r="J701" s="49"/>
      <c r="K701" s="49"/>
    </row>
    <row r="702">
      <c r="G702" s="49"/>
      <c r="I702" s="49"/>
      <c r="J702" s="49"/>
      <c r="K702" s="49"/>
    </row>
    <row r="703">
      <c r="G703" s="49"/>
      <c r="I703" s="49"/>
      <c r="J703" s="49"/>
      <c r="K703" s="49"/>
    </row>
    <row r="704">
      <c r="G704" s="49"/>
      <c r="I704" s="49"/>
      <c r="J704" s="49"/>
      <c r="K704" s="49"/>
    </row>
    <row r="705">
      <c r="G705" s="49"/>
      <c r="I705" s="49"/>
      <c r="J705" s="49"/>
      <c r="K705" s="49"/>
    </row>
    <row r="706">
      <c r="G706" s="49"/>
      <c r="I706" s="49"/>
      <c r="J706" s="49"/>
      <c r="K706" s="49"/>
    </row>
    <row r="707">
      <c r="G707" s="49"/>
      <c r="I707" s="49"/>
      <c r="J707" s="49"/>
      <c r="K707" s="49"/>
    </row>
    <row r="708">
      <c r="G708" s="49"/>
      <c r="I708" s="49"/>
      <c r="J708" s="49"/>
      <c r="K708" s="49"/>
    </row>
    <row r="709">
      <c r="G709" s="49"/>
      <c r="I709" s="49"/>
      <c r="J709" s="49"/>
      <c r="K709" s="49"/>
    </row>
    <row r="710">
      <c r="G710" s="49"/>
      <c r="I710" s="49"/>
      <c r="J710" s="49"/>
      <c r="K710" s="49"/>
    </row>
    <row r="711">
      <c r="G711" s="49"/>
      <c r="I711" s="49"/>
      <c r="J711" s="49"/>
      <c r="K711" s="49"/>
    </row>
    <row r="712">
      <c r="G712" s="49"/>
      <c r="I712" s="49"/>
      <c r="J712" s="49"/>
      <c r="K712" s="49"/>
    </row>
    <row r="713">
      <c r="G713" s="49"/>
      <c r="I713" s="49"/>
      <c r="J713" s="49"/>
      <c r="K713" s="49"/>
    </row>
    <row r="714">
      <c r="G714" s="49"/>
      <c r="I714" s="49"/>
      <c r="J714" s="49"/>
      <c r="K714" s="49"/>
    </row>
    <row r="715">
      <c r="G715" s="49"/>
      <c r="I715" s="49"/>
      <c r="J715" s="49"/>
      <c r="K715" s="49"/>
    </row>
    <row r="716">
      <c r="G716" s="49"/>
      <c r="I716" s="49"/>
      <c r="J716" s="49"/>
      <c r="K716" s="49"/>
    </row>
    <row r="717">
      <c r="G717" s="49"/>
      <c r="I717" s="49"/>
      <c r="J717" s="49"/>
      <c r="K717" s="49"/>
    </row>
    <row r="718">
      <c r="G718" s="49"/>
      <c r="I718" s="49"/>
      <c r="J718" s="49"/>
      <c r="K718" s="49"/>
    </row>
    <row r="719">
      <c r="G719" s="49"/>
      <c r="I719" s="49"/>
      <c r="J719" s="49"/>
      <c r="K719" s="49"/>
    </row>
    <row r="720">
      <c r="G720" s="49"/>
      <c r="I720" s="49"/>
      <c r="J720" s="49"/>
      <c r="K720" s="49"/>
    </row>
    <row r="721">
      <c r="G721" s="49"/>
      <c r="I721" s="49"/>
      <c r="J721" s="49"/>
      <c r="K721" s="49"/>
    </row>
    <row r="722">
      <c r="G722" s="49"/>
      <c r="I722" s="49"/>
      <c r="J722" s="49"/>
      <c r="K722" s="49"/>
    </row>
    <row r="723">
      <c r="G723" s="49"/>
      <c r="I723" s="49"/>
      <c r="J723" s="49"/>
      <c r="K723" s="49"/>
    </row>
    <row r="724">
      <c r="G724" s="49"/>
      <c r="I724" s="49"/>
      <c r="J724" s="49"/>
      <c r="K724" s="49"/>
    </row>
    <row r="725">
      <c r="G725" s="49"/>
      <c r="I725" s="49"/>
      <c r="J725" s="49"/>
      <c r="K725" s="49"/>
    </row>
    <row r="726">
      <c r="G726" s="49"/>
      <c r="I726" s="49"/>
      <c r="J726" s="49"/>
      <c r="K726" s="49"/>
    </row>
    <row r="727">
      <c r="G727" s="49"/>
      <c r="I727" s="49"/>
      <c r="J727" s="49"/>
      <c r="K727" s="49"/>
    </row>
    <row r="728">
      <c r="G728" s="49"/>
      <c r="I728" s="49"/>
      <c r="J728" s="49"/>
      <c r="K728" s="49"/>
    </row>
    <row r="729">
      <c r="G729" s="49"/>
      <c r="I729" s="49"/>
      <c r="J729" s="49"/>
      <c r="K729" s="49"/>
    </row>
    <row r="730">
      <c r="G730" s="49"/>
      <c r="I730" s="49"/>
      <c r="J730" s="49"/>
      <c r="K730" s="49"/>
    </row>
    <row r="731">
      <c r="G731" s="49"/>
      <c r="I731" s="49"/>
      <c r="J731" s="49"/>
      <c r="K731" s="49"/>
    </row>
    <row r="732">
      <c r="G732" s="49"/>
      <c r="I732" s="49"/>
      <c r="J732" s="49"/>
      <c r="K732" s="49"/>
    </row>
    <row r="733">
      <c r="G733" s="49"/>
      <c r="I733" s="49"/>
      <c r="J733" s="49"/>
      <c r="K733" s="49"/>
    </row>
    <row r="734">
      <c r="G734" s="49"/>
      <c r="I734" s="49"/>
      <c r="J734" s="49"/>
      <c r="K734" s="49"/>
    </row>
    <row r="735">
      <c r="G735" s="49"/>
      <c r="I735" s="49"/>
      <c r="J735" s="49"/>
      <c r="K735" s="49"/>
    </row>
    <row r="736">
      <c r="G736" s="49"/>
      <c r="I736" s="49"/>
      <c r="J736" s="49"/>
      <c r="K736" s="49"/>
    </row>
    <row r="737">
      <c r="G737" s="49"/>
      <c r="I737" s="49"/>
      <c r="J737" s="49"/>
      <c r="K737" s="49"/>
    </row>
    <row r="738">
      <c r="G738" s="49"/>
      <c r="I738" s="49"/>
      <c r="J738" s="49"/>
      <c r="K738" s="49"/>
    </row>
    <row r="739">
      <c r="G739" s="49"/>
      <c r="I739" s="49"/>
      <c r="J739" s="49"/>
      <c r="K739" s="49"/>
    </row>
    <row r="740">
      <c r="G740" s="49"/>
      <c r="I740" s="49"/>
      <c r="J740" s="49"/>
      <c r="K740" s="49"/>
    </row>
    <row r="741">
      <c r="G741" s="49"/>
      <c r="I741" s="49"/>
      <c r="J741" s="49"/>
      <c r="K741" s="49"/>
    </row>
    <row r="742">
      <c r="G742" s="49"/>
      <c r="I742" s="49"/>
      <c r="J742" s="49"/>
      <c r="K742" s="49"/>
    </row>
    <row r="743">
      <c r="G743" s="49"/>
      <c r="I743" s="49"/>
      <c r="J743" s="49"/>
      <c r="K743" s="49"/>
    </row>
    <row r="744">
      <c r="G744" s="49"/>
      <c r="I744" s="49"/>
      <c r="J744" s="49"/>
      <c r="K744" s="49"/>
    </row>
    <row r="745">
      <c r="G745" s="49"/>
      <c r="I745" s="49"/>
      <c r="J745" s="49"/>
      <c r="K745" s="49"/>
    </row>
    <row r="746">
      <c r="G746" s="49"/>
      <c r="I746" s="49"/>
      <c r="J746" s="49"/>
      <c r="K746" s="49"/>
    </row>
    <row r="747">
      <c r="G747" s="49"/>
      <c r="I747" s="49"/>
      <c r="J747" s="49"/>
      <c r="K747" s="49"/>
    </row>
    <row r="748">
      <c r="G748" s="49"/>
      <c r="I748" s="49"/>
      <c r="J748" s="49"/>
      <c r="K748" s="49"/>
    </row>
    <row r="749">
      <c r="G749" s="49"/>
      <c r="I749" s="49"/>
      <c r="J749" s="49"/>
      <c r="K749" s="49"/>
    </row>
    <row r="750">
      <c r="G750" s="49"/>
      <c r="I750" s="49"/>
      <c r="J750" s="49"/>
      <c r="K750" s="49"/>
    </row>
    <row r="751">
      <c r="G751" s="49"/>
      <c r="I751" s="49"/>
      <c r="J751" s="49"/>
      <c r="K751" s="49"/>
    </row>
    <row r="752">
      <c r="G752" s="49"/>
      <c r="I752" s="49"/>
      <c r="J752" s="49"/>
      <c r="K752" s="49"/>
    </row>
    <row r="753">
      <c r="G753" s="49"/>
      <c r="I753" s="49"/>
      <c r="J753" s="49"/>
      <c r="K753" s="49"/>
    </row>
    <row r="754">
      <c r="G754" s="49"/>
      <c r="I754" s="49"/>
      <c r="J754" s="49"/>
      <c r="K754" s="49"/>
    </row>
    <row r="755">
      <c r="G755" s="49"/>
      <c r="I755" s="49"/>
      <c r="J755" s="49"/>
      <c r="K755" s="49"/>
    </row>
    <row r="756">
      <c r="G756" s="49"/>
      <c r="I756" s="49"/>
      <c r="J756" s="49"/>
      <c r="K756" s="49"/>
    </row>
    <row r="757">
      <c r="G757" s="49"/>
      <c r="I757" s="49"/>
      <c r="J757" s="49"/>
      <c r="K757" s="49"/>
    </row>
    <row r="758">
      <c r="G758" s="49"/>
      <c r="I758" s="49"/>
      <c r="J758" s="49"/>
      <c r="K758" s="49"/>
    </row>
    <row r="759">
      <c r="G759" s="49"/>
      <c r="I759" s="49"/>
      <c r="J759" s="49"/>
      <c r="K759" s="49"/>
    </row>
    <row r="760">
      <c r="G760" s="49"/>
      <c r="I760" s="49"/>
      <c r="J760" s="49"/>
      <c r="K760" s="49"/>
    </row>
    <row r="761">
      <c r="G761" s="49"/>
      <c r="I761" s="49"/>
      <c r="J761" s="49"/>
      <c r="K761" s="49"/>
    </row>
    <row r="762">
      <c r="G762" s="49"/>
      <c r="I762" s="49"/>
      <c r="J762" s="49"/>
      <c r="K762" s="49"/>
    </row>
    <row r="763">
      <c r="G763" s="49"/>
      <c r="I763" s="49"/>
      <c r="J763" s="49"/>
      <c r="K763" s="49"/>
    </row>
    <row r="764">
      <c r="G764" s="49"/>
      <c r="I764" s="49"/>
      <c r="J764" s="49"/>
      <c r="K764" s="49"/>
    </row>
    <row r="765">
      <c r="G765" s="49"/>
      <c r="I765" s="49"/>
      <c r="J765" s="49"/>
      <c r="K765" s="49"/>
    </row>
    <row r="766">
      <c r="G766" s="49"/>
      <c r="I766" s="49"/>
      <c r="J766" s="49"/>
      <c r="K766" s="49"/>
    </row>
    <row r="767">
      <c r="G767" s="49"/>
      <c r="I767" s="49"/>
      <c r="J767" s="49"/>
      <c r="K767" s="49"/>
    </row>
    <row r="768">
      <c r="G768" s="49"/>
      <c r="I768" s="49"/>
      <c r="J768" s="49"/>
      <c r="K768" s="49"/>
    </row>
    <row r="769">
      <c r="G769" s="49"/>
      <c r="I769" s="49"/>
      <c r="J769" s="49"/>
      <c r="K769" s="49"/>
    </row>
    <row r="770">
      <c r="G770" s="49"/>
      <c r="I770" s="49"/>
      <c r="J770" s="49"/>
      <c r="K770" s="49"/>
    </row>
    <row r="771">
      <c r="G771" s="49"/>
      <c r="I771" s="49"/>
      <c r="J771" s="49"/>
      <c r="K771" s="49"/>
    </row>
    <row r="772">
      <c r="G772" s="49"/>
      <c r="I772" s="49"/>
      <c r="J772" s="49"/>
      <c r="K772" s="49"/>
    </row>
    <row r="773">
      <c r="G773" s="49"/>
      <c r="I773" s="49"/>
      <c r="J773" s="49"/>
      <c r="K773" s="49"/>
    </row>
    <row r="774">
      <c r="G774" s="49"/>
      <c r="I774" s="49"/>
      <c r="J774" s="49"/>
      <c r="K774" s="49"/>
    </row>
    <row r="775">
      <c r="G775" s="49"/>
      <c r="I775" s="49"/>
      <c r="J775" s="49"/>
      <c r="K775" s="49"/>
    </row>
    <row r="776">
      <c r="G776" s="49"/>
      <c r="I776" s="49"/>
      <c r="J776" s="49"/>
      <c r="K776" s="49"/>
    </row>
    <row r="777">
      <c r="G777" s="49"/>
      <c r="I777" s="49"/>
      <c r="J777" s="49"/>
      <c r="K777" s="49"/>
    </row>
    <row r="778">
      <c r="G778" s="49"/>
      <c r="I778" s="49"/>
      <c r="J778" s="49"/>
      <c r="K778" s="49"/>
    </row>
    <row r="779">
      <c r="G779" s="49"/>
      <c r="I779" s="49"/>
      <c r="J779" s="49"/>
      <c r="K779" s="49"/>
    </row>
    <row r="780">
      <c r="G780" s="49"/>
      <c r="I780" s="49"/>
      <c r="J780" s="49"/>
      <c r="K780" s="49"/>
    </row>
    <row r="781">
      <c r="G781" s="49"/>
      <c r="I781" s="49"/>
      <c r="J781" s="49"/>
      <c r="K781" s="49"/>
    </row>
    <row r="782">
      <c r="G782" s="49"/>
      <c r="I782" s="49"/>
      <c r="J782" s="49"/>
      <c r="K782" s="49"/>
    </row>
    <row r="783">
      <c r="G783" s="49"/>
      <c r="I783" s="49"/>
      <c r="J783" s="49"/>
      <c r="K783" s="49"/>
    </row>
    <row r="784">
      <c r="G784" s="49"/>
      <c r="I784" s="49"/>
      <c r="J784" s="49"/>
      <c r="K784" s="49"/>
    </row>
    <row r="785">
      <c r="G785" s="49"/>
      <c r="I785" s="49"/>
      <c r="J785" s="49"/>
      <c r="K785" s="49"/>
    </row>
    <row r="786">
      <c r="G786" s="49"/>
      <c r="I786" s="49"/>
      <c r="J786" s="49"/>
      <c r="K786" s="49"/>
    </row>
    <row r="787">
      <c r="G787" s="49"/>
      <c r="I787" s="49"/>
      <c r="J787" s="49"/>
      <c r="K787" s="49"/>
    </row>
    <row r="788">
      <c r="G788" s="49"/>
      <c r="I788" s="49"/>
      <c r="J788" s="49"/>
      <c r="K788" s="49"/>
    </row>
    <row r="789">
      <c r="G789" s="49"/>
      <c r="I789" s="49"/>
      <c r="J789" s="49"/>
      <c r="K789" s="49"/>
    </row>
    <row r="790">
      <c r="G790" s="49"/>
      <c r="I790" s="49"/>
      <c r="J790" s="49"/>
      <c r="K790" s="49"/>
    </row>
    <row r="791">
      <c r="G791" s="49"/>
      <c r="I791" s="49"/>
      <c r="J791" s="49"/>
      <c r="K791" s="49"/>
    </row>
    <row r="792">
      <c r="G792" s="49"/>
      <c r="I792" s="49"/>
      <c r="J792" s="49"/>
      <c r="K792" s="49"/>
    </row>
    <row r="793">
      <c r="G793" s="49"/>
      <c r="I793" s="49"/>
      <c r="J793" s="49"/>
      <c r="K793" s="49"/>
    </row>
    <row r="794">
      <c r="G794" s="49"/>
      <c r="I794" s="49"/>
      <c r="J794" s="49"/>
      <c r="K794" s="49"/>
    </row>
    <row r="795">
      <c r="G795" s="49"/>
      <c r="I795" s="49"/>
      <c r="J795" s="49"/>
      <c r="K795" s="49"/>
    </row>
    <row r="796">
      <c r="G796" s="49"/>
      <c r="I796" s="49"/>
      <c r="J796" s="49"/>
      <c r="K796" s="49"/>
    </row>
    <row r="797">
      <c r="G797" s="49"/>
      <c r="I797" s="49"/>
      <c r="J797" s="49"/>
      <c r="K797" s="49"/>
    </row>
    <row r="798">
      <c r="G798" s="49"/>
      <c r="I798" s="49"/>
      <c r="J798" s="49"/>
      <c r="K798" s="49"/>
    </row>
    <row r="799">
      <c r="G799" s="49"/>
      <c r="I799" s="49"/>
      <c r="J799" s="49"/>
      <c r="K799" s="49"/>
    </row>
    <row r="800">
      <c r="G800" s="49"/>
      <c r="I800" s="49"/>
      <c r="J800" s="49"/>
      <c r="K800" s="49"/>
    </row>
    <row r="801">
      <c r="G801" s="49"/>
      <c r="I801" s="49"/>
      <c r="J801" s="49"/>
      <c r="K801" s="49"/>
    </row>
    <row r="802">
      <c r="G802" s="49"/>
      <c r="I802" s="49"/>
      <c r="J802" s="49"/>
      <c r="K802" s="49"/>
    </row>
    <row r="803">
      <c r="G803" s="49"/>
      <c r="I803" s="49"/>
      <c r="J803" s="49"/>
      <c r="K803" s="49"/>
    </row>
    <row r="804">
      <c r="G804" s="49"/>
      <c r="I804" s="49"/>
      <c r="J804" s="49"/>
      <c r="K804" s="49"/>
    </row>
    <row r="805">
      <c r="G805" s="49"/>
      <c r="I805" s="49"/>
      <c r="J805" s="49"/>
      <c r="K805" s="49"/>
    </row>
    <row r="806">
      <c r="G806" s="49"/>
      <c r="I806" s="49"/>
      <c r="J806" s="49"/>
      <c r="K806" s="49"/>
    </row>
    <row r="807">
      <c r="G807" s="49"/>
      <c r="I807" s="49"/>
      <c r="J807" s="49"/>
      <c r="K807" s="49"/>
    </row>
    <row r="808">
      <c r="G808" s="49"/>
      <c r="I808" s="49"/>
      <c r="J808" s="49"/>
      <c r="K808" s="49"/>
    </row>
    <row r="809">
      <c r="G809" s="49"/>
      <c r="I809" s="49"/>
      <c r="J809" s="49"/>
      <c r="K809" s="49"/>
    </row>
    <row r="810">
      <c r="G810" s="49"/>
      <c r="I810" s="49"/>
      <c r="J810" s="49"/>
      <c r="K810" s="49"/>
    </row>
    <row r="811">
      <c r="G811" s="49"/>
      <c r="I811" s="49"/>
      <c r="J811" s="49"/>
      <c r="K811" s="49"/>
    </row>
    <row r="812">
      <c r="G812" s="49"/>
      <c r="I812" s="49"/>
      <c r="J812" s="49"/>
      <c r="K812" s="49"/>
    </row>
    <row r="813">
      <c r="G813" s="49"/>
      <c r="I813" s="49"/>
      <c r="J813" s="49"/>
      <c r="K813" s="49"/>
    </row>
    <row r="814">
      <c r="G814" s="49"/>
      <c r="I814" s="49"/>
      <c r="J814" s="49"/>
      <c r="K814" s="49"/>
    </row>
    <row r="815">
      <c r="G815" s="49"/>
      <c r="I815" s="49"/>
      <c r="J815" s="49"/>
      <c r="K815" s="49"/>
    </row>
    <row r="816">
      <c r="G816" s="49"/>
      <c r="I816" s="49"/>
      <c r="J816" s="49"/>
      <c r="K816" s="49"/>
    </row>
    <row r="817">
      <c r="G817" s="49"/>
      <c r="I817" s="49"/>
      <c r="J817" s="49"/>
      <c r="K817" s="49"/>
    </row>
    <row r="818">
      <c r="G818" s="49"/>
      <c r="I818" s="49"/>
      <c r="J818" s="49"/>
      <c r="K818" s="49"/>
    </row>
    <row r="819">
      <c r="G819" s="49"/>
      <c r="I819" s="49"/>
      <c r="J819" s="49"/>
      <c r="K819" s="49"/>
    </row>
    <row r="820">
      <c r="G820" s="49"/>
      <c r="I820" s="49"/>
      <c r="J820" s="49"/>
      <c r="K820" s="49"/>
    </row>
    <row r="821">
      <c r="G821" s="49"/>
      <c r="I821" s="49"/>
      <c r="J821" s="49"/>
      <c r="K821" s="49"/>
    </row>
    <row r="822">
      <c r="G822" s="49"/>
      <c r="I822" s="49"/>
      <c r="J822" s="49"/>
      <c r="K822" s="49"/>
    </row>
    <row r="823">
      <c r="G823" s="49"/>
      <c r="I823" s="49"/>
      <c r="J823" s="49"/>
      <c r="K823" s="49"/>
    </row>
    <row r="824">
      <c r="G824" s="49"/>
      <c r="I824" s="49"/>
      <c r="J824" s="49"/>
      <c r="K824" s="49"/>
    </row>
    <row r="825">
      <c r="G825" s="49"/>
      <c r="I825" s="49"/>
      <c r="J825" s="49"/>
      <c r="K825" s="49"/>
    </row>
    <row r="826">
      <c r="G826" s="49"/>
      <c r="I826" s="49"/>
      <c r="J826" s="49"/>
      <c r="K826" s="49"/>
    </row>
    <row r="827">
      <c r="G827" s="49"/>
      <c r="I827" s="49"/>
      <c r="J827" s="49"/>
      <c r="K827" s="49"/>
    </row>
    <row r="828">
      <c r="G828" s="49"/>
      <c r="I828" s="49"/>
      <c r="J828" s="49"/>
      <c r="K828" s="49"/>
    </row>
    <row r="829">
      <c r="G829" s="49"/>
      <c r="I829" s="49"/>
      <c r="J829" s="49"/>
      <c r="K829" s="49"/>
    </row>
    <row r="830">
      <c r="G830" s="49"/>
      <c r="I830" s="49"/>
      <c r="J830" s="49"/>
      <c r="K830" s="49"/>
    </row>
    <row r="831">
      <c r="G831" s="49"/>
      <c r="I831" s="49"/>
      <c r="J831" s="49"/>
      <c r="K831" s="49"/>
    </row>
    <row r="832">
      <c r="G832" s="49"/>
      <c r="I832" s="49"/>
      <c r="J832" s="49"/>
      <c r="K832" s="49"/>
    </row>
    <row r="833">
      <c r="G833" s="49"/>
      <c r="I833" s="49"/>
      <c r="J833" s="49"/>
      <c r="K833" s="49"/>
    </row>
    <row r="834">
      <c r="G834" s="49"/>
      <c r="I834" s="49"/>
      <c r="J834" s="49"/>
      <c r="K834" s="49"/>
    </row>
    <row r="835">
      <c r="G835" s="49"/>
      <c r="I835" s="49"/>
      <c r="J835" s="49"/>
      <c r="K835" s="49"/>
    </row>
    <row r="836">
      <c r="G836" s="49"/>
      <c r="I836" s="49"/>
      <c r="J836" s="49"/>
      <c r="K836" s="49"/>
    </row>
    <row r="837">
      <c r="G837" s="49"/>
      <c r="I837" s="49"/>
      <c r="J837" s="49"/>
      <c r="K837" s="49"/>
    </row>
    <row r="838">
      <c r="G838" s="49"/>
      <c r="I838" s="49"/>
      <c r="J838" s="49"/>
      <c r="K838" s="49"/>
    </row>
    <row r="839">
      <c r="G839" s="49"/>
      <c r="I839" s="49"/>
      <c r="J839" s="49"/>
      <c r="K839" s="49"/>
    </row>
    <row r="840">
      <c r="G840" s="49"/>
      <c r="I840" s="49"/>
      <c r="J840" s="49"/>
      <c r="K840" s="49"/>
    </row>
    <row r="841">
      <c r="G841" s="49"/>
      <c r="I841" s="49"/>
      <c r="J841" s="49"/>
      <c r="K841" s="49"/>
    </row>
    <row r="842">
      <c r="G842" s="49"/>
      <c r="I842" s="49"/>
      <c r="J842" s="49"/>
      <c r="K842" s="49"/>
    </row>
    <row r="843">
      <c r="G843" s="49"/>
      <c r="I843" s="49"/>
      <c r="J843" s="49"/>
      <c r="K843" s="49"/>
    </row>
    <row r="844">
      <c r="G844" s="49"/>
      <c r="I844" s="49"/>
      <c r="J844" s="49"/>
      <c r="K844" s="49"/>
    </row>
    <row r="845">
      <c r="G845" s="49"/>
      <c r="I845" s="49"/>
      <c r="J845" s="49"/>
      <c r="K845" s="49"/>
    </row>
    <row r="846">
      <c r="G846" s="49"/>
      <c r="I846" s="49"/>
      <c r="J846" s="49"/>
      <c r="K846" s="49"/>
    </row>
    <row r="847">
      <c r="G847" s="49"/>
      <c r="I847" s="49"/>
      <c r="J847" s="49"/>
      <c r="K847" s="49"/>
    </row>
    <row r="848">
      <c r="G848" s="49"/>
      <c r="I848" s="49"/>
      <c r="J848" s="49"/>
      <c r="K848" s="49"/>
    </row>
    <row r="849">
      <c r="G849" s="49"/>
      <c r="I849" s="49"/>
      <c r="J849" s="49"/>
      <c r="K849" s="49"/>
    </row>
    <row r="850">
      <c r="G850" s="49"/>
      <c r="I850" s="49"/>
      <c r="J850" s="49"/>
      <c r="K850" s="49"/>
    </row>
    <row r="851">
      <c r="G851" s="49"/>
      <c r="I851" s="49"/>
      <c r="J851" s="49"/>
      <c r="K851" s="49"/>
    </row>
    <row r="852">
      <c r="G852" s="49"/>
      <c r="I852" s="49"/>
      <c r="J852" s="49"/>
      <c r="K852" s="49"/>
    </row>
    <row r="853">
      <c r="G853" s="49"/>
      <c r="I853" s="49"/>
      <c r="J853" s="49"/>
      <c r="K853" s="49"/>
    </row>
    <row r="854">
      <c r="G854" s="49"/>
      <c r="I854" s="49"/>
      <c r="J854" s="49"/>
      <c r="K854" s="49"/>
    </row>
    <row r="855">
      <c r="G855" s="49"/>
      <c r="I855" s="49"/>
      <c r="J855" s="49"/>
      <c r="K855" s="49"/>
    </row>
    <row r="856">
      <c r="G856" s="49"/>
      <c r="I856" s="49"/>
      <c r="J856" s="49"/>
      <c r="K856" s="49"/>
    </row>
    <row r="857">
      <c r="G857" s="49"/>
      <c r="I857" s="49"/>
      <c r="J857" s="49"/>
      <c r="K857" s="49"/>
    </row>
    <row r="858">
      <c r="G858" s="49"/>
      <c r="I858" s="49"/>
      <c r="J858" s="49"/>
      <c r="K858" s="49"/>
    </row>
    <row r="859">
      <c r="G859" s="49"/>
      <c r="I859" s="49"/>
      <c r="J859" s="49"/>
      <c r="K859" s="49"/>
    </row>
    <row r="860">
      <c r="G860" s="49"/>
      <c r="I860" s="49"/>
      <c r="J860" s="49"/>
      <c r="K860" s="49"/>
    </row>
    <row r="861">
      <c r="G861" s="49"/>
      <c r="I861" s="49"/>
      <c r="J861" s="49"/>
      <c r="K861" s="49"/>
    </row>
    <row r="862">
      <c r="G862" s="49"/>
      <c r="I862" s="49"/>
      <c r="J862" s="49"/>
      <c r="K862" s="49"/>
    </row>
    <row r="863">
      <c r="G863" s="49"/>
      <c r="I863" s="49"/>
      <c r="J863" s="49"/>
      <c r="K863" s="49"/>
    </row>
    <row r="864">
      <c r="G864" s="49"/>
      <c r="I864" s="49"/>
      <c r="J864" s="49"/>
      <c r="K864" s="49"/>
    </row>
    <row r="865">
      <c r="G865" s="49"/>
      <c r="I865" s="49"/>
      <c r="J865" s="49"/>
      <c r="K865" s="49"/>
    </row>
    <row r="866">
      <c r="G866" s="49"/>
      <c r="I866" s="49"/>
      <c r="J866" s="49"/>
      <c r="K866" s="49"/>
    </row>
    <row r="867">
      <c r="G867" s="49"/>
      <c r="I867" s="49"/>
      <c r="J867" s="49"/>
      <c r="K867" s="49"/>
    </row>
    <row r="868">
      <c r="G868" s="49"/>
      <c r="I868" s="49"/>
      <c r="J868" s="49"/>
      <c r="K868" s="49"/>
    </row>
    <row r="869">
      <c r="G869" s="49"/>
      <c r="I869" s="49"/>
      <c r="J869" s="49"/>
      <c r="K869" s="49"/>
    </row>
    <row r="870">
      <c r="G870" s="49"/>
      <c r="I870" s="49"/>
      <c r="J870" s="49"/>
      <c r="K870" s="49"/>
    </row>
    <row r="871">
      <c r="G871" s="49"/>
      <c r="I871" s="49"/>
      <c r="J871" s="49"/>
      <c r="K871" s="49"/>
    </row>
    <row r="872">
      <c r="G872" s="49"/>
      <c r="I872" s="49"/>
      <c r="J872" s="49"/>
      <c r="K872" s="49"/>
    </row>
    <row r="873">
      <c r="G873" s="49"/>
      <c r="I873" s="49"/>
      <c r="J873" s="49"/>
      <c r="K873" s="49"/>
    </row>
    <row r="874">
      <c r="G874" s="49"/>
      <c r="I874" s="49"/>
      <c r="J874" s="49"/>
      <c r="K874" s="49"/>
    </row>
    <row r="875">
      <c r="G875" s="49"/>
      <c r="I875" s="49"/>
      <c r="J875" s="49"/>
      <c r="K875" s="49"/>
    </row>
    <row r="876">
      <c r="G876" s="49"/>
      <c r="I876" s="49"/>
      <c r="J876" s="49"/>
      <c r="K876" s="49"/>
    </row>
    <row r="877">
      <c r="G877" s="49"/>
      <c r="I877" s="49"/>
      <c r="J877" s="49"/>
      <c r="K877" s="49"/>
    </row>
    <row r="878">
      <c r="G878" s="49"/>
      <c r="I878" s="49"/>
      <c r="J878" s="49"/>
      <c r="K878" s="49"/>
    </row>
    <row r="879">
      <c r="G879" s="49"/>
      <c r="I879" s="49"/>
      <c r="J879" s="49"/>
      <c r="K879" s="49"/>
    </row>
    <row r="880">
      <c r="G880" s="49"/>
      <c r="I880" s="49"/>
      <c r="J880" s="49"/>
      <c r="K880" s="49"/>
    </row>
    <row r="881">
      <c r="G881" s="49"/>
      <c r="I881" s="49"/>
      <c r="J881" s="49"/>
      <c r="K881" s="49"/>
    </row>
    <row r="882">
      <c r="G882" s="49"/>
      <c r="I882" s="49"/>
      <c r="J882" s="49"/>
      <c r="K882" s="49"/>
    </row>
    <row r="883">
      <c r="G883" s="49"/>
      <c r="I883" s="49"/>
      <c r="J883" s="49"/>
      <c r="K883" s="49"/>
    </row>
    <row r="884">
      <c r="G884" s="49"/>
      <c r="I884" s="49"/>
      <c r="J884" s="49"/>
      <c r="K884" s="49"/>
    </row>
    <row r="885">
      <c r="G885" s="49"/>
      <c r="I885" s="49"/>
      <c r="J885" s="49"/>
      <c r="K885" s="49"/>
    </row>
    <row r="886">
      <c r="G886" s="49"/>
      <c r="I886" s="49"/>
      <c r="J886" s="49"/>
      <c r="K886" s="49"/>
    </row>
    <row r="887">
      <c r="G887" s="49"/>
      <c r="I887" s="49"/>
      <c r="J887" s="49"/>
      <c r="K887" s="49"/>
    </row>
    <row r="888">
      <c r="G888" s="49"/>
      <c r="I888" s="49"/>
      <c r="J888" s="49"/>
      <c r="K888" s="49"/>
    </row>
    <row r="889">
      <c r="G889" s="49"/>
      <c r="I889" s="49"/>
      <c r="J889" s="49"/>
      <c r="K889" s="49"/>
    </row>
    <row r="890">
      <c r="G890" s="49"/>
      <c r="I890" s="49"/>
      <c r="J890" s="49"/>
      <c r="K890" s="49"/>
    </row>
    <row r="891">
      <c r="G891" s="49"/>
      <c r="I891" s="49"/>
      <c r="J891" s="49"/>
      <c r="K891" s="49"/>
    </row>
    <row r="892">
      <c r="G892" s="49"/>
      <c r="I892" s="49"/>
      <c r="J892" s="49"/>
      <c r="K892" s="49"/>
    </row>
    <row r="893">
      <c r="G893" s="49"/>
      <c r="I893" s="49"/>
      <c r="J893" s="49"/>
      <c r="K893" s="49"/>
    </row>
    <row r="894">
      <c r="G894" s="49"/>
      <c r="I894" s="49"/>
      <c r="J894" s="49"/>
      <c r="K894" s="49"/>
    </row>
    <row r="895">
      <c r="G895" s="49"/>
      <c r="I895" s="49"/>
      <c r="J895" s="49"/>
      <c r="K895" s="49"/>
    </row>
    <row r="896">
      <c r="G896" s="49"/>
      <c r="I896" s="49"/>
      <c r="J896" s="49"/>
      <c r="K896" s="49"/>
    </row>
    <row r="897">
      <c r="G897" s="49"/>
      <c r="I897" s="49"/>
      <c r="J897" s="49"/>
      <c r="K897" s="49"/>
    </row>
    <row r="898">
      <c r="G898" s="49"/>
      <c r="I898" s="49"/>
      <c r="J898" s="49"/>
      <c r="K898" s="49"/>
    </row>
    <row r="899">
      <c r="G899" s="49"/>
      <c r="I899" s="49"/>
      <c r="J899" s="49"/>
      <c r="K899" s="49"/>
    </row>
    <row r="900">
      <c r="G900" s="49"/>
      <c r="I900" s="49"/>
      <c r="J900" s="49"/>
      <c r="K900" s="49"/>
    </row>
    <row r="901">
      <c r="G901" s="49"/>
      <c r="I901" s="49"/>
      <c r="J901" s="49"/>
      <c r="K901" s="49"/>
    </row>
    <row r="902">
      <c r="G902" s="49"/>
      <c r="I902" s="49"/>
      <c r="J902" s="49"/>
      <c r="K902" s="49"/>
    </row>
    <row r="903">
      <c r="G903" s="49"/>
      <c r="I903" s="49"/>
      <c r="J903" s="49"/>
      <c r="K903" s="49"/>
    </row>
    <row r="904">
      <c r="G904" s="49"/>
      <c r="I904" s="49"/>
      <c r="J904" s="49"/>
      <c r="K904" s="49"/>
    </row>
    <row r="905">
      <c r="G905" s="49"/>
      <c r="I905" s="49"/>
      <c r="J905" s="49"/>
      <c r="K905" s="49"/>
    </row>
    <row r="906">
      <c r="G906" s="49"/>
      <c r="I906" s="49"/>
      <c r="J906" s="49"/>
      <c r="K906" s="49"/>
    </row>
    <row r="907">
      <c r="G907" s="49"/>
      <c r="I907" s="49"/>
      <c r="J907" s="49"/>
      <c r="K907" s="49"/>
    </row>
    <row r="908">
      <c r="G908" s="49"/>
      <c r="I908" s="49"/>
      <c r="J908" s="49"/>
      <c r="K908" s="49"/>
    </row>
    <row r="909">
      <c r="G909" s="49"/>
      <c r="I909" s="49"/>
      <c r="J909" s="49"/>
      <c r="K909" s="49"/>
    </row>
    <row r="910">
      <c r="G910" s="49"/>
      <c r="I910" s="49"/>
      <c r="J910" s="49"/>
      <c r="K910" s="49"/>
    </row>
    <row r="911">
      <c r="G911" s="49"/>
      <c r="I911" s="49"/>
      <c r="J911" s="49"/>
      <c r="K911" s="49"/>
    </row>
    <row r="912">
      <c r="G912" s="49"/>
      <c r="I912" s="49"/>
      <c r="J912" s="49"/>
      <c r="K912" s="49"/>
    </row>
    <row r="913">
      <c r="G913" s="49"/>
      <c r="I913" s="49"/>
      <c r="J913" s="49"/>
      <c r="K913" s="49"/>
    </row>
    <row r="914">
      <c r="G914" s="49"/>
      <c r="I914" s="49"/>
      <c r="J914" s="49"/>
      <c r="K914" s="49"/>
    </row>
    <row r="915">
      <c r="G915" s="49"/>
      <c r="I915" s="49"/>
      <c r="J915" s="49"/>
      <c r="K915" s="49"/>
    </row>
    <row r="916">
      <c r="G916" s="49"/>
      <c r="I916" s="49"/>
      <c r="J916" s="49"/>
      <c r="K916" s="49"/>
    </row>
    <row r="917">
      <c r="G917" s="49"/>
      <c r="I917" s="49"/>
      <c r="J917" s="49"/>
      <c r="K917" s="49"/>
    </row>
    <row r="918">
      <c r="G918" s="49"/>
      <c r="I918" s="49"/>
      <c r="J918" s="49"/>
      <c r="K918" s="49"/>
    </row>
    <row r="919">
      <c r="G919" s="49"/>
      <c r="I919" s="49"/>
      <c r="J919" s="49"/>
      <c r="K919" s="49"/>
    </row>
    <row r="920">
      <c r="G920" s="49"/>
      <c r="I920" s="49"/>
      <c r="J920" s="49"/>
      <c r="K920" s="49"/>
    </row>
    <row r="921">
      <c r="G921" s="49"/>
      <c r="I921" s="49"/>
      <c r="J921" s="49"/>
      <c r="K921" s="49"/>
    </row>
    <row r="922">
      <c r="G922" s="49"/>
      <c r="I922" s="49"/>
      <c r="J922" s="49"/>
      <c r="K922" s="49"/>
    </row>
    <row r="923">
      <c r="G923" s="49"/>
      <c r="I923" s="49"/>
      <c r="J923" s="49"/>
      <c r="K923" s="49"/>
    </row>
    <row r="924">
      <c r="G924" s="49"/>
      <c r="I924" s="49"/>
      <c r="J924" s="49"/>
      <c r="K924" s="49"/>
    </row>
    <row r="925">
      <c r="G925" s="49"/>
      <c r="I925" s="49"/>
      <c r="J925" s="49"/>
      <c r="K925" s="49"/>
    </row>
    <row r="926">
      <c r="G926" s="49"/>
      <c r="I926" s="49"/>
      <c r="J926" s="49"/>
      <c r="K926" s="49"/>
    </row>
    <row r="927">
      <c r="G927" s="49"/>
      <c r="I927" s="49"/>
      <c r="J927" s="49"/>
      <c r="K927" s="49"/>
    </row>
    <row r="928">
      <c r="G928" s="49"/>
      <c r="I928" s="49"/>
      <c r="J928" s="49"/>
      <c r="K928" s="49"/>
    </row>
    <row r="929">
      <c r="G929" s="49"/>
      <c r="I929" s="49"/>
      <c r="J929" s="49"/>
      <c r="K929" s="49"/>
    </row>
    <row r="930">
      <c r="G930" s="49"/>
      <c r="I930" s="49"/>
      <c r="J930" s="49"/>
      <c r="K930" s="49"/>
    </row>
    <row r="931">
      <c r="G931" s="49"/>
      <c r="I931" s="49"/>
      <c r="J931" s="49"/>
      <c r="K931" s="49"/>
    </row>
    <row r="932">
      <c r="G932" s="49"/>
      <c r="I932" s="49"/>
      <c r="J932" s="49"/>
      <c r="K932" s="49"/>
    </row>
    <row r="933">
      <c r="G933" s="49"/>
      <c r="I933" s="49"/>
      <c r="J933" s="49"/>
      <c r="K933" s="49"/>
    </row>
    <row r="934">
      <c r="G934" s="49"/>
      <c r="I934" s="49"/>
      <c r="J934" s="49"/>
      <c r="K934" s="49"/>
    </row>
    <row r="935">
      <c r="G935" s="49"/>
      <c r="I935" s="49"/>
      <c r="J935" s="49"/>
      <c r="K935" s="49"/>
    </row>
    <row r="936">
      <c r="G936" s="49"/>
      <c r="I936" s="49"/>
      <c r="J936" s="49"/>
      <c r="K936" s="49"/>
    </row>
    <row r="937">
      <c r="G937" s="49"/>
      <c r="I937" s="49"/>
      <c r="J937" s="49"/>
      <c r="K937" s="49"/>
    </row>
    <row r="938">
      <c r="G938" s="49"/>
      <c r="I938" s="49"/>
      <c r="J938" s="49"/>
      <c r="K938" s="49"/>
    </row>
    <row r="939">
      <c r="G939" s="49"/>
      <c r="I939" s="49"/>
      <c r="J939" s="49"/>
      <c r="K939" s="49"/>
    </row>
    <row r="940">
      <c r="G940" s="49"/>
      <c r="I940" s="49"/>
      <c r="J940" s="49"/>
      <c r="K940" s="49"/>
    </row>
    <row r="941">
      <c r="G941" s="49"/>
      <c r="I941" s="49"/>
      <c r="J941" s="49"/>
      <c r="K941" s="49"/>
    </row>
    <row r="942">
      <c r="G942" s="49"/>
      <c r="I942" s="49"/>
      <c r="J942" s="49"/>
      <c r="K942" s="49"/>
    </row>
    <row r="943">
      <c r="G943" s="49"/>
      <c r="I943" s="49"/>
      <c r="J943" s="49"/>
      <c r="K943" s="49"/>
    </row>
    <row r="944">
      <c r="G944" s="49"/>
      <c r="I944" s="49"/>
      <c r="J944" s="49"/>
      <c r="K944" s="49"/>
    </row>
    <row r="945">
      <c r="G945" s="49"/>
      <c r="I945" s="49"/>
      <c r="J945" s="49"/>
      <c r="K945" s="49"/>
    </row>
    <row r="946">
      <c r="G946" s="49"/>
      <c r="I946" s="49"/>
      <c r="J946" s="49"/>
      <c r="K946" s="49"/>
    </row>
    <row r="947">
      <c r="G947" s="49"/>
      <c r="I947" s="49"/>
      <c r="J947" s="49"/>
      <c r="K947" s="49"/>
    </row>
    <row r="948">
      <c r="G948" s="49"/>
      <c r="I948" s="49"/>
      <c r="J948" s="49"/>
      <c r="K948" s="49"/>
    </row>
    <row r="949">
      <c r="G949" s="49"/>
      <c r="I949" s="49"/>
      <c r="J949" s="49"/>
      <c r="K949" s="49"/>
    </row>
    <row r="950">
      <c r="G950" s="49"/>
      <c r="I950" s="49"/>
      <c r="J950" s="49"/>
      <c r="K950" s="49"/>
    </row>
    <row r="951">
      <c r="G951" s="49"/>
      <c r="I951" s="49"/>
      <c r="J951" s="49"/>
      <c r="K951" s="49"/>
    </row>
    <row r="952">
      <c r="G952" s="49"/>
      <c r="I952" s="49"/>
      <c r="J952" s="49"/>
      <c r="K952" s="49"/>
    </row>
    <row r="953">
      <c r="G953" s="49"/>
      <c r="I953" s="49"/>
      <c r="J953" s="49"/>
      <c r="K953" s="49"/>
    </row>
    <row r="954">
      <c r="G954" s="49"/>
      <c r="I954" s="49"/>
      <c r="J954" s="49"/>
      <c r="K954" s="49"/>
    </row>
    <row r="955">
      <c r="G955" s="49"/>
      <c r="I955" s="49"/>
      <c r="J955" s="49"/>
      <c r="K955" s="49"/>
    </row>
    <row r="956">
      <c r="G956" s="49"/>
      <c r="I956" s="49"/>
      <c r="J956" s="49"/>
      <c r="K956" s="49"/>
    </row>
    <row r="957">
      <c r="G957" s="49"/>
      <c r="I957" s="49"/>
      <c r="J957" s="49"/>
      <c r="K957" s="49"/>
    </row>
    <row r="958">
      <c r="G958" s="49"/>
      <c r="I958" s="49"/>
      <c r="J958" s="49"/>
      <c r="K958" s="49"/>
    </row>
    <row r="959">
      <c r="G959" s="49"/>
      <c r="I959" s="49"/>
      <c r="J959" s="49"/>
      <c r="K959" s="49"/>
    </row>
    <row r="960">
      <c r="G960" s="49"/>
      <c r="I960" s="49"/>
      <c r="J960" s="49"/>
      <c r="K960" s="49"/>
    </row>
    <row r="961">
      <c r="G961" s="49"/>
      <c r="I961" s="49"/>
      <c r="J961" s="49"/>
      <c r="K961" s="49"/>
    </row>
    <row r="962">
      <c r="G962" s="49"/>
      <c r="I962" s="49"/>
      <c r="J962" s="49"/>
      <c r="K962" s="49"/>
    </row>
    <row r="963">
      <c r="G963" s="49"/>
      <c r="I963" s="49"/>
      <c r="J963" s="49"/>
      <c r="K963" s="49"/>
    </row>
    <row r="964">
      <c r="G964" s="49"/>
      <c r="I964" s="49"/>
      <c r="J964" s="49"/>
      <c r="K964" s="49"/>
    </row>
    <row r="965">
      <c r="G965" s="49"/>
      <c r="I965" s="49"/>
      <c r="J965" s="49"/>
      <c r="K965" s="49"/>
    </row>
    <row r="966">
      <c r="G966" s="49"/>
      <c r="I966" s="49"/>
      <c r="J966" s="49"/>
      <c r="K966" s="49"/>
    </row>
    <row r="967">
      <c r="G967" s="49"/>
      <c r="I967" s="49"/>
      <c r="J967" s="49"/>
      <c r="K967" s="49"/>
    </row>
    <row r="968">
      <c r="G968" s="49"/>
      <c r="I968" s="49"/>
      <c r="J968" s="49"/>
      <c r="K968" s="49"/>
    </row>
    <row r="969">
      <c r="G969" s="49"/>
      <c r="I969" s="49"/>
      <c r="J969" s="49"/>
      <c r="K969" s="49"/>
    </row>
    <row r="970">
      <c r="G970" s="49"/>
      <c r="I970" s="49"/>
      <c r="J970" s="49"/>
      <c r="K970" s="49"/>
    </row>
    <row r="971">
      <c r="G971" s="49"/>
      <c r="I971" s="49"/>
      <c r="J971" s="49"/>
      <c r="K971" s="49"/>
    </row>
    <row r="972">
      <c r="G972" s="49"/>
      <c r="I972" s="49"/>
      <c r="J972" s="49"/>
      <c r="K972" s="49"/>
    </row>
    <row r="973">
      <c r="G973" s="49"/>
      <c r="I973" s="49"/>
      <c r="J973" s="49"/>
      <c r="K973" s="49"/>
    </row>
    <row r="974">
      <c r="G974" s="49"/>
      <c r="I974" s="49"/>
      <c r="J974" s="49"/>
      <c r="K974" s="49"/>
    </row>
    <row r="975">
      <c r="G975" s="49"/>
      <c r="I975" s="49"/>
      <c r="J975" s="49"/>
      <c r="K975" s="49"/>
    </row>
    <row r="976">
      <c r="G976" s="49"/>
      <c r="I976" s="49"/>
      <c r="J976" s="49"/>
      <c r="K976" s="49"/>
    </row>
    <row r="977">
      <c r="G977" s="49"/>
      <c r="I977" s="49"/>
      <c r="J977" s="49"/>
      <c r="K977" s="49"/>
    </row>
    <row r="978">
      <c r="G978" s="49"/>
      <c r="I978" s="49"/>
      <c r="J978" s="49"/>
      <c r="K978" s="49"/>
    </row>
    <row r="979">
      <c r="G979" s="49"/>
      <c r="I979" s="49"/>
      <c r="J979" s="49"/>
      <c r="K979" s="49"/>
    </row>
    <row r="980">
      <c r="G980" s="49"/>
      <c r="I980" s="49"/>
      <c r="J980" s="49"/>
      <c r="K980" s="49"/>
    </row>
    <row r="981">
      <c r="G981" s="49"/>
      <c r="I981" s="49"/>
      <c r="J981" s="49"/>
      <c r="K981" s="49"/>
    </row>
    <row r="982">
      <c r="G982" s="49"/>
      <c r="I982" s="49"/>
      <c r="J982" s="49"/>
      <c r="K982" s="49"/>
    </row>
    <row r="983">
      <c r="G983" s="49"/>
      <c r="I983" s="49"/>
      <c r="J983" s="49"/>
      <c r="K983" s="49"/>
    </row>
    <row r="984">
      <c r="G984" s="49"/>
      <c r="I984" s="49"/>
      <c r="J984" s="49"/>
      <c r="K984" s="49"/>
    </row>
    <row r="985">
      <c r="G985" s="49"/>
      <c r="I985" s="49"/>
      <c r="J985" s="49"/>
      <c r="K985" s="49"/>
    </row>
    <row r="986">
      <c r="G986" s="49"/>
      <c r="I986" s="49"/>
      <c r="J986" s="49"/>
      <c r="K986" s="49"/>
    </row>
    <row r="987">
      <c r="G987" s="49"/>
      <c r="I987" s="49"/>
      <c r="J987" s="49"/>
      <c r="K987" s="49"/>
    </row>
    <row r="988">
      <c r="G988" s="49"/>
      <c r="I988" s="49"/>
      <c r="J988" s="49"/>
      <c r="K988" s="49"/>
    </row>
    <row r="989">
      <c r="G989" s="49"/>
      <c r="I989" s="49"/>
      <c r="J989" s="49"/>
      <c r="K989" s="49"/>
    </row>
    <row r="990">
      <c r="G990" s="49"/>
      <c r="I990" s="49"/>
      <c r="J990" s="49"/>
      <c r="K990" s="49"/>
    </row>
    <row r="991">
      <c r="G991" s="49"/>
      <c r="I991" s="49"/>
      <c r="J991" s="49"/>
      <c r="K991" s="49"/>
    </row>
    <row r="992">
      <c r="G992" s="49"/>
      <c r="I992" s="49"/>
      <c r="J992" s="49"/>
      <c r="K992" s="49"/>
    </row>
    <row r="993">
      <c r="G993" s="49"/>
      <c r="I993" s="49"/>
      <c r="J993" s="49"/>
      <c r="K993" s="49"/>
    </row>
    <row r="994">
      <c r="G994" s="49"/>
      <c r="I994" s="49"/>
      <c r="J994" s="49"/>
      <c r="K994" s="49"/>
    </row>
    <row r="995">
      <c r="G995" s="49"/>
      <c r="I995" s="49"/>
      <c r="J995" s="49"/>
      <c r="K995" s="49"/>
    </row>
    <row r="996">
      <c r="G996" s="49"/>
      <c r="I996" s="49"/>
      <c r="J996" s="49"/>
      <c r="K996" s="49"/>
    </row>
    <row r="997">
      <c r="G997" s="49"/>
      <c r="I997" s="49"/>
      <c r="J997" s="49"/>
      <c r="K997" s="49"/>
    </row>
    <row r="998">
      <c r="G998" s="49"/>
      <c r="I998" s="49"/>
      <c r="J998" s="49"/>
      <c r="K998" s="49"/>
    </row>
    <row r="999">
      <c r="G999" s="49"/>
      <c r="I999" s="49"/>
      <c r="J999" s="49"/>
      <c r="K999" s="49"/>
    </row>
    <row r="1000">
      <c r="G1000" s="49"/>
      <c r="I1000" s="49"/>
      <c r="J1000" s="49"/>
      <c r="K1000" s="49"/>
    </row>
  </sheetData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0.5"/>
    <col customWidth="1" min="3" max="3" width="8.63"/>
    <col customWidth="1" min="4" max="4" width="6.63"/>
    <col customWidth="1" min="5" max="5" width="10.25"/>
    <col customWidth="1" min="6" max="6" width="12.38"/>
    <col customWidth="1" min="7" max="7" width="10.25"/>
    <col customWidth="1" min="8" max="8" width="10.5"/>
    <col customWidth="1" min="14" max="14" width="70.88"/>
  </cols>
  <sheetData>
    <row r="1">
      <c r="J1" s="69" t="s">
        <v>263</v>
      </c>
      <c r="K1" s="69" t="s">
        <v>264</v>
      </c>
      <c r="L1" s="68" t="s">
        <v>265</v>
      </c>
      <c r="M1" s="68" t="s">
        <v>266</v>
      </c>
      <c r="N1" s="39" t="s">
        <v>570</v>
      </c>
    </row>
    <row r="2">
      <c r="J2" s="70">
        <f t="array" ref="J2">IFERROR(INDEX('Commission Data'!$D:$D,MATCH(1,('Commission Data'!$B:$B=A2)*('Commission Data'!$C:$C="Geoff"),0)),0)</f>
        <v>0</v>
      </c>
      <c r="K2" s="70">
        <f t="array" ref="K2">IFERROR(INDEX('Commission Data'!$E:$E,MATCH(1,('Commission Data'!$B:$B=A2)*('Commission Data'!$C:$C="Geoff"),0)),0)</f>
        <v>0</v>
      </c>
      <c r="L2" s="39" t="b">
        <v>0</v>
      </c>
    </row>
    <row r="3">
      <c r="J3" s="70">
        <f t="array" ref="J3">IFERROR(INDEX('Commission Data'!$D:$D,MATCH(1,('Commission Data'!$B:$B=A3)*('Commission Data'!$C:$C="Geoff"),0)),0)</f>
        <v>0</v>
      </c>
      <c r="K3" s="70">
        <f t="array" ref="K3">IFERROR(INDEX('Commission Data'!$E:$E,MATCH(1,('Commission Data'!$B:$B=A3)*('Commission Data'!$C:$C="Geoff"),0)),0)</f>
        <v>0</v>
      </c>
      <c r="L3" s="39" t="b">
        <v>0</v>
      </c>
    </row>
    <row r="4">
      <c r="J4" s="70">
        <f t="array" ref="J4">IFERROR(INDEX('Commission Data'!$D:$D,MATCH(1,('Commission Data'!$B:$B=A4)*('Commission Data'!$C:$C="Geoff"),0)),0)</f>
        <v>0</v>
      </c>
      <c r="K4" s="70">
        <f t="array" ref="K4">IFERROR(INDEX('Commission Data'!$E:$E,MATCH(1,('Commission Data'!$B:$B=A4)*('Commission Data'!$C:$C="Geoff"),0)),0)</f>
        <v>0</v>
      </c>
      <c r="L4" s="39" t="b">
        <v>0</v>
      </c>
    </row>
    <row r="5">
      <c r="J5" s="70">
        <f t="array" ref="J5">IFERROR(INDEX('Commission Data'!$D:$D,MATCH(1,('Commission Data'!$B:$B=A5)*('Commission Data'!$C:$C="Geoff"),0)),0)</f>
        <v>0</v>
      </c>
      <c r="K5" s="70">
        <f t="array" ref="K5">IFERROR(INDEX('Commission Data'!$E:$E,MATCH(1,('Commission Data'!$B:$B=A5)*('Commission Data'!$C:$C="Geoff"),0)),0)</f>
        <v>0</v>
      </c>
      <c r="L5" s="39" t="b">
        <v>0</v>
      </c>
    </row>
    <row r="6">
      <c r="J6" s="70">
        <f t="array" ref="J6">IFERROR(INDEX('Commission Data'!$D:$D,MATCH(1,('Commission Data'!$B:$B=A6)*('Commission Data'!$C:$C="Geoff"),0)),0)</f>
        <v>0</v>
      </c>
      <c r="K6" s="70">
        <f t="array" ref="K6">IFERROR(INDEX('Commission Data'!$E:$E,MATCH(1,('Commission Data'!$B:$B=A6)*('Commission Data'!$C:$C="Geoff"),0)),0)</f>
        <v>0</v>
      </c>
      <c r="L6" s="39" t="b">
        <v>0</v>
      </c>
    </row>
    <row r="7">
      <c r="J7" s="70">
        <f t="array" ref="J7">IFERROR(INDEX('Commission Data'!$D:$D,MATCH(1,('Commission Data'!$B:$B=A7)*('Commission Data'!$C:$C="Geoff"),0)),0)</f>
        <v>0</v>
      </c>
      <c r="K7" s="70">
        <f t="array" ref="K7">IFERROR(INDEX('Commission Data'!$E:$E,MATCH(1,('Commission Data'!$B:$B=A7)*('Commission Data'!$C:$C="Geoff"),0)),0)</f>
        <v>0</v>
      </c>
      <c r="L7" s="39" t="b">
        <v>0</v>
      </c>
    </row>
    <row r="8">
      <c r="J8" s="70">
        <f t="array" ref="J8">IFERROR(INDEX('Commission Data'!$D:$D,MATCH(1,('Commission Data'!$B:$B=A8)*('Commission Data'!$C:$C="Geoff"),0)),0)</f>
        <v>0</v>
      </c>
      <c r="K8" s="70">
        <f t="array" ref="K8">IFERROR(INDEX('Commission Data'!$E:$E,MATCH(1,('Commission Data'!$B:$B=A8)*('Commission Data'!$C:$C="Geoff"),0)),0)</f>
        <v>0</v>
      </c>
      <c r="L8" s="39" t="b">
        <v>0</v>
      </c>
    </row>
    <row r="9">
      <c r="J9" s="70">
        <v>977.79</v>
      </c>
      <c r="K9" s="70">
        <v>0.0</v>
      </c>
      <c r="L9" s="39" t="b">
        <v>0</v>
      </c>
      <c r="M9" s="39" t="b">
        <v>1</v>
      </c>
    </row>
    <row r="10">
      <c r="J10" s="70">
        <f t="array" ref="J10">IFERROR(INDEX('Commission Data'!$D:$D,MATCH(1,('Commission Data'!$B:$B=A10)*('Commission Data'!$C:$C="Geoff"),0)),0)</f>
        <v>0</v>
      </c>
      <c r="K10" s="70">
        <f t="array" ref="K10">IFERROR(INDEX('Commission Data'!$E:$E,MATCH(1,('Commission Data'!$B:$B=A10)*('Commission Data'!$C:$C="Geoff"),0)),0)</f>
        <v>0</v>
      </c>
      <c r="L10" s="39" t="b">
        <v>0</v>
      </c>
    </row>
    <row r="11">
      <c r="J11" s="70">
        <f t="array" ref="J11">IFERROR(INDEX('Commission Data'!$D:$D,MATCH(1,('Commission Data'!$B:$B=A11)*('Commission Data'!$C:$C="Geoff"),0)),0)</f>
        <v>0</v>
      </c>
      <c r="K11" s="70">
        <f t="array" ref="K11">IFERROR(INDEX('Commission Data'!$E:$E,MATCH(1,('Commission Data'!$B:$B=A11)*('Commission Data'!$C:$C="Geoff"),0)),0)</f>
        <v>0</v>
      </c>
      <c r="L11" s="39" t="b">
        <v>0</v>
      </c>
    </row>
    <row r="12">
      <c r="J12" s="70">
        <f t="array" ref="J12">IFERROR(INDEX('Commission Data'!$D:$D,MATCH(1,('Commission Data'!$B:$B=A12)*('Commission Data'!$C:$C="Geoff"),0)),0)</f>
        <v>0</v>
      </c>
      <c r="K12" s="70">
        <f t="array" ref="K12">IFERROR(INDEX('Commission Data'!$E:$E,MATCH(1,('Commission Data'!$B:$B=A12)*('Commission Data'!$C:$C="Geoff"),0)),0)</f>
        <v>0</v>
      </c>
      <c r="L12" s="39" t="b">
        <v>0</v>
      </c>
    </row>
    <row r="13">
      <c r="J13" s="70">
        <v>62.99</v>
      </c>
      <c r="K13" s="70">
        <f t="array" ref="K13">IFERROR(INDEX('Commission Data'!$E:$E,MATCH(1,('Commission Data'!$B:$B=A13)*('Commission Data'!$C:$C="Geoff"),0)),0)</f>
        <v>0</v>
      </c>
      <c r="L13" s="39" t="b">
        <v>0</v>
      </c>
      <c r="M13" s="39" t="b">
        <v>1</v>
      </c>
    </row>
    <row r="14">
      <c r="J14" s="70">
        <f t="array" ref="J14">IFERROR(INDEX('Commission Data'!$D:$D,MATCH(1,('Commission Data'!$B:$B=A14)*('Commission Data'!$C:$C="Geoff"),0)),0)</f>
        <v>0</v>
      </c>
      <c r="K14" s="70">
        <f t="array" ref="K14">IFERROR(INDEX('Commission Data'!$E:$E,MATCH(1,('Commission Data'!$B:$B=A14)*('Commission Data'!$C:$C="Geoff"),0)),0)</f>
        <v>0</v>
      </c>
      <c r="L14" s="39" t="b">
        <v>0</v>
      </c>
    </row>
    <row r="15">
      <c r="J15" s="70">
        <f t="array" ref="J15">IFERROR(INDEX('Commission Data'!$D:$D,MATCH(1,('Commission Data'!$B:$B=A15)*('Commission Data'!$C:$C="Geoff"),0)),0)</f>
        <v>0</v>
      </c>
      <c r="K15" s="70">
        <f t="array" ref="K15">IFERROR(INDEX('Commission Data'!$E:$E,MATCH(1,('Commission Data'!$B:$B=A15)*('Commission Data'!$C:$C="Geoff"),0)),0)</f>
        <v>0</v>
      </c>
      <c r="L15" s="39" t="b">
        <v>0</v>
      </c>
    </row>
    <row r="16">
      <c r="J16" s="70">
        <v>25.0</v>
      </c>
      <c r="K16" s="70">
        <v>0.0</v>
      </c>
      <c r="L16" s="39" t="b">
        <v>0</v>
      </c>
      <c r="M16" s="39" t="b">
        <v>1</v>
      </c>
    </row>
    <row r="17">
      <c r="J17" s="70">
        <f t="array" ref="J17">IFERROR(INDEX('Commission Data'!$D:$D,MATCH(1,('Commission Data'!$B:$B=A17)*('Commission Data'!$C:$C="Geoff"),0)),0)</f>
        <v>0</v>
      </c>
      <c r="K17" s="70">
        <f t="array" ref="K17">IFERROR(INDEX('Commission Data'!$E:$E,MATCH(1,('Commission Data'!$B:$B=A17)*('Commission Data'!$C:$C="Geoff"),0)),0)</f>
        <v>0</v>
      </c>
      <c r="L17" s="39" t="b">
        <v>0</v>
      </c>
    </row>
    <row r="18">
      <c r="J18" s="70">
        <f t="array" ref="J18">IFERROR(INDEX('Commission Data'!$D:$D,MATCH(1,('Commission Data'!$B:$B=A18)*('Commission Data'!$C:$C="Geoff"),0)),0)</f>
        <v>0</v>
      </c>
      <c r="K18" s="70">
        <f t="array" ref="K18">IFERROR(INDEX('Commission Data'!$E:$E,MATCH(1,('Commission Data'!$B:$B=A18)*('Commission Data'!$C:$C="Geoff"),0)),0)</f>
        <v>0</v>
      </c>
      <c r="L18" s="39" t="b">
        <v>0</v>
      </c>
    </row>
    <row r="19">
      <c r="J19" s="70">
        <f t="array" ref="J19">IFERROR(INDEX('Commission Data'!$D:$D,MATCH(1,('Commission Data'!$B:$B=A19)*('Commission Data'!$C:$C="Geoff"),0)),0)</f>
        <v>0</v>
      </c>
      <c r="K19" s="70">
        <f t="array" ref="K19">IFERROR(INDEX('Commission Data'!$E:$E,MATCH(1,('Commission Data'!$B:$B=A19)*('Commission Data'!$C:$C="Geoff"),0)),0)</f>
        <v>0</v>
      </c>
      <c r="L19" s="47" t="b">
        <v>0</v>
      </c>
    </row>
    <row r="20">
      <c r="J20" s="70">
        <f t="array" ref="J20">IFERROR(INDEX('Commission Data'!$D:$D,MATCH(1,('Commission Data'!$B:$B=A20)*('Commission Data'!$C:$C="Geoff"),0)),0)</f>
        <v>0</v>
      </c>
      <c r="K20" s="70">
        <f t="array" ref="K20">IFERROR(INDEX('Commission Data'!$E:$E,MATCH(1,('Commission Data'!$B:$B=A20)*('Commission Data'!$C:$C="Geoff"),0)),0)</f>
        <v>0</v>
      </c>
      <c r="L20" s="47" t="b">
        <v>0</v>
      </c>
    </row>
    <row r="21">
      <c r="J21" s="70">
        <f t="array" ref="J21">IFERROR(INDEX('Commission Data'!$D:$D,MATCH(1,('Commission Data'!$B:$B=A21)*('Commission Data'!$C:$C="Geoff"),0)),0)</f>
        <v>0</v>
      </c>
      <c r="K21" s="70">
        <f t="array" ref="K21">IFERROR(INDEX('Commission Data'!$E:$E,MATCH(1,('Commission Data'!$B:$B=A21)*('Commission Data'!$C:$C="Geoff"),0)),0)</f>
        <v>0</v>
      </c>
      <c r="L21" s="47" t="b">
        <v>0</v>
      </c>
    </row>
    <row r="22">
      <c r="J22" s="70">
        <v>720.63</v>
      </c>
      <c r="K22" s="70">
        <v>0.0</v>
      </c>
      <c r="L22" s="47" t="b">
        <v>0</v>
      </c>
      <c r="M22" s="39" t="b">
        <v>1</v>
      </c>
    </row>
    <row r="23">
      <c r="J23" s="70">
        <v>774.35</v>
      </c>
      <c r="K23" s="70">
        <v>0.0</v>
      </c>
      <c r="L23" s="47" t="b">
        <v>0</v>
      </c>
      <c r="M23" s="39" t="b">
        <v>1</v>
      </c>
    </row>
    <row r="24">
      <c r="J24" s="70">
        <v>64.84</v>
      </c>
      <c r="K24" s="70">
        <v>0.0</v>
      </c>
      <c r="L24" s="47" t="b">
        <v>0</v>
      </c>
      <c r="M24" s="39" t="b">
        <v>1</v>
      </c>
    </row>
    <row r="25">
      <c r="J25" s="70">
        <f t="array" ref="J25">IFERROR(INDEX('Commission Data'!$D:$D,MATCH(1,('Commission Data'!$B:$B=A25)*('Commission Data'!$C:$C="Geoff"),0)),0)</f>
        <v>0</v>
      </c>
      <c r="K25" s="70">
        <f t="array" ref="K25">IFERROR(INDEX('Commission Data'!$E:$E,MATCH(1,('Commission Data'!$B:$B=A25)*('Commission Data'!$C:$C="Geoff"),0)),0)</f>
        <v>0</v>
      </c>
      <c r="L25" s="47" t="b">
        <v>0</v>
      </c>
    </row>
    <row r="26">
      <c r="J26" s="70">
        <v>1928.8</v>
      </c>
      <c r="K26" s="70">
        <v>0.0</v>
      </c>
      <c r="L26" s="47" t="b">
        <v>0</v>
      </c>
      <c r="M26" s="39" t="b">
        <v>1</v>
      </c>
    </row>
    <row r="27">
      <c r="J27" s="70">
        <f t="array" ref="J27">IFERROR(INDEX('Commission Data'!$D:$D,MATCH(1,('Commission Data'!$B:$B=A27)*('Commission Data'!$C:$C="Geoff"),0)),0)</f>
        <v>0</v>
      </c>
      <c r="K27" s="70">
        <v>0.0</v>
      </c>
      <c r="L27" s="47" t="b">
        <v>0</v>
      </c>
    </row>
    <row r="28">
      <c r="J28" s="70">
        <v>2399.18</v>
      </c>
      <c r="K28" s="70">
        <v>0.0</v>
      </c>
      <c r="L28" s="47" t="b">
        <v>0</v>
      </c>
      <c r="M28" s="39" t="b">
        <v>1</v>
      </c>
    </row>
    <row r="29">
      <c r="J29" s="70">
        <v>12.5</v>
      </c>
      <c r="K29" s="70">
        <v>0.0</v>
      </c>
      <c r="L29" s="47" t="b">
        <v>0</v>
      </c>
      <c r="M29" s="39" t="b">
        <v>1</v>
      </c>
    </row>
    <row r="30">
      <c r="J30" s="70">
        <f t="array" ref="J30">IFERROR(INDEX('Commission Data'!$D:$D,MATCH(1,('Commission Data'!$B:$B=A30)*('Commission Data'!$C:$C="Geoff"),0)),0)</f>
        <v>0</v>
      </c>
      <c r="K30" s="70">
        <f t="array" ref="K30">IFERROR(INDEX('Commission Data'!$E:$E,MATCH(1,('Commission Data'!$B:$B=A30)*('Commission Data'!$C:$C="Geoff"),0)),0)</f>
        <v>0</v>
      </c>
      <c r="L30" s="47" t="b">
        <v>0</v>
      </c>
    </row>
    <row r="31">
      <c r="J31" s="70">
        <f t="array" ref="J31">IFERROR(INDEX('Commission Data'!$D:$D,MATCH(1,('Commission Data'!$B:$B=A31)*('Commission Data'!$C:$C="Geoff"),0)),0)</f>
        <v>0</v>
      </c>
      <c r="K31" s="70">
        <f t="array" ref="K31">IFERROR(INDEX('Commission Data'!$E:$E,MATCH(1,('Commission Data'!$B:$B=A31)*('Commission Data'!$C:$C="Geoff"),0)),0)</f>
        <v>0</v>
      </c>
      <c r="L31" s="47" t="b">
        <v>0</v>
      </c>
    </row>
    <row r="32">
      <c r="J32" s="70">
        <f t="array" ref="J32">IFERROR(INDEX('Commission Data'!$D:$D,MATCH(1,('Commission Data'!$B:$B=A32)*('Commission Data'!$C:$C="Geoff"),0)),0)</f>
        <v>0</v>
      </c>
      <c r="K32" s="70">
        <f t="array" ref="K32">IFERROR(INDEX('Commission Data'!$E:$E,MATCH(1,('Commission Data'!$B:$B=A32)*('Commission Data'!$C:$C="Geoff"),0)),0)</f>
        <v>0</v>
      </c>
      <c r="L32" s="47" t="b">
        <v>0</v>
      </c>
    </row>
    <row r="33">
      <c r="J33" s="70">
        <f t="array" ref="J33">IFERROR(INDEX('Commission Data'!$D:$D,MATCH(1,('Commission Data'!$B:$B=A33)*('Commission Data'!$C:$C="Geoff"),0)),0)</f>
        <v>0</v>
      </c>
      <c r="K33" s="70">
        <f t="array" ref="K33">IFERROR(INDEX('Commission Data'!$E:$E,MATCH(1,('Commission Data'!$B:$B=A33)*('Commission Data'!$C:$C="Geoff"),0)),0)</f>
        <v>0</v>
      </c>
      <c r="L33" s="47" t="b">
        <v>0</v>
      </c>
    </row>
    <row r="34">
      <c r="J34" s="70">
        <f t="array" ref="J34">IFERROR(INDEX('Commission Data'!$D:$D,MATCH(1,('Commission Data'!$B:$B=A34)*('Commission Data'!$C:$C="Geoff"),0)),0)</f>
        <v>0</v>
      </c>
      <c r="K34" s="70">
        <f t="array" ref="K34">IFERROR(INDEX('Commission Data'!$E:$E,MATCH(1,('Commission Data'!$B:$B=A34)*('Commission Data'!$C:$C="Geoff"),0)),0)</f>
        <v>0</v>
      </c>
      <c r="L34" s="47" t="b">
        <v>0</v>
      </c>
    </row>
    <row r="35">
      <c r="J35" s="70">
        <f t="array" ref="J35">IFERROR(INDEX('Commission Data'!$D:$D,MATCH(1,('Commission Data'!$B:$B=A35)*('Commission Data'!$C:$C="Geoff"),0)),0)</f>
        <v>0</v>
      </c>
      <c r="K35" s="70">
        <f t="array" ref="K35">IFERROR(INDEX('Commission Data'!$E:$E,MATCH(1,('Commission Data'!$B:$B=A35)*('Commission Data'!$C:$C="Geoff"),0)),0)</f>
        <v>0</v>
      </c>
      <c r="L35" s="47" t="b">
        <v>0</v>
      </c>
    </row>
    <row r="36">
      <c r="J36" s="70">
        <f t="array" ref="J36">IFERROR(INDEX('Commission Data'!$D:$D,MATCH(1,('Commission Data'!$B:$B=A36)*('Commission Data'!$C:$C="Geoff"),0)),0)</f>
        <v>0</v>
      </c>
      <c r="K36" s="70">
        <f t="array" ref="K36">IFERROR(INDEX('Commission Data'!$E:$E,MATCH(1,('Commission Data'!$B:$B=A36)*('Commission Data'!$C:$C="Geoff"),0)),0)</f>
        <v>0</v>
      </c>
      <c r="L36" s="47" t="b">
        <v>0</v>
      </c>
    </row>
    <row r="37">
      <c r="J37" s="70">
        <f t="array" ref="J37">IFERROR(INDEX('Commission Data'!$D:$D,MATCH(1,('Commission Data'!$B:$B=A37)*('Commission Data'!$C:$C="Geoff"),0)),0)</f>
        <v>0</v>
      </c>
      <c r="K37" s="70">
        <f t="array" ref="K37">IFERROR(INDEX('Commission Data'!$E:$E,MATCH(1,('Commission Data'!$B:$B=A37)*('Commission Data'!$C:$C="Geoff"),0)),0)</f>
        <v>0</v>
      </c>
      <c r="L37" s="47" t="b">
        <v>0</v>
      </c>
    </row>
    <row r="38">
      <c r="J38" s="70">
        <f t="array" ref="J38">IFERROR(INDEX('Commission Data'!$D:$D,MATCH(1,('Commission Data'!$B:$B=A38)*('Commission Data'!$C:$C="Geoff"),0)),0)</f>
        <v>0</v>
      </c>
      <c r="K38" s="70">
        <f t="array" ref="K38">IFERROR(INDEX('Commission Data'!$E:$E,MATCH(1,('Commission Data'!$B:$B=A38)*('Commission Data'!$C:$C="Geoff"),0)),0)</f>
        <v>0</v>
      </c>
      <c r="L38" s="47" t="b">
        <v>0</v>
      </c>
    </row>
    <row r="39">
      <c r="J39" s="70">
        <f t="array" ref="J39">IFERROR(INDEX('Commission Data'!$D:$D,MATCH(1,('Commission Data'!$B:$B=A39)*('Commission Data'!$C:$C="Geoff"),0)),0)</f>
        <v>0</v>
      </c>
      <c r="K39" s="70">
        <f t="array" ref="K39">IFERROR(INDEX('Commission Data'!$E:$E,MATCH(1,('Commission Data'!$B:$B=A39)*('Commission Data'!$C:$C="Geoff"),0)),0)</f>
        <v>0</v>
      </c>
      <c r="L39" s="47" t="b">
        <v>0</v>
      </c>
    </row>
    <row r="40">
      <c r="J40" s="70">
        <f t="array" ref="J40">IFERROR(INDEX('Commission Data'!$D:$D,MATCH(1,('Commission Data'!$B:$B=A40)*('Commission Data'!$C:$C="Geoff"),0)),0)</f>
        <v>0</v>
      </c>
      <c r="K40" s="70">
        <f t="array" ref="K40">IFERROR(INDEX('Commission Data'!$E:$E,MATCH(1,('Commission Data'!$B:$B=A40)*('Commission Data'!$C:$C="Geoff"),0)),0)</f>
        <v>0</v>
      </c>
      <c r="L40" s="47" t="b">
        <v>0</v>
      </c>
    </row>
    <row r="41">
      <c r="J41" s="70">
        <f t="array" ref="J41">IFERROR(INDEX('Commission Data'!$D:$D,MATCH(1,('Commission Data'!$B:$B=A41)*('Commission Data'!$C:$C="Geoff"),0)),0)</f>
        <v>0</v>
      </c>
      <c r="K41" s="70">
        <f t="array" ref="K41">IFERROR(INDEX('Commission Data'!$E:$E,MATCH(1,('Commission Data'!$B:$B=A41)*('Commission Data'!$C:$C="Geoff"),0)),0)</f>
        <v>0</v>
      </c>
      <c r="L41" s="47" t="b">
        <v>0</v>
      </c>
    </row>
    <row r="42">
      <c r="J42" s="70">
        <f t="array" ref="J42">IFERROR(INDEX('Commission Data'!$D:$D,MATCH(1,('Commission Data'!$B:$B=A42)*('Commission Data'!$C:$C="Geoff"),0)),0)</f>
        <v>0</v>
      </c>
      <c r="K42" s="70">
        <f t="array" ref="K42">IFERROR(INDEX('Commission Data'!$E:$E,MATCH(1,('Commission Data'!$B:$B=A42)*('Commission Data'!$C:$C="Geoff"),0)),0)</f>
        <v>0</v>
      </c>
      <c r="L42" s="47" t="b">
        <v>0</v>
      </c>
    </row>
    <row r="43">
      <c r="J43" s="70">
        <f t="array" ref="J43">IFERROR(INDEX('Commission Data'!$D:$D,MATCH(1,('Commission Data'!$B:$B=A43)*('Commission Data'!$C:$C="Geoff"),0)),0)</f>
        <v>0</v>
      </c>
      <c r="K43" s="70">
        <f t="array" ref="K43">IFERROR(INDEX('Commission Data'!$E:$E,MATCH(1,('Commission Data'!$B:$B=A43)*('Commission Data'!$C:$C="Geoff"),0)),0)</f>
        <v>0</v>
      </c>
      <c r="L43" s="47" t="b">
        <v>0</v>
      </c>
    </row>
    <row r="44">
      <c r="J44" s="70">
        <f t="array" ref="J44">IFERROR(INDEX('Commission Data'!$D:$D,MATCH(1,('Commission Data'!$B:$B=A44)*('Commission Data'!$C:$C="Geoff"),0)),0)</f>
        <v>0</v>
      </c>
      <c r="K44" s="70">
        <f t="array" ref="K44">IFERROR(INDEX('Commission Data'!$E:$E,MATCH(1,('Commission Data'!$B:$B=A44)*('Commission Data'!$C:$C="Geoff"),0)),0)</f>
        <v>0</v>
      </c>
      <c r="L44" s="47" t="b">
        <v>0</v>
      </c>
    </row>
    <row r="45">
      <c r="J45" s="70">
        <f t="array" ref="J45">IFERROR(INDEX('Commission Data'!$D:$D,MATCH(1,('Commission Data'!$B:$B=A45)*('Commission Data'!$C:$C="Geoff"),0)),0)</f>
        <v>0</v>
      </c>
      <c r="K45" s="70">
        <f t="array" ref="K45">IFERROR(INDEX('Commission Data'!$E:$E,MATCH(1,('Commission Data'!$B:$B=A45)*('Commission Data'!$C:$C="Geoff"),0)),0)</f>
        <v>0</v>
      </c>
      <c r="L45" s="47" t="b">
        <v>0</v>
      </c>
    </row>
    <row r="46">
      <c r="J46" s="70">
        <f t="array" ref="J46">IFERROR(INDEX('Commission Data'!$D:$D,MATCH(1,('Commission Data'!$B:$B=A46)*('Commission Data'!$C:$C="Geoff"),0)),0)</f>
        <v>0</v>
      </c>
      <c r="K46" s="70">
        <f t="array" ref="K46">IFERROR(INDEX('Commission Data'!$E:$E,MATCH(1,('Commission Data'!$B:$B=A46)*('Commission Data'!$C:$C="Geoff"),0)),0)</f>
        <v>0</v>
      </c>
      <c r="L46" s="47" t="b">
        <v>0</v>
      </c>
    </row>
    <row r="47">
      <c r="J47" s="70">
        <f t="array" ref="J47">IFERROR(INDEX('Commission Data'!$D:$D,MATCH(1,('Commission Data'!$B:$B=A47)*('Commission Data'!$C:$C="Geoff"),0)),0)</f>
        <v>0</v>
      </c>
      <c r="K47" s="70">
        <f t="array" ref="K47">IFERROR(INDEX('Commission Data'!$E:$E,MATCH(1,('Commission Data'!$B:$B=A47)*('Commission Data'!$C:$C="Geoff"),0)),0)</f>
        <v>0</v>
      </c>
      <c r="L47" s="47" t="b">
        <v>0</v>
      </c>
    </row>
    <row r="48">
      <c r="J48" s="70">
        <f t="array" ref="J48">IFERROR(INDEX('Commission Data'!$D:$D,MATCH(1,('Commission Data'!$B:$B=A48)*('Commission Data'!$C:$C="Geoff"),0)),0)</f>
        <v>0</v>
      </c>
      <c r="K48" s="70">
        <f t="array" ref="K48">IFERROR(INDEX('Commission Data'!$E:$E,MATCH(1,('Commission Data'!$B:$B=A48)*('Commission Data'!$C:$C="Geoff"),0)),0)</f>
        <v>0</v>
      </c>
      <c r="L48" s="47" t="b">
        <v>0</v>
      </c>
    </row>
    <row r="49">
      <c r="J49" s="70">
        <f t="array" ref="J49">IFERROR(INDEX('Commission Data'!$D:$D,MATCH(1,('Commission Data'!$B:$B=A49)*('Commission Data'!$C:$C="Geoff"),0)),0)</f>
        <v>0</v>
      </c>
      <c r="K49" s="70">
        <f t="array" ref="K49">IFERROR(INDEX('Commission Data'!$E:$E,MATCH(1,('Commission Data'!$B:$B=A49)*('Commission Data'!$C:$C="Geoff"),0)),0)</f>
        <v>0</v>
      </c>
      <c r="L49" s="47" t="b">
        <v>0</v>
      </c>
    </row>
    <row r="50">
      <c r="J50" s="70">
        <f t="array" ref="J50">IFERROR(INDEX('Commission Data'!$D:$D,MATCH(1,('Commission Data'!$B:$B=A50)*('Commission Data'!$C:$C="Geoff"),0)),0)</f>
        <v>0</v>
      </c>
      <c r="K50" s="70">
        <f t="array" ref="K50">IFERROR(INDEX('Commission Data'!$E:$E,MATCH(1,('Commission Data'!$B:$B=A50)*('Commission Data'!$C:$C="Geoff"),0)),0)</f>
        <v>0</v>
      </c>
      <c r="L50" s="47" t="b">
        <v>0</v>
      </c>
    </row>
    <row r="51">
      <c r="J51" s="70">
        <f t="array" ref="J51">IFERROR(INDEX('Commission Data'!$D:$D,MATCH(1,('Commission Data'!$B:$B=A51)*('Commission Data'!$C:$C="Geoff"),0)),0)</f>
        <v>0</v>
      </c>
      <c r="K51" s="70">
        <f t="array" ref="K51">IFERROR(INDEX('Commission Data'!$E:$E,MATCH(1,('Commission Data'!$B:$B=A51)*('Commission Data'!$C:$C="Geoff"),0)),0)</f>
        <v>0</v>
      </c>
      <c r="L51" s="47" t="b">
        <v>0</v>
      </c>
    </row>
    <row r="52">
      <c r="J52" s="70">
        <f t="array" ref="J52">IFERROR(INDEX('Commission Data'!$D:$D,MATCH(1,('Commission Data'!$B:$B=A52)*('Commission Data'!$C:$C="Geoff"),0)),0)</f>
        <v>0</v>
      </c>
      <c r="K52" s="70">
        <f t="array" ref="K52">IFERROR(INDEX('Commission Data'!$E:$E,MATCH(1,('Commission Data'!$B:$B=A52)*('Commission Data'!$C:$C="Geoff"),0)),0)</f>
        <v>0</v>
      </c>
      <c r="L52" s="47" t="b">
        <v>0</v>
      </c>
    </row>
    <row r="53">
      <c r="J53" s="70">
        <f t="array" ref="J53">IFERROR(INDEX('Commission Data'!$D:$D,MATCH(1,('Commission Data'!$B:$B=A53)*('Commission Data'!$C:$C="Geoff"),0)),0)</f>
        <v>0</v>
      </c>
      <c r="K53" s="70">
        <f t="array" ref="K53">IFERROR(INDEX('Commission Data'!$E:$E,MATCH(1,('Commission Data'!$B:$B=A53)*('Commission Data'!$C:$C="Geoff"),0)),0)</f>
        <v>0</v>
      </c>
      <c r="L53" s="47" t="b">
        <v>0</v>
      </c>
    </row>
    <row r="54">
      <c r="J54" s="70">
        <f t="array" ref="J54">IFERROR(INDEX('Commission Data'!$D:$D,MATCH(1,('Commission Data'!$B:$B=A54)*('Commission Data'!$C:$C="Geoff"),0)),0)</f>
        <v>0</v>
      </c>
      <c r="K54" s="70">
        <f t="array" ref="K54">IFERROR(INDEX('Commission Data'!$E:$E,MATCH(1,('Commission Data'!$B:$B=A54)*('Commission Data'!$C:$C="Geoff"),0)),0)</f>
        <v>0</v>
      </c>
      <c r="L54" s="47" t="b">
        <v>0</v>
      </c>
    </row>
    <row r="55">
      <c r="J55" s="70">
        <f t="array" ref="J55">IFERROR(INDEX('Commission Data'!$D:$D,MATCH(1,('Commission Data'!$B:$B=A55)*('Commission Data'!$C:$C="Geoff"),0)),0)</f>
        <v>0</v>
      </c>
      <c r="K55" s="70">
        <f t="array" ref="K55">IFERROR(INDEX('Commission Data'!$E:$E,MATCH(1,('Commission Data'!$B:$B=A55)*('Commission Data'!$C:$C="Geoff"),0)),0)</f>
        <v>0</v>
      </c>
      <c r="L55" s="47" t="b">
        <v>0</v>
      </c>
    </row>
    <row r="56">
      <c r="J56" s="70">
        <f t="array" ref="J56">IFERROR(INDEX('Commission Data'!$D:$D,MATCH(1,('Commission Data'!$B:$B=A56)*('Commission Data'!$C:$C="Geoff"),0)),0)</f>
        <v>0</v>
      </c>
      <c r="K56" s="70">
        <f t="array" ref="K56">IFERROR(INDEX('Commission Data'!$E:$E,MATCH(1,('Commission Data'!$B:$B=A56)*('Commission Data'!$C:$C="Geoff"),0)),0)</f>
        <v>0</v>
      </c>
      <c r="L56" s="47" t="b">
        <v>0</v>
      </c>
    </row>
    <row r="57">
      <c r="J57" s="70">
        <f t="array" ref="J57">IFERROR(INDEX('Commission Data'!$D:$D,MATCH(1,('Commission Data'!$B:$B=A57)*('Commission Data'!$C:$C="Geoff"),0)),0)</f>
        <v>0</v>
      </c>
      <c r="K57" s="70">
        <f t="array" ref="K57">IFERROR(INDEX('Commission Data'!$E:$E,MATCH(1,('Commission Data'!$B:$B=A57)*('Commission Data'!$C:$C="Geoff"),0)),0)</f>
        <v>0</v>
      </c>
      <c r="L57" s="47" t="b">
        <v>0</v>
      </c>
    </row>
    <row r="58">
      <c r="J58" s="70">
        <f t="array" ref="J58">IFERROR(INDEX('Commission Data'!$D:$D,MATCH(1,('Commission Data'!$B:$B=A58)*('Commission Data'!$C:$C="Geoff"),0)),0)</f>
        <v>0</v>
      </c>
      <c r="K58" s="70">
        <f t="array" ref="K58">IFERROR(INDEX('Commission Data'!$E:$E,MATCH(1,('Commission Data'!$B:$B=A58)*('Commission Data'!$C:$C="Geoff"),0)),0)</f>
        <v>0</v>
      </c>
      <c r="L58" s="47" t="b">
        <v>0</v>
      </c>
    </row>
    <row r="59">
      <c r="J59" s="70">
        <f t="array" ref="J59">IFERROR(INDEX('Commission Data'!$D:$D,MATCH(1,('Commission Data'!$B:$B=A59)*('Commission Data'!$C:$C="Geoff"),0)),0)</f>
        <v>0</v>
      </c>
      <c r="K59" s="70">
        <f t="array" ref="K59">IFERROR(INDEX('Commission Data'!$E:$E,MATCH(1,('Commission Data'!$B:$B=A59)*('Commission Data'!$C:$C="Geoff"),0)),0)</f>
        <v>0</v>
      </c>
      <c r="L59" s="47" t="b">
        <v>0</v>
      </c>
    </row>
    <row r="60">
      <c r="J60" s="70">
        <f t="array" ref="J60">IFERROR(INDEX('Commission Data'!$D:$D,MATCH(1,('Commission Data'!$B:$B=A60)*('Commission Data'!$C:$C="Geoff"),0)),0)</f>
        <v>0</v>
      </c>
      <c r="K60" s="70">
        <f t="array" ref="K60">IFERROR(INDEX('Commission Data'!$E:$E,MATCH(1,('Commission Data'!$B:$B=A60)*('Commission Data'!$C:$C="Geoff"),0)),0)</f>
        <v>0</v>
      </c>
      <c r="L60" s="47" t="b">
        <v>0</v>
      </c>
    </row>
    <row r="61">
      <c r="J61" s="70">
        <f t="array" ref="J61">IFERROR(INDEX('Commission Data'!$D:$D,MATCH(1,('Commission Data'!$B:$B=A61)*('Commission Data'!$C:$C="Geoff"),0)),0)</f>
        <v>0</v>
      </c>
      <c r="K61" s="70">
        <f t="array" ref="K61">IFERROR(INDEX('Commission Data'!$E:$E,MATCH(1,('Commission Data'!$B:$B=A61)*('Commission Data'!$C:$C="Geoff"),0)),0)</f>
        <v>0</v>
      </c>
      <c r="L61" s="47" t="b">
        <v>0</v>
      </c>
    </row>
    <row r="62">
      <c r="J62" s="70">
        <f t="array" ref="J62">IFERROR(INDEX('Commission Data'!$D:$D,MATCH(1,('Commission Data'!$B:$B=A62)*('Commission Data'!$C:$C="Geoff"),0)),0)</f>
        <v>0</v>
      </c>
      <c r="K62" s="70">
        <f t="array" ref="K62">IFERROR(INDEX('Commission Data'!$E:$E,MATCH(1,('Commission Data'!$B:$B=A62)*('Commission Data'!$C:$C="Geoff"),0)),0)</f>
        <v>0</v>
      </c>
      <c r="L62" s="47" t="b">
        <v>0</v>
      </c>
    </row>
    <row r="63">
      <c r="J63" s="70">
        <f t="array" ref="J63">IFERROR(INDEX('Commission Data'!$D:$D,MATCH(1,('Commission Data'!$B:$B=A63)*('Commission Data'!$C:$C="Geoff"),0)),0)</f>
        <v>0</v>
      </c>
      <c r="K63" s="70">
        <f t="array" ref="K63">IFERROR(INDEX('Commission Data'!$E:$E,MATCH(1,('Commission Data'!$B:$B=A63)*('Commission Data'!$C:$C="Geoff"),0)),0)</f>
        <v>0</v>
      </c>
      <c r="L63" s="47" t="b">
        <v>0</v>
      </c>
    </row>
    <row r="64">
      <c r="J64" s="70">
        <f t="array" ref="J64">IFERROR(INDEX('Commission Data'!$D:$D,MATCH(1,('Commission Data'!$B:$B=A64)*('Commission Data'!$C:$C="Geoff"),0)),0)</f>
        <v>0</v>
      </c>
      <c r="K64" s="70">
        <f t="array" ref="K64">IFERROR(INDEX('Commission Data'!$E:$E,MATCH(1,('Commission Data'!$B:$B=A64)*('Commission Data'!$C:$C="Geoff"),0)),0)</f>
        <v>0</v>
      </c>
    </row>
    <row r="65">
      <c r="J65" s="70">
        <f t="array" ref="J65">IFERROR(INDEX('Commission Data'!$D:$D,MATCH(1,('Commission Data'!$B:$B=A65)*('Commission Data'!$C:$C="Geoff"),0)),0)</f>
        <v>0</v>
      </c>
      <c r="K65" s="70">
        <f t="array" ref="K65">IFERROR(INDEX('Commission Data'!$E:$E,MATCH(1,('Commission Data'!$B:$B=A65)*('Commission Data'!$C:$C="Geoff"),0)),0)</f>
        <v>0</v>
      </c>
    </row>
    <row r="66">
      <c r="J66" s="70">
        <f t="array" ref="J66">IFERROR(INDEX('Commission Data'!$D:$D,MATCH(1,('Commission Data'!$B:$B=A66)*('Commission Data'!$C:$C="Geoff"),0)),0)</f>
        <v>0</v>
      </c>
      <c r="K66" s="70">
        <f t="array" ref="K66">IFERROR(INDEX('Commission Data'!$E:$E,MATCH(1,('Commission Data'!$B:$B=A66)*('Commission Data'!$C:$C="Geoff"),0)),0)</f>
        <v>0</v>
      </c>
    </row>
    <row r="67">
      <c r="J67" s="70">
        <f t="array" ref="J67">IFERROR(INDEX('Commission Data'!$D:$D,MATCH(1,('Commission Data'!$B:$B=A67)*('Commission Data'!$C:$C="Geoff"),0)),0)</f>
        <v>0</v>
      </c>
      <c r="K67" s="70">
        <f t="array" ref="K67">IFERROR(INDEX('Commission Data'!$E:$E,MATCH(1,('Commission Data'!$B:$B=A67)*('Commission Data'!$C:$C="Geoff"),0)),0)</f>
        <v>0</v>
      </c>
    </row>
    <row r="68">
      <c r="J68" s="70">
        <f t="array" ref="J68">IFERROR(INDEX('Commission Data'!$D:$D,MATCH(1,('Commission Data'!$B:$B=A68)*('Commission Data'!$C:$C="Geoff"),0)),0)</f>
        <v>0</v>
      </c>
      <c r="K68" s="70">
        <f t="array" ref="K68">IFERROR(INDEX('Commission Data'!$E:$E,MATCH(1,('Commission Data'!$B:$B=A68)*('Commission Data'!$C:$C="Geoff"),0)),0)</f>
        <v>0</v>
      </c>
    </row>
    <row r="69">
      <c r="J69" s="70">
        <f t="array" ref="J69">IFERROR(INDEX('Commission Data'!$D:$D,MATCH(1,('Commission Data'!$B:$B=A69)*('Commission Data'!$C:$C="Geoff"),0)),0)</f>
        <v>0</v>
      </c>
      <c r="K69" s="70">
        <f t="array" ref="K69">IFERROR(INDEX('Commission Data'!$E:$E,MATCH(1,('Commission Data'!$B:$B=A69)*('Commission Data'!$C:$C="Geoff"),0)),0)</f>
        <v>0</v>
      </c>
    </row>
    <row r="70">
      <c r="J70" s="70">
        <f t="array" ref="J70">IFERROR(INDEX('Commission Data'!$D:$D,MATCH(1,('Commission Data'!$B:$B=A70)*('Commission Data'!$C:$C="Geoff"),0)),0)</f>
        <v>0</v>
      </c>
      <c r="K70" s="70">
        <f t="array" ref="K70">IFERROR(INDEX('Commission Data'!$E:$E,MATCH(1,('Commission Data'!$B:$B=A70)*('Commission Data'!$C:$C="Geoff"),0)),0)</f>
        <v>0</v>
      </c>
    </row>
    <row r="71">
      <c r="J71" s="70">
        <f t="array" ref="J71">IFERROR(INDEX('Commission Data'!$D:$D,MATCH(1,('Commission Data'!$B:$B=A71)*('Commission Data'!$C:$C="Geoff"),0)),0)</f>
        <v>0</v>
      </c>
      <c r="K71" s="70">
        <f t="array" ref="K71">IFERROR(INDEX('Commission Data'!$E:$E,MATCH(1,('Commission Data'!$B:$B=A71)*('Commission Data'!$C:$C="Geoff"),0)),0)</f>
        <v>0</v>
      </c>
    </row>
    <row r="72">
      <c r="J72" s="70">
        <f t="array" ref="J72">IFERROR(INDEX('Commission Data'!$D:$D,MATCH(1,('Commission Data'!$B:$B=A72)*('Commission Data'!$C:$C="Geoff"),0)),0)</f>
        <v>0</v>
      </c>
      <c r="K72" s="70">
        <f t="array" ref="K72">IFERROR(INDEX('Commission Data'!$E:$E,MATCH(1,('Commission Data'!$B:$B=A72)*('Commission Data'!$C:$C="Geoff"),0)),0)</f>
        <v>0</v>
      </c>
    </row>
    <row r="73">
      <c r="J73" s="70">
        <f t="array" ref="J73">IFERROR(INDEX('Commission Data'!$D:$D,MATCH(1,('Commission Data'!$B:$B=A73)*('Commission Data'!$C:$C="Geoff"),0)),0)</f>
        <v>0</v>
      </c>
      <c r="K73" s="70">
        <f t="array" ref="K73">IFERROR(INDEX('Commission Data'!$E:$E,MATCH(1,('Commission Data'!$B:$B=A73)*('Commission Data'!$C:$C="Geoff"),0)),0)</f>
        <v>0</v>
      </c>
    </row>
    <row r="74">
      <c r="J74" s="70">
        <f t="array" ref="J74">IFERROR(INDEX('Commission Data'!$D:$D,MATCH(1,('Commission Data'!$B:$B=A74)*('Commission Data'!$C:$C="Geoff"),0)),0)</f>
        <v>0</v>
      </c>
      <c r="K74" s="70">
        <f t="array" ref="K74">IFERROR(INDEX('Commission Data'!$E:$E,MATCH(1,('Commission Data'!$B:$B=A74)*('Commission Data'!$C:$C="Geoff"),0)),0)</f>
        <v>0</v>
      </c>
    </row>
    <row r="75">
      <c r="J75" s="70">
        <f t="array" ref="J75">IFERROR(INDEX('Commission Data'!$D:$D,MATCH(1,('Commission Data'!$B:$B=A75)*('Commission Data'!$C:$C="Geoff"),0)),0)</f>
        <v>0</v>
      </c>
      <c r="K75" s="70">
        <f t="array" ref="K75">IFERROR(INDEX('Commission Data'!$E:$E,MATCH(1,('Commission Data'!$B:$B=A75)*('Commission Data'!$C:$C="Geoff"),0)),0)</f>
        <v>0</v>
      </c>
    </row>
    <row r="76">
      <c r="J76" s="70">
        <f t="array" ref="J76">IFERROR(INDEX('Commission Data'!$D:$D,MATCH(1,('Commission Data'!$B:$B=A76)*('Commission Data'!$C:$C="Geoff"),0)),0)</f>
        <v>0</v>
      </c>
      <c r="K76" s="70">
        <f t="array" ref="K76">IFERROR(INDEX('Commission Data'!$E:$E,MATCH(1,('Commission Data'!$B:$B=A76)*('Commission Data'!$C:$C="Geoff"),0)),0)</f>
        <v>0</v>
      </c>
    </row>
    <row r="77">
      <c r="J77" s="70">
        <f t="array" ref="J77">IFERROR(INDEX('Commission Data'!$D:$D,MATCH(1,('Commission Data'!$B:$B=A77)*('Commission Data'!$C:$C="Geoff"),0)),0)</f>
        <v>0</v>
      </c>
      <c r="K77" s="70">
        <f t="array" ref="K77">IFERROR(INDEX('Commission Data'!$E:$E,MATCH(1,('Commission Data'!$B:$B=A77)*('Commission Data'!$C:$C="Geoff"),0)),0)</f>
        <v>0</v>
      </c>
    </row>
    <row r="78">
      <c r="J78" s="70">
        <f t="array" ref="J78">IFERROR(INDEX('Commission Data'!$D:$D,MATCH(1,('Commission Data'!$B:$B=A78)*('Commission Data'!$C:$C="Geoff"),0)),0)</f>
        <v>0</v>
      </c>
      <c r="K78" s="70">
        <f t="array" ref="K78">IFERROR(INDEX('Commission Data'!$E:$E,MATCH(1,('Commission Data'!$B:$B=A78)*('Commission Data'!$C:$C="Geoff"),0)),0)</f>
        <v>0</v>
      </c>
    </row>
    <row r="79">
      <c r="J79" s="70">
        <f t="array" ref="J79">IFERROR(INDEX('Commission Data'!$D:$D,MATCH(1,('Commission Data'!$B:$B=A79)*('Commission Data'!$C:$C="Geoff"),0)),0)</f>
        <v>0</v>
      </c>
      <c r="K79" s="70">
        <f t="array" ref="K79">IFERROR(INDEX('Commission Data'!$E:$E,MATCH(1,('Commission Data'!$B:$B=A79)*('Commission Data'!$C:$C="Geoff"),0)),0)</f>
        <v>0</v>
      </c>
    </row>
    <row r="80">
      <c r="J80" s="70">
        <f t="array" ref="J80">IFERROR(INDEX('Commission Data'!$D:$D,MATCH(1,('Commission Data'!$B:$B=A80)*('Commission Data'!$C:$C="Geoff"),0)),0)</f>
        <v>0</v>
      </c>
      <c r="K80" s="70">
        <f t="array" ref="K80">IFERROR(INDEX('Commission Data'!$E:$E,MATCH(1,('Commission Data'!$B:$B=A80)*('Commission Data'!$C:$C="Geoff"),0)),0)</f>
        <v>0</v>
      </c>
    </row>
    <row r="81">
      <c r="J81" s="70">
        <f t="array" ref="J81">IFERROR(INDEX('Commission Data'!$D:$D,MATCH(1,('Commission Data'!$B:$B=A81)*('Commission Data'!$C:$C="Geoff"),0)),0)</f>
        <v>0</v>
      </c>
      <c r="K81" s="70">
        <f t="array" ref="K81">IFERROR(INDEX('Commission Data'!$E:$E,MATCH(1,('Commission Data'!$B:$B=A81)*('Commission Data'!$C:$C="Geoff"),0)),0)</f>
        <v>0</v>
      </c>
    </row>
    <row r="82">
      <c r="J82" s="70">
        <f t="array" ref="J82">IFERROR(INDEX('Commission Data'!$D:$D,MATCH(1,('Commission Data'!$B:$B=A82)*('Commission Data'!$C:$C="Geoff"),0)),0)</f>
        <v>0</v>
      </c>
      <c r="K82" s="70">
        <f t="array" ref="K82">IFERROR(INDEX('Commission Data'!$E:$E,MATCH(1,('Commission Data'!$B:$B=A82)*('Commission Data'!$C:$C="Geoff"),0)),0)</f>
        <v>0</v>
      </c>
    </row>
    <row r="83">
      <c r="J83" s="70">
        <f t="array" ref="J83">IFERROR(INDEX('Commission Data'!$D:$D,MATCH(1,('Commission Data'!$B:$B=A83)*('Commission Data'!$C:$C="Geoff"),0)),0)</f>
        <v>0</v>
      </c>
      <c r="K83" s="70">
        <f t="array" ref="K83">IFERROR(INDEX('Commission Data'!$E:$E,MATCH(1,('Commission Data'!$B:$B=A83)*('Commission Data'!$C:$C="Geoff"),0)),0)</f>
        <v>0</v>
      </c>
    </row>
    <row r="84">
      <c r="J84" s="70">
        <f t="array" ref="J84">IFERROR(INDEX('Commission Data'!$D:$D,MATCH(1,('Commission Data'!$B:$B=A84)*('Commission Data'!$C:$C="Geoff"),0)),0)</f>
        <v>0</v>
      </c>
      <c r="K84" s="70">
        <f t="array" ref="K84">IFERROR(INDEX('Commission Data'!$E:$E,MATCH(1,('Commission Data'!$B:$B=A84)*('Commission Data'!$C:$C="Geoff"),0)),0)</f>
        <v>0</v>
      </c>
    </row>
    <row r="85">
      <c r="J85" s="70">
        <f t="array" ref="J85">IFERROR(INDEX('Commission Data'!$D:$D,MATCH(1,('Commission Data'!$B:$B=A85)*('Commission Data'!$C:$C="Geoff"),0)),0)</f>
        <v>0</v>
      </c>
      <c r="K85" s="70">
        <f t="array" ref="K85">IFERROR(INDEX('Commission Data'!$E:$E,MATCH(1,('Commission Data'!$B:$B=A85)*('Commission Data'!$C:$C="Geoff"),0)),0)</f>
        <v>0</v>
      </c>
    </row>
    <row r="86">
      <c r="J86" s="70">
        <f t="array" ref="J86">IFERROR(INDEX('Commission Data'!$D:$D,MATCH(1,('Commission Data'!$B:$B=A86)*('Commission Data'!$C:$C="Geoff"),0)),0)</f>
        <v>0</v>
      </c>
      <c r="K86" s="70">
        <f t="array" ref="K86">IFERROR(INDEX('Commission Data'!$E:$E,MATCH(1,('Commission Data'!$B:$B=A86)*('Commission Data'!$C:$C="Geoff"),0)),0)</f>
        <v>0</v>
      </c>
    </row>
    <row r="87">
      <c r="J87" s="70">
        <f t="array" ref="J87">IFERROR(INDEX('Commission Data'!$D:$D,MATCH(1,('Commission Data'!$B:$B=A87)*('Commission Data'!$C:$C="Geoff"),0)),0)</f>
        <v>0</v>
      </c>
      <c r="K87" s="70">
        <f t="array" ref="K87">IFERROR(INDEX('Commission Data'!$E:$E,MATCH(1,('Commission Data'!$B:$B=A87)*('Commission Data'!$C:$C="Geoff"),0)),0)</f>
        <v>0</v>
      </c>
    </row>
    <row r="88">
      <c r="J88" s="70">
        <f t="array" ref="J88">IFERROR(INDEX('Commission Data'!$D:$D,MATCH(1,('Commission Data'!$B:$B=A88)*('Commission Data'!$C:$C="Geoff"),0)),0)</f>
        <v>0</v>
      </c>
      <c r="K88" s="70">
        <f t="array" ref="K88">IFERROR(INDEX('Commission Data'!$E:$E,MATCH(1,('Commission Data'!$B:$B=A88)*('Commission Data'!$C:$C="Geoff"),0)),0)</f>
        <v>0</v>
      </c>
    </row>
    <row r="89">
      <c r="J89" s="70">
        <f t="array" ref="J89">IFERROR(INDEX('Commission Data'!$D:$D,MATCH(1,('Commission Data'!$B:$B=A89)*('Commission Data'!$C:$C="Geoff"),0)),0)</f>
        <v>0</v>
      </c>
      <c r="K89" s="70">
        <f t="array" ref="K89">IFERROR(INDEX('Commission Data'!$E:$E,MATCH(1,('Commission Data'!$B:$B=A89)*('Commission Data'!$C:$C="Geoff"),0)),0)</f>
        <v>0</v>
      </c>
    </row>
    <row r="90">
      <c r="J90" s="70">
        <f t="array" ref="J90">IFERROR(INDEX('Commission Data'!$D:$D,MATCH(1,('Commission Data'!$B:$B=A90)*('Commission Data'!$C:$C="Geoff"),0)),0)</f>
        <v>0</v>
      </c>
      <c r="K90" s="70">
        <f t="array" ref="K90">IFERROR(INDEX('Commission Data'!$E:$E,MATCH(1,('Commission Data'!$B:$B=A90)*('Commission Data'!$C:$C="Geoff"),0)),0)</f>
        <v>0</v>
      </c>
    </row>
    <row r="91">
      <c r="J91" s="70">
        <f t="array" ref="J91">IFERROR(INDEX('Commission Data'!$D:$D,MATCH(1,('Commission Data'!$B:$B=A91)*('Commission Data'!$C:$C="Geoff"),0)),0)</f>
        <v>0</v>
      </c>
      <c r="K91" s="70">
        <f t="array" ref="K91">IFERROR(INDEX('Commission Data'!$E:$E,MATCH(1,('Commission Data'!$B:$B=A91)*('Commission Data'!$C:$C="Geoff"),0)),0)</f>
        <v>0</v>
      </c>
    </row>
    <row r="92">
      <c r="J92" s="70">
        <f t="array" ref="J92">IFERROR(INDEX('Commission Data'!$D:$D,MATCH(1,('Commission Data'!$B:$B=A92)*('Commission Data'!$C:$C="Geoff"),0)),0)</f>
        <v>0</v>
      </c>
      <c r="K92" s="70">
        <f t="array" ref="K92">IFERROR(INDEX('Commission Data'!$E:$E,MATCH(1,('Commission Data'!$B:$B=A92)*('Commission Data'!$C:$C="Geoff"),0)),0)</f>
        <v>0</v>
      </c>
    </row>
    <row r="93">
      <c r="J93" s="70">
        <f t="array" ref="J93">IFERROR(INDEX('Commission Data'!$D:$D,MATCH(1,('Commission Data'!$B:$B=A93)*('Commission Data'!$C:$C="Geoff"),0)),0)</f>
        <v>0</v>
      </c>
      <c r="K93" s="70">
        <f t="array" ref="K93">IFERROR(INDEX('Commission Data'!$E:$E,MATCH(1,('Commission Data'!$B:$B=A93)*('Commission Data'!$C:$C="Geoff"),0)),0)</f>
        <v>0</v>
      </c>
    </row>
    <row r="94">
      <c r="J94" s="70">
        <f t="array" ref="J94">IFERROR(INDEX('Commission Data'!$D:$D,MATCH(1,('Commission Data'!$B:$B=A94)*('Commission Data'!$C:$C="Geoff"),0)),0)</f>
        <v>0</v>
      </c>
      <c r="K94" s="70">
        <f t="array" ref="K94">IFERROR(INDEX('Commission Data'!$E:$E,MATCH(1,('Commission Data'!$B:$B=A94)*('Commission Data'!$C:$C="Geoff"),0)),0)</f>
        <v>0</v>
      </c>
    </row>
    <row r="95">
      <c r="J95" s="70">
        <f t="array" ref="J95">IFERROR(INDEX('Commission Data'!$D:$D,MATCH(1,('Commission Data'!$B:$B=A95)*('Commission Data'!$C:$C="Geoff"),0)),0)</f>
        <v>0</v>
      </c>
      <c r="K95" s="70">
        <f t="array" ref="K95">IFERROR(INDEX('Commission Data'!$E:$E,MATCH(1,('Commission Data'!$B:$B=A95)*('Commission Data'!$C:$C="Geoff"),0)),0)</f>
        <v>0</v>
      </c>
    </row>
    <row r="96">
      <c r="J96" s="70">
        <f t="array" ref="J96">IFERROR(INDEX('Commission Data'!$D:$D,MATCH(1,('Commission Data'!$B:$B=A96)*('Commission Data'!$C:$C="Geoff"),0)),0)</f>
        <v>0</v>
      </c>
      <c r="K96" s="70">
        <f t="array" ref="K96">IFERROR(INDEX('Commission Data'!$E:$E,MATCH(1,('Commission Data'!$B:$B=A96)*('Commission Data'!$C:$C="Geoff"),0)),0)</f>
        <v>0</v>
      </c>
    </row>
    <row r="97">
      <c r="J97" s="70">
        <f t="array" ref="J97">IFERROR(INDEX('Commission Data'!$D:$D,MATCH(1,('Commission Data'!$B:$B=A97)*('Commission Data'!$C:$C="Geoff"),0)),0)</f>
        <v>0</v>
      </c>
      <c r="K97" s="70">
        <f t="array" ref="K97">IFERROR(INDEX('Commission Data'!$E:$E,MATCH(1,('Commission Data'!$B:$B=A97)*('Commission Data'!$C:$C="Geoff"),0)),0)</f>
        <v>0</v>
      </c>
    </row>
    <row r="98">
      <c r="J98" s="70">
        <f t="array" ref="J98">IFERROR(INDEX('Commission Data'!$D:$D,MATCH(1,('Commission Data'!$B:$B=A98)*('Commission Data'!$C:$C="Geoff"),0)),0)</f>
        <v>0</v>
      </c>
      <c r="K98" s="70">
        <f t="array" ref="K98">IFERROR(INDEX('Commission Data'!$E:$E,MATCH(1,('Commission Data'!$B:$B=A98)*('Commission Data'!$C:$C="Geoff"),0)),0)</f>
        <v>0</v>
      </c>
    </row>
    <row r="99">
      <c r="J99" s="70">
        <f t="array" ref="J99">IFERROR(INDEX('Commission Data'!$D:$D,MATCH(1,('Commission Data'!$B:$B=A99)*('Commission Data'!$C:$C="Geoff"),0)),0)</f>
        <v>0</v>
      </c>
      <c r="K99" s="70">
        <f t="array" ref="K99">IFERROR(INDEX('Commission Data'!$E:$E,MATCH(1,('Commission Data'!$B:$B=A99)*('Commission Data'!$C:$C="Geoff"),0)),0)</f>
        <v>0</v>
      </c>
    </row>
    <row r="100">
      <c r="J100" s="70">
        <f t="array" ref="J100">IFERROR(INDEX('Commission Data'!$D:$D,MATCH(1,('Commission Data'!$B:$B=A100)*('Commission Data'!$C:$C="Geoff"),0)),0)</f>
        <v>0</v>
      </c>
      <c r="K100" s="70">
        <f t="array" ref="K100">IFERROR(INDEX('Commission Data'!$E:$E,MATCH(1,('Commission Data'!$B:$B=A100)*('Commission Data'!$C:$C="Geoff"),0)),0)</f>
        <v>0</v>
      </c>
    </row>
    <row r="101">
      <c r="J101" s="70">
        <f t="array" ref="J101">IFERROR(INDEX('Commission Data'!$D:$D,MATCH(1,('Commission Data'!$B:$B=A101)*('Commission Data'!$C:$C="Geoff"),0)),0)</f>
        <v>0</v>
      </c>
      <c r="K101" s="70">
        <f t="array" ref="K101">IFERROR(INDEX('Commission Data'!$E:$E,MATCH(1,('Commission Data'!$B:$B=A101)*('Commission Data'!$C:$C="Geoff"),0)),0)</f>
        <v>0</v>
      </c>
    </row>
    <row r="102">
      <c r="J102" s="70">
        <f t="array" ref="J102">IFERROR(INDEX('Commission Data'!$D:$D,MATCH(1,('Commission Data'!$B:$B=A102)*('Commission Data'!$C:$C="Geoff"),0)),0)</f>
        <v>0</v>
      </c>
      <c r="K102" s="70">
        <f t="array" ref="K102">IFERROR(INDEX('Commission Data'!$E:$E,MATCH(1,('Commission Data'!$B:$B=A102)*('Commission Data'!$C:$C="Geoff"),0)),0)</f>
        <v>0</v>
      </c>
    </row>
    <row r="103">
      <c r="J103" s="70">
        <f t="array" ref="J103">IFERROR(INDEX('Commission Data'!$D:$D,MATCH(1,('Commission Data'!$B:$B=A103)*('Commission Data'!$C:$C="Geoff"),0)),0)</f>
        <v>0</v>
      </c>
      <c r="K103" s="70">
        <f t="array" ref="K103">IFERROR(INDEX('Commission Data'!$E:$E,MATCH(1,('Commission Data'!$B:$B=A103)*('Commission Data'!$C:$C="Geoff"),0)),0)</f>
        <v>0</v>
      </c>
    </row>
    <row r="104">
      <c r="J104" s="70">
        <f t="array" ref="J104">IFERROR(INDEX('Commission Data'!$D:$D,MATCH(1,('Commission Data'!$B:$B=A104)*('Commission Data'!$C:$C="Geoff"),0)),0)</f>
        <v>0</v>
      </c>
      <c r="K104" s="70">
        <f t="array" ref="K104">IFERROR(INDEX('Commission Data'!$E:$E,MATCH(1,('Commission Data'!$B:$B=A104)*('Commission Data'!$C:$C="Geoff"),0)),0)</f>
        <v>0</v>
      </c>
    </row>
    <row r="105">
      <c r="J105" s="70">
        <f t="array" ref="J105">IFERROR(INDEX('Commission Data'!$D:$D,MATCH(1,('Commission Data'!$B:$B=A105)*('Commission Data'!$C:$C="Geoff"),0)),0)</f>
        <v>0</v>
      </c>
      <c r="K105" s="70">
        <f t="array" ref="K105">IFERROR(INDEX('Commission Data'!$E:$E,MATCH(1,('Commission Data'!$B:$B=A105)*('Commission Data'!$C:$C="Geoff"),0)),0)</f>
        <v>0</v>
      </c>
    </row>
    <row r="106">
      <c r="J106" s="70">
        <f t="array" ref="J106">IFERROR(INDEX('Commission Data'!$D:$D,MATCH(1,('Commission Data'!$B:$B=A106)*('Commission Data'!$C:$C="Geoff"),0)),0)</f>
        <v>0</v>
      </c>
      <c r="K106" s="70">
        <f t="array" ref="K106">IFERROR(INDEX('Commission Data'!$E:$E,MATCH(1,('Commission Data'!$B:$B=A106)*('Commission Data'!$C:$C="Geoff"),0)),0)</f>
        <v>0</v>
      </c>
    </row>
    <row r="107">
      <c r="J107" s="70">
        <f t="array" ref="J107">IFERROR(INDEX('Commission Data'!$D:$D,MATCH(1,('Commission Data'!$B:$B=A107)*('Commission Data'!$C:$C="Geoff"),0)),0)</f>
        <v>0</v>
      </c>
      <c r="K107" s="70">
        <f t="array" ref="K107">IFERROR(INDEX('Commission Data'!$E:$E,MATCH(1,('Commission Data'!$B:$B=A107)*('Commission Data'!$C:$C="Geoff"),0)),0)</f>
        <v>0</v>
      </c>
    </row>
    <row r="108">
      <c r="J108" s="70">
        <f t="array" ref="J108">IFERROR(INDEX('Commission Data'!$D:$D,MATCH(1,('Commission Data'!$B:$B=A108)*('Commission Data'!$C:$C="Geoff"),0)),0)</f>
        <v>0</v>
      </c>
      <c r="K108" s="70">
        <f t="array" ref="K108">IFERROR(INDEX('Commission Data'!$E:$E,MATCH(1,('Commission Data'!$B:$B=A108)*('Commission Data'!$C:$C="Geoff"),0)),0)</f>
        <v>0</v>
      </c>
    </row>
    <row r="109">
      <c r="J109" s="70">
        <f t="array" ref="J109">IFERROR(INDEX('Commission Data'!$D:$D,MATCH(1,('Commission Data'!$B:$B=A109)*('Commission Data'!$C:$C="Geoff"),0)),0)</f>
        <v>0</v>
      </c>
      <c r="K109" s="70">
        <f t="array" ref="K109">IFERROR(INDEX('Commission Data'!$E:$E,MATCH(1,('Commission Data'!$B:$B=A109)*('Commission Data'!$C:$C="Geoff"),0)),0)</f>
        <v>0</v>
      </c>
    </row>
    <row r="110">
      <c r="J110" s="70">
        <f t="array" ref="J110">IFERROR(INDEX('Commission Data'!$D:$D,MATCH(1,('Commission Data'!$B:$B=A110)*('Commission Data'!$C:$C="Geoff"),0)),0)</f>
        <v>0</v>
      </c>
      <c r="K110" s="70">
        <f t="array" ref="K110">IFERROR(INDEX('Commission Data'!$E:$E,MATCH(1,('Commission Data'!$B:$B=A110)*('Commission Data'!$C:$C="Geoff"),0)),0)</f>
        <v>0</v>
      </c>
    </row>
    <row r="111">
      <c r="J111" s="70">
        <f t="array" ref="J111">IFERROR(INDEX('Commission Data'!$D:$D,MATCH(1,('Commission Data'!$B:$B=A111)*('Commission Data'!$C:$C="Geoff"),0)),0)</f>
        <v>0</v>
      </c>
      <c r="K111" s="70">
        <f t="array" ref="K111">IFERROR(INDEX('Commission Data'!$E:$E,MATCH(1,('Commission Data'!$B:$B=A111)*('Commission Data'!$C:$C="Geoff"),0)),0)</f>
        <v>0</v>
      </c>
    </row>
    <row r="112">
      <c r="J112" s="70">
        <f t="array" ref="J112">IFERROR(INDEX('Commission Data'!$D:$D,MATCH(1,('Commission Data'!$B:$B=A112)*('Commission Data'!$C:$C="Geoff"),0)),0)</f>
        <v>0</v>
      </c>
      <c r="K112" s="70">
        <f t="array" ref="K112">IFERROR(INDEX('Commission Data'!$E:$E,MATCH(1,('Commission Data'!$B:$B=A112)*('Commission Data'!$C:$C="Geoff"),0)),0)</f>
        <v>0</v>
      </c>
    </row>
    <row r="113">
      <c r="J113" s="70">
        <f t="array" ref="J113">IFERROR(INDEX('Commission Data'!$D:$D,MATCH(1,('Commission Data'!$B:$B=A113)*('Commission Data'!$C:$C="Geoff"),0)),0)</f>
        <v>0</v>
      </c>
      <c r="K113" s="70">
        <f t="array" ref="K113">IFERROR(INDEX('Commission Data'!$E:$E,MATCH(1,('Commission Data'!$B:$B=A113)*('Commission Data'!$C:$C="Geoff"),0)),0)</f>
        <v>0</v>
      </c>
    </row>
    <row r="114">
      <c r="J114" s="70">
        <f t="array" ref="J114">IFERROR(INDEX('Commission Data'!$D:$D,MATCH(1,('Commission Data'!$B:$B=A114)*('Commission Data'!$C:$C="Geoff"),0)),0)</f>
        <v>0</v>
      </c>
      <c r="K114" s="70">
        <f t="array" ref="K114">IFERROR(INDEX('Commission Data'!$E:$E,MATCH(1,('Commission Data'!$B:$B=A114)*('Commission Data'!$C:$C="Geoff"),0)),0)</f>
        <v>0</v>
      </c>
    </row>
    <row r="115">
      <c r="J115" s="70">
        <f t="array" ref="J115">IFERROR(INDEX('Commission Data'!$D:$D,MATCH(1,('Commission Data'!$B:$B=A115)*('Commission Data'!$C:$C="Geoff"),0)),0)</f>
        <v>0</v>
      </c>
      <c r="K115" s="70">
        <f t="array" ref="K115">IFERROR(INDEX('Commission Data'!$E:$E,MATCH(1,('Commission Data'!$B:$B=A115)*('Commission Data'!$C:$C="Geoff"),0)),0)</f>
        <v>0</v>
      </c>
    </row>
    <row r="116">
      <c r="J116" s="70">
        <f t="array" ref="J116">IFERROR(INDEX('Commission Data'!$D:$D,MATCH(1,('Commission Data'!$B:$B=A116)*('Commission Data'!$C:$C="Geoff"),0)),0)</f>
        <v>0</v>
      </c>
      <c r="K116" s="70">
        <f t="array" ref="K116">IFERROR(INDEX('Commission Data'!$E:$E,MATCH(1,('Commission Data'!$B:$B=A116)*('Commission Data'!$C:$C="Geoff"),0)),0)</f>
        <v>0</v>
      </c>
    </row>
    <row r="117">
      <c r="J117" s="70">
        <f t="array" ref="J117">IFERROR(INDEX('Commission Data'!$D:$D,MATCH(1,('Commission Data'!$B:$B=A117)*('Commission Data'!$C:$C="Geoff"),0)),0)</f>
        <v>0</v>
      </c>
      <c r="K117" s="70">
        <f t="array" ref="K117">IFERROR(INDEX('Commission Data'!$E:$E,MATCH(1,('Commission Data'!$B:$B=A117)*('Commission Data'!$C:$C="Geoff"),0)),0)</f>
        <v>0</v>
      </c>
    </row>
    <row r="118">
      <c r="J118" s="70">
        <f t="array" ref="J118">IFERROR(INDEX('Commission Data'!$D:$D,MATCH(1,('Commission Data'!$B:$B=A118)*('Commission Data'!$C:$C="Geoff"),0)),0)</f>
        <v>0</v>
      </c>
      <c r="K118" s="70">
        <f t="array" ref="K118">IFERROR(INDEX('Commission Data'!$E:$E,MATCH(1,('Commission Data'!$B:$B=A118)*('Commission Data'!$C:$C="Geoff"),0)),0)</f>
        <v>0</v>
      </c>
    </row>
    <row r="119">
      <c r="J119" s="70">
        <f t="array" ref="J119">IFERROR(INDEX('Commission Data'!$D:$D,MATCH(1,('Commission Data'!$B:$B=A119)*('Commission Data'!$C:$C="Geoff"),0)),0)</f>
        <v>0</v>
      </c>
      <c r="K119" s="70">
        <f t="array" ref="K119">IFERROR(INDEX('Commission Data'!$E:$E,MATCH(1,('Commission Data'!$B:$B=A119)*('Commission Data'!$C:$C="Geoff"),0)),0)</f>
        <v>0</v>
      </c>
    </row>
    <row r="120">
      <c r="J120" s="70">
        <f t="array" ref="J120">IFERROR(INDEX('Commission Data'!$D:$D,MATCH(1,('Commission Data'!$B:$B=A120)*('Commission Data'!$C:$C="Geoff"),0)),0)</f>
        <v>0</v>
      </c>
      <c r="K120" s="70">
        <f t="array" ref="K120">IFERROR(INDEX('Commission Data'!$E:$E,MATCH(1,('Commission Data'!$B:$B=A120)*('Commission Data'!$C:$C="Geoff"),0)),0)</f>
        <v>0</v>
      </c>
    </row>
    <row r="121">
      <c r="J121" s="70">
        <f t="array" ref="J121">IFERROR(INDEX('Commission Data'!$D:$D,MATCH(1,('Commission Data'!$B:$B=A121)*('Commission Data'!$C:$C="Geoff"),0)),0)</f>
        <v>0</v>
      </c>
      <c r="K121" s="70">
        <f t="array" ref="K121">IFERROR(INDEX('Commission Data'!$E:$E,MATCH(1,('Commission Data'!$B:$B=A121)*('Commission Data'!$C:$C="Geoff"),0)),0)</f>
        <v>0</v>
      </c>
    </row>
    <row r="122">
      <c r="J122" s="70">
        <f t="array" ref="J122">IFERROR(INDEX('Commission Data'!$D:$D,MATCH(1,('Commission Data'!$B:$B=A122)*('Commission Data'!$C:$C="Geoff"),0)),0)</f>
        <v>0</v>
      </c>
      <c r="K122" s="70">
        <f t="array" ref="K122">IFERROR(INDEX('Commission Data'!$E:$E,MATCH(1,('Commission Data'!$B:$B=A122)*('Commission Data'!$C:$C="Geoff"),0)),0)</f>
        <v>0</v>
      </c>
    </row>
    <row r="123">
      <c r="J123" s="70">
        <f t="array" ref="J123">IFERROR(INDEX('Commission Data'!$D:$D,MATCH(1,('Commission Data'!$B:$B=A123)*('Commission Data'!$C:$C="Geoff"),0)),0)</f>
        <v>0</v>
      </c>
      <c r="K123" s="70">
        <f t="array" ref="K123">IFERROR(INDEX('Commission Data'!$E:$E,MATCH(1,('Commission Data'!$B:$B=A123)*('Commission Data'!$C:$C="Geoff"),0)),0)</f>
        <v>0</v>
      </c>
    </row>
    <row r="124">
      <c r="J124" s="70">
        <f t="array" ref="J124">IFERROR(INDEX('Commission Data'!$D:$D,MATCH(1,('Commission Data'!$B:$B=A124)*('Commission Data'!$C:$C="Geoff"),0)),0)</f>
        <v>0</v>
      </c>
      <c r="K124" s="70">
        <f t="array" ref="K124">IFERROR(INDEX('Commission Data'!$E:$E,MATCH(1,('Commission Data'!$B:$B=A124)*('Commission Data'!$C:$C="Geoff"),0)),0)</f>
        <v>0</v>
      </c>
    </row>
    <row r="125">
      <c r="J125" s="70">
        <f t="array" ref="J125">IFERROR(INDEX('Commission Data'!$D:$D,MATCH(1,('Commission Data'!$B:$B=A125)*('Commission Data'!$C:$C="Geoff"),0)),0)</f>
        <v>0</v>
      </c>
      <c r="K125" s="70">
        <f t="array" ref="K125">IFERROR(INDEX('Commission Data'!$E:$E,MATCH(1,('Commission Data'!$B:$B=A125)*('Commission Data'!$C:$C="Geoff"),0)),0)</f>
        <v>0</v>
      </c>
    </row>
    <row r="126">
      <c r="J126" s="70">
        <f t="array" ref="J126">IFERROR(INDEX('Commission Data'!$D:$D,MATCH(1,('Commission Data'!$B:$B=A126)*('Commission Data'!$C:$C="Geoff"),0)),0)</f>
        <v>0</v>
      </c>
      <c r="K126" s="70">
        <f t="array" ref="K126">IFERROR(INDEX('Commission Data'!$E:$E,MATCH(1,('Commission Data'!$B:$B=A126)*('Commission Data'!$C:$C="Geoff"),0)),0)</f>
        <v>0</v>
      </c>
    </row>
    <row r="127">
      <c r="J127" s="70">
        <f t="array" ref="J127">IFERROR(INDEX('Commission Data'!$D:$D,MATCH(1,('Commission Data'!$B:$B=A127)*('Commission Data'!$C:$C="Geoff"),0)),0)</f>
        <v>0</v>
      </c>
      <c r="K127" s="70">
        <f t="array" ref="K127">IFERROR(INDEX('Commission Data'!$E:$E,MATCH(1,('Commission Data'!$B:$B=A127)*('Commission Data'!$C:$C="Geoff"),0)),0)</f>
        <v>0</v>
      </c>
    </row>
    <row r="128">
      <c r="J128" s="70">
        <f t="array" ref="J128">IFERROR(INDEX('Commission Data'!$D:$D,MATCH(1,('Commission Data'!$B:$B=A128)*('Commission Data'!$C:$C="Geoff"),0)),0)</f>
        <v>0</v>
      </c>
      <c r="K128" s="70">
        <f t="array" ref="K128">IFERROR(INDEX('Commission Data'!$E:$E,MATCH(1,('Commission Data'!$B:$B=A128)*('Commission Data'!$C:$C="Geoff"),0)),0)</f>
        <v>0</v>
      </c>
    </row>
    <row r="129">
      <c r="J129" s="70">
        <f t="array" ref="J129">IFERROR(INDEX('Commission Data'!$D:$D,MATCH(1,('Commission Data'!$B:$B=A129)*('Commission Data'!$C:$C="Geoff"),0)),0)</f>
        <v>0</v>
      </c>
      <c r="K129" s="70">
        <f t="array" ref="K129">IFERROR(INDEX('Commission Data'!$E:$E,MATCH(1,('Commission Data'!$B:$B=A129)*('Commission Data'!$C:$C="Geoff"),0)),0)</f>
        <v>0</v>
      </c>
    </row>
    <row r="130">
      <c r="J130" s="70">
        <f t="array" ref="J130">IFERROR(INDEX('Commission Data'!$D:$D,MATCH(1,('Commission Data'!$B:$B=A130)*('Commission Data'!$C:$C="Geoff"),0)),0)</f>
        <v>0</v>
      </c>
      <c r="K130" s="70">
        <f t="array" ref="K130">IFERROR(INDEX('Commission Data'!$E:$E,MATCH(1,('Commission Data'!$B:$B=A130)*('Commission Data'!$C:$C="Geoff"),0)),0)</f>
        <v>0</v>
      </c>
    </row>
    <row r="131">
      <c r="J131" s="70">
        <f t="array" ref="J131">IFERROR(INDEX('Commission Data'!$D:$D,MATCH(1,('Commission Data'!$B:$B=A131)*('Commission Data'!$C:$C="Geoff"),0)),0)</f>
        <v>0</v>
      </c>
      <c r="K131" s="70">
        <f t="array" ref="K131">IFERROR(INDEX('Commission Data'!$E:$E,MATCH(1,('Commission Data'!$B:$B=A131)*('Commission Data'!$C:$C="Geoff"),0)),0)</f>
        <v>0</v>
      </c>
    </row>
    <row r="132">
      <c r="J132" s="70">
        <f t="array" ref="J132">IFERROR(INDEX('Commission Data'!$D:$D,MATCH(1,('Commission Data'!$B:$B=A132)*('Commission Data'!$C:$C="Geoff"),0)),0)</f>
        <v>0</v>
      </c>
      <c r="K132" s="70">
        <f t="array" ref="K132">IFERROR(INDEX('Commission Data'!$E:$E,MATCH(1,('Commission Data'!$B:$B=A132)*('Commission Data'!$C:$C="Geoff"),0)),0)</f>
        <v>0</v>
      </c>
    </row>
    <row r="133">
      <c r="J133" s="70">
        <f t="array" ref="J133">IFERROR(INDEX('Commission Data'!$D:$D,MATCH(1,('Commission Data'!$B:$B=A133)*('Commission Data'!$C:$C="Geoff"),0)),0)</f>
        <v>0</v>
      </c>
      <c r="K133" s="70">
        <f t="array" ref="K133">IFERROR(INDEX('Commission Data'!$E:$E,MATCH(1,('Commission Data'!$B:$B=A133)*('Commission Data'!$C:$C="Geoff"),0)),0)</f>
        <v>0</v>
      </c>
    </row>
    <row r="134">
      <c r="J134" s="70">
        <f t="array" ref="J134">IFERROR(INDEX('Commission Data'!$D:$D,MATCH(1,('Commission Data'!$B:$B=A134)*('Commission Data'!$C:$C="Geoff"),0)),0)</f>
        <v>0</v>
      </c>
      <c r="K134" s="70">
        <f t="array" ref="K134">IFERROR(INDEX('Commission Data'!$E:$E,MATCH(1,('Commission Data'!$B:$B=A134)*('Commission Data'!$C:$C="Geoff"),0)),0)</f>
        <v>0</v>
      </c>
    </row>
    <row r="135">
      <c r="J135" s="70">
        <f t="array" ref="J135">IFERROR(INDEX('Commission Data'!$D:$D,MATCH(1,('Commission Data'!$B:$B=A135)*('Commission Data'!$C:$C="Geoff"),0)),0)</f>
        <v>0</v>
      </c>
      <c r="K135" s="70">
        <f t="array" ref="K135">IFERROR(INDEX('Commission Data'!$E:$E,MATCH(1,('Commission Data'!$B:$B=A135)*('Commission Data'!$C:$C="Geoff"),0)),0)</f>
        <v>0</v>
      </c>
    </row>
    <row r="136">
      <c r="J136" s="70">
        <f t="array" ref="J136">IFERROR(INDEX('Commission Data'!$D:$D,MATCH(1,('Commission Data'!$B:$B=A136)*('Commission Data'!$C:$C="Geoff"),0)),0)</f>
        <v>0</v>
      </c>
      <c r="K136" s="70">
        <f t="array" ref="K136">IFERROR(INDEX('Commission Data'!$E:$E,MATCH(1,('Commission Data'!$B:$B=A136)*('Commission Data'!$C:$C="Geoff"),0)),0)</f>
        <v>0</v>
      </c>
    </row>
    <row r="137">
      <c r="J137" s="70">
        <f t="array" ref="J137">IFERROR(INDEX('Commission Data'!$D:$D,MATCH(1,('Commission Data'!$B:$B=A137)*('Commission Data'!$C:$C="Geoff"),0)),0)</f>
        <v>0</v>
      </c>
      <c r="K137" s="70">
        <f t="array" ref="K137">IFERROR(INDEX('Commission Data'!$E:$E,MATCH(1,('Commission Data'!$B:$B=A137)*('Commission Data'!$C:$C="Geoff"),0)),0)</f>
        <v>0</v>
      </c>
    </row>
    <row r="138">
      <c r="J138" s="70">
        <f t="array" ref="J138">IFERROR(INDEX('Commission Data'!$D:$D,MATCH(1,('Commission Data'!$B:$B=A138)*('Commission Data'!$C:$C="Geoff"),0)),0)</f>
        <v>0</v>
      </c>
      <c r="K138" s="70">
        <f t="array" ref="K138">IFERROR(INDEX('Commission Data'!$E:$E,MATCH(1,('Commission Data'!$B:$B=A138)*('Commission Data'!$C:$C="Geoff"),0)),0)</f>
        <v>0</v>
      </c>
    </row>
    <row r="139">
      <c r="J139" s="70">
        <f t="array" ref="J139">IFERROR(INDEX('Commission Data'!$D:$D,MATCH(1,('Commission Data'!$B:$B=A139)*('Commission Data'!$C:$C="Geoff"),0)),0)</f>
        <v>0</v>
      </c>
      <c r="K139" s="70">
        <f t="array" ref="K139">IFERROR(INDEX('Commission Data'!$E:$E,MATCH(1,('Commission Data'!$B:$B=A139)*('Commission Data'!$C:$C="Geoff"),0)),0)</f>
        <v>0</v>
      </c>
    </row>
    <row r="140">
      <c r="J140" s="70">
        <f t="array" ref="J140">IFERROR(INDEX('Commission Data'!$D:$D,MATCH(1,('Commission Data'!$B:$B=A140)*('Commission Data'!$C:$C="Geoff"),0)),0)</f>
        <v>0</v>
      </c>
      <c r="K140" s="70">
        <f t="array" ref="K140">IFERROR(INDEX('Commission Data'!$E:$E,MATCH(1,('Commission Data'!$B:$B=A140)*('Commission Data'!$C:$C="Geoff"),0)),0)</f>
        <v>0</v>
      </c>
    </row>
    <row r="141">
      <c r="J141" s="70">
        <f t="array" ref="J141">IFERROR(INDEX('Commission Data'!$D:$D,MATCH(1,('Commission Data'!$B:$B=A141)*('Commission Data'!$C:$C="Geoff"),0)),0)</f>
        <v>0</v>
      </c>
      <c r="K141" s="70">
        <f t="array" ref="K141">IFERROR(INDEX('Commission Data'!$E:$E,MATCH(1,('Commission Data'!$B:$B=A141)*('Commission Data'!$C:$C="Geoff"),0)),0)</f>
        <v>0</v>
      </c>
    </row>
    <row r="142">
      <c r="J142" s="70">
        <f t="array" ref="J142">IFERROR(INDEX('Commission Data'!$D:$D,MATCH(1,('Commission Data'!$B:$B=A142)*('Commission Data'!$C:$C="Geoff"),0)),0)</f>
        <v>0</v>
      </c>
      <c r="K142" s="70">
        <f t="array" ref="K142">IFERROR(INDEX('Commission Data'!$E:$E,MATCH(1,('Commission Data'!$B:$B=A142)*('Commission Data'!$C:$C="Geoff"),0)),0)</f>
        <v>0</v>
      </c>
    </row>
    <row r="143">
      <c r="J143" s="70">
        <f t="array" ref="J143">IFERROR(INDEX('Commission Data'!$D:$D,MATCH(1,('Commission Data'!$B:$B=A143)*('Commission Data'!$C:$C="Geoff"),0)),0)</f>
        <v>0</v>
      </c>
      <c r="K143" s="70">
        <f t="array" ref="K143">IFERROR(INDEX('Commission Data'!$E:$E,MATCH(1,('Commission Data'!$B:$B=A143)*('Commission Data'!$C:$C="Geoff"),0)),0)</f>
        <v>0</v>
      </c>
    </row>
    <row r="144">
      <c r="J144" s="70">
        <f t="array" ref="J144">IFERROR(INDEX('Commission Data'!$D:$D,MATCH(1,('Commission Data'!$B:$B=A144)*('Commission Data'!$C:$C="Geoff"),0)),0)</f>
        <v>0</v>
      </c>
      <c r="K144" s="70">
        <f t="array" ref="K144">IFERROR(INDEX('Commission Data'!$E:$E,MATCH(1,('Commission Data'!$B:$B=A144)*('Commission Data'!$C:$C="Geoff"),0)),0)</f>
        <v>0</v>
      </c>
    </row>
    <row r="145">
      <c r="J145" s="70">
        <f t="array" ref="J145">IFERROR(INDEX('Commission Data'!$D:$D,MATCH(1,('Commission Data'!$B:$B=A145)*('Commission Data'!$C:$C="Geoff"),0)),0)</f>
        <v>0</v>
      </c>
      <c r="K145" s="70">
        <f t="array" ref="K145">IFERROR(INDEX('Commission Data'!$E:$E,MATCH(1,('Commission Data'!$B:$B=A145)*('Commission Data'!$C:$C="Geoff"),0)),0)</f>
        <v>0</v>
      </c>
    </row>
    <row r="146">
      <c r="J146" s="70">
        <f t="array" ref="J146">IFERROR(INDEX('Commission Data'!$D:$D,MATCH(1,('Commission Data'!$B:$B=A146)*('Commission Data'!$C:$C="Geoff"),0)),0)</f>
        <v>0</v>
      </c>
      <c r="K146" s="70">
        <f t="array" ref="K146">IFERROR(INDEX('Commission Data'!$E:$E,MATCH(1,('Commission Data'!$B:$B=A146)*('Commission Data'!$C:$C="Geoff"),0)),0)</f>
        <v>0</v>
      </c>
    </row>
    <row r="147">
      <c r="J147" s="70">
        <f t="array" ref="J147">IFERROR(INDEX('Commission Data'!$D:$D,MATCH(1,('Commission Data'!$B:$B=A147)*('Commission Data'!$C:$C="Geoff"),0)),0)</f>
        <v>0</v>
      </c>
      <c r="K147" s="70">
        <f t="array" ref="K147">IFERROR(INDEX('Commission Data'!$E:$E,MATCH(1,('Commission Data'!$B:$B=A147)*('Commission Data'!$C:$C="Geoff"),0)),0)</f>
        <v>0</v>
      </c>
    </row>
    <row r="148">
      <c r="J148" s="70">
        <f t="array" ref="J148">IFERROR(INDEX('Commission Data'!$D:$D,MATCH(1,('Commission Data'!$B:$B=A148)*('Commission Data'!$C:$C="Geoff"),0)),0)</f>
        <v>0</v>
      </c>
      <c r="K148" s="70">
        <f t="array" ref="K148">IFERROR(INDEX('Commission Data'!$E:$E,MATCH(1,('Commission Data'!$B:$B=A148)*('Commission Data'!$C:$C="Geoff"),0)),0)</f>
        <v>0</v>
      </c>
    </row>
    <row r="149">
      <c r="J149" s="70">
        <f t="array" ref="J149">IFERROR(INDEX('Commission Data'!$D:$D,MATCH(1,('Commission Data'!$B:$B=A149)*('Commission Data'!$C:$C="Geoff"),0)),0)</f>
        <v>0</v>
      </c>
      <c r="K149" s="70">
        <f t="array" ref="K149">IFERROR(INDEX('Commission Data'!$E:$E,MATCH(1,('Commission Data'!$B:$B=A149)*('Commission Data'!$C:$C="Geoff"),0)),0)</f>
        <v>0</v>
      </c>
    </row>
    <row r="150">
      <c r="J150" s="70">
        <f t="array" ref="J150">IFERROR(INDEX('Commission Data'!$D:$D,MATCH(1,('Commission Data'!$B:$B=A150)*('Commission Data'!$C:$C="Geoff"),0)),0)</f>
        <v>0</v>
      </c>
      <c r="K150" s="70">
        <f t="array" ref="K150">IFERROR(INDEX('Commission Data'!$E:$E,MATCH(1,('Commission Data'!$B:$B=A150)*('Commission Data'!$C:$C="Geoff"),0)),0)</f>
        <v>0</v>
      </c>
    </row>
    <row r="151">
      <c r="J151" s="70">
        <f t="array" ref="J151">IFERROR(INDEX('Commission Data'!$D:$D,MATCH(1,('Commission Data'!$B:$B=A151)*('Commission Data'!$C:$C="Geoff"),0)),0)</f>
        <v>0</v>
      </c>
      <c r="K151" s="70">
        <f t="array" ref="K151">IFERROR(INDEX('Commission Data'!$E:$E,MATCH(1,('Commission Data'!$B:$B=A151)*('Commission Data'!$C:$C="Geoff"),0)),0)</f>
        <v>0</v>
      </c>
    </row>
    <row r="152">
      <c r="J152" s="70">
        <f t="array" ref="J152">IFERROR(INDEX('Commission Data'!$D:$D,MATCH(1,('Commission Data'!$B:$B=A152)*('Commission Data'!$C:$C="Geoff"),0)),0)</f>
        <v>0</v>
      </c>
      <c r="K152" s="70">
        <f t="array" ref="K152">IFERROR(INDEX('Commission Data'!$E:$E,MATCH(1,('Commission Data'!$B:$B=A152)*('Commission Data'!$C:$C="Geoff"),0)),0)</f>
        <v>0</v>
      </c>
    </row>
    <row r="153">
      <c r="J153" s="70">
        <f t="array" ref="J153">IFERROR(INDEX('Commission Data'!$D:$D,MATCH(1,('Commission Data'!$B:$B=A153)*('Commission Data'!$C:$C="Geoff"),0)),0)</f>
        <v>0</v>
      </c>
      <c r="K153" s="70">
        <f t="array" ref="K153">IFERROR(INDEX('Commission Data'!$E:$E,MATCH(1,('Commission Data'!$B:$B=A153)*('Commission Data'!$C:$C="Geoff"),0)),0)</f>
        <v>0</v>
      </c>
    </row>
    <row r="154">
      <c r="J154" s="70">
        <f t="array" ref="J154">IFERROR(INDEX('Commission Data'!$D:$D,MATCH(1,('Commission Data'!$B:$B=A154)*('Commission Data'!$C:$C="Geoff"),0)),0)</f>
        <v>0</v>
      </c>
      <c r="K154" s="70">
        <f t="array" ref="K154">IFERROR(INDEX('Commission Data'!$E:$E,MATCH(1,('Commission Data'!$B:$B=A154)*('Commission Data'!$C:$C="Geoff"),0)),0)</f>
        <v>0</v>
      </c>
    </row>
    <row r="155">
      <c r="J155" s="70">
        <f t="array" ref="J155">IFERROR(INDEX('Commission Data'!$D:$D,MATCH(1,('Commission Data'!$B:$B=A155)*('Commission Data'!$C:$C="Geoff"),0)),0)</f>
        <v>0</v>
      </c>
      <c r="K155" s="70">
        <f t="array" ref="K155">IFERROR(INDEX('Commission Data'!$E:$E,MATCH(1,('Commission Data'!$B:$B=A155)*('Commission Data'!$C:$C="Geoff"),0)),0)</f>
        <v>0</v>
      </c>
    </row>
    <row r="156">
      <c r="J156" s="70">
        <f t="array" ref="J156">IFERROR(INDEX('Commission Data'!$D:$D,MATCH(1,('Commission Data'!$B:$B=A156)*('Commission Data'!$C:$C="Geoff"),0)),0)</f>
        <v>0</v>
      </c>
      <c r="K156" s="70">
        <f t="array" ref="K156">IFERROR(INDEX('Commission Data'!$E:$E,MATCH(1,('Commission Data'!$B:$B=A156)*('Commission Data'!$C:$C="Geoff"),0)),0)</f>
        <v>0</v>
      </c>
    </row>
    <row r="157">
      <c r="J157" s="70">
        <f t="array" ref="J157">IFERROR(INDEX('Commission Data'!$D:$D,MATCH(1,('Commission Data'!$B:$B=A157)*('Commission Data'!$C:$C="Geoff"),0)),0)</f>
        <v>0</v>
      </c>
      <c r="K157" s="70">
        <f t="array" ref="K157">IFERROR(INDEX('Commission Data'!$E:$E,MATCH(1,('Commission Data'!$B:$B=A157)*('Commission Data'!$C:$C="Geoff"),0)),0)</f>
        <v>0</v>
      </c>
    </row>
    <row r="158">
      <c r="J158" s="70">
        <f t="array" ref="J158">IFERROR(INDEX('Commission Data'!$D:$D,MATCH(1,('Commission Data'!$B:$B=A158)*('Commission Data'!$C:$C="Geoff"),0)),0)</f>
        <v>0</v>
      </c>
      <c r="K158" s="70">
        <f t="array" ref="K158">IFERROR(INDEX('Commission Data'!$E:$E,MATCH(1,('Commission Data'!$B:$B=A158)*('Commission Data'!$C:$C="Geoff"),0)),0)</f>
        <v>0</v>
      </c>
    </row>
    <row r="159">
      <c r="J159" s="70">
        <f t="array" ref="J159">IFERROR(INDEX('Commission Data'!$D:$D,MATCH(1,('Commission Data'!$B:$B=A159)*('Commission Data'!$C:$C="Geoff"),0)),0)</f>
        <v>0</v>
      </c>
      <c r="K159" s="70">
        <f t="array" ref="K159">IFERROR(INDEX('Commission Data'!$E:$E,MATCH(1,('Commission Data'!$B:$B=A159)*('Commission Data'!$C:$C="Geoff"),0)),0)</f>
        <v>0</v>
      </c>
    </row>
    <row r="160">
      <c r="J160" s="70">
        <f t="array" ref="J160">IFERROR(INDEX('Commission Data'!$D:$D,MATCH(1,('Commission Data'!$B:$B=A160)*('Commission Data'!$C:$C="Geoff"),0)),0)</f>
        <v>0</v>
      </c>
      <c r="K160" s="70">
        <f t="array" ref="K160">IFERROR(INDEX('Commission Data'!$E:$E,MATCH(1,('Commission Data'!$B:$B=A160)*('Commission Data'!$C:$C="Geoff"),0)),0)</f>
        <v>0</v>
      </c>
    </row>
    <row r="161">
      <c r="J161" s="70">
        <f t="array" ref="J161">IFERROR(INDEX('Commission Data'!$D:$D,MATCH(1,('Commission Data'!$B:$B=A161)*('Commission Data'!$C:$C="Geoff"),0)),0)</f>
        <v>0</v>
      </c>
      <c r="K161" s="70">
        <f t="array" ref="K161">IFERROR(INDEX('Commission Data'!$E:$E,MATCH(1,('Commission Data'!$B:$B=A161)*('Commission Data'!$C:$C="Geoff"),0)),0)</f>
        <v>0</v>
      </c>
    </row>
    <row r="162">
      <c r="J162" s="70">
        <f t="array" ref="J162">IFERROR(INDEX('Commission Data'!$D:$D,MATCH(1,('Commission Data'!$B:$B=A162)*('Commission Data'!$C:$C="Geoff"),0)),0)</f>
        <v>0</v>
      </c>
      <c r="K162" s="70">
        <f t="array" ref="K162">IFERROR(INDEX('Commission Data'!$E:$E,MATCH(1,('Commission Data'!$B:$B=A162)*('Commission Data'!$C:$C="Geoff"),0)),0)</f>
        <v>0</v>
      </c>
    </row>
    <row r="163">
      <c r="J163" s="70">
        <f t="array" ref="J163">IFERROR(INDEX('Commission Data'!$D:$D,MATCH(1,('Commission Data'!$B:$B=A163)*('Commission Data'!$C:$C="Geoff"),0)),0)</f>
        <v>0</v>
      </c>
      <c r="K163" s="70">
        <f t="array" ref="K163">IFERROR(INDEX('Commission Data'!$E:$E,MATCH(1,('Commission Data'!$B:$B=A163)*('Commission Data'!$C:$C="Geoff"),0)),0)</f>
        <v>0</v>
      </c>
    </row>
    <row r="164">
      <c r="J164" s="70">
        <f t="array" ref="J164">IFERROR(INDEX('Commission Data'!$D:$D,MATCH(1,('Commission Data'!$B:$B=A164)*('Commission Data'!$C:$C="Geoff"),0)),0)</f>
        <v>0</v>
      </c>
      <c r="K164" s="70">
        <f t="array" ref="K164">IFERROR(INDEX('Commission Data'!$E:$E,MATCH(1,('Commission Data'!$B:$B=A164)*('Commission Data'!$C:$C="Geoff"),0)),0)</f>
        <v>0</v>
      </c>
    </row>
    <row r="165">
      <c r="J165" s="70">
        <f t="array" ref="J165">IFERROR(INDEX('Commission Data'!$D:$D,MATCH(1,('Commission Data'!$B:$B=A165)*('Commission Data'!$C:$C="Geoff"),0)),0)</f>
        <v>0</v>
      </c>
      <c r="K165" s="70">
        <f t="array" ref="K165">IFERROR(INDEX('Commission Data'!$E:$E,MATCH(1,('Commission Data'!$B:$B=A165)*('Commission Data'!$C:$C="Geoff"),0)),0)</f>
        <v>0</v>
      </c>
    </row>
    <row r="166">
      <c r="J166" s="70">
        <f t="array" ref="J166">IFERROR(INDEX('Commission Data'!$D:$D,MATCH(1,('Commission Data'!$B:$B=A166)*('Commission Data'!$C:$C="Geoff"),0)),0)</f>
        <v>0</v>
      </c>
      <c r="K166" s="70">
        <f t="array" ref="K166">IFERROR(INDEX('Commission Data'!$E:$E,MATCH(1,('Commission Data'!$B:$B=A166)*('Commission Data'!$C:$C="Geoff"),0)),0)</f>
        <v>0</v>
      </c>
    </row>
    <row r="167">
      <c r="J167" s="70">
        <f t="array" ref="J167">IFERROR(INDEX('Commission Data'!$D:$D,MATCH(1,('Commission Data'!$B:$B=A167)*('Commission Data'!$C:$C="Geoff"),0)),0)</f>
        <v>0</v>
      </c>
      <c r="K167" s="70">
        <f t="array" ref="K167">IFERROR(INDEX('Commission Data'!$E:$E,MATCH(1,('Commission Data'!$B:$B=A167)*('Commission Data'!$C:$C="Geoff"),0)),0)</f>
        <v>0</v>
      </c>
    </row>
    <row r="168">
      <c r="J168" s="70">
        <f t="array" ref="J168">IFERROR(INDEX('Commission Data'!$D:$D,MATCH(1,('Commission Data'!$B:$B=A168)*('Commission Data'!$C:$C="Geoff"),0)),0)</f>
        <v>0</v>
      </c>
      <c r="K168" s="70">
        <f t="array" ref="K168">IFERROR(INDEX('Commission Data'!$E:$E,MATCH(1,('Commission Data'!$B:$B=A168)*('Commission Data'!$C:$C="Geoff"),0)),0)</f>
        <v>0</v>
      </c>
    </row>
    <row r="169">
      <c r="J169" s="70">
        <f t="array" ref="J169">IFERROR(INDEX('Commission Data'!$D:$D,MATCH(1,('Commission Data'!$B:$B=A169)*('Commission Data'!$C:$C="Geoff"),0)),0)</f>
        <v>0</v>
      </c>
      <c r="K169" s="70">
        <f t="array" ref="K169">IFERROR(INDEX('Commission Data'!$E:$E,MATCH(1,('Commission Data'!$B:$B=A169)*('Commission Data'!$C:$C="Geoff"),0)),0)</f>
        <v>0</v>
      </c>
    </row>
    <row r="170">
      <c r="J170" s="70">
        <f t="array" ref="J170">IFERROR(INDEX('Commission Data'!$D:$D,MATCH(1,('Commission Data'!$B:$B=A170)*('Commission Data'!$C:$C="Geoff"),0)),0)</f>
        <v>0</v>
      </c>
      <c r="K170" s="70">
        <f t="array" ref="K170">IFERROR(INDEX('Commission Data'!$E:$E,MATCH(1,('Commission Data'!$B:$B=A170)*('Commission Data'!$C:$C="Geoff"),0)),0)</f>
        <v>0</v>
      </c>
    </row>
    <row r="171">
      <c r="J171" s="70">
        <f t="array" ref="J171">IFERROR(INDEX('Commission Data'!$D:$D,MATCH(1,('Commission Data'!$B:$B=A171)*('Commission Data'!$C:$C="Geoff"),0)),0)</f>
        <v>0</v>
      </c>
      <c r="K171" s="70">
        <f t="array" ref="K171">IFERROR(INDEX('Commission Data'!$E:$E,MATCH(1,('Commission Data'!$B:$B=A171)*('Commission Data'!$C:$C="Geoff"),0)),0)</f>
        <v>0</v>
      </c>
    </row>
    <row r="172">
      <c r="J172" s="70">
        <f t="array" ref="J172">IFERROR(INDEX('Commission Data'!$D:$D,MATCH(1,('Commission Data'!$B:$B=A172)*('Commission Data'!$C:$C="Geoff"),0)),0)</f>
        <v>0</v>
      </c>
      <c r="K172" s="70">
        <f t="array" ref="K172">IFERROR(INDEX('Commission Data'!$E:$E,MATCH(1,('Commission Data'!$B:$B=A172)*('Commission Data'!$C:$C="Geoff"),0)),0)</f>
        <v>0</v>
      </c>
    </row>
    <row r="173">
      <c r="J173" s="70">
        <f t="array" ref="J173">IFERROR(INDEX('Commission Data'!$D:$D,MATCH(1,('Commission Data'!$B:$B=A173)*('Commission Data'!$C:$C="Geoff"),0)),0)</f>
        <v>0</v>
      </c>
      <c r="K173" s="70">
        <f t="array" ref="K173">IFERROR(INDEX('Commission Data'!$E:$E,MATCH(1,('Commission Data'!$B:$B=A173)*('Commission Data'!$C:$C="Geoff"),0)),0)</f>
        <v>0</v>
      </c>
    </row>
    <row r="174">
      <c r="J174" s="70">
        <f t="array" ref="J174">IFERROR(INDEX('Commission Data'!$D:$D,MATCH(1,('Commission Data'!$B:$B=A174)*('Commission Data'!$C:$C="Geoff"),0)),0)</f>
        <v>0</v>
      </c>
      <c r="K174" s="70">
        <f t="array" ref="K174">IFERROR(INDEX('Commission Data'!$E:$E,MATCH(1,('Commission Data'!$B:$B=A174)*('Commission Data'!$C:$C="Geoff"),0)),0)</f>
        <v>0</v>
      </c>
    </row>
    <row r="175">
      <c r="J175" s="70">
        <f t="array" ref="J175">IFERROR(INDEX('Commission Data'!$D:$D,MATCH(1,('Commission Data'!$B:$B=A175)*('Commission Data'!$C:$C="Geoff"),0)),0)</f>
        <v>0</v>
      </c>
      <c r="K175" s="70">
        <f t="array" ref="K175">IFERROR(INDEX('Commission Data'!$E:$E,MATCH(1,('Commission Data'!$B:$B=A175)*('Commission Data'!$C:$C="Geoff"),0)),0)</f>
        <v>0</v>
      </c>
    </row>
    <row r="176">
      <c r="J176" s="70">
        <f t="array" ref="J176">IFERROR(INDEX('Commission Data'!$D:$D,MATCH(1,('Commission Data'!$B:$B=A176)*('Commission Data'!$C:$C="Geoff"),0)),0)</f>
        <v>0</v>
      </c>
      <c r="K176" s="70">
        <f t="array" ref="K176">IFERROR(INDEX('Commission Data'!$E:$E,MATCH(1,('Commission Data'!$B:$B=A176)*('Commission Data'!$C:$C="Geoff"),0)),0)</f>
        <v>0</v>
      </c>
    </row>
    <row r="177">
      <c r="J177" s="70">
        <f t="array" ref="J177">IFERROR(INDEX('Commission Data'!$D:$D,MATCH(1,('Commission Data'!$B:$B=A177)*('Commission Data'!$C:$C="Geoff"),0)),0)</f>
        <v>0</v>
      </c>
      <c r="K177" s="70">
        <f t="array" ref="K177">IFERROR(INDEX('Commission Data'!$E:$E,MATCH(1,('Commission Data'!$B:$B=A177)*('Commission Data'!$C:$C="Geoff"),0)),0)</f>
        <v>0</v>
      </c>
    </row>
    <row r="178">
      <c r="J178" s="70">
        <f t="array" ref="J178">IFERROR(INDEX('Commission Data'!$D:$D,MATCH(1,('Commission Data'!$B:$B=A178)*('Commission Data'!$C:$C="Geoff"),0)),0)</f>
        <v>0</v>
      </c>
      <c r="K178" s="70">
        <f t="array" ref="K178">IFERROR(INDEX('Commission Data'!$E:$E,MATCH(1,('Commission Data'!$B:$B=A178)*('Commission Data'!$C:$C="Geoff"),0)),0)</f>
        <v>0</v>
      </c>
    </row>
    <row r="179">
      <c r="J179" s="70">
        <f t="array" ref="J179">IFERROR(INDEX('Commission Data'!$D:$D,MATCH(1,('Commission Data'!$B:$B=A179)*('Commission Data'!$C:$C="Geoff"),0)),0)</f>
        <v>0</v>
      </c>
      <c r="K179" s="70">
        <f t="array" ref="K179">IFERROR(INDEX('Commission Data'!$E:$E,MATCH(1,('Commission Data'!$B:$B=A179)*('Commission Data'!$C:$C="Geoff"),0)),0)</f>
        <v>0</v>
      </c>
    </row>
    <row r="180">
      <c r="J180" s="70">
        <f t="array" ref="J180">IFERROR(INDEX('Commission Data'!$D:$D,MATCH(1,('Commission Data'!$B:$B=A180)*('Commission Data'!$C:$C="Geoff"),0)),0)</f>
        <v>0</v>
      </c>
      <c r="K180" s="70">
        <f t="array" ref="K180">IFERROR(INDEX('Commission Data'!$E:$E,MATCH(1,('Commission Data'!$B:$B=A180)*('Commission Data'!$C:$C="Geoff"),0)),0)</f>
        <v>0</v>
      </c>
    </row>
    <row r="181">
      <c r="J181" s="70">
        <f t="array" ref="J181">IFERROR(INDEX('Commission Data'!$D:$D,MATCH(1,('Commission Data'!$B:$B=A181)*('Commission Data'!$C:$C="Geoff"),0)),0)</f>
        <v>0</v>
      </c>
      <c r="K181" s="70">
        <f t="array" ref="K181">IFERROR(INDEX('Commission Data'!$E:$E,MATCH(1,('Commission Data'!$B:$B=A181)*('Commission Data'!$C:$C="Geoff"),0)),0)</f>
        <v>0</v>
      </c>
    </row>
    <row r="182">
      <c r="J182" s="70">
        <f t="array" ref="J182">IFERROR(INDEX('Commission Data'!$D:$D,MATCH(1,('Commission Data'!$B:$B=A182)*('Commission Data'!$C:$C="Geoff"),0)),0)</f>
        <v>0</v>
      </c>
      <c r="K182" s="70">
        <f t="array" ref="K182">IFERROR(INDEX('Commission Data'!$E:$E,MATCH(1,('Commission Data'!$B:$B=A182)*('Commission Data'!$C:$C="Geoff"),0)),0)</f>
        <v>0</v>
      </c>
    </row>
    <row r="183">
      <c r="J183" s="70">
        <f t="array" ref="J183">IFERROR(INDEX('Commission Data'!$D:$D,MATCH(1,('Commission Data'!$B:$B=A183)*('Commission Data'!$C:$C="Geoff"),0)),0)</f>
        <v>0</v>
      </c>
      <c r="K183" s="70">
        <f t="array" ref="K183">IFERROR(INDEX('Commission Data'!$E:$E,MATCH(1,('Commission Data'!$B:$B=A183)*('Commission Data'!$C:$C="Geoff"),0)),0)</f>
        <v>0</v>
      </c>
    </row>
    <row r="184">
      <c r="J184" s="70">
        <f t="array" ref="J184">IFERROR(INDEX('Commission Data'!$D:$D,MATCH(1,('Commission Data'!$B:$B=A184)*('Commission Data'!$C:$C="Geoff"),0)),0)</f>
        <v>0</v>
      </c>
      <c r="K184" s="70">
        <f t="array" ref="K184">IFERROR(INDEX('Commission Data'!$E:$E,MATCH(1,('Commission Data'!$B:$B=A184)*('Commission Data'!$C:$C="Geoff"),0)),0)</f>
        <v>0</v>
      </c>
    </row>
    <row r="185">
      <c r="J185" s="70">
        <f t="array" ref="J185">IFERROR(INDEX('Commission Data'!$D:$D,MATCH(1,('Commission Data'!$B:$B=A185)*('Commission Data'!$C:$C="Geoff"),0)),0)</f>
        <v>0</v>
      </c>
      <c r="K185" s="70">
        <f t="array" ref="K185">IFERROR(INDEX('Commission Data'!$E:$E,MATCH(1,('Commission Data'!$B:$B=A185)*('Commission Data'!$C:$C="Geoff"),0)),0)</f>
        <v>0</v>
      </c>
    </row>
    <row r="186">
      <c r="J186" s="70">
        <f t="array" ref="J186">IFERROR(INDEX('Commission Data'!$D:$D,MATCH(1,('Commission Data'!$B:$B=A186)*('Commission Data'!$C:$C="Geoff"),0)),0)</f>
        <v>0</v>
      </c>
      <c r="K186" s="70">
        <f t="array" ref="K186">IFERROR(INDEX('Commission Data'!$E:$E,MATCH(1,('Commission Data'!$B:$B=A186)*('Commission Data'!$C:$C="Geoff"),0)),0)</f>
        <v>0</v>
      </c>
    </row>
    <row r="187">
      <c r="J187" s="70">
        <f t="array" ref="J187">IFERROR(INDEX('Commission Data'!$D:$D,MATCH(1,('Commission Data'!$B:$B=A187)*('Commission Data'!$C:$C="Geoff"),0)),0)</f>
        <v>0</v>
      </c>
      <c r="K187" s="70">
        <f t="array" ref="K187">IFERROR(INDEX('Commission Data'!$E:$E,MATCH(1,('Commission Data'!$B:$B=A187)*('Commission Data'!$C:$C="Geoff"),0)),0)</f>
        <v>0</v>
      </c>
    </row>
    <row r="188">
      <c r="J188" s="70">
        <f t="array" ref="J188">IFERROR(INDEX('Commission Data'!$D:$D,MATCH(1,('Commission Data'!$B:$B=A188)*('Commission Data'!$C:$C="Geoff"),0)),0)</f>
        <v>0</v>
      </c>
      <c r="K188" s="70">
        <f t="array" ref="K188">IFERROR(INDEX('Commission Data'!$E:$E,MATCH(1,('Commission Data'!$B:$B=A188)*('Commission Data'!$C:$C="Geoff"),0)),0)</f>
        <v>0</v>
      </c>
    </row>
    <row r="189">
      <c r="J189" s="70">
        <f t="array" ref="J189">IFERROR(INDEX('Commission Data'!$D:$D,MATCH(1,('Commission Data'!$B:$B=A189)*('Commission Data'!$C:$C="Geoff"),0)),0)</f>
        <v>0</v>
      </c>
      <c r="K189" s="70">
        <f t="array" ref="K189">IFERROR(INDEX('Commission Data'!$E:$E,MATCH(1,('Commission Data'!$B:$B=A189)*('Commission Data'!$C:$C="Geoff"),0)),0)</f>
        <v>0</v>
      </c>
    </row>
    <row r="190">
      <c r="J190" s="70">
        <f t="array" ref="J190">IFERROR(INDEX('Commission Data'!$D:$D,MATCH(1,('Commission Data'!$B:$B=A190)*('Commission Data'!$C:$C="Geoff"),0)),0)</f>
        <v>0</v>
      </c>
      <c r="K190" s="70">
        <f t="array" ref="K190">IFERROR(INDEX('Commission Data'!$E:$E,MATCH(1,('Commission Data'!$B:$B=A190)*('Commission Data'!$C:$C="Geoff"),0)),0)</f>
        <v>0</v>
      </c>
    </row>
    <row r="191">
      <c r="J191" s="70">
        <f t="array" ref="J191">IFERROR(INDEX('Commission Data'!$D:$D,MATCH(1,('Commission Data'!$B:$B=A191)*('Commission Data'!$C:$C="Geoff"),0)),0)</f>
        <v>0</v>
      </c>
      <c r="K191" s="70">
        <f t="array" ref="K191">IFERROR(INDEX('Commission Data'!$E:$E,MATCH(1,('Commission Data'!$B:$B=A191)*('Commission Data'!$C:$C="Geoff"),0)),0)</f>
        <v>0</v>
      </c>
    </row>
    <row r="192">
      <c r="J192" s="70">
        <f t="array" ref="J192">IFERROR(INDEX('Commission Data'!$D:$D,MATCH(1,('Commission Data'!$B:$B=A192)*('Commission Data'!$C:$C="Geoff"),0)),0)</f>
        <v>0</v>
      </c>
      <c r="K192" s="70">
        <f t="array" ref="K192">IFERROR(INDEX('Commission Data'!$E:$E,MATCH(1,('Commission Data'!$B:$B=A192)*('Commission Data'!$C:$C="Geoff"),0)),0)</f>
        <v>0</v>
      </c>
    </row>
    <row r="193">
      <c r="J193" s="70">
        <f t="array" ref="J193">IFERROR(INDEX('Commission Data'!$D:$D,MATCH(1,('Commission Data'!$B:$B=A193)*('Commission Data'!$C:$C="Geoff"),0)),0)</f>
        <v>0</v>
      </c>
      <c r="K193" s="70">
        <f t="array" ref="K193">IFERROR(INDEX('Commission Data'!$E:$E,MATCH(1,('Commission Data'!$B:$B=A193)*('Commission Data'!$C:$C="Geoff"),0)),0)</f>
        <v>0</v>
      </c>
    </row>
    <row r="194">
      <c r="J194" s="70">
        <f t="array" ref="J194">IFERROR(INDEX('Commission Data'!$D:$D,MATCH(1,('Commission Data'!$B:$B=A194)*('Commission Data'!$C:$C="Geoff"),0)),0)</f>
        <v>0</v>
      </c>
      <c r="K194" s="70">
        <f t="array" ref="K194">IFERROR(INDEX('Commission Data'!$E:$E,MATCH(1,('Commission Data'!$B:$B=A194)*('Commission Data'!$C:$C="Geoff"),0)),0)</f>
        <v>0</v>
      </c>
    </row>
    <row r="195">
      <c r="J195" s="70">
        <f t="array" ref="J195">IFERROR(INDEX('Commission Data'!$D:$D,MATCH(1,('Commission Data'!$B:$B=A195)*('Commission Data'!$C:$C="Geoff"),0)),0)</f>
        <v>0</v>
      </c>
      <c r="K195" s="70">
        <f t="array" ref="K195">IFERROR(INDEX('Commission Data'!$E:$E,MATCH(1,('Commission Data'!$B:$B=A195)*('Commission Data'!$C:$C="Geoff"),0)),0)</f>
        <v>0</v>
      </c>
    </row>
    <row r="196">
      <c r="J196" s="70">
        <f t="array" ref="J196">IFERROR(INDEX('Commission Data'!$D:$D,MATCH(1,('Commission Data'!$B:$B=A196)*('Commission Data'!$C:$C="Geoff"),0)),0)</f>
        <v>0</v>
      </c>
      <c r="K196" s="70">
        <f t="array" ref="K196">IFERROR(INDEX('Commission Data'!$E:$E,MATCH(1,('Commission Data'!$B:$B=A196)*('Commission Data'!$C:$C="Geoff"),0)),0)</f>
        <v>0</v>
      </c>
    </row>
    <row r="197">
      <c r="J197" s="70">
        <f t="array" ref="J197">IFERROR(INDEX('Commission Data'!$D:$D,MATCH(1,('Commission Data'!$B:$B=A197)*('Commission Data'!$C:$C="Geoff"),0)),0)</f>
        <v>0</v>
      </c>
      <c r="K197" s="70">
        <f t="array" ref="K197">IFERROR(INDEX('Commission Data'!$E:$E,MATCH(1,('Commission Data'!$B:$B=A197)*('Commission Data'!$C:$C="Geoff"),0)),0)</f>
        <v>0</v>
      </c>
    </row>
    <row r="198">
      <c r="J198" s="70">
        <f t="array" ref="J198">IFERROR(INDEX('Commission Data'!$D:$D,MATCH(1,('Commission Data'!$B:$B=A198)*('Commission Data'!$C:$C="Geoff"),0)),0)</f>
        <v>0</v>
      </c>
      <c r="K198" s="70">
        <f t="array" ref="K198">IFERROR(INDEX('Commission Data'!$E:$E,MATCH(1,('Commission Data'!$B:$B=A198)*('Commission Data'!$C:$C="Geoff"),0)),0)</f>
        <v>0</v>
      </c>
    </row>
    <row r="199">
      <c r="J199" s="70">
        <f t="array" ref="J199">IFERROR(INDEX('Commission Data'!$D:$D,MATCH(1,('Commission Data'!$B:$B=A199)*('Commission Data'!$C:$C="Geoff"),0)),0)</f>
        <v>0</v>
      </c>
      <c r="K199" s="70">
        <f t="array" ref="K199">IFERROR(INDEX('Commission Data'!$E:$E,MATCH(1,('Commission Data'!$B:$B=A199)*('Commission Data'!$C:$C="Geoff"),0)),0)</f>
        <v>0</v>
      </c>
    </row>
    <row r="200">
      <c r="J200" s="70">
        <f t="array" ref="J200">IFERROR(INDEX('Commission Data'!$D:$D,MATCH(1,('Commission Data'!$B:$B=A200)*('Commission Data'!$C:$C="Geoff"),0)),0)</f>
        <v>0</v>
      </c>
      <c r="K200" s="70">
        <f t="array" ref="K200">IFERROR(INDEX('Commission Data'!$E:$E,MATCH(1,('Commission Data'!$B:$B=A200)*('Commission Data'!$C:$C="Geoff"),0)),0)</f>
        <v>0</v>
      </c>
    </row>
    <row r="201">
      <c r="J201" s="70">
        <f t="array" ref="J201">IFERROR(INDEX('Commission Data'!$D:$D,MATCH(1,('Commission Data'!$B:$B=A201)*('Commission Data'!$C:$C="Geoff"),0)),0)</f>
        <v>0</v>
      </c>
      <c r="K201" s="70">
        <f t="array" ref="K201">IFERROR(INDEX('Commission Data'!$E:$E,MATCH(1,('Commission Data'!$B:$B=A201)*('Commission Data'!$C:$C="Geoff"),0)),0)</f>
        <v>0</v>
      </c>
    </row>
    <row r="202">
      <c r="J202" s="70">
        <f t="array" ref="J202">IFERROR(INDEX('Commission Data'!$D:$D,MATCH(1,('Commission Data'!$B:$B=A202)*('Commission Data'!$C:$C="Geoff"),0)),0)</f>
        <v>0</v>
      </c>
      <c r="K202" s="70">
        <f t="array" ref="K202">IFERROR(INDEX('Commission Data'!$E:$E,MATCH(1,('Commission Data'!$B:$B=A202)*('Commission Data'!$C:$C="Geoff"),0)),0)</f>
        <v>0</v>
      </c>
    </row>
    <row r="203">
      <c r="J203" s="70">
        <f t="array" ref="J203">IFERROR(INDEX('Commission Data'!$D:$D,MATCH(1,('Commission Data'!$B:$B=A203)*('Commission Data'!$C:$C="Geoff"),0)),0)</f>
        <v>0</v>
      </c>
      <c r="K203" s="70">
        <f t="array" ref="K203">IFERROR(INDEX('Commission Data'!$E:$E,MATCH(1,('Commission Data'!$B:$B=A203)*('Commission Data'!$C:$C="Geoff"),0)),0)</f>
        <v>0</v>
      </c>
    </row>
    <row r="204">
      <c r="J204" s="70">
        <f t="array" ref="J204">IFERROR(INDEX('Commission Data'!$D:$D,MATCH(1,('Commission Data'!$B:$B=A204)*('Commission Data'!$C:$C="Geoff"),0)),0)</f>
        <v>0</v>
      </c>
      <c r="K204" s="70">
        <f t="array" ref="K204">IFERROR(INDEX('Commission Data'!$E:$E,MATCH(1,('Commission Data'!$B:$B=A204)*('Commission Data'!$C:$C="Geoff"),0)),0)</f>
        <v>0</v>
      </c>
    </row>
    <row r="205">
      <c r="J205" s="70">
        <f t="array" ref="J205">IFERROR(INDEX('Commission Data'!$D:$D,MATCH(1,('Commission Data'!$B:$B=A205)*('Commission Data'!$C:$C="Geoff"),0)),0)</f>
        <v>0</v>
      </c>
      <c r="K205" s="70">
        <f t="array" ref="K205">IFERROR(INDEX('Commission Data'!$E:$E,MATCH(1,('Commission Data'!$B:$B=A205)*('Commission Data'!$C:$C="Geoff"),0)),0)</f>
        <v>0</v>
      </c>
    </row>
    <row r="206">
      <c r="J206" s="70">
        <f t="array" ref="J206">IFERROR(INDEX('Commission Data'!$D:$D,MATCH(1,('Commission Data'!$B:$B=A206)*('Commission Data'!$C:$C="Geoff"),0)),0)</f>
        <v>0</v>
      </c>
      <c r="K206" s="70">
        <f t="array" ref="K206">IFERROR(INDEX('Commission Data'!$E:$E,MATCH(1,('Commission Data'!$B:$B=A206)*('Commission Data'!$C:$C="Geoff"),0)),0)</f>
        <v>0</v>
      </c>
    </row>
    <row r="207">
      <c r="J207" s="70">
        <f t="array" ref="J207">IFERROR(INDEX('Commission Data'!$D:$D,MATCH(1,('Commission Data'!$B:$B=A207)*('Commission Data'!$C:$C="Geoff"),0)),0)</f>
        <v>0</v>
      </c>
      <c r="K207" s="70">
        <f t="array" ref="K207">IFERROR(INDEX('Commission Data'!$E:$E,MATCH(1,('Commission Data'!$B:$B=A207)*('Commission Data'!$C:$C="Geoff"),0)),0)</f>
        <v>0</v>
      </c>
    </row>
    <row r="208">
      <c r="J208" s="70">
        <f t="array" ref="J208">IFERROR(INDEX('Commission Data'!$D:$D,MATCH(1,('Commission Data'!$B:$B=A208)*('Commission Data'!$C:$C="Geoff"),0)),0)</f>
        <v>0</v>
      </c>
      <c r="K208" s="70">
        <f t="array" ref="K208">IFERROR(INDEX('Commission Data'!$E:$E,MATCH(1,('Commission Data'!$B:$B=A208)*('Commission Data'!$C:$C="Geoff"),0)),0)</f>
        <v>0</v>
      </c>
    </row>
    <row r="209">
      <c r="J209" s="70">
        <f t="array" ref="J209">IFERROR(INDEX('Commission Data'!$D:$D,MATCH(1,('Commission Data'!$B:$B=A209)*('Commission Data'!$C:$C="Geoff"),0)),0)</f>
        <v>0</v>
      </c>
      <c r="K209" s="70">
        <f t="array" ref="K209">IFERROR(INDEX('Commission Data'!$E:$E,MATCH(1,('Commission Data'!$B:$B=A209)*('Commission Data'!$C:$C="Geoff"),0)),0)</f>
        <v>0</v>
      </c>
    </row>
    <row r="210">
      <c r="J210" s="70">
        <f t="array" ref="J210">IFERROR(INDEX('Commission Data'!$D:$D,MATCH(1,('Commission Data'!$B:$B=A210)*('Commission Data'!$C:$C="Geoff"),0)),0)</f>
        <v>0</v>
      </c>
      <c r="K210" s="70">
        <f t="array" ref="K210">IFERROR(INDEX('Commission Data'!$E:$E,MATCH(1,('Commission Data'!$B:$B=A210)*('Commission Data'!$C:$C="Geoff"),0)),0)</f>
        <v>0</v>
      </c>
    </row>
    <row r="211">
      <c r="J211" s="70">
        <f t="array" ref="J211">IFERROR(INDEX('Commission Data'!$D:$D,MATCH(1,('Commission Data'!$B:$B=A211)*('Commission Data'!$C:$C="Geoff"),0)),0)</f>
        <v>0</v>
      </c>
      <c r="K211" s="70">
        <f t="array" ref="K211">IFERROR(INDEX('Commission Data'!$E:$E,MATCH(1,('Commission Data'!$B:$B=A211)*('Commission Data'!$C:$C="Geoff"),0)),0)</f>
        <v>0</v>
      </c>
    </row>
    <row r="212">
      <c r="J212" s="70">
        <f t="array" ref="J212">IFERROR(INDEX('Commission Data'!$D:$D,MATCH(1,('Commission Data'!$B:$B=A212)*('Commission Data'!$C:$C="Geoff"),0)),0)</f>
        <v>0</v>
      </c>
      <c r="K212" s="70">
        <f t="array" ref="K212">IFERROR(INDEX('Commission Data'!$E:$E,MATCH(1,('Commission Data'!$B:$B=A212)*('Commission Data'!$C:$C="Geoff"),0)),0)</f>
        <v>0</v>
      </c>
    </row>
    <row r="213">
      <c r="J213" s="70">
        <f t="array" ref="J213">IFERROR(INDEX('Commission Data'!$D:$D,MATCH(1,('Commission Data'!$B:$B=A213)*('Commission Data'!$C:$C="Geoff"),0)),0)</f>
        <v>0</v>
      </c>
      <c r="K213" s="70">
        <f t="array" ref="K213">IFERROR(INDEX('Commission Data'!$E:$E,MATCH(1,('Commission Data'!$B:$B=A213)*('Commission Data'!$C:$C="Geoff"),0)),0)</f>
        <v>0</v>
      </c>
    </row>
    <row r="214">
      <c r="J214" s="70">
        <f t="array" ref="J214">IFERROR(INDEX('Commission Data'!$D:$D,MATCH(1,('Commission Data'!$B:$B=A214)*('Commission Data'!$C:$C="Geoff"),0)),0)</f>
        <v>0</v>
      </c>
      <c r="K214" s="70">
        <f t="array" ref="K214">IFERROR(INDEX('Commission Data'!$E:$E,MATCH(1,('Commission Data'!$B:$B=A214)*('Commission Data'!$C:$C="Geoff"),0)),0)</f>
        <v>0</v>
      </c>
    </row>
    <row r="215">
      <c r="J215" s="70">
        <f t="array" ref="J215">IFERROR(INDEX('Commission Data'!$D:$D,MATCH(1,('Commission Data'!$B:$B=A215)*('Commission Data'!$C:$C="Geoff"),0)),0)</f>
        <v>0</v>
      </c>
      <c r="K215" s="70">
        <f t="array" ref="K215">IFERROR(INDEX('Commission Data'!$E:$E,MATCH(1,('Commission Data'!$B:$B=A215)*('Commission Data'!$C:$C="Geoff"),0)),0)</f>
        <v>0</v>
      </c>
    </row>
    <row r="216">
      <c r="J216" s="70">
        <f t="array" ref="J216">IFERROR(INDEX('Commission Data'!$D:$D,MATCH(1,('Commission Data'!$B:$B=A216)*('Commission Data'!$C:$C="Geoff"),0)),0)</f>
        <v>0</v>
      </c>
      <c r="K216" s="70">
        <f t="array" ref="K216">IFERROR(INDEX('Commission Data'!$E:$E,MATCH(1,('Commission Data'!$B:$B=A216)*('Commission Data'!$C:$C="Geoff"),0)),0)</f>
        <v>0</v>
      </c>
    </row>
    <row r="217">
      <c r="J217" s="70">
        <f t="array" ref="J217">IFERROR(INDEX('Commission Data'!$D:$D,MATCH(1,('Commission Data'!$B:$B=A217)*('Commission Data'!$C:$C="Geoff"),0)),0)</f>
        <v>0</v>
      </c>
      <c r="K217" s="70">
        <f t="array" ref="K217">IFERROR(INDEX('Commission Data'!$E:$E,MATCH(1,('Commission Data'!$B:$B=A217)*('Commission Data'!$C:$C="Geoff"),0)),0)</f>
        <v>0</v>
      </c>
    </row>
    <row r="218">
      <c r="J218" s="70">
        <f t="array" ref="J218">IFERROR(INDEX('Commission Data'!$D:$D,MATCH(1,('Commission Data'!$B:$B=A218)*('Commission Data'!$C:$C="Geoff"),0)),0)</f>
        <v>0</v>
      </c>
      <c r="K218" s="70">
        <f t="array" ref="K218">IFERROR(INDEX('Commission Data'!$E:$E,MATCH(1,('Commission Data'!$B:$B=A218)*('Commission Data'!$C:$C="Geoff"),0)),0)</f>
        <v>0</v>
      </c>
    </row>
    <row r="219">
      <c r="J219" s="70">
        <f t="array" ref="J219">IFERROR(INDEX('Commission Data'!$D:$D,MATCH(1,('Commission Data'!$B:$B=A219)*('Commission Data'!$C:$C="Geoff"),0)),0)</f>
        <v>0</v>
      </c>
      <c r="K219" s="70">
        <f t="array" ref="K219">IFERROR(INDEX('Commission Data'!$E:$E,MATCH(1,('Commission Data'!$B:$B=A219)*('Commission Data'!$C:$C="Geoff"),0)),0)</f>
        <v>0</v>
      </c>
    </row>
    <row r="220">
      <c r="J220" s="70">
        <f t="array" ref="J220">IFERROR(INDEX('Commission Data'!$D:$D,MATCH(1,('Commission Data'!$B:$B=A220)*('Commission Data'!$C:$C="Geoff"),0)),0)</f>
        <v>0</v>
      </c>
      <c r="K220" s="70">
        <f t="array" ref="K220">IFERROR(INDEX('Commission Data'!$E:$E,MATCH(1,('Commission Data'!$B:$B=A220)*('Commission Data'!$C:$C="Geoff"),0)),0)</f>
        <v>0</v>
      </c>
    </row>
    <row r="221">
      <c r="J221" s="70">
        <f t="array" ref="J221">IFERROR(INDEX('Commission Data'!$D:$D,MATCH(1,('Commission Data'!$B:$B=A221)*('Commission Data'!$C:$C="Geoff"),0)),0)</f>
        <v>0</v>
      </c>
      <c r="K221" s="70">
        <f t="array" ref="K221">IFERROR(INDEX('Commission Data'!$E:$E,MATCH(1,('Commission Data'!$B:$B=A221)*('Commission Data'!$C:$C="Geoff"),0)),0)</f>
        <v>0</v>
      </c>
    </row>
    <row r="222">
      <c r="J222" s="70">
        <f t="array" ref="J222">IFERROR(INDEX('Commission Data'!$D:$D,MATCH(1,('Commission Data'!$B:$B=A222)*('Commission Data'!$C:$C="Geoff"),0)),0)</f>
        <v>0</v>
      </c>
      <c r="K222" s="70">
        <f t="array" ref="K222">IFERROR(INDEX('Commission Data'!$E:$E,MATCH(1,('Commission Data'!$B:$B=A222)*('Commission Data'!$C:$C="Geoff"),0)),0)</f>
        <v>0</v>
      </c>
    </row>
    <row r="223">
      <c r="J223" s="70">
        <f t="array" ref="J223">IFERROR(INDEX('Commission Data'!$D:$D,MATCH(1,('Commission Data'!$B:$B=A223)*('Commission Data'!$C:$C="Geoff"),0)),0)</f>
        <v>0</v>
      </c>
      <c r="K223" s="70">
        <f t="array" ref="K223">IFERROR(INDEX('Commission Data'!$E:$E,MATCH(1,('Commission Data'!$B:$B=A223)*('Commission Data'!$C:$C="Geoff"),0)),0)</f>
        <v>0</v>
      </c>
    </row>
    <row r="224">
      <c r="J224" s="70">
        <f t="array" ref="J224">IFERROR(INDEX('Commission Data'!$D:$D,MATCH(1,('Commission Data'!$B:$B=A224)*('Commission Data'!$C:$C="Geoff"),0)),0)</f>
        <v>0</v>
      </c>
      <c r="K224" s="70">
        <f t="array" ref="K224">IFERROR(INDEX('Commission Data'!$E:$E,MATCH(1,('Commission Data'!$B:$B=A224)*('Commission Data'!$C:$C="Geoff"),0)),0)</f>
        <v>0</v>
      </c>
    </row>
    <row r="225">
      <c r="J225" s="70">
        <f t="array" ref="J225">IFERROR(INDEX('Commission Data'!$D:$D,MATCH(1,('Commission Data'!$B:$B=A225)*('Commission Data'!$C:$C="Geoff"),0)),0)</f>
        <v>0</v>
      </c>
      <c r="K225" s="70">
        <f t="array" ref="K225">IFERROR(INDEX('Commission Data'!$E:$E,MATCH(1,('Commission Data'!$B:$B=A225)*('Commission Data'!$C:$C="Geoff"),0)),0)</f>
        <v>0</v>
      </c>
    </row>
    <row r="226">
      <c r="J226" s="70">
        <f t="array" ref="J226">IFERROR(INDEX('Commission Data'!$D:$D,MATCH(1,('Commission Data'!$B:$B=A226)*('Commission Data'!$C:$C="Geoff"),0)),0)</f>
        <v>0</v>
      </c>
      <c r="K226" s="70">
        <f t="array" ref="K226">IFERROR(INDEX('Commission Data'!$E:$E,MATCH(1,('Commission Data'!$B:$B=A226)*('Commission Data'!$C:$C="Geoff"),0)),0)</f>
        <v>0</v>
      </c>
    </row>
    <row r="227">
      <c r="J227" s="70">
        <f t="array" ref="J227">IFERROR(INDEX('Commission Data'!$D:$D,MATCH(1,('Commission Data'!$B:$B=A227)*('Commission Data'!$C:$C="Geoff"),0)),0)</f>
        <v>0</v>
      </c>
      <c r="K227" s="70">
        <f t="array" ref="K227">IFERROR(INDEX('Commission Data'!$E:$E,MATCH(1,('Commission Data'!$B:$B=A227)*('Commission Data'!$C:$C="Geoff"),0)),0)</f>
        <v>0</v>
      </c>
    </row>
    <row r="228">
      <c r="J228" s="70">
        <f t="array" ref="J228">IFERROR(INDEX('Commission Data'!$D:$D,MATCH(1,('Commission Data'!$B:$B=A228)*('Commission Data'!$C:$C="Geoff"),0)),0)</f>
        <v>0</v>
      </c>
      <c r="K228" s="70">
        <f t="array" ref="K228">IFERROR(INDEX('Commission Data'!$E:$E,MATCH(1,('Commission Data'!$B:$B=A228)*('Commission Data'!$C:$C="Geoff"),0)),0)</f>
        <v>0</v>
      </c>
    </row>
    <row r="229">
      <c r="J229" s="70">
        <f t="array" ref="J229">IFERROR(INDEX('Commission Data'!$D:$D,MATCH(1,('Commission Data'!$B:$B=A229)*('Commission Data'!$C:$C="Geoff"),0)),0)</f>
        <v>0</v>
      </c>
      <c r="K229" s="70">
        <f t="array" ref="K229">IFERROR(INDEX('Commission Data'!$E:$E,MATCH(1,('Commission Data'!$B:$B=A229)*('Commission Data'!$C:$C="Geoff"),0)),0)</f>
        <v>0</v>
      </c>
    </row>
    <row r="230">
      <c r="J230" s="70">
        <f t="array" ref="J230">IFERROR(INDEX('Commission Data'!$D:$D,MATCH(1,('Commission Data'!$B:$B=A230)*('Commission Data'!$C:$C="Geoff"),0)),0)</f>
        <v>0</v>
      </c>
      <c r="K230" s="70">
        <f t="array" ref="K230">IFERROR(INDEX('Commission Data'!$E:$E,MATCH(1,('Commission Data'!$B:$B=A230)*('Commission Data'!$C:$C="Geoff"),0)),0)</f>
        <v>0</v>
      </c>
    </row>
    <row r="231">
      <c r="J231" s="70">
        <f t="array" ref="J231">IFERROR(INDEX('Commission Data'!$D:$D,MATCH(1,('Commission Data'!$B:$B=A231)*('Commission Data'!$C:$C="Geoff"),0)),0)</f>
        <v>0</v>
      </c>
      <c r="K231" s="70">
        <f t="array" ref="K231">IFERROR(INDEX('Commission Data'!$E:$E,MATCH(1,('Commission Data'!$B:$B=A231)*('Commission Data'!$C:$C="Geoff"),0)),0)</f>
        <v>0</v>
      </c>
    </row>
    <row r="232">
      <c r="J232" s="70">
        <f t="array" ref="J232">IFERROR(INDEX('Commission Data'!$D:$D,MATCH(1,('Commission Data'!$B:$B=A232)*('Commission Data'!$C:$C="Geoff"),0)),0)</f>
        <v>0</v>
      </c>
      <c r="K232" s="70">
        <f t="array" ref="K232">IFERROR(INDEX('Commission Data'!$E:$E,MATCH(1,('Commission Data'!$B:$B=A232)*('Commission Data'!$C:$C="Geoff"),0)),0)</f>
        <v>0</v>
      </c>
    </row>
    <row r="233">
      <c r="J233" s="70">
        <f t="array" ref="J233">IFERROR(INDEX('Commission Data'!$D:$D,MATCH(1,('Commission Data'!$B:$B=A233)*('Commission Data'!$C:$C="Geoff"),0)),0)</f>
        <v>0</v>
      </c>
      <c r="K233" s="70">
        <f t="array" ref="K233">IFERROR(INDEX('Commission Data'!$E:$E,MATCH(1,('Commission Data'!$B:$B=A233)*('Commission Data'!$C:$C="Geoff"),0)),0)</f>
        <v>0</v>
      </c>
    </row>
    <row r="234">
      <c r="J234" s="70">
        <f t="array" ref="J234">IFERROR(INDEX('Commission Data'!$D:$D,MATCH(1,('Commission Data'!$B:$B=A234)*('Commission Data'!$C:$C="Geoff"),0)),0)</f>
        <v>0</v>
      </c>
      <c r="K234" s="70">
        <f t="array" ref="K234">IFERROR(INDEX('Commission Data'!$E:$E,MATCH(1,('Commission Data'!$B:$B=A234)*('Commission Data'!$C:$C="Geoff"),0)),0)</f>
        <v>0</v>
      </c>
    </row>
    <row r="235">
      <c r="J235" s="70">
        <f t="array" ref="J235">IFERROR(INDEX('Commission Data'!$D:$D,MATCH(1,('Commission Data'!$B:$B=A235)*('Commission Data'!$C:$C="Geoff"),0)),0)</f>
        <v>0</v>
      </c>
      <c r="K235" s="70">
        <f t="array" ref="K235">IFERROR(INDEX('Commission Data'!$E:$E,MATCH(1,('Commission Data'!$B:$B=A235)*('Commission Data'!$C:$C="Geoff"),0)),0)</f>
        <v>0</v>
      </c>
    </row>
  </sheetData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8.0"/>
    <col customWidth="1" min="3" max="3" width="15.5"/>
    <col customWidth="1" min="7" max="7" width="15.88"/>
    <col customWidth="1" min="8" max="8" width="13.88"/>
    <col customWidth="1" min="10" max="10" width="12.63"/>
  </cols>
  <sheetData>
    <row r="1" ht="27.0" customHeight="1">
      <c r="J1" s="69" t="s">
        <v>263</v>
      </c>
      <c r="K1" s="69" t="s">
        <v>264</v>
      </c>
      <c r="L1" s="68" t="s">
        <v>265</v>
      </c>
      <c r="M1" s="68" t="s">
        <v>266</v>
      </c>
      <c r="N1" s="173" t="s">
        <v>572</v>
      </c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</row>
    <row r="2">
      <c r="J2" s="70">
        <f t="array" ref="J2">IFERROR(INDEX('Commission Data'!$D:$D,MATCH(1,('Commission Data'!$B:$B=A2)*('Commission Data'!$C:$C="James"),0)),0)</f>
        <v>1883.14</v>
      </c>
      <c r="K2" s="70">
        <f t="array" ref="K2">IFERROR(INDEX('Commission Data'!$E:$E,MATCH(1,('Commission Data'!$B:$B=A2)*('Commission Data'!$C:$C="James"),0)),0)</f>
        <v>0</v>
      </c>
      <c r="L2" s="39" t="b">
        <v>0</v>
      </c>
    </row>
    <row r="3">
      <c r="J3" s="70">
        <f t="array" ref="J3">IFERROR(INDEX('Commission Data'!$D:$D,MATCH(1,('Commission Data'!$B:$B=A3)*('Commission Data'!$C:$C="James"),0)),0)</f>
        <v>1740.43</v>
      </c>
      <c r="K3" s="70">
        <v>0.0</v>
      </c>
      <c r="L3" s="39" t="b">
        <v>1</v>
      </c>
    </row>
    <row r="4">
      <c r="J4" s="70">
        <f t="array" ref="J4">IFERROR(INDEX('Commission Data'!$D:$D,MATCH(1,('Commission Data'!$B:$B=A4)*('Commission Data'!$C:$C="James"),0)),0)</f>
        <v>169.52</v>
      </c>
      <c r="K4" s="70">
        <f t="array" ref="K4">IFERROR(INDEX('Commission Data'!$E:$E,MATCH(1,('Commission Data'!$B:$B=A4)*('Commission Data'!$C:$C="James"),0)),0)</f>
        <v>0</v>
      </c>
      <c r="L4" s="39" t="b">
        <v>0</v>
      </c>
    </row>
    <row r="5">
      <c r="J5" s="70">
        <f t="array" ref="J5">IFERROR(INDEX('Commission Data'!$D:$D,MATCH(1,('Commission Data'!$B:$B=A5)*('Commission Data'!$C:$C="James"),0)),0)</f>
        <v>678.51</v>
      </c>
      <c r="K5" s="70">
        <f t="array" ref="K5">IFERROR(INDEX('Commission Data'!$E:$E,MATCH(1,('Commission Data'!$B:$B=A5)*('Commission Data'!$C:$C="James"),0)),0)</f>
        <v>0</v>
      </c>
      <c r="L5" s="39" t="b">
        <v>0</v>
      </c>
    </row>
    <row r="6">
      <c r="J6" s="70">
        <f t="array" ref="J6">IFERROR(INDEX('Commission Data'!$D:$D,MATCH(1,('Commission Data'!$B:$B=A6)*('Commission Data'!$C:$C="James"),0)),0)</f>
        <v>1393.23</v>
      </c>
      <c r="K6" s="70">
        <v>0.0</v>
      </c>
      <c r="L6" s="39" t="b">
        <v>1</v>
      </c>
    </row>
    <row r="7">
      <c r="J7" s="70">
        <f t="array" ref="J7">IFERROR(INDEX('Commission Data'!$D:$D,MATCH(1,('Commission Data'!$B:$B=A7)*('Commission Data'!$C:$C="James"),0)),0)</f>
        <v>516.38</v>
      </c>
      <c r="K7" s="70">
        <f t="array" ref="K7">IFERROR(INDEX('Commission Data'!$E:$E,MATCH(1,('Commission Data'!$B:$B=A7)*('Commission Data'!$C:$C="James"),0)),0)</f>
        <v>0</v>
      </c>
      <c r="L7" s="39" t="b">
        <v>0</v>
      </c>
    </row>
    <row r="8">
      <c r="J8" s="70">
        <f t="array" ref="J8">IFERROR(INDEX('Commission Data'!$D:$D,MATCH(1,('Commission Data'!$B:$B=A8)*('Commission Data'!$C:$C="James"),0)),0)</f>
        <v>93.37</v>
      </c>
      <c r="K8" s="70">
        <f t="array" ref="K8">IFERROR(INDEX('Commission Data'!$E:$E,MATCH(1,('Commission Data'!$B:$B=A8)*('Commission Data'!$C:$C="James"),0)),0)</f>
        <v>0</v>
      </c>
      <c r="L8" s="39" t="b">
        <v>0</v>
      </c>
    </row>
    <row r="9">
      <c r="J9" s="70">
        <f t="array" ref="J9">IFERROR(INDEX('Commission Data'!$D:$D,MATCH(1,('Commission Data'!$B:$B=A9)*('Commission Data'!$C:$C="James"),0)),0)</f>
        <v>546.95</v>
      </c>
      <c r="K9" s="70">
        <f t="array" ref="K9">IFERROR(INDEX('Commission Data'!$E:$E,MATCH(1,('Commission Data'!$B:$B=A9)*('Commission Data'!$C:$C="James"),0)),0)</f>
        <v>0</v>
      </c>
      <c r="L9" s="39" t="b">
        <v>0</v>
      </c>
    </row>
    <row r="10">
      <c r="J10" s="70">
        <f t="array" ref="J10">IFERROR(INDEX('Commission Data'!$D:$D,MATCH(1,('Commission Data'!$B:$B=A10)*('Commission Data'!$C:$C="James"),0)),0)</f>
        <v>1118.64</v>
      </c>
      <c r="K10" s="70">
        <v>0.0</v>
      </c>
      <c r="L10" s="39" t="b">
        <v>1</v>
      </c>
    </row>
    <row r="11">
      <c r="J11" s="70">
        <f t="array" ref="J11">IFERROR(INDEX('Commission Data'!$D:$D,MATCH(1,('Commission Data'!$B:$B=A11)*('Commission Data'!$C:$C="James"),0)),0)</f>
        <v>58.27</v>
      </c>
      <c r="K11" s="70">
        <f t="array" ref="K11">IFERROR(INDEX('Commission Data'!$E:$E,MATCH(1,('Commission Data'!$B:$B=A11)*('Commission Data'!$C:$C="James"),0)),0)</f>
        <v>0</v>
      </c>
      <c r="L11" s="39" t="b">
        <v>0</v>
      </c>
    </row>
    <row r="12">
      <c r="J12" s="70">
        <f t="array" ref="J12">IFERROR(INDEX('Commission Data'!$D:$D,MATCH(1,('Commission Data'!$B:$B=A12)*('Commission Data'!$C:$C="James"),0)),0)</f>
        <v>825.34</v>
      </c>
      <c r="K12" s="70">
        <f t="array" ref="K12">IFERROR(INDEX('Commission Data'!$E:$E,MATCH(1,('Commission Data'!$B:$B=A12)*('Commission Data'!$C:$C="James"),0)),0)</f>
        <v>0</v>
      </c>
      <c r="L12" s="39" t="b">
        <v>0</v>
      </c>
    </row>
    <row r="13">
      <c r="J13" s="70">
        <f t="array" ref="J13">IFERROR(INDEX('Commission Data'!$D:$D,MATCH(1,('Commission Data'!$B:$B=A13)*('Commission Data'!$C:$C="James"),0)),0)</f>
        <v>129.8</v>
      </c>
      <c r="K13" s="70">
        <f t="array" ref="K13">IFERROR(INDEX('Commission Data'!$E:$E,MATCH(1,('Commission Data'!$B:$B=A13)*('Commission Data'!$C:$C="James"),0)),0)</f>
        <v>0</v>
      </c>
      <c r="L13" s="39" t="b">
        <v>0</v>
      </c>
    </row>
    <row r="14">
      <c r="J14" s="70">
        <f t="array" ref="J14">IFERROR(INDEX('Commission Data'!$D:$D,MATCH(1,('Commission Data'!$B:$B=A14)*('Commission Data'!$C:$C="James"),0)),0)</f>
        <v>46</v>
      </c>
      <c r="K14" s="70">
        <f t="array" ref="K14">IFERROR(INDEX('Commission Data'!$E:$E,MATCH(1,('Commission Data'!$B:$B=A14)*('Commission Data'!$C:$C="James"),0)),0)</f>
        <v>0</v>
      </c>
      <c r="L14" s="39" t="b">
        <v>0</v>
      </c>
    </row>
    <row r="15">
      <c r="J15" s="70">
        <f t="array" ref="J15">IFERROR(INDEX('Commission Data'!$D:$D,MATCH(1,('Commission Data'!$B:$B=A15)*('Commission Data'!$C:$C="James"),0)),0)</f>
        <v>393.82</v>
      </c>
      <c r="K15" s="70">
        <f t="array" ref="K15">IFERROR(INDEX('Commission Data'!$E:$E,MATCH(1,('Commission Data'!$B:$B=A15)*('Commission Data'!$C:$C="James"),0)),0)</f>
        <v>0</v>
      </c>
      <c r="L15" s="39" t="b">
        <v>0</v>
      </c>
    </row>
    <row r="16">
      <c r="J16" s="70">
        <f t="array" ref="J16">IFERROR(INDEX('Commission Data'!$D:$D,MATCH(1,('Commission Data'!$B:$B=A16)*('Commission Data'!$C:$C="James"),0)),0)</f>
        <v>485.02</v>
      </c>
      <c r="K16" s="70">
        <f t="array" ref="K16">IFERROR(INDEX('Commission Data'!$E:$E,MATCH(1,('Commission Data'!$B:$B=A16)*('Commission Data'!$C:$C="James"),0)),0)</f>
        <v>0</v>
      </c>
      <c r="L16" s="39" t="b">
        <v>0</v>
      </c>
    </row>
    <row r="17">
      <c r="J17" s="70">
        <f t="array" ref="J17">IFERROR(INDEX('Commission Data'!$D:$D,MATCH(1,('Commission Data'!$B:$B=A17)*('Commission Data'!$C:$C="James"),0)),0)</f>
        <v>517.13</v>
      </c>
      <c r="K17" s="70">
        <f t="array" ref="K17">IFERROR(INDEX('Commission Data'!$E:$E,MATCH(1,('Commission Data'!$B:$B=A17)*('Commission Data'!$C:$C="James"),0)),0)</f>
        <v>0</v>
      </c>
      <c r="L17" s="39" t="b">
        <v>0</v>
      </c>
    </row>
    <row r="18">
      <c r="J18" s="70">
        <f t="array" ref="J18">IFERROR(INDEX('Commission Data'!$D:$D,MATCH(1,('Commission Data'!$B:$B=A18)*('Commission Data'!$C:$C="James"),0)),0)</f>
        <v>0</v>
      </c>
      <c r="K18" s="70">
        <f t="array" ref="K18">IFERROR(INDEX('Commission Data'!$E:$E,MATCH(1,('Commission Data'!$B:$B=A18)*('Commission Data'!$C:$C="James"),0)),0)</f>
        <v>0</v>
      </c>
      <c r="L18" s="47" t="b">
        <v>0</v>
      </c>
    </row>
    <row r="19">
      <c r="J19" s="70">
        <f t="array" ref="J19">IFERROR(INDEX('Commission Data'!$D:$D,MATCH(1,('Commission Data'!$B:$B=A19)*('Commission Data'!$C:$C="James"),0)),0)</f>
        <v>210</v>
      </c>
      <c r="K19" s="70">
        <f t="array" ref="K19">IFERROR(INDEX('Commission Data'!$E:$E,MATCH(1,('Commission Data'!$B:$B=A19)*('Commission Data'!$C:$C="James"),0)),0)</f>
        <v>0</v>
      </c>
      <c r="L19" s="39" t="b">
        <v>0</v>
      </c>
    </row>
    <row r="20">
      <c r="J20" s="70">
        <f t="array" ref="J20">IFERROR(INDEX('Commission Data'!$D:$D,MATCH(1,('Commission Data'!$B:$B=A20)*('Commission Data'!$C:$C="James"),0)),0)</f>
        <v>166.05</v>
      </c>
      <c r="K20" s="70">
        <f t="array" ref="K20">IFERROR(INDEX('Commission Data'!$E:$E,MATCH(1,('Commission Data'!$B:$B=A20)*('Commission Data'!$C:$C="James"),0)),0)</f>
        <v>0</v>
      </c>
      <c r="L20" s="39" t="b">
        <v>0</v>
      </c>
    </row>
    <row r="21">
      <c r="J21" s="70">
        <f t="array" ref="J21">IFERROR(INDEX('Commission Data'!$D:$D,MATCH(1,('Commission Data'!$B:$B=A21)*('Commission Data'!$C:$C="James"),0)),0)</f>
        <v>7</v>
      </c>
      <c r="K21" s="70">
        <f t="array" ref="K21">IFERROR(INDEX('Commission Data'!$E:$E,MATCH(1,('Commission Data'!$B:$B=A21)*('Commission Data'!$C:$C="James"),0)),0)</f>
        <v>0</v>
      </c>
      <c r="L21" s="39" t="b">
        <v>0</v>
      </c>
    </row>
    <row r="22">
      <c r="J22" s="70">
        <f t="array" ref="J22">IFERROR(INDEX('Commission Data'!$D:$D,MATCH(1,('Commission Data'!$B:$B=A22)*('Commission Data'!$C:$C="James"),0)),0)</f>
        <v>1067.95</v>
      </c>
      <c r="K22" s="70">
        <f t="array" ref="K22">IFERROR(INDEX('Commission Data'!$E:$E,MATCH(1,('Commission Data'!$B:$B=A22)*('Commission Data'!$C:$C="James"),0)),0)</f>
        <v>0</v>
      </c>
      <c r="L22" s="39" t="b">
        <v>0</v>
      </c>
    </row>
    <row r="23">
      <c r="J23" s="70">
        <f t="array" ref="J23">IFERROR(INDEX('Commission Data'!$D:$D,MATCH(1,('Commission Data'!$B:$B=A23)*('Commission Data'!$C:$C="James"),0)),0)</f>
        <v>5109.25</v>
      </c>
      <c r="K23" s="70">
        <f t="array" ref="K23">IFERROR(INDEX('Commission Data'!$E:$E,MATCH(1,('Commission Data'!$B:$B=A23)*('Commission Data'!$C:$C="James"),0)),0)</f>
        <v>0</v>
      </c>
      <c r="L23" s="39" t="b">
        <v>0</v>
      </c>
    </row>
    <row r="24">
      <c r="J24" s="70">
        <f t="array" ref="J24">IFERROR(INDEX('Commission Data'!$D:$D,MATCH(1,('Commission Data'!$B:$B=A24)*('Commission Data'!$C:$C="James"),0)),0)</f>
        <v>4624.43</v>
      </c>
      <c r="K24" s="70">
        <f t="array" ref="K24">IFERROR(INDEX('Commission Data'!$E:$E,MATCH(1,('Commission Data'!$B:$B=A24)*('Commission Data'!$C:$C="James"),0)),0)</f>
        <v>0</v>
      </c>
      <c r="L24" s="39" t="b">
        <v>1</v>
      </c>
      <c r="M24" s="39" t="b">
        <v>1</v>
      </c>
    </row>
    <row r="25">
      <c r="J25" s="70">
        <f t="array" ref="J25">IFERROR(INDEX('Commission Data'!$D:$D,MATCH(1,('Commission Data'!$B:$B=A25)*('Commission Data'!$C:$C="James"),0)),0)</f>
        <v>17.5</v>
      </c>
      <c r="K25" s="70">
        <f t="array" ref="K25">IFERROR(INDEX('Commission Data'!$E:$E,MATCH(1,('Commission Data'!$B:$B=A25)*('Commission Data'!$C:$C="James"),0)),0)</f>
        <v>0</v>
      </c>
      <c r="L25" s="39" t="b">
        <v>0</v>
      </c>
    </row>
    <row r="26">
      <c r="J26" s="70">
        <f t="array" ref="J26">IFERROR(INDEX('Commission Data'!$D:$D,MATCH(1,('Commission Data'!$B:$B=A26)*('Commission Data'!$C:$C="James"),0)),0)</f>
        <v>1955.84</v>
      </c>
      <c r="K26" s="70">
        <v>0.0</v>
      </c>
      <c r="L26" s="39" t="b">
        <v>1</v>
      </c>
    </row>
    <row r="27">
      <c r="J27" s="70">
        <f t="array" ref="J27">IFERROR(INDEX('Commission Data'!$D:$D,MATCH(1,('Commission Data'!$B:$B=A27)*('Commission Data'!$C:$C="James"),0)),0)</f>
        <v>1131.93</v>
      </c>
      <c r="K27" s="70">
        <f t="array" ref="K27">IFERROR(INDEX('Commission Data'!$E:$E,MATCH(1,('Commission Data'!$B:$B=A27)*('Commission Data'!$C:$C="James"),0)),0)</f>
        <v>0</v>
      </c>
      <c r="L27" s="39" t="b">
        <v>0</v>
      </c>
    </row>
    <row r="28">
      <c r="J28" s="70">
        <f t="array" ref="J28">IFERROR(INDEX('Commission Data'!$D:$D,MATCH(1,('Commission Data'!$B:$B=A28)*('Commission Data'!$C:$C="James"),0)),0)</f>
        <v>1227.31</v>
      </c>
      <c r="K28" s="70">
        <f t="array" ref="K28">IFERROR(INDEX('Commission Data'!$E:$E,MATCH(1,('Commission Data'!$B:$B=A28)*('Commission Data'!$C:$C="James"),0)),0)</f>
        <v>0</v>
      </c>
      <c r="L28" s="39" t="b">
        <v>0</v>
      </c>
    </row>
    <row r="29">
      <c r="J29" s="70">
        <f t="array" ref="J29">IFERROR(INDEX('Commission Data'!$D:$D,MATCH(1,('Commission Data'!$B:$B=A29)*('Commission Data'!$C:$C="James"),0)),0)</f>
        <v>1452.55</v>
      </c>
      <c r="K29" s="70">
        <f t="array" ref="K29">IFERROR(INDEX('Commission Data'!$E:$E,MATCH(1,('Commission Data'!$B:$B=A29)*('Commission Data'!$C:$C="James"),0)),0)</f>
        <v>0</v>
      </c>
      <c r="L29" s="39" t="b">
        <v>0</v>
      </c>
    </row>
    <row r="30">
      <c r="J30" s="70">
        <f t="array" ref="J30">IFERROR(INDEX('Commission Data'!$D:$D,MATCH(1,('Commission Data'!$B:$B=A30)*('Commission Data'!$C:$C="James"),0)),0)</f>
        <v>4043.97</v>
      </c>
      <c r="K30" s="70">
        <v>0.0</v>
      </c>
      <c r="L30" s="39" t="b">
        <v>1</v>
      </c>
    </row>
    <row r="31">
      <c r="J31" s="70">
        <f t="array" ref="J31">IFERROR(INDEX('Commission Data'!$D:$D,MATCH(1,('Commission Data'!$B:$B=A31)*('Commission Data'!$C:$C="James"),0)),0)</f>
        <v>1606.47</v>
      </c>
      <c r="K31" s="70">
        <f t="array" ref="K31">IFERROR(INDEX('Commission Data'!$E:$E,MATCH(1,('Commission Data'!$B:$B=A31)*('Commission Data'!$C:$C="James"),0)),0)</f>
        <v>0</v>
      </c>
      <c r="L31" s="39" t="b">
        <v>0</v>
      </c>
    </row>
    <row r="32">
      <c r="J32" s="70">
        <f t="array" ref="J32">IFERROR(INDEX('Commission Data'!$D:$D,MATCH(1,('Commission Data'!$B:$B=A32)*('Commission Data'!$C:$C="James"),0)),0)</f>
        <v>1154.5</v>
      </c>
      <c r="K32" s="70">
        <f t="array" ref="K32">IFERROR(INDEX('Commission Data'!$E:$E,MATCH(1,('Commission Data'!$B:$B=A32)*('Commission Data'!$C:$C="James"),0)),0)</f>
        <v>0</v>
      </c>
      <c r="L32" s="39" t="b">
        <v>0</v>
      </c>
    </row>
    <row r="33">
      <c r="J33" s="70">
        <f t="array" ref="J33">IFERROR(INDEX('Commission Data'!$D:$D,MATCH(1,('Commission Data'!$B:$B=A33)*('Commission Data'!$C:$C="James"),0)),0)</f>
        <v>0</v>
      </c>
      <c r="K33" s="70">
        <f t="array" ref="K33">IFERROR(INDEX('Commission Data'!$E:$E,MATCH(1,('Commission Data'!$B:$B=A33)*('Commission Data'!$C:$C="James"),0)),0)</f>
        <v>0</v>
      </c>
      <c r="L33" s="47" t="b">
        <v>0</v>
      </c>
    </row>
    <row r="34">
      <c r="J34" s="70">
        <f t="array" ref="J34">IFERROR(INDEX('Commission Data'!$D:$D,MATCH(1,('Commission Data'!$B:$B=A34)*('Commission Data'!$C:$C="James"),0)),0)</f>
        <v>675.82</v>
      </c>
      <c r="K34" s="70">
        <v>0.0</v>
      </c>
      <c r="L34" s="39" t="b">
        <v>1</v>
      </c>
    </row>
    <row r="35">
      <c r="J35" s="70">
        <f t="array" ref="J35">IFERROR(INDEX('Commission Data'!$D:$D,MATCH(1,('Commission Data'!$B:$B=A35)*('Commission Data'!$C:$C="James"),0)),0)</f>
        <v>4101.37</v>
      </c>
      <c r="K35" s="70">
        <f t="array" ref="K35">IFERROR(INDEX('Commission Data'!$E:$E,MATCH(1,('Commission Data'!$B:$B=A35)*('Commission Data'!$C:$C="James"),0)),0)</f>
        <v>0</v>
      </c>
      <c r="L35" s="39" t="b">
        <v>0</v>
      </c>
    </row>
    <row r="36">
      <c r="J36" s="70">
        <f t="array" ref="J36">IFERROR(INDEX('Commission Data'!$D:$D,MATCH(1,('Commission Data'!$B:$B=A36)*('Commission Data'!$C:$C="James"),0)),0)</f>
        <v>0</v>
      </c>
      <c r="K36" s="70">
        <f t="array" ref="K36">IFERROR(INDEX('Commission Data'!$E:$E,MATCH(1,('Commission Data'!$B:$B=A36)*('Commission Data'!$C:$C="James"),0)),0)</f>
        <v>0</v>
      </c>
      <c r="L36" s="39" t="b">
        <v>0</v>
      </c>
    </row>
    <row r="37">
      <c r="J37" s="70">
        <f t="array" ref="J37">IFERROR(INDEX('Commission Data'!$D:$D,MATCH(1,('Commission Data'!$B:$B=A37)*('Commission Data'!$C:$C="James"),0)),0)</f>
        <v>1339.52</v>
      </c>
      <c r="K37" s="70">
        <f t="array" ref="K37">IFERROR(INDEX('Commission Data'!$E:$E,MATCH(1,('Commission Data'!$B:$B=A37)*('Commission Data'!$C:$C="James"),0)),0)</f>
        <v>0</v>
      </c>
      <c r="L37" s="39" t="b">
        <v>0</v>
      </c>
    </row>
    <row r="38">
      <c r="J38" s="70">
        <f t="array" ref="J38">IFERROR(INDEX('Commission Data'!$D:$D,MATCH(1,('Commission Data'!$B:$B=A38)*('Commission Data'!$C:$C="James"),0)),0)</f>
        <v>2747.85</v>
      </c>
      <c r="K38" s="70">
        <v>0.0</v>
      </c>
      <c r="L38" s="39" t="b">
        <v>1</v>
      </c>
    </row>
    <row r="39">
      <c r="J39" s="70">
        <f t="array" ref="J39">IFERROR(INDEX('Commission Data'!$D:$D,MATCH(1,('Commission Data'!$B:$B=A39)*('Commission Data'!$C:$C="James"),0)),0)</f>
        <v>0</v>
      </c>
      <c r="K39" s="70">
        <f t="array" ref="K39">IFERROR(INDEX('Commission Data'!$E:$E,MATCH(1,('Commission Data'!$B:$B=A39)*('Commission Data'!$C:$C="James"),0)),0)</f>
        <v>0</v>
      </c>
      <c r="L39" s="39" t="b">
        <v>0</v>
      </c>
    </row>
    <row r="40">
      <c r="J40" s="70">
        <f t="array" ref="J40">IFERROR(INDEX('Commission Data'!$D:$D,MATCH(1,('Commission Data'!$B:$B=A40)*('Commission Data'!$C:$C="James"),0)),0)</f>
        <v>313.33</v>
      </c>
      <c r="K40" s="70">
        <f t="array" ref="K40">IFERROR(INDEX('Commission Data'!$E:$E,MATCH(1,('Commission Data'!$B:$B=A40)*('Commission Data'!$C:$C="James"),0)),0)</f>
        <v>0</v>
      </c>
      <c r="L40" s="47" t="b">
        <v>0</v>
      </c>
    </row>
    <row r="41">
      <c r="J41" s="70">
        <f t="array" ref="J41">IFERROR(INDEX('Commission Data'!$D:$D,MATCH(1,('Commission Data'!$B:$B=A41)*('Commission Data'!$C:$C="James"),0)),0)</f>
        <v>2862.61</v>
      </c>
      <c r="K41" s="70">
        <v>0.0</v>
      </c>
      <c r="L41" s="39" t="b">
        <v>1</v>
      </c>
    </row>
    <row r="42">
      <c r="J42" s="70">
        <f t="array" ref="J42">IFERROR(INDEX('Commission Data'!$D:$D,MATCH(1,('Commission Data'!$B:$B=A42)*('Commission Data'!$C:$C="James"),0)),0)</f>
        <v>1337.46</v>
      </c>
      <c r="K42" s="70">
        <f t="array" ref="K42">IFERROR(INDEX('Commission Data'!$E:$E,MATCH(1,('Commission Data'!$B:$B=A42)*('Commission Data'!$C:$C="James"),0)),0)</f>
        <v>0</v>
      </c>
      <c r="L42" s="47" t="b">
        <v>0</v>
      </c>
    </row>
    <row r="43">
      <c r="J43" s="70">
        <f t="array" ref="J43">IFERROR(INDEX('Commission Data'!$D:$D,MATCH(1,('Commission Data'!$B:$B=A43)*('Commission Data'!$C:$C="James"),0)),0)</f>
        <v>1143.5</v>
      </c>
      <c r="K43" s="70">
        <f t="array" ref="K43">IFERROR(INDEX('Commission Data'!$E:$E,MATCH(1,('Commission Data'!$B:$B=A43)*('Commission Data'!$C:$C="James"),0)),0)</f>
        <v>0</v>
      </c>
      <c r="L43" s="39" t="b">
        <v>0</v>
      </c>
    </row>
    <row r="44">
      <c r="J44" s="70">
        <f t="array" ref="J44">IFERROR(INDEX('Commission Data'!$D:$D,MATCH(1,('Commission Data'!$B:$B=A44)*('Commission Data'!$C:$C="James"),0)),0)</f>
        <v>2178.55</v>
      </c>
      <c r="K44" s="70">
        <f t="array" ref="K44">IFERROR(INDEX('Commission Data'!$E:$E,MATCH(1,('Commission Data'!$B:$B=A44)*('Commission Data'!$C:$C="James"),0)),0)</f>
        <v>0</v>
      </c>
      <c r="L44" s="39" t="b">
        <v>0</v>
      </c>
    </row>
    <row r="45">
      <c r="J45" s="70">
        <f t="array" ref="J45">IFERROR(INDEX('Commission Data'!$D:$D,MATCH(1,('Commission Data'!$B:$B=A45)*('Commission Data'!$C:$C="James"),0)),0)</f>
        <v>149.5</v>
      </c>
      <c r="K45" s="70">
        <f t="array" ref="K45">IFERROR(INDEX('Commission Data'!$E:$E,MATCH(1,('Commission Data'!$B:$B=A45)*('Commission Data'!$C:$C="James"),0)),0)</f>
        <v>0</v>
      </c>
      <c r="L45" s="47" t="b">
        <v>0</v>
      </c>
    </row>
    <row r="46">
      <c r="J46" s="70">
        <f t="array" ref="J46">IFERROR(INDEX('Commission Data'!$D:$D,MATCH(1,('Commission Data'!$B:$B=A46)*('Commission Data'!$C:$C="James"),0)),0)</f>
        <v>1861.57</v>
      </c>
      <c r="K46" s="70">
        <v>0.0</v>
      </c>
      <c r="L46" s="39" t="b">
        <v>1</v>
      </c>
    </row>
    <row r="47">
      <c r="J47" s="70">
        <f t="array" ref="J47">IFERROR(INDEX('Commission Data'!$D:$D,MATCH(1,('Commission Data'!$B:$B=A47)*('Commission Data'!$C:$C="James"),0)),0)</f>
        <v>1763.03</v>
      </c>
      <c r="K47" s="70">
        <v>0.0</v>
      </c>
      <c r="L47" s="39" t="b">
        <v>1</v>
      </c>
    </row>
    <row r="48">
      <c r="J48" s="70">
        <f t="array" ref="J48">IFERROR(INDEX('Commission Data'!$D:$D,MATCH(1,('Commission Data'!$B:$B=A47)*('Commission Data'!$C:$C="James"),0)),0)</f>
        <v>1763.03</v>
      </c>
      <c r="K48" s="70">
        <f t="array" ref="K48">IFERROR(INDEX('Commission Data'!$E:$E,MATCH(1,('Commission Data'!$B:$B=A48)*('Commission Data'!$C:$C="James"),0)),0)</f>
        <v>0</v>
      </c>
      <c r="L48" s="39" t="b">
        <v>0</v>
      </c>
    </row>
    <row r="49">
      <c r="J49" s="70">
        <f t="array" ref="J49">IFERROR(INDEX('Commission Data'!$D:$D,MATCH(1,('Commission Data'!$B:$B=A48)*('Commission Data'!$C:$C="James"),0)),0)</f>
        <v>320.1</v>
      </c>
      <c r="K49" s="70">
        <f t="array" ref="K49">IFERROR(INDEX('Commission Data'!$E:$E,MATCH(1,('Commission Data'!$B:$B=A49)*('Commission Data'!$C:$C="James"),0)),0)</f>
        <v>0</v>
      </c>
      <c r="L49" s="39" t="b">
        <v>0</v>
      </c>
    </row>
    <row r="50">
      <c r="J50" s="70">
        <f t="array" ref="J50">IFERROR(INDEX('Commission Data'!$D:$D,MATCH(1,('Commission Data'!$B:$B=A50)*('Commission Data'!$C:$C="James"),0)),0)</f>
        <v>0</v>
      </c>
      <c r="K50" s="70">
        <f t="array" ref="K50">IFERROR(INDEX('Commission Data'!$E:$E,MATCH(1,('Commission Data'!$B:$B=A50)*('Commission Data'!$C:$C="James"),0)),0)</f>
        <v>0</v>
      </c>
      <c r="L50" s="47" t="b">
        <v>0</v>
      </c>
    </row>
    <row r="51">
      <c r="J51" s="70">
        <f t="array" ref="J51">IFERROR(INDEX('Commission Data'!$D:$D,MATCH(1,('Commission Data'!$B:$B=A51)*('Commission Data'!$C:$C="James"),0)),0)</f>
        <v>0</v>
      </c>
      <c r="K51" s="70">
        <f t="array" ref="K51">IFERROR(INDEX('Commission Data'!$E:$E,MATCH(1,('Commission Data'!$B:$B=A51)*('Commission Data'!$C:$C="James"),0)),0)</f>
        <v>0</v>
      </c>
      <c r="L51" s="39" t="b">
        <v>0</v>
      </c>
    </row>
    <row r="52">
      <c r="J52" s="70">
        <f t="array" ref="J52">IFERROR(INDEX('Commission Data'!$D:$D,MATCH(1,('Commission Data'!$B:$B=A52)*('Commission Data'!$C:$C="James"),0)),0)</f>
        <v>14105.42</v>
      </c>
      <c r="K52" s="70">
        <f t="array" ref="K52">IFERROR(INDEX('Commission Data'!$E:$E,MATCH(1,('Commission Data'!$B:$B=A52)*('Commission Data'!$C:$C="James"),0)),0)</f>
        <v>0</v>
      </c>
      <c r="L52" s="47" t="b">
        <v>0</v>
      </c>
    </row>
    <row r="53">
      <c r="J53" s="70">
        <f t="array" ref="J53">IFERROR(INDEX('Commission Data'!$D:$D,MATCH(1,('Commission Data'!$B:$B=A53)*('Commission Data'!$C:$C="James"),0)),0)</f>
        <v>409.54</v>
      </c>
      <c r="K53" s="70">
        <f t="array" ref="K53">IFERROR(INDEX('Commission Data'!$E:$E,MATCH(1,('Commission Data'!$B:$B=A53)*('Commission Data'!$C:$C="James"),0)),0)</f>
        <v>0</v>
      </c>
      <c r="L53" s="47" t="b">
        <v>0</v>
      </c>
    </row>
    <row r="54">
      <c r="J54" s="70">
        <f t="array" ref="J54">IFERROR(INDEX('Commission Data'!$D:$D,MATCH(1,('Commission Data'!$B:$B=A54)*('Commission Data'!$C:$C="James"),0)),0)</f>
        <v>3071.46</v>
      </c>
      <c r="K54" s="70">
        <f t="array" ref="K54">IFERROR(INDEX('Commission Data'!$E:$E,MATCH(1,('Commission Data'!$B:$B=A54)*('Commission Data'!$C:$C="James"),0)),0)</f>
        <v>0</v>
      </c>
      <c r="L54" s="47" t="b">
        <v>0</v>
      </c>
    </row>
    <row r="55">
      <c r="J55" s="70">
        <f t="array" ref="J55">IFERROR(INDEX('Commission Data'!$D:$D,MATCH(1,('Commission Data'!$B:$B=A55)*('Commission Data'!$C:$C="James"),0)),0)</f>
        <v>1145</v>
      </c>
      <c r="K55" s="70">
        <f t="array" ref="K55">IFERROR(INDEX('Commission Data'!$E:$E,MATCH(1,('Commission Data'!$B:$B=A55)*('Commission Data'!$C:$C="James"),0)),0)</f>
        <v>0</v>
      </c>
      <c r="L55" s="47" t="b">
        <v>0</v>
      </c>
    </row>
    <row r="56">
      <c r="J56" s="70">
        <f t="array" ref="J56">IFERROR(INDEX('Commission Data'!$D:$D,MATCH(1,('Commission Data'!$B:$B=A56)*('Commission Data'!$C:$C="James"),0)),0)</f>
        <v>0</v>
      </c>
      <c r="K56" s="70">
        <f t="array" ref="K56">IFERROR(INDEX('Commission Data'!$E:$E,MATCH(1,('Commission Data'!$B:$B=A56)*('Commission Data'!$C:$C="James"),0)),0)</f>
        <v>0</v>
      </c>
      <c r="L56" s="47" t="b">
        <v>0</v>
      </c>
    </row>
    <row r="57">
      <c r="J57" s="70">
        <f t="array" ref="J57">IFERROR(INDEX('Commission Data'!$D:$D,MATCH(1,('Commission Data'!$B:$B=A57)*('Commission Data'!$C:$C="James"),0)),0)</f>
        <v>1364.02</v>
      </c>
      <c r="K57" s="70">
        <f t="array" ref="K57">IFERROR(INDEX('Commission Data'!$E:$E,MATCH(1,('Commission Data'!$B:$B=A57)*('Commission Data'!$C:$C="James"),0)),0)</f>
        <v>0</v>
      </c>
      <c r="L57" s="47" t="b">
        <v>0</v>
      </c>
    </row>
    <row r="58">
      <c r="J58" s="70">
        <f t="array" ref="J58">IFERROR(INDEX('Commission Data'!$D:$D,MATCH(1,('Commission Data'!$B:$B=A58)*('Commission Data'!$C:$C="James"),0)),0)</f>
        <v>2907.5</v>
      </c>
      <c r="K58" s="70">
        <f t="array" ref="K58">IFERROR(INDEX('Commission Data'!$E:$E,MATCH(1,('Commission Data'!$B:$B=A58)*('Commission Data'!$C:$C="James"),0)),0)</f>
        <v>0</v>
      </c>
      <c r="L58" s="47" t="b">
        <v>0</v>
      </c>
    </row>
    <row r="59">
      <c r="J59" s="70">
        <f t="array" ref="J59">IFERROR(INDEX('Commission Data'!$D:$D,MATCH(1,('Commission Data'!$B:$B=A59)*('Commission Data'!$C:$C="James"),0)),0)</f>
        <v>246</v>
      </c>
      <c r="K59" s="70">
        <f t="array" ref="K59">IFERROR(INDEX('Commission Data'!$E:$E,MATCH(1,('Commission Data'!$B:$B=A59)*('Commission Data'!$C:$C="James"),0)),0)</f>
        <v>0</v>
      </c>
      <c r="L59" s="47" t="b">
        <v>0</v>
      </c>
    </row>
    <row r="60">
      <c r="J60" s="70">
        <f t="array" ref="J60">IFERROR(INDEX('Commission Data'!$D:$D,MATCH(1,('Commission Data'!$B:$B=A60)*('Commission Data'!$C:$C="James"),0)),0)</f>
        <v>0</v>
      </c>
      <c r="K60" s="70">
        <f t="array" ref="K60">IFERROR(INDEX('Commission Data'!$E:$E,MATCH(1,('Commission Data'!$B:$B=A60)*('Commission Data'!$C:$C="James"),0)),0)</f>
        <v>0</v>
      </c>
      <c r="L60" s="47" t="b">
        <v>0</v>
      </c>
    </row>
    <row r="61">
      <c r="J61" s="70">
        <f t="array" ref="J61">IFERROR(INDEX('Commission Data'!$D:$D,MATCH(1,('Commission Data'!$B:$B=A61)*('Commission Data'!$C:$C="James"),0)),0)</f>
        <v>0</v>
      </c>
      <c r="K61" s="70">
        <f t="array" ref="K61">IFERROR(INDEX('Commission Data'!$E:$E,MATCH(1,('Commission Data'!$B:$B=A61)*('Commission Data'!$C:$C="James"),0)),0)</f>
        <v>0</v>
      </c>
      <c r="L61" s="47" t="b">
        <v>0</v>
      </c>
    </row>
    <row r="62">
      <c r="J62" s="70">
        <f t="array" ref="J62">IFERROR(INDEX('Commission Data'!$D:$D,MATCH(1,('Commission Data'!$B:$B=A62)*('Commission Data'!$C:$C="James"),0)),0)</f>
        <v>0</v>
      </c>
      <c r="K62" s="70">
        <f t="array" ref="K62">IFERROR(INDEX('Commission Data'!$E:$E,MATCH(1,('Commission Data'!$B:$B=A62)*('Commission Data'!$C:$C="James"),0)),0)</f>
        <v>0</v>
      </c>
      <c r="L62" s="47" t="b">
        <v>0</v>
      </c>
    </row>
    <row r="63">
      <c r="J63" s="70">
        <f t="array" ref="J63">IFERROR(INDEX('Commission Data'!$D:$D,MATCH(1,('Commission Data'!$B:$B=A63)*('Commission Data'!$C:$C="James"),0)),0)</f>
        <v>0</v>
      </c>
      <c r="K63" s="70">
        <f t="array" ref="K63">IFERROR(INDEX('Commission Data'!$E:$E,MATCH(1,('Commission Data'!$B:$B=A63)*('Commission Data'!$C:$C="James"),0)),0)</f>
        <v>0</v>
      </c>
      <c r="L63" s="47" t="b">
        <v>0</v>
      </c>
    </row>
    <row r="64">
      <c r="J64" s="70">
        <v>2944.8</v>
      </c>
      <c r="K64" s="70">
        <f t="array" ref="K64">IFERROR(INDEX('Commission Data'!$E:$E,MATCH(1,('Commission Data'!$B:$B=A64)*('Commission Data'!$C:$C="James"),0)),0)</f>
        <v>0</v>
      </c>
      <c r="L64" s="39" t="b">
        <v>1</v>
      </c>
    </row>
    <row r="65">
      <c r="J65" s="70">
        <v>480.74</v>
      </c>
      <c r="K65" s="70">
        <f t="array" ref="K65">IFERROR(INDEX('Commission Data'!$E:$E,MATCH(1,('Commission Data'!$B:$B=A65)*('Commission Data'!$C:$C="James"),0)),0)</f>
        <v>0</v>
      </c>
      <c r="L65" s="39" t="b">
        <v>1</v>
      </c>
      <c r="M65" s="39" t="b">
        <v>1</v>
      </c>
    </row>
    <row r="66">
      <c r="J66" s="70">
        <f t="array" ref="J66">IFERROR(INDEX('Commission Data'!$D:$D,MATCH(1,('Commission Data'!$B:$B=A66)*('Commission Data'!$C:$C="James"),0)),0)</f>
        <v>0</v>
      </c>
      <c r="K66" s="70">
        <f t="array" ref="K66">IFERROR(INDEX('Commission Data'!$E:$E,MATCH(1,('Commission Data'!$B:$B=A66)*('Commission Data'!$C:$C="James"),0)),0)</f>
        <v>0</v>
      </c>
      <c r="L66" s="47" t="b">
        <v>0</v>
      </c>
    </row>
    <row r="67">
      <c r="J67" s="70">
        <f t="array" ref="J67">IFERROR(INDEX('Commission Data'!$D:$D,MATCH(1,('Commission Data'!$B:$B=A67)*('Commission Data'!$C:$C="James"),0)),0)</f>
        <v>0</v>
      </c>
      <c r="K67" s="70">
        <f t="array" ref="K67">IFERROR(INDEX('Commission Data'!$E:$E,MATCH(1,('Commission Data'!$B:$B=A67)*('Commission Data'!$C:$C="James"),0)),0)</f>
        <v>0</v>
      </c>
      <c r="L67" s="47" t="b">
        <v>0</v>
      </c>
    </row>
    <row r="68">
      <c r="J68" s="70">
        <f t="array" ref="J68">IFERROR(INDEX('Commission Data'!$D:$D,MATCH(1,('Commission Data'!$B:$B=A68)*('Commission Data'!$C:$C="James"),0)),0)</f>
        <v>0</v>
      </c>
      <c r="K68" s="70">
        <f t="array" ref="K68">IFERROR(INDEX('Commission Data'!$E:$E,MATCH(1,('Commission Data'!$B:$B=A68)*('Commission Data'!$C:$C="James"),0)),0)</f>
        <v>0</v>
      </c>
      <c r="L68" s="47" t="b">
        <v>0</v>
      </c>
    </row>
    <row r="69">
      <c r="J69" s="70">
        <f t="array" ref="J69">IFERROR(INDEX('Commission Data'!$D:$D,MATCH(1,('Commission Data'!$B:$B=A69)*('Commission Data'!$C:$C="James"),0)),0)</f>
        <v>0</v>
      </c>
      <c r="K69" s="70">
        <f t="array" ref="K69">IFERROR(INDEX('Commission Data'!$E:$E,MATCH(1,('Commission Data'!$B:$B=A69)*('Commission Data'!$C:$C="James"),0)),0)</f>
        <v>0</v>
      </c>
      <c r="L69" s="47" t="b">
        <v>0</v>
      </c>
    </row>
    <row r="70">
      <c r="J70" s="70">
        <f t="array" ref="J70">IFERROR(INDEX('Commission Data'!$D:$D,MATCH(1,('Commission Data'!$B:$B=A70)*('Commission Data'!$C:$C="James"),0)),0)</f>
        <v>0</v>
      </c>
      <c r="K70" s="70">
        <f t="array" ref="K70">IFERROR(INDEX('Commission Data'!$E:$E,MATCH(1,('Commission Data'!$B:$B=A70)*('Commission Data'!$C:$C="James"),0)),0)</f>
        <v>0</v>
      </c>
      <c r="L70" s="47" t="b">
        <v>0</v>
      </c>
    </row>
    <row r="71">
      <c r="J71" s="70">
        <f t="array" ref="J71">IFERROR(INDEX('Commission Data'!$D:$D,MATCH(1,('Commission Data'!$B:$B=A71)*('Commission Data'!$C:$C="James"),0)),0)</f>
        <v>0</v>
      </c>
      <c r="K71" s="70">
        <f t="array" ref="K71">IFERROR(INDEX('Commission Data'!$E:$E,MATCH(1,('Commission Data'!$B:$B=A71)*('Commission Data'!$C:$C="James"),0)),0)</f>
        <v>0</v>
      </c>
      <c r="L71" s="47" t="b">
        <v>0</v>
      </c>
    </row>
    <row r="72">
      <c r="J72" s="70">
        <f t="array" ref="J72">IFERROR(INDEX('Commission Data'!$D:$D,MATCH(1,('Commission Data'!$B:$B=A72)*('Commission Data'!$C:$C="James"),0)),0)</f>
        <v>0</v>
      </c>
      <c r="K72" s="70">
        <f t="array" ref="K72">IFERROR(INDEX('Commission Data'!$E:$E,MATCH(1,('Commission Data'!$B:$B=A72)*('Commission Data'!$C:$C="James"),0)),0)</f>
        <v>0</v>
      </c>
      <c r="L72" s="47" t="b">
        <v>0</v>
      </c>
    </row>
    <row r="73">
      <c r="J73" s="70">
        <f t="array" ref="J73">IFERROR(INDEX('Commission Data'!$D:$D,MATCH(1,('Commission Data'!$B:$B=A73)*('Commission Data'!$C:$C="James"),0)),0)</f>
        <v>0</v>
      </c>
      <c r="K73" s="70">
        <f t="array" ref="K73">IFERROR(INDEX('Commission Data'!$E:$E,MATCH(1,('Commission Data'!$B:$B=A73)*('Commission Data'!$C:$C="James"),0)),0)</f>
        <v>0</v>
      </c>
      <c r="L73" s="47" t="b">
        <v>0</v>
      </c>
    </row>
    <row r="74">
      <c r="J74" s="70">
        <f t="array" ref="J74">IFERROR(INDEX('Commission Data'!$D:$D,MATCH(1,('Commission Data'!$B:$B=A74)*('Commission Data'!$C:$C="James"),0)),0)</f>
        <v>0</v>
      </c>
      <c r="K74" s="70">
        <f t="array" ref="K74">IFERROR(INDEX('Commission Data'!$E:$E,MATCH(1,('Commission Data'!$B:$B=A74)*('Commission Data'!$C:$C="James"),0)),0)</f>
        <v>0</v>
      </c>
      <c r="L74" s="47" t="b">
        <v>0</v>
      </c>
    </row>
    <row r="75">
      <c r="J75" s="70">
        <f t="array" ref="J75">IFERROR(INDEX('Commission Data'!$D:$D,MATCH(1,('Commission Data'!$B:$B=A75)*('Commission Data'!$C:$C="James"),0)),0)</f>
        <v>0</v>
      </c>
      <c r="K75" s="70"/>
    </row>
    <row r="76">
      <c r="G76" s="49"/>
      <c r="I76" s="49"/>
      <c r="J76" s="70"/>
      <c r="K76" s="70"/>
    </row>
    <row r="77">
      <c r="E77" s="49"/>
      <c r="G77" s="49"/>
      <c r="I77" s="49"/>
      <c r="J77" s="70"/>
      <c r="K77" s="70"/>
    </row>
    <row r="78">
      <c r="G78" s="49"/>
      <c r="I78" s="49"/>
      <c r="J78" s="70"/>
      <c r="K78" s="70"/>
    </row>
    <row r="79">
      <c r="G79" s="49"/>
      <c r="I79" s="49"/>
      <c r="J79" s="70"/>
      <c r="K79" s="70"/>
    </row>
    <row r="80">
      <c r="G80" s="49"/>
      <c r="I80" s="49"/>
      <c r="J80" s="70"/>
      <c r="K80" s="70"/>
    </row>
    <row r="81">
      <c r="G81" s="49"/>
      <c r="I81" s="49"/>
      <c r="J81" s="70"/>
      <c r="K81" s="70"/>
    </row>
    <row r="82">
      <c r="G82" s="49"/>
      <c r="I82" s="49"/>
      <c r="J82" s="70"/>
      <c r="K82" s="70"/>
    </row>
    <row r="83">
      <c r="G83" s="49"/>
      <c r="I83" s="49"/>
      <c r="J83" s="70"/>
      <c r="K83" s="70"/>
    </row>
    <row r="84">
      <c r="G84" s="49"/>
      <c r="I84" s="49"/>
      <c r="J84" s="70"/>
      <c r="K84" s="70"/>
    </row>
    <row r="85">
      <c r="G85" s="49"/>
      <c r="I85" s="49"/>
      <c r="J85" s="70"/>
      <c r="K85" s="70"/>
    </row>
    <row r="86">
      <c r="G86" s="49"/>
      <c r="I86" s="49"/>
      <c r="J86" s="70"/>
      <c r="K86" s="70"/>
    </row>
    <row r="87">
      <c r="G87" s="49"/>
      <c r="I87" s="49"/>
      <c r="J87" s="70"/>
      <c r="K87" s="70"/>
    </row>
    <row r="88">
      <c r="G88" s="49"/>
      <c r="I88" s="49"/>
      <c r="J88" s="70"/>
      <c r="K88" s="70"/>
    </row>
    <row r="89">
      <c r="G89" s="49"/>
      <c r="I89" s="49"/>
      <c r="J89" s="70"/>
      <c r="K89" s="70"/>
    </row>
    <row r="90">
      <c r="G90" s="49"/>
      <c r="I90" s="49"/>
      <c r="J90" s="70"/>
      <c r="K90" s="70"/>
    </row>
    <row r="91">
      <c r="G91" s="49"/>
      <c r="I91" s="49"/>
      <c r="J91" s="70"/>
      <c r="K91" s="70"/>
    </row>
    <row r="92">
      <c r="G92" s="49"/>
      <c r="I92" s="49"/>
      <c r="J92" s="70"/>
      <c r="K92" s="70"/>
    </row>
    <row r="93">
      <c r="G93" s="49"/>
      <c r="I93" s="49"/>
      <c r="J93" s="70"/>
      <c r="K93" s="70"/>
    </row>
    <row r="94">
      <c r="G94" s="49"/>
      <c r="I94" s="49"/>
      <c r="J94" s="70"/>
      <c r="K94" s="70"/>
    </row>
    <row r="95">
      <c r="G95" s="49"/>
      <c r="I95" s="49"/>
      <c r="J95" s="70"/>
      <c r="K95" s="70"/>
    </row>
    <row r="96">
      <c r="G96" s="49"/>
      <c r="I96" s="49"/>
      <c r="J96" s="70"/>
      <c r="K96" s="70"/>
    </row>
    <row r="97">
      <c r="G97" s="49"/>
      <c r="I97" s="49"/>
      <c r="J97" s="70"/>
      <c r="K97" s="70"/>
    </row>
    <row r="98">
      <c r="G98" s="49"/>
      <c r="I98" s="49"/>
      <c r="J98" s="70"/>
      <c r="K98" s="70"/>
    </row>
    <row r="99">
      <c r="G99" s="49"/>
      <c r="I99" s="49"/>
      <c r="J99" s="70"/>
      <c r="K99" s="70"/>
    </row>
    <row r="100">
      <c r="G100" s="49"/>
      <c r="I100" s="49"/>
      <c r="J100" s="70"/>
      <c r="K100" s="70"/>
    </row>
    <row r="101">
      <c r="G101" s="49"/>
      <c r="I101" s="49"/>
      <c r="J101" s="70"/>
      <c r="K101" s="70"/>
    </row>
    <row r="102">
      <c r="G102" s="49"/>
      <c r="I102" s="49"/>
      <c r="J102" s="70"/>
      <c r="K102" s="70"/>
    </row>
    <row r="103">
      <c r="G103" s="49"/>
      <c r="I103" s="49"/>
      <c r="J103" s="70"/>
      <c r="K103" s="70"/>
    </row>
    <row r="104">
      <c r="G104" s="49"/>
      <c r="I104" s="49"/>
      <c r="J104" s="70"/>
      <c r="K104" s="70"/>
    </row>
    <row r="105">
      <c r="G105" s="49"/>
      <c r="I105" s="49"/>
      <c r="J105" s="70"/>
      <c r="K105" s="70"/>
    </row>
    <row r="106">
      <c r="G106" s="49"/>
      <c r="I106" s="49"/>
      <c r="J106" s="70"/>
      <c r="K106" s="70"/>
    </row>
    <row r="107">
      <c r="G107" s="49"/>
      <c r="I107" s="49"/>
      <c r="J107" s="70"/>
      <c r="K107" s="70"/>
    </row>
    <row r="108">
      <c r="G108" s="49"/>
      <c r="I108" s="49"/>
      <c r="J108" s="70"/>
      <c r="K108" s="70"/>
    </row>
    <row r="109">
      <c r="G109" s="49"/>
      <c r="I109" s="49"/>
      <c r="J109" s="70"/>
      <c r="K109" s="70"/>
    </row>
    <row r="110">
      <c r="G110" s="49"/>
      <c r="I110" s="49"/>
      <c r="J110" s="70"/>
      <c r="K110" s="70"/>
    </row>
    <row r="111">
      <c r="G111" s="49"/>
      <c r="I111" s="49"/>
      <c r="J111" s="70"/>
      <c r="K111" s="70"/>
    </row>
    <row r="112">
      <c r="G112" s="49"/>
      <c r="I112" s="49"/>
      <c r="J112" s="70"/>
      <c r="K112" s="70"/>
    </row>
    <row r="113">
      <c r="G113" s="49"/>
      <c r="I113" s="49"/>
      <c r="J113" s="70"/>
      <c r="K113" s="70"/>
    </row>
    <row r="114">
      <c r="G114" s="49"/>
      <c r="I114" s="49"/>
      <c r="J114" s="70"/>
      <c r="K114" s="70"/>
    </row>
    <row r="115">
      <c r="G115" s="49"/>
      <c r="I115" s="49"/>
      <c r="J115" s="70"/>
      <c r="K115" s="70"/>
    </row>
    <row r="116">
      <c r="G116" s="49"/>
      <c r="I116" s="49"/>
      <c r="J116" s="70"/>
      <c r="K116" s="70"/>
    </row>
    <row r="117">
      <c r="G117" s="49"/>
      <c r="I117" s="49"/>
      <c r="J117" s="70"/>
      <c r="K117" s="70"/>
    </row>
    <row r="118">
      <c r="G118" s="49"/>
      <c r="I118" s="49"/>
      <c r="J118" s="70"/>
      <c r="K118" s="70"/>
    </row>
    <row r="119">
      <c r="G119" s="49"/>
      <c r="I119" s="49"/>
      <c r="J119" s="70"/>
      <c r="K119" s="70"/>
    </row>
    <row r="120">
      <c r="G120" s="49"/>
      <c r="I120" s="49"/>
      <c r="J120" s="70"/>
      <c r="K120" s="70"/>
    </row>
    <row r="121">
      <c r="G121" s="49"/>
      <c r="I121" s="49"/>
      <c r="J121" s="70"/>
      <c r="K121" s="70"/>
    </row>
    <row r="122">
      <c r="G122" s="49"/>
      <c r="I122" s="49"/>
      <c r="J122" s="70"/>
      <c r="K122" s="70"/>
    </row>
    <row r="123">
      <c r="G123" s="49"/>
      <c r="I123" s="49"/>
      <c r="J123" s="70"/>
      <c r="K123" s="70"/>
    </row>
    <row r="124">
      <c r="G124" s="49"/>
      <c r="I124" s="49"/>
      <c r="J124" s="70"/>
      <c r="K124" s="70"/>
    </row>
    <row r="125">
      <c r="G125" s="49"/>
      <c r="I125" s="49"/>
      <c r="J125" s="70"/>
      <c r="K125" s="70"/>
    </row>
    <row r="126">
      <c r="G126" s="49"/>
      <c r="I126" s="49"/>
      <c r="J126" s="70"/>
      <c r="K126" s="70"/>
    </row>
    <row r="127">
      <c r="G127" s="49"/>
      <c r="I127" s="49"/>
      <c r="J127" s="70"/>
      <c r="K127" s="70"/>
    </row>
    <row r="128">
      <c r="G128" s="49"/>
      <c r="I128" s="49"/>
      <c r="J128" s="70"/>
      <c r="K128" s="70"/>
    </row>
    <row r="129">
      <c r="G129" s="49"/>
      <c r="I129" s="49"/>
      <c r="J129" s="70"/>
      <c r="K129" s="70"/>
    </row>
    <row r="130">
      <c r="G130" s="49"/>
      <c r="I130" s="49"/>
      <c r="J130" s="70"/>
      <c r="K130" s="70"/>
    </row>
    <row r="131">
      <c r="G131" s="49"/>
      <c r="I131" s="49"/>
      <c r="J131" s="70"/>
      <c r="K131" s="70"/>
    </row>
    <row r="132">
      <c r="G132" s="49"/>
      <c r="I132" s="49"/>
      <c r="J132" s="70"/>
      <c r="K132" s="70"/>
    </row>
    <row r="133">
      <c r="G133" s="49"/>
      <c r="I133" s="49"/>
      <c r="J133" s="70"/>
      <c r="K133" s="70"/>
    </row>
    <row r="134">
      <c r="G134" s="49"/>
      <c r="I134" s="49"/>
      <c r="J134" s="70"/>
      <c r="K134" s="70"/>
    </row>
    <row r="135">
      <c r="G135" s="49"/>
      <c r="I135" s="49"/>
      <c r="J135" s="70"/>
      <c r="K135" s="70"/>
    </row>
    <row r="136">
      <c r="G136" s="49"/>
      <c r="I136" s="49"/>
      <c r="J136" s="70"/>
      <c r="K136" s="70"/>
    </row>
    <row r="137">
      <c r="G137" s="49"/>
      <c r="I137" s="49"/>
      <c r="J137" s="70"/>
      <c r="K137" s="70"/>
    </row>
    <row r="138">
      <c r="G138" s="49"/>
      <c r="I138" s="49"/>
      <c r="J138" s="70"/>
      <c r="K138" s="70"/>
    </row>
    <row r="139">
      <c r="G139" s="49"/>
      <c r="I139" s="49"/>
      <c r="J139" s="70"/>
      <c r="K139" s="70"/>
    </row>
    <row r="140">
      <c r="G140" s="49"/>
      <c r="I140" s="49"/>
      <c r="J140" s="70"/>
      <c r="K140" s="70"/>
    </row>
    <row r="141">
      <c r="G141" s="49"/>
      <c r="I141" s="49"/>
      <c r="J141" s="70"/>
      <c r="K141" s="70"/>
    </row>
    <row r="142">
      <c r="G142" s="49"/>
      <c r="I142" s="49"/>
      <c r="J142" s="70"/>
      <c r="K142" s="70"/>
    </row>
    <row r="143">
      <c r="G143" s="49"/>
      <c r="I143" s="49"/>
      <c r="J143" s="70"/>
      <c r="K143" s="70"/>
    </row>
    <row r="144">
      <c r="G144" s="49"/>
      <c r="I144" s="49"/>
      <c r="J144" s="70"/>
      <c r="K144" s="70"/>
    </row>
    <row r="145">
      <c r="G145" s="49"/>
      <c r="I145" s="49"/>
      <c r="J145" s="70"/>
      <c r="K145" s="70"/>
    </row>
    <row r="146">
      <c r="G146" s="49"/>
      <c r="I146" s="49"/>
      <c r="J146" s="70"/>
      <c r="K146" s="70"/>
    </row>
    <row r="147">
      <c r="G147" s="49"/>
      <c r="I147" s="49"/>
      <c r="J147" s="70"/>
      <c r="K147" s="70"/>
    </row>
    <row r="148">
      <c r="G148" s="49"/>
      <c r="I148" s="49"/>
      <c r="J148" s="70"/>
      <c r="K148" s="70"/>
    </row>
    <row r="149">
      <c r="G149" s="49"/>
      <c r="I149" s="49"/>
      <c r="J149" s="70"/>
      <c r="K149" s="70"/>
    </row>
    <row r="150">
      <c r="G150" s="49"/>
      <c r="I150" s="49"/>
      <c r="J150" s="70"/>
      <c r="K150" s="70"/>
    </row>
    <row r="151">
      <c r="G151" s="49"/>
      <c r="I151" s="49"/>
      <c r="J151" s="70"/>
      <c r="K151" s="70"/>
    </row>
    <row r="152">
      <c r="G152" s="49"/>
      <c r="I152" s="49"/>
      <c r="J152" s="70"/>
      <c r="K152" s="70"/>
    </row>
    <row r="153">
      <c r="G153" s="49"/>
      <c r="I153" s="49"/>
      <c r="J153" s="70"/>
      <c r="K153" s="70"/>
    </row>
    <row r="154">
      <c r="G154" s="49"/>
      <c r="I154" s="49"/>
      <c r="J154" s="70"/>
      <c r="K154" s="70"/>
    </row>
    <row r="155">
      <c r="G155" s="49"/>
      <c r="I155" s="49"/>
      <c r="J155" s="70"/>
      <c r="K155" s="70"/>
    </row>
    <row r="156">
      <c r="G156" s="49"/>
      <c r="I156" s="49"/>
      <c r="J156" s="70"/>
      <c r="K156" s="70"/>
    </row>
    <row r="157">
      <c r="G157" s="49"/>
      <c r="I157" s="49"/>
      <c r="J157" s="70"/>
      <c r="K157" s="70"/>
    </row>
    <row r="158">
      <c r="G158" s="49"/>
      <c r="I158" s="49"/>
      <c r="J158" s="70"/>
      <c r="K158" s="70"/>
    </row>
    <row r="159">
      <c r="G159" s="49"/>
      <c r="I159" s="49"/>
      <c r="J159" s="70"/>
      <c r="K159" s="70"/>
    </row>
    <row r="160">
      <c r="G160" s="49"/>
      <c r="I160" s="49"/>
      <c r="J160" s="70"/>
      <c r="K160" s="70"/>
    </row>
    <row r="161">
      <c r="G161" s="49"/>
      <c r="I161" s="49"/>
      <c r="J161" s="70"/>
      <c r="K161" s="70"/>
    </row>
    <row r="162">
      <c r="G162" s="49"/>
      <c r="I162" s="49"/>
      <c r="J162" s="70"/>
      <c r="K162" s="70"/>
    </row>
    <row r="163">
      <c r="G163" s="49"/>
      <c r="I163" s="49"/>
      <c r="J163" s="70"/>
      <c r="K163" s="70"/>
    </row>
    <row r="164">
      <c r="G164" s="49"/>
      <c r="I164" s="49"/>
      <c r="J164" s="70"/>
      <c r="K164" s="70"/>
    </row>
    <row r="165">
      <c r="G165" s="49"/>
      <c r="I165" s="49"/>
      <c r="J165" s="70"/>
      <c r="K165" s="70"/>
    </row>
    <row r="166">
      <c r="G166" s="49"/>
      <c r="I166" s="49"/>
      <c r="J166" s="70"/>
      <c r="K166" s="70"/>
    </row>
    <row r="167">
      <c r="G167" s="49"/>
      <c r="I167" s="49"/>
      <c r="J167" s="70"/>
      <c r="K167" s="70"/>
    </row>
    <row r="168">
      <c r="G168" s="49"/>
      <c r="I168" s="49"/>
      <c r="J168" s="70"/>
      <c r="K168" s="70"/>
    </row>
    <row r="169">
      <c r="G169" s="49"/>
      <c r="I169" s="49"/>
      <c r="J169" s="70"/>
      <c r="K169" s="70"/>
    </row>
    <row r="170">
      <c r="G170" s="49"/>
      <c r="I170" s="49"/>
      <c r="J170" s="70"/>
      <c r="K170" s="70"/>
    </row>
    <row r="171">
      <c r="G171" s="49"/>
      <c r="I171" s="49"/>
      <c r="J171" s="70"/>
      <c r="K171" s="70"/>
    </row>
    <row r="172">
      <c r="G172" s="49"/>
      <c r="I172" s="49"/>
      <c r="J172" s="70"/>
      <c r="K172" s="70"/>
    </row>
    <row r="173">
      <c r="G173" s="49"/>
      <c r="I173" s="49"/>
      <c r="J173" s="70"/>
      <c r="K173" s="70"/>
    </row>
    <row r="174">
      <c r="G174" s="49"/>
      <c r="I174" s="49"/>
      <c r="J174" s="70"/>
      <c r="K174" s="70"/>
    </row>
    <row r="175">
      <c r="G175" s="49"/>
      <c r="I175" s="49"/>
      <c r="J175" s="70"/>
      <c r="K175" s="70"/>
    </row>
    <row r="176">
      <c r="G176" s="49"/>
      <c r="I176" s="49"/>
      <c r="J176" s="70"/>
      <c r="K176" s="70"/>
    </row>
    <row r="177">
      <c r="G177" s="49"/>
      <c r="I177" s="49"/>
      <c r="J177" s="70"/>
      <c r="K177" s="70"/>
    </row>
    <row r="178">
      <c r="G178" s="49"/>
      <c r="I178" s="49"/>
      <c r="J178" s="70"/>
      <c r="K178" s="70"/>
    </row>
    <row r="179">
      <c r="G179" s="49"/>
      <c r="I179" s="49"/>
      <c r="J179" s="70"/>
      <c r="K179" s="70"/>
    </row>
    <row r="180">
      <c r="G180" s="49"/>
      <c r="I180" s="49"/>
      <c r="J180" s="70"/>
      <c r="K180" s="70"/>
    </row>
    <row r="181">
      <c r="G181" s="49"/>
      <c r="I181" s="49"/>
      <c r="J181" s="70"/>
      <c r="K181" s="70"/>
    </row>
    <row r="182">
      <c r="G182" s="49"/>
      <c r="I182" s="49"/>
      <c r="J182" s="70"/>
      <c r="K182" s="70"/>
    </row>
    <row r="183">
      <c r="G183" s="49"/>
      <c r="I183" s="49"/>
      <c r="J183" s="70"/>
      <c r="K183" s="70"/>
    </row>
    <row r="184">
      <c r="G184" s="49"/>
      <c r="I184" s="49"/>
      <c r="J184" s="70"/>
      <c r="K184" s="70"/>
    </row>
    <row r="185">
      <c r="G185" s="49"/>
      <c r="I185" s="49"/>
      <c r="J185" s="70"/>
      <c r="K185" s="70"/>
    </row>
    <row r="186">
      <c r="G186" s="49"/>
      <c r="I186" s="49"/>
      <c r="J186" s="70"/>
      <c r="K186" s="70"/>
    </row>
    <row r="187">
      <c r="G187" s="49"/>
      <c r="I187" s="49"/>
      <c r="J187" s="70"/>
      <c r="K187" s="70"/>
    </row>
    <row r="188">
      <c r="G188" s="49"/>
      <c r="I188" s="49"/>
      <c r="J188" s="70"/>
      <c r="K188" s="70"/>
    </row>
    <row r="189">
      <c r="G189" s="49"/>
      <c r="I189" s="49"/>
      <c r="J189" s="70"/>
      <c r="K189" s="70"/>
    </row>
    <row r="190">
      <c r="G190" s="49"/>
      <c r="I190" s="49"/>
      <c r="J190" s="70"/>
      <c r="K190" s="70"/>
    </row>
    <row r="191">
      <c r="G191" s="49"/>
      <c r="I191" s="49"/>
      <c r="J191" s="70"/>
      <c r="K191" s="70"/>
    </row>
    <row r="192">
      <c r="G192" s="49"/>
      <c r="I192" s="49"/>
      <c r="J192" s="70"/>
      <c r="K192" s="70"/>
    </row>
    <row r="193">
      <c r="G193" s="49"/>
      <c r="I193" s="49"/>
      <c r="J193" s="70"/>
      <c r="K193" s="70"/>
    </row>
    <row r="194">
      <c r="G194" s="49"/>
      <c r="I194" s="49"/>
      <c r="J194" s="70"/>
      <c r="K194" s="70"/>
    </row>
    <row r="195">
      <c r="G195" s="49"/>
      <c r="I195" s="49"/>
      <c r="J195" s="70"/>
      <c r="K195" s="70"/>
    </row>
    <row r="196">
      <c r="G196" s="49"/>
      <c r="I196" s="49"/>
      <c r="J196" s="70"/>
      <c r="K196" s="70"/>
    </row>
    <row r="197">
      <c r="G197" s="49"/>
      <c r="I197" s="49"/>
      <c r="J197" s="70"/>
      <c r="K197" s="70"/>
    </row>
    <row r="198">
      <c r="G198" s="49"/>
      <c r="I198" s="49"/>
      <c r="J198" s="70"/>
      <c r="K198" s="70"/>
    </row>
    <row r="199">
      <c r="G199" s="49"/>
      <c r="I199" s="49"/>
      <c r="J199" s="70"/>
      <c r="K199" s="70"/>
    </row>
    <row r="200">
      <c r="G200" s="49"/>
      <c r="I200" s="49"/>
      <c r="J200" s="70"/>
      <c r="K200" s="70"/>
    </row>
    <row r="201">
      <c r="G201" s="49"/>
      <c r="I201" s="49"/>
      <c r="J201" s="70"/>
      <c r="K201" s="70"/>
    </row>
    <row r="202">
      <c r="G202" s="49"/>
      <c r="I202" s="49"/>
      <c r="J202" s="70"/>
      <c r="K202" s="70"/>
    </row>
    <row r="203">
      <c r="G203" s="49"/>
      <c r="I203" s="49"/>
      <c r="J203" s="70"/>
      <c r="K203" s="70"/>
    </row>
    <row r="204">
      <c r="G204" s="49"/>
      <c r="I204" s="49"/>
      <c r="J204" s="70"/>
      <c r="K204" s="70"/>
    </row>
    <row r="205">
      <c r="G205" s="49"/>
      <c r="I205" s="49"/>
      <c r="J205" s="70"/>
      <c r="K205" s="70"/>
    </row>
    <row r="206">
      <c r="G206" s="49"/>
      <c r="I206" s="49"/>
      <c r="J206" s="70"/>
      <c r="K206" s="70"/>
    </row>
    <row r="207">
      <c r="G207" s="49"/>
      <c r="I207" s="49"/>
      <c r="J207" s="70"/>
      <c r="K207" s="70"/>
    </row>
    <row r="208">
      <c r="G208" s="49"/>
      <c r="I208" s="49"/>
      <c r="J208" s="70"/>
      <c r="K208" s="70"/>
    </row>
    <row r="209">
      <c r="G209" s="49"/>
      <c r="I209" s="49"/>
      <c r="J209" s="70"/>
      <c r="K209" s="70"/>
    </row>
    <row r="210">
      <c r="G210" s="49"/>
      <c r="I210" s="49"/>
      <c r="J210" s="70"/>
      <c r="K210" s="70"/>
    </row>
    <row r="211">
      <c r="G211" s="49"/>
      <c r="I211" s="49"/>
      <c r="J211" s="70"/>
      <c r="K211" s="70"/>
    </row>
    <row r="212">
      <c r="G212" s="49"/>
      <c r="I212" s="49"/>
      <c r="J212" s="70"/>
      <c r="K212" s="70"/>
    </row>
    <row r="213">
      <c r="G213" s="49"/>
      <c r="I213" s="49"/>
      <c r="J213" s="70"/>
      <c r="K213" s="70"/>
    </row>
    <row r="214">
      <c r="G214" s="49"/>
      <c r="I214" s="49"/>
      <c r="J214" s="70"/>
      <c r="K214" s="70"/>
    </row>
    <row r="215">
      <c r="G215" s="49"/>
      <c r="I215" s="49"/>
      <c r="J215" s="70"/>
      <c r="K215" s="70"/>
    </row>
    <row r="216">
      <c r="G216" s="49"/>
      <c r="I216" s="49"/>
      <c r="J216" s="70"/>
      <c r="K216" s="70"/>
    </row>
    <row r="217">
      <c r="G217" s="49"/>
      <c r="I217" s="49"/>
      <c r="J217" s="70"/>
      <c r="K217" s="70"/>
    </row>
    <row r="218">
      <c r="G218" s="49"/>
      <c r="I218" s="49"/>
      <c r="J218" s="70"/>
      <c r="K218" s="70"/>
    </row>
    <row r="219">
      <c r="G219" s="49"/>
      <c r="I219" s="49"/>
      <c r="J219" s="70"/>
      <c r="K219" s="70"/>
    </row>
    <row r="220">
      <c r="G220" s="49"/>
      <c r="I220" s="49"/>
      <c r="J220" s="70"/>
      <c r="K220" s="70"/>
    </row>
    <row r="221">
      <c r="G221" s="49"/>
      <c r="I221" s="49"/>
      <c r="J221" s="70"/>
      <c r="K221" s="70"/>
    </row>
    <row r="222">
      <c r="G222" s="49"/>
      <c r="I222" s="49"/>
      <c r="J222" s="70"/>
      <c r="K222" s="70"/>
    </row>
    <row r="223">
      <c r="G223" s="49"/>
      <c r="I223" s="49"/>
      <c r="J223" s="70"/>
      <c r="K223" s="70"/>
    </row>
    <row r="224">
      <c r="G224" s="49"/>
      <c r="I224" s="49"/>
      <c r="J224" s="70"/>
      <c r="K224" s="70"/>
    </row>
    <row r="225">
      <c r="G225" s="49"/>
      <c r="I225" s="49"/>
      <c r="J225" s="70"/>
      <c r="K225" s="70"/>
    </row>
    <row r="226">
      <c r="G226" s="49"/>
      <c r="I226" s="49"/>
      <c r="J226" s="70"/>
      <c r="K226" s="70"/>
    </row>
    <row r="227">
      <c r="G227" s="49"/>
      <c r="I227" s="49"/>
      <c r="J227" s="70"/>
      <c r="K227" s="70"/>
    </row>
    <row r="228">
      <c r="G228" s="49"/>
      <c r="I228" s="49"/>
      <c r="J228" s="70"/>
      <c r="K228" s="70"/>
    </row>
    <row r="229">
      <c r="G229" s="49"/>
      <c r="I229" s="49"/>
      <c r="J229" s="70"/>
      <c r="K229" s="70"/>
    </row>
    <row r="230">
      <c r="G230" s="49"/>
      <c r="I230" s="49"/>
      <c r="J230" s="70"/>
      <c r="K230" s="70"/>
    </row>
    <row r="231">
      <c r="G231" s="49"/>
      <c r="I231" s="49"/>
      <c r="J231" s="70"/>
      <c r="K231" s="70"/>
    </row>
    <row r="232">
      <c r="G232" s="49"/>
      <c r="I232" s="49"/>
      <c r="J232" s="70"/>
      <c r="K232" s="70"/>
    </row>
    <row r="233">
      <c r="G233" s="49"/>
      <c r="I233" s="49"/>
      <c r="J233" s="70"/>
      <c r="K233" s="70"/>
    </row>
    <row r="234">
      <c r="G234" s="49"/>
      <c r="I234" s="49"/>
      <c r="J234" s="70"/>
      <c r="K234" s="70"/>
    </row>
    <row r="235">
      <c r="G235" s="49"/>
      <c r="I235" s="49"/>
      <c r="J235" s="70"/>
      <c r="K235" s="70"/>
    </row>
    <row r="236">
      <c r="G236" s="49"/>
      <c r="I236" s="49"/>
      <c r="J236" s="70"/>
      <c r="K236" s="70"/>
    </row>
    <row r="237">
      <c r="G237" s="49"/>
      <c r="I237" s="49"/>
      <c r="J237" s="70"/>
      <c r="K237" s="70"/>
    </row>
    <row r="238">
      <c r="G238" s="49"/>
      <c r="I238" s="49"/>
      <c r="J238" s="70"/>
      <c r="K238" s="70"/>
    </row>
    <row r="239">
      <c r="G239" s="49"/>
      <c r="I239" s="49"/>
      <c r="J239" s="70"/>
      <c r="K239" s="70"/>
    </row>
    <row r="240">
      <c r="G240" s="49"/>
      <c r="I240" s="49"/>
      <c r="J240" s="70"/>
      <c r="K240" s="70"/>
    </row>
    <row r="241">
      <c r="G241" s="49"/>
      <c r="I241" s="49"/>
      <c r="J241" s="70"/>
      <c r="K241" s="70"/>
    </row>
    <row r="242">
      <c r="G242" s="49"/>
      <c r="I242" s="49"/>
      <c r="J242" s="70"/>
      <c r="K242" s="70"/>
    </row>
    <row r="243">
      <c r="G243" s="49"/>
      <c r="I243" s="49"/>
      <c r="J243" s="70"/>
      <c r="K243" s="70"/>
    </row>
    <row r="244">
      <c r="G244" s="49"/>
      <c r="I244" s="49"/>
      <c r="J244" s="70"/>
      <c r="K244" s="70"/>
    </row>
    <row r="245">
      <c r="G245" s="49"/>
      <c r="I245" s="49"/>
      <c r="J245" s="70"/>
      <c r="K245" s="70"/>
    </row>
    <row r="246">
      <c r="G246" s="49"/>
      <c r="I246" s="49"/>
      <c r="J246" s="70"/>
      <c r="K246" s="70"/>
    </row>
    <row r="247">
      <c r="G247" s="49"/>
      <c r="I247" s="49"/>
      <c r="J247" s="70"/>
      <c r="K247" s="70"/>
    </row>
    <row r="248">
      <c r="G248" s="49"/>
      <c r="I248" s="49"/>
      <c r="J248" s="70"/>
      <c r="K248" s="70"/>
    </row>
    <row r="249">
      <c r="G249" s="49"/>
      <c r="I249" s="49"/>
      <c r="J249" s="70"/>
      <c r="K249" s="70"/>
    </row>
    <row r="250">
      <c r="G250" s="49"/>
      <c r="I250" s="49"/>
      <c r="J250" s="70"/>
      <c r="K250" s="70"/>
    </row>
    <row r="251">
      <c r="G251" s="49"/>
      <c r="I251" s="49"/>
      <c r="J251" s="70"/>
      <c r="K251" s="70"/>
    </row>
    <row r="252">
      <c r="G252" s="49"/>
      <c r="I252" s="49"/>
      <c r="J252" s="70"/>
      <c r="K252" s="70"/>
    </row>
    <row r="253">
      <c r="G253" s="49"/>
      <c r="I253" s="49"/>
      <c r="J253" s="70"/>
      <c r="K253" s="70"/>
    </row>
    <row r="254">
      <c r="G254" s="49"/>
      <c r="I254" s="49"/>
      <c r="J254" s="70"/>
      <c r="K254" s="70"/>
    </row>
    <row r="255">
      <c r="G255" s="49"/>
      <c r="I255" s="49"/>
      <c r="J255" s="70"/>
      <c r="K255" s="70"/>
    </row>
    <row r="256">
      <c r="G256" s="49"/>
      <c r="I256" s="49"/>
      <c r="J256" s="70"/>
      <c r="K256" s="70"/>
    </row>
    <row r="257">
      <c r="G257" s="49"/>
      <c r="I257" s="49"/>
      <c r="J257" s="70"/>
      <c r="K257" s="70"/>
    </row>
    <row r="258">
      <c r="G258" s="49"/>
      <c r="I258" s="49"/>
      <c r="J258" s="70"/>
      <c r="K258" s="70"/>
    </row>
    <row r="259">
      <c r="G259" s="49"/>
      <c r="I259" s="49"/>
      <c r="J259" s="70"/>
      <c r="K259" s="70"/>
    </row>
    <row r="260">
      <c r="G260" s="49"/>
      <c r="I260" s="49"/>
      <c r="J260" s="70"/>
      <c r="K260" s="70"/>
    </row>
    <row r="261">
      <c r="G261" s="49"/>
      <c r="I261" s="49"/>
      <c r="J261" s="70"/>
      <c r="K261" s="70"/>
    </row>
    <row r="262">
      <c r="G262" s="49"/>
      <c r="I262" s="49"/>
      <c r="J262" s="70"/>
      <c r="K262" s="70"/>
    </row>
    <row r="263">
      <c r="G263" s="49"/>
      <c r="I263" s="49"/>
      <c r="J263" s="70"/>
      <c r="K263" s="70"/>
    </row>
    <row r="264">
      <c r="G264" s="49"/>
      <c r="I264" s="49"/>
      <c r="J264" s="70"/>
      <c r="K264" s="70"/>
    </row>
    <row r="265">
      <c r="G265" s="49"/>
      <c r="I265" s="49"/>
      <c r="J265" s="70"/>
      <c r="K265" s="70"/>
    </row>
    <row r="266">
      <c r="G266" s="49"/>
      <c r="I266" s="49"/>
      <c r="J266" s="70"/>
      <c r="K266" s="70"/>
    </row>
    <row r="267">
      <c r="G267" s="49"/>
      <c r="I267" s="49"/>
      <c r="J267" s="70"/>
      <c r="K267" s="70"/>
    </row>
    <row r="268">
      <c r="G268" s="49"/>
      <c r="I268" s="49"/>
      <c r="J268" s="70"/>
      <c r="K268" s="70"/>
    </row>
    <row r="269">
      <c r="G269" s="49"/>
      <c r="I269" s="49"/>
      <c r="J269" s="70"/>
      <c r="K269" s="70"/>
    </row>
    <row r="270">
      <c r="G270" s="49"/>
      <c r="I270" s="49"/>
      <c r="J270" s="70"/>
      <c r="K270" s="70"/>
    </row>
    <row r="271">
      <c r="G271" s="49"/>
      <c r="I271" s="49"/>
      <c r="J271" s="70"/>
      <c r="K271" s="70"/>
    </row>
    <row r="272">
      <c r="G272" s="49"/>
      <c r="I272" s="49"/>
      <c r="J272" s="70"/>
      <c r="K272" s="70"/>
    </row>
    <row r="273">
      <c r="G273" s="49"/>
      <c r="I273" s="49"/>
      <c r="J273" s="70"/>
      <c r="K273" s="70"/>
    </row>
    <row r="274">
      <c r="G274" s="49"/>
      <c r="I274" s="49"/>
      <c r="J274" s="70"/>
      <c r="K274" s="70"/>
    </row>
    <row r="275">
      <c r="G275" s="49"/>
      <c r="I275" s="49"/>
      <c r="J275" s="70"/>
      <c r="K275" s="70"/>
    </row>
    <row r="276">
      <c r="G276" s="49"/>
      <c r="I276" s="49"/>
      <c r="J276" s="70"/>
      <c r="K276" s="70"/>
    </row>
    <row r="277">
      <c r="G277" s="49"/>
      <c r="I277" s="49"/>
      <c r="J277" s="70"/>
      <c r="K277" s="70"/>
    </row>
    <row r="278">
      <c r="G278" s="49"/>
      <c r="I278" s="49"/>
      <c r="J278" s="70"/>
      <c r="K278" s="70"/>
    </row>
    <row r="279">
      <c r="G279" s="49"/>
      <c r="I279" s="49"/>
      <c r="J279" s="70"/>
      <c r="K279" s="70"/>
    </row>
    <row r="280">
      <c r="G280" s="49"/>
      <c r="I280" s="49"/>
      <c r="J280" s="70"/>
      <c r="K280" s="70"/>
    </row>
    <row r="281">
      <c r="G281" s="49"/>
      <c r="I281" s="49"/>
      <c r="J281" s="70"/>
      <c r="K281" s="70"/>
    </row>
    <row r="282">
      <c r="G282" s="49"/>
      <c r="I282" s="49"/>
      <c r="J282" s="70"/>
      <c r="K282" s="70"/>
    </row>
    <row r="283">
      <c r="G283" s="49"/>
      <c r="I283" s="49"/>
      <c r="J283" s="70"/>
      <c r="K283" s="70"/>
    </row>
    <row r="284">
      <c r="G284" s="49"/>
      <c r="I284" s="49"/>
      <c r="J284" s="70"/>
      <c r="K284" s="70"/>
    </row>
    <row r="285">
      <c r="G285" s="49"/>
      <c r="I285" s="49"/>
      <c r="J285" s="70"/>
      <c r="K285" s="70"/>
    </row>
    <row r="286">
      <c r="G286" s="49"/>
      <c r="I286" s="49"/>
      <c r="J286" s="70"/>
      <c r="K286" s="70"/>
    </row>
    <row r="287">
      <c r="G287" s="49"/>
      <c r="I287" s="49"/>
      <c r="J287" s="70"/>
      <c r="K287" s="70"/>
    </row>
    <row r="288">
      <c r="G288" s="49"/>
      <c r="I288" s="49"/>
      <c r="J288" s="70"/>
      <c r="K288" s="70"/>
    </row>
    <row r="289">
      <c r="G289" s="49"/>
      <c r="I289" s="49"/>
      <c r="J289" s="70"/>
      <c r="K289" s="70"/>
    </row>
    <row r="290">
      <c r="G290" s="49"/>
      <c r="I290" s="49"/>
      <c r="J290" s="70"/>
      <c r="K290" s="70"/>
    </row>
    <row r="291">
      <c r="G291" s="49"/>
      <c r="I291" s="49"/>
      <c r="J291" s="70"/>
      <c r="K291" s="70"/>
    </row>
    <row r="292">
      <c r="G292" s="49"/>
      <c r="I292" s="49"/>
      <c r="J292" s="70"/>
      <c r="K292" s="70"/>
    </row>
    <row r="293">
      <c r="G293" s="49"/>
      <c r="I293" s="49"/>
      <c r="J293" s="70"/>
      <c r="K293" s="70"/>
    </row>
    <row r="294">
      <c r="G294" s="49"/>
      <c r="I294" s="49"/>
      <c r="J294" s="70"/>
      <c r="K294" s="70"/>
    </row>
    <row r="295">
      <c r="G295" s="49"/>
      <c r="I295" s="49"/>
      <c r="J295" s="70"/>
      <c r="K295" s="70"/>
    </row>
    <row r="296">
      <c r="G296" s="49"/>
      <c r="I296" s="49"/>
      <c r="J296" s="70"/>
      <c r="K296" s="70"/>
    </row>
    <row r="297">
      <c r="G297" s="49"/>
      <c r="I297" s="49"/>
      <c r="J297" s="70"/>
      <c r="K297" s="70"/>
    </row>
    <row r="298">
      <c r="G298" s="49"/>
      <c r="I298" s="49"/>
      <c r="J298" s="70"/>
      <c r="K298" s="70"/>
    </row>
    <row r="299">
      <c r="G299" s="49"/>
      <c r="I299" s="49"/>
      <c r="J299" s="70"/>
      <c r="K299" s="70"/>
    </row>
    <row r="300">
      <c r="G300" s="49"/>
      <c r="I300" s="49"/>
      <c r="J300" s="70"/>
      <c r="K300" s="70"/>
    </row>
    <row r="301">
      <c r="G301" s="49"/>
      <c r="I301" s="49"/>
      <c r="J301" s="70"/>
      <c r="K301" s="70"/>
    </row>
    <row r="302">
      <c r="G302" s="49"/>
      <c r="I302" s="49"/>
      <c r="J302" s="70"/>
      <c r="K302" s="70"/>
    </row>
    <row r="303">
      <c r="G303" s="49"/>
      <c r="I303" s="49"/>
      <c r="J303" s="70"/>
      <c r="K303" s="70"/>
    </row>
    <row r="304">
      <c r="G304" s="49"/>
      <c r="I304" s="49"/>
      <c r="J304" s="70"/>
      <c r="K304" s="70"/>
    </row>
    <row r="305">
      <c r="G305" s="49"/>
      <c r="I305" s="49"/>
      <c r="J305" s="70"/>
      <c r="K305" s="70"/>
    </row>
    <row r="306">
      <c r="G306" s="49"/>
      <c r="I306" s="49"/>
      <c r="J306" s="70"/>
      <c r="K306" s="70"/>
    </row>
    <row r="307">
      <c r="G307" s="49"/>
      <c r="I307" s="49"/>
      <c r="J307" s="70"/>
      <c r="K307" s="70"/>
    </row>
    <row r="308">
      <c r="G308" s="49"/>
      <c r="I308" s="49"/>
      <c r="J308" s="70"/>
      <c r="K308" s="70"/>
    </row>
    <row r="309">
      <c r="G309" s="49"/>
      <c r="I309" s="49"/>
      <c r="J309" s="70"/>
      <c r="K309" s="70"/>
    </row>
    <row r="310">
      <c r="G310" s="49"/>
      <c r="I310" s="49"/>
      <c r="J310" s="70"/>
      <c r="K310" s="70"/>
    </row>
    <row r="311">
      <c r="G311" s="49"/>
      <c r="I311" s="49"/>
      <c r="J311" s="70"/>
      <c r="K311" s="70"/>
    </row>
    <row r="312">
      <c r="G312" s="49"/>
      <c r="I312" s="49"/>
      <c r="J312" s="70"/>
      <c r="K312" s="70"/>
    </row>
    <row r="313">
      <c r="G313" s="49"/>
      <c r="I313" s="49"/>
      <c r="J313" s="70"/>
      <c r="K313" s="70"/>
    </row>
    <row r="314">
      <c r="G314" s="49"/>
      <c r="I314" s="49"/>
      <c r="J314" s="70"/>
      <c r="K314" s="70"/>
    </row>
    <row r="315">
      <c r="G315" s="49"/>
      <c r="I315" s="49"/>
      <c r="J315" s="70"/>
      <c r="K315" s="70"/>
    </row>
    <row r="316">
      <c r="G316" s="49"/>
      <c r="I316" s="49"/>
      <c r="J316" s="70"/>
      <c r="K316" s="70"/>
    </row>
    <row r="317">
      <c r="G317" s="49"/>
      <c r="I317" s="49"/>
      <c r="J317" s="70"/>
      <c r="K317" s="70"/>
    </row>
    <row r="318">
      <c r="G318" s="49"/>
      <c r="I318" s="49"/>
      <c r="J318" s="70"/>
      <c r="K318" s="70"/>
    </row>
    <row r="319">
      <c r="G319" s="49"/>
      <c r="I319" s="49"/>
      <c r="J319" s="70"/>
      <c r="K319" s="70"/>
    </row>
    <row r="320">
      <c r="G320" s="49"/>
      <c r="I320" s="49"/>
      <c r="J320" s="70"/>
      <c r="K320" s="70"/>
    </row>
    <row r="321">
      <c r="G321" s="49"/>
      <c r="I321" s="49"/>
      <c r="J321" s="70"/>
      <c r="K321" s="70"/>
    </row>
    <row r="322">
      <c r="G322" s="49"/>
      <c r="I322" s="49"/>
      <c r="J322" s="70"/>
      <c r="K322" s="70"/>
    </row>
    <row r="323">
      <c r="G323" s="49"/>
      <c r="I323" s="49"/>
      <c r="J323" s="70"/>
      <c r="K323" s="70"/>
    </row>
    <row r="324">
      <c r="G324" s="49"/>
      <c r="I324" s="49"/>
      <c r="J324" s="70"/>
      <c r="K324" s="70"/>
    </row>
    <row r="325">
      <c r="G325" s="49"/>
      <c r="I325" s="49"/>
      <c r="J325" s="70"/>
      <c r="K325" s="70"/>
    </row>
    <row r="326">
      <c r="G326" s="49"/>
      <c r="I326" s="49"/>
      <c r="J326" s="70"/>
      <c r="K326" s="70"/>
    </row>
    <row r="327">
      <c r="G327" s="49"/>
      <c r="I327" s="49"/>
      <c r="J327" s="70"/>
      <c r="K327" s="70"/>
    </row>
    <row r="328">
      <c r="G328" s="49"/>
      <c r="I328" s="49"/>
      <c r="J328" s="70"/>
      <c r="K328" s="70"/>
    </row>
    <row r="329">
      <c r="G329" s="49"/>
      <c r="I329" s="49"/>
      <c r="J329" s="70"/>
      <c r="K329" s="70"/>
    </row>
    <row r="330">
      <c r="G330" s="49"/>
      <c r="I330" s="49"/>
      <c r="J330" s="70"/>
      <c r="K330" s="70"/>
    </row>
    <row r="331">
      <c r="G331" s="49"/>
      <c r="I331" s="49"/>
      <c r="J331" s="70"/>
      <c r="K331" s="70"/>
    </row>
    <row r="332">
      <c r="G332" s="49"/>
      <c r="I332" s="49"/>
      <c r="J332" s="70"/>
      <c r="K332" s="70"/>
    </row>
    <row r="333">
      <c r="G333" s="49"/>
      <c r="I333" s="49"/>
      <c r="J333" s="70"/>
      <c r="K333" s="70"/>
    </row>
    <row r="334">
      <c r="G334" s="49"/>
      <c r="I334" s="49"/>
      <c r="J334" s="70"/>
      <c r="K334" s="70"/>
    </row>
    <row r="335">
      <c r="G335" s="49"/>
      <c r="I335" s="49"/>
      <c r="J335" s="70"/>
      <c r="K335" s="70"/>
    </row>
    <row r="336">
      <c r="G336" s="49"/>
      <c r="I336" s="49"/>
      <c r="J336" s="70"/>
      <c r="K336" s="70"/>
    </row>
    <row r="337">
      <c r="G337" s="49"/>
      <c r="I337" s="49"/>
      <c r="J337" s="70"/>
      <c r="K337" s="70"/>
    </row>
    <row r="338">
      <c r="G338" s="49"/>
      <c r="I338" s="49"/>
      <c r="J338" s="70"/>
      <c r="K338" s="70"/>
    </row>
    <row r="339">
      <c r="G339" s="49"/>
      <c r="I339" s="49"/>
      <c r="J339" s="70"/>
      <c r="K339" s="70"/>
    </row>
    <row r="340">
      <c r="G340" s="49"/>
      <c r="I340" s="49"/>
      <c r="J340" s="70"/>
      <c r="K340" s="70"/>
    </row>
    <row r="341">
      <c r="G341" s="49"/>
      <c r="I341" s="49"/>
      <c r="J341" s="70"/>
      <c r="K341" s="70"/>
    </row>
    <row r="342">
      <c r="G342" s="49"/>
      <c r="I342" s="49"/>
      <c r="J342" s="70"/>
      <c r="K342" s="70"/>
    </row>
    <row r="343">
      <c r="G343" s="49"/>
      <c r="I343" s="49"/>
      <c r="J343" s="70"/>
      <c r="K343" s="70"/>
    </row>
    <row r="344">
      <c r="G344" s="49"/>
      <c r="I344" s="49"/>
      <c r="J344" s="70"/>
      <c r="K344" s="70"/>
    </row>
    <row r="345">
      <c r="G345" s="49"/>
      <c r="I345" s="49"/>
      <c r="J345" s="70"/>
      <c r="K345" s="70"/>
    </row>
    <row r="346">
      <c r="G346" s="49"/>
      <c r="I346" s="49"/>
      <c r="J346" s="70"/>
      <c r="K346" s="70"/>
    </row>
    <row r="347">
      <c r="G347" s="49"/>
      <c r="I347" s="49"/>
      <c r="J347" s="70"/>
      <c r="K347" s="70"/>
    </row>
    <row r="348">
      <c r="G348" s="49"/>
      <c r="I348" s="49"/>
      <c r="J348" s="70"/>
      <c r="K348" s="70"/>
    </row>
    <row r="349">
      <c r="G349" s="49"/>
      <c r="I349" s="49"/>
      <c r="J349" s="70"/>
      <c r="K349" s="70"/>
    </row>
    <row r="350">
      <c r="G350" s="49"/>
      <c r="I350" s="49"/>
      <c r="J350" s="70"/>
      <c r="K350" s="70"/>
    </row>
    <row r="351">
      <c r="G351" s="49"/>
      <c r="I351" s="49"/>
      <c r="J351" s="70"/>
      <c r="K351" s="70"/>
    </row>
    <row r="352">
      <c r="G352" s="49"/>
      <c r="I352" s="49"/>
      <c r="J352" s="70"/>
      <c r="K352" s="70"/>
    </row>
    <row r="353">
      <c r="G353" s="49"/>
      <c r="I353" s="49"/>
      <c r="J353" s="70"/>
      <c r="K353" s="70"/>
    </row>
    <row r="354">
      <c r="G354" s="49"/>
      <c r="I354" s="49"/>
      <c r="J354" s="70"/>
      <c r="K354" s="70"/>
    </row>
    <row r="355">
      <c r="G355" s="49"/>
      <c r="I355" s="49"/>
      <c r="J355" s="70"/>
      <c r="K355" s="70"/>
    </row>
    <row r="356">
      <c r="G356" s="49"/>
      <c r="I356" s="49"/>
      <c r="J356" s="70"/>
      <c r="K356" s="70"/>
    </row>
    <row r="357">
      <c r="G357" s="49"/>
      <c r="I357" s="49"/>
      <c r="J357" s="70"/>
      <c r="K357" s="70"/>
    </row>
    <row r="358">
      <c r="G358" s="49"/>
      <c r="I358" s="49"/>
      <c r="J358" s="70"/>
      <c r="K358" s="70"/>
    </row>
    <row r="359">
      <c r="G359" s="49"/>
      <c r="I359" s="49"/>
      <c r="J359" s="70"/>
      <c r="K359" s="70"/>
    </row>
    <row r="360">
      <c r="G360" s="49"/>
      <c r="I360" s="49"/>
      <c r="J360" s="70"/>
      <c r="K360" s="70"/>
    </row>
    <row r="361">
      <c r="G361" s="49"/>
      <c r="I361" s="49"/>
      <c r="J361" s="49"/>
      <c r="K361" s="49"/>
    </row>
    <row r="362">
      <c r="G362" s="49"/>
      <c r="I362" s="49"/>
      <c r="J362" s="49"/>
      <c r="K362" s="49"/>
    </row>
    <row r="363">
      <c r="G363" s="49"/>
      <c r="I363" s="49"/>
      <c r="J363" s="49"/>
      <c r="K363" s="49"/>
    </row>
    <row r="364">
      <c r="G364" s="49"/>
      <c r="I364" s="49"/>
      <c r="J364" s="49"/>
      <c r="K364" s="49"/>
    </row>
    <row r="365">
      <c r="G365" s="49"/>
      <c r="I365" s="49"/>
      <c r="J365" s="49"/>
      <c r="K365" s="49"/>
    </row>
    <row r="366">
      <c r="G366" s="49"/>
      <c r="I366" s="49"/>
      <c r="J366" s="49"/>
      <c r="K366" s="49"/>
    </row>
    <row r="367">
      <c r="G367" s="49"/>
      <c r="I367" s="49"/>
      <c r="J367" s="49"/>
      <c r="K367" s="49"/>
    </row>
    <row r="368">
      <c r="G368" s="49"/>
      <c r="I368" s="49"/>
      <c r="J368" s="49"/>
      <c r="K368" s="49"/>
    </row>
    <row r="369">
      <c r="G369" s="49"/>
      <c r="I369" s="49"/>
      <c r="J369" s="49"/>
      <c r="K369" s="49"/>
    </row>
    <row r="370">
      <c r="G370" s="49"/>
      <c r="I370" s="49"/>
      <c r="J370" s="49"/>
      <c r="K370" s="49"/>
    </row>
    <row r="371">
      <c r="G371" s="49"/>
      <c r="I371" s="49"/>
      <c r="J371" s="49"/>
      <c r="K371" s="49"/>
    </row>
    <row r="372">
      <c r="G372" s="49"/>
      <c r="I372" s="49"/>
      <c r="J372" s="49"/>
      <c r="K372" s="49"/>
    </row>
    <row r="373">
      <c r="G373" s="49"/>
      <c r="I373" s="49"/>
      <c r="J373" s="49"/>
      <c r="K373" s="49"/>
    </row>
    <row r="374">
      <c r="G374" s="49"/>
      <c r="I374" s="49"/>
      <c r="J374" s="49"/>
      <c r="K374" s="49"/>
    </row>
    <row r="375">
      <c r="G375" s="49"/>
      <c r="I375" s="49"/>
      <c r="J375" s="49"/>
      <c r="K375" s="49"/>
    </row>
    <row r="376">
      <c r="G376" s="49"/>
      <c r="I376" s="49"/>
      <c r="J376" s="49"/>
      <c r="K376" s="49"/>
    </row>
    <row r="377">
      <c r="G377" s="49"/>
      <c r="I377" s="49"/>
      <c r="J377" s="49"/>
      <c r="K377" s="49"/>
    </row>
    <row r="378">
      <c r="G378" s="49"/>
      <c r="I378" s="49"/>
      <c r="J378" s="49"/>
      <c r="K378" s="49"/>
    </row>
    <row r="379">
      <c r="G379" s="49"/>
      <c r="I379" s="49"/>
      <c r="J379" s="49"/>
      <c r="K379" s="49"/>
    </row>
    <row r="380">
      <c r="G380" s="49"/>
      <c r="I380" s="49"/>
      <c r="J380" s="49"/>
      <c r="K380" s="49"/>
    </row>
    <row r="381">
      <c r="G381" s="49"/>
      <c r="I381" s="49"/>
      <c r="J381" s="49"/>
      <c r="K381" s="49"/>
    </row>
    <row r="382">
      <c r="G382" s="49"/>
      <c r="I382" s="49"/>
      <c r="J382" s="49"/>
      <c r="K382" s="49"/>
    </row>
    <row r="383">
      <c r="G383" s="49"/>
      <c r="I383" s="49"/>
      <c r="J383" s="49"/>
      <c r="K383" s="49"/>
    </row>
    <row r="384">
      <c r="G384" s="49"/>
      <c r="I384" s="49"/>
      <c r="J384" s="49"/>
      <c r="K384" s="49"/>
    </row>
    <row r="385">
      <c r="G385" s="49"/>
      <c r="I385" s="49"/>
      <c r="J385" s="49"/>
      <c r="K385" s="49"/>
    </row>
    <row r="386">
      <c r="G386" s="49"/>
      <c r="I386" s="49"/>
      <c r="J386" s="49"/>
      <c r="K386" s="49"/>
    </row>
    <row r="387">
      <c r="G387" s="49"/>
      <c r="I387" s="49"/>
      <c r="J387" s="49"/>
      <c r="K387" s="49"/>
    </row>
    <row r="388">
      <c r="G388" s="49"/>
      <c r="I388" s="49"/>
      <c r="J388" s="49"/>
      <c r="K388" s="49"/>
    </row>
    <row r="389">
      <c r="G389" s="49"/>
      <c r="I389" s="49"/>
      <c r="J389" s="49"/>
      <c r="K389" s="49"/>
    </row>
    <row r="390">
      <c r="G390" s="49"/>
      <c r="I390" s="49"/>
      <c r="J390" s="49"/>
      <c r="K390" s="49"/>
    </row>
    <row r="391">
      <c r="G391" s="49"/>
      <c r="I391" s="49"/>
      <c r="J391" s="49"/>
      <c r="K391" s="49"/>
    </row>
    <row r="392">
      <c r="G392" s="49"/>
      <c r="I392" s="49"/>
      <c r="J392" s="49"/>
      <c r="K392" s="49"/>
    </row>
    <row r="393">
      <c r="G393" s="49"/>
      <c r="I393" s="49"/>
      <c r="J393" s="49"/>
      <c r="K393" s="49"/>
    </row>
    <row r="394">
      <c r="G394" s="49"/>
      <c r="I394" s="49"/>
      <c r="J394" s="49"/>
      <c r="K394" s="49"/>
    </row>
    <row r="395">
      <c r="G395" s="49"/>
      <c r="I395" s="49"/>
      <c r="J395" s="49"/>
      <c r="K395" s="49"/>
    </row>
    <row r="396">
      <c r="G396" s="49"/>
      <c r="I396" s="49"/>
      <c r="J396" s="49"/>
      <c r="K396" s="49"/>
    </row>
    <row r="397">
      <c r="G397" s="49"/>
      <c r="I397" s="49"/>
      <c r="J397" s="49"/>
      <c r="K397" s="49"/>
    </row>
    <row r="398">
      <c r="G398" s="49"/>
      <c r="I398" s="49"/>
      <c r="J398" s="49"/>
      <c r="K398" s="49"/>
    </row>
    <row r="399">
      <c r="G399" s="49"/>
      <c r="I399" s="49"/>
      <c r="J399" s="49"/>
      <c r="K399" s="49"/>
    </row>
    <row r="400">
      <c r="G400" s="49"/>
      <c r="I400" s="49"/>
      <c r="J400" s="49"/>
      <c r="K400" s="49"/>
    </row>
    <row r="401">
      <c r="G401" s="49"/>
      <c r="I401" s="49"/>
      <c r="J401" s="49"/>
      <c r="K401" s="49"/>
    </row>
    <row r="402">
      <c r="G402" s="49"/>
      <c r="I402" s="49"/>
      <c r="J402" s="49"/>
      <c r="K402" s="49"/>
    </row>
    <row r="403">
      <c r="G403" s="49"/>
      <c r="I403" s="49"/>
      <c r="J403" s="49"/>
      <c r="K403" s="49"/>
    </row>
    <row r="404">
      <c r="G404" s="49"/>
      <c r="I404" s="49"/>
      <c r="J404" s="49"/>
      <c r="K404" s="49"/>
    </row>
    <row r="405">
      <c r="G405" s="49"/>
      <c r="I405" s="49"/>
      <c r="J405" s="49"/>
      <c r="K405" s="49"/>
    </row>
    <row r="406">
      <c r="G406" s="49"/>
      <c r="I406" s="49"/>
      <c r="J406" s="49"/>
      <c r="K406" s="49"/>
    </row>
    <row r="407">
      <c r="G407" s="49"/>
      <c r="I407" s="49"/>
      <c r="J407" s="49"/>
      <c r="K407" s="49"/>
    </row>
    <row r="408">
      <c r="G408" s="49"/>
      <c r="I408" s="49"/>
      <c r="J408" s="49"/>
      <c r="K408" s="49"/>
    </row>
    <row r="409">
      <c r="G409" s="49"/>
      <c r="I409" s="49"/>
      <c r="J409" s="49"/>
      <c r="K409" s="49"/>
    </row>
    <row r="410">
      <c r="G410" s="49"/>
      <c r="I410" s="49"/>
      <c r="J410" s="49"/>
      <c r="K410" s="49"/>
    </row>
    <row r="411">
      <c r="G411" s="49"/>
      <c r="I411" s="49"/>
      <c r="J411" s="49"/>
      <c r="K411" s="49"/>
    </row>
    <row r="412">
      <c r="G412" s="49"/>
      <c r="I412" s="49"/>
      <c r="J412" s="49"/>
      <c r="K412" s="49"/>
    </row>
    <row r="413">
      <c r="G413" s="49"/>
      <c r="I413" s="49"/>
      <c r="J413" s="49"/>
      <c r="K413" s="49"/>
    </row>
    <row r="414">
      <c r="G414" s="49"/>
      <c r="I414" s="49"/>
      <c r="J414" s="49"/>
      <c r="K414" s="49"/>
    </row>
    <row r="415">
      <c r="G415" s="49"/>
      <c r="I415" s="49"/>
      <c r="J415" s="49"/>
      <c r="K415" s="49"/>
    </row>
    <row r="416">
      <c r="G416" s="49"/>
      <c r="I416" s="49"/>
      <c r="J416" s="49"/>
      <c r="K416" s="49"/>
    </row>
    <row r="417">
      <c r="G417" s="49"/>
      <c r="I417" s="49"/>
      <c r="J417" s="49"/>
      <c r="K417" s="49"/>
    </row>
    <row r="418">
      <c r="G418" s="49"/>
      <c r="I418" s="49"/>
      <c r="J418" s="49"/>
      <c r="K418" s="49"/>
    </row>
    <row r="419">
      <c r="G419" s="49"/>
      <c r="I419" s="49"/>
      <c r="J419" s="49"/>
      <c r="K419" s="49"/>
    </row>
    <row r="420">
      <c r="G420" s="49"/>
      <c r="I420" s="49"/>
      <c r="J420" s="49"/>
      <c r="K420" s="49"/>
    </row>
    <row r="421">
      <c r="G421" s="49"/>
      <c r="I421" s="49"/>
      <c r="J421" s="49"/>
      <c r="K421" s="49"/>
    </row>
    <row r="422">
      <c r="G422" s="49"/>
      <c r="I422" s="49"/>
      <c r="J422" s="49"/>
      <c r="K422" s="49"/>
    </row>
    <row r="423">
      <c r="G423" s="49"/>
      <c r="I423" s="49"/>
      <c r="J423" s="49"/>
      <c r="K423" s="49"/>
    </row>
    <row r="424">
      <c r="G424" s="49"/>
      <c r="I424" s="49"/>
      <c r="J424" s="49"/>
      <c r="K424" s="49"/>
    </row>
    <row r="425">
      <c r="G425" s="49"/>
      <c r="I425" s="49"/>
      <c r="J425" s="49"/>
      <c r="K425" s="49"/>
    </row>
    <row r="426">
      <c r="G426" s="49"/>
      <c r="I426" s="49"/>
      <c r="J426" s="49"/>
      <c r="K426" s="49"/>
    </row>
    <row r="427">
      <c r="G427" s="49"/>
      <c r="I427" s="49"/>
      <c r="J427" s="49"/>
      <c r="K427" s="49"/>
    </row>
    <row r="428">
      <c r="G428" s="49"/>
      <c r="I428" s="49"/>
      <c r="J428" s="49"/>
      <c r="K428" s="49"/>
    </row>
    <row r="429">
      <c r="G429" s="49"/>
      <c r="I429" s="49"/>
      <c r="J429" s="49"/>
      <c r="K429" s="49"/>
    </row>
    <row r="430">
      <c r="G430" s="49"/>
      <c r="I430" s="49"/>
      <c r="J430" s="49"/>
      <c r="K430" s="49"/>
    </row>
    <row r="431">
      <c r="G431" s="49"/>
      <c r="I431" s="49"/>
      <c r="J431" s="49"/>
      <c r="K431" s="49"/>
    </row>
    <row r="432">
      <c r="G432" s="49"/>
      <c r="I432" s="49"/>
      <c r="J432" s="49"/>
      <c r="K432" s="49"/>
    </row>
    <row r="433">
      <c r="G433" s="49"/>
      <c r="I433" s="49"/>
      <c r="J433" s="49"/>
      <c r="K433" s="49"/>
    </row>
    <row r="434">
      <c r="G434" s="49"/>
      <c r="I434" s="49"/>
      <c r="J434" s="49"/>
      <c r="K434" s="49"/>
    </row>
    <row r="435">
      <c r="G435" s="49"/>
      <c r="I435" s="49"/>
      <c r="J435" s="49"/>
      <c r="K435" s="49"/>
    </row>
    <row r="436">
      <c r="G436" s="49"/>
      <c r="I436" s="49"/>
      <c r="J436" s="49"/>
      <c r="K436" s="49"/>
    </row>
    <row r="437">
      <c r="G437" s="49"/>
      <c r="I437" s="49"/>
      <c r="J437" s="49"/>
      <c r="K437" s="49"/>
    </row>
    <row r="438">
      <c r="G438" s="49"/>
      <c r="I438" s="49"/>
      <c r="J438" s="49"/>
      <c r="K438" s="49"/>
    </row>
    <row r="439">
      <c r="G439" s="49"/>
      <c r="I439" s="49"/>
      <c r="J439" s="49"/>
      <c r="K439" s="49"/>
    </row>
    <row r="440">
      <c r="G440" s="49"/>
      <c r="I440" s="49"/>
      <c r="J440" s="49"/>
      <c r="K440" s="49"/>
    </row>
    <row r="441">
      <c r="G441" s="49"/>
      <c r="I441" s="49"/>
      <c r="J441" s="49"/>
      <c r="K441" s="49"/>
    </row>
    <row r="442">
      <c r="G442" s="49"/>
      <c r="I442" s="49"/>
      <c r="J442" s="49"/>
      <c r="K442" s="49"/>
    </row>
    <row r="443">
      <c r="G443" s="49"/>
      <c r="I443" s="49"/>
      <c r="J443" s="49"/>
      <c r="K443" s="49"/>
    </row>
    <row r="444">
      <c r="G444" s="49"/>
      <c r="I444" s="49"/>
      <c r="J444" s="49"/>
      <c r="K444" s="49"/>
    </row>
    <row r="445">
      <c r="G445" s="49"/>
      <c r="I445" s="49"/>
      <c r="J445" s="49"/>
      <c r="K445" s="49"/>
    </row>
    <row r="446">
      <c r="G446" s="49"/>
      <c r="I446" s="49"/>
      <c r="J446" s="49"/>
      <c r="K446" s="49"/>
    </row>
    <row r="447">
      <c r="G447" s="49"/>
      <c r="I447" s="49"/>
      <c r="J447" s="49"/>
      <c r="K447" s="49"/>
    </row>
    <row r="448">
      <c r="G448" s="49"/>
      <c r="I448" s="49"/>
      <c r="J448" s="49"/>
      <c r="K448" s="49"/>
    </row>
    <row r="449">
      <c r="G449" s="49"/>
      <c r="I449" s="49"/>
      <c r="J449" s="49"/>
      <c r="K449" s="49"/>
    </row>
    <row r="450">
      <c r="G450" s="49"/>
      <c r="I450" s="49"/>
      <c r="J450" s="49"/>
      <c r="K450" s="49"/>
    </row>
    <row r="451">
      <c r="G451" s="49"/>
      <c r="I451" s="49"/>
      <c r="J451" s="49"/>
      <c r="K451" s="49"/>
    </row>
    <row r="452">
      <c r="G452" s="49"/>
      <c r="I452" s="49"/>
      <c r="J452" s="49"/>
      <c r="K452" s="49"/>
    </row>
    <row r="453">
      <c r="G453" s="49"/>
      <c r="I453" s="49"/>
      <c r="J453" s="49"/>
      <c r="K453" s="49"/>
    </row>
    <row r="454">
      <c r="G454" s="49"/>
      <c r="I454" s="49"/>
      <c r="J454" s="49"/>
      <c r="K454" s="49"/>
    </row>
    <row r="455">
      <c r="G455" s="49"/>
      <c r="I455" s="49"/>
      <c r="J455" s="49"/>
      <c r="K455" s="49"/>
    </row>
    <row r="456">
      <c r="G456" s="49"/>
      <c r="I456" s="49"/>
      <c r="J456" s="49"/>
      <c r="K456" s="49"/>
    </row>
    <row r="457">
      <c r="G457" s="49"/>
      <c r="I457" s="49"/>
      <c r="J457" s="49"/>
      <c r="K457" s="49"/>
    </row>
    <row r="458">
      <c r="G458" s="49"/>
      <c r="I458" s="49"/>
      <c r="J458" s="49"/>
      <c r="K458" s="49"/>
    </row>
    <row r="459">
      <c r="G459" s="49"/>
      <c r="I459" s="49"/>
      <c r="J459" s="49"/>
      <c r="K459" s="49"/>
    </row>
    <row r="460">
      <c r="G460" s="49"/>
      <c r="I460" s="49"/>
      <c r="J460" s="49"/>
      <c r="K460" s="49"/>
    </row>
    <row r="461">
      <c r="G461" s="49"/>
      <c r="I461" s="49"/>
      <c r="J461" s="49"/>
      <c r="K461" s="49"/>
    </row>
    <row r="462">
      <c r="G462" s="49"/>
      <c r="I462" s="49"/>
      <c r="J462" s="49"/>
      <c r="K462" s="49"/>
    </row>
    <row r="463">
      <c r="G463" s="49"/>
      <c r="I463" s="49"/>
      <c r="J463" s="49"/>
      <c r="K463" s="49"/>
    </row>
    <row r="464">
      <c r="G464" s="49"/>
      <c r="I464" s="49"/>
      <c r="J464" s="49"/>
      <c r="K464" s="49"/>
    </row>
    <row r="465">
      <c r="G465" s="49"/>
      <c r="I465" s="49"/>
      <c r="J465" s="49"/>
      <c r="K465" s="49"/>
    </row>
    <row r="466">
      <c r="G466" s="49"/>
      <c r="I466" s="49"/>
      <c r="J466" s="49"/>
      <c r="K466" s="49"/>
    </row>
    <row r="467">
      <c r="G467" s="49"/>
      <c r="I467" s="49"/>
      <c r="J467" s="49"/>
      <c r="K467" s="49"/>
    </row>
    <row r="468">
      <c r="G468" s="49"/>
      <c r="I468" s="49"/>
      <c r="J468" s="49"/>
      <c r="K468" s="49"/>
    </row>
    <row r="469">
      <c r="G469" s="49"/>
      <c r="I469" s="49"/>
      <c r="J469" s="49"/>
      <c r="K469" s="49"/>
    </row>
    <row r="470">
      <c r="G470" s="49"/>
      <c r="I470" s="49"/>
      <c r="J470" s="49"/>
      <c r="K470" s="49"/>
    </row>
    <row r="471">
      <c r="G471" s="49"/>
      <c r="I471" s="49"/>
      <c r="J471" s="49"/>
      <c r="K471" s="49"/>
    </row>
    <row r="472">
      <c r="G472" s="49"/>
      <c r="I472" s="49"/>
      <c r="J472" s="49"/>
      <c r="K472" s="49"/>
    </row>
    <row r="473">
      <c r="G473" s="49"/>
      <c r="I473" s="49"/>
      <c r="J473" s="49"/>
      <c r="K473" s="49"/>
    </row>
    <row r="474">
      <c r="G474" s="49"/>
      <c r="I474" s="49"/>
      <c r="J474" s="49"/>
      <c r="K474" s="49"/>
    </row>
    <row r="475">
      <c r="G475" s="49"/>
      <c r="I475" s="49"/>
      <c r="J475" s="49"/>
      <c r="K475" s="49"/>
    </row>
    <row r="476">
      <c r="G476" s="49"/>
      <c r="I476" s="49"/>
      <c r="J476" s="49"/>
      <c r="K476" s="49"/>
    </row>
    <row r="477">
      <c r="G477" s="49"/>
      <c r="I477" s="49"/>
      <c r="J477" s="49"/>
      <c r="K477" s="49"/>
    </row>
    <row r="478">
      <c r="G478" s="49"/>
      <c r="I478" s="49"/>
      <c r="J478" s="49"/>
      <c r="K478" s="49"/>
    </row>
    <row r="479">
      <c r="G479" s="49"/>
      <c r="I479" s="49"/>
      <c r="J479" s="49"/>
      <c r="K479" s="49"/>
    </row>
    <row r="480">
      <c r="G480" s="49"/>
      <c r="I480" s="49"/>
      <c r="J480" s="49"/>
      <c r="K480" s="49"/>
    </row>
    <row r="481">
      <c r="G481" s="49"/>
      <c r="I481" s="49"/>
      <c r="J481" s="49"/>
      <c r="K481" s="49"/>
    </row>
    <row r="482">
      <c r="G482" s="49"/>
      <c r="I482" s="49"/>
      <c r="J482" s="49"/>
      <c r="K482" s="49"/>
    </row>
    <row r="483">
      <c r="G483" s="49"/>
      <c r="I483" s="49"/>
      <c r="J483" s="49"/>
      <c r="K483" s="49"/>
    </row>
    <row r="484">
      <c r="G484" s="49"/>
      <c r="I484" s="49"/>
      <c r="J484" s="49"/>
      <c r="K484" s="49"/>
    </row>
    <row r="485">
      <c r="G485" s="49"/>
      <c r="I485" s="49"/>
      <c r="J485" s="49"/>
      <c r="K485" s="49"/>
    </row>
    <row r="486">
      <c r="G486" s="49"/>
      <c r="I486" s="49"/>
      <c r="J486" s="49"/>
      <c r="K486" s="49"/>
    </row>
    <row r="487">
      <c r="G487" s="49"/>
      <c r="I487" s="49"/>
      <c r="J487" s="49"/>
      <c r="K487" s="49"/>
    </row>
    <row r="488">
      <c r="G488" s="49"/>
      <c r="I488" s="49"/>
      <c r="J488" s="49"/>
      <c r="K488" s="49"/>
    </row>
    <row r="489">
      <c r="G489" s="49"/>
      <c r="I489" s="49"/>
      <c r="J489" s="49"/>
      <c r="K489" s="49"/>
    </row>
    <row r="490">
      <c r="G490" s="49"/>
      <c r="I490" s="49"/>
      <c r="J490" s="49"/>
      <c r="K490" s="49"/>
    </row>
    <row r="491">
      <c r="G491" s="49"/>
      <c r="I491" s="49"/>
      <c r="J491" s="49"/>
      <c r="K491" s="49"/>
    </row>
    <row r="492">
      <c r="G492" s="49"/>
      <c r="I492" s="49"/>
      <c r="J492" s="49"/>
      <c r="K492" s="49"/>
    </row>
    <row r="493">
      <c r="G493" s="49"/>
      <c r="I493" s="49"/>
      <c r="J493" s="49"/>
      <c r="K493" s="49"/>
    </row>
    <row r="494">
      <c r="G494" s="49"/>
      <c r="I494" s="49"/>
      <c r="J494" s="49"/>
      <c r="K494" s="49"/>
    </row>
    <row r="495">
      <c r="G495" s="49"/>
      <c r="I495" s="49"/>
      <c r="J495" s="49"/>
      <c r="K495" s="49"/>
    </row>
    <row r="496">
      <c r="G496" s="49"/>
      <c r="I496" s="49"/>
      <c r="J496" s="49"/>
      <c r="K496" s="49"/>
    </row>
    <row r="497">
      <c r="G497" s="49"/>
      <c r="I497" s="49"/>
      <c r="J497" s="49"/>
      <c r="K497" s="49"/>
    </row>
    <row r="498">
      <c r="G498" s="49"/>
      <c r="I498" s="49"/>
      <c r="J498" s="49"/>
      <c r="K498" s="49"/>
    </row>
    <row r="499">
      <c r="G499" s="49"/>
      <c r="I499" s="49"/>
      <c r="J499" s="49"/>
      <c r="K499" s="49"/>
    </row>
    <row r="500">
      <c r="G500" s="49"/>
      <c r="I500" s="49"/>
      <c r="J500" s="49"/>
      <c r="K500" s="49"/>
    </row>
    <row r="501">
      <c r="G501" s="49"/>
      <c r="I501" s="49"/>
      <c r="J501" s="49"/>
      <c r="K501" s="49"/>
    </row>
    <row r="502">
      <c r="G502" s="49"/>
      <c r="I502" s="49"/>
      <c r="J502" s="49"/>
      <c r="K502" s="49"/>
    </row>
    <row r="503">
      <c r="G503" s="49"/>
      <c r="I503" s="49"/>
      <c r="J503" s="49"/>
      <c r="K503" s="49"/>
    </row>
    <row r="504">
      <c r="G504" s="49"/>
      <c r="I504" s="49"/>
      <c r="J504" s="49"/>
      <c r="K504" s="49"/>
    </row>
    <row r="505">
      <c r="G505" s="49"/>
      <c r="I505" s="49"/>
      <c r="J505" s="49"/>
      <c r="K505" s="49"/>
    </row>
    <row r="506">
      <c r="G506" s="49"/>
      <c r="I506" s="49"/>
      <c r="J506" s="49"/>
      <c r="K506" s="49"/>
    </row>
    <row r="507">
      <c r="G507" s="49"/>
      <c r="I507" s="49"/>
      <c r="J507" s="49"/>
      <c r="K507" s="49"/>
    </row>
    <row r="508">
      <c r="G508" s="49"/>
      <c r="I508" s="49"/>
      <c r="J508" s="49"/>
      <c r="K508" s="49"/>
    </row>
    <row r="509">
      <c r="G509" s="49"/>
      <c r="I509" s="49"/>
      <c r="J509" s="49"/>
      <c r="K509" s="49"/>
    </row>
    <row r="510">
      <c r="G510" s="49"/>
      <c r="I510" s="49"/>
      <c r="J510" s="49"/>
      <c r="K510" s="49"/>
    </row>
    <row r="511">
      <c r="G511" s="49"/>
      <c r="I511" s="49"/>
      <c r="J511" s="49"/>
      <c r="K511" s="49"/>
    </row>
    <row r="512">
      <c r="G512" s="49"/>
      <c r="I512" s="49"/>
      <c r="J512" s="49"/>
      <c r="K512" s="49"/>
    </row>
    <row r="513">
      <c r="G513" s="49"/>
      <c r="I513" s="49"/>
      <c r="J513" s="49"/>
      <c r="K513" s="49"/>
    </row>
    <row r="514">
      <c r="G514" s="49"/>
      <c r="I514" s="49"/>
      <c r="J514" s="49"/>
      <c r="K514" s="49"/>
    </row>
    <row r="515">
      <c r="G515" s="49"/>
      <c r="I515" s="49"/>
      <c r="J515" s="49"/>
      <c r="K515" s="49"/>
    </row>
    <row r="516">
      <c r="G516" s="49"/>
      <c r="I516" s="49"/>
      <c r="J516" s="49"/>
      <c r="K516" s="49"/>
    </row>
    <row r="517">
      <c r="G517" s="49"/>
      <c r="I517" s="49"/>
      <c r="J517" s="49"/>
      <c r="K517" s="49"/>
    </row>
    <row r="518">
      <c r="G518" s="49"/>
      <c r="I518" s="49"/>
      <c r="J518" s="49"/>
      <c r="K518" s="49"/>
    </row>
    <row r="519">
      <c r="G519" s="49"/>
      <c r="I519" s="49"/>
      <c r="J519" s="49"/>
      <c r="K519" s="49"/>
    </row>
    <row r="520">
      <c r="G520" s="49"/>
      <c r="I520" s="49"/>
      <c r="J520" s="49"/>
      <c r="K520" s="49"/>
    </row>
    <row r="521">
      <c r="G521" s="49"/>
      <c r="I521" s="49"/>
      <c r="J521" s="49"/>
      <c r="K521" s="49"/>
    </row>
    <row r="522">
      <c r="G522" s="49"/>
      <c r="I522" s="49"/>
      <c r="J522" s="49"/>
      <c r="K522" s="49"/>
    </row>
    <row r="523">
      <c r="G523" s="49"/>
      <c r="I523" s="49"/>
      <c r="J523" s="49"/>
      <c r="K523" s="49"/>
    </row>
    <row r="524">
      <c r="G524" s="49"/>
      <c r="I524" s="49"/>
      <c r="J524" s="49"/>
      <c r="K524" s="49"/>
    </row>
    <row r="525">
      <c r="G525" s="49"/>
      <c r="I525" s="49"/>
      <c r="J525" s="49"/>
      <c r="K525" s="49"/>
    </row>
    <row r="526">
      <c r="G526" s="49"/>
      <c r="I526" s="49"/>
      <c r="J526" s="49"/>
      <c r="K526" s="49"/>
    </row>
    <row r="527">
      <c r="G527" s="49"/>
      <c r="I527" s="49"/>
      <c r="J527" s="49"/>
      <c r="K527" s="49"/>
    </row>
    <row r="528">
      <c r="G528" s="49"/>
      <c r="I528" s="49"/>
      <c r="J528" s="49"/>
      <c r="K528" s="49"/>
    </row>
    <row r="529">
      <c r="G529" s="49"/>
      <c r="I529" s="49"/>
      <c r="J529" s="49"/>
      <c r="K529" s="49"/>
    </row>
    <row r="530">
      <c r="G530" s="49"/>
      <c r="I530" s="49"/>
      <c r="J530" s="49"/>
      <c r="K530" s="49"/>
    </row>
    <row r="531">
      <c r="G531" s="49"/>
      <c r="I531" s="49"/>
      <c r="J531" s="49"/>
      <c r="K531" s="49"/>
    </row>
    <row r="532">
      <c r="G532" s="49"/>
      <c r="I532" s="49"/>
      <c r="J532" s="49"/>
      <c r="K532" s="49"/>
    </row>
    <row r="533">
      <c r="G533" s="49"/>
      <c r="I533" s="49"/>
      <c r="J533" s="49"/>
      <c r="K533" s="49"/>
    </row>
    <row r="534">
      <c r="G534" s="49"/>
      <c r="I534" s="49"/>
      <c r="J534" s="49"/>
      <c r="K534" s="49"/>
    </row>
    <row r="535">
      <c r="G535" s="49"/>
      <c r="I535" s="49"/>
      <c r="J535" s="49"/>
      <c r="K535" s="49"/>
    </row>
    <row r="536">
      <c r="G536" s="49"/>
      <c r="I536" s="49"/>
      <c r="J536" s="49"/>
      <c r="K536" s="49"/>
    </row>
    <row r="537">
      <c r="G537" s="49"/>
      <c r="I537" s="49"/>
      <c r="J537" s="49"/>
      <c r="K537" s="49"/>
    </row>
    <row r="538">
      <c r="G538" s="49"/>
      <c r="I538" s="49"/>
      <c r="J538" s="49"/>
      <c r="K538" s="49"/>
    </row>
    <row r="539">
      <c r="G539" s="49"/>
      <c r="I539" s="49"/>
      <c r="J539" s="49"/>
      <c r="K539" s="49"/>
    </row>
    <row r="540">
      <c r="G540" s="49"/>
      <c r="I540" s="49"/>
      <c r="J540" s="49"/>
      <c r="K540" s="49"/>
    </row>
    <row r="541">
      <c r="G541" s="49"/>
      <c r="I541" s="49"/>
      <c r="J541" s="49"/>
      <c r="K541" s="49"/>
    </row>
    <row r="542">
      <c r="G542" s="49"/>
      <c r="I542" s="49"/>
      <c r="J542" s="49"/>
      <c r="K542" s="49"/>
    </row>
    <row r="543">
      <c r="G543" s="49"/>
      <c r="I543" s="49"/>
      <c r="J543" s="49"/>
      <c r="K543" s="49"/>
    </row>
    <row r="544">
      <c r="G544" s="49"/>
      <c r="I544" s="49"/>
      <c r="J544" s="49"/>
      <c r="K544" s="49"/>
    </row>
    <row r="545">
      <c r="G545" s="49"/>
      <c r="I545" s="49"/>
      <c r="J545" s="49"/>
      <c r="K545" s="49"/>
    </row>
    <row r="546">
      <c r="G546" s="49"/>
      <c r="I546" s="49"/>
      <c r="J546" s="49"/>
      <c r="K546" s="49"/>
    </row>
    <row r="547">
      <c r="G547" s="49"/>
      <c r="I547" s="49"/>
      <c r="J547" s="49"/>
      <c r="K547" s="49"/>
    </row>
    <row r="548">
      <c r="G548" s="49"/>
      <c r="I548" s="49"/>
      <c r="J548" s="49"/>
      <c r="K548" s="49"/>
    </row>
    <row r="549">
      <c r="G549" s="49"/>
      <c r="I549" s="49"/>
      <c r="J549" s="49"/>
      <c r="K549" s="49"/>
    </row>
    <row r="550">
      <c r="G550" s="49"/>
      <c r="I550" s="49"/>
      <c r="J550" s="49"/>
      <c r="K550" s="49"/>
    </row>
    <row r="551">
      <c r="G551" s="49"/>
      <c r="I551" s="49"/>
      <c r="J551" s="49"/>
      <c r="K551" s="49"/>
    </row>
    <row r="552">
      <c r="G552" s="49"/>
      <c r="I552" s="49"/>
      <c r="J552" s="49"/>
      <c r="K552" s="49"/>
    </row>
    <row r="553">
      <c r="G553" s="49"/>
      <c r="I553" s="49"/>
      <c r="J553" s="49"/>
      <c r="K553" s="49"/>
    </row>
    <row r="554">
      <c r="G554" s="49"/>
      <c r="I554" s="49"/>
      <c r="J554" s="49"/>
      <c r="K554" s="49"/>
    </row>
    <row r="555">
      <c r="G555" s="49"/>
      <c r="I555" s="49"/>
      <c r="J555" s="49"/>
      <c r="K555" s="49"/>
    </row>
    <row r="556">
      <c r="G556" s="49"/>
      <c r="I556" s="49"/>
      <c r="J556" s="49"/>
      <c r="K556" s="49"/>
    </row>
    <row r="557">
      <c r="G557" s="49"/>
      <c r="I557" s="49"/>
      <c r="J557" s="49"/>
      <c r="K557" s="49"/>
    </row>
    <row r="558">
      <c r="G558" s="49"/>
      <c r="I558" s="49"/>
      <c r="J558" s="49"/>
      <c r="K558" s="49"/>
    </row>
    <row r="559">
      <c r="G559" s="49"/>
      <c r="I559" s="49"/>
      <c r="J559" s="49"/>
      <c r="K559" s="49"/>
    </row>
    <row r="560">
      <c r="G560" s="49"/>
      <c r="I560" s="49"/>
      <c r="J560" s="49"/>
      <c r="K560" s="49"/>
    </row>
    <row r="561">
      <c r="G561" s="49"/>
      <c r="I561" s="49"/>
      <c r="J561" s="49"/>
      <c r="K561" s="49"/>
    </row>
    <row r="562">
      <c r="G562" s="49"/>
      <c r="I562" s="49"/>
      <c r="J562" s="49"/>
      <c r="K562" s="49"/>
    </row>
    <row r="563">
      <c r="G563" s="49"/>
      <c r="I563" s="49"/>
      <c r="J563" s="49"/>
      <c r="K563" s="49"/>
    </row>
    <row r="564">
      <c r="G564" s="49"/>
      <c r="I564" s="49"/>
      <c r="J564" s="49"/>
      <c r="K564" s="49"/>
    </row>
    <row r="565">
      <c r="G565" s="49"/>
      <c r="I565" s="49"/>
      <c r="J565" s="49"/>
      <c r="K565" s="49"/>
    </row>
    <row r="566">
      <c r="G566" s="49"/>
      <c r="I566" s="49"/>
      <c r="J566" s="49"/>
      <c r="K566" s="49"/>
    </row>
    <row r="567">
      <c r="G567" s="49"/>
      <c r="I567" s="49"/>
      <c r="J567" s="49"/>
      <c r="K567" s="49"/>
    </row>
    <row r="568">
      <c r="G568" s="49"/>
      <c r="I568" s="49"/>
      <c r="J568" s="49"/>
      <c r="K568" s="49"/>
    </row>
    <row r="569">
      <c r="G569" s="49"/>
      <c r="I569" s="49"/>
      <c r="J569" s="49"/>
      <c r="K569" s="49"/>
    </row>
    <row r="570">
      <c r="G570" s="49"/>
      <c r="I570" s="49"/>
      <c r="J570" s="49"/>
      <c r="K570" s="49"/>
    </row>
    <row r="571">
      <c r="G571" s="49"/>
      <c r="I571" s="49"/>
      <c r="J571" s="49"/>
      <c r="K571" s="49"/>
    </row>
    <row r="572">
      <c r="G572" s="49"/>
      <c r="I572" s="49"/>
      <c r="J572" s="49"/>
      <c r="K572" s="49"/>
    </row>
    <row r="573">
      <c r="G573" s="49"/>
      <c r="I573" s="49"/>
      <c r="J573" s="49"/>
      <c r="K573" s="49"/>
    </row>
    <row r="574">
      <c r="G574" s="49"/>
      <c r="I574" s="49"/>
      <c r="J574" s="49"/>
      <c r="K574" s="49"/>
    </row>
    <row r="575">
      <c r="G575" s="49"/>
      <c r="I575" s="49"/>
      <c r="J575" s="49"/>
      <c r="K575" s="49"/>
    </row>
    <row r="576">
      <c r="G576" s="49"/>
      <c r="I576" s="49"/>
      <c r="J576" s="49"/>
      <c r="K576" s="49"/>
    </row>
    <row r="577">
      <c r="G577" s="49"/>
      <c r="I577" s="49"/>
      <c r="J577" s="49"/>
      <c r="K577" s="49"/>
    </row>
    <row r="578">
      <c r="G578" s="49"/>
      <c r="I578" s="49"/>
      <c r="J578" s="49"/>
      <c r="K578" s="49"/>
    </row>
    <row r="579">
      <c r="G579" s="49"/>
      <c r="I579" s="49"/>
      <c r="J579" s="49"/>
      <c r="K579" s="49"/>
    </row>
    <row r="580">
      <c r="G580" s="49"/>
      <c r="I580" s="49"/>
      <c r="J580" s="49"/>
      <c r="K580" s="49"/>
    </row>
    <row r="581">
      <c r="G581" s="49"/>
      <c r="I581" s="49"/>
      <c r="J581" s="49"/>
      <c r="K581" s="49"/>
    </row>
    <row r="582">
      <c r="G582" s="49"/>
      <c r="I582" s="49"/>
      <c r="J582" s="49"/>
      <c r="K582" s="49"/>
    </row>
    <row r="583">
      <c r="G583" s="49"/>
      <c r="I583" s="49"/>
      <c r="J583" s="49"/>
      <c r="K583" s="49"/>
    </row>
    <row r="584">
      <c r="G584" s="49"/>
      <c r="I584" s="49"/>
      <c r="J584" s="49"/>
      <c r="K584" s="49"/>
    </row>
    <row r="585">
      <c r="G585" s="49"/>
      <c r="I585" s="49"/>
      <c r="J585" s="49"/>
      <c r="K585" s="49"/>
    </row>
    <row r="586">
      <c r="G586" s="49"/>
      <c r="I586" s="49"/>
      <c r="J586" s="49"/>
      <c r="K586" s="49"/>
    </row>
    <row r="587">
      <c r="G587" s="49"/>
      <c r="I587" s="49"/>
      <c r="J587" s="49"/>
      <c r="K587" s="49"/>
    </row>
    <row r="588">
      <c r="G588" s="49"/>
      <c r="I588" s="49"/>
      <c r="J588" s="49"/>
      <c r="K588" s="49"/>
    </row>
    <row r="589">
      <c r="G589" s="49"/>
      <c r="I589" s="49"/>
      <c r="J589" s="49"/>
      <c r="K589" s="49"/>
    </row>
    <row r="590">
      <c r="G590" s="49"/>
      <c r="I590" s="49"/>
      <c r="J590" s="49"/>
      <c r="K590" s="49"/>
    </row>
    <row r="591">
      <c r="G591" s="49"/>
      <c r="I591" s="49"/>
      <c r="J591" s="49"/>
      <c r="K591" s="49"/>
    </row>
    <row r="592">
      <c r="G592" s="49"/>
      <c r="I592" s="49"/>
      <c r="J592" s="49"/>
      <c r="K592" s="49"/>
    </row>
    <row r="593">
      <c r="G593" s="49"/>
      <c r="I593" s="49"/>
      <c r="J593" s="49"/>
      <c r="K593" s="49"/>
    </row>
    <row r="594">
      <c r="G594" s="49"/>
      <c r="I594" s="49"/>
      <c r="J594" s="49"/>
      <c r="K594" s="49"/>
    </row>
    <row r="595">
      <c r="G595" s="49"/>
      <c r="I595" s="49"/>
      <c r="J595" s="49"/>
      <c r="K595" s="49"/>
    </row>
    <row r="596">
      <c r="G596" s="49"/>
      <c r="I596" s="49"/>
      <c r="J596" s="49"/>
      <c r="K596" s="49"/>
    </row>
    <row r="597">
      <c r="G597" s="49"/>
      <c r="I597" s="49"/>
      <c r="J597" s="49"/>
      <c r="K597" s="49"/>
    </row>
    <row r="598">
      <c r="G598" s="49"/>
      <c r="I598" s="49"/>
      <c r="J598" s="49"/>
      <c r="K598" s="49"/>
    </row>
    <row r="599">
      <c r="G599" s="49"/>
      <c r="I599" s="49"/>
      <c r="J599" s="49"/>
      <c r="K599" s="49"/>
    </row>
    <row r="600">
      <c r="G600" s="49"/>
      <c r="I600" s="49"/>
      <c r="J600" s="49"/>
      <c r="K600" s="49"/>
    </row>
    <row r="601">
      <c r="G601" s="49"/>
      <c r="I601" s="49"/>
      <c r="J601" s="49"/>
      <c r="K601" s="49"/>
    </row>
    <row r="602">
      <c r="G602" s="49"/>
      <c r="I602" s="49"/>
      <c r="J602" s="49"/>
      <c r="K602" s="49"/>
    </row>
    <row r="603">
      <c r="G603" s="49"/>
      <c r="I603" s="49"/>
      <c r="J603" s="49"/>
      <c r="K603" s="49"/>
    </row>
    <row r="604">
      <c r="G604" s="49"/>
      <c r="I604" s="49"/>
      <c r="J604" s="49"/>
      <c r="K604" s="49"/>
    </row>
    <row r="605">
      <c r="G605" s="49"/>
      <c r="I605" s="49"/>
      <c r="J605" s="49"/>
      <c r="K605" s="49"/>
    </row>
    <row r="606">
      <c r="G606" s="49"/>
      <c r="I606" s="49"/>
      <c r="J606" s="49"/>
      <c r="K606" s="49"/>
    </row>
    <row r="607">
      <c r="G607" s="49"/>
      <c r="I607" s="49"/>
      <c r="J607" s="49"/>
      <c r="K607" s="49"/>
    </row>
    <row r="608">
      <c r="G608" s="49"/>
      <c r="I608" s="49"/>
      <c r="J608" s="49"/>
      <c r="K608" s="49"/>
    </row>
    <row r="609">
      <c r="G609" s="49"/>
      <c r="I609" s="49"/>
      <c r="J609" s="49"/>
      <c r="K609" s="49"/>
    </row>
    <row r="610">
      <c r="G610" s="49"/>
      <c r="I610" s="49"/>
      <c r="J610" s="49"/>
      <c r="K610" s="49"/>
    </row>
    <row r="611">
      <c r="G611" s="49"/>
      <c r="I611" s="49"/>
      <c r="J611" s="49"/>
      <c r="K611" s="49"/>
    </row>
    <row r="612">
      <c r="G612" s="49"/>
      <c r="I612" s="49"/>
      <c r="J612" s="49"/>
      <c r="K612" s="49"/>
    </row>
    <row r="613">
      <c r="G613" s="49"/>
      <c r="I613" s="49"/>
      <c r="J613" s="49"/>
      <c r="K613" s="49"/>
    </row>
    <row r="614">
      <c r="G614" s="49"/>
      <c r="I614" s="49"/>
      <c r="J614" s="49"/>
      <c r="K614" s="49"/>
    </row>
    <row r="615">
      <c r="G615" s="49"/>
      <c r="I615" s="49"/>
      <c r="J615" s="49"/>
      <c r="K615" s="49"/>
    </row>
    <row r="616">
      <c r="G616" s="49"/>
      <c r="I616" s="49"/>
      <c r="J616" s="49"/>
      <c r="K616" s="49"/>
    </row>
    <row r="617">
      <c r="G617" s="49"/>
      <c r="I617" s="49"/>
      <c r="J617" s="49"/>
      <c r="K617" s="49"/>
    </row>
    <row r="618">
      <c r="G618" s="49"/>
      <c r="I618" s="49"/>
      <c r="J618" s="49"/>
      <c r="K618" s="49"/>
    </row>
    <row r="619">
      <c r="G619" s="49"/>
      <c r="I619" s="49"/>
      <c r="J619" s="49"/>
      <c r="K619" s="49"/>
    </row>
    <row r="620">
      <c r="G620" s="49"/>
      <c r="I620" s="49"/>
      <c r="J620" s="49"/>
      <c r="K620" s="49"/>
    </row>
    <row r="621">
      <c r="G621" s="49"/>
      <c r="I621" s="49"/>
      <c r="J621" s="49"/>
      <c r="K621" s="49"/>
    </row>
    <row r="622">
      <c r="G622" s="49"/>
      <c r="I622" s="49"/>
      <c r="J622" s="49"/>
      <c r="K622" s="49"/>
    </row>
    <row r="623">
      <c r="G623" s="49"/>
      <c r="I623" s="49"/>
      <c r="J623" s="49"/>
      <c r="K623" s="49"/>
    </row>
    <row r="624">
      <c r="G624" s="49"/>
      <c r="I624" s="49"/>
      <c r="J624" s="49"/>
      <c r="K624" s="49"/>
    </row>
    <row r="625">
      <c r="G625" s="49"/>
      <c r="I625" s="49"/>
      <c r="J625" s="49"/>
      <c r="K625" s="49"/>
    </row>
    <row r="626">
      <c r="G626" s="49"/>
      <c r="I626" s="49"/>
      <c r="J626" s="49"/>
      <c r="K626" s="49"/>
    </row>
    <row r="627">
      <c r="G627" s="49"/>
      <c r="I627" s="49"/>
      <c r="J627" s="49"/>
      <c r="K627" s="49"/>
    </row>
    <row r="628">
      <c r="G628" s="49"/>
      <c r="I628" s="49"/>
      <c r="J628" s="49"/>
      <c r="K628" s="49"/>
    </row>
    <row r="629">
      <c r="G629" s="49"/>
      <c r="I629" s="49"/>
      <c r="J629" s="49"/>
      <c r="K629" s="49"/>
    </row>
    <row r="630">
      <c r="G630" s="49"/>
      <c r="I630" s="49"/>
      <c r="J630" s="49"/>
      <c r="K630" s="49"/>
    </row>
    <row r="631">
      <c r="G631" s="49"/>
      <c r="I631" s="49"/>
      <c r="J631" s="49"/>
      <c r="K631" s="49"/>
    </row>
    <row r="632">
      <c r="G632" s="49"/>
      <c r="I632" s="49"/>
      <c r="J632" s="49"/>
      <c r="K632" s="49"/>
    </row>
    <row r="633">
      <c r="G633" s="49"/>
      <c r="I633" s="49"/>
      <c r="J633" s="49"/>
      <c r="K633" s="49"/>
    </row>
    <row r="634">
      <c r="G634" s="49"/>
      <c r="I634" s="49"/>
      <c r="J634" s="49"/>
      <c r="K634" s="49"/>
    </row>
    <row r="635">
      <c r="G635" s="49"/>
      <c r="I635" s="49"/>
      <c r="J635" s="49"/>
      <c r="K635" s="49"/>
    </row>
    <row r="636">
      <c r="G636" s="49"/>
      <c r="I636" s="49"/>
      <c r="J636" s="49"/>
      <c r="K636" s="49"/>
    </row>
    <row r="637">
      <c r="G637" s="49"/>
      <c r="I637" s="49"/>
      <c r="J637" s="49"/>
      <c r="K637" s="49"/>
    </row>
    <row r="638">
      <c r="G638" s="49"/>
      <c r="I638" s="49"/>
      <c r="J638" s="49"/>
      <c r="K638" s="49"/>
    </row>
    <row r="639">
      <c r="G639" s="49"/>
      <c r="I639" s="49"/>
      <c r="J639" s="49"/>
      <c r="K639" s="49"/>
    </row>
    <row r="640">
      <c r="G640" s="49"/>
      <c r="I640" s="49"/>
      <c r="J640" s="49"/>
      <c r="K640" s="49"/>
    </row>
    <row r="641">
      <c r="G641" s="49"/>
      <c r="I641" s="49"/>
      <c r="J641" s="49"/>
      <c r="K641" s="49"/>
    </row>
    <row r="642">
      <c r="G642" s="49"/>
      <c r="I642" s="49"/>
      <c r="J642" s="49"/>
      <c r="K642" s="49"/>
    </row>
    <row r="643">
      <c r="G643" s="49"/>
      <c r="I643" s="49"/>
      <c r="J643" s="49"/>
      <c r="K643" s="49"/>
    </row>
    <row r="644">
      <c r="G644" s="49"/>
      <c r="I644" s="49"/>
      <c r="J644" s="49"/>
      <c r="K644" s="49"/>
    </row>
    <row r="645">
      <c r="G645" s="49"/>
      <c r="I645" s="49"/>
      <c r="J645" s="49"/>
      <c r="K645" s="49"/>
    </row>
    <row r="646">
      <c r="G646" s="49"/>
      <c r="I646" s="49"/>
      <c r="J646" s="49"/>
      <c r="K646" s="49"/>
    </row>
    <row r="647">
      <c r="G647" s="49"/>
      <c r="I647" s="49"/>
      <c r="J647" s="49"/>
      <c r="K647" s="49"/>
    </row>
    <row r="648">
      <c r="G648" s="49"/>
      <c r="I648" s="49"/>
      <c r="J648" s="49"/>
      <c r="K648" s="49"/>
    </row>
    <row r="649">
      <c r="G649" s="49"/>
      <c r="I649" s="49"/>
      <c r="J649" s="49"/>
      <c r="K649" s="49"/>
    </row>
    <row r="650">
      <c r="G650" s="49"/>
      <c r="I650" s="49"/>
      <c r="J650" s="49"/>
      <c r="K650" s="49"/>
    </row>
    <row r="651">
      <c r="G651" s="49"/>
      <c r="I651" s="49"/>
      <c r="J651" s="49"/>
      <c r="K651" s="49"/>
    </row>
    <row r="652">
      <c r="G652" s="49"/>
      <c r="I652" s="49"/>
      <c r="J652" s="49"/>
      <c r="K652" s="49"/>
    </row>
    <row r="653">
      <c r="G653" s="49"/>
      <c r="I653" s="49"/>
      <c r="J653" s="49"/>
      <c r="K653" s="49"/>
    </row>
    <row r="654">
      <c r="G654" s="49"/>
      <c r="I654" s="49"/>
      <c r="J654" s="49"/>
      <c r="K654" s="49"/>
    </row>
    <row r="655">
      <c r="G655" s="49"/>
      <c r="I655" s="49"/>
      <c r="J655" s="49"/>
      <c r="K655" s="49"/>
    </row>
    <row r="656">
      <c r="G656" s="49"/>
      <c r="I656" s="49"/>
      <c r="J656" s="49"/>
      <c r="K656" s="49"/>
    </row>
    <row r="657">
      <c r="G657" s="49"/>
      <c r="I657" s="49"/>
      <c r="J657" s="49"/>
      <c r="K657" s="49"/>
    </row>
    <row r="658">
      <c r="G658" s="49"/>
      <c r="I658" s="49"/>
      <c r="J658" s="49"/>
      <c r="K658" s="49"/>
    </row>
    <row r="659">
      <c r="G659" s="49"/>
      <c r="I659" s="49"/>
      <c r="J659" s="49"/>
      <c r="K659" s="49"/>
    </row>
    <row r="660">
      <c r="G660" s="49"/>
      <c r="I660" s="49"/>
      <c r="J660" s="49"/>
      <c r="K660" s="49"/>
    </row>
    <row r="661">
      <c r="G661" s="49"/>
      <c r="I661" s="49"/>
      <c r="J661" s="49"/>
      <c r="K661" s="49"/>
    </row>
    <row r="662">
      <c r="G662" s="49"/>
      <c r="I662" s="49"/>
      <c r="J662" s="49"/>
      <c r="K662" s="49"/>
    </row>
    <row r="663">
      <c r="G663" s="49"/>
      <c r="I663" s="49"/>
      <c r="J663" s="49"/>
      <c r="K663" s="49"/>
    </row>
    <row r="664">
      <c r="G664" s="49"/>
      <c r="I664" s="49"/>
      <c r="J664" s="49"/>
      <c r="K664" s="49"/>
    </row>
    <row r="665">
      <c r="G665" s="49"/>
      <c r="I665" s="49"/>
      <c r="J665" s="49"/>
      <c r="K665" s="49"/>
    </row>
    <row r="666">
      <c r="G666" s="49"/>
      <c r="I666" s="49"/>
      <c r="J666" s="49"/>
      <c r="K666" s="49"/>
    </row>
    <row r="667">
      <c r="G667" s="49"/>
      <c r="I667" s="49"/>
      <c r="J667" s="49"/>
      <c r="K667" s="49"/>
    </row>
    <row r="668">
      <c r="G668" s="49"/>
      <c r="I668" s="49"/>
      <c r="J668" s="49"/>
      <c r="K668" s="49"/>
    </row>
    <row r="669">
      <c r="G669" s="49"/>
      <c r="I669" s="49"/>
      <c r="J669" s="49"/>
      <c r="K669" s="49"/>
    </row>
    <row r="670">
      <c r="G670" s="49"/>
      <c r="I670" s="49"/>
      <c r="J670" s="49"/>
      <c r="K670" s="49"/>
    </row>
    <row r="671">
      <c r="G671" s="49"/>
      <c r="I671" s="49"/>
      <c r="J671" s="49"/>
      <c r="K671" s="49"/>
    </row>
    <row r="672">
      <c r="G672" s="49"/>
      <c r="I672" s="49"/>
      <c r="J672" s="49"/>
      <c r="K672" s="49"/>
    </row>
    <row r="673">
      <c r="G673" s="49"/>
      <c r="I673" s="49"/>
      <c r="J673" s="49"/>
      <c r="K673" s="49"/>
    </row>
    <row r="674">
      <c r="G674" s="49"/>
      <c r="I674" s="49"/>
      <c r="J674" s="49"/>
      <c r="K674" s="49"/>
    </row>
    <row r="675">
      <c r="G675" s="49"/>
      <c r="I675" s="49"/>
      <c r="J675" s="49"/>
      <c r="K675" s="49"/>
    </row>
    <row r="676">
      <c r="G676" s="49"/>
      <c r="I676" s="49"/>
      <c r="J676" s="49"/>
      <c r="K676" s="49"/>
    </row>
    <row r="677">
      <c r="G677" s="49"/>
      <c r="I677" s="49"/>
      <c r="J677" s="49"/>
      <c r="K677" s="49"/>
    </row>
    <row r="678">
      <c r="G678" s="49"/>
      <c r="I678" s="49"/>
      <c r="J678" s="49"/>
      <c r="K678" s="49"/>
    </row>
    <row r="679">
      <c r="G679" s="49"/>
      <c r="I679" s="49"/>
      <c r="J679" s="49"/>
      <c r="K679" s="49"/>
    </row>
    <row r="680">
      <c r="G680" s="49"/>
      <c r="I680" s="49"/>
      <c r="J680" s="49"/>
      <c r="K680" s="49"/>
    </row>
    <row r="681">
      <c r="G681" s="49"/>
      <c r="I681" s="49"/>
      <c r="J681" s="49"/>
      <c r="K681" s="49"/>
    </row>
    <row r="682">
      <c r="G682" s="49"/>
      <c r="I682" s="49"/>
      <c r="J682" s="49"/>
      <c r="K682" s="49"/>
    </row>
    <row r="683">
      <c r="G683" s="49"/>
      <c r="I683" s="49"/>
      <c r="J683" s="49"/>
      <c r="K683" s="49"/>
    </row>
    <row r="684">
      <c r="G684" s="49"/>
      <c r="I684" s="49"/>
      <c r="J684" s="49"/>
      <c r="K684" s="49"/>
    </row>
    <row r="685">
      <c r="G685" s="49"/>
      <c r="I685" s="49"/>
      <c r="J685" s="49"/>
      <c r="K685" s="49"/>
    </row>
    <row r="686">
      <c r="G686" s="49"/>
      <c r="I686" s="49"/>
      <c r="J686" s="49"/>
      <c r="K686" s="49"/>
    </row>
    <row r="687">
      <c r="G687" s="49"/>
      <c r="I687" s="49"/>
      <c r="J687" s="49"/>
      <c r="K687" s="49"/>
    </row>
    <row r="688">
      <c r="G688" s="49"/>
      <c r="I688" s="49"/>
      <c r="J688" s="49"/>
      <c r="K688" s="49"/>
    </row>
    <row r="689">
      <c r="G689" s="49"/>
      <c r="I689" s="49"/>
      <c r="J689" s="49"/>
      <c r="K689" s="49"/>
    </row>
    <row r="690">
      <c r="G690" s="49"/>
      <c r="I690" s="49"/>
      <c r="J690" s="49"/>
      <c r="K690" s="49"/>
    </row>
    <row r="691">
      <c r="G691" s="49"/>
      <c r="I691" s="49"/>
      <c r="J691" s="49"/>
      <c r="K691" s="49"/>
    </row>
    <row r="692">
      <c r="G692" s="49"/>
      <c r="I692" s="49"/>
      <c r="J692" s="49"/>
      <c r="K692" s="49"/>
    </row>
    <row r="693">
      <c r="G693" s="49"/>
      <c r="I693" s="49"/>
      <c r="J693" s="49"/>
      <c r="K693" s="49"/>
    </row>
    <row r="694">
      <c r="G694" s="49"/>
      <c r="I694" s="49"/>
      <c r="J694" s="49"/>
      <c r="K694" s="49"/>
    </row>
    <row r="695">
      <c r="G695" s="49"/>
      <c r="I695" s="49"/>
      <c r="J695" s="49"/>
      <c r="K695" s="49"/>
    </row>
    <row r="696">
      <c r="G696" s="49"/>
      <c r="I696" s="49"/>
      <c r="J696" s="49"/>
      <c r="K696" s="49"/>
    </row>
    <row r="697">
      <c r="G697" s="49"/>
      <c r="I697" s="49"/>
      <c r="J697" s="49"/>
      <c r="K697" s="49"/>
    </row>
    <row r="698">
      <c r="G698" s="49"/>
      <c r="I698" s="49"/>
      <c r="J698" s="49"/>
      <c r="K698" s="49"/>
    </row>
    <row r="699">
      <c r="G699" s="49"/>
      <c r="I699" s="49"/>
      <c r="J699" s="49"/>
      <c r="K699" s="49"/>
    </row>
    <row r="700">
      <c r="G700" s="49"/>
      <c r="I700" s="49"/>
      <c r="J700" s="49"/>
      <c r="K700" s="49"/>
    </row>
    <row r="701">
      <c r="G701" s="49"/>
      <c r="I701" s="49"/>
      <c r="J701" s="49"/>
      <c r="K701" s="49"/>
    </row>
    <row r="702">
      <c r="G702" s="49"/>
      <c r="I702" s="49"/>
      <c r="J702" s="49"/>
      <c r="K702" s="49"/>
    </row>
    <row r="703">
      <c r="G703" s="49"/>
      <c r="I703" s="49"/>
      <c r="J703" s="49"/>
      <c r="K703" s="49"/>
    </row>
    <row r="704">
      <c r="G704" s="49"/>
      <c r="I704" s="49"/>
      <c r="J704" s="49"/>
      <c r="K704" s="49"/>
    </row>
    <row r="705">
      <c r="G705" s="49"/>
      <c r="I705" s="49"/>
      <c r="J705" s="49"/>
      <c r="K705" s="49"/>
    </row>
    <row r="706">
      <c r="G706" s="49"/>
      <c r="I706" s="49"/>
      <c r="J706" s="49"/>
      <c r="K706" s="49"/>
    </row>
    <row r="707">
      <c r="G707" s="49"/>
      <c r="I707" s="49"/>
      <c r="J707" s="49"/>
      <c r="K707" s="49"/>
    </row>
    <row r="708">
      <c r="G708" s="49"/>
      <c r="I708" s="49"/>
      <c r="J708" s="49"/>
      <c r="K708" s="49"/>
    </row>
    <row r="709">
      <c r="G709" s="49"/>
      <c r="I709" s="49"/>
      <c r="J709" s="49"/>
      <c r="K709" s="49"/>
    </row>
    <row r="710">
      <c r="G710" s="49"/>
      <c r="I710" s="49"/>
      <c r="J710" s="49"/>
      <c r="K710" s="49"/>
    </row>
    <row r="711">
      <c r="G711" s="49"/>
      <c r="I711" s="49"/>
      <c r="J711" s="49"/>
      <c r="K711" s="49"/>
    </row>
    <row r="712">
      <c r="G712" s="49"/>
      <c r="I712" s="49"/>
      <c r="J712" s="49"/>
      <c r="K712" s="49"/>
    </row>
    <row r="713">
      <c r="G713" s="49"/>
      <c r="I713" s="49"/>
      <c r="J713" s="49"/>
      <c r="K713" s="49"/>
    </row>
    <row r="714">
      <c r="G714" s="49"/>
      <c r="I714" s="49"/>
      <c r="J714" s="49"/>
      <c r="K714" s="49"/>
    </row>
    <row r="715">
      <c r="G715" s="49"/>
      <c r="I715" s="49"/>
      <c r="J715" s="49"/>
      <c r="K715" s="49"/>
    </row>
    <row r="716">
      <c r="G716" s="49"/>
      <c r="I716" s="49"/>
      <c r="J716" s="49"/>
      <c r="K716" s="49"/>
    </row>
    <row r="717">
      <c r="G717" s="49"/>
      <c r="I717" s="49"/>
      <c r="J717" s="49"/>
      <c r="K717" s="49"/>
    </row>
    <row r="718">
      <c r="G718" s="49"/>
      <c r="I718" s="49"/>
      <c r="J718" s="49"/>
      <c r="K718" s="49"/>
    </row>
    <row r="719">
      <c r="G719" s="49"/>
      <c r="I719" s="49"/>
      <c r="J719" s="49"/>
      <c r="K719" s="49"/>
    </row>
    <row r="720">
      <c r="G720" s="49"/>
      <c r="I720" s="49"/>
      <c r="J720" s="49"/>
      <c r="K720" s="49"/>
    </row>
    <row r="721">
      <c r="G721" s="49"/>
      <c r="I721" s="49"/>
      <c r="J721" s="49"/>
      <c r="K721" s="49"/>
    </row>
    <row r="722">
      <c r="G722" s="49"/>
      <c r="I722" s="49"/>
      <c r="J722" s="49"/>
      <c r="K722" s="49"/>
    </row>
    <row r="723">
      <c r="G723" s="49"/>
      <c r="I723" s="49"/>
      <c r="J723" s="49"/>
      <c r="K723" s="49"/>
    </row>
    <row r="724">
      <c r="G724" s="49"/>
      <c r="I724" s="49"/>
      <c r="J724" s="49"/>
      <c r="K724" s="49"/>
    </row>
    <row r="725">
      <c r="G725" s="49"/>
      <c r="I725" s="49"/>
      <c r="J725" s="49"/>
      <c r="K725" s="49"/>
    </row>
    <row r="726">
      <c r="G726" s="49"/>
      <c r="I726" s="49"/>
      <c r="J726" s="49"/>
      <c r="K726" s="49"/>
    </row>
    <row r="727">
      <c r="G727" s="49"/>
      <c r="I727" s="49"/>
      <c r="J727" s="49"/>
      <c r="K727" s="49"/>
    </row>
    <row r="728">
      <c r="G728" s="49"/>
      <c r="I728" s="49"/>
      <c r="J728" s="49"/>
      <c r="K728" s="49"/>
    </row>
    <row r="729">
      <c r="G729" s="49"/>
      <c r="I729" s="49"/>
      <c r="J729" s="49"/>
      <c r="K729" s="49"/>
    </row>
    <row r="730">
      <c r="G730" s="49"/>
      <c r="I730" s="49"/>
      <c r="J730" s="49"/>
      <c r="K730" s="49"/>
    </row>
    <row r="731">
      <c r="G731" s="49"/>
      <c r="I731" s="49"/>
      <c r="J731" s="49"/>
      <c r="K731" s="49"/>
    </row>
    <row r="732">
      <c r="G732" s="49"/>
      <c r="I732" s="49"/>
      <c r="J732" s="49"/>
      <c r="K732" s="49"/>
    </row>
    <row r="733">
      <c r="G733" s="49"/>
      <c r="I733" s="49"/>
      <c r="J733" s="49"/>
      <c r="K733" s="49"/>
    </row>
    <row r="734">
      <c r="G734" s="49"/>
      <c r="I734" s="49"/>
      <c r="J734" s="49"/>
      <c r="K734" s="49"/>
    </row>
    <row r="735">
      <c r="G735" s="49"/>
      <c r="I735" s="49"/>
      <c r="J735" s="49"/>
      <c r="K735" s="49"/>
    </row>
    <row r="736">
      <c r="G736" s="49"/>
      <c r="I736" s="49"/>
      <c r="J736" s="49"/>
      <c r="K736" s="49"/>
    </row>
    <row r="737">
      <c r="G737" s="49"/>
      <c r="I737" s="49"/>
      <c r="J737" s="49"/>
      <c r="K737" s="49"/>
    </row>
    <row r="738">
      <c r="G738" s="49"/>
      <c r="I738" s="49"/>
      <c r="J738" s="49"/>
      <c r="K738" s="49"/>
    </row>
    <row r="739">
      <c r="G739" s="49"/>
      <c r="I739" s="49"/>
      <c r="J739" s="49"/>
      <c r="K739" s="49"/>
    </row>
    <row r="740">
      <c r="G740" s="49"/>
      <c r="I740" s="49"/>
      <c r="J740" s="49"/>
      <c r="K740" s="49"/>
    </row>
    <row r="741">
      <c r="G741" s="49"/>
      <c r="I741" s="49"/>
      <c r="J741" s="49"/>
      <c r="K741" s="49"/>
    </row>
    <row r="742">
      <c r="G742" s="49"/>
      <c r="I742" s="49"/>
      <c r="J742" s="49"/>
      <c r="K742" s="49"/>
    </row>
    <row r="743">
      <c r="G743" s="49"/>
      <c r="I743" s="49"/>
      <c r="J743" s="49"/>
      <c r="K743" s="49"/>
    </row>
    <row r="744">
      <c r="G744" s="49"/>
      <c r="I744" s="49"/>
      <c r="J744" s="49"/>
      <c r="K744" s="49"/>
    </row>
    <row r="745">
      <c r="G745" s="49"/>
      <c r="I745" s="49"/>
      <c r="J745" s="49"/>
      <c r="K745" s="49"/>
    </row>
    <row r="746">
      <c r="G746" s="49"/>
      <c r="I746" s="49"/>
      <c r="J746" s="49"/>
      <c r="K746" s="49"/>
    </row>
    <row r="747">
      <c r="G747" s="49"/>
      <c r="I747" s="49"/>
      <c r="J747" s="49"/>
      <c r="K747" s="49"/>
    </row>
    <row r="748">
      <c r="G748" s="49"/>
      <c r="I748" s="49"/>
      <c r="J748" s="49"/>
      <c r="K748" s="49"/>
    </row>
    <row r="749">
      <c r="G749" s="49"/>
      <c r="I749" s="49"/>
      <c r="J749" s="49"/>
      <c r="K749" s="49"/>
    </row>
    <row r="750">
      <c r="G750" s="49"/>
      <c r="I750" s="49"/>
      <c r="J750" s="49"/>
      <c r="K750" s="49"/>
    </row>
    <row r="751">
      <c r="G751" s="49"/>
      <c r="I751" s="49"/>
      <c r="J751" s="49"/>
      <c r="K751" s="49"/>
    </row>
    <row r="752">
      <c r="G752" s="49"/>
      <c r="I752" s="49"/>
      <c r="J752" s="49"/>
      <c r="K752" s="49"/>
    </row>
    <row r="753">
      <c r="G753" s="49"/>
      <c r="I753" s="49"/>
      <c r="J753" s="49"/>
      <c r="K753" s="49"/>
    </row>
    <row r="754">
      <c r="G754" s="49"/>
      <c r="I754" s="49"/>
      <c r="J754" s="49"/>
      <c r="K754" s="49"/>
    </row>
    <row r="755">
      <c r="G755" s="49"/>
      <c r="I755" s="49"/>
      <c r="J755" s="49"/>
      <c r="K755" s="49"/>
    </row>
    <row r="756">
      <c r="G756" s="49"/>
      <c r="I756" s="49"/>
      <c r="J756" s="49"/>
      <c r="K756" s="49"/>
    </row>
    <row r="757">
      <c r="G757" s="49"/>
      <c r="I757" s="49"/>
      <c r="J757" s="49"/>
      <c r="K757" s="49"/>
    </row>
    <row r="758">
      <c r="G758" s="49"/>
      <c r="I758" s="49"/>
      <c r="J758" s="49"/>
      <c r="K758" s="49"/>
    </row>
    <row r="759">
      <c r="G759" s="49"/>
      <c r="I759" s="49"/>
      <c r="J759" s="49"/>
      <c r="K759" s="49"/>
    </row>
    <row r="760">
      <c r="G760" s="49"/>
      <c r="I760" s="49"/>
      <c r="J760" s="49"/>
      <c r="K760" s="49"/>
    </row>
    <row r="761">
      <c r="G761" s="49"/>
      <c r="I761" s="49"/>
      <c r="J761" s="49"/>
      <c r="K761" s="49"/>
    </row>
    <row r="762">
      <c r="G762" s="49"/>
      <c r="I762" s="49"/>
      <c r="J762" s="49"/>
      <c r="K762" s="49"/>
    </row>
    <row r="763">
      <c r="G763" s="49"/>
      <c r="I763" s="49"/>
      <c r="J763" s="49"/>
      <c r="K763" s="49"/>
    </row>
    <row r="764">
      <c r="G764" s="49"/>
      <c r="I764" s="49"/>
      <c r="J764" s="49"/>
      <c r="K764" s="49"/>
    </row>
    <row r="765">
      <c r="G765" s="49"/>
      <c r="I765" s="49"/>
      <c r="J765" s="49"/>
      <c r="K765" s="49"/>
    </row>
    <row r="766">
      <c r="G766" s="49"/>
      <c r="I766" s="49"/>
      <c r="J766" s="49"/>
      <c r="K766" s="49"/>
    </row>
    <row r="767">
      <c r="G767" s="49"/>
      <c r="I767" s="49"/>
      <c r="J767" s="49"/>
      <c r="K767" s="49"/>
    </row>
    <row r="768">
      <c r="G768" s="49"/>
      <c r="I768" s="49"/>
      <c r="J768" s="49"/>
      <c r="K768" s="49"/>
    </row>
    <row r="769">
      <c r="G769" s="49"/>
      <c r="I769" s="49"/>
      <c r="J769" s="49"/>
      <c r="K769" s="49"/>
    </row>
    <row r="770">
      <c r="G770" s="49"/>
      <c r="I770" s="49"/>
      <c r="J770" s="49"/>
      <c r="K770" s="49"/>
    </row>
    <row r="771">
      <c r="G771" s="49"/>
      <c r="I771" s="49"/>
      <c r="J771" s="49"/>
      <c r="K771" s="49"/>
    </row>
    <row r="772">
      <c r="G772" s="49"/>
      <c r="I772" s="49"/>
      <c r="J772" s="49"/>
      <c r="K772" s="49"/>
    </row>
    <row r="773">
      <c r="G773" s="49"/>
      <c r="I773" s="49"/>
      <c r="J773" s="49"/>
      <c r="K773" s="49"/>
    </row>
    <row r="774">
      <c r="G774" s="49"/>
      <c r="I774" s="49"/>
      <c r="J774" s="49"/>
      <c r="K774" s="49"/>
    </row>
    <row r="775">
      <c r="G775" s="49"/>
      <c r="I775" s="49"/>
      <c r="J775" s="49"/>
      <c r="K775" s="49"/>
    </row>
    <row r="776">
      <c r="G776" s="49"/>
      <c r="I776" s="49"/>
      <c r="J776" s="49"/>
      <c r="K776" s="49"/>
    </row>
    <row r="777">
      <c r="G777" s="49"/>
      <c r="I777" s="49"/>
      <c r="J777" s="49"/>
      <c r="K777" s="49"/>
    </row>
    <row r="778">
      <c r="G778" s="49"/>
      <c r="I778" s="49"/>
      <c r="J778" s="49"/>
      <c r="K778" s="49"/>
    </row>
    <row r="779">
      <c r="G779" s="49"/>
      <c r="I779" s="49"/>
      <c r="J779" s="49"/>
      <c r="K779" s="49"/>
    </row>
    <row r="780">
      <c r="G780" s="49"/>
      <c r="I780" s="49"/>
      <c r="J780" s="49"/>
      <c r="K780" s="49"/>
    </row>
    <row r="781">
      <c r="G781" s="49"/>
      <c r="I781" s="49"/>
      <c r="J781" s="49"/>
      <c r="K781" s="49"/>
    </row>
    <row r="782">
      <c r="G782" s="49"/>
      <c r="I782" s="49"/>
      <c r="J782" s="49"/>
      <c r="K782" s="49"/>
    </row>
    <row r="783">
      <c r="G783" s="49"/>
      <c r="I783" s="49"/>
      <c r="J783" s="49"/>
      <c r="K783" s="49"/>
    </row>
    <row r="784">
      <c r="G784" s="49"/>
      <c r="I784" s="49"/>
      <c r="J784" s="49"/>
      <c r="K784" s="49"/>
    </row>
    <row r="785">
      <c r="G785" s="49"/>
      <c r="I785" s="49"/>
      <c r="J785" s="49"/>
      <c r="K785" s="49"/>
    </row>
    <row r="786">
      <c r="G786" s="49"/>
      <c r="I786" s="49"/>
      <c r="J786" s="49"/>
      <c r="K786" s="49"/>
    </row>
    <row r="787">
      <c r="G787" s="49"/>
      <c r="I787" s="49"/>
      <c r="J787" s="49"/>
      <c r="K787" s="49"/>
    </row>
    <row r="788">
      <c r="G788" s="49"/>
      <c r="I788" s="49"/>
      <c r="J788" s="49"/>
      <c r="K788" s="49"/>
    </row>
    <row r="789">
      <c r="G789" s="49"/>
      <c r="I789" s="49"/>
      <c r="J789" s="49"/>
      <c r="K789" s="49"/>
    </row>
    <row r="790">
      <c r="G790" s="49"/>
      <c r="I790" s="49"/>
      <c r="J790" s="49"/>
      <c r="K790" s="49"/>
    </row>
    <row r="791">
      <c r="G791" s="49"/>
      <c r="I791" s="49"/>
      <c r="J791" s="49"/>
      <c r="K791" s="49"/>
    </row>
    <row r="792">
      <c r="G792" s="49"/>
      <c r="I792" s="49"/>
      <c r="J792" s="49"/>
      <c r="K792" s="49"/>
    </row>
    <row r="793">
      <c r="G793" s="49"/>
      <c r="I793" s="49"/>
      <c r="J793" s="49"/>
      <c r="K793" s="49"/>
    </row>
    <row r="794">
      <c r="G794" s="49"/>
      <c r="I794" s="49"/>
      <c r="J794" s="49"/>
      <c r="K794" s="49"/>
    </row>
    <row r="795">
      <c r="G795" s="49"/>
      <c r="I795" s="49"/>
      <c r="J795" s="49"/>
      <c r="K795" s="49"/>
    </row>
    <row r="796">
      <c r="G796" s="49"/>
      <c r="I796" s="49"/>
      <c r="J796" s="49"/>
      <c r="K796" s="49"/>
    </row>
    <row r="797">
      <c r="G797" s="49"/>
      <c r="I797" s="49"/>
      <c r="J797" s="49"/>
      <c r="K797" s="49"/>
    </row>
    <row r="798">
      <c r="G798" s="49"/>
      <c r="I798" s="49"/>
      <c r="J798" s="49"/>
      <c r="K798" s="49"/>
    </row>
    <row r="799">
      <c r="G799" s="49"/>
      <c r="I799" s="49"/>
      <c r="J799" s="49"/>
      <c r="K799" s="49"/>
    </row>
    <row r="800">
      <c r="G800" s="49"/>
      <c r="I800" s="49"/>
      <c r="J800" s="49"/>
      <c r="K800" s="49"/>
    </row>
    <row r="801">
      <c r="G801" s="49"/>
      <c r="I801" s="49"/>
      <c r="J801" s="49"/>
      <c r="K801" s="49"/>
    </row>
    <row r="802">
      <c r="G802" s="49"/>
      <c r="I802" s="49"/>
      <c r="J802" s="49"/>
      <c r="K802" s="49"/>
    </row>
    <row r="803">
      <c r="G803" s="49"/>
      <c r="I803" s="49"/>
      <c r="J803" s="49"/>
      <c r="K803" s="49"/>
    </row>
    <row r="804">
      <c r="G804" s="49"/>
      <c r="I804" s="49"/>
      <c r="J804" s="49"/>
      <c r="K804" s="49"/>
    </row>
    <row r="805">
      <c r="G805" s="49"/>
      <c r="I805" s="49"/>
      <c r="J805" s="49"/>
      <c r="K805" s="49"/>
    </row>
    <row r="806">
      <c r="G806" s="49"/>
      <c r="I806" s="49"/>
      <c r="J806" s="49"/>
      <c r="K806" s="49"/>
    </row>
    <row r="807">
      <c r="G807" s="49"/>
      <c r="I807" s="49"/>
      <c r="J807" s="49"/>
      <c r="K807" s="49"/>
    </row>
    <row r="808">
      <c r="G808" s="49"/>
      <c r="I808" s="49"/>
      <c r="J808" s="49"/>
      <c r="K808" s="49"/>
    </row>
    <row r="809">
      <c r="G809" s="49"/>
      <c r="I809" s="49"/>
      <c r="J809" s="49"/>
      <c r="K809" s="49"/>
    </row>
    <row r="810">
      <c r="G810" s="49"/>
      <c r="I810" s="49"/>
      <c r="J810" s="49"/>
      <c r="K810" s="49"/>
    </row>
    <row r="811">
      <c r="G811" s="49"/>
      <c r="I811" s="49"/>
      <c r="J811" s="49"/>
      <c r="K811" s="49"/>
    </row>
    <row r="812">
      <c r="G812" s="49"/>
      <c r="I812" s="49"/>
      <c r="J812" s="49"/>
      <c r="K812" s="49"/>
    </row>
    <row r="813">
      <c r="G813" s="49"/>
      <c r="I813" s="49"/>
      <c r="J813" s="49"/>
      <c r="K813" s="49"/>
    </row>
    <row r="814">
      <c r="G814" s="49"/>
      <c r="I814" s="49"/>
      <c r="J814" s="49"/>
      <c r="K814" s="49"/>
    </row>
    <row r="815">
      <c r="G815" s="49"/>
      <c r="I815" s="49"/>
      <c r="J815" s="49"/>
      <c r="K815" s="49"/>
    </row>
    <row r="816">
      <c r="G816" s="49"/>
      <c r="I816" s="49"/>
      <c r="J816" s="49"/>
      <c r="K816" s="49"/>
    </row>
    <row r="817">
      <c r="G817" s="49"/>
      <c r="I817" s="49"/>
      <c r="J817" s="49"/>
      <c r="K817" s="49"/>
    </row>
    <row r="818">
      <c r="G818" s="49"/>
      <c r="I818" s="49"/>
      <c r="J818" s="49"/>
      <c r="K818" s="49"/>
    </row>
    <row r="819">
      <c r="G819" s="49"/>
      <c r="I819" s="49"/>
      <c r="J819" s="49"/>
      <c r="K819" s="49"/>
    </row>
    <row r="820">
      <c r="G820" s="49"/>
      <c r="I820" s="49"/>
      <c r="J820" s="49"/>
      <c r="K820" s="49"/>
    </row>
    <row r="821">
      <c r="G821" s="49"/>
      <c r="I821" s="49"/>
      <c r="J821" s="49"/>
      <c r="K821" s="49"/>
    </row>
    <row r="822">
      <c r="G822" s="49"/>
      <c r="I822" s="49"/>
      <c r="J822" s="49"/>
      <c r="K822" s="49"/>
    </row>
    <row r="823">
      <c r="G823" s="49"/>
      <c r="I823" s="49"/>
      <c r="J823" s="49"/>
      <c r="K823" s="49"/>
    </row>
    <row r="824">
      <c r="G824" s="49"/>
      <c r="I824" s="49"/>
      <c r="J824" s="49"/>
      <c r="K824" s="49"/>
    </row>
    <row r="825">
      <c r="G825" s="49"/>
      <c r="I825" s="49"/>
      <c r="J825" s="49"/>
      <c r="K825" s="49"/>
    </row>
    <row r="826">
      <c r="G826" s="49"/>
      <c r="I826" s="49"/>
      <c r="J826" s="49"/>
      <c r="K826" s="49"/>
    </row>
    <row r="827">
      <c r="G827" s="49"/>
      <c r="I827" s="49"/>
      <c r="J827" s="49"/>
      <c r="K827" s="49"/>
    </row>
    <row r="828">
      <c r="G828" s="49"/>
      <c r="I828" s="49"/>
      <c r="J828" s="49"/>
      <c r="K828" s="49"/>
    </row>
    <row r="829">
      <c r="G829" s="49"/>
      <c r="I829" s="49"/>
      <c r="J829" s="49"/>
      <c r="K829" s="49"/>
    </row>
    <row r="830">
      <c r="G830" s="49"/>
      <c r="I830" s="49"/>
      <c r="J830" s="49"/>
      <c r="K830" s="49"/>
    </row>
    <row r="831">
      <c r="G831" s="49"/>
      <c r="I831" s="49"/>
      <c r="J831" s="49"/>
      <c r="K831" s="49"/>
    </row>
    <row r="832">
      <c r="G832" s="49"/>
      <c r="I832" s="49"/>
      <c r="J832" s="49"/>
      <c r="K832" s="49"/>
    </row>
    <row r="833">
      <c r="G833" s="49"/>
      <c r="I833" s="49"/>
      <c r="J833" s="49"/>
      <c r="K833" s="49"/>
    </row>
    <row r="834">
      <c r="G834" s="49"/>
      <c r="I834" s="49"/>
      <c r="J834" s="49"/>
      <c r="K834" s="49"/>
    </row>
    <row r="835">
      <c r="G835" s="49"/>
      <c r="I835" s="49"/>
      <c r="J835" s="49"/>
      <c r="K835" s="49"/>
    </row>
    <row r="836">
      <c r="G836" s="49"/>
      <c r="I836" s="49"/>
      <c r="J836" s="49"/>
      <c r="K836" s="49"/>
    </row>
    <row r="837">
      <c r="G837" s="49"/>
      <c r="I837" s="49"/>
      <c r="J837" s="49"/>
      <c r="K837" s="49"/>
    </row>
    <row r="838">
      <c r="G838" s="49"/>
      <c r="I838" s="49"/>
      <c r="J838" s="49"/>
      <c r="K838" s="49"/>
    </row>
    <row r="839">
      <c r="G839" s="49"/>
      <c r="I839" s="49"/>
      <c r="J839" s="49"/>
      <c r="K839" s="49"/>
    </row>
    <row r="840">
      <c r="G840" s="49"/>
      <c r="I840" s="49"/>
      <c r="J840" s="49"/>
      <c r="K840" s="49"/>
    </row>
    <row r="841">
      <c r="G841" s="49"/>
      <c r="I841" s="49"/>
      <c r="J841" s="49"/>
      <c r="K841" s="49"/>
    </row>
    <row r="842">
      <c r="G842" s="49"/>
      <c r="I842" s="49"/>
      <c r="J842" s="49"/>
      <c r="K842" s="49"/>
    </row>
    <row r="843">
      <c r="G843" s="49"/>
      <c r="I843" s="49"/>
      <c r="J843" s="49"/>
      <c r="K843" s="49"/>
    </row>
    <row r="844">
      <c r="G844" s="49"/>
      <c r="I844" s="49"/>
      <c r="J844" s="49"/>
      <c r="K844" s="49"/>
    </row>
    <row r="845">
      <c r="G845" s="49"/>
      <c r="I845" s="49"/>
      <c r="J845" s="49"/>
      <c r="K845" s="49"/>
    </row>
    <row r="846">
      <c r="G846" s="49"/>
      <c r="I846" s="49"/>
      <c r="J846" s="49"/>
      <c r="K846" s="49"/>
    </row>
    <row r="847">
      <c r="G847" s="49"/>
      <c r="I847" s="49"/>
      <c r="J847" s="49"/>
      <c r="K847" s="49"/>
    </row>
    <row r="848">
      <c r="G848" s="49"/>
      <c r="I848" s="49"/>
      <c r="J848" s="49"/>
      <c r="K848" s="49"/>
    </row>
    <row r="849">
      <c r="G849" s="49"/>
      <c r="I849" s="49"/>
      <c r="J849" s="49"/>
      <c r="K849" s="49"/>
    </row>
    <row r="850">
      <c r="G850" s="49"/>
      <c r="I850" s="49"/>
      <c r="J850" s="49"/>
      <c r="K850" s="49"/>
    </row>
    <row r="851">
      <c r="G851" s="49"/>
      <c r="I851" s="49"/>
      <c r="J851" s="49"/>
      <c r="K851" s="49"/>
    </row>
    <row r="852">
      <c r="G852" s="49"/>
      <c r="I852" s="49"/>
      <c r="J852" s="49"/>
      <c r="K852" s="49"/>
    </row>
    <row r="853">
      <c r="G853" s="49"/>
      <c r="I853" s="49"/>
      <c r="J853" s="49"/>
      <c r="K853" s="49"/>
    </row>
    <row r="854">
      <c r="G854" s="49"/>
      <c r="I854" s="49"/>
      <c r="J854" s="49"/>
      <c r="K854" s="49"/>
    </row>
    <row r="855">
      <c r="G855" s="49"/>
      <c r="I855" s="49"/>
      <c r="J855" s="49"/>
      <c r="K855" s="49"/>
    </row>
    <row r="856">
      <c r="G856" s="49"/>
      <c r="I856" s="49"/>
      <c r="J856" s="49"/>
      <c r="K856" s="49"/>
    </row>
    <row r="857">
      <c r="G857" s="49"/>
      <c r="I857" s="49"/>
      <c r="J857" s="49"/>
      <c r="K857" s="49"/>
    </row>
    <row r="858">
      <c r="G858" s="49"/>
      <c r="I858" s="49"/>
      <c r="J858" s="49"/>
      <c r="K858" s="49"/>
    </row>
    <row r="859">
      <c r="G859" s="49"/>
      <c r="I859" s="49"/>
      <c r="J859" s="49"/>
      <c r="K859" s="49"/>
    </row>
    <row r="860">
      <c r="G860" s="49"/>
      <c r="I860" s="49"/>
      <c r="J860" s="49"/>
      <c r="K860" s="49"/>
    </row>
    <row r="861">
      <c r="G861" s="49"/>
      <c r="I861" s="49"/>
      <c r="J861" s="49"/>
      <c r="K861" s="49"/>
    </row>
    <row r="862">
      <c r="G862" s="49"/>
      <c r="I862" s="49"/>
      <c r="J862" s="49"/>
      <c r="K862" s="49"/>
    </row>
    <row r="863">
      <c r="G863" s="49"/>
      <c r="I863" s="49"/>
      <c r="J863" s="49"/>
      <c r="K863" s="49"/>
    </row>
    <row r="864">
      <c r="G864" s="49"/>
      <c r="I864" s="49"/>
      <c r="J864" s="49"/>
      <c r="K864" s="49"/>
    </row>
    <row r="865">
      <c r="G865" s="49"/>
      <c r="I865" s="49"/>
      <c r="J865" s="49"/>
      <c r="K865" s="49"/>
    </row>
    <row r="866">
      <c r="G866" s="49"/>
      <c r="I866" s="49"/>
      <c r="J866" s="49"/>
      <c r="K866" s="49"/>
    </row>
    <row r="867">
      <c r="G867" s="49"/>
      <c r="I867" s="49"/>
      <c r="J867" s="49"/>
      <c r="K867" s="49"/>
    </row>
    <row r="868">
      <c r="G868" s="49"/>
      <c r="I868" s="49"/>
      <c r="J868" s="49"/>
      <c r="K868" s="49"/>
    </row>
    <row r="869">
      <c r="G869" s="49"/>
      <c r="I869" s="49"/>
      <c r="J869" s="49"/>
      <c r="K869" s="49"/>
    </row>
    <row r="870">
      <c r="G870" s="49"/>
      <c r="I870" s="49"/>
      <c r="J870" s="49"/>
      <c r="K870" s="49"/>
    </row>
    <row r="871">
      <c r="G871" s="49"/>
      <c r="I871" s="49"/>
      <c r="J871" s="49"/>
      <c r="K871" s="49"/>
    </row>
    <row r="872">
      <c r="G872" s="49"/>
      <c r="I872" s="49"/>
      <c r="J872" s="49"/>
      <c r="K872" s="49"/>
    </row>
    <row r="873">
      <c r="G873" s="49"/>
      <c r="I873" s="49"/>
      <c r="J873" s="49"/>
      <c r="K873" s="49"/>
    </row>
    <row r="874">
      <c r="G874" s="49"/>
      <c r="I874" s="49"/>
      <c r="J874" s="49"/>
      <c r="K874" s="49"/>
    </row>
    <row r="875">
      <c r="G875" s="49"/>
      <c r="I875" s="49"/>
      <c r="J875" s="49"/>
      <c r="K875" s="49"/>
    </row>
    <row r="876">
      <c r="G876" s="49"/>
      <c r="I876" s="49"/>
      <c r="J876" s="49"/>
      <c r="K876" s="49"/>
    </row>
    <row r="877">
      <c r="G877" s="49"/>
      <c r="I877" s="49"/>
      <c r="J877" s="49"/>
      <c r="K877" s="49"/>
    </row>
    <row r="878">
      <c r="G878" s="49"/>
      <c r="I878" s="49"/>
      <c r="J878" s="49"/>
      <c r="K878" s="49"/>
    </row>
    <row r="879">
      <c r="G879" s="49"/>
      <c r="I879" s="49"/>
      <c r="J879" s="49"/>
      <c r="K879" s="49"/>
    </row>
    <row r="880">
      <c r="G880" s="49"/>
      <c r="I880" s="49"/>
      <c r="J880" s="49"/>
      <c r="K880" s="49"/>
    </row>
    <row r="881">
      <c r="G881" s="49"/>
      <c r="I881" s="49"/>
      <c r="J881" s="49"/>
      <c r="K881" s="49"/>
    </row>
    <row r="882">
      <c r="G882" s="49"/>
      <c r="I882" s="49"/>
      <c r="J882" s="49"/>
      <c r="K882" s="49"/>
    </row>
    <row r="883">
      <c r="G883" s="49"/>
      <c r="I883" s="49"/>
      <c r="J883" s="49"/>
      <c r="K883" s="49"/>
    </row>
    <row r="884">
      <c r="G884" s="49"/>
      <c r="I884" s="49"/>
      <c r="J884" s="49"/>
      <c r="K884" s="49"/>
    </row>
    <row r="885">
      <c r="G885" s="49"/>
      <c r="I885" s="49"/>
      <c r="J885" s="49"/>
      <c r="K885" s="49"/>
    </row>
    <row r="886">
      <c r="G886" s="49"/>
      <c r="I886" s="49"/>
      <c r="J886" s="49"/>
      <c r="K886" s="49"/>
    </row>
    <row r="887">
      <c r="G887" s="49"/>
      <c r="I887" s="49"/>
      <c r="J887" s="49"/>
      <c r="K887" s="49"/>
    </row>
    <row r="888">
      <c r="G888" s="49"/>
      <c r="I888" s="49"/>
      <c r="J888" s="49"/>
      <c r="K888" s="49"/>
    </row>
    <row r="889">
      <c r="G889" s="49"/>
      <c r="I889" s="49"/>
      <c r="J889" s="49"/>
      <c r="K889" s="49"/>
    </row>
    <row r="890">
      <c r="G890" s="49"/>
      <c r="I890" s="49"/>
      <c r="J890" s="49"/>
      <c r="K890" s="49"/>
    </row>
    <row r="891">
      <c r="G891" s="49"/>
      <c r="I891" s="49"/>
      <c r="J891" s="49"/>
      <c r="K891" s="49"/>
    </row>
    <row r="892">
      <c r="G892" s="49"/>
      <c r="I892" s="49"/>
      <c r="J892" s="49"/>
      <c r="K892" s="49"/>
    </row>
    <row r="893">
      <c r="G893" s="49"/>
      <c r="I893" s="49"/>
      <c r="J893" s="49"/>
      <c r="K893" s="49"/>
    </row>
    <row r="894">
      <c r="G894" s="49"/>
      <c r="I894" s="49"/>
      <c r="J894" s="49"/>
      <c r="K894" s="49"/>
    </row>
    <row r="895">
      <c r="G895" s="49"/>
      <c r="I895" s="49"/>
      <c r="J895" s="49"/>
      <c r="K895" s="49"/>
    </row>
    <row r="896">
      <c r="G896" s="49"/>
      <c r="I896" s="49"/>
      <c r="J896" s="49"/>
      <c r="K896" s="49"/>
    </row>
    <row r="897">
      <c r="G897" s="49"/>
      <c r="I897" s="49"/>
      <c r="J897" s="49"/>
      <c r="K897" s="49"/>
    </row>
    <row r="898">
      <c r="G898" s="49"/>
      <c r="I898" s="49"/>
      <c r="J898" s="49"/>
      <c r="K898" s="49"/>
    </row>
    <row r="899">
      <c r="G899" s="49"/>
      <c r="I899" s="49"/>
      <c r="J899" s="49"/>
      <c r="K899" s="49"/>
    </row>
    <row r="900">
      <c r="G900" s="49"/>
      <c r="I900" s="49"/>
      <c r="J900" s="49"/>
      <c r="K900" s="49"/>
    </row>
    <row r="901">
      <c r="G901" s="49"/>
      <c r="I901" s="49"/>
      <c r="J901" s="49"/>
      <c r="K901" s="49"/>
    </row>
    <row r="902">
      <c r="G902" s="49"/>
      <c r="I902" s="49"/>
      <c r="J902" s="49"/>
      <c r="K902" s="49"/>
    </row>
    <row r="903">
      <c r="G903" s="49"/>
      <c r="I903" s="49"/>
      <c r="J903" s="49"/>
      <c r="K903" s="49"/>
    </row>
    <row r="904">
      <c r="G904" s="49"/>
      <c r="I904" s="49"/>
      <c r="J904" s="49"/>
      <c r="K904" s="49"/>
    </row>
    <row r="905">
      <c r="G905" s="49"/>
      <c r="I905" s="49"/>
      <c r="J905" s="49"/>
      <c r="K905" s="49"/>
    </row>
    <row r="906">
      <c r="G906" s="49"/>
      <c r="I906" s="49"/>
      <c r="J906" s="49"/>
      <c r="K906" s="49"/>
    </row>
    <row r="907">
      <c r="G907" s="49"/>
      <c r="I907" s="49"/>
      <c r="J907" s="49"/>
      <c r="K907" s="49"/>
    </row>
    <row r="908">
      <c r="G908" s="49"/>
      <c r="I908" s="49"/>
      <c r="J908" s="49"/>
      <c r="K908" s="49"/>
    </row>
    <row r="909">
      <c r="G909" s="49"/>
      <c r="I909" s="49"/>
      <c r="J909" s="49"/>
      <c r="K909" s="49"/>
    </row>
    <row r="910">
      <c r="G910" s="49"/>
      <c r="I910" s="49"/>
      <c r="J910" s="49"/>
      <c r="K910" s="49"/>
    </row>
    <row r="911">
      <c r="G911" s="49"/>
      <c r="I911" s="49"/>
      <c r="J911" s="49"/>
      <c r="K911" s="49"/>
    </row>
    <row r="912">
      <c r="G912" s="49"/>
      <c r="I912" s="49"/>
      <c r="J912" s="49"/>
      <c r="K912" s="49"/>
    </row>
    <row r="913">
      <c r="G913" s="49"/>
      <c r="I913" s="49"/>
      <c r="J913" s="49"/>
      <c r="K913" s="49"/>
    </row>
    <row r="914">
      <c r="G914" s="49"/>
      <c r="I914" s="49"/>
      <c r="J914" s="49"/>
      <c r="K914" s="49"/>
    </row>
    <row r="915">
      <c r="G915" s="49"/>
      <c r="I915" s="49"/>
      <c r="J915" s="49"/>
      <c r="K915" s="49"/>
    </row>
    <row r="916">
      <c r="G916" s="49"/>
      <c r="I916" s="49"/>
      <c r="J916" s="49"/>
      <c r="K916" s="49"/>
    </row>
    <row r="917">
      <c r="G917" s="49"/>
      <c r="I917" s="49"/>
      <c r="J917" s="49"/>
      <c r="K917" s="49"/>
    </row>
    <row r="918">
      <c r="G918" s="49"/>
      <c r="I918" s="49"/>
      <c r="J918" s="49"/>
      <c r="K918" s="49"/>
    </row>
    <row r="919">
      <c r="G919" s="49"/>
      <c r="I919" s="49"/>
      <c r="J919" s="49"/>
      <c r="K919" s="49"/>
    </row>
    <row r="920">
      <c r="G920" s="49"/>
      <c r="I920" s="49"/>
      <c r="J920" s="49"/>
      <c r="K920" s="49"/>
    </row>
    <row r="921">
      <c r="G921" s="49"/>
      <c r="I921" s="49"/>
      <c r="J921" s="49"/>
      <c r="K921" s="49"/>
    </row>
    <row r="922">
      <c r="G922" s="49"/>
      <c r="I922" s="49"/>
      <c r="J922" s="49"/>
      <c r="K922" s="49"/>
    </row>
    <row r="923">
      <c r="G923" s="49"/>
      <c r="I923" s="49"/>
      <c r="J923" s="49"/>
      <c r="K923" s="49"/>
    </row>
    <row r="924">
      <c r="G924" s="49"/>
      <c r="I924" s="49"/>
      <c r="J924" s="49"/>
      <c r="K924" s="49"/>
    </row>
    <row r="925">
      <c r="G925" s="49"/>
      <c r="I925" s="49"/>
      <c r="J925" s="49"/>
      <c r="K925" s="49"/>
    </row>
    <row r="926">
      <c r="G926" s="49"/>
      <c r="I926" s="49"/>
      <c r="J926" s="49"/>
      <c r="K926" s="49"/>
    </row>
    <row r="927">
      <c r="G927" s="49"/>
      <c r="I927" s="49"/>
      <c r="J927" s="49"/>
      <c r="K927" s="49"/>
    </row>
    <row r="928">
      <c r="G928" s="49"/>
      <c r="I928" s="49"/>
      <c r="J928" s="49"/>
      <c r="K928" s="49"/>
    </row>
    <row r="929">
      <c r="G929" s="49"/>
      <c r="I929" s="49"/>
      <c r="J929" s="49"/>
      <c r="K929" s="49"/>
    </row>
    <row r="930">
      <c r="G930" s="49"/>
      <c r="I930" s="49"/>
      <c r="J930" s="49"/>
      <c r="K930" s="49"/>
    </row>
    <row r="931">
      <c r="G931" s="49"/>
      <c r="I931" s="49"/>
      <c r="J931" s="49"/>
      <c r="K931" s="49"/>
    </row>
    <row r="932">
      <c r="G932" s="49"/>
      <c r="I932" s="49"/>
      <c r="J932" s="49"/>
      <c r="K932" s="49"/>
    </row>
    <row r="933">
      <c r="G933" s="49"/>
      <c r="I933" s="49"/>
      <c r="J933" s="49"/>
      <c r="K933" s="49"/>
    </row>
    <row r="934">
      <c r="G934" s="49"/>
      <c r="I934" s="49"/>
      <c r="J934" s="49"/>
      <c r="K934" s="49"/>
    </row>
    <row r="935">
      <c r="G935" s="49"/>
      <c r="I935" s="49"/>
      <c r="J935" s="49"/>
      <c r="K935" s="49"/>
    </row>
    <row r="936">
      <c r="G936" s="49"/>
      <c r="I936" s="49"/>
      <c r="J936" s="49"/>
      <c r="K936" s="49"/>
    </row>
    <row r="937">
      <c r="G937" s="49"/>
      <c r="I937" s="49"/>
      <c r="J937" s="49"/>
      <c r="K937" s="49"/>
    </row>
    <row r="938">
      <c r="G938" s="49"/>
      <c r="I938" s="49"/>
      <c r="J938" s="49"/>
      <c r="K938" s="49"/>
    </row>
    <row r="939">
      <c r="G939" s="49"/>
      <c r="I939" s="49"/>
      <c r="J939" s="49"/>
      <c r="K939" s="49"/>
    </row>
    <row r="940">
      <c r="G940" s="49"/>
      <c r="I940" s="49"/>
      <c r="J940" s="49"/>
      <c r="K940" s="49"/>
    </row>
    <row r="941">
      <c r="G941" s="49"/>
      <c r="I941" s="49"/>
      <c r="J941" s="49"/>
      <c r="K941" s="49"/>
    </row>
    <row r="942">
      <c r="G942" s="49"/>
      <c r="I942" s="49"/>
      <c r="J942" s="49"/>
      <c r="K942" s="49"/>
    </row>
    <row r="943">
      <c r="G943" s="49"/>
      <c r="I943" s="49"/>
      <c r="J943" s="49"/>
      <c r="K943" s="49"/>
    </row>
    <row r="944">
      <c r="G944" s="49"/>
      <c r="I944" s="49"/>
      <c r="J944" s="49"/>
      <c r="K944" s="49"/>
    </row>
    <row r="945">
      <c r="G945" s="49"/>
      <c r="I945" s="49"/>
      <c r="J945" s="49"/>
      <c r="K945" s="49"/>
    </row>
    <row r="946">
      <c r="G946" s="49"/>
      <c r="I946" s="49"/>
      <c r="J946" s="49"/>
      <c r="K946" s="49"/>
    </row>
    <row r="947">
      <c r="G947" s="49"/>
      <c r="I947" s="49"/>
      <c r="J947" s="49"/>
      <c r="K947" s="49"/>
    </row>
    <row r="948">
      <c r="G948" s="49"/>
      <c r="I948" s="49"/>
      <c r="J948" s="49"/>
      <c r="K948" s="49"/>
    </row>
    <row r="949">
      <c r="G949" s="49"/>
      <c r="I949" s="49"/>
      <c r="J949" s="49"/>
      <c r="K949" s="49"/>
    </row>
    <row r="950">
      <c r="G950" s="49"/>
      <c r="I950" s="49"/>
      <c r="J950" s="49"/>
      <c r="K950" s="49"/>
    </row>
    <row r="951">
      <c r="G951" s="49"/>
      <c r="I951" s="49"/>
      <c r="J951" s="49"/>
      <c r="K951" s="49"/>
    </row>
    <row r="952">
      <c r="G952" s="49"/>
      <c r="I952" s="49"/>
      <c r="J952" s="49"/>
      <c r="K952" s="49"/>
    </row>
    <row r="953">
      <c r="G953" s="49"/>
      <c r="I953" s="49"/>
      <c r="J953" s="49"/>
      <c r="K953" s="49"/>
    </row>
    <row r="954">
      <c r="G954" s="49"/>
      <c r="I954" s="49"/>
      <c r="J954" s="49"/>
      <c r="K954" s="49"/>
    </row>
    <row r="955">
      <c r="G955" s="49"/>
      <c r="I955" s="49"/>
      <c r="J955" s="49"/>
      <c r="K955" s="49"/>
    </row>
    <row r="956">
      <c r="G956" s="49"/>
      <c r="I956" s="49"/>
      <c r="J956" s="49"/>
      <c r="K956" s="49"/>
    </row>
    <row r="957">
      <c r="G957" s="49"/>
      <c r="I957" s="49"/>
      <c r="J957" s="49"/>
      <c r="K957" s="49"/>
    </row>
    <row r="958">
      <c r="G958" s="49"/>
      <c r="I958" s="49"/>
      <c r="J958" s="49"/>
      <c r="K958" s="49"/>
    </row>
    <row r="959">
      <c r="G959" s="49"/>
      <c r="I959" s="49"/>
      <c r="J959" s="49"/>
      <c r="K959" s="49"/>
    </row>
    <row r="960">
      <c r="G960" s="49"/>
      <c r="I960" s="49"/>
      <c r="J960" s="49"/>
      <c r="K960" s="49"/>
    </row>
    <row r="961">
      <c r="G961" s="49"/>
      <c r="I961" s="49"/>
      <c r="J961" s="49"/>
      <c r="K961" s="49"/>
    </row>
    <row r="962">
      <c r="G962" s="49"/>
      <c r="I962" s="49"/>
      <c r="J962" s="49"/>
      <c r="K962" s="49"/>
    </row>
    <row r="963">
      <c r="G963" s="49"/>
      <c r="I963" s="49"/>
      <c r="J963" s="49"/>
      <c r="K963" s="49"/>
    </row>
    <row r="964">
      <c r="G964" s="49"/>
      <c r="I964" s="49"/>
      <c r="J964" s="49"/>
      <c r="K964" s="49"/>
    </row>
    <row r="965">
      <c r="G965" s="49"/>
      <c r="I965" s="49"/>
      <c r="J965" s="49"/>
      <c r="K965" s="49"/>
    </row>
    <row r="966">
      <c r="G966" s="49"/>
      <c r="I966" s="49"/>
      <c r="J966" s="49"/>
      <c r="K966" s="49"/>
    </row>
    <row r="967">
      <c r="G967" s="49"/>
      <c r="I967" s="49"/>
      <c r="J967" s="49"/>
      <c r="K967" s="49"/>
    </row>
    <row r="968">
      <c r="G968" s="49"/>
      <c r="I968" s="49"/>
      <c r="J968" s="49"/>
      <c r="K968" s="49"/>
    </row>
    <row r="969">
      <c r="G969" s="49"/>
      <c r="I969" s="49"/>
      <c r="J969" s="49"/>
      <c r="K969" s="49"/>
    </row>
    <row r="970">
      <c r="G970" s="49"/>
      <c r="I970" s="49"/>
      <c r="J970" s="49"/>
      <c r="K970" s="49"/>
    </row>
    <row r="971">
      <c r="G971" s="49"/>
      <c r="I971" s="49"/>
      <c r="J971" s="49"/>
      <c r="K971" s="49"/>
    </row>
    <row r="972">
      <c r="G972" s="49"/>
      <c r="I972" s="49"/>
      <c r="J972" s="49"/>
      <c r="K972" s="49"/>
    </row>
    <row r="973">
      <c r="G973" s="49"/>
      <c r="I973" s="49"/>
      <c r="J973" s="49"/>
      <c r="K973" s="49"/>
    </row>
    <row r="974">
      <c r="G974" s="49"/>
      <c r="I974" s="49"/>
      <c r="J974" s="49"/>
      <c r="K974" s="49"/>
    </row>
    <row r="975">
      <c r="G975" s="49"/>
      <c r="I975" s="49"/>
      <c r="J975" s="49"/>
      <c r="K975" s="49"/>
    </row>
    <row r="976">
      <c r="G976" s="49"/>
      <c r="I976" s="49"/>
      <c r="J976" s="49"/>
      <c r="K976" s="49"/>
    </row>
    <row r="977">
      <c r="G977" s="49"/>
      <c r="I977" s="49"/>
      <c r="J977" s="49"/>
      <c r="K977" s="49"/>
    </row>
    <row r="978">
      <c r="G978" s="49"/>
      <c r="I978" s="49"/>
      <c r="J978" s="49"/>
      <c r="K978" s="49"/>
    </row>
    <row r="979">
      <c r="G979" s="49"/>
      <c r="I979" s="49"/>
      <c r="J979" s="49"/>
      <c r="K979" s="49"/>
    </row>
    <row r="980">
      <c r="G980" s="49"/>
      <c r="I980" s="49"/>
      <c r="J980" s="49"/>
      <c r="K980" s="49"/>
    </row>
    <row r="981">
      <c r="G981" s="49"/>
      <c r="I981" s="49"/>
      <c r="J981" s="49"/>
      <c r="K981" s="49"/>
    </row>
    <row r="982">
      <c r="G982" s="49"/>
      <c r="I982" s="49"/>
      <c r="J982" s="49"/>
      <c r="K982" s="49"/>
    </row>
    <row r="983">
      <c r="G983" s="49"/>
      <c r="I983" s="49"/>
      <c r="J983" s="49"/>
      <c r="K983" s="49"/>
    </row>
    <row r="984">
      <c r="G984" s="49"/>
      <c r="I984" s="49"/>
      <c r="J984" s="49"/>
      <c r="K984" s="49"/>
    </row>
    <row r="985">
      <c r="G985" s="49"/>
      <c r="I985" s="49"/>
      <c r="J985" s="49"/>
      <c r="K985" s="49"/>
    </row>
    <row r="986">
      <c r="G986" s="49"/>
      <c r="I986" s="49"/>
      <c r="J986" s="49"/>
      <c r="K986" s="49"/>
    </row>
    <row r="987">
      <c r="G987" s="49"/>
      <c r="I987" s="49"/>
      <c r="J987" s="49"/>
      <c r="K987" s="49"/>
    </row>
    <row r="988">
      <c r="G988" s="49"/>
      <c r="I988" s="49"/>
      <c r="J988" s="49"/>
      <c r="K988" s="49"/>
    </row>
    <row r="989">
      <c r="G989" s="49"/>
      <c r="I989" s="49"/>
      <c r="J989" s="49"/>
      <c r="K989" s="49"/>
    </row>
    <row r="990">
      <c r="G990" s="49"/>
      <c r="I990" s="49"/>
      <c r="J990" s="49"/>
      <c r="K990" s="49"/>
    </row>
    <row r="991">
      <c r="G991" s="49"/>
      <c r="I991" s="49"/>
      <c r="J991" s="49"/>
      <c r="K991" s="49"/>
    </row>
    <row r="992">
      <c r="G992" s="49"/>
      <c r="I992" s="49"/>
      <c r="J992" s="49"/>
      <c r="K992" s="49"/>
    </row>
    <row r="993">
      <c r="G993" s="49"/>
      <c r="I993" s="49"/>
      <c r="J993" s="49"/>
      <c r="K993" s="49"/>
    </row>
    <row r="994">
      <c r="G994" s="49"/>
      <c r="I994" s="49"/>
      <c r="J994" s="49"/>
      <c r="K994" s="49"/>
    </row>
    <row r="995">
      <c r="G995" s="49"/>
      <c r="I995" s="49"/>
      <c r="J995" s="49"/>
      <c r="K995" s="49"/>
    </row>
    <row r="996">
      <c r="G996" s="49"/>
      <c r="I996" s="49"/>
      <c r="J996" s="49"/>
      <c r="K996" s="49"/>
    </row>
    <row r="997">
      <c r="G997" s="49"/>
      <c r="I997" s="49"/>
      <c r="J997" s="49"/>
      <c r="K997" s="49"/>
    </row>
    <row r="998">
      <c r="G998" s="49"/>
      <c r="I998" s="49"/>
      <c r="J998" s="49"/>
      <c r="K998" s="49"/>
    </row>
    <row r="999">
      <c r="G999" s="49"/>
      <c r="I999" s="49"/>
      <c r="J999" s="49"/>
      <c r="K999" s="49"/>
    </row>
    <row r="1000">
      <c r="G1000" s="49"/>
      <c r="I1000" s="49"/>
      <c r="J1000" s="49"/>
      <c r="K1000" s="49"/>
    </row>
  </sheetData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0"/>
    <col customWidth="1" min="3" max="3" width="15.5"/>
    <col customWidth="1" min="7" max="7" width="15.88"/>
    <col customWidth="1" min="8" max="8" width="13.88"/>
  </cols>
  <sheetData>
    <row r="1" ht="27.0" customHeight="1">
      <c r="I1" s="69" t="s">
        <v>263</v>
      </c>
      <c r="J1" s="69" t="s">
        <v>264</v>
      </c>
      <c r="K1" s="68" t="s">
        <v>265</v>
      </c>
      <c r="L1" s="68" t="s">
        <v>266</v>
      </c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</row>
    <row r="2">
      <c r="I2" s="49"/>
      <c r="J2" s="49"/>
      <c r="K2" s="47" t="b">
        <v>0</v>
      </c>
    </row>
    <row r="3">
      <c r="I3" s="70"/>
      <c r="J3" s="70"/>
      <c r="K3" s="47" t="b">
        <v>0</v>
      </c>
    </row>
    <row r="4">
      <c r="I4" s="49"/>
      <c r="J4" s="49"/>
      <c r="K4" s="47" t="b">
        <v>0</v>
      </c>
    </row>
    <row r="5">
      <c r="I5" s="49"/>
      <c r="J5" s="49"/>
      <c r="K5" s="47" t="b">
        <v>0</v>
      </c>
    </row>
    <row r="6">
      <c r="I6" s="49"/>
      <c r="J6" s="49"/>
      <c r="K6" s="47" t="b">
        <v>0</v>
      </c>
    </row>
    <row r="7">
      <c r="I7" s="49"/>
      <c r="J7" s="49"/>
      <c r="K7" s="47" t="b">
        <v>0</v>
      </c>
    </row>
    <row r="8">
      <c r="I8" s="49"/>
      <c r="J8" s="49"/>
      <c r="K8" s="47" t="b">
        <v>0</v>
      </c>
    </row>
    <row r="9">
      <c r="I9" s="49"/>
      <c r="J9" s="49"/>
      <c r="K9" s="47" t="b">
        <v>0</v>
      </c>
    </row>
    <row r="10">
      <c r="I10" s="49"/>
      <c r="J10" s="49"/>
      <c r="K10" s="47" t="b">
        <v>0</v>
      </c>
    </row>
    <row r="11">
      <c r="I11" s="49"/>
      <c r="J11" s="49"/>
      <c r="K11" s="47" t="b">
        <v>0</v>
      </c>
    </row>
    <row r="12">
      <c r="I12" s="49"/>
      <c r="J12" s="49"/>
      <c r="K12" s="47" t="b">
        <v>0</v>
      </c>
    </row>
    <row r="13">
      <c r="I13" s="49"/>
      <c r="J13" s="49"/>
      <c r="K13" s="47" t="b">
        <v>0</v>
      </c>
    </row>
    <row r="14">
      <c r="I14" s="49"/>
      <c r="J14" s="49"/>
      <c r="K14" s="47" t="b">
        <v>0</v>
      </c>
    </row>
    <row r="15">
      <c r="I15" s="49"/>
      <c r="J15" s="49"/>
      <c r="K15" s="47" t="b">
        <v>0</v>
      </c>
    </row>
    <row r="16">
      <c r="I16" s="49"/>
      <c r="J16" s="49"/>
      <c r="K16" s="47" t="b">
        <v>0</v>
      </c>
    </row>
    <row r="17">
      <c r="I17" s="49"/>
      <c r="J17" s="49"/>
      <c r="K17" s="47" t="b">
        <v>0</v>
      </c>
    </row>
    <row r="18">
      <c r="I18" s="49"/>
      <c r="J18" s="49"/>
      <c r="K18" s="47" t="b">
        <v>0</v>
      </c>
    </row>
    <row r="19">
      <c r="I19" s="49"/>
      <c r="J19" s="49"/>
      <c r="K19" s="47" t="b">
        <v>0</v>
      </c>
    </row>
    <row r="20">
      <c r="I20" s="49"/>
      <c r="J20" s="49"/>
      <c r="K20" s="47" t="b">
        <v>0</v>
      </c>
    </row>
    <row r="21">
      <c r="I21" s="49"/>
      <c r="J21" s="49"/>
      <c r="K21" s="47" t="b">
        <v>0</v>
      </c>
    </row>
    <row r="22">
      <c r="I22" s="49"/>
      <c r="J22" s="49"/>
      <c r="K22" s="47" t="b">
        <v>0</v>
      </c>
    </row>
    <row r="23">
      <c r="I23" s="49"/>
      <c r="J23" s="49"/>
      <c r="K23" s="47" t="b">
        <v>0</v>
      </c>
    </row>
    <row r="24">
      <c r="I24" s="49"/>
      <c r="J24" s="49"/>
      <c r="K24" s="47" t="b">
        <v>0</v>
      </c>
    </row>
    <row r="25">
      <c r="I25" s="49"/>
      <c r="J25" s="49"/>
      <c r="K25" s="47" t="b">
        <v>0</v>
      </c>
    </row>
    <row r="26">
      <c r="I26" s="49"/>
      <c r="J26" s="49"/>
      <c r="K26" s="47" t="b">
        <v>0</v>
      </c>
    </row>
    <row r="27">
      <c r="I27" s="49"/>
      <c r="J27" s="49"/>
      <c r="K27" s="47" t="b">
        <v>0</v>
      </c>
    </row>
    <row r="28">
      <c r="I28" s="49"/>
      <c r="J28" s="49"/>
      <c r="K28" s="47" t="b">
        <v>0</v>
      </c>
    </row>
    <row r="29">
      <c r="I29" s="49"/>
      <c r="J29" s="49"/>
      <c r="K29" s="47" t="b">
        <v>0</v>
      </c>
    </row>
    <row r="30">
      <c r="I30" s="49"/>
      <c r="J30" s="49"/>
      <c r="K30" s="47" t="b">
        <v>0</v>
      </c>
    </row>
    <row r="31">
      <c r="I31" s="49"/>
      <c r="J31" s="49"/>
      <c r="K31" s="47" t="b">
        <v>0</v>
      </c>
    </row>
    <row r="32">
      <c r="I32" s="49"/>
      <c r="J32" s="49"/>
      <c r="K32" s="47" t="b">
        <v>0</v>
      </c>
    </row>
    <row r="33">
      <c r="I33" s="49"/>
      <c r="J33" s="49"/>
      <c r="K33" s="47" t="b">
        <v>0</v>
      </c>
    </row>
    <row r="34">
      <c r="I34" s="49"/>
      <c r="J34" s="49"/>
      <c r="K34" s="47" t="b">
        <v>0</v>
      </c>
    </row>
    <row r="35">
      <c r="I35" s="49"/>
      <c r="J35" s="49"/>
      <c r="K35" s="47" t="b">
        <v>0</v>
      </c>
    </row>
    <row r="36">
      <c r="I36" s="49"/>
      <c r="J36" s="49"/>
      <c r="K36" s="47" t="b">
        <v>0</v>
      </c>
    </row>
    <row r="37">
      <c r="I37" s="49"/>
      <c r="J37" s="49"/>
      <c r="K37" s="47" t="b">
        <v>0</v>
      </c>
    </row>
    <row r="38">
      <c r="I38" s="49"/>
      <c r="J38" s="49"/>
      <c r="K38" s="47" t="b">
        <v>0</v>
      </c>
    </row>
    <row r="39">
      <c r="I39" s="49"/>
      <c r="J39" s="49"/>
      <c r="K39" s="47" t="b">
        <v>0</v>
      </c>
    </row>
    <row r="40">
      <c r="I40" s="49"/>
      <c r="J40" s="49"/>
      <c r="K40" s="47" t="b">
        <v>0</v>
      </c>
    </row>
    <row r="41">
      <c r="I41" s="49"/>
      <c r="J41" s="49"/>
      <c r="K41" s="47" t="b">
        <v>0</v>
      </c>
    </row>
    <row r="42">
      <c r="I42" s="49"/>
      <c r="J42" s="49"/>
      <c r="K42" s="47" t="b">
        <v>0</v>
      </c>
    </row>
    <row r="43">
      <c r="I43" s="49"/>
      <c r="J43" s="49"/>
      <c r="K43" s="47" t="b">
        <v>0</v>
      </c>
    </row>
    <row r="44">
      <c r="I44" s="49"/>
      <c r="J44" s="49"/>
      <c r="K44" s="47" t="b">
        <v>0</v>
      </c>
    </row>
    <row r="45">
      <c r="I45" s="49"/>
      <c r="J45" s="49"/>
      <c r="K45" s="47" t="b">
        <v>0</v>
      </c>
    </row>
    <row r="46">
      <c r="I46" s="49"/>
      <c r="J46" s="49"/>
      <c r="K46" s="47" t="b">
        <v>0</v>
      </c>
    </row>
    <row r="47">
      <c r="I47" s="49"/>
      <c r="J47" s="49"/>
      <c r="K47" s="47" t="b">
        <v>0</v>
      </c>
    </row>
    <row r="48">
      <c r="I48" s="49"/>
      <c r="J48" s="49"/>
      <c r="K48" s="47" t="b">
        <v>0</v>
      </c>
    </row>
    <row r="49">
      <c r="I49" s="49"/>
      <c r="J49" s="49"/>
      <c r="K49" s="47" t="b">
        <v>0</v>
      </c>
    </row>
    <row r="50">
      <c r="I50" s="49"/>
      <c r="J50" s="49"/>
      <c r="K50" s="47" t="b">
        <v>0</v>
      </c>
    </row>
    <row r="51">
      <c r="I51" s="49"/>
      <c r="J51" s="49"/>
      <c r="K51" s="47" t="b">
        <v>0</v>
      </c>
    </row>
    <row r="52">
      <c r="I52" s="49"/>
      <c r="J52" s="49"/>
      <c r="K52" s="47" t="b">
        <v>0</v>
      </c>
    </row>
    <row r="53">
      <c r="I53" s="49"/>
      <c r="J53" s="49"/>
      <c r="K53" s="47" t="b">
        <v>0</v>
      </c>
    </row>
    <row r="54">
      <c r="I54" s="49"/>
      <c r="J54" s="49"/>
      <c r="K54" s="47" t="b">
        <v>0</v>
      </c>
    </row>
    <row r="55">
      <c r="I55" s="49"/>
      <c r="J55" s="49"/>
      <c r="K55" s="47" t="b">
        <v>0</v>
      </c>
    </row>
    <row r="56">
      <c r="I56" s="49"/>
      <c r="J56" s="49"/>
      <c r="K56" s="47" t="b">
        <v>0</v>
      </c>
    </row>
    <row r="57">
      <c r="I57" s="49"/>
      <c r="J57" s="49"/>
      <c r="K57" s="47" t="b">
        <v>0</v>
      </c>
    </row>
    <row r="58">
      <c r="I58" s="49"/>
      <c r="J58" s="49"/>
      <c r="K58" s="47" t="b">
        <v>0</v>
      </c>
    </row>
    <row r="59">
      <c r="I59" s="49"/>
      <c r="J59" s="49"/>
      <c r="K59" s="47" t="b">
        <v>0</v>
      </c>
    </row>
    <row r="60">
      <c r="I60" s="49"/>
      <c r="J60" s="49"/>
      <c r="K60" s="47" t="b">
        <v>0</v>
      </c>
    </row>
    <row r="61">
      <c r="I61" s="49"/>
      <c r="J61" s="49"/>
      <c r="K61" s="47" t="b">
        <v>0</v>
      </c>
    </row>
    <row r="62">
      <c r="I62" s="49"/>
      <c r="J62" s="49"/>
      <c r="K62" s="47" t="b">
        <v>0</v>
      </c>
    </row>
    <row r="63">
      <c r="I63" s="49"/>
      <c r="J63" s="49"/>
      <c r="K63" s="47" t="b">
        <v>0</v>
      </c>
    </row>
    <row r="64">
      <c r="I64" s="49"/>
      <c r="J64" s="49"/>
      <c r="K64" s="47" t="b">
        <v>0</v>
      </c>
    </row>
    <row r="65">
      <c r="I65" s="49"/>
      <c r="J65" s="49"/>
      <c r="K65" s="47" t="b">
        <v>0</v>
      </c>
    </row>
    <row r="66">
      <c r="I66" s="49"/>
      <c r="J66" s="49"/>
      <c r="K66" s="47" t="b">
        <v>0</v>
      </c>
    </row>
    <row r="67">
      <c r="I67" s="49"/>
      <c r="J67" s="49"/>
      <c r="K67" s="47" t="b">
        <v>0</v>
      </c>
    </row>
    <row r="68">
      <c r="I68" s="49"/>
      <c r="J68" s="49"/>
      <c r="K68" s="47" t="b">
        <v>0</v>
      </c>
    </row>
    <row r="69">
      <c r="I69" s="49"/>
      <c r="J69" s="49"/>
      <c r="K69" s="47" t="b">
        <v>0</v>
      </c>
    </row>
    <row r="70">
      <c r="I70" s="49"/>
      <c r="J70" s="49"/>
      <c r="K70" s="47" t="b">
        <v>0</v>
      </c>
    </row>
    <row r="71">
      <c r="I71" s="49"/>
      <c r="J71" s="49"/>
      <c r="K71" s="47" t="b">
        <v>0</v>
      </c>
    </row>
    <row r="72">
      <c r="I72" s="49"/>
      <c r="J72" s="49"/>
      <c r="K72" s="47" t="b">
        <v>0</v>
      </c>
    </row>
    <row r="73">
      <c r="I73" s="49"/>
      <c r="J73" s="49"/>
      <c r="K73" s="47" t="b">
        <v>0</v>
      </c>
    </row>
    <row r="74">
      <c r="I74" s="49"/>
      <c r="J74" s="49"/>
      <c r="K74" s="47" t="b">
        <v>0</v>
      </c>
    </row>
    <row r="75">
      <c r="I75" s="49"/>
      <c r="J75" s="49"/>
      <c r="K75" s="47" t="b">
        <v>0</v>
      </c>
    </row>
    <row r="76">
      <c r="I76" s="49"/>
      <c r="J76" s="49"/>
      <c r="K76" s="47" t="b">
        <v>0</v>
      </c>
    </row>
    <row r="77">
      <c r="I77" s="49"/>
      <c r="J77" s="49"/>
      <c r="K77" s="47" t="b">
        <v>0</v>
      </c>
    </row>
    <row r="78">
      <c r="I78" s="49"/>
      <c r="J78" s="49"/>
      <c r="K78" s="47" t="b">
        <v>0</v>
      </c>
    </row>
    <row r="79">
      <c r="I79" s="49"/>
      <c r="J79" s="49"/>
      <c r="K79" s="47" t="b">
        <v>0</v>
      </c>
    </row>
    <row r="80">
      <c r="I80" s="49"/>
      <c r="J80" s="49"/>
      <c r="K80" s="47" t="b">
        <v>0</v>
      </c>
    </row>
    <row r="81">
      <c r="I81" s="49"/>
      <c r="J81" s="49"/>
      <c r="K81" s="47" t="b">
        <v>0</v>
      </c>
    </row>
    <row r="82">
      <c r="I82" s="49"/>
      <c r="J82" s="49"/>
      <c r="K82" s="47" t="b">
        <v>0</v>
      </c>
    </row>
    <row r="83">
      <c r="I83" s="49"/>
      <c r="J83" s="49"/>
      <c r="K83" s="47" t="b">
        <v>0</v>
      </c>
    </row>
    <row r="84">
      <c r="I84" s="49"/>
      <c r="J84" s="49"/>
      <c r="K84" s="47" t="b">
        <v>0</v>
      </c>
    </row>
    <row r="85">
      <c r="I85" s="49"/>
      <c r="J85" s="49"/>
      <c r="K85" s="47" t="b">
        <v>0</v>
      </c>
    </row>
    <row r="86">
      <c r="I86" s="49"/>
      <c r="J86" s="49"/>
      <c r="K86" s="47" t="b">
        <v>0</v>
      </c>
    </row>
    <row r="87">
      <c r="I87" s="49"/>
      <c r="J87" s="49"/>
      <c r="K87" s="47" t="b">
        <v>0</v>
      </c>
    </row>
    <row r="88">
      <c r="I88" s="49"/>
      <c r="J88" s="49"/>
      <c r="K88" s="47" t="b">
        <v>0</v>
      </c>
    </row>
    <row r="89">
      <c r="I89" s="49"/>
      <c r="J89" s="49"/>
      <c r="K89" s="47" t="b">
        <v>0</v>
      </c>
    </row>
    <row r="90">
      <c r="I90" s="49"/>
      <c r="J90" s="49"/>
      <c r="K90" s="47" t="b">
        <v>0</v>
      </c>
    </row>
    <row r="91">
      <c r="I91" s="49"/>
      <c r="J91" s="49"/>
      <c r="K91" s="47" t="b">
        <v>0</v>
      </c>
    </row>
    <row r="92">
      <c r="I92" s="49"/>
      <c r="J92" s="49"/>
      <c r="K92" s="47" t="b">
        <v>0</v>
      </c>
    </row>
    <row r="93">
      <c r="I93" s="49"/>
      <c r="J93" s="49"/>
      <c r="K93" s="47" t="b">
        <v>0</v>
      </c>
    </row>
    <row r="94">
      <c r="I94" s="49"/>
      <c r="J94" s="49"/>
      <c r="K94" s="47" t="b">
        <v>0</v>
      </c>
    </row>
    <row r="95">
      <c r="I95" s="49"/>
      <c r="J95" s="49"/>
      <c r="K95" s="47" t="b">
        <v>0</v>
      </c>
    </row>
    <row r="96">
      <c r="I96" s="49"/>
      <c r="J96" s="49"/>
      <c r="K96" s="47" t="b">
        <v>0</v>
      </c>
    </row>
    <row r="97">
      <c r="I97" s="49"/>
      <c r="J97" s="49"/>
      <c r="K97" s="47" t="b">
        <v>0</v>
      </c>
    </row>
    <row r="98">
      <c r="I98" s="49"/>
      <c r="J98" s="49"/>
      <c r="K98" s="47" t="b">
        <v>0</v>
      </c>
    </row>
    <row r="99">
      <c r="I99" s="49"/>
      <c r="J99" s="49"/>
      <c r="K99" s="47" t="b">
        <v>0</v>
      </c>
    </row>
    <row r="100">
      <c r="I100" s="49"/>
      <c r="J100" s="49"/>
      <c r="K100" s="47" t="b">
        <v>0</v>
      </c>
    </row>
    <row r="101">
      <c r="I101" s="49"/>
      <c r="J101" s="49"/>
    </row>
    <row r="102">
      <c r="I102" s="49"/>
      <c r="J102" s="49"/>
    </row>
    <row r="103">
      <c r="I103" s="49"/>
      <c r="J103" s="49"/>
    </row>
    <row r="104">
      <c r="I104" s="49"/>
      <c r="J104" s="49"/>
    </row>
    <row r="105">
      <c r="I105" s="49"/>
      <c r="J105" s="49"/>
    </row>
    <row r="106">
      <c r="I106" s="49"/>
      <c r="J106" s="49"/>
    </row>
    <row r="107">
      <c r="I107" s="49"/>
      <c r="J107" s="49"/>
    </row>
    <row r="108">
      <c r="I108" s="49"/>
      <c r="J108" s="49"/>
    </row>
    <row r="109">
      <c r="I109" s="49"/>
      <c r="J109" s="49"/>
    </row>
    <row r="110">
      <c r="I110" s="49"/>
      <c r="J110" s="49"/>
    </row>
    <row r="111">
      <c r="I111" s="49"/>
      <c r="J111" s="49"/>
    </row>
    <row r="112">
      <c r="I112" s="49"/>
      <c r="J112" s="49"/>
    </row>
    <row r="113">
      <c r="I113" s="49"/>
      <c r="J113" s="49"/>
    </row>
    <row r="114">
      <c r="I114" s="49"/>
      <c r="J114" s="49"/>
    </row>
    <row r="115">
      <c r="I115" s="49"/>
      <c r="J115" s="49"/>
    </row>
    <row r="116">
      <c r="I116" s="49"/>
      <c r="J116" s="49"/>
    </row>
    <row r="117">
      <c r="I117" s="49"/>
      <c r="J117" s="49"/>
    </row>
    <row r="118">
      <c r="I118" s="49"/>
      <c r="J118" s="49"/>
    </row>
    <row r="119">
      <c r="I119" s="49"/>
      <c r="J119" s="49"/>
    </row>
    <row r="120">
      <c r="I120" s="49"/>
      <c r="J120" s="49"/>
    </row>
    <row r="121">
      <c r="I121" s="49"/>
      <c r="J121" s="49"/>
    </row>
    <row r="122">
      <c r="I122" s="49"/>
      <c r="J122" s="49"/>
    </row>
    <row r="123">
      <c r="I123" s="49"/>
      <c r="J123" s="49"/>
    </row>
    <row r="124">
      <c r="I124" s="49"/>
      <c r="J124" s="49"/>
    </row>
    <row r="125">
      <c r="I125" s="49"/>
      <c r="J125" s="49"/>
    </row>
    <row r="126">
      <c r="I126" s="49"/>
      <c r="J126" s="49"/>
    </row>
    <row r="127">
      <c r="I127" s="49"/>
      <c r="J127" s="49"/>
    </row>
    <row r="128">
      <c r="I128" s="49"/>
      <c r="J128" s="49"/>
    </row>
    <row r="129">
      <c r="I129" s="49"/>
      <c r="J129" s="49"/>
    </row>
    <row r="130">
      <c r="I130" s="49"/>
      <c r="J130" s="49"/>
    </row>
    <row r="131">
      <c r="I131" s="49"/>
      <c r="J131" s="49"/>
    </row>
    <row r="132">
      <c r="I132" s="49"/>
      <c r="J132" s="49"/>
    </row>
    <row r="133">
      <c r="I133" s="49"/>
      <c r="J133" s="49"/>
    </row>
    <row r="134">
      <c r="I134" s="49"/>
      <c r="J134" s="49"/>
    </row>
    <row r="135">
      <c r="I135" s="49"/>
      <c r="J135" s="49"/>
    </row>
    <row r="136">
      <c r="I136" s="49"/>
      <c r="J136" s="49"/>
    </row>
    <row r="137">
      <c r="I137" s="49"/>
      <c r="J137" s="49"/>
    </row>
    <row r="138">
      <c r="I138" s="49"/>
      <c r="J138" s="49"/>
    </row>
    <row r="139">
      <c r="I139" s="49"/>
      <c r="J139" s="49"/>
    </row>
    <row r="140">
      <c r="I140" s="49"/>
      <c r="J140" s="49"/>
    </row>
    <row r="141">
      <c r="I141" s="49"/>
      <c r="J141" s="49"/>
    </row>
    <row r="142">
      <c r="I142" s="49"/>
      <c r="J142" s="49"/>
    </row>
    <row r="143">
      <c r="I143" s="49"/>
      <c r="J143" s="49"/>
    </row>
    <row r="144">
      <c r="I144" s="49"/>
      <c r="J144" s="49"/>
    </row>
    <row r="145">
      <c r="I145" s="49"/>
      <c r="J145" s="49"/>
    </row>
    <row r="146">
      <c r="I146" s="49"/>
      <c r="J146" s="49"/>
    </row>
    <row r="147">
      <c r="I147" s="49"/>
      <c r="J147" s="49"/>
    </row>
    <row r="148">
      <c r="I148" s="49"/>
      <c r="J148" s="49"/>
    </row>
    <row r="149">
      <c r="I149" s="49"/>
      <c r="J149" s="49"/>
    </row>
    <row r="150">
      <c r="I150" s="49"/>
      <c r="J150" s="49"/>
    </row>
    <row r="151">
      <c r="I151" s="49"/>
      <c r="J151" s="49"/>
    </row>
    <row r="152">
      <c r="I152" s="49"/>
      <c r="J152" s="49"/>
    </row>
    <row r="153">
      <c r="I153" s="49"/>
      <c r="J153" s="49"/>
    </row>
    <row r="154">
      <c r="I154" s="49"/>
      <c r="J154" s="49"/>
    </row>
    <row r="155">
      <c r="I155" s="49"/>
      <c r="J155" s="49"/>
    </row>
    <row r="156">
      <c r="I156" s="49"/>
      <c r="J156" s="49"/>
    </row>
    <row r="157">
      <c r="I157" s="49"/>
      <c r="J157" s="49"/>
    </row>
    <row r="158">
      <c r="I158" s="49"/>
      <c r="J158" s="49"/>
    </row>
    <row r="159">
      <c r="I159" s="49"/>
      <c r="J159" s="49"/>
    </row>
    <row r="160">
      <c r="I160" s="49"/>
      <c r="J160" s="49"/>
    </row>
    <row r="161">
      <c r="I161" s="49"/>
      <c r="J161" s="49"/>
    </row>
    <row r="162">
      <c r="I162" s="49"/>
      <c r="J162" s="49"/>
    </row>
    <row r="163">
      <c r="I163" s="49"/>
      <c r="J163" s="49"/>
    </row>
    <row r="164">
      <c r="I164" s="49"/>
      <c r="J164" s="49"/>
    </row>
    <row r="165">
      <c r="I165" s="49"/>
      <c r="J165" s="49"/>
    </row>
    <row r="166">
      <c r="I166" s="49"/>
      <c r="J166" s="49"/>
    </row>
    <row r="167">
      <c r="I167" s="49"/>
      <c r="J167" s="49"/>
    </row>
    <row r="168">
      <c r="I168" s="49"/>
      <c r="J168" s="49"/>
    </row>
    <row r="169">
      <c r="I169" s="49"/>
      <c r="J169" s="49"/>
    </row>
    <row r="170">
      <c r="I170" s="49"/>
      <c r="J170" s="49"/>
    </row>
    <row r="171">
      <c r="I171" s="49"/>
      <c r="J171" s="49"/>
    </row>
    <row r="172">
      <c r="I172" s="49"/>
      <c r="J172" s="49"/>
    </row>
    <row r="173">
      <c r="I173" s="49"/>
      <c r="J173" s="49"/>
    </row>
    <row r="174">
      <c r="I174" s="49"/>
      <c r="J174" s="49"/>
    </row>
    <row r="175">
      <c r="I175" s="49"/>
      <c r="J175" s="49"/>
    </row>
    <row r="176">
      <c r="I176" s="49"/>
      <c r="J176" s="49"/>
    </row>
    <row r="177">
      <c r="I177" s="49"/>
      <c r="J177" s="49"/>
    </row>
    <row r="178">
      <c r="I178" s="49"/>
      <c r="J178" s="49"/>
    </row>
    <row r="179">
      <c r="I179" s="49"/>
      <c r="J179" s="49"/>
    </row>
    <row r="180">
      <c r="I180" s="49"/>
      <c r="J180" s="49"/>
    </row>
    <row r="181">
      <c r="I181" s="49"/>
      <c r="J181" s="49"/>
    </row>
    <row r="182">
      <c r="I182" s="49"/>
      <c r="J182" s="49"/>
    </row>
    <row r="183">
      <c r="I183" s="49"/>
      <c r="J183" s="49"/>
    </row>
    <row r="184">
      <c r="I184" s="49"/>
      <c r="J184" s="49"/>
    </row>
    <row r="185">
      <c r="I185" s="49"/>
      <c r="J185" s="49"/>
    </row>
    <row r="186">
      <c r="I186" s="49"/>
      <c r="J186" s="49"/>
    </row>
    <row r="187">
      <c r="I187" s="49"/>
      <c r="J187" s="49"/>
    </row>
    <row r="188">
      <c r="I188" s="49"/>
      <c r="J188" s="49"/>
    </row>
    <row r="189">
      <c r="I189" s="49"/>
      <c r="J189" s="49"/>
    </row>
    <row r="190">
      <c r="I190" s="49"/>
      <c r="J190" s="49"/>
    </row>
    <row r="191">
      <c r="I191" s="49"/>
      <c r="J191" s="49"/>
    </row>
    <row r="192">
      <c r="I192" s="49"/>
      <c r="J192" s="49"/>
    </row>
    <row r="193">
      <c r="I193" s="49"/>
      <c r="J193" s="49"/>
    </row>
    <row r="194">
      <c r="I194" s="49"/>
      <c r="J194" s="49"/>
    </row>
    <row r="195">
      <c r="I195" s="49"/>
      <c r="J195" s="49"/>
    </row>
    <row r="196">
      <c r="I196" s="49"/>
      <c r="J196" s="49"/>
    </row>
    <row r="197">
      <c r="I197" s="49"/>
      <c r="J197" s="49"/>
    </row>
    <row r="198">
      <c r="I198" s="49"/>
      <c r="J198" s="49"/>
    </row>
    <row r="199">
      <c r="I199" s="49"/>
      <c r="J199" s="49"/>
    </row>
    <row r="200">
      <c r="I200" s="49"/>
      <c r="J200" s="49"/>
    </row>
    <row r="201">
      <c r="I201" s="49"/>
      <c r="J201" s="49"/>
    </row>
    <row r="202">
      <c r="I202" s="49"/>
      <c r="J202" s="49"/>
    </row>
    <row r="203">
      <c r="I203" s="49"/>
      <c r="J203" s="49"/>
    </row>
    <row r="204">
      <c r="I204" s="49"/>
      <c r="J204" s="49"/>
    </row>
    <row r="205">
      <c r="I205" s="49"/>
      <c r="J205" s="49"/>
    </row>
    <row r="206">
      <c r="I206" s="49"/>
      <c r="J206" s="49"/>
    </row>
    <row r="207">
      <c r="I207" s="49"/>
      <c r="J207" s="49"/>
    </row>
    <row r="208">
      <c r="I208" s="49"/>
      <c r="J208" s="49"/>
    </row>
    <row r="209">
      <c r="I209" s="49"/>
      <c r="J209" s="49"/>
    </row>
    <row r="210">
      <c r="I210" s="49"/>
      <c r="J210" s="49"/>
    </row>
    <row r="211">
      <c r="I211" s="49"/>
      <c r="J211" s="49"/>
    </row>
    <row r="212">
      <c r="I212" s="49"/>
      <c r="J212" s="49"/>
    </row>
    <row r="213">
      <c r="I213" s="49"/>
      <c r="J213" s="49"/>
    </row>
    <row r="214">
      <c r="I214" s="49"/>
      <c r="J214" s="49"/>
    </row>
    <row r="215">
      <c r="I215" s="49"/>
      <c r="J215" s="49"/>
    </row>
    <row r="216">
      <c r="I216" s="49"/>
      <c r="J216" s="49"/>
    </row>
    <row r="217">
      <c r="I217" s="49"/>
      <c r="J217" s="49"/>
    </row>
    <row r="218">
      <c r="I218" s="49"/>
      <c r="J218" s="49"/>
    </row>
    <row r="219">
      <c r="I219" s="49"/>
      <c r="J219" s="49"/>
    </row>
    <row r="220">
      <c r="I220" s="49"/>
      <c r="J220" s="49"/>
    </row>
    <row r="221">
      <c r="I221" s="49"/>
      <c r="J221" s="49"/>
    </row>
    <row r="222">
      <c r="I222" s="49"/>
      <c r="J222" s="49"/>
    </row>
    <row r="223">
      <c r="I223" s="49"/>
      <c r="J223" s="49"/>
    </row>
    <row r="224">
      <c r="I224" s="49"/>
      <c r="J224" s="49"/>
    </row>
    <row r="225">
      <c r="I225" s="49"/>
      <c r="J225" s="49"/>
    </row>
    <row r="226">
      <c r="I226" s="49"/>
      <c r="J226" s="49"/>
    </row>
    <row r="227">
      <c r="I227" s="49"/>
      <c r="J227" s="49"/>
    </row>
    <row r="228">
      <c r="I228" s="49"/>
      <c r="J228" s="49"/>
    </row>
    <row r="229">
      <c r="I229" s="49"/>
      <c r="J229" s="49"/>
    </row>
    <row r="230">
      <c r="I230" s="49"/>
      <c r="J230" s="49"/>
    </row>
    <row r="231">
      <c r="I231" s="49"/>
      <c r="J231" s="49"/>
    </row>
    <row r="232">
      <c r="I232" s="49"/>
      <c r="J232" s="49"/>
    </row>
    <row r="233">
      <c r="I233" s="49"/>
      <c r="J233" s="49"/>
    </row>
    <row r="234">
      <c r="I234" s="49"/>
      <c r="J234" s="49"/>
    </row>
    <row r="235">
      <c r="I235" s="49"/>
      <c r="J235" s="49"/>
    </row>
    <row r="236">
      <c r="I236" s="49"/>
      <c r="J236" s="49"/>
    </row>
    <row r="237">
      <c r="I237" s="49"/>
      <c r="J237" s="49"/>
    </row>
    <row r="238">
      <c r="I238" s="49"/>
      <c r="J238" s="49"/>
    </row>
    <row r="239">
      <c r="I239" s="49"/>
      <c r="J239" s="49"/>
    </row>
    <row r="240">
      <c r="I240" s="49"/>
      <c r="J240" s="49"/>
    </row>
    <row r="241">
      <c r="I241" s="49"/>
      <c r="J241" s="49"/>
    </row>
    <row r="242">
      <c r="I242" s="49"/>
      <c r="J242" s="49"/>
    </row>
    <row r="243">
      <c r="I243" s="49"/>
      <c r="J243" s="49"/>
    </row>
    <row r="244">
      <c r="I244" s="49"/>
      <c r="J244" s="49"/>
    </row>
    <row r="245">
      <c r="I245" s="49"/>
      <c r="J245" s="49"/>
    </row>
    <row r="246">
      <c r="I246" s="49"/>
      <c r="J246" s="49"/>
    </row>
    <row r="247">
      <c r="I247" s="49"/>
      <c r="J247" s="49"/>
    </row>
    <row r="248">
      <c r="I248" s="49"/>
      <c r="J248" s="49"/>
    </row>
    <row r="249">
      <c r="I249" s="49"/>
      <c r="J249" s="49"/>
    </row>
    <row r="250">
      <c r="I250" s="49"/>
      <c r="J250" s="49"/>
    </row>
    <row r="251">
      <c r="I251" s="49"/>
      <c r="J251" s="49"/>
    </row>
    <row r="252">
      <c r="I252" s="49"/>
      <c r="J252" s="49"/>
    </row>
    <row r="253">
      <c r="I253" s="49"/>
      <c r="J253" s="49"/>
    </row>
    <row r="254">
      <c r="I254" s="49"/>
      <c r="J254" s="49"/>
    </row>
    <row r="255">
      <c r="I255" s="49"/>
      <c r="J255" s="49"/>
    </row>
    <row r="256">
      <c r="I256" s="49"/>
      <c r="J256" s="49"/>
    </row>
    <row r="257">
      <c r="I257" s="49"/>
      <c r="J257" s="49"/>
    </row>
    <row r="258">
      <c r="I258" s="49"/>
      <c r="J258" s="49"/>
    </row>
    <row r="259">
      <c r="I259" s="49"/>
      <c r="J259" s="49"/>
    </row>
    <row r="260">
      <c r="I260" s="49"/>
      <c r="J260" s="49"/>
    </row>
    <row r="261">
      <c r="I261" s="49"/>
      <c r="J261" s="49"/>
    </row>
    <row r="262">
      <c r="I262" s="49"/>
      <c r="J262" s="49"/>
    </row>
    <row r="263">
      <c r="I263" s="49"/>
      <c r="J263" s="49"/>
    </row>
    <row r="264">
      <c r="I264" s="49"/>
      <c r="J264" s="49"/>
    </row>
    <row r="265">
      <c r="I265" s="49"/>
      <c r="J265" s="49"/>
    </row>
    <row r="266">
      <c r="I266" s="49"/>
      <c r="J266" s="49"/>
    </row>
    <row r="267">
      <c r="I267" s="49"/>
      <c r="J267" s="49"/>
    </row>
    <row r="268">
      <c r="I268" s="49"/>
      <c r="J268" s="49"/>
    </row>
    <row r="269">
      <c r="I269" s="49"/>
      <c r="J269" s="49"/>
    </row>
    <row r="270">
      <c r="I270" s="49"/>
      <c r="J270" s="49"/>
    </row>
    <row r="271">
      <c r="I271" s="49"/>
      <c r="J271" s="49"/>
    </row>
    <row r="272">
      <c r="I272" s="49"/>
      <c r="J272" s="49"/>
    </row>
    <row r="273">
      <c r="I273" s="49"/>
      <c r="J273" s="49"/>
    </row>
    <row r="274">
      <c r="I274" s="49"/>
      <c r="J274" s="49"/>
    </row>
    <row r="275">
      <c r="I275" s="49"/>
      <c r="J275" s="49"/>
    </row>
    <row r="276">
      <c r="I276" s="49"/>
      <c r="J276" s="49"/>
    </row>
    <row r="277">
      <c r="I277" s="49"/>
      <c r="J277" s="49"/>
    </row>
    <row r="278">
      <c r="I278" s="49"/>
      <c r="J278" s="49"/>
    </row>
    <row r="279">
      <c r="I279" s="49"/>
      <c r="J279" s="49"/>
    </row>
    <row r="280">
      <c r="I280" s="49"/>
      <c r="J280" s="49"/>
    </row>
    <row r="281">
      <c r="I281" s="49"/>
      <c r="J281" s="49"/>
    </row>
    <row r="282">
      <c r="I282" s="49"/>
      <c r="J282" s="49"/>
    </row>
    <row r="283">
      <c r="I283" s="49"/>
      <c r="J283" s="49"/>
    </row>
    <row r="284">
      <c r="I284" s="49"/>
      <c r="J284" s="49"/>
    </row>
    <row r="285">
      <c r="I285" s="49"/>
      <c r="J285" s="49"/>
    </row>
    <row r="286">
      <c r="I286" s="49"/>
      <c r="J286" s="49"/>
    </row>
    <row r="287">
      <c r="I287" s="49"/>
      <c r="J287" s="49"/>
    </row>
    <row r="288">
      <c r="I288" s="49"/>
      <c r="J288" s="49"/>
    </row>
    <row r="289">
      <c r="I289" s="49"/>
      <c r="J289" s="49"/>
    </row>
    <row r="290">
      <c r="I290" s="49"/>
      <c r="J290" s="49"/>
    </row>
    <row r="291">
      <c r="I291" s="49"/>
      <c r="J291" s="49"/>
    </row>
    <row r="292">
      <c r="I292" s="49"/>
      <c r="J292" s="49"/>
    </row>
    <row r="293">
      <c r="I293" s="49"/>
      <c r="J293" s="49"/>
    </row>
    <row r="294">
      <c r="I294" s="49"/>
      <c r="J294" s="49"/>
    </row>
    <row r="295">
      <c r="I295" s="49"/>
      <c r="J295" s="49"/>
    </row>
    <row r="296">
      <c r="I296" s="49"/>
      <c r="J296" s="49"/>
    </row>
    <row r="297">
      <c r="I297" s="49"/>
      <c r="J297" s="49"/>
    </row>
    <row r="298">
      <c r="I298" s="49"/>
      <c r="J298" s="49"/>
    </row>
    <row r="299">
      <c r="I299" s="49"/>
      <c r="J299" s="49"/>
    </row>
    <row r="300">
      <c r="I300" s="49"/>
      <c r="J300" s="49"/>
    </row>
    <row r="301">
      <c r="I301" s="49"/>
      <c r="J301" s="49"/>
    </row>
    <row r="302">
      <c r="I302" s="49"/>
      <c r="J302" s="49"/>
    </row>
    <row r="303">
      <c r="I303" s="49"/>
      <c r="J303" s="49"/>
    </row>
    <row r="304">
      <c r="I304" s="49"/>
      <c r="J304" s="49"/>
    </row>
    <row r="305">
      <c r="I305" s="49"/>
      <c r="J305" s="49"/>
    </row>
    <row r="306">
      <c r="I306" s="49"/>
      <c r="J306" s="49"/>
    </row>
    <row r="307">
      <c r="I307" s="49"/>
      <c r="J307" s="49"/>
    </row>
    <row r="308">
      <c r="I308" s="49"/>
      <c r="J308" s="49"/>
    </row>
    <row r="309">
      <c r="I309" s="49"/>
      <c r="J309" s="49"/>
    </row>
    <row r="310">
      <c r="I310" s="49"/>
      <c r="J310" s="49"/>
    </row>
    <row r="311">
      <c r="I311" s="49"/>
      <c r="J311" s="49"/>
    </row>
    <row r="312">
      <c r="I312" s="49"/>
      <c r="J312" s="49"/>
    </row>
    <row r="313">
      <c r="I313" s="49"/>
      <c r="J313" s="49"/>
    </row>
    <row r="314">
      <c r="I314" s="49"/>
      <c r="J314" s="49"/>
    </row>
    <row r="315">
      <c r="I315" s="49"/>
      <c r="J315" s="49"/>
    </row>
    <row r="316">
      <c r="I316" s="49"/>
      <c r="J316" s="49"/>
    </row>
    <row r="317">
      <c r="I317" s="49"/>
      <c r="J317" s="49"/>
    </row>
    <row r="318">
      <c r="I318" s="49"/>
      <c r="J318" s="49"/>
    </row>
    <row r="319">
      <c r="I319" s="49"/>
      <c r="J319" s="49"/>
    </row>
    <row r="320">
      <c r="I320" s="49"/>
      <c r="J320" s="49"/>
    </row>
    <row r="321">
      <c r="I321" s="49"/>
      <c r="J321" s="49"/>
    </row>
    <row r="322">
      <c r="I322" s="49"/>
      <c r="J322" s="49"/>
    </row>
    <row r="323">
      <c r="I323" s="49"/>
      <c r="J323" s="49"/>
    </row>
    <row r="324">
      <c r="I324" s="49"/>
      <c r="J324" s="49"/>
    </row>
    <row r="325">
      <c r="I325" s="49"/>
      <c r="J325" s="49"/>
    </row>
    <row r="326">
      <c r="I326" s="49"/>
      <c r="J326" s="49"/>
    </row>
    <row r="327">
      <c r="I327" s="49"/>
      <c r="J327" s="49"/>
    </row>
    <row r="328">
      <c r="I328" s="49"/>
      <c r="J328" s="49"/>
    </row>
    <row r="329">
      <c r="I329" s="49"/>
      <c r="J329" s="49"/>
    </row>
    <row r="330">
      <c r="I330" s="49"/>
      <c r="J330" s="49"/>
    </row>
    <row r="331">
      <c r="I331" s="49"/>
      <c r="J331" s="49"/>
    </row>
    <row r="332">
      <c r="I332" s="49"/>
      <c r="J332" s="49"/>
    </row>
    <row r="333">
      <c r="I333" s="49"/>
      <c r="J333" s="49"/>
    </row>
    <row r="334">
      <c r="I334" s="49"/>
      <c r="J334" s="49"/>
    </row>
    <row r="335">
      <c r="I335" s="49"/>
      <c r="J335" s="49"/>
    </row>
    <row r="336">
      <c r="I336" s="49"/>
      <c r="J336" s="49"/>
    </row>
    <row r="337">
      <c r="I337" s="49"/>
      <c r="J337" s="49"/>
    </row>
    <row r="338">
      <c r="I338" s="49"/>
      <c r="J338" s="49"/>
    </row>
    <row r="339">
      <c r="I339" s="49"/>
      <c r="J339" s="49"/>
    </row>
    <row r="340">
      <c r="I340" s="49"/>
      <c r="J340" s="49"/>
    </row>
    <row r="341">
      <c r="I341" s="49"/>
      <c r="J341" s="49"/>
    </row>
    <row r="342">
      <c r="I342" s="49"/>
      <c r="J342" s="49"/>
    </row>
    <row r="343">
      <c r="I343" s="49"/>
      <c r="J343" s="49"/>
    </row>
    <row r="344">
      <c r="I344" s="49"/>
      <c r="J344" s="49"/>
    </row>
    <row r="345">
      <c r="I345" s="49"/>
      <c r="J345" s="49"/>
    </row>
    <row r="346">
      <c r="I346" s="49"/>
      <c r="J346" s="49"/>
    </row>
    <row r="347">
      <c r="I347" s="49"/>
      <c r="J347" s="49"/>
    </row>
    <row r="348">
      <c r="I348" s="49"/>
      <c r="J348" s="49"/>
    </row>
    <row r="349">
      <c r="I349" s="49"/>
      <c r="J349" s="49"/>
    </row>
    <row r="350">
      <c r="I350" s="49"/>
      <c r="J350" s="49"/>
    </row>
    <row r="351">
      <c r="I351" s="49"/>
      <c r="J351" s="49"/>
    </row>
    <row r="352">
      <c r="I352" s="49"/>
      <c r="J352" s="49"/>
    </row>
    <row r="353">
      <c r="I353" s="49"/>
      <c r="J353" s="49"/>
    </row>
    <row r="354">
      <c r="I354" s="49"/>
      <c r="J354" s="49"/>
    </row>
    <row r="355">
      <c r="I355" s="49"/>
      <c r="J355" s="49"/>
    </row>
    <row r="356">
      <c r="I356" s="49"/>
      <c r="J356" s="49"/>
    </row>
    <row r="357">
      <c r="I357" s="49"/>
      <c r="J357" s="49"/>
    </row>
    <row r="358">
      <c r="I358" s="49"/>
      <c r="J358" s="49"/>
    </row>
    <row r="359">
      <c r="I359" s="49"/>
      <c r="J359" s="49"/>
    </row>
    <row r="360">
      <c r="I360" s="49"/>
      <c r="J360" s="49"/>
    </row>
    <row r="361">
      <c r="I361" s="49"/>
      <c r="J361" s="49"/>
    </row>
    <row r="362">
      <c r="I362" s="49"/>
      <c r="J362" s="49"/>
    </row>
    <row r="363">
      <c r="I363" s="49"/>
      <c r="J363" s="49"/>
    </row>
    <row r="364">
      <c r="I364" s="49"/>
      <c r="J364" s="49"/>
    </row>
    <row r="365">
      <c r="I365" s="49"/>
      <c r="J365" s="49"/>
    </row>
    <row r="366">
      <c r="I366" s="49"/>
      <c r="J366" s="49"/>
    </row>
    <row r="367">
      <c r="I367" s="49"/>
      <c r="J367" s="49"/>
    </row>
    <row r="368">
      <c r="I368" s="49"/>
      <c r="J368" s="49"/>
    </row>
    <row r="369">
      <c r="I369" s="49"/>
      <c r="J369" s="49"/>
    </row>
    <row r="370">
      <c r="I370" s="49"/>
      <c r="J370" s="49"/>
    </row>
    <row r="371">
      <c r="I371" s="49"/>
      <c r="J371" s="49"/>
    </row>
    <row r="372">
      <c r="I372" s="49"/>
      <c r="J372" s="49"/>
    </row>
    <row r="373">
      <c r="I373" s="49"/>
      <c r="J373" s="49"/>
    </row>
    <row r="374">
      <c r="I374" s="49"/>
      <c r="J374" s="49"/>
    </row>
    <row r="375">
      <c r="I375" s="49"/>
      <c r="J375" s="49"/>
    </row>
    <row r="376">
      <c r="I376" s="49"/>
      <c r="J376" s="49"/>
    </row>
    <row r="377">
      <c r="I377" s="49"/>
      <c r="J377" s="49"/>
    </row>
    <row r="378">
      <c r="I378" s="49"/>
      <c r="J378" s="49"/>
    </row>
    <row r="379">
      <c r="I379" s="49"/>
      <c r="J379" s="49"/>
    </row>
    <row r="380">
      <c r="I380" s="49"/>
      <c r="J380" s="49"/>
    </row>
    <row r="381">
      <c r="I381" s="49"/>
      <c r="J381" s="49"/>
    </row>
    <row r="382">
      <c r="I382" s="49"/>
      <c r="J382" s="49"/>
    </row>
    <row r="383">
      <c r="I383" s="49"/>
      <c r="J383" s="49"/>
    </row>
    <row r="384">
      <c r="I384" s="49"/>
      <c r="J384" s="49"/>
    </row>
    <row r="385">
      <c r="I385" s="49"/>
      <c r="J385" s="49"/>
    </row>
    <row r="386">
      <c r="I386" s="49"/>
      <c r="J386" s="49"/>
    </row>
    <row r="387">
      <c r="I387" s="49"/>
      <c r="J387" s="49"/>
    </row>
    <row r="388">
      <c r="I388" s="49"/>
      <c r="J388" s="49"/>
    </row>
    <row r="389">
      <c r="I389" s="49"/>
      <c r="J389" s="49"/>
    </row>
    <row r="390">
      <c r="I390" s="49"/>
      <c r="J390" s="49"/>
    </row>
    <row r="391">
      <c r="I391" s="49"/>
      <c r="J391" s="49"/>
    </row>
    <row r="392">
      <c r="I392" s="49"/>
      <c r="J392" s="49"/>
    </row>
    <row r="393">
      <c r="I393" s="49"/>
      <c r="J393" s="49"/>
    </row>
    <row r="394">
      <c r="I394" s="49"/>
      <c r="J394" s="49"/>
    </row>
    <row r="395">
      <c r="I395" s="49"/>
      <c r="J395" s="49"/>
    </row>
    <row r="396">
      <c r="I396" s="49"/>
      <c r="J396" s="49"/>
    </row>
    <row r="397">
      <c r="I397" s="49"/>
      <c r="J397" s="49"/>
    </row>
    <row r="398">
      <c r="I398" s="49"/>
      <c r="J398" s="49"/>
    </row>
    <row r="399">
      <c r="I399" s="49"/>
      <c r="J399" s="49"/>
    </row>
    <row r="400">
      <c r="I400" s="49"/>
      <c r="J400" s="49"/>
    </row>
    <row r="401">
      <c r="I401" s="49"/>
      <c r="J401" s="49"/>
    </row>
    <row r="402">
      <c r="I402" s="49"/>
      <c r="J402" s="49"/>
    </row>
    <row r="403">
      <c r="I403" s="49"/>
      <c r="J403" s="49"/>
    </row>
    <row r="404">
      <c r="I404" s="49"/>
      <c r="J404" s="49"/>
    </row>
    <row r="405">
      <c r="I405" s="49"/>
      <c r="J405" s="49"/>
    </row>
    <row r="406">
      <c r="I406" s="49"/>
      <c r="J406" s="49"/>
    </row>
    <row r="407">
      <c r="I407" s="49"/>
      <c r="J407" s="49"/>
    </row>
    <row r="408">
      <c r="I408" s="49"/>
      <c r="J408" s="49"/>
    </row>
    <row r="409">
      <c r="I409" s="49"/>
      <c r="J409" s="49"/>
    </row>
    <row r="410">
      <c r="I410" s="49"/>
      <c r="J410" s="49"/>
    </row>
    <row r="411">
      <c r="I411" s="49"/>
      <c r="J411" s="49"/>
    </row>
    <row r="412">
      <c r="I412" s="49"/>
      <c r="J412" s="49"/>
    </row>
    <row r="413">
      <c r="I413" s="49"/>
      <c r="J413" s="49"/>
    </row>
    <row r="414">
      <c r="I414" s="49"/>
      <c r="J414" s="49"/>
    </row>
    <row r="415">
      <c r="I415" s="49"/>
      <c r="J415" s="49"/>
    </row>
    <row r="416">
      <c r="I416" s="49"/>
      <c r="J416" s="49"/>
    </row>
    <row r="417">
      <c r="I417" s="49"/>
      <c r="J417" s="49"/>
    </row>
    <row r="418">
      <c r="I418" s="49"/>
      <c r="J418" s="49"/>
    </row>
    <row r="419">
      <c r="I419" s="49"/>
      <c r="J419" s="49"/>
    </row>
    <row r="420">
      <c r="I420" s="49"/>
      <c r="J420" s="49"/>
    </row>
    <row r="421">
      <c r="I421" s="49"/>
      <c r="J421" s="49"/>
    </row>
    <row r="422">
      <c r="I422" s="49"/>
      <c r="J422" s="49"/>
    </row>
    <row r="423">
      <c r="I423" s="49"/>
      <c r="J423" s="49"/>
    </row>
    <row r="424">
      <c r="I424" s="49"/>
      <c r="J424" s="49"/>
    </row>
    <row r="425">
      <c r="I425" s="49"/>
      <c r="J425" s="49"/>
    </row>
    <row r="426">
      <c r="I426" s="49"/>
      <c r="J426" s="49"/>
    </row>
    <row r="427">
      <c r="I427" s="49"/>
      <c r="J427" s="49"/>
    </row>
    <row r="428">
      <c r="I428" s="49"/>
      <c r="J428" s="49"/>
    </row>
    <row r="429">
      <c r="I429" s="49"/>
      <c r="J429" s="49"/>
    </row>
    <row r="430">
      <c r="I430" s="49"/>
      <c r="J430" s="49"/>
    </row>
    <row r="431">
      <c r="I431" s="49"/>
      <c r="J431" s="49"/>
    </row>
    <row r="432">
      <c r="I432" s="49"/>
      <c r="J432" s="49"/>
    </row>
    <row r="433">
      <c r="I433" s="49"/>
      <c r="J433" s="49"/>
    </row>
    <row r="434">
      <c r="I434" s="49"/>
      <c r="J434" s="49"/>
    </row>
    <row r="435">
      <c r="I435" s="49"/>
      <c r="J435" s="49"/>
    </row>
    <row r="436">
      <c r="I436" s="49"/>
      <c r="J436" s="49"/>
    </row>
    <row r="437">
      <c r="I437" s="49"/>
      <c r="J437" s="49"/>
    </row>
    <row r="438">
      <c r="I438" s="49"/>
      <c r="J438" s="49"/>
    </row>
    <row r="439">
      <c r="I439" s="49"/>
      <c r="J439" s="49"/>
    </row>
    <row r="440">
      <c r="I440" s="49"/>
      <c r="J440" s="49"/>
    </row>
    <row r="441">
      <c r="I441" s="49"/>
      <c r="J441" s="49"/>
    </row>
    <row r="442">
      <c r="I442" s="49"/>
      <c r="J442" s="49"/>
    </row>
    <row r="443">
      <c r="I443" s="49"/>
      <c r="J443" s="49"/>
    </row>
    <row r="444">
      <c r="I444" s="49"/>
      <c r="J444" s="49"/>
    </row>
    <row r="445">
      <c r="I445" s="49"/>
      <c r="J445" s="49"/>
    </row>
    <row r="446">
      <c r="I446" s="49"/>
      <c r="J446" s="49"/>
    </row>
    <row r="447">
      <c r="I447" s="49"/>
      <c r="J447" s="49"/>
    </row>
    <row r="448">
      <c r="I448" s="49"/>
      <c r="J448" s="49"/>
    </row>
    <row r="449">
      <c r="I449" s="49"/>
      <c r="J449" s="49"/>
    </row>
    <row r="450">
      <c r="I450" s="49"/>
      <c r="J450" s="49"/>
    </row>
    <row r="451">
      <c r="I451" s="49"/>
      <c r="J451" s="49"/>
    </row>
    <row r="452">
      <c r="I452" s="49"/>
      <c r="J452" s="49"/>
    </row>
    <row r="453">
      <c r="I453" s="49"/>
      <c r="J453" s="49"/>
    </row>
    <row r="454">
      <c r="I454" s="49"/>
      <c r="J454" s="49"/>
    </row>
    <row r="455">
      <c r="I455" s="49"/>
      <c r="J455" s="49"/>
    </row>
    <row r="456">
      <c r="I456" s="49"/>
      <c r="J456" s="49"/>
    </row>
    <row r="457">
      <c r="I457" s="49"/>
      <c r="J457" s="49"/>
    </row>
    <row r="458">
      <c r="I458" s="49"/>
      <c r="J458" s="49"/>
    </row>
    <row r="459">
      <c r="I459" s="49"/>
      <c r="J459" s="49"/>
    </row>
    <row r="460">
      <c r="I460" s="49"/>
      <c r="J460" s="49"/>
    </row>
    <row r="461">
      <c r="I461" s="49"/>
      <c r="J461" s="49"/>
    </row>
    <row r="462">
      <c r="I462" s="49"/>
      <c r="J462" s="49"/>
    </row>
    <row r="463">
      <c r="I463" s="49"/>
      <c r="J463" s="49"/>
    </row>
    <row r="464">
      <c r="I464" s="49"/>
      <c r="J464" s="49"/>
    </row>
    <row r="465">
      <c r="I465" s="49"/>
      <c r="J465" s="49"/>
    </row>
    <row r="466">
      <c r="I466" s="49"/>
      <c r="J466" s="49"/>
    </row>
    <row r="467">
      <c r="I467" s="49"/>
      <c r="J467" s="49"/>
    </row>
    <row r="468">
      <c r="I468" s="49"/>
      <c r="J468" s="49"/>
    </row>
    <row r="469">
      <c r="I469" s="49"/>
      <c r="J469" s="49"/>
    </row>
    <row r="470">
      <c r="I470" s="49"/>
      <c r="J470" s="49"/>
    </row>
    <row r="471">
      <c r="I471" s="49"/>
      <c r="J471" s="49"/>
    </row>
    <row r="472">
      <c r="I472" s="49"/>
      <c r="J472" s="49"/>
    </row>
    <row r="473">
      <c r="I473" s="49"/>
      <c r="J473" s="49"/>
    </row>
    <row r="474">
      <c r="I474" s="49"/>
      <c r="J474" s="49"/>
    </row>
    <row r="475">
      <c r="I475" s="49"/>
      <c r="J475" s="49"/>
    </row>
    <row r="476">
      <c r="I476" s="49"/>
      <c r="J476" s="49"/>
    </row>
    <row r="477">
      <c r="I477" s="49"/>
      <c r="J477" s="49"/>
    </row>
    <row r="478">
      <c r="I478" s="49"/>
      <c r="J478" s="49"/>
    </row>
    <row r="479">
      <c r="I479" s="49"/>
      <c r="J479" s="49"/>
    </row>
    <row r="480">
      <c r="I480" s="49"/>
      <c r="J480" s="49"/>
    </row>
    <row r="481">
      <c r="I481" s="49"/>
      <c r="J481" s="49"/>
    </row>
    <row r="482">
      <c r="I482" s="49"/>
      <c r="J482" s="49"/>
    </row>
    <row r="483">
      <c r="I483" s="49"/>
      <c r="J483" s="49"/>
    </row>
    <row r="484">
      <c r="I484" s="49"/>
      <c r="J484" s="49"/>
    </row>
    <row r="485">
      <c r="I485" s="49"/>
      <c r="J485" s="49"/>
    </row>
    <row r="486">
      <c r="I486" s="49"/>
      <c r="J486" s="49"/>
    </row>
    <row r="487">
      <c r="I487" s="49"/>
      <c r="J487" s="49"/>
    </row>
    <row r="488">
      <c r="I488" s="49"/>
      <c r="J488" s="49"/>
    </row>
    <row r="489">
      <c r="I489" s="49"/>
      <c r="J489" s="49"/>
    </row>
    <row r="490">
      <c r="I490" s="49"/>
      <c r="J490" s="49"/>
    </row>
    <row r="491">
      <c r="I491" s="49"/>
      <c r="J491" s="49"/>
    </row>
    <row r="492">
      <c r="I492" s="49"/>
      <c r="J492" s="49"/>
    </row>
    <row r="493">
      <c r="I493" s="49"/>
      <c r="J493" s="49"/>
    </row>
    <row r="494">
      <c r="I494" s="49"/>
      <c r="J494" s="49"/>
    </row>
    <row r="495">
      <c r="I495" s="49"/>
      <c r="J495" s="49"/>
    </row>
    <row r="496">
      <c r="I496" s="49"/>
      <c r="J496" s="49"/>
    </row>
    <row r="497">
      <c r="I497" s="49"/>
      <c r="J497" s="49"/>
    </row>
    <row r="498">
      <c r="I498" s="49"/>
      <c r="J498" s="49"/>
    </row>
    <row r="499">
      <c r="I499" s="49"/>
      <c r="J499" s="49"/>
    </row>
    <row r="500">
      <c r="I500" s="49"/>
      <c r="J500" s="49"/>
    </row>
    <row r="501">
      <c r="I501" s="49"/>
      <c r="J501" s="49"/>
    </row>
    <row r="502">
      <c r="I502" s="49"/>
      <c r="J502" s="49"/>
    </row>
    <row r="503">
      <c r="I503" s="49"/>
      <c r="J503" s="49"/>
    </row>
    <row r="504">
      <c r="I504" s="49"/>
      <c r="J504" s="49"/>
    </row>
    <row r="505">
      <c r="I505" s="49"/>
      <c r="J505" s="49"/>
    </row>
    <row r="506">
      <c r="I506" s="49"/>
      <c r="J506" s="49"/>
    </row>
    <row r="507">
      <c r="I507" s="49"/>
      <c r="J507" s="49"/>
    </row>
    <row r="508">
      <c r="I508" s="49"/>
      <c r="J508" s="49"/>
    </row>
    <row r="509">
      <c r="I509" s="49"/>
      <c r="J509" s="49"/>
    </row>
    <row r="510">
      <c r="I510" s="49"/>
      <c r="J510" s="49"/>
    </row>
    <row r="511">
      <c r="I511" s="49"/>
      <c r="J511" s="49"/>
    </row>
    <row r="512">
      <c r="I512" s="49"/>
      <c r="J512" s="49"/>
    </row>
    <row r="513">
      <c r="I513" s="49"/>
      <c r="J513" s="49"/>
    </row>
    <row r="514">
      <c r="I514" s="49"/>
      <c r="J514" s="49"/>
    </row>
    <row r="515">
      <c r="I515" s="49"/>
      <c r="J515" s="49"/>
    </row>
    <row r="516">
      <c r="I516" s="49"/>
      <c r="J516" s="49"/>
    </row>
    <row r="517">
      <c r="I517" s="49"/>
      <c r="J517" s="49"/>
    </row>
    <row r="518">
      <c r="I518" s="49"/>
      <c r="J518" s="49"/>
    </row>
    <row r="519">
      <c r="I519" s="49"/>
      <c r="J519" s="49"/>
    </row>
    <row r="520">
      <c r="I520" s="49"/>
      <c r="J520" s="49"/>
    </row>
    <row r="521">
      <c r="I521" s="49"/>
      <c r="J521" s="49"/>
    </row>
    <row r="522">
      <c r="I522" s="49"/>
      <c r="J522" s="49"/>
    </row>
    <row r="523">
      <c r="I523" s="49"/>
      <c r="J523" s="49"/>
    </row>
    <row r="524">
      <c r="I524" s="49"/>
      <c r="J524" s="49"/>
    </row>
    <row r="525">
      <c r="I525" s="49"/>
      <c r="J525" s="49"/>
    </row>
    <row r="526">
      <c r="I526" s="49"/>
      <c r="J526" s="49"/>
    </row>
    <row r="527">
      <c r="I527" s="49"/>
      <c r="J527" s="49"/>
    </row>
    <row r="528">
      <c r="I528" s="49"/>
      <c r="J528" s="49"/>
    </row>
    <row r="529">
      <c r="I529" s="49"/>
      <c r="J529" s="49"/>
    </row>
    <row r="530">
      <c r="I530" s="49"/>
      <c r="J530" s="49"/>
    </row>
    <row r="531">
      <c r="I531" s="49"/>
      <c r="J531" s="49"/>
    </row>
    <row r="532">
      <c r="I532" s="49"/>
      <c r="J532" s="49"/>
    </row>
    <row r="533">
      <c r="I533" s="49"/>
      <c r="J533" s="49"/>
    </row>
    <row r="534">
      <c r="I534" s="49"/>
      <c r="J534" s="49"/>
    </row>
    <row r="535">
      <c r="I535" s="49"/>
      <c r="J535" s="49"/>
    </row>
    <row r="536">
      <c r="I536" s="49"/>
      <c r="J536" s="49"/>
    </row>
    <row r="537">
      <c r="I537" s="49"/>
      <c r="J537" s="49"/>
    </row>
    <row r="538">
      <c r="I538" s="49"/>
      <c r="J538" s="49"/>
    </row>
    <row r="539">
      <c r="I539" s="49"/>
      <c r="J539" s="49"/>
    </row>
    <row r="540">
      <c r="I540" s="49"/>
      <c r="J540" s="49"/>
    </row>
    <row r="541">
      <c r="I541" s="49"/>
      <c r="J541" s="49"/>
    </row>
    <row r="542">
      <c r="I542" s="49"/>
      <c r="J542" s="49"/>
    </row>
    <row r="543">
      <c r="I543" s="49"/>
      <c r="J543" s="49"/>
    </row>
    <row r="544">
      <c r="I544" s="49"/>
      <c r="J544" s="49"/>
    </row>
    <row r="545">
      <c r="I545" s="49"/>
      <c r="J545" s="49"/>
    </row>
    <row r="546">
      <c r="I546" s="49"/>
      <c r="J546" s="49"/>
    </row>
    <row r="547">
      <c r="I547" s="49"/>
      <c r="J547" s="49"/>
    </row>
    <row r="548">
      <c r="I548" s="49"/>
      <c r="J548" s="49"/>
    </row>
    <row r="549">
      <c r="I549" s="49"/>
      <c r="J549" s="49"/>
    </row>
    <row r="550">
      <c r="I550" s="49"/>
      <c r="J550" s="49"/>
    </row>
    <row r="551">
      <c r="I551" s="49"/>
      <c r="J551" s="49"/>
    </row>
    <row r="552">
      <c r="I552" s="49"/>
      <c r="J552" s="49"/>
    </row>
    <row r="553">
      <c r="I553" s="49"/>
      <c r="J553" s="49"/>
    </row>
    <row r="554">
      <c r="I554" s="49"/>
      <c r="J554" s="49"/>
    </row>
    <row r="555">
      <c r="I555" s="49"/>
      <c r="J555" s="49"/>
    </row>
    <row r="556">
      <c r="I556" s="49"/>
      <c r="J556" s="49"/>
    </row>
    <row r="557">
      <c r="I557" s="49"/>
      <c r="J557" s="49"/>
    </row>
    <row r="558">
      <c r="I558" s="49"/>
      <c r="J558" s="49"/>
    </row>
    <row r="559">
      <c r="I559" s="49"/>
      <c r="J559" s="49"/>
    </row>
    <row r="560">
      <c r="I560" s="49"/>
      <c r="J560" s="49"/>
    </row>
    <row r="561">
      <c r="I561" s="49"/>
      <c r="J561" s="49"/>
    </row>
    <row r="562">
      <c r="I562" s="49"/>
      <c r="J562" s="49"/>
    </row>
    <row r="563">
      <c r="I563" s="49"/>
      <c r="J563" s="49"/>
    </row>
    <row r="564">
      <c r="I564" s="49"/>
      <c r="J564" s="49"/>
    </row>
    <row r="565">
      <c r="I565" s="49"/>
      <c r="J565" s="49"/>
    </row>
    <row r="566">
      <c r="I566" s="49"/>
      <c r="J566" s="49"/>
    </row>
    <row r="567">
      <c r="I567" s="49"/>
      <c r="J567" s="49"/>
    </row>
    <row r="568">
      <c r="I568" s="49"/>
      <c r="J568" s="49"/>
    </row>
    <row r="569">
      <c r="I569" s="49"/>
      <c r="J569" s="49"/>
    </row>
    <row r="570">
      <c r="I570" s="49"/>
      <c r="J570" s="49"/>
    </row>
    <row r="571">
      <c r="I571" s="49"/>
      <c r="J571" s="49"/>
    </row>
    <row r="572">
      <c r="I572" s="49"/>
      <c r="J572" s="49"/>
    </row>
    <row r="573">
      <c r="I573" s="49"/>
      <c r="J573" s="49"/>
    </row>
    <row r="574">
      <c r="I574" s="49"/>
      <c r="J574" s="49"/>
    </row>
    <row r="575">
      <c r="I575" s="49"/>
      <c r="J575" s="49"/>
    </row>
    <row r="576">
      <c r="I576" s="49"/>
      <c r="J576" s="49"/>
    </row>
    <row r="577">
      <c r="I577" s="49"/>
      <c r="J577" s="49"/>
    </row>
    <row r="578">
      <c r="I578" s="49"/>
      <c r="J578" s="49"/>
    </row>
    <row r="579">
      <c r="I579" s="49"/>
      <c r="J579" s="49"/>
    </row>
    <row r="580">
      <c r="I580" s="49"/>
      <c r="J580" s="49"/>
    </row>
    <row r="581">
      <c r="I581" s="49"/>
      <c r="J581" s="49"/>
    </row>
    <row r="582">
      <c r="I582" s="49"/>
      <c r="J582" s="49"/>
    </row>
    <row r="583">
      <c r="I583" s="49"/>
      <c r="J583" s="49"/>
    </row>
    <row r="584">
      <c r="I584" s="49"/>
      <c r="J584" s="49"/>
    </row>
    <row r="585">
      <c r="I585" s="49"/>
      <c r="J585" s="49"/>
    </row>
    <row r="586">
      <c r="I586" s="49"/>
      <c r="J586" s="49"/>
    </row>
    <row r="587">
      <c r="I587" s="49"/>
      <c r="J587" s="49"/>
    </row>
    <row r="588">
      <c r="I588" s="49"/>
      <c r="J588" s="49"/>
    </row>
    <row r="589">
      <c r="I589" s="49"/>
      <c r="J589" s="49"/>
    </row>
    <row r="590">
      <c r="I590" s="49"/>
      <c r="J590" s="49"/>
    </row>
    <row r="591">
      <c r="I591" s="49"/>
      <c r="J591" s="49"/>
    </row>
    <row r="592">
      <c r="I592" s="49"/>
      <c r="J592" s="49"/>
    </row>
    <row r="593">
      <c r="I593" s="49"/>
      <c r="J593" s="49"/>
    </row>
    <row r="594">
      <c r="I594" s="49"/>
      <c r="J594" s="49"/>
    </row>
    <row r="595">
      <c r="I595" s="49"/>
      <c r="J595" s="49"/>
    </row>
    <row r="596">
      <c r="I596" s="49"/>
      <c r="J596" s="49"/>
    </row>
    <row r="597">
      <c r="I597" s="49"/>
      <c r="J597" s="49"/>
    </row>
    <row r="598">
      <c r="I598" s="49"/>
      <c r="J598" s="49"/>
    </row>
    <row r="599">
      <c r="I599" s="49"/>
      <c r="J599" s="49"/>
    </row>
    <row r="600">
      <c r="I600" s="49"/>
      <c r="J600" s="49"/>
    </row>
    <row r="601">
      <c r="I601" s="49"/>
      <c r="J601" s="49"/>
    </row>
    <row r="602">
      <c r="I602" s="49"/>
      <c r="J602" s="49"/>
    </row>
    <row r="603">
      <c r="I603" s="49"/>
      <c r="J603" s="49"/>
    </row>
    <row r="604">
      <c r="I604" s="49"/>
      <c r="J604" s="49"/>
    </row>
    <row r="605">
      <c r="I605" s="49"/>
      <c r="J605" s="49"/>
    </row>
    <row r="606">
      <c r="I606" s="49"/>
      <c r="J606" s="49"/>
    </row>
    <row r="607">
      <c r="I607" s="49"/>
      <c r="J607" s="49"/>
    </row>
    <row r="608">
      <c r="I608" s="49"/>
      <c r="J608" s="49"/>
    </row>
    <row r="609">
      <c r="I609" s="49"/>
      <c r="J609" s="49"/>
    </row>
    <row r="610">
      <c r="I610" s="49"/>
      <c r="J610" s="49"/>
    </row>
    <row r="611">
      <c r="I611" s="49"/>
      <c r="J611" s="49"/>
    </row>
    <row r="612">
      <c r="I612" s="49"/>
      <c r="J612" s="49"/>
    </row>
    <row r="613">
      <c r="I613" s="49"/>
      <c r="J613" s="49"/>
    </row>
    <row r="614">
      <c r="I614" s="49"/>
      <c r="J614" s="49"/>
    </row>
    <row r="615">
      <c r="I615" s="49"/>
      <c r="J615" s="49"/>
    </row>
    <row r="616">
      <c r="I616" s="49"/>
      <c r="J616" s="49"/>
    </row>
    <row r="617">
      <c r="I617" s="49"/>
      <c r="J617" s="49"/>
    </row>
    <row r="618">
      <c r="I618" s="49"/>
      <c r="J618" s="49"/>
    </row>
    <row r="619">
      <c r="I619" s="49"/>
      <c r="J619" s="49"/>
    </row>
    <row r="620">
      <c r="I620" s="49"/>
      <c r="J620" s="49"/>
    </row>
    <row r="621">
      <c r="I621" s="49"/>
      <c r="J621" s="49"/>
    </row>
    <row r="622">
      <c r="I622" s="49"/>
      <c r="J622" s="49"/>
    </row>
    <row r="623">
      <c r="I623" s="49"/>
      <c r="J623" s="49"/>
    </row>
    <row r="624">
      <c r="I624" s="49"/>
      <c r="J624" s="49"/>
    </row>
    <row r="625">
      <c r="I625" s="49"/>
      <c r="J625" s="49"/>
    </row>
    <row r="626">
      <c r="I626" s="49"/>
      <c r="J626" s="49"/>
    </row>
    <row r="627">
      <c r="I627" s="49"/>
      <c r="J627" s="49"/>
    </row>
    <row r="628">
      <c r="I628" s="49"/>
      <c r="J628" s="49"/>
    </row>
    <row r="629">
      <c r="I629" s="49"/>
      <c r="J629" s="49"/>
    </row>
    <row r="630">
      <c r="I630" s="49"/>
      <c r="J630" s="49"/>
    </row>
    <row r="631">
      <c r="I631" s="49"/>
      <c r="J631" s="49"/>
    </row>
    <row r="632">
      <c r="I632" s="49"/>
      <c r="J632" s="49"/>
    </row>
    <row r="633">
      <c r="I633" s="49"/>
      <c r="J633" s="49"/>
    </row>
    <row r="634">
      <c r="I634" s="49"/>
      <c r="J634" s="49"/>
    </row>
    <row r="635">
      <c r="I635" s="49"/>
      <c r="J635" s="49"/>
    </row>
    <row r="636">
      <c r="I636" s="49"/>
      <c r="J636" s="49"/>
    </row>
    <row r="637">
      <c r="I637" s="49"/>
      <c r="J637" s="49"/>
    </row>
    <row r="638">
      <c r="I638" s="49"/>
      <c r="J638" s="49"/>
    </row>
    <row r="639">
      <c r="I639" s="49"/>
      <c r="J639" s="49"/>
    </row>
    <row r="640">
      <c r="I640" s="49"/>
      <c r="J640" s="49"/>
    </row>
    <row r="641">
      <c r="I641" s="49"/>
      <c r="J641" s="49"/>
    </row>
    <row r="642">
      <c r="I642" s="49"/>
      <c r="J642" s="49"/>
    </row>
    <row r="643">
      <c r="I643" s="49"/>
      <c r="J643" s="49"/>
    </row>
    <row r="644">
      <c r="I644" s="49"/>
      <c r="J644" s="49"/>
    </row>
    <row r="645">
      <c r="I645" s="49"/>
      <c r="J645" s="49"/>
    </row>
    <row r="646">
      <c r="I646" s="49"/>
      <c r="J646" s="49"/>
    </row>
    <row r="647">
      <c r="I647" s="49"/>
      <c r="J647" s="49"/>
    </row>
    <row r="648">
      <c r="I648" s="49"/>
      <c r="J648" s="49"/>
    </row>
    <row r="649">
      <c r="I649" s="49"/>
      <c r="J649" s="49"/>
    </row>
    <row r="650">
      <c r="I650" s="49"/>
      <c r="J650" s="49"/>
    </row>
    <row r="651">
      <c r="I651" s="49"/>
      <c r="J651" s="49"/>
    </row>
    <row r="652">
      <c r="I652" s="49"/>
      <c r="J652" s="49"/>
    </row>
    <row r="653">
      <c r="I653" s="49"/>
      <c r="J653" s="49"/>
    </row>
    <row r="654">
      <c r="I654" s="49"/>
      <c r="J654" s="49"/>
    </row>
    <row r="655">
      <c r="I655" s="49"/>
      <c r="J655" s="49"/>
    </row>
    <row r="656">
      <c r="I656" s="49"/>
      <c r="J656" s="49"/>
    </row>
    <row r="657">
      <c r="I657" s="49"/>
      <c r="J657" s="49"/>
    </row>
    <row r="658">
      <c r="I658" s="49"/>
      <c r="J658" s="49"/>
    </row>
    <row r="659">
      <c r="I659" s="49"/>
      <c r="J659" s="49"/>
    </row>
    <row r="660">
      <c r="I660" s="49"/>
      <c r="J660" s="49"/>
    </row>
    <row r="661">
      <c r="I661" s="49"/>
      <c r="J661" s="49"/>
    </row>
    <row r="662">
      <c r="I662" s="49"/>
      <c r="J662" s="49"/>
    </row>
    <row r="663">
      <c r="I663" s="49"/>
      <c r="J663" s="49"/>
    </row>
    <row r="664">
      <c r="I664" s="49"/>
      <c r="J664" s="49"/>
    </row>
    <row r="665">
      <c r="I665" s="49"/>
      <c r="J665" s="49"/>
    </row>
    <row r="666">
      <c r="I666" s="49"/>
      <c r="J666" s="49"/>
    </row>
    <row r="667">
      <c r="I667" s="49"/>
      <c r="J667" s="49"/>
    </row>
    <row r="668">
      <c r="I668" s="49"/>
      <c r="J668" s="49"/>
    </row>
    <row r="669">
      <c r="I669" s="49"/>
      <c r="J669" s="49"/>
    </row>
    <row r="670">
      <c r="I670" s="49"/>
      <c r="J670" s="49"/>
    </row>
    <row r="671">
      <c r="I671" s="49"/>
      <c r="J671" s="49"/>
    </row>
    <row r="672">
      <c r="I672" s="49"/>
      <c r="J672" s="49"/>
    </row>
    <row r="673">
      <c r="I673" s="49"/>
      <c r="J673" s="49"/>
    </row>
    <row r="674">
      <c r="I674" s="49"/>
      <c r="J674" s="49"/>
    </row>
    <row r="675">
      <c r="I675" s="49"/>
      <c r="J675" s="49"/>
    </row>
    <row r="676">
      <c r="I676" s="49"/>
      <c r="J676" s="49"/>
    </row>
    <row r="677">
      <c r="I677" s="49"/>
      <c r="J677" s="49"/>
    </row>
    <row r="678">
      <c r="I678" s="49"/>
      <c r="J678" s="49"/>
    </row>
    <row r="679">
      <c r="I679" s="49"/>
      <c r="J679" s="49"/>
    </row>
    <row r="680">
      <c r="I680" s="49"/>
      <c r="J680" s="49"/>
    </row>
    <row r="681">
      <c r="I681" s="49"/>
      <c r="J681" s="49"/>
    </row>
    <row r="682">
      <c r="I682" s="49"/>
      <c r="J682" s="49"/>
    </row>
    <row r="683">
      <c r="I683" s="49"/>
      <c r="J683" s="49"/>
    </row>
    <row r="684">
      <c r="I684" s="49"/>
      <c r="J684" s="49"/>
    </row>
    <row r="685">
      <c r="I685" s="49"/>
      <c r="J685" s="49"/>
    </row>
    <row r="686">
      <c r="I686" s="49"/>
      <c r="J686" s="49"/>
    </row>
    <row r="687">
      <c r="I687" s="49"/>
      <c r="J687" s="49"/>
    </row>
    <row r="688">
      <c r="I688" s="49"/>
      <c r="J688" s="49"/>
    </row>
    <row r="689">
      <c r="I689" s="49"/>
      <c r="J689" s="49"/>
    </row>
    <row r="690">
      <c r="I690" s="49"/>
      <c r="J690" s="49"/>
    </row>
    <row r="691">
      <c r="I691" s="49"/>
      <c r="J691" s="49"/>
    </row>
    <row r="692">
      <c r="I692" s="49"/>
      <c r="J692" s="49"/>
    </row>
    <row r="693">
      <c r="I693" s="49"/>
      <c r="J693" s="49"/>
    </row>
    <row r="694">
      <c r="I694" s="49"/>
      <c r="J694" s="49"/>
    </row>
    <row r="695">
      <c r="I695" s="49"/>
      <c r="J695" s="49"/>
    </row>
    <row r="696">
      <c r="I696" s="49"/>
      <c r="J696" s="49"/>
    </row>
    <row r="697">
      <c r="I697" s="49"/>
      <c r="J697" s="49"/>
    </row>
    <row r="698">
      <c r="I698" s="49"/>
      <c r="J698" s="49"/>
    </row>
    <row r="699">
      <c r="I699" s="49"/>
      <c r="J699" s="49"/>
    </row>
    <row r="700">
      <c r="I700" s="49"/>
      <c r="J700" s="49"/>
    </row>
    <row r="701">
      <c r="I701" s="49"/>
      <c r="J701" s="49"/>
    </row>
    <row r="702">
      <c r="I702" s="49"/>
      <c r="J702" s="49"/>
    </row>
    <row r="703">
      <c r="I703" s="49"/>
      <c r="J703" s="49"/>
    </row>
    <row r="704">
      <c r="I704" s="49"/>
      <c r="J704" s="49"/>
    </row>
    <row r="705">
      <c r="I705" s="49"/>
      <c r="J705" s="49"/>
    </row>
    <row r="706">
      <c r="I706" s="49"/>
      <c r="J706" s="49"/>
    </row>
    <row r="707">
      <c r="I707" s="49"/>
      <c r="J707" s="49"/>
    </row>
    <row r="708">
      <c r="I708" s="49"/>
      <c r="J708" s="49"/>
    </row>
    <row r="709">
      <c r="I709" s="49"/>
      <c r="J709" s="49"/>
    </row>
    <row r="710">
      <c r="I710" s="49"/>
      <c r="J710" s="49"/>
    </row>
    <row r="711">
      <c r="I711" s="49"/>
      <c r="J711" s="49"/>
    </row>
    <row r="712">
      <c r="I712" s="49"/>
      <c r="J712" s="49"/>
    </row>
    <row r="713">
      <c r="I713" s="49"/>
      <c r="J713" s="49"/>
    </row>
    <row r="714">
      <c r="I714" s="49"/>
      <c r="J714" s="49"/>
    </row>
    <row r="715">
      <c r="I715" s="49"/>
      <c r="J715" s="49"/>
    </row>
    <row r="716">
      <c r="I716" s="49"/>
      <c r="J716" s="49"/>
    </row>
    <row r="717">
      <c r="I717" s="49"/>
      <c r="J717" s="49"/>
    </row>
    <row r="718">
      <c r="I718" s="49"/>
      <c r="J718" s="49"/>
    </row>
    <row r="719">
      <c r="I719" s="49"/>
      <c r="J719" s="49"/>
    </row>
    <row r="720">
      <c r="I720" s="49"/>
      <c r="J720" s="49"/>
    </row>
    <row r="721">
      <c r="I721" s="49"/>
      <c r="J721" s="49"/>
    </row>
    <row r="722">
      <c r="I722" s="49"/>
      <c r="J722" s="49"/>
    </row>
    <row r="723">
      <c r="I723" s="49"/>
      <c r="J723" s="49"/>
    </row>
    <row r="724">
      <c r="I724" s="49"/>
      <c r="J724" s="49"/>
    </row>
    <row r="725">
      <c r="I725" s="49"/>
      <c r="J725" s="49"/>
    </row>
    <row r="726">
      <c r="I726" s="49"/>
      <c r="J726" s="49"/>
    </row>
    <row r="727">
      <c r="I727" s="49"/>
      <c r="J727" s="49"/>
    </row>
    <row r="728">
      <c r="I728" s="49"/>
      <c r="J728" s="49"/>
    </row>
    <row r="729">
      <c r="I729" s="49"/>
      <c r="J729" s="49"/>
    </row>
    <row r="730">
      <c r="I730" s="49"/>
      <c r="J730" s="49"/>
    </row>
    <row r="731">
      <c r="I731" s="49"/>
      <c r="J731" s="49"/>
    </row>
    <row r="732">
      <c r="I732" s="49"/>
      <c r="J732" s="49"/>
    </row>
    <row r="733">
      <c r="I733" s="49"/>
      <c r="J733" s="49"/>
    </row>
    <row r="734">
      <c r="I734" s="49"/>
      <c r="J734" s="49"/>
    </row>
    <row r="735">
      <c r="I735" s="49"/>
      <c r="J735" s="49"/>
    </row>
    <row r="736">
      <c r="I736" s="49"/>
      <c r="J736" s="49"/>
    </row>
    <row r="737">
      <c r="I737" s="49"/>
      <c r="J737" s="49"/>
    </row>
    <row r="738">
      <c r="I738" s="49"/>
      <c r="J738" s="49"/>
    </row>
    <row r="739">
      <c r="I739" s="49"/>
      <c r="J739" s="49"/>
    </row>
    <row r="740">
      <c r="I740" s="49"/>
      <c r="J740" s="49"/>
    </row>
    <row r="741">
      <c r="I741" s="49"/>
      <c r="J741" s="49"/>
    </row>
    <row r="742">
      <c r="I742" s="49"/>
      <c r="J742" s="49"/>
    </row>
    <row r="743">
      <c r="I743" s="49"/>
      <c r="J743" s="49"/>
    </row>
    <row r="744">
      <c r="I744" s="49"/>
      <c r="J744" s="49"/>
    </row>
    <row r="745">
      <c r="I745" s="49"/>
      <c r="J745" s="49"/>
    </row>
    <row r="746">
      <c r="I746" s="49"/>
      <c r="J746" s="49"/>
    </row>
    <row r="747">
      <c r="I747" s="49"/>
      <c r="J747" s="49"/>
    </row>
    <row r="748">
      <c r="I748" s="49"/>
      <c r="J748" s="49"/>
    </row>
    <row r="749">
      <c r="I749" s="49"/>
      <c r="J749" s="49"/>
    </row>
    <row r="750">
      <c r="I750" s="49"/>
      <c r="J750" s="49"/>
    </row>
    <row r="751">
      <c r="I751" s="49"/>
      <c r="J751" s="49"/>
    </row>
    <row r="752">
      <c r="I752" s="49"/>
      <c r="J752" s="49"/>
    </row>
    <row r="753">
      <c r="I753" s="49"/>
      <c r="J753" s="49"/>
    </row>
    <row r="754">
      <c r="I754" s="49"/>
      <c r="J754" s="49"/>
    </row>
    <row r="755">
      <c r="I755" s="49"/>
      <c r="J755" s="49"/>
    </row>
    <row r="756">
      <c r="I756" s="49"/>
      <c r="J756" s="49"/>
    </row>
    <row r="757">
      <c r="I757" s="49"/>
      <c r="J757" s="49"/>
    </row>
    <row r="758">
      <c r="I758" s="49"/>
      <c r="J758" s="49"/>
    </row>
    <row r="759">
      <c r="I759" s="49"/>
      <c r="J759" s="49"/>
    </row>
    <row r="760">
      <c r="I760" s="49"/>
      <c r="J760" s="49"/>
    </row>
    <row r="761">
      <c r="I761" s="49"/>
      <c r="J761" s="49"/>
    </row>
    <row r="762">
      <c r="I762" s="49"/>
      <c r="J762" s="49"/>
    </row>
    <row r="763">
      <c r="I763" s="49"/>
      <c r="J763" s="49"/>
    </row>
    <row r="764">
      <c r="I764" s="49"/>
      <c r="J764" s="49"/>
    </row>
    <row r="765">
      <c r="I765" s="49"/>
      <c r="J765" s="49"/>
    </row>
    <row r="766">
      <c r="I766" s="49"/>
      <c r="J766" s="49"/>
    </row>
    <row r="767">
      <c r="I767" s="49"/>
      <c r="J767" s="49"/>
    </row>
    <row r="768">
      <c r="I768" s="49"/>
      <c r="J768" s="49"/>
    </row>
    <row r="769">
      <c r="I769" s="49"/>
      <c r="J769" s="49"/>
    </row>
    <row r="770">
      <c r="I770" s="49"/>
      <c r="J770" s="49"/>
    </row>
    <row r="771">
      <c r="I771" s="49"/>
      <c r="J771" s="49"/>
    </row>
    <row r="772">
      <c r="I772" s="49"/>
      <c r="J772" s="49"/>
    </row>
    <row r="773">
      <c r="I773" s="49"/>
      <c r="J773" s="49"/>
    </row>
    <row r="774">
      <c r="I774" s="49"/>
      <c r="J774" s="49"/>
    </row>
    <row r="775">
      <c r="I775" s="49"/>
      <c r="J775" s="49"/>
    </row>
    <row r="776">
      <c r="I776" s="49"/>
      <c r="J776" s="49"/>
    </row>
    <row r="777">
      <c r="I777" s="49"/>
      <c r="J777" s="49"/>
    </row>
    <row r="778">
      <c r="I778" s="49"/>
      <c r="J778" s="49"/>
    </row>
    <row r="779">
      <c r="I779" s="49"/>
      <c r="J779" s="49"/>
    </row>
    <row r="780">
      <c r="I780" s="49"/>
      <c r="J780" s="49"/>
    </row>
    <row r="781">
      <c r="I781" s="49"/>
      <c r="J781" s="49"/>
    </row>
    <row r="782">
      <c r="I782" s="49"/>
      <c r="J782" s="49"/>
    </row>
    <row r="783">
      <c r="I783" s="49"/>
      <c r="J783" s="49"/>
    </row>
    <row r="784">
      <c r="I784" s="49"/>
      <c r="J784" s="49"/>
    </row>
    <row r="785">
      <c r="I785" s="49"/>
      <c r="J785" s="49"/>
    </row>
    <row r="786">
      <c r="I786" s="49"/>
      <c r="J786" s="49"/>
    </row>
    <row r="787">
      <c r="I787" s="49"/>
      <c r="J787" s="49"/>
    </row>
    <row r="788">
      <c r="I788" s="49"/>
      <c r="J788" s="49"/>
    </row>
    <row r="789">
      <c r="I789" s="49"/>
      <c r="J789" s="49"/>
    </row>
    <row r="790">
      <c r="I790" s="49"/>
      <c r="J790" s="49"/>
    </row>
    <row r="791">
      <c r="I791" s="49"/>
      <c r="J791" s="49"/>
    </row>
    <row r="792">
      <c r="I792" s="49"/>
      <c r="J792" s="49"/>
    </row>
    <row r="793">
      <c r="I793" s="49"/>
      <c r="J793" s="49"/>
    </row>
    <row r="794">
      <c r="I794" s="49"/>
      <c r="J794" s="49"/>
    </row>
    <row r="795">
      <c r="I795" s="49"/>
      <c r="J795" s="49"/>
    </row>
    <row r="796">
      <c r="I796" s="49"/>
      <c r="J796" s="49"/>
    </row>
    <row r="797">
      <c r="I797" s="49"/>
      <c r="J797" s="49"/>
    </row>
    <row r="798">
      <c r="I798" s="49"/>
      <c r="J798" s="49"/>
    </row>
    <row r="799">
      <c r="I799" s="49"/>
      <c r="J799" s="49"/>
    </row>
    <row r="800">
      <c r="I800" s="49"/>
      <c r="J800" s="49"/>
    </row>
    <row r="801">
      <c r="I801" s="49"/>
      <c r="J801" s="49"/>
    </row>
    <row r="802">
      <c r="I802" s="49"/>
      <c r="J802" s="49"/>
    </row>
    <row r="803">
      <c r="I803" s="49"/>
      <c r="J803" s="49"/>
    </row>
    <row r="804">
      <c r="I804" s="49"/>
      <c r="J804" s="49"/>
    </row>
    <row r="805">
      <c r="I805" s="49"/>
      <c r="J805" s="49"/>
    </row>
    <row r="806">
      <c r="I806" s="49"/>
      <c r="J806" s="49"/>
    </row>
    <row r="807">
      <c r="I807" s="49"/>
      <c r="J807" s="49"/>
    </row>
    <row r="808">
      <c r="I808" s="49"/>
      <c r="J808" s="49"/>
    </row>
    <row r="809">
      <c r="I809" s="49"/>
      <c r="J809" s="49"/>
    </row>
    <row r="810">
      <c r="I810" s="49"/>
      <c r="J810" s="49"/>
    </row>
    <row r="811">
      <c r="I811" s="49"/>
      <c r="J811" s="49"/>
    </row>
    <row r="812">
      <c r="I812" s="49"/>
      <c r="J812" s="49"/>
    </row>
    <row r="813">
      <c r="I813" s="49"/>
      <c r="J813" s="49"/>
    </row>
    <row r="814">
      <c r="I814" s="49"/>
      <c r="J814" s="49"/>
    </row>
    <row r="815">
      <c r="I815" s="49"/>
      <c r="J815" s="49"/>
    </row>
    <row r="816">
      <c r="I816" s="49"/>
      <c r="J816" s="49"/>
    </row>
    <row r="817">
      <c r="I817" s="49"/>
      <c r="J817" s="49"/>
    </row>
    <row r="818">
      <c r="I818" s="49"/>
      <c r="J818" s="49"/>
    </row>
    <row r="819">
      <c r="I819" s="49"/>
      <c r="J819" s="49"/>
    </row>
    <row r="820">
      <c r="I820" s="49"/>
      <c r="J820" s="49"/>
    </row>
    <row r="821">
      <c r="I821" s="49"/>
      <c r="J821" s="49"/>
    </row>
    <row r="822">
      <c r="I822" s="49"/>
      <c r="J822" s="49"/>
    </row>
    <row r="823">
      <c r="I823" s="49"/>
      <c r="J823" s="49"/>
    </row>
    <row r="824">
      <c r="I824" s="49"/>
      <c r="J824" s="49"/>
    </row>
    <row r="825">
      <c r="I825" s="49"/>
      <c r="J825" s="49"/>
    </row>
    <row r="826">
      <c r="I826" s="49"/>
      <c r="J826" s="49"/>
    </row>
    <row r="827">
      <c r="I827" s="49"/>
      <c r="J827" s="49"/>
    </row>
    <row r="828">
      <c r="I828" s="49"/>
      <c r="J828" s="49"/>
    </row>
    <row r="829">
      <c r="I829" s="49"/>
      <c r="J829" s="49"/>
    </row>
    <row r="830">
      <c r="I830" s="49"/>
      <c r="J830" s="49"/>
    </row>
    <row r="831">
      <c r="I831" s="49"/>
      <c r="J831" s="49"/>
    </row>
    <row r="832">
      <c r="I832" s="49"/>
      <c r="J832" s="49"/>
    </row>
    <row r="833">
      <c r="I833" s="49"/>
      <c r="J833" s="49"/>
    </row>
    <row r="834">
      <c r="I834" s="49"/>
      <c r="J834" s="49"/>
    </row>
    <row r="835">
      <c r="I835" s="49"/>
      <c r="J835" s="49"/>
    </row>
    <row r="836">
      <c r="I836" s="49"/>
      <c r="J836" s="49"/>
    </row>
    <row r="837">
      <c r="I837" s="49"/>
      <c r="J837" s="49"/>
    </row>
    <row r="838">
      <c r="I838" s="49"/>
      <c r="J838" s="49"/>
    </row>
    <row r="839">
      <c r="I839" s="49"/>
      <c r="J839" s="49"/>
    </row>
    <row r="840">
      <c r="I840" s="49"/>
      <c r="J840" s="49"/>
    </row>
    <row r="841">
      <c r="I841" s="49"/>
      <c r="J841" s="49"/>
    </row>
    <row r="842">
      <c r="I842" s="49"/>
      <c r="J842" s="49"/>
    </row>
    <row r="843">
      <c r="I843" s="49"/>
      <c r="J843" s="49"/>
    </row>
    <row r="844">
      <c r="I844" s="49"/>
      <c r="J844" s="49"/>
    </row>
    <row r="845">
      <c r="I845" s="49"/>
      <c r="J845" s="49"/>
    </row>
    <row r="846">
      <c r="I846" s="49"/>
      <c r="J846" s="49"/>
    </row>
    <row r="847">
      <c r="I847" s="49"/>
      <c r="J847" s="49"/>
    </row>
    <row r="848">
      <c r="I848" s="49"/>
      <c r="J848" s="49"/>
    </row>
    <row r="849">
      <c r="I849" s="49"/>
      <c r="J849" s="49"/>
    </row>
    <row r="850">
      <c r="I850" s="49"/>
      <c r="J850" s="49"/>
    </row>
    <row r="851">
      <c r="I851" s="49"/>
      <c r="J851" s="49"/>
    </row>
    <row r="852">
      <c r="I852" s="49"/>
      <c r="J852" s="49"/>
    </row>
    <row r="853">
      <c r="I853" s="49"/>
      <c r="J853" s="49"/>
    </row>
    <row r="854">
      <c r="I854" s="49"/>
      <c r="J854" s="49"/>
    </row>
    <row r="855">
      <c r="I855" s="49"/>
      <c r="J855" s="49"/>
    </row>
    <row r="856">
      <c r="I856" s="49"/>
      <c r="J856" s="49"/>
    </row>
    <row r="857">
      <c r="I857" s="49"/>
      <c r="J857" s="49"/>
    </row>
    <row r="858">
      <c r="I858" s="49"/>
      <c r="J858" s="49"/>
    </row>
    <row r="859">
      <c r="I859" s="49"/>
      <c r="J859" s="49"/>
    </row>
    <row r="860">
      <c r="I860" s="49"/>
      <c r="J860" s="49"/>
    </row>
    <row r="861">
      <c r="I861" s="49"/>
      <c r="J861" s="49"/>
    </row>
    <row r="862">
      <c r="I862" s="49"/>
      <c r="J862" s="49"/>
    </row>
    <row r="863">
      <c r="I863" s="49"/>
      <c r="J863" s="49"/>
    </row>
    <row r="864">
      <c r="I864" s="49"/>
      <c r="J864" s="49"/>
    </row>
    <row r="865">
      <c r="I865" s="49"/>
      <c r="J865" s="49"/>
    </row>
    <row r="866">
      <c r="I866" s="49"/>
      <c r="J866" s="49"/>
    </row>
    <row r="867">
      <c r="I867" s="49"/>
      <c r="J867" s="49"/>
    </row>
    <row r="868">
      <c r="I868" s="49"/>
      <c r="J868" s="49"/>
    </row>
    <row r="869">
      <c r="I869" s="49"/>
      <c r="J869" s="49"/>
    </row>
    <row r="870">
      <c r="I870" s="49"/>
      <c r="J870" s="49"/>
    </row>
    <row r="871">
      <c r="I871" s="49"/>
      <c r="J871" s="49"/>
    </row>
    <row r="872">
      <c r="I872" s="49"/>
      <c r="J872" s="49"/>
    </row>
    <row r="873">
      <c r="I873" s="49"/>
      <c r="J873" s="49"/>
    </row>
    <row r="874">
      <c r="I874" s="49"/>
      <c r="J874" s="49"/>
    </row>
    <row r="875">
      <c r="I875" s="49"/>
      <c r="J875" s="49"/>
    </row>
    <row r="876">
      <c r="I876" s="49"/>
      <c r="J876" s="49"/>
    </row>
    <row r="877">
      <c r="I877" s="49"/>
      <c r="J877" s="49"/>
    </row>
    <row r="878">
      <c r="I878" s="49"/>
      <c r="J878" s="49"/>
    </row>
    <row r="879">
      <c r="I879" s="49"/>
      <c r="J879" s="49"/>
    </row>
    <row r="880">
      <c r="I880" s="49"/>
      <c r="J880" s="49"/>
    </row>
    <row r="881">
      <c r="I881" s="49"/>
      <c r="J881" s="49"/>
    </row>
    <row r="882">
      <c r="I882" s="49"/>
      <c r="J882" s="49"/>
    </row>
    <row r="883">
      <c r="I883" s="49"/>
      <c r="J883" s="49"/>
    </row>
    <row r="884">
      <c r="I884" s="49"/>
      <c r="J884" s="49"/>
    </row>
    <row r="885">
      <c r="I885" s="49"/>
      <c r="J885" s="49"/>
    </row>
    <row r="886">
      <c r="I886" s="49"/>
      <c r="J886" s="49"/>
    </row>
    <row r="887">
      <c r="I887" s="49"/>
      <c r="J887" s="49"/>
    </row>
    <row r="888">
      <c r="I888" s="49"/>
      <c r="J888" s="49"/>
    </row>
    <row r="889">
      <c r="I889" s="49"/>
      <c r="J889" s="49"/>
    </row>
    <row r="890">
      <c r="I890" s="49"/>
      <c r="J890" s="49"/>
    </row>
    <row r="891">
      <c r="I891" s="49"/>
      <c r="J891" s="49"/>
    </row>
    <row r="892">
      <c r="I892" s="49"/>
      <c r="J892" s="49"/>
    </row>
    <row r="893">
      <c r="I893" s="49"/>
      <c r="J893" s="49"/>
    </row>
    <row r="894">
      <c r="I894" s="49"/>
      <c r="J894" s="49"/>
    </row>
    <row r="895">
      <c r="I895" s="49"/>
      <c r="J895" s="49"/>
    </row>
    <row r="896">
      <c r="I896" s="49"/>
      <c r="J896" s="49"/>
    </row>
    <row r="897">
      <c r="I897" s="49"/>
      <c r="J897" s="49"/>
    </row>
    <row r="898">
      <c r="I898" s="49"/>
      <c r="J898" s="49"/>
    </row>
    <row r="899">
      <c r="I899" s="49"/>
      <c r="J899" s="49"/>
    </row>
    <row r="900">
      <c r="I900" s="49"/>
      <c r="J900" s="49"/>
    </row>
    <row r="901">
      <c r="I901" s="49"/>
      <c r="J901" s="49"/>
    </row>
    <row r="902">
      <c r="I902" s="49"/>
      <c r="J902" s="49"/>
    </row>
    <row r="903">
      <c r="I903" s="49"/>
      <c r="J903" s="49"/>
    </row>
    <row r="904">
      <c r="I904" s="49"/>
      <c r="J904" s="49"/>
    </row>
    <row r="905">
      <c r="I905" s="49"/>
      <c r="J905" s="49"/>
    </row>
    <row r="906">
      <c r="I906" s="49"/>
      <c r="J906" s="49"/>
    </row>
    <row r="907">
      <c r="I907" s="49"/>
      <c r="J907" s="49"/>
    </row>
    <row r="908">
      <c r="I908" s="49"/>
      <c r="J908" s="49"/>
    </row>
    <row r="909">
      <c r="I909" s="49"/>
      <c r="J909" s="49"/>
    </row>
    <row r="910">
      <c r="I910" s="49"/>
      <c r="J910" s="49"/>
    </row>
    <row r="911">
      <c r="I911" s="49"/>
      <c r="J911" s="49"/>
    </row>
    <row r="912">
      <c r="I912" s="49"/>
      <c r="J912" s="49"/>
    </row>
    <row r="913">
      <c r="I913" s="49"/>
      <c r="J913" s="49"/>
    </row>
    <row r="914">
      <c r="I914" s="49"/>
      <c r="J914" s="49"/>
    </row>
    <row r="915">
      <c r="I915" s="49"/>
      <c r="J915" s="49"/>
    </row>
    <row r="916">
      <c r="I916" s="49"/>
      <c r="J916" s="49"/>
    </row>
    <row r="917">
      <c r="I917" s="49"/>
      <c r="J917" s="49"/>
    </row>
    <row r="918">
      <c r="I918" s="49"/>
      <c r="J918" s="49"/>
    </row>
    <row r="919">
      <c r="I919" s="49"/>
      <c r="J919" s="49"/>
    </row>
    <row r="920">
      <c r="I920" s="49"/>
      <c r="J920" s="49"/>
    </row>
    <row r="921">
      <c r="I921" s="49"/>
      <c r="J921" s="49"/>
    </row>
    <row r="922">
      <c r="I922" s="49"/>
      <c r="J922" s="49"/>
    </row>
    <row r="923">
      <c r="I923" s="49"/>
      <c r="J923" s="49"/>
    </row>
    <row r="924">
      <c r="I924" s="49"/>
      <c r="J924" s="49"/>
    </row>
    <row r="925">
      <c r="I925" s="49"/>
      <c r="J925" s="49"/>
    </row>
    <row r="926">
      <c r="I926" s="49"/>
      <c r="J926" s="49"/>
    </row>
    <row r="927">
      <c r="I927" s="49"/>
      <c r="J927" s="49"/>
    </row>
    <row r="928">
      <c r="I928" s="49"/>
      <c r="J928" s="49"/>
    </row>
    <row r="929">
      <c r="I929" s="49"/>
      <c r="J929" s="49"/>
    </row>
    <row r="930">
      <c r="I930" s="49"/>
      <c r="J930" s="49"/>
    </row>
    <row r="931">
      <c r="I931" s="49"/>
      <c r="J931" s="49"/>
    </row>
    <row r="932">
      <c r="I932" s="49"/>
      <c r="J932" s="49"/>
    </row>
    <row r="933">
      <c r="I933" s="49"/>
      <c r="J933" s="49"/>
    </row>
    <row r="934">
      <c r="I934" s="49"/>
      <c r="J934" s="49"/>
    </row>
    <row r="935">
      <c r="I935" s="49"/>
      <c r="J935" s="49"/>
    </row>
    <row r="936">
      <c r="I936" s="49"/>
      <c r="J936" s="49"/>
    </row>
    <row r="937">
      <c r="I937" s="49"/>
      <c r="J937" s="49"/>
    </row>
    <row r="938">
      <c r="I938" s="49"/>
      <c r="J938" s="49"/>
    </row>
    <row r="939">
      <c r="I939" s="49"/>
      <c r="J939" s="49"/>
    </row>
    <row r="940">
      <c r="I940" s="49"/>
      <c r="J940" s="49"/>
    </row>
    <row r="941">
      <c r="I941" s="49"/>
      <c r="J941" s="49"/>
    </row>
    <row r="942">
      <c r="I942" s="49"/>
      <c r="J942" s="49"/>
    </row>
    <row r="943">
      <c r="I943" s="49"/>
      <c r="J943" s="49"/>
    </row>
    <row r="944">
      <c r="I944" s="49"/>
      <c r="J944" s="49"/>
    </row>
    <row r="945">
      <c r="I945" s="49"/>
      <c r="J945" s="49"/>
    </row>
    <row r="946">
      <c r="I946" s="49"/>
      <c r="J946" s="49"/>
    </row>
    <row r="947">
      <c r="I947" s="49"/>
      <c r="J947" s="49"/>
    </row>
    <row r="948">
      <c r="I948" s="49"/>
      <c r="J948" s="49"/>
    </row>
    <row r="949">
      <c r="I949" s="49"/>
      <c r="J949" s="49"/>
    </row>
    <row r="950">
      <c r="I950" s="49"/>
      <c r="J950" s="49"/>
    </row>
    <row r="951">
      <c r="I951" s="49"/>
      <c r="J951" s="49"/>
    </row>
    <row r="952">
      <c r="I952" s="49"/>
      <c r="J952" s="49"/>
    </row>
    <row r="953">
      <c r="I953" s="49"/>
      <c r="J953" s="49"/>
    </row>
    <row r="954">
      <c r="I954" s="49"/>
      <c r="J954" s="49"/>
    </row>
    <row r="955">
      <c r="I955" s="49"/>
      <c r="J955" s="49"/>
    </row>
    <row r="956">
      <c r="I956" s="49"/>
      <c r="J956" s="49"/>
    </row>
    <row r="957">
      <c r="I957" s="49"/>
      <c r="J957" s="49"/>
    </row>
    <row r="958">
      <c r="I958" s="49"/>
      <c r="J958" s="49"/>
    </row>
    <row r="959">
      <c r="I959" s="49"/>
      <c r="J959" s="49"/>
    </row>
    <row r="960">
      <c r="I960" s="49"/>
      <c r="J960" s="49"/>
    </row>
    <row r="961">
      <c r="I961" s="49"/>
      <c r="J961" s="49"/>
    </row>
    <row r="962">
      <c r="I962" s="49"/>
      <c r="J962" s="49"/>
    </row>
    <row r="963">
      <c r="I963" s="49"/>
      <c r="J963" s="49"/>
    </row>
    <row r="964">
      <c r="I964" s="49"/>
      <c r="J964" s="49"/>
    </row>
    <row r="965">
      <c r="I965" s="49"/>
      <c r="J965" s="49"/>
    </row>
    <row r="966">
      <c r="I966" s="49"/>
      <c r="J966" s="49"/>
    </row>
    <row r="967">
      <c r="I967" s="49"/>
      <c r="J967" s="49"/>
    </row>
    <row r="968">
      <c r="I968" s="49"/>
      <c r="J968" s="49"/>
    </row>
    <row r="969">
      <c r="I969" s="49"/>
      <c r="J969" s="49"/>
    </row>
    <row r="970">
      <c r="I970" s="49"/>
      <c r="J970" s="49"/>
    </row>
    <row r="971">
      <c r="I971" s="49"/>
      <c r="J971" s="49"/>
    </row>
    <row r="972">
      <c r="I972" s="49"/>
      <c r="J972" s="49"/>
    </row>
    <row r="973">
      <c r="I973" s="49"/>
      <c r="J973" s="49"/>
    </row>
    <row r="974">
      <c r="I974" s="49"/>
      <c r="J974" s="49"/>
    </row>
    <row r="975">
      <c r="I975" s="49"/>
      <c r="J975" s="49"/>
    </row>
    <row r="976">
      <c r="I976" s="49"/>
      <c r="J976" s="49"/>
    </row>
    <row r="977">
      <c r="I977" s="49"/>
      <c r="J977" s="49"/>
    </row>
    <row r="978">
      <c r="I978" s="49"/>
      <c r="J978" s="49"/>
    </row>
    <row r="979">
      <c r="I979" s="49"/>
      <c r="J979" s="49"/>
    </row>
    <row r="980">
      <c r="I980" s="49"/>
      <c r="J980" s="49"/>
    </row>
    <row r="981">
      <c r="I981" s="49"/>
      <c r="J981" s="49"/>
    </row>
    <row r="982">
      <c r="I982" s="49"/>
      <c r="J982" s="49"/>
    </row>
    <row r="983">
      <c r="I983" s="49"/>
      <c r="J983" s="49"/>
    </row>
    <row r="984">
      <c r="I984" s="49"/>
      <c r="J984" s="49"/>
    </row>
    <row r="985">
      <c r="I985" s="49"/>
      <c r="J985" s="49"/>
    </row>
    <row r="986">
      <c r="I986" s="49"/>
      <c r="J986" s="49"/>
    </row>
    <row r="987">
      <c r="I987" s="49"/>
      <c r="J987" s="49"/>
    </row>
    <row r="988">
      <c r="I988" s="49"/>
      <c r="J988" s="49"/>
    </row>
    <row r="989">
      <c r="I989" s="49"/>
      <c r="J989" s="49"/>
    </row>
    <row r="990">
      <c r="I990" s="49"/>
      <c r="J990" s="49"/>
    </row>
    <row r="991">
      <c r="I991" s="49"/>
      <c r="J991" s="49"/>
    </row>
    <row r="992">
      <c r="I992" s="49"/>
      <c r="J992" s="49"/>
    </row>
    <row r="993">
      <c r="I993" s="49"/>
      <c r="J993" s="49"/>
    </row>
    <row r="994">
      <c r="I994" s="49"/>
      <c r="J994" s="49"/>
    </row>
    <row r="995">
      <c r="I995" s="49"/>
      <c r="J995" s="49"/>
    </row>
    <row r="996">
      <c r="I996" s="49"/>
      <c r="J996" s="49"/>
    </row>
    <row r="997">
      <c r="I997" s="49"/>
      <c r="J997" s="49"/>
    </row>
    <row r="998">
      <c r="I998" s="49"/>
      <c r="J998" s="49"/>
    </row>
    <row r="999">
      <c r="I999" s="49"/>
      <c r="J999" s="49"/>
    </row>
    <row r="1000">
      <c r="I1000" s="49"/>
      <c r="J1000" s="49"/>
    </row>
  </sheetData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026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0"/>
    <col customWidth="1" min="3" max="3" width="15.5"/>
    <col customWidth="1" min="7" max="7" width="15.88"/>
    <col customWidth="1" min="8" max="8" width="14.38"/>
  </cols>
  <sheetData>
    <row r="1" ht="27.0" customHeight="1">
      <c r="I1" s="69" t="s">
        <v>263</v>
      </c>
      <c r="J1" s="69" t="s">
        <v>264</v>
      </c>
      <c r="K1" s="68" t="s">
        <v>265</v>
      </c>
      <c r="L1" s="68" t="s">
        <v>266</v>
      </c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</row>
    <row r="2">
      <c r="I2" s="49"/>
      <c r="J2" s="70">
        <v>8.85</v>
      </c>
      <c r="K2" s="74">
        <v>0.0</v>
      </c>
    </row>
    <row r="3">
      <c r="I3" s="70"/>
      <c r="J3" s="70">
        <v>0.0</v>
      </c>
      <c r="K3" s="47" t="b">
        <v>0</v>
      </c>
      <c r="L3" s="39" t="b">
        <v>1</v>
      </c>
    </row>
    <row r="4">
      <c r="I4" s="49"/>
      <c r="J4" s="70">
        <v>235.3922</v>
      </c>
      <c r="K4" s="47" t="b">
        <v>0</v>
      </c>
    </row>
    <row r="5">
      <c r="I5" s="70">
        <v>79.3662</v>
      </c>
      <c r="J5" s="70">
        <v>0.0</v>
      </c>
      <c r="K5" s="39" t="b">
        <v>0</v>
      </c>
    </row>
    <row r="6">
      <c r="I6" s="70">
        <v>180.0</v>
      </c>
      <c r="J6" s="70">
        <v>0.0</v>
      </c>
      <c r="K6" s="39">
        <v>2880.0</v>
      </c>
    </row>
    <row r="7">
      <c r="I7" s="70">
        <v>181.81175</v>
      </c>
      <c r="J7" s="70">
        <v>440.86345000000006</v>
      </c>
      <c r="K7" s="39">
        <v>3282.611499999998</v>
      </c>
    </row>
    <row r="8">
      <c r="I8" s="70">
        <v>3.96155</v>
      </c>
      <c r="J8" s="70">
        <v>618.71365</v>
      </c>
      <c r="K8" s="39" t="b">
        <v>0</v>
      </c>
    </row>
    <row r="9">
      <c r="I9" s="70">
        <v>9.540000000000001</v>
      </c>
      <c r="J9" s="70">
        <v>0.0</v>
      </c>
      <c r="K9" s="39" t="b">
        <v>0</v>
      </c>
    </row>
    <row r="10">
      <c r="I10" s="70">
        <v>50.0</v>
      </c>
      <c r="J10" s="70">
        <v>217.55395</v>
      </c>
      <c r="K10" s="39">
        <v>4.547473508864641E-13</v>
      </c>
    </row>
    <row r="11">
      <c r="I11" s="70">
        <v>71.522</v>
      </c>
      <c r="J11" s="70">
        <v>196.03195</v>
      </c>
      <c r="K11" s="39" t="b">
        <v>0</v>
      </c>
    </row>
    <row r="12">
      <c r="I12" s="70">
        <v>1.0</v>
      </c>
      <c r="J12" s="70">
        <v>0.0</v>
      </c>
      <c r="K12" s="39" t="b">
        <v>0</v>
      </c>
    </row>
    <row r="13">
      <c r="I13" s="70">
        <v>8.95785</v>
      </c>
      <c r="J13" s="70">
        <v>0.0</v>
      </c>
      <c r="K13" s="39" t="b">
        <v>0</v>
      </c>
    </row>
    <row r="14">
      <c r="I14" s="70">
        <v>8.75</v>
      </c>
      <c r="J14" s="70">
        <v>0.0</v>
      </c>
      <c r="K14" s="39" t="b">
        <v>0</v>
      </c>
    </row>
    <row r="15">
      <c r="I15" s="70">
        <v>21.19</v>
      </c>
      <c r="J15" s="70">
        <v>0.0</v>
      </c>
      <c r="K15" s="39" t="b">
        <v>0</v>
      </c>
    </row>
    <row r="16">
      <c r="I16" s="70">
        <v>84.81395</v>
      </c>
      <c r="J16" s="70">
        <v>0.0</v>
      </c>
      <c r="K16" s="39" t="b">
        <v>0</v>
      </c>
    </row>
    <row r="17">
      <c r="I17" s="70">
        <v>84.3697</v>
      </c>
      <c r="J17" s="70">
        <v>38.83445000000002</v>
      </c>
      <c r="K17" s="39">
        <v>1349.9151999999997</v>
      </c>
    </row>
    <row r="18">
      <c r="I18" s="70">
        <v>5.1999</v>
      </c>
      <c r="J18" s="70">
        <v>118.00425000000001</v>
      </c>
      <c r="K18" s="39" t="b">
        <v>0</v>
      </c>
    </row>
    <row r="19">
      <c r="I19" s="49"/>
      <c r="J19" s="70">
        <v>174.15335</v>
      </c>
      <c r="K19" s="74">
        <v>0.0</v>
      </c>
    </row>
    <row r="20">
      <c r="I20" s="70">
        <v>92.9911</v>
      </c>
      <c r="J20" s="70">
        <v>81.16224999999999</v>
      </c>
      <c r="K20" s="39" t="b">
        <v>0</v>
      </c>
    </row>
    <row r="21">
      <c r="I21" s="70">
        <v>108.56055</v>
      </c>
      <c r="J21" s="70">
        <v>0.0</v>
      </c>
      <c r="K21" s="39" t="b">
        <v>0</v>
      </c>
    </row>
    <row r="22">
      <c r="I22" s="70">
        <v>8.57145</v>
      </c>
      <c r="J22" s="70">
        <v>0.0</v>
      </c>
      <c r="K22" s="39" t="b">
        <v>0</v>
      </c>
    </row>
    <row r="23">
      <c r="I23" s="70">
        <v>64.54725</v>
      </c>
      <c r="J23" s="70">
        <v>0.0</v>
      </c>
      <c r="K23" s="39" t="b">
        <v>0</v>
      </c>
    </row>
    <row r="24">
      <c r="I24" s="70">
        <v>56.874449999999996</v>
      </c>
      <c r="J24" s="70">
        <v>0.0</v>
      </c>
      <c r="K24" s="39" t="b">
        <v>0</v>
      </c>
    </row>
    <row r="25">
      <c r="I25" s="70">
        <v>11.67125</v>
      </c>
      <c r="J25" s="70">
        <v>0.0</v>
      </c>
      <c r="K25" s="39" t="b">
        <v>0</v>
      </c>
    </row>
    <row r="26">
      <c r="I26" s="49"/>
      <c r="J26" s="70">
        <v>68.36875</v>
      </c>
      <c r="K26" s="47" t="b">
        <v>0</v>
      </c>
    </row>
    <row r="27">
      <c r="I27" s="70">
        <v>6.0912500000000005</v>
      </c>
      <c r="J27" s="70">
        <v>0.0</v>
      </c>
      <c r="K27" s="39" t="b">
        <v>0</v>
      </c>
    </row>
    <row r="28">
      <c r="I28" s="49"/>
      <c r="J28" s="70">
        <v>139.82940000000002</v>
      </c>
      <c r="K28" s="74">
        <v>0.0</v>
      </c>
    </row>
    <row r="29">
      <c r="I29" s="49"/>
      <c r="J29" s="70">
        <v>139.82940000000002</v>
      </c>
      <c r="K29" s="47" t="b">
        <v>0</v>
      </c>
    </row>
    <row r="30">
      <c r="I30" s="49"/>
      <c r="J30" s="70">
        <v>5.6915</v>
      </c>
      <c r="K30" s="47" t="b">
        <v>0</v>
      </c>
    </row>
    <row r="31">
      <c r="I31" s="49"/>
      <c r="J31" s="70">
        <v>10.84675</v>
      </c>
      <c r="K31" s="47" t="b">
        <v>0</v>
      </c>
    </row>
    <row r="32">
      <c r="I32" s="70">
        <v>2.9134500000000005</v>
      </c>
      <c r="J32" s="70">
        <v>0.0</v>
      </c>
      <c r="K32" s="39" t="b">
        <v>0</v>
      </c>
    </row>
    <row r="33">
      <c r="I33" s="49"/>
      <c r="J33" s="70">
        <v>103.1681</v>
      </c>
      <c r="K33" s="47" t="b">
        <v>0</v>
      </c>
    </row>
    <row r="34">
      <c r="I34" s="70">
        <v>6.49</v>
      </c>
      <c r="J34" s="70">
        <v>0.0</v>
      </c>
      <c r="K34" s="39" t="b">
        <v>0</v>
      </c>
    </row>
    <row r="35">
      <c r="I35" s="70">
        <v>2.3000000000000003</v>
      </c>
      <c r="J35" s="70">
        <v>0.0</v>
      </c>
      <c r="K35" s="39" t="b">
        <v>0</v>
      </c>
    </row>
    <row r="36">
      <c r="I36" s="70">
        <v>12.72</v>
      </c>
      <c r="J36" s="70">
        <v>0.0</v>
      </c>
      <c r="K36" s="39" t="b">
        <v>0</v>
      </c>
    </row>
    <row r="37">
      <c r="I37" s="70">
        <v>8.2</v>
      </c>
      <c r="J37" s="70">
        <v>0.0</v>
      </c>
      <c r="K37" s="39" t="b">
        <v>0</v>
      </c>
    </row>
    <row r="38">
      <c r="I38" s="49"/>
      <c r="J38" s="70">
        <v>19.69095</v>
      </c>
      <c r="K38" s="47" t="b">
        <v>0</v>
      </c>
    </row>
    <row r="39">
      <c r="I39" s="49"/>
      <c r="J39" s="70">
        <v>24.9905</v>
      </c>
      <c r="K39" s="47" t="b">
        <v>0</v>
      </c>
    </row>
    <row r="40">
      <c r="I40" s="70">
        <v>60.627900000000004</v>
      </c>
      <c r="J40" s="70">
        <v>0.0</v>
      </c>
      <c r="K40" s="39" t="b">
        <v>0</v>
      </c>
    </row>
    <row r="41">
      <c r="I41" s="70">
        <v>64.64145</v>
      </c>
      <c r="J41" s="70">
        <v>0.0</v>
      </c>
      <c r="K41" s="39" t="b">
        <v>0</v>
      </c>
    </row>
    <row r="42">
      <c r="I42" s="49"/>
      <c r="J42" s="49"/>
      <c r="K42" s="47" t="b">
        <v>0</v>
      </c>
    </row>
    <row r="43">
      <c r="I43" s="70">
        <v>10.5</v>
      </c>
      <c r="J43" s="70">
        <v>0.0</v>
      </c>
      <c r="K43" s="39" t="b">
        <v>0</v>
      </c>
    </row>
    <row r="44">
      <c r="I44" s="70">
        <v>2.0</v>
      </c>
      <c r="J44" s="70">
        <v>0.0</v>
      </c>
      <c r="K44" s="39" t="b">
        <v>0</v>
      </c>
    </row>
    <row r="45">
      <c r="I45" s="49"/>
      <c r="J45" s="70">
        <v>131.03785</v>
      </c>
      <c r="K45" s="74">
        <v>0.0</v>
      </c>
    </row>
    <row r="46">
      <c r="I46" s="49"/>
      <c r="J46" s="70">
        <v>131.03785</v>
      </c>
      <c r="K46" s="47" t="b">
        <v>0</v>
      </c>
    </row>
    <row r="47">
      <c r="I47" s="70">
        <v>3.2</v>
      </c>
      <c r="J47" s="70">
        <v>0.0</v>
      </c>
      <c r="K47" s="39" t="b">
        <v>0</v>
      </c>
    </row>
    <row r="48">
      <c r="I48" s="70">
        <v>0.875</v>
      </c>
      <c r="J48" s="70">
        <v>0.0</v>
      </c>
      <c r="K48" s="39" t="b">
        <v>0</v>
      </c>
    </row>
    <row r="49">
      <c r="I49" s="49"/>
      <c r="J49" s="70">
        <v>96.10085</v>
      </c>
      <c r="K49" s="74">
        <v>0.0</v>
      </c>
    </row>
    <row r="50">
      <c r="I50" s="49"/>
      <c r="J50" s="70">
        <v>96.10085</v>
      </c>
      <c r="K50" s="47" t="b">
        <v>0</v>
      </c>
    </row>
    <row r="51">
      <c r="I51" s="49"/>
      <c r="J51" s="70">
        <v>31.74605</v>
      </c>
      <c r="K51" s="47" t="b">
        <v>0</v>
      </c>
    </row>
    <row r="52">
      <c r="I52" s="49"/>
      <c r="J52" s="70">
        <v>129.65905</v>
      </c>
      <c r="K52" s="47" t="b">
        <v>0</v>
      </c>
    </row>
    <row r="53">
      <c r="I53" s="49"/>
      <c r="J53" s="70">
        <v>53.39745</v>
      </c>
      <c r="K53" s="47" t="b">
        <v>0</v>
      </c>
    </row>
    <row r="54">
      <c r="I54" s="49"/>
      <c r="J54" s="70">
        <v>59.0045</v>
      </c>
      <c r="K54" s="47" t="b">
        <v>0</v>
      </c>
    </row>
    <row r="55">
      <c r="I55" s="49"/>
      <c r="J55" s="70">
        <v>72.54520000000001</v>
      </c>
      <c r="K55" s="74">
        <v>0.0</v>
      </c>
    </row>
    <row r="56">
      <c r="I56" s="49"/>
      <c r="J56" s="70">
        <v>72.54520000000001</v>
      </c>
      <c r="K56" s="47" t="b">
        <v>0</v>
      </c>
    </row>
    <row r="57">
      <c r="I57" s="49"/>
      <c r="J57" s="70">
        <v>231.22135</v>
      </c>
      <c r="K57" s="47" t="b">
        <v>0</v>
      </c>
    </row>
    <row r="58">
      <c r="I58" s="49"/>
      <c r="J58" s="70">
        <v>93.56115</v>
      </c>
      <c r="K58" s="47" t="b">
        <v>0</v>
      </c>
    </row>
    <row r="59">
      <c r="I59" s="49"/>
      <c r="J59" s="70">
        <v>6.1305499999999995</v>
      </c>
      <c r="K59" s="47" t="b">
        <v>0</v>
      </c>
    </row>
    <row r="60">
      <c r="I60" s="49"/>
      <c r="J60" s="70">
        <v>4.7</v>
      </c>
      <c r="K60" s="47" t="b">
        <v>0</v>
      </c>
    </row>
    <row r="61">
      <c r="I61" s="49"/>
      <c r="J61" s="70">
        <v>0.875</v>
      </c>
      <c r="K61" s="47" t="b">
        <v>0</v>
      </c>
    </row>
    <row r="62">
      <c r="I62" s="49"/>
      <c r="J62" s="70">
        <v>53.83635</v>
      </c>
      <c r="K62" s="47" t="b">
        <v>0</v>
      </c>
    </row>
    <row r="63">
      <c r="I63" s="49"/>
      <c r="J63" s="70">
        <v>50.302600000000005</v>
      </c>
      <c r="K63" s="47" t="b">
        <v>0</v>
      </c>
    </row>
    <row r="64">
      <c r="I64" s="49"/>
      <c r="J64" s="70">
        <v>55.545100000000005</v>
      </c>
      <c r="K64" s="47" t="b">
        <v>0</v>
      </c>
    </row>
    <row r="65">
      <c r="I65" s="49"/>
      <c r="J65" s="70">
        <v>30.9199</v>
      </c>
      <c r="K65" s="47" t="b">
        <v>0</v>
      </c>
    </row>
    <row r="66">
      <c r="I66" s="49"/>
      <c r="J66" s="70">
        <v>97.79180000000001</v>
      </c>
      <c r="K66" s="74">
        <v>0.0</v>
      </c>
    </row>
    <row r="67">
      <c r="I67" s="49"/>
      <c r="J67" s="70">
        <v>97.79180000000001</v>
      </c>
      <c r="K67" s="47" t="b">
        <v>0</v>
      </c>
    </row>
    <row r="68">
      <c r="I68" s="49"/>
      <c r="J68" s="70">
        <v>71.3487</v>
      </c>
      <c r="K68" s="47" t="b">
        <v>0</v>
      </c>
    </row>
    <row r="69">
      <c r="I69" s="49"/>
      <c r="J69" s="70">
        <v>56.596650000000004</v>
      </c>
      <c r="K69" s="47" t="b">
        <v>0</v>
      </c>
    </row>
    <row r="70">
      <c r="I70" s="49"/>
      <c r="J70" s="70">
        <v>650.0</v>
      </c>
      <c r="K70" s="47" t="b">
        <v>0</v>
      </c>
    </row>
    <row r="71">
      <c r="I71" s="49"/>
      <c r="J71" s="70">
        <v>104.0548</v>
      </c>
      <c r="K71" s="47" t="b">
        <v>0</v>
      </c>
    </row>
    <row r="72">
      <c r="I72" s="49"/>
      <c r="J72" s="70">
        <v>46.08465</v>
      </c>
      <c r="K72" s="47" t="b">
        <v>0</v>
      </c>
    </row>
    <row r="73">
      <c r="I73" s="49"/>
      <c r="J73" s="70">
        <v>9.93595</v>
      </c>
      <c r="K73" s="47" t="b">
        <v>0</v>
      </c>
    </row>
    <row r="74">
      <c r="I74" s="49"/>
      <c r="J74" s="70">
        <v>61.36560000000001</v>
      </c>
      <c r="K74" s="47" t="b">
        <v>0</v>
      </c>
    </row>
    <row r="75">
      <c r="I75" s="49"/>
      <c r="J75" s="70">
        <v>500.1514</v>
      </c>
      <c r="K75" s="74">
        <v>0.0</v>
      </c>
    </row>
    <row r="76">
      <c r="I76" s="49"/>
      <c r="J76" s="70">
        <v>124.83125</v>
      </c>
      <c r="K76" s="74">
        <v>0.0</v>
      </c>
    </row>
    <row r="77">
      <c r="I77" s="49"/>
      <c r="J77" s="70">
        <v>124.83125</v>
      </c>
      <c r="K77" s="47" t="b">
        <v>0</v>
      </c>
    </row>
    <row r="78">
      <c r="I78" s="49"/>
      <c r="J78" s="70">
        <v>0.0</v>
      </c>
      <c r="K78" s="47" t="b">
        <v>0</v>
      </c>
    </row>
    <row r="79">
      <c r="I79" s="49"/>
      <c r="J79" s="70">
        <v>13.4</v>
      </c>
      <c r="K79" s="74">
        <v>0.0</v>
      </c>
    </row>
    <row r="80">
      <c r="I80" s="49"/>
      <c r="J80" s="70">
        <v>13.4</v>
      </c>
      <c r="K80" s="47" t="b">
        <v>0</v>
      </c>
    </row>
    <row r="81">
      <c r="I81" s="49"/>
      <c r="J81" s="70">
        <v>118.0441</v>
      </c>
      <c r="K81" s="47" t="b">
        <v>0</v>
      </c>
    </row>
    <row r="82">
      <c r="I82" s="49"/>
      <c r="J82" s="70">
        <v>202.19845</v>
      </c>
      <c r="K82" s="74">
        <v>0.0</v>
      </c>
    </row>
    <row r="83">
      <c r="I83" s="49"/>
      <c r="J83" s="70">
        <v>202.19845</v>
      </c>
      <c r="K83" s="47" t="b">
        <v>0</v>
      </c>
    </row>
    <row r="84">
      <c r="I84" s="49"/>
      <c r="J84" s="70">
        <v>20.14655</v>
      </c>
      <c r="K84" s="47" t="b">
        <v>0</v>
      </c>
    </row>
    <row r="85">
      <c r="I85" s="49"/>
      <c r="J85" s="70">
        <v>80.3234</v>
      </c>
      <c r="K85" s="47" t="b">
        <v>0</v>
      </c>
    </row>
    <row r="86">
      <c r="I86" s="49"/>
      <c r="J86" s="49"/>
      <c r="K86" s="47" t="b">
        <v>0</v>
      </c>
    </row>
    <row r="87">
      <c r="I87" s="49"/>
      <c r="J87" s="70">
        <v>7.7598</v>
      </c>
      <c r="K87" s="47" t="b">
        <v>0</v>
      </c>
    </row>
    <row r="88">
      <c r="I88" s="49"/>
      <c r="J88" s="70">
        <v>57.724849999999996</v>
      </c>
      <c r="K88" s="47" t="b">
        <v>0</v>
      </c>
    </row>
    <row r="89">
      <c r="I89" s="49"/>
      <c r="J89" s="70">
        <v>334.9544</v>
      </c>
      <c r="K89" s="74">
        <v>0.0</v>
      </c>
    </row>
    <row r="90">
      <c r="I90" s="49"/>
      <c r="J90" s="70">
        <v>334.9544</v>
      </c>
      <c r="K90" s="47" t="b">
        <v>0</v>
      </c>
    </row>
    <row r="91">
      <c r="I91" s="49"/>
      <c r="J91" s="49"/>
      <c r="K91" s="47" t="b">
        <v>0</v>
      </c>
    </row>
    <row r="92">
      <c r="I92" s="49"/>
      <c r="J92" s="49"/>
      <c r="K92" s="47" t="b">
        <v>0</v>
      </c>
    </row>
    <row r="93">
      <c r="I93" s="49"/>
      <c r="J93" s="70">
        <v>6.377949999999999</v>
      </c>
      <c r="K93" s="47" t="b">
        <v>0</v>
      </c>
    </row>
    <row r="94">
      <c r="I94" s="49"/>
      <c r="J94" s="70">
        <v>103.97990000000001</v>
      </c>
      <c r="K94" s="74">
        <v>0.0</v>
      </c>
    </row>
    <row r="95">
      <c r="I95" s="49"/>
      <c r="J95" s="70">
        <v>103.97990000000001</v>
      </c>
      <c r="K95" s="47" t="b">
        <v>0</v>
      </c>
    </row>
    <row r="96">
      <c r="I96" s="49"/>
      <c r="J96" s="70">
        <v>9.129800000000001</v>
      </c>
      <c r="K96" s="74">
        <v>0.0</v>
      </c>
    </row>
    <row r="97">
      <c r="I97" s="49"/>
      <c r="J97" s="70">
        <v>33.7908</v>
      </c>
      <c r="K97" s="47" t="b">
        <v>0</v>
      </c>
    </row>
    <row r="98">
      <c r="I98" s="49"/>
      <c r="J98" s="70">
        <v>33.7908</v>
      </c>
      <c r="K98" s="74">
        <v>0.0</v>
      </c>
    </row>
    <row r="99">
      <c r="I99" s="49"/>
      <c r="J99" s="70">
        <v>194.7656</v>
      </c>
      <c r="K99" s="47" t="b">
        <v>0</v>
      </c>
    </row>
    <row r="100">
      <c r="I100" s="49"/>
      <c r="J100" s="70">
        <v>194.7656</v>
      </c>
      <c r="K100" s="74">
        <v>0.0</v>
      </c>
    </row>
    <row r="101">
      <c r="I101" s="49"/>
      <c r="J101" s="49"/>
      <c r="K101" s="74">
        <v>2017.5416000000002</v>
      </c>
    </row>
    <row r="102">
      <c r="I102" s="49"/>
      <c r="J102" s="49"/>
      <c r="K102" s="74">
        <v>44.79999999999999</v>
      </c>
    </row>
    <row r="103">
      <c r="I103" s="49"/>
      <c r="J103" s="49"/>
    </row>
    <row r="104">
      <c r="I104" s="49"/>
      <c r="J104" s="49"/>
    </row>
    <row r="105">
      <c r="I105" s="49"/>
      <c r="J105" s="49"/>
    </row>
    <row r="106">
      <c r="I106" s="49"/>
      <c r="J106" s="49"/>
    </row>
    <row r="107">
      <c r="I107" s="49"/>
      <c r="J107" s="49"/>
    </row>
    <row r="108">
      <c r="I108" s="49"/>
      <c r="J108" s="49"/>
    </row>
    <row r="109">
      <c r="I109" s="49"/>
      <c r="J109" s="49"/>
      <c r="K109" s="74">
        <v>70.3184</v>
      </c>
    </row>
    <row r="110">
      <c r="I110" s="49"/>
      <c r="J110" s="49"/>
      <c r="K110" s="74">
        <v>2198.277600000001</v>
      </c>
    </row>
    <row r="111">
      <c r="I111" s="49"/>
      <c r="J111" s="49"/>
    </row>
    <row r="112">
      <c r="I112" s="49"/>
      <c r="J112" s="49"/>
    </row>
    <row r="113">
      <c r="I113" s="49"/>
      <c r="J113" s="49"/>
      <c r="K113" s="74">
        <v>0.0</v>
      </c>
    </row>
    <row r="114">
      <c r="I114" s="49"/>
      <c r="J114" s="49"/>
    </row>
    <row r="115">
      <c r="I115" s="49"/>
      <c r="J115" s="49"/>
    </row>
    <row r="116">
      <c r="I116" s="49"/>
      <c r="J116" s="49"/>
    </row>
    <row r="117">
      <c r="I117" s="49"/>
      <c r="J117" s="49"/>
    </row>
    <row r="118">
      <c r="I118" s="49"/>
      <c r="J118" s="49"/>
      <c r="K118" s="74">
        <v>2290.0888000000004</v>
      </c>
    </row>
    <row r="119">
      <c r="I119" s="49"/>
      <c r="J119" s="49"/>
    </row>
    <row r="120">
      <c r="I120" s="49"/>
      <c r="J120" s="49"/>
    </row>
    <row r="121">
      <c r="I121" s="49"/>
      <c r="J121" s="49"/>
    </row>
    <row r="122">
      <c r="I122" s="49"/>
      <c r="J122" s="49"/>
    </row>
    <row r="123">
      <c r="I123" s="49"/>
      <c r="J123" s="49"/>
    </row>
    <row r="124">
      <c r="I124" s="49"/>
      <c r="J124" s="49"/>
    </row>
    <row r="125">
      <c r="I125" s="49"/>
      <c r="J125" s="49"/>
    </row>
    <row r="126">
      <c r="I126" s="49"/>
      <c r="J126" s="49"/>
    </row>
    <row r="127">
      <c r="I127" s="49"/>
      <c r="J127" s="49"/>
    </row>
    <row r="128">
      <c r="I128" s="49"/>
      <c r="J128" s="49"/>
    </row>
    <row r="129">
      <c r="I129" s="49"/>
      <c r="J129" s="49"/>
    </row>
    <row r="130">
      <c r="I130" s="49"/>
      <c r="J130" s="49"/>
    </row>
    <row r="131">
      <c r="I131" s="49"/>
      <c r="J131" s="49"/>
    </row>
    <row r="132">
      <c r="I132" s="49"/>
      <c r="J132" s="49"/>
    </row>
    <row r="133">
      <c r="I133" s="49"/>
      <c r="J133" s="49"/>
      <c r="K133" s="74">
        <v>165.53839999999997</v>
      </c>
    </row>
    <row r="134">
      <c r="I134" s="49"/>
      <c r="J134" s="49"/>
      <c r="K134" s="74">
        <v>1455.4984000000002</v>
      </c>
    </row>
    <row r="135">
      <c r="I135" s="49"/>
      <c r="J135" s="49"/>
      <c r="K135" s="74">
        <v>1489.2567999999994</v>
      </c>
    </row>
    <row r="136">
      <c r="I136" s="49"/>
      <c r="J136" s="49"/>
    </row>
    <row r="137">
      <c r="I137" s="49"/>
      <c r="J137" s="49"/>
    </row>
    <row r="138">
      <c r="I138" s="49"/>
      <c r="J138" s="49"/>
      <c r="K138" s="74">
        <v>1410.4271999999996</v>
      </c>
    </row>
    <row r="139">
      <c r="I139" s="49"/>
      <c r="J139" s="49"/>
    </row>
    <row r="140">
      <c r="I140" s="49"/>
      <c r="J140" s="49"/>
      <c r="K140" s="74">
        <v>873.1936000000004</v>
      </c>
    </row>
    <row r="141">
      <c r="I141" s="49"/>
      <c r="J141" s="49"/>
      <c r="K141" s="74">
        <v>48.5136</v>
      </c>
    </row>
    <row r="142">
      <c r="I142" s="49"/>
      <c r="J142" s="49"/>
    </row>
    <row r="143">
      <c r="I143" s="49"/>
      <c r="J143" s="49"/>
      <c r="K143" s="74">
        <v>1955.0344000000002</v>
      </c>
    </row>
    <row r="144">
      <c r="I144" s="49"/>
      <c r="J144" s="49"/>
    </row>
    <row r="145">
      <c r="I145" s="49"/>
      <c r="J145" s="49"/>
      <c r="K145" s="74">
        <v>491.6592</v>
      </c>
    </row>
    <row r="146">
      <c r="I146" s="49"/>
      <c r="J146" s="49"/>
      <c r="K146" s="74">
        <v>332.14080000000007</v>
      </c>
    </row>
    <row r="147">
      <c r="I147" s="49"/>
      <c r="J147" s="49"/>
    </row>
    <row r="148">
      <c r="I148" s="49"/>
      <c r="J148" s="49"/>
    </row>
    <row r="149">
      <c r="I149" s="49"/>
      <c r="J149" s="49"/>
    </row>
    <row r="150">
      <c r="I150" s="49"/>
      <c r="J150" s="49"/>
    </row>
    <row r="151">
      <c r="I151" s="49"/>
      <c r="J151" s="49"/>
    </row>
    <row r="152">
      <c r="I152" s="49"/>
      <c r="J152" s="49"/>
    </row>
    <row r="153">
      <c r="I153" s="49"/>
      <c r="J153" s="49"/>
    </row>
    <row r="154">
      <c r="I154" s="49"/>
      <c r="J154" s="49"/>
    </row>
    <row r="155">
      <c r="I155" s="49"/>
      <c r="J155" s="49"/>
    </row>
    <row r="156">
      <c r="I156" s="49"/>
      <c r="J156" s="49"/>
    </row>
    <row r="157">
      <c r="I157" s="49"/>
      <c r="J157" s="49"/>
    </row>
    <row r="158">
      <c r="I158" s="49"/>
      <c r="J158" s="49"/>
    </row>
    <row r="159">
      <c r="I159" s="49"/>
      <c r="J159" s="49"/>
    </row>
    <row r="160">
      <c r="I160" s="49"/>
      <c r="J160" s="49"/>
    </row>
    <row r="161">
      <c r="I161" s="49"/>
      <c r="J161" s="49"/>
    </row>
    <row r="162">
      <c r="I162" s="49"/>
      <c r="J162" s="49"/>
    </row>
    <row r="163">
      <c r="I163" s="49"/>
      <c r="J163" s="49"/>
    </row>
    <row r="164">
      <c r="I164" s="49"/>
      <c r="J164" s="49"/>
    </row>
    <row r="165">
      <c r="I165" s="49"/>
      <c r="J165" s="49"/>
    </row>
    <row r="166">
      <c r="I166" s="49"/>
      <c r="J166" s="49"/>
    </row>
    <row r="167">
      <c r="I167" s="49"/>
      <c r="J167" s="49"/>
    </row>
    <row r="168">
      <c r="I168" s="49"/>
      <c r="J168" s="49"/>
    </row>
    <row r="169">
      <c r="I169" s="49"/>
      <c r="J169" s="49"/>
    </row>
    <row r="170">
      <c r="I170" s="49"/>
      <c r="J170" s="49"/>
    </row>
    <row r="171">
      <c r="I171" s="49"/>
      <c r="J171" s="49"/>
    </row>
    <row r="172">
      <c r="I172" s="49"/>
      <c r="J172" s="49"/>
    </row>
    <row r="173">
      <c r="I173" s="49"/>
      <c r="J173" s="49"/>
    </row>
    <row r="174">
      <c r="I174" s="49"/>
      <c r="J174" s="49"/>
    </row>
    <row r="175">
      <c r="I175" s="49"/>
      <c r="J175" s="49"/>
    </row>
    <row r="176">
      <c r="I176" s="49"/>
      <c r="J176" s="49"/>
    </row>
    <row r="177">
      <c r="I177" s="49"/>
      <c r="J177" s="49"/>
    </row>
    <row r="178">
      <c r="I178" s="49"/>
      <c r="J178" s="49"/>
    </row>
    <row r="179">
      <c r="I179" s="49"/>
      <c r="J179" s="49"/>
    </row>
    <row r="180">
      <c r="I180" s="49"/>
      <c r="J180" s="49"/>
    </row>
    <row r="181">
      <c r="I181" s="49"/>
      <c r="J181" s="49"/>
    </row>
    <row r="182">
      <c r="I182" s="49"/>
      <c r="J182" s="49"/>
    </row>
    <row r="183">
      <c r="I183" s="49"/>
      <c r="J183" s="49"/>
    </row>
    <row r="184">
      <c r="I184" s="49"/>
      <c r="J184" s="49"/>
    </row>
    <row r="185">
      <c r="I185" s="49"/>
      <c r="J185" s="49"/>
    </row>
    <row r="186">
      <c r="I186" s="49"/>
      <c r="J186" s="49"/>
    </row>
    <row r="187">
      <c r="I187" s="49"/>
      <c r="J187" s="49"/>
    </row>
    <row r="188">
      <c r="I188" s="49"/>
      <c r="J188" s="49"/>
    </row>
    <row r="189">
      <c r="I189" s="49"/>
      <c r="J189" s="49"/>
    </row>
    <row r="190">
      <c r="I190" s="49"/>
      <c r="J190" s="49"/>
    </row>
    <row r="191">
      <c r="I191" s="49"/>
      <c r="J191" s="49"/>
    </row>
    <row r="192">
      <c r="I192" s="49"/>
      <c r="J192" s="49"/>
    </row>
    <row r="193">
      <c r="I193" s="49"/>
      <c r="J193" s="49"/>
    </row>
    <row r="194">
      <c r="I194" s="49"/>
      <c r="J194" s="49"/>
    </row>
    <row r="195">
      <c r="I195" s="49"/>
      <c r="J195" s="49"/>
    </row>
    <row r="196">
      <c r="I196" s="49"/>
      <c r="J196" s="49"/>
    </row>
    <row r="197">
      <c r="I197" s="49"/>
      <c r="J197" s="49"/>
    </row>
    <row r="198">
      <c r="I198" s="49"/>
      <c r="J198" s="49"/>
    </row>
    <row r="199">
      <c r="I199" s="49"/>
      <c r="J199" s="49"/>
    </row>
    <row r="200">
      <c r="I200" s="49"/>
      <c r="J200" s="49"/>
    </row>
    <row r="201">
      <c r="I201" s="49"/>
      <c r="J201" s="49"/>
    </row>
    <row r="202">
      <c r="I202" s="49"/>
      <c r="J202" s="49"/>
    </row>
    <row r="203">
      <c r="I203" s="49"/>
      <c r="J203" s="49"/>
    </row>
    <row r="204">
      <c r="I204" s="49"/>
      <c r="J204" s="49"/>
    </row>
    <row r="205">
      <c r="I205" s="49"/>
      <c r="J205" s="49"/>
    </row>
    <row r="206">
      <c r="G206" s="49"/>
      <c r="I206" s="49"/>
      <c r="J206" s="49"/>
    </row>
    <row r="207">
      <c r="G207" s="49"/>
      <c r="I207" s="49"/>
      <c r="J207" s="49"/>
    </row>
    <row r="208">
      <c r="G208" s="49"/>
      <c r="I208" s="49"/>
      <c r="J208" s="49"/>
    </row>
    <row r="209">
      <c r="G209" s="49"/>
      <c r="I209" s="49"/>
      <c r="J209" s="49"/>
    </row>
    <row r="210">
      <c r="G210" s="49"/>
      <c r="I210" s="49"/>
      <c r="J210" s="49"/>
    </row>
    <row r="211">
      <c r="G211" s="49"/>
      <c r="I211" s="49"/>
      <c r="J211" s="49"/>
    </row>
    <row r="212">
      <c r="G212" s="49"/>
      <c r="I212" s="49"/>
      <c r="J212" s="49"/>
    </row>
    <row r="213">
      <c r="G213" s="49"/>
      <c r="I213" s="49"/>
      <c r="J213" s="49"/>
    </row>
    <row r="214">
      <c r="G214" s="49"/>
      <c r="I214" s="49"/>
      <c r="J214" s="49"/>
    </row>
    <row r="215">
      <c r="G215" s="49"/>
      <c r="I215" s="49"/>
      <c r="J215" s="49"/>
    </row>
    <row r="216">
      <c r="G216" s="49"/>
      <c r="I216" s="49"/>
      <c r="J216" s="49"/>
    </row>
    <row r="217">
      <c r="G217" s="49"/>
      <c r="I217" s="49"/>
      <c r="J217" s="49"/>
    </row>
    <row r="218">
      <c r="G218" s="49"/>
      <c r="I218" s="49"/>
      <c r="J218" s="49"/>
    </row>
    <row r="219">
      <c r="G219" s="49"/>
      <c r="I219" s="49"/>
      <c r="J219" s="49"/>
    </row>
    <row r="220">
      <c r="G220" s="49"/>
      <c r="I220" s="49"/>
      <c r="J220" s="49"/>
    </row>
    <row r="221">
      <c r="G221" s="49"/>
      <c r="I221" s="49"/>
      <c r="J221" s="49"/>
    </row>
    <row r="222">
      <c r="G222" s="49"/>
      <c r="I222" s="49"/>
      <c r="J222" s="49"/>
    </row>
    <row r="223">
      <c r="G223" s="49"/>
      <c r="I223" s="49"/>
      <c r="J223" s="49"/>
    </row>
    <row r="224">
      <c r="G224" s="49"/>
      <c r="I224" s="49"/>
      <c r="J224" s="49"/>
    </row>
    <row r="225">
      <c r="G225" s="49"/>
      <c r="I225" s="49"/>
      <c r="J225" s="49"/>
    </row>
    <row r="226">
      <c r="G226" s="49"/>
      <c r="I226" s="49"/>
      <c r="J226" s="49"/>
    </row>
    <row r="227">
      <c r="G227" s="49"/>
      <c r="I227" s="49"/>
      <c r="J227" s="49"/>
    </row>
    <row r="228">
      <c r="G228" s="49"/>
      <c r="I228" s="49"/>
      <c r="J228" s="49"/>
    </row>
    <row r="229">
      <c r="G229" s="49"/>
      <c r="I229" s="49"/>
      <c r="J229" s="49"/>
    </row>
    <row r="230">
      <c r="G230" s="49"/>
      <c r="I230" s="49"/>
      <c r="J230" s="49"/>
    </row>
    <row r="231">
      <c r="G231" s="49"/>
      <c r="I231" s="49"/>
      <c r="J231" s="49"/>
    </row>
    <row r="232">
      <c r="G232" s="49"/>
      <c r="I232" s="49"/>
      <c r="J232" s="49"/>
    </row>
    <row r="233">
      <c r="G233" s="49"/>
      <c r="I233" s="49"/>
      <c r="J233" s="49"/>
    </row>
    <row r="234">
      <c r="G234" s="49"/>
      <c r="I234" s="49"/>
      <c r="J234" s="49"/>
    </row>
    <row r="235">
      <c r="G235" s="49"/>
      <c r="I235" s="49"/>
      <c r="J235" s="49"/>
    </row>
    <row r="236">
      <c r="G236" s="49"/>
      <c r="I236" s="49"/>
      <c r="J236" s="49"/>
    </row>
    <row r="237">
      <c r="G237" s="49"/>
      <c r="I237" s="49"/>
      <c r="J237" s="49"/>
    </row>
    <row r="238">
      <c r="G238" s="49"/>
      <c r="I238" s="49"/>
      <c r="J238" s="49"/>
    </row>
    <row r="239">
      <c r="G239" s="49"/>
      <c r="I239" s="49"/>
      <c r="J239" s="49"/>
    </row>
    <row r="240">
      <c r="G240" s="49"/>
      <c r="I240" s="49"/>
      <c r="J240" s="49"/>
    </row>
    <row r="241">
      <c r="G241" s="49"/>
      <c r="I241" s="49"/>
      <c r="J241" s="49"/>
    </row>
    <row r="242">
      <c r="G242" s="49"/>
      <c r="I242" s="49"/>
      <c r="J242" s="49"/>
    </row>
    <row r="243">
      <c r="G243" s="49"/>
      <c r="I243" s="49"/>
      <c r="J243" s="49"/>
    </row>
    <row r="244">
      <c r="G244" s="49"/>
      <c r="I244" s="49"/>
      <c r="J244" s="49"/>
    </row>
    <row r="245">
      <c r="G245" s="49"/>
      <c r="I245" s="49"/>
      <c r="J245" s="49"/>
    </row>
    <row r="246">
      <c r="G246" s="49"/>
      <c r="I246" s="49"/>
      <c r="J246" s="49"/>
    </row>
    <row r="247">
      <c r="G247" s="49"/>
      <c r="I247" s="49"/>
      <c r="J247" s="49"/>
    </row>
    <row r="248">
      <c r="G248" s="49"/>
      <c r="I248" s="49"/>
      <c r="J248" s="49"/>
    </row>
    <row r="249">
      <c r="G249" s="49"/>
      <c r="I249" s="49"/>
      <c r="J249" s="49"/>
    </row>
    <row r="250">
      <c r="G250" s="49"/>
      <c r="I250" s="49"/>
      <c r="J250" s="49"/>
    </row>
    <row r="251">
      <c r="G251" s="49"/>
      <c r="I251" s="49"/>
      <c r="J251" s="49"/>
    </row>
    <row r="252">
      <c r="G252" s="49"/>
      <c r="I252" s="49"/>
      <c r="J252" s="49"/>
    </row>
    <row r="253">
      <c r="G253" s="49"/>
      <c r="I253" s="49"/>
      <c r="J253" s="49"/>
    </row>
    <row r="254">
      <c r="G254" s="49"/>
      <c r="I254" s="49"/>
      <c r="J254" s="49"/>
    </row>
    <row r="255">
      <c r="G255" s="49"/>
      <c r="I255" s="49"/>
      <c r="J255" s="49"/>
    </row>
    <row r="256">
      <c r="G256" s="49"/>
      <c r="I256" s="49"/>
      <c r="J256" s="49"/>
    </row>
    <row r="257">
      <c r="G257" s="49"/>
      <c r="I257" s="49"/>
      <c r="J257" s="49"/>
    </row>
    <row r="258">
      <c r="G258" s="49"/>
      <c r="I258" s="49"/>
      <c r="J258" s="49"/>
    </row>
    <row r="259">
      <c r="G259" s="49"/>
      <c r="I259" s="49"/>
      <c r="J259" s="49"/>
    </row>
    <row r="260">
      <c r="G260" s="49"/>
      <c r="I260" s="49"/>
      <c r="J260" s="49"/>
    </row>
    <row r="261">
      <c r="G261" s="49"/>
      <c r="I261" s="49"/>
      <c r="J261" s="49"/>
    </row>
    <row r="262">
      <c r="G262" s="49"/>
      <c r="I262" s="49"/>
      <c r="J262" s="49"/>
    </row>
    <row r="263">
      <c r="G263" s="49"/>
      <c r="I263" s="49"/>
      <c r="J263" s="49"/>
    </row>
    <row r="264">
      <c r="G264" s="49"/>
      <c r="I264" s="49"/>
      <c r="J264" s="49"/>
    </row>
    <row r="265">
      <c r="G265" s="49"/>
      <c r="I265" s="49"/>
      <c r="J265" s="49"/>
    </row>
    <row r="266">
      <c r="G266" s="49"/>
      <c r="I266" s="49"/>
      <c r="J266" s="49"/>
    </row>
    <row r="267">
      <c r="G267" s="49"/>
      <c r="I267" s="49"/>
      <c r="J267" s="49"/>
    </row>
    <row r="268">
      <c r="G268" s="49"/>
      <c r="I268" s="49"/>
      <c r="J268" s="49"/>
    </row>
    <row r="269">
      <c r="G269" s="49"/>
      <c r="I269" s="49"/>
      <c r="J269" s="49"/>
    </row>
    <row r="270">
      <c r="G270" s="49"/>
      <c r="I270" s="49"/>
      <c r="J270" s="49"/>
    </row>
    <row r="271">
      <c r="G271" s="49"/>
      <c r="I271" s="49"/>
      <c r="J271" s="49"/>
    </row>
    <row r="272">
      <c r="G272" s="49"/>
      <c r="I272" s="49"/>
      <c r="J272" s="49"/>
    </row>
    <row r="273">
      <c r="G273" s="49"/>
      <c r="I273" s="49"/>
      <c r="J273" s="49"/>
    </row>
    <row r="274">
      <c r="G274" s="49"/>
      <c r="I274" s="49"/>
      <c r="J274" s="49"/>
    </row>
    <row r="275">
      <c r="G275" s="49"/>
      <c r="I275" s="49"/>
      <c r="J275" s="49"/>
    </row>
    <row r="276">
      <c r="G276" s="49"/>
      <c r="I276" s="49"/>
      <c r="J276" s="49"/>
    </row>
    <row r="277">
      <c r="G277" s="49"/>
      <c r="I277" s="49"/>
      <c r="J277" s="49"/>
    </row>
    <row r="278">
      <c r="G278" s="49"/>
      <c r="I278" s="49"/>
      <c r="J278" s="49"/>
    </row>
    <row r="279">
      <c r="G279" s="49"/>
      <c r="I279" s="49"/>
      <c r="J279" s="49"/>
    </row>
    <row r="280">
      <c r="G280" s="49"/>
      <c r="I280" s="49"/>
      <c r="J280" s="49"/>
    </row>
    <row r="281">
      <c r="G281" s="49"/>
      <c r="I281" s="49"/>
      <c r="J281" s="49"/>
    </row>
    <row r="282">
      <c r="G282" s="49"/>
      <c r="I282" s="49"/>
      <c r="J282" s="49"/>
    </row>
    <row r="283">
      <c r="G283" s="49"/>
      <c r="I283" s="49"/>
      <c r="J283" s="49"/>
    </row>
    <row r="284">
      <c r="G284" s="49"/>
      <c r="I284" s="49"/>
      <c r="J284" s="49"/>
    </row>
    <row r="285">
      <c r="G285" s="49"/>
      <c r="I285" s="49"/>
      <c r="J285" s="49"/>
    </row>
    <row r="286">
      <c r="G286" s="49"/>
      <c r="I286" s="49"/>
      <c r="J286" s="49"/>
    </row>
    <row r="287">
      <c r="G287" s="49"/>
      <c r="I287" s="49"/>
      <c r="J287" s="49"/>
    </row>
    <row r="288">
      <c r="G288" s="49"/>
      <c r="I288" s="49"/>
      <c r="J288" s="49"/>
    </row>
    <row r="289">
      <c r="G289" s="49"/>
      <c r="I289" s="49"/>
      <c r="J289" s="49"/>
    </row>
    <row r="290">
      <c r="G290" s="49"/>
      <c r="I290" s="49"/>
      <c r="J290" s="49"/>
    </row>
    <row r="291">
      <c r="G291" s="49"/>
      <c r="I291" s="49"/>
      <c r="J291" s="49"/>
    </row>
    <row r="292">
      <c r="G292" s="49"/>
      <c r="I292" s="49"/>
      <c r="J292" s="49"/>
    </row>
    <row r="293">
      <c r="G293" s="49"/>
      <c r="I293" s="49"/>
      <c r="J293" s="49"/>
    </row>
    <row r="294">
      <c r="G294" s="49"/>
      <c r="I294" s="49"/>
      <c r="J294" s="49"/>
    </row>
    <row r="295">
      <c r="G295" s="49"/>
      <c r="I295" s="49"/>
      <c r="J295" s="49"/>
    </row>
    <row r="296">
      <c r="G296" s="49"/>
      <c r="I296" s="49"/>
      <c r="J296" s="49"/>
    </row>
    <row r="297">
      <c r="G297" s="49"/>
      <c r="I297" s="49"/>
      <c r="J297" s="49"/>
    </row>
    <row r="298">
      <c r="G298" s="49"/>
      <c r="I298" s="49"/>
      <c r="J298" s="49"/>
    </row>
    <row r="299">
      <c r="G299" s="49"/>
      <c r="I299" s="49"/>
      <c r="J299" s="49"/>
    </row>
    <row r="300">
      <c r="G300" s="49"/>
      <c r="I300" s="49"/>
      <c r="J300" s="49"/>
    </row>
    <row r="301">
      <c r="G301" s="49"/>
      <c r="I301" s="49"/>
      <c r="J301" s="49"/>
    </row>
    <row r="302">
      <c r="G302" s="49"/>
      <c r="I302" s="49"/>
      <c r="J302" s="49"/>
    </row>
    <row r="303">
      <c r="G303" s="49"/>
      <c r="I303" s="49"/>
      <c r="J303" s="49"/>
    </row>
    <row r="304">
      <c r="G304" s="49"/>
      <c r="I304" s="49"/>
      <c r="J304" s="49"/>
    </row>
    <row r="305">
      <c r="G305" s="49"/>
      <c r="I305" s="49"/>
      <c r="J305" s="49"/>
    </row>
    <row r="306">
      <c r="G306" s="49"/>
      <c r="I306" s="49"/>
      <c r="J306" s="49"/>
    </row>
    <row r="307">
      <c r="G307" s="49"/>
      <c r="I307" s="49"/>
      <c r="J307" s="49"/>
    </row>
    <row r="308">
      <c r="G308" s="49"/>
      <c r="I308" s="49"/>
      <c r="J308" s="49"/>
    </row>
    <row r="309">
      <c r="G309" s="49"/>
      <c r="I309" s="49"/>
      <c r="J309" s="49"/>
    </row>
    <row r="310">
      <c r="G310" s="49"/>
      <c r="I310" s="49"/>
      <c r="J310" s="49"/>
    </row>
    <row r="311">
      <c r="G311" s="49"/>
      <c r="I311" s="49"/>
      <c r="J311" s="49"/>
    </row>
    <row r="312">
      <c r="G312" s="49"/>
      <c r="I312" s="49"/>
      <c r="J312" s="49"/>
    </row>
    <row r="313">
      <c r="G313" s="49"/>
      <c r="I313" s="49"/>
      <c r="J313" s="49"/>
    </row>
    <row r="314">
      <c r="G314" s="49"/>
      <c r="I314" s="49"/>
      <c r="J314" s="49"/>
    </row>
    <row r="315">
      <c r="G315" s="49"/>
      <c r="I315" s="49"/>
      <c r="J315" s="49"/>
    </row>
    <row r="316">
      <c r="G316" s="49"/>
      <c r="I316" s="49"/>
      <c r="J316" s="49"/>
    </row>
    <row r="317">
      <c r="G317" s="49"/>
      <c r="I317" s="49"/>
      <c r="J317" s="49"/>
    </row>
    <row r="318">
      <c r="G318" s="49"/>
      <c r="I318" s="49"/>
      <c r="J318" s="49"/>
    </row>
    <row r="319">
      <c r="G319" s="49"/>
      <c r="I319" s="49"/>
      <c r="J319" s="49"/>
    </row>
    <row r="320">
      <c r="G320" s="49"/>
      <c r="I320" s="49"/>
      <c r="J320" s="49"/>
    </row>
    <row r="321">
      <c r="G321" s="49"/>
      <c r="I321" s="49"/>
      <c r="J321" s="49"/>
    </row>
    <row r="322">
      <c r="G322" s="49"/>
      <c r="I322" s="49"/>
      <c r="J322" s="49"/>
    </row>
    <row r="323">
      <c r="G323" s="49"/>
      <c r="I323" s="49"/>
      <c r="J323" s="49"/>
    </row>
    <row r="324">
      <c r="G324" s="49"/>
      <c r="I324" s="49"/>
      <c r="J324" s="49"/>
    </row>
    <row r="325">
      <c r="G325" s="49"/>
      <c r="I325" s="49"/>
      <c r="J325" s="49"/>
    </row>
    <row r="326">
      <c r="G326" s="49"/>
      <c r="I326" s="49"/>
      <c r="J326" s="49"/>
    </row>
    <row r="327">
      <c r="G327" s="49"/>
      <c r="I327" s="49"/>
      <c r="J327" s="49"/>
    </row>
    <row r="328">
      <c r="G328" s="49"/>
      <c r="I328" s="49"/>
      <c r="J328" s="49"/>
    </row>
    <row r="329">
      <c r="G329" s="49"/>
      <c r="I329" s="49"/>
      <c r="J329" s="49"/>
    </row>
    <row r="330">
      <c r="G330" s="49"/>
      <c r="I330" s="49"/>
      <c r="J330" s="49"/>
    </row>
    <row r="331">
      <c r="G331" s="49"/>
      <c r="I331" s="49"/>
      <c r="J331" s="49"/>
    </row>
    <row r="332">
      <c r="G332" s="49"/>
      <c r="I332" s="49"/>
      <c r="J332" s="49"/>
    </row>
    <row r="333">
      <c r="G333" s="49"/>
      <c r="I333" s="49"/>
      <c r="J333" s="49"/>
    </row>
    <row r="334">
      <c r="G334" s="49"/>
      <c r="I334" s="49"/>
      <c r="J334" s="49"/>
    </row>
    <row r="335">
      <c r="G335" s="49"/>
      <c r="I335" s="49"/>
      <c r="J335" s="49"/>
    </row>
    <row r="336">
      <c r="G336" s="49"/>
      <c r="I336" s="49"/>
      <c r="J336" s="49"/>
    </row>
    <row r="337">
      <c r="G337" s="49"/>
      <c r="I337" s="49"/>
      <c r="J337" s="49"/>
    </row>
    <row r="338">
      <c r="G338" s="49"/>
      <c r="I338" s="49"/>
      <c r="J338" s="49"/>
    </row>
    <row r="339">
      <c r="G339" s="49"/>
      <c r="I339" s="49"/>
      <c r="J339" s="49"/>
    </row>
    <row r="340">
      <c r="G340" s="49"/>
      <c r="I340" s="49"/>
      <c r="J340" s="49"/>
    </row>
    <row r="341">
      <c r="G341" s="49"/>
      <c r="I341" s="49"/>
      <c r="J341" s="49"/>
    </row>
    <row r="342">
      <c r="G342" s="49"/>
      <c r="I342" s="49"/>
      <c r="J342" s="49"/>
    </row>
    <row r="343">
      <c r="G343" s="49"/>
      <c r="I343" s="49"/>
      <c r="J343" s="49"/>
    </row>
    <row r="344">
      <c r="G344" s="49"/>
      <c r="I344" s="49"/>
      <c r="J344" s="49"/>
    </row>
    <row r="345">
      <c r="G345" s="49"/>
      <c r="I345" s="49"/>
      <c r="J345" s="49"/>
    </row>
    <row r="346">
      <c r="G346" s="49"/>
      <c r="I346" s="49"/>
      <c r="J346" s="49"/>
    </row>
    <row r="347">
      <c r="G347" s="49"/>
      <c r="I347" s="49"/>
      <c r="J347" s="49"/>
    </row>
    <row r="348">
      <c r="G348" s="49"/>
      <c r="I348" s="49"/>
      <c r="J348" s="49"/>
    </row>
    <row r="349">
      <c r="G349" s="49"/>
      <c r="I349" s="49"/>
      <c r="J349" s="49"/>
    </row>
    <row r="350">
      <c r="G350" s="49"/>
      <c r="I350" s="49"/>
      <c r="J350" s="49"/>
    </row>
    <row r="351">
      <c r="G351" s="49"/>
      <c r="I351" s="49"/>
      <c r="J351" s="49"/>
    </row>
    <row r="352">
      <c r="G352" s="49"/>
      <c r="I352" s="49"/>
      <c r="J352" s="49"/>
    </row>
    <row r="353">
      <c r="G353" s="49"/>
      <c r="I353" s="49"/>
      <c r="J353" s="49"/>
    </row>
    <row r="354">
      <c r="G354" s="49"/>
      <c r="I354" s="49"/>
      <c r="J354" s="49"/>
    </row>
    <row r="355">
      <c r="G355" s="49"/>
      <c r="I355" s="49"/>
      <c r="J355" s="49"/>
    </row>
    <row r="356">
      <c r="G356" s="49"/>
      <c r="I356" s="49"/>
      <c r="J356" s="49"/>
    </row>
    <row r="357">
      <c r="G357" s="49"/>
      <c r="I357" s="49"/>
      <c r="J357" s="49"/>
    </row>
    <row r="358">
      <c r="G358" s="49"/>
      <c r="I358" s="49"/>
      <c r="J358" s="49"/>
    </row>
    <row r="359">
      <c r="G359" s="49"/>
      <c r="I359" s="49"/>
      <c r="J359" s="49"/>
    </row>
    <row r="360">
      <c r="G360" s="49"/>
      <c r="I360" s="49"/>
      <c r="J360" s="49"/>
    </row>
    <row r="361">
      <c r="G361" s="49"/>
      <c r="I361" s="49"/>
      <c r="J361" s="49"/>
    </row>
    <row r="362">
      <c r="G362" s="49"/>
      <c r="I362" s="49"/>
      <c r="J362" s="49"/>
    </row>
    <row r="363">
      <c r="G363" s="49"/>
      <c r="I363" s="49"/>
      <c r="J363" s="49"/>
    </row>
    <row r="364">
      <c r="G364" s="49"/>
      <c r="I364" s="49"/>
      <c r="J364" s="49"/>
    </row>
    <row r="365">
      <c r="G365" s="49"/>
      <c r="I365" s="49"/>
      <c r="J365" s="49"/>
    </row>
    <row r="366">
      <c r="G366" s="49"/>
      <c r="I366" s="49"/>
      <c r="J366" s="49"/>
    </row>
    <row r="367">
      <c r="G367" s="49"/>
      <c r="I367" s="49"/>
      <c r="J367" s="49"/>
    </row>
    <row r="368">
      <c r="G368" s="49"/>
      <c r="I368" s="49"/>
      <c r="J368" s="49"/>
    </row>
    <row r="369">
      <c r="G369" s="49"/>
      <c r="I369" s="49"/>
      <c r="J369" s="49"/>
    </row>
    <row r="370">
      <c r="G370" s="49"/>
      <c r="I370" s="49"/>
      <c r="J370" s="49"/>
    </row>
    <row r="371">
      <c r="G371" s="49"/>
      <c r="I371" s="49"/>
      <c r="J371" s="49"/>
    </row>
    <row r="372">
      <c r="G372" s="49"/>
      <c r="I372" s="49"/>
      <c r="J372" s="49"/>
    </row>
    <row r="373">
      <c r="G373" s="49"/>
      <c r="I373" s="49"/>
      <c r="J373" s="49"/>
    </row>
    <row r="374">
      <c r="G374" s="49"/>
      <c r="I374" s="49"/>
      <c r="J374" s="49"/>
    </row>
    <row r="375">
      <c r="G375" s="49"/>
      <c r="I375" s="49"/>
      <c r="J375" s="49"/>
    </row>
    <row r="376">
      <c r="G376" s="49"/>
      <c r="I376" s="49"/>
      <c r="J376" s="49"/>
    </row>
    <row r="377">
      <c r="G377" s="49"/>
      <c r="I377" s="49"/>
      <c r="J377" s="49"/>
    </row>
    <row r="378">
      <c r="G378" s="49"/>
      <c r="I378" s="49"/>
      <c r="J378" s="49"/>
    </row>
    <row r="379">
      <c r="G379" s="49"/>
      <c r="I379" s="49"/>
      <c r="J379" s="49"/>
    </row>
    <row r="380">
      <c r="G380" s="49"/>
      <c r="I380" s="49"/>
      <c r="J380" s="49"/>
    </row>
    <row r="381">
      <c r="G381" s="49"/>
      <c r="I381" s="49"/>
      <c r="J381" s="49"/>
    </row>
    <row r="382">
      <c r="G382" s="49"/>
      <c r="I382" s="49"/>
      <c r="J382" s="49"/>
    </row>
    <row r="383">
      <c r="G383" s="49"/>
      <c r="I383" s="49"/>
      <c r="J383" s="49"/>
    </row>
    <row r="384">
      <c r="G384" s="49"/>
      <c r="I384" s="49"/>
      <c r="J384" s="49"/>
    </row>
    <row r="385">
      <c r="G385" s="49"/>
      <c r="I385" s="49"/>
      <c r="J385" s="49"/>
    </row>
    <row r="386">
      <c r="G386" s="49"/>
      <c r="I386" s="49"/>
      <c r="J386" s="49"/>
    </row>
    <row r="387">
      <c r="G387" s="49"/>
      <c r="I387" s="49"/>
      <c r="J387" s="49"/>
    </row>
    <row r="388">
      <c r="G388" s="49"/>
      <c r="I388" s="49"/>
      <c r="J388" s="49"/>
    </row>
    <row r="389">
      <c r="G389" s="49"/>
      <c r="I389" s="49"/>
      <c r="J389" s="49"/>
    </row>
    <row r="390">
      <c r="G390" s="49"/>
      <c r="I390" s="49"/>
      <c r="J390" s="49"/>
    </row>
    <row r="391">
      <c r="G391" s="49"/>
      <c r="I391" s="49"/>
      <c r="J391" s="49"/>
    </row>
    <row r="392">
      <c r="G392" s="49"/>
      <c r="I392" s="49"/>
      <c r="J392" s="49"/>
    </row>
    <row r="393">
      <c r="G393" s="49"/>
      <c r="I393" s="49"/>
      <c r="J393" s="49"/>
    </row>
    <row r="394">
      <c r="G394" s="49"/>
      <c r="I394" s="49"/>
      <c r="J394" s="49"/>
    </row>
    <row r="395">
      <c r="G395" s="49"/>
      <c r="I395" s="49"/>
      <c r="J395" s="49"/>
    </row>
    <row r="396">
      <c r="G396" s="49"/>
      <c r="I396" s="49"/>
      <c r="J396" s="49"/>
    </row>
    <row r="397">
      <c r="G397" s="49"/>
      <c r="I397" s="49"/>
      <c r="J397" s="49"/>
    </row>
    <row r="398">
      <c r="G398" s="49"/>
      <c r="I398" s="49"/>
      <c r="J398" s="49"/>
    </row>
    <row r="399">
      <c r="G399" s="49"/>
      <c r="I399" s="49"/>
      <c r="J399" s="49"/>
    </row>
    <row r="400">
      <c r="G400" s="49"/>
      <c r="I400" s="49"/>
      <c r="J400" s="49"/>
    </row>
    <row r="401">
      <c r="G401" s="49"/>
      <c r="I401" s="49"/>
      <c r="J401" s="49"/>
    </row>
    <row r="402">
      <c r="G402" s="49"/>
      <c r="I402" s="49"/>
      <c r="J402" s="49"/>
    </row>
    <row r="403">
      <c r="G403" s="49"/>
      <c r="I403" s="49"/>
      <c r="J403" s="49"/>
    </row>
    <row r="404">
      <c r="G404" s="49"/>
      <c r="I404" s="49"/>
      <c r="J404" s="49"/>
    </row>
    <row r="405">
      <c r="G405" s="49"/>
      <c r="I405" s="49"/>
      <c r="J405" s="49"/>
    </row>
    <row r="406">
      <c r="G406" s="49"/>
      <c r="I406" s="49"/>
      <c r="J406" s="49"/>
    </row>
    <row r="407">
      <c r="G407" s="49"/>
      <c r="I407" s="49"/>
      <c r="J407" s="49"/>
    </row>
    <row r="408">
      <c r="G408" s="49"/>
      <c r="I408" s="49"/>
      <c r="J408" s="49"/>
    </row>
    <row r="409">
      <c r="G409" s="49"/>
      <c r="I409" s="49"/>
      <c r="J409" s="49"/>
    </row>
    <row r="410">
      <c r="G410" s="49"/>
      <c r="I410" s="49"/>
      <c r="J410" s="49"/>
    </row>
    <row r="411">
      <c r="G411" s="49"/>
      <c r="I411" s="49"/>
      <c r="J411" s="49"/>
    </row>
    <row r="412">
      <c r="G412" s="49"/>
      <c r="I412" s="49"/>
      <c r="J412" s="49"/>
    </row>
    <row r="413">
      <c r="G413" s="49"/>
      <c r="I413" s="49"/>
      <c r="J413" s="49"/>
    </row>
    <row r="414">
      <c r="G414" s="49"/>
      <c r="I414" s="49"/>
      <c r="J414" s="49"/>
    </row>
    <row r="415">
      <c r="G415" s="49"/>
      <c r="I415" s="49"/>
      <c r="J415" s="49"/>
    </row>
    <row r="416">
      <c r="G416" s="49"/>
      <c r="I416" s="49"/>
      <c r="J416" s="49"/>
    </row>
    <row r="417">
      <c r="G417" s="49"/>
      <c r="I417" s="49"/>
      <c r="J417" s="49"/>
    </row>
    <row r="418">
      <c r="G418" s="49"/>
      <c r="I418" s="49"/>
      <c r="J418" s="49"/>
    </row>
    <row r="419">
      <c r="G419" s="49"/>
      <c r="I419" s="49"/>
      <c r="J419" s="49"/>
    </row>
    <row r="420">
      <c r="G420" s="49"/>
      <c r="I420" s="49"/>
      <c r="J420" s="49"/>
    </row>
    <row r="421">
      <c r="G421" s="49"/>
      <c r="I421" s="49"/>
      <c r="J421" s="49"/>
    </row>
    <row r="422">
      <c r="G422" s="49"/>
      <c r="I422" s="49"/>
      <c r="J422" s="49"/>
    </row>
    <row r="423">
      <c r="G423" s="49"/>
      <c r="I423" s="49"/>
      <c r="J423" s="49"/>
    </row>
    <row r="424">
      <c r="G424" s="49"/>
      <c r="I424" s="49"/>
      <c r="J424" s="49"/>
    </row>
    <row r="425">
      <c r="G425" s="49"/>
      <c r="I425" s="49"/>
      <c r="J425" s="49"/>
    </row>
    <row r="426">
      <c r="G426" s="49"/>
      <c r="I426" s="49"/>
      <c r="J426" s="49"/>
    </row>
    <row r="427">
      <c r="G427" s="49"/>
      <c r="I427" s="49"/>
      <c r="J427" s="49"/>
    </row>
    <row r="428">
      <c r="G428" s="49"/>
      <c r="I428" s="49"/>
      <c r="J428" s="49"/>
    </row>
    <row r="429">
      <c r="G429" s="49"/>
      <c r="I429" s="49"/>
      <c r="J429" s="49"/>
    </row>
    <row r="430">
      <c r="G430" s="49"/>
      <c r="I430" s="49"/>
      <c r="J430" s="49"/>
    </row>
    <row r="431">
      <c r="G431" s="49"/>
      <c r="I431" s="49"/>
      <c r="J431" s="49"/>
    </row>
    <row r="432">
      <c r="G432" s="49"/>
      <c r="I432" s="49"/>
      <c r="J432" s="49"/>
    </row>
    <row r="433">
      <c r="G433" s="49"/>
      <c r="I433" s="49"/>
      <c r="J433" s="49"/>
    </row>
    <row r="434">
      <c r="G434" s="49"/>
      <c r="I434" s="49"/>
      <c r="J434" s="49"/>
    </row>
    <row r="435">
      <c r="G435" s="49"/>
      <c r="I435" s="49"/>
      <c r="J435" s="49"/>
    </row>
    <row r="436">
      <c r="G436" s="49"/>
      <c r="I436" s="49"/>
      <c r="J436" s="49"/>
    </row>
    <row r="437">
      <c r="G437" s="49"/>
      <c r="I437" s="49"/>
      <c r="J437" s="49"/>
    </row>
    <row r="438">
      <c r="G438" s="49"/>
      <c r="I438" s="49"/>
      <c r="J438" s="49"/>
    </row>
    <row r="439">
      <c r="G439" s="49"/>
      <c r="I439" s="49"/>
      <c r="J439" s="49"/>
    </row>
    <row r="440">
      <c r="G440" s="49"/>
      <c r="I440" s="49"/>
      <c r="J440" s="49"/>
    </row>
    <row r="441">
      <c r="G441" s="49"/>
      <c r="I441" s="49"/>
      <c r="J441" s="49"/>
    </row>
    <row r="442">
      <c r="G442" s="49"/>
      <c r="I442" s="49"/>
      <c r="J442" s="49"/>
    </row>
    <row r="443">
      <c r="G443" s="49"/>
      <c r="I443" s="49"/>
      <c r="J443" s="49"/>
    </row>
    <row r="444">
      <c r="G444" s="49"/>
      <c r="I444" s="49"/>
      <c r="J444" s="49"/>
    </row>
    <row r="445">
      <c r="G445" s="49"/>
      <c r="I445" s="49"/>
      <c r="J445" s="49"/>
    </row>
    <row r="446">
      <c r="G446" s="49"/>
      <c r="I446" s="49"/>
      <c r="J446" s="49"/>
    </row>
    <row r="447">
      <c r="G447" s="49"/>
      <c r="I447" s="49"/>
      <c r="J447" s="49"/>
    </row>
    <row r="448">
      <c r="G448" s="49"/>
      <c r="I448" s="49"/>
      <c r="J448" s="49"/>
    </row>
    <row r="449">
      <c r="G449" s="49"/>
      <c r="I449" s="49"/>
      <c r="J449" s="49"/>
    </row>
    <row r="450">
      <c r="G450" s="49"/>
      <c r="I450" s="49"/>
      <c r="J450" s="49"/>
    </row>
    <row r="451">
      <c r="G451" s="49"/>
      <c r="I451" s="49"/>
      <c r="J451" s="49"/>
    </row>
    <row r="452">
      <c r="G452" s="49"/>
      <c r="I452" s="49"/>
      <c r="J452" s="49"/>
    </row>
    <row r="453">
      <c r="G453" s="49"/>
      <c r="I453" s="49"/>
      <c r="J453" s="49"/>
    </row>
    <row r="454">
      <c r="G454" s="49"/>
      <c r="I454" s="49"/>
      <c r="J454" s="49"/>
    </row>
    <row r="455">
      <c r="G455" s="49"/>
      <c r="I455" s="49"/>
      <c r="J455" s="49"/>
    </row>
    <row r="456">
      <c r="G456" s="49"/>
      <c r="I456" s="49"/>
      <c r="J456" s="49"/>
    </row>
    <row r="457">
      <c r="G457" s="49"/>
      <c r="I457" s="49"/>
      <c r="J457" s="49"/>
    </row>
    <row r="458">
      <c r="G458" s="49"/>
      <c r="I458" s="49"/>
      <c r="J458" s="49"/>
    </row>
    <row r="459">
      <c r="G459" s="49"/>
      <c r="I459" s="49"/>
      <c r="J459" s="49"/>
    </row>
    <row r="460">
      <c r="G460" s="49"/>
      <c r="I460" s="49"/>
      <c r="J460" s="49"/>
    </row>
    <row r="461">
      <c r="G461" s="49"/>
      <c r="I461" s="49"/>
      <c r="J461" s="49"/>
    </row>
    <row r="462">
      <c r="G462" s="49"/>
      <c r="I462" s="49"/>
      <c r="J462" s="49"/>
    </row>
    <row r="463">
      <c r="G463" s="49"/>
      <c r="I463" s="49"/>
      <c r="J463" s="49"/>
    </row>
    <row r="464">
      <c r="G464" s="49"/>
      <c r="I464" s="49"/>
      <c r="J464" s="49"/>
    </row>
    <row r="465">
      <c r="G465" s="49"/>
      <c r="I465" s="49"/>
      <c r="J465" s="49"/>
    </row>
    <row r="466">
      <c r="G466" s="49"/>
      <c r="I466" s="49"/>
      <c r="J466" s="49"/>
    </row>
    <row r="467">
      <c r="G467" s="49"/>
      <c r="I467" s="49"/>
      <c r="J467" s="49"/>
    </row>
    <row r="468">
      <c r="G468" s="49"/>
      <c r="I468" s="49"/>
      <c r="J468" s="49"/>
    </row>
    <row r="469">
      <c r="G469" s="49"/>
      <c r="I469" s="49"/>
      <c r="J469" s="49"/>
    </row>
    <row r="470">
      <c r="G470" s="49"/>
      <c r="I470" s="49"/>
      <c r="J470" s="49"/>
    </row>
    <row r="471">
      <c r="G471" s="49"/>
      <c r="I471" s="49"/>
      <c r="J471" s="49"/>
    </row>
    <row r="472">
      <c r="G472" s="49"/>
      <c r="I472" s="49"/>
      <c r="J472" s="49"/>
    </row>
    <row r="473">
      <c r="G473" s="49"/>
      <c r="I473" s="49"/>
      <c r="J473" s="49"/>
    </row>
    <row r="474">
      <c r="G474" s="49"/>
      <c r="I474" s="49"/>
      <c r="J474" s="49"/>
    </row>
    <row r="475">
      <c r="G475" s="49"/>
      <c r="I475" s="49"/>
      <c r="J475" s="49"/>
    </row>
    <row r="476">
      <c r="G476" s="49"/>
      <c r="I476" s="49"/>
      <c r="J476" s="49"/>
    </row>
    <row r="477">
      <c r="G477" s="49"/>
      <c r="I477" s="49"/>
      <c r="J477" s="49"/>
    </row>
    <row r="478">
      <c r="G478" s="49"/>
      <c r="I478" s="49"/>
      <c r="J478" s="49"/>
    </row>
    <row r="479">
      <c r="G479" s="49"/>
      <c r="I479" s="49"/>
      <c r="J479" s="49"/>
    </row>
    <row r="480">
      <c r="G480" s="49"/>
      <c r="I480" s="49"/>
      <c r="J480" s="49"/>
    </row>
    <row r="481">
      <c r="G481" s="49"/>
      <c r="I481" s="49"/>
      <c r="J481" s="49"/>
    </row>
    <row r="482">
      <c r="G482" s="49"/>
      <c r="I482" s="49"/>
      <c r="J482" s="49"/>
    </row>
    <row r="483">
      <c r="G483" s="49"/>
      <c r="I483" s="49"/>
      <c r="J483" s="49"/>
    </row>
    <row r="484">
      <c r="G484" s="49"/>
      <c r="I484" s="49"/>
      <c r="J484" s="49"/>
    </row>
    <row r="485">
      <c r="G485" s="49"/>
      <c r="I485" s="49"/>
      <c r="J485" s="49"/>
    </row>
    <row r="486">
      <c r="G486" s="49"/>
      <c r="I486" s="49"/>
      <c r="J486" s="49"/>
    </row>
    <row r="487">
      <c r="G487" s="49"/>
      <c r="I487" s="49"/>
      <c r="J487" s="49"/>
    </row>
    <row r="488">
      <c r="G488" s="49"/>
      <c r="I488" s="49"/>
      <c r="J488" s="49"/>
    </row>
    <row r="489">
      <c r="G489" s="49"/>
      <c r="I489" s="49"/>
      <c r="J489" s="49"/>
    </row>
    <row r="490">
      <c r="G490" s="49"/>
      <c r="I490" s="49"/>
      <c r="J490" s="49"/>
    </row>
    <row r="491">
      <c r="G491" s="49"/>
      <c r="I491" s="49"/>
      <c r="J491" s="49"/>
    </row>
    <row r="492">
      <c r="G492" s="49"/>
      <c r="I492" s="49"/>
      <c r="J492" s="49"/>
    </row>
    <row r="493">
      <c r="G493" s="49"/>
      <c r="I493" s="49"/>
      <c r="J493" s="49"/>
    </row>
    <row r="494">
      <c r="G494" s="49"/>
      <c r="I494" s="49"/>
      <c r="J494" s="49"/>
    </row>
    <row r="495">
      <c r="G495" s="49"/>
      <c r="I495" s="49"/>
      <c r="J495" s="49"/>
    </row>
    <row r="496">
      <c r="G496" s="49"/>
      <c r="I496" s="49"/>
      <c r="J496" s="49"/>
    </row>
    <row r="497">
      <c r="G497" s="49"/>
      <c r="I497" s="49"/>
      <c r="J497" s="49"/>
    </row>
    <row r="498">
      <c r="G498" s="49"/>
      <c r="I498" s="49"/>
      <c r="J498" s="49"/>
    </row>
    <row r="499">
      <c r="G499" s="49"/>
      <c r="I499" s="49"/>
      <c r="J499" s="49"/>
    </row>
    <row r="500">
      <c r="G500" s="49"/>
      <c r="I500" s="49"/>
      <c r="J500" s="49"/>
    </row>
    <row r="501">
      <c r="G501" s="49"/>
      <c r="I501" s="49"/>
      <c r="J501" s="49"/>
    </row>
    <row r="502">
      <c r="G502" s="49"/>
      <c r="I502" s="49"/>
      <c r="J502" s="49"/>
    </row>
    <row r="503">
      <c r="G503" s="49"/>
      <c r="I503" s="49"/>
      <c r="J503" s="49"/>
    </row>
    <row r="504">
      <c r="G504" s="49"/>
      <c r="I504" s="49"/>
      <c r="J504" s="49"/>
    </row>
    <row r="505">
      <c r="G505" s="49"/>
      <c r="I505" s="49"/>
      <c r="J505" s="49"/>
    </row>
    <row r="506">
      <c r="G506" s="49"/>
      <c r="I506" s="49"/>
      <c r="J506" s="49"/>
    </row>
    <row r="507">
      <c r="G507" s="49"/>
      <c r="I507" s="49"/>
      <c r="J507" s="49"/>
    </row>
    <row r="508">
      <c r="G508" s="49"/>
      <c r="I508" s="49"/>
      <c r="J508" s="49"/>
    </row>
    <row r="509">
      <c r="G509" s="49"/>
      <c r="I509" s="49"/>
      <c r="J509" s="49"/>
    </row>
    <row r="510">
      <c r="G510" s="49"/>
      <c r="I510" s="49"/>
      <c r="J510" s="49"/>
    </row>
    <row r="511">
      <c r="G511" s="49"/>
      <c r="I511" s="49"/>
      <c r="J511" s="49"/>
    </row>
    <row r="512">
      <c r="G512" s="49"/>
      <c r="I512" s="49"/>
      <c r="J512" s="49"/>
    </row>
    <row r="513">
      <c r="G513" s="49"/>
      <c r="I513" s="49"/>
      <c r="J513" s="49"/>
    </row>
    <row r="514">
      <c r="G514" s="49"/>
      <c r="I514" s="49"/>
      <c r="J514" s="49"/>
    </row>
    <row r="515">
      <c r="G515" s="49"/>
      <c r="I515" s="49"/>
      <c r="J515" s="49"/>
    </row>
    <row r="516">
      <c r="G516" s="49"/>
      <c r="I516" s="49"/>
      <c r="J516" s="49"/>
    </row>
    <row r="517">
      <c r="G517" s="49"/>
      <c r="I517" s="49"/>
      <c r="J517" s="49"/>
    </row>
    <row r="518">
      <c r="G518" s="49"/>
      <c r="I518" s="49"/>
      <c r="J518" s="49"/>
    </row>
    <row r="519">
      <c r="G519" s="49"/>
      <c r="I519" s="49"/>
      <c r="J519" s="49"/>
    </row>
    <row r="520">
      <c r="G520" s="49"/>
      <c r="I520" s="49"/>
      <c r="J520" s="49"/>
    </row>
    <row r="521">
      <c r="G521" s="49"/>
      <c r="I521" s="49"/>
      <c r="J521" s="49"/>
    </row>
    <row r="522">
      <c r="G522" s="49"/>
      <c r="I522" s="49"/>
      <c r="J522" s="49"/>
    </row>
    <row r="523">
      <c r="G523" s="49"/>
      <c r="I523" s="49"/>
      <c r="J523" s="49"/>
    </row>
    <row r="524">
      <c r="G524" s="49"/>
      <c r="I524" s="49"/>
      <c r="J524" s="49"/>
    </row>
    <row r="525">
      <c r="G525" s="49"/>
      <c r="I525" s="49"/>
      <c r="J525" s="49"/>
    </row>
    <row r="526">
      <c r="G526" s="49"/>
      <c r="I526" s="49"/>
      <c r="J526" s="49"/>
    </row>
    <row r="527">
      <c r="G527" s="49"/>
      <c r="I527" s="49"/>
      <c r="J527" s="49"/>
    </row>
    <row r="528">
      <c r="G528" s="49"/>
      <c r="I528" s="49"/>
      <c r="J528" s="49"/>
    </row>
    <row r="529">
      <c r="G529" s="49"/>
      <c r="I529" s="49"/>
      <c r="J529" s="49"/>
    </row>
    <row r="530">
      <c r="G530" s="49"/>
      <c r="I530" s="49"/>
      <c r="J530" s="49"/>
    </row>
    <row r="531">
      <c r="G531" s="49"/>
      <c r="I531" s="49"/>
      <c r="J531" s="49"/>
    </row>
    <row r="532">
      <c r="G532" s="49"/>
      <c r="I532" s="49"/>
      <c r="J532" s="49"/>
    </row>
    <row r="533">
      <c r="G533" s="49"/>
      <c r="I533" s="49"/>
      <c r="J533" s="49"/>
    </row>
    <row r="534">
      <c r="G534" s="49"/>
      <c r="I534" s="49"/>
      <c r="J534" s="49"/>
    </row>
    <row r="535">
      <c r="G535" s="49"/>
      <c r="I535" s="49"/>
      <c r="J535" s="49"/>
    </row>
    <row r="536">
      <c r="G536" s="49"/>
      <c r="I536" s="49"/>
      <c r="J536" s="49"/>
    </row>
    <row r="537">
      <c r="G537" s="49"/>
      <c r="I537" s="49"/>
      <c r="J537" s="49"/>
    </row>
    <row r="538">
      <c r="G538" s="49"/>
      <c r="I538" s="49"/>
      <c r="J538" s="49"/>
    </row>
    <row r="539">
      <c r="G539" s="49"/>
      <c r="I539" s="49"/>
      <c r="J539" s="49"/>
    </row>
    <row r="540">
      <c r="G540" s="49"/>
      <c r="I540" s="49"/>
      <c r="J540" s="49"/>
    </row>
    <row r="541">
      <c r="G541" s="49"/>
      <c r="I541" s="49"/>
      <c r="J541" s="49"/>
    </row>
    <row r="542">
      <c r="G542" s="49"/>
      <c r="I542" s="49"/>
      <c r="J542" s="49"/>
    </row>
    <row r="543">
      <c r="G543" s="49"/>
      <c r="I543" s="49"/>
      <c r="J543" s="49"/>
    </row>
    <row r="544">
      <c r="G544" s="49"/>
      <c r="I544" s="49"/>
      <c r="J544" s="49"/>
    </row>
    <row r="545">
      <c r="G545" s="49"/>
      <c r="I545" s="49"/>
      <c r="J545" s="49"/>
    </row>
    <row r="546">
      <c r="G546" s="49"/>
      <c r="I546" s="49"/>
      <c r="J546" s="49"/>
    </row>
    <row r="547">
      <c r="G547" s="49"/>
      <c r="I547" s="49"/>
      <c r="J547" s="49"/>
    </row>
    <row r="548">
      <c r="G548" s="49"/>
      <c r="I548" s="49"/>
      <c r="J548" s="49"/>
    </row>
    <row r="549">
      <c r="G549" s="49"/>
      <c r="I549" s="49"/>
      <c r="J549" s="49"/>
    </row>
    <row r="550">
      <c r="G550" s="49"/>
      <c r="I550" s="49"/>
      <c r="J550" s="49"/>
    </row>
    <row r="551">
      <c r="G551" s="49"/>
      <c r="I551" s="49"/>
      <c r="J551" s="49"/>
    </row>
    <row r="552">
      <c r="G552" s="49"/>
      <c r="I552" s="49"/>
      <c r="J552" s="49"/>
    </row>
    <row r="553">
      <c r="G553" s="49"/>
      <c r="I553" s="49"/>
      <c r="J553" s="49"/>
    </row>
    <row r="554">
      <c r="G554" s="49"/>
      <c r="I554" s="49"/>
      <c r="J554" s="49"/>
    </row>
    <row r="555">
      <c r="G555" s="49"/>
      <c r="I555" s="49"/>
      <c r="J555" s="49"/>
    </row>
    <row r="556">
      <c r="G556" s="49"/>
      <c r="I556" s="49"/>
      <c r="J556" s="49"/>
    </row>
    <row r="557">
      <c r="G557" s="49"/>
      <c r="I557" s="49"/>
      <c r="J557" s="49"/>
    </row>
    <row r="558">
      <c r="G558" s="49"/>
      <c r="I558" s="49"/>
      <c r="J558" s="49"/>
    </row>
    <row r="559">
      <c r="G559" s="49"/>
      <c r="I559" s="49"/>
      <c r="J559" s="49"/>
    </row>
    <row r="560">
      <c r="G560" s="49"/>
      <c r="I560" s="49"/>
      <c r="J560" s="49"/>
    </row>
    <row r="561">
      <c r="G561" s="49"/>
      <c r="I561" s="49"/>
      <c r="J561" s="49"/>
    </row>
    <row r="562">
      <c r="G562" s="49"/>
      <c r="I562" s="49"/>
      <c r="J562" s="49"/>
    </row>
    <row r="563">
      <c r="G563" s="49"/>
      <c r="I563" s="49"/>
      <c r="J563" s="49"/>
    </row>
    <row r="564">
      <c r="G564" s="49"/>
      <c r="I564" s="49"/>
      <c r="J564" s="49"/>
    </row>
    <row r="565">
      <c r="G565" s="49"/>
      <c r="I565" s="49"/>
      <c r="J565" s="49"/>
    </row>
    <row r="566">
      <c r="G566" s="49"/>
      <c r="I566" s="49"/>
      <c r="J566" s="49"/>
    </row>
    <row r="567">
      <c r="G567" s="49"/>
      <c r="I567" s="49"/>
      <c r="J567" s="49"/>
    </row>
    <row r="568">
      <c r="G568" s="49"/>
      <c r="I568" s="49"/>
      <c r="J568" s="49"/>
    </row>
    <row r="569">
      <c r="G569" s="49"/>
      <c r="I569" s="49"/>
      <c r="J569" s="49"/>
    </row>
    <row r="570">
      <c r="G570" s="49"/>
      <c r="I570" s="49"/>
      <c r="J570" s="49"/>
    </row>
    <row r="571">
      <c r="G571" s="49"/>
      <c r="I571" s="49"/>
      <c r="J571" s="49"/>
    </row>
    <row r="572">
      <c r="G572" s="49"/>
      <c r="I572" s="49"/>
      <c r="J572" s="49"/>
    </row>
    <row r="573">
      <c r="G573" s="49"/>
      <c r="I573" s="49"/>
      <c r="J573" s="49"/>
    </row>
    <row r="574">
      <c r="G574" s="49"/>
      <c r="I574" s="49"/>
      <c r="J574" s="49"/>
    </row>
    <row r="575">
      <c r="G575" s="49"/>
      <c r="I575" s="49"/>
      <c r="J575" s="49"/>
    </row>
    <row r="576">
      <c r="G576" s="49"/>
      <c r="I576" s="49"/>
      <c r="J576" s="49"/>
    </row>
    <row r="577">
      <c r="G577" s="49"/>
      <c r="I577" s="49"/>
      <c r="J577" s="49"/>
    </row>
    <row r="578">
      <c r="G578" s="49"/>
      <c r="I578" s="49"/>
      <c r="J578" s="49"/>
    </row>
    <row r="579">
      <c r="G579" s="49"/>
      <c r="I579" s="49"/>
      <c r="J579" s="49"/>
    </row>
    <row r="580">
      <c r="G580" s="49"/>
      <c r="I580" s="49"/>
      <c r="J580" s="49"/>
    </row>
    <row r="581">
      <c r="G581" s="49"/>
      <c r="I581" s="49"/>
      <c r="J581" s="49"/>
    </row>
    <row r="582">
      <c r="G582" s="49"/>
      <c r="I582" s="49"/>
      <c r="J582" s="49"/>
    </row>
    <row r="583">
      <c r="G583" s="49"/>
      <c r="I583" s="49"/>
      <c r="J583" s="49"/>
    </row>
    <row r="584">
      <c r="G584" s="49"/>
      <c r="I584" s="49"/>
      <c r="J584" s="49"/>
    </row>
    <row r="585">
      <c r="G585" s="49"/>
      <c r="I585" s="49"/>
      <c r="J585" s="49"/>
    </row>
    <row r="586">
      <c r="G586" s="49"/>
      <c r="I586" s="49"/>
      <c r="J586" s="49"/>
    </row>
    <row r="587">
      <c r="G587" s="49"/>
      <c r="I587" s="49"/>
      <c r="J587" s="49"/>
    </row>
    <row r="588">
      <c r="G588" s="49"/>
      <c r="I588" s="49"/>
      <c r="J588" s="49"/>
    </row>
    <row r="589">
      <c r="G589" s="49"/>
      <c r="I589" s="49"/>
      <c r="J589" s="49"/>
    </row>
    <row r="590">
      <c r="G590" s="49"/>
      <c r="I590" s="49"/>
      <c r="J590" s="49"/>
    </row>
    <row r="591">
      <c r="G591" s="49"/>
      <c r="I591" s="49"/>
      <c r="J591" s="49"/>
    </row>
    <row r="592">
      <c r="G592" s="49"/>
      <c r="I592" s="49"/>
      <c r="J592" s="49"/>
    </row>
    <row r="593">
      <c r="G593" s="49"/>
      <c r="I593" s="49"/>
      <c r="J593" s="49"/>
    </row>
    <row r="594">
      <c r="G594" s="49"/>
      <c r="I594" s="49"/>
      <c r="J594" s="49"/>
    </row>
    <row r="595">
      <c r="G595" s="49"/>
      <c r="I595" s="49"/>
      <c r="J595" s="49"/>
    </row>
    <row r="596">
      <c r="G596" s="49"/>
      <c r="I596" s="49"/>
      <c r="J596" s="49"/>
    </row>
    <row r="597">
      <c r="G597" s="49"/>
      <c r="I597" s="49"/>
      <c r="J597" s="49"/>
    </row>
    <row r="598">
      <c r="G598" s="49"/>
      <c r="I598" s="49"/>
      <c r="J598" s="49"/>
    </row>
    <row r="599">
      <c r="G599" s="49"/>
      <c r="I599" s="49"/>
      <c r="J599" s="49"/>
    </row>
    <row r="600">
      <c r="G600" s="49"/>
      <c r="I600" s="49"/>
      <c r="J600" s="49"/>
    </row>
    <row r="601">
      <c r="G601" s="49"/>
      <c r="I601" s="49"/>
      <c r="J601" s="49"/>
    </row>
    <row r="602">
      <c r="G602" s="49"/>
      <c r="I602" s="49"/>
      <c r="J602" s="49"/>
    </row>
    <row r="603">
      <c r="G603" s="49"/>
      <c r="I603" s="49"/>
      <c r="J603" s="49"/>
    </row>
    <row r="604">
      <c r="G604" s="49"/>
      <c r="I604" s="49"/>
      <c r="J604" s="49"/>
    </row>
    <row r="605">
      <c r="G605" s="49"/>
      <c r="I605" s="49"/>
      <c r="J605" s="49"/>
    </row>
    <row r="606">
      <c r="G606" s="49"/>
      <c r="I606" s="49"/>
      <c r="J606" s="49"/>
    </row>
    <row r="607">
      <c r="G607" s="49"/>
      <c r="I607" s="49"/>
      <c r="J607" s="49"/>
    </row>
    <row r="608">
      <c r="G608" s="49"/>
      <c r="I608" s="49"/>
      <c r="J608" s="49"/>
    </row>
    <row r="609">
      <c r="G609" s="49"/>
      <c r="I609" s="49"/>
      <c r="J609" s="49"/>
    </row>
    <row r="610">
      <c r="G610" s="49"/>
      <c r="I610" s="49"/>
      <c r="J610" s="49"/>
    </row>
    <row r="611">
      <c r="G611" s="49"/>
      <c r="I611" s="49"/>
      <c r="J611" s="49"/>
    </row>
    <row r="612">
      <c r="G612" s="49"/>
      <c r="I612" s="49"/>
      <c r="J612" s="49"/>
    </row>
    <row r="613">
      <c r="G613" s="49"/>
      <c r="I613" s="49"/>
      <c r="J613" s="49"/>
    </row>
    <row r="614">
      <c r="G614" s="49"/>
      <c r="I614" s="49"/>
      <c r="J614" s="49"/>
    </row>
    <row r="615">
      <c r="G615" s="49"/>
      <c r="I615" s="49"/>
      <c r="J615" s="49"/>
    </row>
    <row r="616">
      <c r="G616" s="49"/>
      <c r="I616" s="49"/>
      <c r="J616" s="49"/>
    </row>
    <row r="617">
      <c r="G617" s="49"/>
      <c r="I617" s="49"/>
      <c r="J617" s="49"/>
    </row>
    <row r="618">
      <c r="G618" s="49"/>
      <c r="I618" s="49"/>
      <c r="J618" s="49"/>
    </row>
    <row r="619">
      <c r="G619" s="49"/>
      <c r="I619" s="49"/>
      <c r="J619" s="49"/>
    </row>
    <row r="620">
      <c r="G620" s="49"/>
      <c r="I620" s="49"/>
      <c r="J620" s="49"/>
    </row>
    <row r="621">
      <c r="G621" s="49"/>
      <c r="I621" s="49"/>
      <c r="J621" s="49"/>
    </row>
    <row r="622">
      <c r="G622" s="49"/>
      <c r="I622" s="49"/>
      <c r="J622" s="49"/>
    </row>
    <row r="623">
      <c r="G623" s="49"/>
      <c r="I623" s="49"/>
      <c r="J623" s="49"/>
    </row>
    <row r="624">
      <c r="G624" s="49"/>
      <c r="I624" s="49"/>
      <c r="J624" s="49"/>
    </row>
    <row r="625">
      <c r="G625" s="49"/>
      <c r="I625" s="49"/>
      <c r="J625" s="49"/>
    </row>
    <row r="626">
      <c r="G626" s="49"/>
      <c r="I626" s="49"/>
      <c r="J626" s="49"/>
    </row>
    <row r="627">
      <c r="G627" s="49"/>
      <c r="I627" s="49"/>
      <c r="J627" s="49"/>
    </row>
    <row r="628">
      <c r="G628" s="49"/>
      <c r="I628" s="49"/>
      <c r="J628" s="49"/>
    </row>
    <row r="629">
      <c r="G629" s="49"/>
      <c r="I629" s="49"/>
      <c r="J629" s="49"/>
    </row>
    <row r="630">
      <c r="G630" s="49"/>
      <c r="I630" s="49"/>
      <c r="J630" s="49"/>
    </row>
    <row r="631">
      <c r="G631" s="49"/>
      <c r="I631" s="49"/>
      <c r="J631" s="49"/>
    </row>
    <row r="632">
      <c r="G632" s="49"/>
      <c r="I632" s="49"/>
      <c r="J632" s="49"/>
    </row>
    <row r="633">
      <c r="G633" s="49"/>
      <c r="I633" s="49"/>
      <c r="J633" s="49"/>
    </row>
    <row r="634">
      <c r="G634" s="49"/>
      <c r="I634" s="49"/>
      <c r="J634" s="49"/>
    </row>
    <row r="635">
      <c r="G635" s="49"/>
      <c r="I635" s="49"/>
      <c r="J635" s="49"/>
    </row>
    <row r="636">
      <c r="G636" s="49"/>
      <c r="I636" s="49"/>
      <c r="J636" s="49"/>
    </row>
    <row r="637">
      <c r="G637" s="49"/>
      <c r="I637" s="49"/>
      <c r="J637" s="49"/>
    </row>
    <row r="638">
      <c r="G638" s="49"/>
      <c r="I638" s="49"/>
      <c r="J638" s="49"/>
    </row>
    <row r="639">
      <c r="G639" s="49"/>
      <c r="I639" s="49"/>
      <c r="J639" s="49"/>
    </row>
    <row r="640">
      <c r="G640" s="49"/>
      <c r="I640" s="49"/>
      <c r="J640" s="49"/>
    </row>
    <row r="641">
      <c r="G641" s="49"/>
      <c r="I641" s="49"/>
      <c r="J641" s="49"/>
    </row>
    <row r="642">
      <c r="G642" s="49"/>
      <c r="I642" s="49"/>
      <c r="J642" s="49"/>
    </row>
    <row r="643">
      <c r="G643" s="49"/>
      <c r="I643" s="49"/>
      <c r="J643" s="49"/>
    </row>
    <row r="644">
      <c r="G644" s="49"/>
      <c r="I644" s="49"/>
      <c r="J644" s="49"/>
    </row>
    <row r="645">
      <c r="G645" s="49"/>
      <c r="I645" s="49"/>
      <c r="J645" s="49"/>
    </row>
    <row r="646">
      <c r="G646" s="49"/>
      <c r="I646" s="49"/>
      <c r="J646" s="49"/>
    </row>
    <row r="647">
      <c r="G647" s="49"/>
      <c r="I647" s="49"/>
      <c r="J647" s="49"/>
    </row>
    <row r="648">
      <c r="G648" s="49"/>
      <c r="I648" s="49"/>
      <c r="J648" s="49"/>
    </row>
    <row r="649">
      <c r="G649" s="49"/>
      <c r="I649" s="49"/>
      <c r="J649" s="49"/>
    </row>
    <row r="650">
      <c r="G650" s="49"/>
      <c r="I650" s="49"/>
      <c r="J650" s="49"/>
    </row>
    <row r="651">
      <c r="G651" s="49"/>
      <c r="I651" s="49"/>
      <c r="J651" s="49"/>
    </row>
    <row r="652">
      <c r="G652" s="49"/>
      <c r="I652" s="49"/>
      <c r="J652" s="49"/>
    </row>
    <row r="653">
      <c r="G653" s="49"/>
      <c r="I653" s="49"/>
      <c r="J653" s="49"/>
    </row>
    <row r="654">
      <c r="G654" s="49"/>
      <c r="I654" s="49"/>
      <c r="J654" s="49"/>
    </row>
    <row r="655">
      <c r="G655" s="49"/>
      <c r="I655" s="49"/>
      <c r="J655" s="49"/>
    </row>
    <row r="656">
      <c r="G656" s="49"/>
      <c r="I656" s="49"/>
      <c r="J656" s="49"/>
    </row>
    <row r="657">
      <c r="G657" s="49"/>
      <c r="I657" s="49"/>
      <c r="J657" s="49"/>
    </row>
    <row r="658">
      <c r="G658" s="49"/>
      <c r="I658" s="49"/>
      <c r="J658" s="49"/>
    </row>
    <row r="659">
      <c r="G659" s="49"/>
      <c r="I659" s="49"/>
      <c r="J659" s="49"/>
    </row>
    <row r="660">
      <c r="G660" s="49"/>
      <c r="I660" s="49"/>
      <c r="J660" s="49"/>
    </row>
    <row r="661">
      <c r="G661" s="49"/>
      <c r="I661" s="49"/>
      <c r="J661" s="49"/>
    </row>
    <row r="662">
      <c r="G662" s="49"/>
      <c r="I662" s="49"/>
      <c r="J662" s="49"/>
    </row>
    <row r="663">
      <c r="G663" s="49"/>
      <c r="I663" s="49"/>
      <c r="J663" s="49"/>
    </row>
    <row r="664">
      <c r="G664" s="49"/>
      <c r="I664" s="49"/>
      <c r="J664" s="49"/>
    </row>
    <row r="665">
      <c r="G665" s="49"/>
      <c r="I665" s="49"/>
      <c r="J665" s="49"/>
    </row>
    <row r="666">
      <c r="G666" s="49"/>
      <c r="I666" s="49"/>
      <c r="J666" s="49"/>
    </row>
    <row r="667">
      <c r="G667" s="49"/>
      <c r="I667" s="49"/>
      <c r="J667" s="49"/>
    </row>
    <row r="668">
      <c r="G668" s="49"/>
      <c r="I668" s="49"/>
      <c r="J668" s="49"/>
    </row>
    <row r="669">
      <c r="G669" s="49"/>
      <c r="I669" s="49"/>
      <c r="J669" s="49"/>
    </row>
    <row r="670">
      <c r="G670" s="49"/>
      <c r="I670" s="49"/>
      <c r="J670" s="49"/>
    </row>
    <row r="671">
      <c r="G671" s="49"/>
      <c r="I671" s="49"/>
      <c r="J671" s="49"/>
    </row>
    <row r="672">
      <c r="G672" s="49"/>
      <c r="I672" s="49"/>
      <c r="J672" s="49"/>
    </row>
    <row r="673">
      <c r="G673" s="49"/>
      <c r="I673" s="49"/>
      <c r="J673" s="49"/>
    </row>
    <row r="674">
      <c r="G674" s="49"/>
      <c r="I674" s="49"/>
      <c r="J674" s="49"/>
    </row>
    <row r="675">
      <c r="G675" s="49"/>
      <c r="I675" s="49"/>
      <c r="J675" s="49"/>
    </row>
    <row r="676">
      <c r="G676" s="49"/>
      <c r="I676" s="49"/>
      <c r="J676" s="49"/>
    </row>
    <row r="677">
      <c r="G677" s="49"/>
      <c r="I677" s="49"/>
      <c r="J677" s="49"/>
    </row>
    <row r="678">
      <c r="G678" s="49"/>
      <c r="I678" s="49"/>
      <c r="J678" s="49"/>
    </row>
    <row r="679">
      <c r="G679" s="49"/>
      <c r="I679" s="49"/>
      <c r="J679" s="49"/>
    </row>
    <row r="680">
      <c r="G680" s="49"/>
      <c r="I680" s="49"/>
      <c r="J680" s="49"/>
    </row>
    <row r="681">
      <c r="G681" s="49"/>
      <c r="I681" s="49"/>
      <c r="J681" s="49"/>
    </row>
    <row r="682">
      <c r="G682" s="49"/>
      <c r="I682" s="49"/>
      <c r="J682" s="49"/>
    </row>
    <row r="683">
      <c r="G683" s="49"/>
      <c r="I683" s="49"/>
      <c r="J683" s="49"/>
    </row>
    <row r="684">
      <c r="G684" s="49"/>
      <c r="I684" s="49"/>
      <c r="J684" s="49"/>
    </row>
    <row r="685">
      <c r="G685" s="49"/>
      <c r="I685" s="49"/>
      <c r="J685" s="49"/>
    </row>
    <row r="686">
      <c r="G686" s="49"/>
      <c r="I686" s="49"/>
      <c r="J686" s="49"/>
    </row>
    <row r="687">
      <c r="G687" s="49"/>
      <c r="I687" s="49"/>
      <c r="J687" s="49"/>
    </row>
    <row r="688">
      <c r="G688" s="49"/>
      <c r="I688" s="49"/>
      <c r="J688" s="49"/>
    </row>
    <row r="689">
      <c r="G689" s="49"/>
      <c r="I689" s="49"/>
      <c r="J689" s="49"/>
    </row>
    <row r="690">
      <c r="G690" s="49"/>
      <c r="I690" s="49"/>
      <c r="J690" s="49"/>
    </row>
    <row r="691">
      <c r="G691" s="49"/>
      <c r="I691" s="49"/>
      <c r="J691" s="49"/>
    </row>
    <row r="692">
      <c r="G692" s="49"/>
      <c r="I692" s="49"/>
      <c r="J692" s="49"/>
    </row>
    <row r="693">
      <c r="G693" s="49"/>
      <c r="I693" s="49"/>
      <c r="J693" s="49"/>
    </row>
    <row r="694">
      <c r="G694" s="49"/>
      <c r="I694" s="49"/>
      <c r="J694" s="49"/>
    </row>
    <row r="695">
      <c r="G695" s="49"/>
      <c r="I695" s="49"/>
      <c r="J695" s="49"/>
    </row>
    <row r="696">
      <c r="G696" s="49"/>
      <c r="I696" s="49"/>
      <c r="J696" s="49"/>
    </row>
    <row r="697">
      <c r="G697" s="49"/>
      <c r="I697" s="49"/>
      <c r="J697" s="49"/>
    </row>
    <row r="698">
      <c r="G698" s="49"/>
      <c r="I698" s="49"/>
      <c r="J698" s="49"/>
    </row>
    <row r="699">
      <c r="G699" s="49"/>
      <c r="I699" s="49"/>
      <c r="J699" s="49"/>
    </row>
    <row r="700">
      <c r="G700" s="49"/>
      <c r="I700" s="49"/>
      <c r="J700" s="49"/>
    </row>
    <row r="701">
      <c r="G701" s="49"/>
      <c r="I701" s="49"/>
      <c r="J701" s="49"/>
    </row>
    <row r="702">
      <c r="G702" s="49"/>
      <c r="I702" s="49"/>
      <c r="J702" s="49"/>
    </row>
    <row r="703">
      <c r="G703" s="49"/>
      <c r="I703" s="49"/>
      <c r="J703" s="49"/>
    </row>
    <row r="704">
      <c r="G704" s="49"/>
      <c r="I704" s="49"/>
      <c r="J704" s="49"/>
    </row>
    <row r="705">
      <c r="G705" s="49"/>
      <c r="I705" s="49"/>
      <c r="J705" s="49"/>
    </row>
    <row r="706">
      <c r="G706" s="49"/>
      <c r="I706" s="49"/>
      <c r="J706" s="49"/>
    </row>
    <row r="707">
      <c r="G707" s="49"/>
      <c r="I707" s="49"/>
      <c r="J707" s="49"/>
    </row>
    <row r="708">
      <c r="G708" s="49"/>
      <c r="I708" s="49"/>
      <c r="J708" s="49"/>
    </row>
    <row r="709">
      <c r="G709" s="49"/>
      <c r="I709" s="49"/>
      <c r="J709" s="49"/>
    </row>
    <row r="710">
      <c r="G710" s="49"/>
      <c r="I710" s="49"/>
      <c r="J710" s="49"/>
    </row>
    <row r="711">
      <c r="G711" s="49"/>
      <c r="I711" s="49"/>
      <c r="J711" s="49"/>
    </row>
    <row r="712">
      <c r="G712" s="49"/>
      <c r="I712" s="49"/>
      <c r="J712" s="49"/>
    </row>
    <row r="713">
      <c r="G713" s="49"/>
      <c r="I713" s="49"/>
      <c r="J713" s="49"/>
    </row>
    <row r="714">
      <c r="G714" s="49"/>
      <c r="I714" s="49"/>
      <c r="J714" s="49"/>
    </row>
    <row r="715">
      <c r="G715" s="49"/>
      <c r="I715" s="49"/>
      <c r="J715" s="49"/>
    </row>
    <row r="716">
      <c r="G716" s="49"/>
      <c r="I716" s="49"/>
      <c r="J716" s="49"/>
    </row>
    <row r="717">
      <c r="G717" s="49"/>
      <c r="I717" s="49"/>
      <c r="J717" s="49"/>
    </row>
    <row r="718">
      <c r="G718" s="49"/>
      <c r="I718" s="49"/>
      <c r="J718" s="49"/>
    </row>
    <row r="719">
      <c r="G719" s="49"/>
      <c r="I719" s="49"/>
      <c r="J719" s="49"/>
    </row>
    <row r="720">
      <c r="G720" s="49"/>
      <c r="I720" s="49"/>
      <c r="J720" s="49"/>
    </row>
    <row r="721">
      <c r="G721" s="49"/>
      <c r="I721" s="49"/>
      <c r="J721" s="49"/>
    </row>
    <row r="722">
      <c r="G722" s="49"/>
      <c r="I722" s="49"/>
      <c r="J722" s="49"/>
    </row>
    <row r="723">
      <c r="G723" s="49"/>
      <c r="I723" s="49"/>
      <c r="J723" s="49"/>
    </row>
    <row r="724">
      <c r="G724" s="49"/>
      <c r="I724" s="49"/>
      <c r="J724" s="49"/>
    </row>
    <row r="725">
      <c r="G725" s="49"/>
      <c r="I725" s="49"/>
      <c r="J725" s="49"/>
    </row>
    <row r="726">
      <c r="G726" s="49"/>
      <c r="I726" s="49"/>
      <c r="J726" s="49"/>
    </row>
    <row r="727">
      <c r="G727" s="49"/>
      <c r="I727" s="49"/>
      <c r="J727" s="49"/>
    </row>
    <row r="728">
      <c r="G728" s="49"/>
      <c r="I728" s="49"/>
      <c r="J728" s="49"/>
    </row>
    <row r="729">
      <c r="G729" s="49"/>
      <c r="I729" s="49"/>
      <c r="J729" s="49"/>
    </row>
    <row r="730">
      <c r="G730" s="49"/>
      <c r="I730" s="49"/>
      <c r="J730" s="49"/>
    </row>
    <row r="731">
      <c r="G731" s="49"/>
      <c r="I731" s="49"/>
      <c r="J731" s="49"/>
    </row>
    <row r="732">
      <c r="G732" s="49"/>
      <c r="I732" s="49"/>
      <c r="J732" s="49"/>
    </row>
    <row r="733">
      <c r="G733" s="49"/>
      <c r="I733" s="49"/>
      <c r="J733" s="49"/>
    </row>
    <row r="734">
      <c r="G734" s="49"/>
      <c r="I734" s="49"/>
      <c r="J734" s="49"/>
    </row>
    <row r="735">
      <c r="G735" s="49"/>
      <c r="I735" s="49"/>
      <c r="J735" s="49"/>
    </row>
    <row r="736">
      <c r="G736" s="49"/>
      <c r="I736" s="49"/>
      <c r="J736" s="49"/>
    </row>
    <row r="737">
      <c r="G737" s="49"/>
      <c r="I737" s="49"/>
      <c r="J737" s="49"/>
    </row>
    <row r="738">
      <c r="G738" s="49"/>
      <c r="I738" s="49"/>
      <c r="J738" s="49"/>
    </row>
    <row r="739">
      <c r="G739" s="49"/>
      <c r="I739" s="49"/>
      <c r="J739" s="49"/>
    </row>
    <row r="740">
      <c r="G740" s="49"/>
      <c r="I740" s="49"/>
      <c r="J740" s="49"/>
    </row>
    <row r="741">
      <c r="G741" s="49"/>
      <c r="I741" s="49"/>
      <c r="J741" s="49"/>
    </row>
    <row r="742">
      <c r="G742" s="49"/>
      <c r="I742" s="49"/>
      <c r="J742" s="49"/>
    </row>
    <row r="743">
      <c r="G743" s="49"/>
      <c r="I743" s="49"/>
      <c r="J743" s="49"/>
    </row>
    <row r="744">
      <c r="G744" s="49"/>
      <c r="I744" s="49"/>
      <c r="J744" s="49"/>
    </row>
    <row r="745">
      <c r="G745" s="49"/>
      <c r="I745" s="49"/>
      <c r="J745" s="49"/>
    </row>
    <row r="746">
      <c r="G746" s="49"/>
      <c r="I746" s="49"/>
      <c r="J746" s="49"/>
    </row>
    <row r="747">
      <c r="G747" s="49"/>
      <c r="I747" s="49"/>
      <c r="J747" s="49"/>
    </row>
    <row r="748">
      <c r="G748" s="49"/>
      <c r="I748" s="49"/>
      <c r="J748" s="49"/>
    </row>
    <row r="749">
      <c r="G749" s="49"/>
      <c r="I749" s="49"/>
      <c r="J749" s="49"/>
    </row>
    <row r="750">
      <c r="G750" s="49"/>
      <c r="I750" s="49"/>
      <c r="J750" s="49"/>
    </row>
    <row r="751">
      <c r="G751" s="49"/>
      <c r="I751" s="49"/>
      <c r="J751" s="49"/>
    </row>
    <row r="752">
      <c r="G752" s="49"/>
      <c r="I752" s="49"/>
      <c r="J752" s="49"/>
    </row>
    <row r="753">
      <c r="G753" s="49"/>
      <c r="I753" s="49"/>
      <c r="J753" s="49"/>
    </row>
    <row r="754">
      <c r="G754" s="49"/>
      <c r="I754" s="49"/>
      <c r="J754" s="49"/>
    </row>
    <row r="755">
      <c r="G755" s="49"/>
      <c r="I755" s="49"/>
      <c r="J755" s="49"/>
    </row>
    <row r="756">
      <c r="G756" s="49"/>
      <c r="I756" s="49"/>
      <c r="J756" s="49"/>
    </row>
    <row r="757">
      <c r="G757" s="49"/>
      <c r="I757" s="49"/>
      <c r="J757" s="49"/>
    </row>
    <row r="758">
      <c r="G758" s="49"/>
      <c r="I758" s="49"/>
      <c r="J758" s="49"/>
    </row>
    <row r="759">
      <c r="G759" s="49"/>
      <c r="I759" s="49"/>
      <c r="J759" s="49"/>
    </row>
    <row r="760">
      <c r="G760" s="49"/>
      <c r="I760" s="49"/>
      <c r="J760" s="49"/>
    </row>
    <row r="761">
      <c r="G761" s="49"/>
      <c r="I761" s="49"/>
      <c r="J761" s="49"/>
    </row>
    <row r="762">
      <c r="G762" s="49"/>
      <c r="I762" s="49"/>
      <c r="J762" s="49"/>
    </row>
    <row r="763">
      <c r="G763" s="49"/>
      <c r="I763" s="49"/>
      <c r="J763" s="49"/>
    </row>
    <row r="764">
      <c r="G764" s="49"/>
      <c r="I764" s="49"/>
      <c r="J764" s="49"/>
    </row>
    <row r="765">
      <c r="G765" s="49"/>
      <c r="I765" s="49"/>
      <c r="J765" s="49"/>
    </row>
    <row r="766">
      <c r="G766" s="49"/>
      <c r="I766" s="49"/>
      <c r="J766" s="49"/>
    </row>
    <row r="767">
      <c r="G767" s="49"/>
      <c r="I767" s="49"/>
      <c r="J767" s="49"/>
    </row>
    <row r="768">
      <c r="G768" s="49"/>
      <c r="I768" s="49"/>
      <c r="J768" s="49"/>
    </row>
    <row r="769">
      <c r="G769" s="49"/>
      <c r="I769" s="49"/>
      <c r="J769" s="49"/>
    </row>
    <row r="770">
      <c r="G770" s="49"/>
      <c r="I770" s="49"/>
      <c r="J770" s="49"/>
    </row>
    <row r="771">
      <c r="G771" s="49"/>
      <c r="I771" s="49"/>
      <c r="J771" s="49"/>
    </row>
    <row r="772">
      <c r="G772" s="49"/>
      <c r="I772" s="49"/>
      <c r="J772" s="49"/>
    </row>
    <row r="773">
      <c r="G773" s="49"/>
      <c r="I773" s="49"/>
      <c r="J773" s="49"/>
    </row>
    <row r="774">
      <c r="G774" s="49"/>
      <c r="I774" s="49"/>
      <c r="J774" s="49"/>
    </row>
    <row r="775">
      <c r="G775" s="49"/>
      <c r="I775" s="49"/>
      <c r="J775" s="49"/>
    </row>
    <row r="776">
      <c r="G776" s="49"/>
      <c r="I776" s="49"/>
      <c r="J776" s="49"/>
    </row>
    <row r="777">
      <c r="G777" s="49"/>
      <c r="I777" s="49"/>
      <c r="J777" s="49"/>
    </row>
    <row r="778">
      <c r="G778" s="49"/>
      <c r="I778" s="49"/>
      <c r="J778" s="49"/>
    </row>
    <row r="779">
      <c r="G779" s="49"/>
      <c r="I779" s="49"/>
      <c r="J779" s="49"/>
    </row>
    <row r="780">
      <c r="G780" s="49"/>
      <c r="I780" s="49"/>
      <c r="J780" s="49"/>
    </row>
    <row r="781">
      <c r="G781" s="49"/>
      <c r="I781" s="49"/>
      <c r="J781" s="49"/>
    </row>
    <row r="782">
      <c r="G782" s="49"/>
      <c r="I782" s="49"/>
      <c r="J782" s="49"/>
    </row>
    <row r="783">
      <c r="G783" s="49"/>
      <c r="I783" s="49"/>
      <c r="J783" s="49"/>
    </row>
    <row r="784">
      <c r="G784" s="49"/>
      <c r="I784" s="49"/>
      <c r="J784" s="49"/>
    </row>
    <row r="785">
      <c r="G785" s="49"/>
      <c r="I785" s="49"/>
      <c r="J785" s="49"/>
    </row>
    <row r="786">
      <c r="G786" s="49"/>
      <c r="I786" s="49"/>
      <c r="J786" s="49"/>
    </row>
    <row r="787">
      <c r="G787" s="49"/>
      <c r="I787" s="49"/>
      <c r="J787" s="49"/>
    </row>
    <row r="788">
      <c r="G788" s="49"/>
      <c r="I788" s="49"/>
      <c r="J788" s="49"/>
    </row>
    <row r="789">
      <c r="G789" s="49"/>
      <c r="I789" s="49"/>
      <c r="J789" s="49"/>
    </row>
    <row r="790">
      <c r="G790" s="49"/>
      <c r="I790" s="49"/>
      <c r="J790" s="49"/>
    </row>
    <row r="791">
      <c r="G791" s="49"/>
      <c r="I791" s="49"/>
      <c r="J791" s="49"/>
    </row>
    <row r="792">
      <c r="G792" s="49"/>
      <c r="I792" s="49"/>
      <c r="J792" s="49"/>
    </row>
    <row r="793">
      <c r="G793" s="49"/>
      <c r="I793" s="49"/>
      <c r="J793" s="49"/>
    </row>
    <row r="794">
      <c r="G794" s="49"/>
      <c r="I794" s="49"/>
      <c r="J794" s="49"/>
    </row>
    <row r="795">
      <c r="G795" s="49"/>
      <c r="I795" s="49"/>
      <c r="J795" s="49"/>
    </row>
    <row r="796">
      <c r="G796" s="49"/>
      <c r="I796" s="49"/>
      <c r="J796" s="49"/>
    </row>
    <row r="797">
      <c r="G797" s="49"/>
      <c r="I797" s="49"/>
      <c r="J797" s="49"/>
    </row>
    <row r="798">
      <c r="G798" s="49"/>
      <c r="I798" s="49"/>
      <c r="J798" s="49"/>
    </row>
    <row r="799">
      <c r="G799" s="49"/>
      <c r="I799" s="49"/>
      <c r="J799" s="49"/>
    </row>
    <row r="800">
      <c r="G800" s="49"/>
      <c r="I800" s="49"/>
      <c r="J800" s="49"/>
    </row>
    <row r="801">
      <c r="G801" s="49"/>
      <c r="I801" s="49"/>
      <c r="J801" s="49"/>
    </row>
    <row r="802">
      <c r="G802" s="49"/>
      <c r="I802" s="49"/>
      <c r="J802" s="49"/>
    </row>
    <row r="803">
      <c r="G803" s="49"/>
      <c r="I803" s="49"/>
      <c r="J803" s="49"/>
    </row>
    <row r="804">
      <c r="G804" s="49"/>
      <c r="I804" s="49"/>
      <c r="J804" s="49"/>
    </row>
    <row r="805">
      <c r="G805" s="49"/>
      <c r="I805" s="49"/>
      <c r="J805" s="49"/>
    </row>
    <row r="806">
      <c r="G806" s="49"/>
      <c r="I806" s="49"/>
      <c r="J806" s="49"/>
    </row>
    <row r="807">
      <c r="G807" s="49"/>
      <c r="I807" s="49"/>
      <c r="J807" s="49"/>
    </row>
    <row r="808">
      <c r="G808" s="49"/>
      <c r="I808" s="49"/>
      <c r="J808" s="49"/>
    </row>
    <row r="809">
      <c r="G809" s="49"/>
      <c r="I809" s="49"/>
      <c r="J809" s="49"/>
    </row>
    <row r="810">
      <c r="G810" s="49"/>
      <c r="I810" s="49"/>
      <c r="J810" s="49"/>
    </row>
    <row r="811">
      <c r="G811" s="49"/>
      <c r="I811" s="49"/>
      <c r="J811" s="49"/>
    </row>
    <row r="812">
      <c r="G812" s="49"/>
      <c r="I812" s="49"/>
      <c r="J812" s="49"/>
    </row>
    <row r="813">
      <c r="G813" s="49"/>
      <c r="I813" s="49"/>
      <c r="J813" s="49"/>
    </row>
    <row r="814">
      <c r="G814" s="49"/>
      <c r="I814" s="49"/>
      <c r="J814" s="49"/>
    </row>
    <row r="815">
      <c r="G815" s="49"/>
      <c r="I815" s="49"/>
      <c r="J815" s="49"/>
    </row>
    <row r="816">
      <c r="G816" s="49"/>
      <c r="I816" s="49"/>
      <c r="J816" s="49"/>
    </row>
    <row r="817">
      <c r="G817" s="49"/>
      <c r="I817" s="49"/>
      <c r="J817" s="49"/>
    </row>
    <row r="818">
      <c r="G818" s="49"/>
      <c r="I818" s="49"/>
      <c r="J818" s="49"/>
    </row>
    <row r="819">
      <c r="G819" s="49"/>
      <c r="I819" s="49"/>
      <c r="J819" s="49"/>
    </row>
    <row r="820">
      <c r="G820" s="49"/>
      <c r="I820" s="49"/>
      <c r="J820" s="49"/>
    </row>
    <row r="821">
      <c r="G821" s="49"/>
      <c r="I821" s="49"/>
      <c r="J821" s="49"/>
    </row>
    <row r="822">
      <c r="G822" s="49"/>
      <c r="I822" s="49"/>
      <c r="J822" s="49"/>
    </row>
    <row r="823">
      <c r="G823" s="49"/>
      <c r="I823" s="49"/>
      <c r="J823" s="49"/>
    </row>
    <row r="824">
      <c r="G824" s="49"/>
      <c r="I824" s="49"/>
      <c r="J824" s="49"/>
    </row>
    <row r="825">
      <c r="G825" s="49"/>
      <c r="I825" s="49"/>
      <c r="J825" s="49"/>
    </row>
    <row r="826">
      <c r="G826" s="49"/>
      <c r="I826" s="49"/>
      <c r="J826" s="49"/>
    </row>
    <row r="827">
      <c r="G827" s="49"/>
      <c r="I827" s="49"/>
      <c r="J827" s="49"/>
    </row>
    <row r="828">
      <c r="G828" s="49"/>
      <c r="I828" s="49"/>
      <c r="J828" s="49"/>
    </row>
    <row r="829">
      <c r="G829" s="49"/>
      <c r="I829" s="49"/>
      <c r="J829" s="49"/>
    </row>
    <row r="830">
      <c r="G830" s="49"/>
      <c r="I830" s="49"/>
      <c r="J830" s="49"/>
    </row>
    <row r="831">
      <c r="G831" s="49"/>
      <c r="I831" s="49"/>
      <c r="J831" s="49"/>
    </row>
    <row r="832">
      <c r="G832" s="49"/>
      <c r="I832" s="49"/>
      <c r="J832" s="49"/>
    </row>
    <row r="833">
      <c r="G833" s="49"/>
      <c r="I833" s="49"/>
      <c r="J833" s="49"/>
    </row>
    <row r="834">
      <c r="G834" s="49"/>
      <c r="I834" s="49"/>
      <c r="J834" s="49"/>
    </row>
    <row r="835">
      <c r="G835" s="49"/>
      <c r="I835" s="49"/>
      <c r="J835" s="49"/>
    </row>
    <row r="836">
      <c r="G836" s="49"/>
      <c r="I836" s="49"/>
      <c r="J836" s="49"/>
    </row>
    <row r="837">
      <c r="G837" s="49"/>
      <c r="I837" s="49"/>
      <c r="J837" s="49"/>
    </row>
    <row r="838">
      <c r="G838" s="49"/>
      <c r="I838" s="49"/>
      <c r="J838" s="49"/>
    </row>
    <row r="839">
      <c r="G839" s="49"/>
      <c r="I839" s="49"/>
      <c r="J839" s="49"/>
    </row>
    <row r="840">
      <c r="G840" s="49"/>
      <c r="I840" s="49"/>
      <c r="J840" s="49"/>
    </row>
    <row r="841">
      <c r="G841" s="49"/>
      <c r="I841" s="49"/>
      <c r="J841" s="49"/>
    </row>
    <row r="842">
      <c r="G842" s="49"/>
      <c r="I842" s="49"/>
      <c r="J842" s="49"/>
    </row>
    <row r="843">
      <c r="G843" s="49"/>
      <c r="I843" s="49"/>
      <c r="J843" s="49"/>
    </row>
    <row r="844">
      <c r="G844" s="49"/>
      <c r="I844" s="49"/>
      <c r="J844" s="49"/>
    </row>
    <row r="845">
      <c r="G845" s="49"/>
      <c r="I845" s="49"/>
      <c r="J845" s="49"/>
    </row>
    <row r="846">
      <c r="G846" s="49"/>
      <c r="I846" s="49"/>
      <c r="J846" s="49"/>
    </row>
    <row r="847">
      <c r="G847" s="49"/>
      <c r="I847" s="49"/>
      <c r="J847" s="49"/>
    </row>
    <row r="848">
      <c r="G848" s="49"/>
      <c r="I848" s="49"/>
      <c r="J848" s="49"/>
    </row>
    <row r="849">
      <c r="G849" s="49"/>
      <c r="I849" s="49"/>
      <c r="J849" s="49"/>
    </row>
    <row r="850">
      <c r="G850" s="49"/>
      <c r="I850" s="49"/>
      <c r="J850" s="49"/>
    </row>
    <row r="851">
      <c r="G851" s="49"/>
      <c r="I851" s="49"/>
      <c r="J851" s="49"/>
    </row>
    <row r="852">
      <c r="G852" s="49"/>
      <c r="I852" s="49"/>
      <c r="J852" s="49"/>
    </row>
    <row r="853">
      <c r="G853" s="49"/>
      <c r="I853" s="49"/>
      <c r="J853" s="49"/>
    </row>
    <row r="854">
      <c r="G854" s="49"/>
      <c r="I854" s="49"/>
      <c r="J854" s="49"/>
    </row>
    <row r="855">
      <c r="G855" s="49"/>
      <c r="I855" s="49"/>
      <c r="J855" s="49"/>
    </row>
    <row r="856">
      <c r="G856" s="49"/>
      <c r="I856" s="49"/>
      <c r="J856" s="49"/>
    </row>
    <row r="857">
      <c r="G857" s="49"/>
      <c r="I857" s="49"/>
      <c r="J857" s="49"/>
    </row>
    <row r="858">
      <c r="G858" s="49"/>
      <c r="I858" s="49"/>
      <c r="J858" s="49"/>
    </row>
    <row r="859">
      <c r="G859" s="49"/>
      <c r="I859" s="49"/>
      <c r="J859" s="49"/>
    </row>
    <row r="860">
      <c r="G860" s="49"/>
      <c r="I860" s="49"/>
      <c r="J860" s="49"/>
    </row>
    <row r="861">
      <c r="G861" s="49"/>
      <c r="I861" s="49"/>
      <c r="J861" s="49"/>
    </row>
    <row r="862">
      <c r="G862" s="49"/>
      <c r="I862" s="49"/>
      <c r="J862" s="49"/>
    </row>
    <row r="863">
      <c r="G863" s="49"/>
      <c r="I863" s="49"/>
      <c r="J863" s="49"/>
    </row>
    <row r="864">
      <c r="G864" s="49"/>
      <c r="I864" s="49"/>
      <c r="J864" s="49"/>
    </row>
    <row r="865">
      <c r="G865" s="49"/>
      <c r="I865" s="49"/>
      <c r="J865" s="49"/>
    </row>
    <row r="866">
      <c r="G866" s="49"/>
      <c r="I866" s="49"/>
      <c r="J866" s="49"/>
    </row>
    <row r="867">
      <c r="G867" s="49"/>
      <c r="I867" s="49"/>
      <c r="J867" s="49"/>
    </row>
    <row r="868">
      <c r="G868" s="49"/>
      <c r="I868" s="49"/>
      <c r="J868" s="49"/>
    </row>
    <row r="869">
      <c r="G869" s="49"/>
      <c r="I869" s="49"/>
      <c r="J869" s="49"/>
    </row>
    <row r="870">
      <c r="G870" s="49"/>
      <c r="I870" s="49"/>
      <c r="J870" s="49"/>
    </row>
    <row r="871">
      <c r="G871" s="49"/>
      <c r="I871" s="49"/>
      <c r="J871" s="49"/>
    </row>
    <row r="872">
      <c r="G872" s="49"/>
      <c r="I872" s="49"/>
      <c r="J872" s="49"/>
    </row>
    <row r="873">
      <c r="G873" s="49"/>
      <c r="I873" s="49"/>
      <c r="J873" s="49"/>
    </row>
    <row r="874">
      <c r="G874" s="49"/>
      <c r="I874" s="49"/>
      <c r="J874" s="49"/>
    </row>
    <row r="875">
      <c r="G875" s="49"/>
      <c r="I875" s="49"/>
      <c r="J875" s="49"/>
    </row>
    <row r="876">
      <c r="G876" s="49"/>
      <c r="I876" s="49"/>
      <c r="J876" s="49"/>
    </row>
    <row r="877">
      <c r="G877" s="49"/>
      <c r="I877" s="49"/>
      <c r="J877" s="49"/>
    </row>
    <row r="878">
      <c r="G878" s="49"/>
      <c r="I878" s="49"/>
      <c r="J878" s="49"/>
    </row>
    <row r="879">
      <c r="G879" s="49"/>
      <c r="I879" s="49"/>
      <c r="J879" s="49"/>
    </row>
    <row r="880">
      <c r="G880" s="49"/>
      <c r="I880" s="49"/>
      <c r="J880" s="49"/>
    </row>
    <row r="881">
      <c r="G881" s="49"/>
      <c r="I881" s="49"/>
      <c r="J881" s="49"/>
    </row>
    <row r="882">
      <c r="G882" s="49"/>
      <c r="I882" s="49"/>
      <c r="J882" s="49"/>
    </row>
    <row r="883">
      <c r="G883" s="49"/>
      <c r="I883" s="49"/>
      <c r="J883" s="49"/>
    </row>
    <row r="884">
      <c r="G884" s="49"/>
      <c r="I884" s="49"/>
      <c r="J884" s="49"/>
    </row>
    <row r="885">
      <c r="G885" s="49"/>
      <c r="I885" s="49"/>
      <c r="J885" s="49"/>
    </row>
    <row r="886">
      <c r="G886" s="49"/>
      <c r="I886" s="49"/>
      <c r="J886" s="49"/>
    </row>
    <row r="887">
      <c r="G887" s="49"/>
      <c r="I887" s="49"/>
      <c r="J887" s="49"/>
    </row>
    <row r="888">
      <c r="G888" s="49"/>
      <c r="I888" s="49"/>
      <c r="J888" s="49"/>
    </row>
    <row r="889">
      <c r="G889" s="49"/>
      <c r="I889" s="49"/>
      <c r="J889" s="49"/>
    </row>
    <row r="890">
      <c r="G890" s="49"/>
      <c r="I890" s="49"/>
      <c r="J890" s="49"/>
    </row>
    <row r="891">
      <c r="G891" s="49"/>
      <c r="I891" s="49"/>
      <c r="J891" s="49"/>
    </row>
    <row r="892">
      <c r="G892" s="49"/>
      <c r="I892" s="49"/>
      <c r="J892" s="49"/>
    </row>
    <row r="893">
      <c r="G893" s="49"/>
      <c r="I893" s="49"/>
      <c r="J893" s="49"/>
    </row>
    <row r="894">
      <c r="G894" s="49"/>
      <c r="I894" s="49"/>
      <c r="J894" s="49"/>
    </row>
    <row r="895">
      <c r="G895" s="49"/>
      <c r="I895" s="49"/>
      <c r="J895" s="49"/>
    </row>
    <row r="896">
      <c r="G896" s="49"/>
      <c r="I896" s="49"/>
      <c r="J896" s="49"/>
    </row>
    <row r="897">
      <c r="G897" s="49"/>
      <c r="I897" s="49"/>
      <c r="J897" s="49"/>
    </row>
    <row r="898">
      <c r="G898" s="49"/>
      <c r="I898" s="49"/>
      <c r="J898" s="49"/>
    </row>
    <row r="899">
      <c r="G899" s="49"/>
      <c r="I899" s="49"/>
      <c r="J899" s="49"/>
    </row>
    <row r="900">
      <c r="G900" s="49"/>
      <c r="I900" s="49"/>
      <c r="J900" s="49"/>
    </row>
    <row r="901">
      <c r="G901" s="49"/>
      <c r="I901" s="49"/>
      <c r="J901" s="49"/>
    </row>
    <row r="902">
      <c r="G902" s="49"/>
      <c r="I902" s="49"/>
      <c r="J902" s="49"/>
    </row>
    <row r="903">
      <c r="G903" s="49"/>
      <c r="I903" s="49"/>
      <c r="J903" s="49"/>
    </row>
    <row r="904">
      <c r="G904" s="49"/>
      <c r="I904" s="49"/>
      <c r="J904" s="49"/>
    </row>
    <row r="905">
      <c r="G905" s="49"/>
      <c r="I905" s="49"/>
      <c r="J905" s="49"/>
    </row>
    <row r="906">
      <c r="G906" s="49"/>
      <c r="I906" s="49"/>
      <c r="J906" s="49"/>
    </row>
    <row r="907">
      <c r="G907" s="49"/>
      <c r="I907" s="49"/>
      <c r="J907" s="49"/>
    </row>
    <row r="908">
      <c r="G908" s="49"/>
      <c r="I908" s="49"/>
      <c r="J908" s="49"/>
    </row>
    <row r="909">
      <c r="G909" s="49"/>
      <c r="I909" s="49"/>
      <c r="J909" s="49"/>
    </row>
    <row r="910">
      <c r="G910" s="49"/>
      <c r="I910" s="49"/>
      <c r="J910" s="49"/>
    </row>
    <row r="911">
      <c r="G911" s="49"/>
      <c r="I911" s="49"/>
      <c r="J911" s="49"/>
    </row>
    <row r="912">
      <c r="G912" s="49"/>
      <c r="I912" s="49"/>
      <c r="J912" s="49"/>
    </row>
    <row r="913">
      <c r="G913" s="49"/>
      <c r="I913" s="49"/>
      <c r="J913" s="49"/>
    </row>
    <row r="914">
      <c r="G914" s="49"/>
      <c r="I914" s="49"/>
      <c r="J914" s="49"/>
    </row>
    <row r="915">
      <c r="G915" s="49"/>
      <c r="I915" s="49"/>
      <c r="J915" s="49"/>
    </row>
    <row r="916">
      <c r="G916" s="49"/>
      <c r="I916" s="49"/>
      <c r="J916" s="49"/>
    </row>
    <row r="917">
      <c r="G917" s="49"/>
      <c r="I917" s="49"/>
      <c r="J917" s="49"/>
    </row>
    <row r="918">
      <c r="G918" s="49"/>
      <c r="I918" s="49"/>
      <c r="J918" s="49"/>
    </row>
    <row r="919">
      <c r="G919" s="49"/>
      <c r="I919" s="49"/>
      <c r="J919" s="49"/>
    </row>
    <row r="920">
      <c r="G920" s="49"/>
      <c r="I920" s="49"/>
      <c r="J920" s="49"/>
    </row>
    <row r="921">
      <c r="G921" s="49"/>
      <c r="I921" s="49"/>
      <c r="J921" s="49"/>
    </row>
    <row r="922">
      <c r="G922" s="49"/>
      <c r="I922" s="49"/>
      <c r="J922" s="49"/>
    </row>
    <row r="923">
      <c r="G923" s="49"/>
      <c r="I923" s="49"/>
      <c r="J923" s="49"/>
    </row>
    <row r="924">
      <c r="G924" s="49"/>
      <c r="I924" s="49"/>
      <c r="J924" s="49"/>
    </row>
    <row r="925">
      <c r="G925" s="49"/>
      <c r="I925" s="49"/>
      <c r="J925" s="49"/>
    </row>
    <row r="926">
      <c r="G926" s="49"/>
      <c r="I926" s="49"/>
      <c r="J926" s="49"/>
    </row>
    <row r="927">
      <c r="G927" s="49"/>
      <c r="I927" s="49"/>
      <c r="J927" s="49"/>
    </row>
    <row r="928">
      <c r="G928" s="49"/>
      <c r="I928" s="49"/>
      <c r="J928" s="49"/>
    </row>
    <row r="929">
      <c r="G929" s="49"/>
      <c r="I929" s="49"/>
      <c r="J929" s="49"/>
    </row>
    <row r="930">
      <c r="G930" s="49"/>
      <c r="I930" s="49"/>
      <c r="J930" s="49"/>
    </row>
    <row r="931">
      <c r="G931" s="49"/>
      <c r="I931" s="49"/>
      <c r="J931" s="49"/>
    </row>
    <row r="932">
      <c r="G932" s="49"/>
      <c r="I932" s="49"/>
      <c r="J932" s="49"/>
    </row>
    <row r="933">
      <c r="G933" s="49"/>
      <c r="I933" s="49"/>
      <c r="J933" s="49"/>
    </row>
    <row r="934">
      <c r="G934" s="49"/>
      <c r="I934" s="49"/>
      <c r="J934" s="49"/>
    </row>
    <row r="935">
      <c r="G935" s="49"/>
      <c r="I935" s="49"/>
      <c r="J935" s="49"/>
    </row>
    <row r="936">
      <c r="G936" s="49"/>
      <c r="I936" s="49"/>
      <c r="J936" s="49"/>
    </row>
    <row r="937">
      <c r="G937" s="49"/>
      <c r="I937" s="49"/>
      <c r="J937" s="49"/>
    </row>
    <row r="938">
      <c r="G938" s="49"/>
      <c r="I938" s="49"/>
      <c r="J938" s="49"/>
    </row>
    <row r="939">
      <c r="G939" s="49"/>
      <c r="I939" s="49"/>
      <c r="J939" s="49"/>
    </row>
    <row r="940">
      <c r="G940" s="49"/>
      <c r="I940" s="49"/>
      <c r="J940" s="49"/>
    </row>
    <row r="941">
      <c r="G941" s="49"/>
      <c r="I941" s="49"/>
      <c r="J941" s="49"/>
    </row>
    <row r="942">
      <c r="G942" s="49"/>
      <c r="I942" s="49"/>
      <c r="J942" s="49"/>
    </row>
    <row r="943">
      <c r="G943" s="49"/>
      <c r="I943" s="49"/>
      <c r="J943" s="49"/>
    </row>
    <row r="944">
      <c r="G944" s="49"/>
      <c r="I944" s="49"/>
      <c r="J944" s="49"/>
    </row>
    <row r="945">
      <c r="G945" s="49"/>
      <c r="I945" s="49"/>
      <c r="J945" s="49"/>
    </row>
    <row r="946">
      <c r="G946" s="49"/>
      <c r="I946" s="49"/>
      <c r="J946" s="49"/>
    </row>
    <row r="947">
      <c r="G947" s="49"/>
      <c r="I947" s="49"/>
      <c r="J947" s="49"/>
    </row>
    <row r="948">
      <c r="G948" s="49"/>
      <c r="I948" s="49"/>
      <c r="J948" s="49"/>
    </row>
    <row r="949">
      <c r="G949" s="49"/>
      <c r="I949" s="49"/>
      <c r="J949" s="49"/>
    </row>
    <row r="950">
      <c r="G950" s="49"/>
      <c r="I950" s="49"/>
      <c r="J950" s="49"/>
    </row>
    <row r="951">
      <c r="G951" s="49"/>
      <c r="I951" s="49"/>
      <c r="J951" s="49"/>
    </row>
    <row r="952">
      <c r="G952" s="49"/>
      <c r="I952" s="49"/>
      <c r="J952" s="49"/>
    </row>
    <row r="953">
      <c r="G953" s="49"/>
      <c r="I953" s="49"/>
      <c r="J953" s="49"/>
    </row>
    <row r="954">
      <c r="G954" s="49"/>
      <c r="I954" s="49"/>
      <c r="J954" s="49"/>
    </row>
    <row r="955">
      <c r="G955" s="49"/>
      <c r="I955" s="49"/>
      <c r="J955" s="49"/>
    </row>
    <row r="956">
      <c r="G956" s="49"/>
      <c r="I956" s="49"/>
      <c r="J956" s="49"/>
    </row>
    <row r="957">
      <c r="G957" s="49"/>
      <c r="I957" s="49"/>
      <c r="J957" s="49"/>
    </row>
    <row r="958">
      <c r="G958" s="49"/>
      <c r="I958" s="49"/>
      <c r="J958" s="49"/>
    </row>
    <row r="959">
      <c r="G959" s="49"/>
      <c r="I959" s="49"/>
      <c r="J959" s="49"/>
    </row>
    <row r="960">
      <c r="G960" s="49"/>
      <c r="I960" s="49"/>
      <c r="J960" s="49"/>
    </row>
    <row r="961">
      <c r="G961" s="49"/>
      <c r="I961" s="49"/>
      <c r="J961" s="49"/>
    </row>
    <row r="962">
      <c r="G962" s="49"/>
      <c r="I962" s="49"/>
      <c r="J962" s="49"/>
    </row>
    <row r="963">
      <c r="G963" s="49"/>
      <c r="I963" s="49"/>
      <c r="J963" s="49"/>
    </row>
    <row r="964">
      <c r="G964" s="49"/>
      <c r="I964" s="49"/>
      <c r="J964" s="49"/>
    </row>
    <row r="965">
      <c r="G965" s="49"/>
      <c r="I965" s="49"/>
      <c r="J965" s="49"/>
    </row>
    <row r="966">
      <c r="G966" s="49"/>
      <c r="I966" s="49"/>
      <c r="J966" s="49"/>
    </row>
    <row r="967">
      <c r="G967" s="49"/>
      <c r="I967" s="49"/>
      <c r="J967" s="49"/>
    </row>
    <row r="968">
      <c r="G968" s="49"/>
      <c r="I968" s="49"/>
      <c r="J968" s="49"/>
    </row>
    <row r="969">
      <c r="G969" s="49"/>
      <c r="I969" s="49"/>
      <c r="J969" s="49"/>
    </row>
    <row r="970">
      <c r="G970" s="49"/>
      <c r="I970" s="49"/>
      <c r="J970" s="49"/>
    </row>
    <row r="971">
      <c r="G971" s="49"/>
      <c r="I971" s="49"/>
      <c r="J971" s="49"/>
    </row>
    <row r="972">
      <c r="G972" s="49"/>
      <c r="I972" s="49"/>
      <c r="J972" s="49"/>
    </row>
    <row r="973">
      <c r="G973" s="49"/>
      <c r="I973" s="49"/>
      <c r="J973" s="49"/>
    </row>
    <row r="974">
      <c r="G974" s="49"/>
      <c r="I974" s="49"/>
      <c r="J974" s="49"/>
    </row>
    <row r="975">
      <c r="G975" s="49"/>
      <c r="I975" s="49"/>
      <c r="J975" s="49"/>
    </row>
    <row r="976">
      <c r="G976" s="49"/>
      <c r="I976" s="49"/>
      <c r="J976" s="49"/>
    </row>
    <row r="977">
      <c r="G977" s="49"/>
      <c r="I977" s="49"/>
      <c r="J977" s="49"/>
    </row>
    <row r="978">
      <c r="G978" s="49"/>
      <c r="I978" s="49"/>
      <c r="J978" s="49"/>
    </row>
    <row r="979">
      <c r="G979" s="49"/>
      <c r="I979" s="49"/>
      <c r="J979" s="49"/>
    </row>
    <row r="980">
      <c r="G980" s="49"/>
      <c r="I980" s="49"/>
      <c r="J980" s="49"/>
    </row>
    <row r="981">
      <c r="G981" s="49"/>
      <c r="I981" s="49"/>
      <c r="J981" s="49"/>
    </row>
    <row r="982">
      <c r="G982" s="49"/>
      <c r="I982" s="49"/>
      <c r="J982" s="49"/>
    </row>
    <row r="983">
      <c r="G983" s="49"/>
      <c r="I983" s="49"/>
      <c r="J983" s="49"/>
    </row>
    <row r="984">
      <c r="G984" s="49"/>
      <c r="I984" s="49"/>
      <c r="J984" s="49"/>
    </row>
    <row r="985">
      <c r="G985" s="49"/>
      <c r="I985" s="49"/>
      <c r="J985" s="49"/>
    </row>
    <row r="986">
      <c r="G986" s="49"/>
      <c r="I986" s="49"/>
      <c r="J986" s="49"/>
    </row>
    <row r="987">
      <c r="G987" s="49"/>
      <c r="I987" s="49"/>
      <c r="J987" s="49"/>
    </row>
    <row r="988">
      <c r="G988" s="49"/>
      <c r="I988" s="49"/>
      <c r="J988" s="49"/>
    </row>
    <row r="989">
      <c r="G989" s="49"/>
      <c r="I989" s="49"/>
      <c r="J989" s="49"/>
    </row>
    <row r="990">
      <c r="G990" s="49"/>
      <c r="I990" s="49"/>
      <c r="J990" s="49"/>
    </row>
    <row r="991">
      <c r="G991" s="49"/>
      <c r="I991" s="49"/>
      <c r="J991" s="49"/>
    </row>
    <row r="992">
      <c r="G992" s="49"/>
      <c r="I992" s="49"/>
      <c r="J992" s="49"/>
    </row>
    <row r="993">
      <c r="G993" s="49"/>
      <c r="I993" s="49"/>
      <c r="J993" s="49"/>
    </row>
    <row r="994">
      <c r="G994" s="49"/>
      <c r="I994" s="49"/>
      <c r="J994" s="49"/>
    </row>
    <row r="995">
      <c r="G995" s="49"/>
      <c r="I995" s="49"/>
      <c r="J995" s="49"/>
    </row>
    <row r="996">
      <c r="G996" s="49"/>
      <c r="I996" s="49"/>
      <c r="J996" s="49"/>
    </row>
    <row r="997">
      <c r="G997" s="49"/>
      <c r="I997" s="49"/>
      <c r="J997" s="49"/>
    </row>
    <row r="998">
      <c r="G998" s="49"/>
      <c r="I998" s="49"/>
      <c r="J998" s="49"/>
    </row>
    <row r="999">
      <c r="G999" s="49"/>
      <c r="I999" s="49"/>
      <c r="J999" s="49"/>
    </row>
    <row r="1000">
      <c r="G1000" s="49"/>
      <c r="I1000" s="49"/>
      <c r="J1000" s="49"/>
    </row>
  </sheetData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25.13"/>
    <col customWidth="1" min="5" max="5" width="11.38"/>
  </cols>
  <sheetData>
    <row r="1">
      <c r="A1" s="174" t="str">
        <f>"Total Callbacks: " &amp; COUNTIF(A2:A100, "&lt;&gt;")
</f>
        <v>Total Callbacks: 6</v>
      </c>
      <c r="B1" s="174" t="s">
        <v>269</v>
      </c>
      <c r="C1" s="174" t="s">
        <v>44</v>
      </c>
      <c r="D1" s="174" t="s">
        <v>574</v>
      </c>
      <c r="E1" s="174" t="s">
        <v>575</v>
      </c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</row>
    <row r="2">
      <c r="A2" s="28" t="s">
        <v>576</v>
      </c>
      <c r="B2" s="28"/>
      <c r="C2" s="176">
        <v>45716.0</v>
      </c>
      <c r="D2" s="28" t="s">
        <v>577</v>
      </c>
      <c r="E2" s="28" t="s">
        <v>578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177" t="s">
        <v>579</v>
      </c>
      <c r="B3" s="177"/>
      <c r="C3" s="178">
        <v>45719.0</v>
      </c>
      <c r="D3" s="177" t="s">
        <v>580</v>
      </c>
      <c r="E3" s="177" t="s">
        <v>581</v>
      </c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</row>
    <row r="4">
      <c r="A4" s="28" t="s">
        <v>582</v>
      </c>
      <c r="B4" s="180"/>
      <c r="C4" s="176">
        <v>45727.0</v>
      </c>
      <c r="D4" s="28" t="s">
        <v>583</v>
      </c>
      <c r="E4" s="28" t="s">
        <v>584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181" t="s">
        <v>585</v>
      </c>
      <c r="B5" s="182"/>
      <c r="C5" s="183">
        <v>45744.0</v>
      </c>
      <c r="D5" s="181" t="s">
        <v>577</v>
      </c>
      <c r="E5" s="181" t="s">
        <v>581</v>
      </c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>
      <c r="A6" s="28" t="s">
        <v>586</v>
      </c>
      <c r="B6" s="180"/>
      <c r="C6" s="176">
        <v>45747.0</v>
      </c>
      <c r="D6" s="28" t="s">
        <v>587</v>
      </c>
      <c r="E6" s="28" t="s">
        <v>311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177" t="s">
        <v>588</v>
      </c>
      <c r="B7" s="185"/>
      <c r="C7" s="178">
        <v>45688.0</v>
      </c>
      <c r="D7" s="177" t="s">
        <v>589</v>
      </c>
      <c r="E7" s="177" t="s">
        <v>584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</row>
    <row r="8">
      <c r="A8" s="30"/>
      <c r="B8" s="18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>
      <c r="A9" s="179"/>
      <c r="B9" s="185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</row>
    <row r="10">
      <c r="A10" s="30"/>
      <c r="B10" s="18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30"/>
      <c r="B11" s="18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30"/>
      <c r="B12" s="18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30"/>
      <c r="B13" s="18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30"/>
      <c r="B14" s="18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30"/>
      <c r="B15" s="18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30"/>
      <c r="B16" s="18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30"/>
      <c r="B17" s="18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30"/>
      <c r="B18" s="18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30"/>
      <c r="B19" s="18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30"/>
      <c r="B20" s="18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30"/>
      <c r="B21" s="18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30"/>
      <c r="B22" s="18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30"/>
      <c r="B23" s="18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30"/>
      <c r="B24" s="18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30"/>
      <c r="B25" s="18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30"/>
      <c r="B26" s="18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30"/>
      <c r="B27" s="18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30"/>
      <c r="B28" s="18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30"/>
      <c r="B29" s="18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30"/>
      <c r="B30" s="18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30"/>
      <c r="B31" s="18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30"/>
      <c r="B32" s="18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30"/>
      <c r="B33" s="18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30"/>
      <c r="B34" s="18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30"/>
      <c r="B35" s="18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30"/>
      <c r="B36" s="18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30"/>
      <c r="B37" s="18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30"/>
      <c r="B38" s="18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30"/>
      <c r="B39" s="18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30"/>
      <c r="B40" s="18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30"/>
      <c r="B41" s="18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30"/>
      <c r="B42" s="18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30"/>
      <c r="B43" s="18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30"/>
      <c r="B44" s="18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30"/>
      <c r="B45" s="18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30"/>
      <c r="B46" s="18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30"/>
      <c r="B47" s="18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30"/>
      <c r="B48" s="18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30"/>
      <c r="B49" s="18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30"/>
      <c r="B50" s="18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30"/>
      <c r="B51" s="18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30"/>
      <c r="B52" s="18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30"/>
      <c r="B53" s="18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30"/>
      <c r="B54" s="18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30"/>
      <c r="B55" s="18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30"/>
      <c r="B56" s="18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30"/>
      <c r="B57" s="18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30"/>
      <c r="B58" s="18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30"/>
      <c r="B59" s="18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30"/>
      <c r="B60" s="18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30"/>
      <c r="B61" s="18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30"/>
      <c r="B62" s="18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30"/>
      <c r="B63" s="18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30"/>
      <c r="B64" s="18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30"/>
      <c r="B65" s="18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30"/>
      <c r="B66" s="18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30"/>
      <c r="B67" s="18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30"/>
      <c r="B68" s="18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30"/>
      <c r="B69" s="18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30"/>
      <c r="B70" s="18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30"/>
      <c r="B71" s="18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30"/>
      <c r="B72" s="18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30"/>
      <c r="B73" s="18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30"/>
      <c r="B74" s="18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0"/>
      <c r="B75" s="18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30"/>
      <c r="B76" s="18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30"/>
      <c r="B77" s="18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30"/>
      <c r="B78" s="18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30"/>
      <c r="B79" s="18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30"/>
      <c r="B80" s="18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30"/>
      <c r="B81" s="18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30"/>
      <c r="B82" s="18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30"/>
      <c r="B83" s="18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30"/>
      <c r="B84" s="18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30"/>
      <c r="B85" s="18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30"/>
      <c r="B86" s="18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30"/>
      <c r="B87" s="18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30"/>
      <c r="B88" s="18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30"/>
      <c r="B89" s="18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30"/>
      <c r="B90" s="18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30"/>
      <c r="B91" s="18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30"/>
      <c r="B92" s="18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30"/>
      <c r="B93" s="18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30"/>
      <c r="B94" s="18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30"/>
      <c r="B95" s="18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30"/>
      <c r="B96" s="18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30"/>
      <c r="B97" s="18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30"/>
      <c r="B98" s="18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30"/>
      <c r="B99" s="18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30"/>
      <c r="B100" s="18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30"/>
      <c r="B101" s="18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30"/>
      <c r="B102" s="18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0"/>
      <c r="B103" s="18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30"/>
      <c r="B104" s="18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30"/>
      <c r="B105" s="18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0"/>
      <c r="B106" s="18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0"/>
      <c r="B107" s="18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0"/>
      <c r="B108" s="18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0"/>
      <c r="B109" s="18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0"/>
      <c r="B110" s="18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0"/>
      <c r="B111" s="18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0"/>
      <c r="B112" s="18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0"/>
      <c r="B113" s="18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0"/>
      <c r="B114" s="18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0"/>
      <c r="B115" s="18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30"/>
      <c r="B116" s="18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30"/>
      <c r="B117" s="18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30"/>
      <c r="B118" s="18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30"/>
      <c r="B119" s="18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0"/>
      <c r="B120" s="18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0"/>
      <c r="B121" s="18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30"/>
      <c r="B122" s="18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30"/>
      <c r="B123" s="18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0"/>
      <c r="B124" s="18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30"/>
      <c r="B125" s="18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0"/>
      <c r="B126" s="18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30"/>
      <c r="B127" s="18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0"/>
      <c r="B128" s="18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0"/>
      <c r="B129" s="18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30"/>
      <c r="B130" s="18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30"/>
      <c r="B131" s="18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30"/>
      <c r="B132" s="18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30"/>
      <c r="B133" s="18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30"/>
      <c r="B134" s="18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30"/>
      <c r="B135" s="18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30"/>
      <c r="B136" s="18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30"/>
      <c r="B137" s="18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30"/>
      <c r="B138" s="18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30"/>
      <c r="B139" s="18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30"/>
      <c r="B140" s="18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30"/>
      <c r="B141" s="18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30"/>
      <c r="B142" s="18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30"/>
      <c r="B143" s="18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30"/>
      <c r="B144" s="18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30"/>
      <c r="B145" s="18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30"/>
      <c r="B146" s="18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30"/>
      <c r="B147" s="18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30"/>
      <c r="B148" s="18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0"/>
      <c r="B149" s="18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30"/>
      <c r="B150" s="18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30"/>
      <c r="B151" s="18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30"/>
      <c r="B152" s="18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30"/>
      <c r="B153" s="18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30"/>
      <c r="B154" s="18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30"/>
      <c r="B155" s="18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30"/>
      <c r="B156" s="18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30"/>
      <c r="B157" s="18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30"/>
      <c r="B158" s="18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30"/>
      <c r="B159" s="18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30"/>
      <c r="B160" s="18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30"/>
      <c r="B161" s="18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30"/>
      <c r="B162" s="18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30"/>
      <c r="B163" s="18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30"/>
      <c r="B164" s="18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30"/>
      <c r="B165" s="18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30"/>
      <c r="B166" s="18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30"/>
      <c r="B167" s="18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30"/>
      <c r="B168" s="18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0"/>
      <c r="B169" s="18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30"/>
      <c r="B170" s="18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30"/>
      <c r="B171" s="18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30"/>
      <c r="B172" s="18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0"/>
      <c r="B173" s="18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0"/>
      <c r="B174" s="18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30"/>
      <c r="B175" s="18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30"/>
      <c r="B176" s="18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30"/>
      <c r="B177" s="18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30"/>
      <c r="B178" s="18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0"/>
      <c r="B179" s="18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30"/>
      <c r="B180" s="18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0"/>
      <c r="B181" s="18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30"/>
      <c r="B182" s="18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30"/>
      <c r="B183" s="18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0"/>
      <c r="B184" s="18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0"/>
      <c r="B185" s="18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0"/>
      <c r="B186" s="18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30"/>
      <c r="B187" s="18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30"/>
      <c r="B188" s="18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30"/>
      <c r="B189" s="18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30"/>
      <c r="B190" s="18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30"/>
      <c r="B191" s="18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30"/>
      <c r="B192" s="18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30"/>
      <c r="B193" s="18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0"/>
      <c r="B194" s="18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30"/>
      <c r="B195" s="18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30"/>
      <c r="B196" s="18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30"/>
      <c r="B197" s="18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30"/>
      <c r="B198" s="18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30"/>
      <c r="B199" s="18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30"/>
      <c r="B200" s="18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30"/>
      <c r="B201" s="18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0"/>
      <c r="B202" s="18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0"/>
      <c r="B203" s="18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30"/>
      <c r="B204" s="18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30"/>
      <c r="B205" s="18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30"/>
      <c r="B206" s="18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30"/>
      <c r="B207" s="18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30"/>
      <c r="B208" s="18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30"/>
      <c r="B209" s="18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30"/>
      <c r="B210" s="18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30"/>
      <c r="B211" s="18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0"/>
      <c r="B212" s="18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30"/>
      <c r="B213" s="18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0"/>
      <c r="B214" s="18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30"/>
      <c r="B215" s="18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30"/>
      <c r="B216" s="18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30"/>
      <c r="B217" s="18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0"/>
      <c r="B218" s="18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30"/>
      <c r="B219" s="18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30"/>
      <c r="B220" s="18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0"/>
      <c r="B221" s="18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0"/>
      <c r="B222" s="18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30"/>
      <c r="B223" s="18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30"/>
      <c r="B224" s="18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30"/>
      <c r="B225" s="18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30"/>
      <c r="B226" s="18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0"/>
      <c r="B227" s="18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0"/>
      <c r="B228" s="18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30"/>
      <c r="B229" s="18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0"/>
      <c r="B230" s="18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30"/>
      <c r="B231" s="18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30"/>
      <c r="B232" s="18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0"/>
      <c r="B233" s="18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30"/>
      <c r="B234" s="18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30"/>
      <c r="B235" s="18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30"/>
      <c r="B236" s="18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30"/>
      <c r="B237" s="18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30"/>
      <c r="B238" s="18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30"/>
      <c r="B239" s="18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0"/>
      <c r="B240" s="18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30"/>
      <c r="B241" s="18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30"/>
      <c r="B242" s="18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30"/>
      <c r="B243" s="18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30"/>
      <c r="B244" s="18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30"/>
      <c r="B245" s="18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30"/>
      <c r="B246" s="18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0"/>
      <c r="B247" s="18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0"/>
      <c r="B248" s="18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30"/>
      <c r="B249" s="18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30"/>
      <c r="B250" s="18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30"/>
      <c r="B251" s="18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30"/>
      <c r="B252" s="18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30"/>
      <c r="B253" s="18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30"/>
      <c r="B254" s="18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30"/>
      <c r="B255" s="18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30"/>
      <c r="B256" s="18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30"/>
      <c r="B257" s="18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30"/>
      <c r="B258" s="18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30"/>
      <c r="B259" s="18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30"/>
      <c r="B260" s="18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30"/>
      <c r="B261" s="18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30"/>
      <c r="B262" s="18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30"/>
      <c r="B263" s="18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30"/>
      <c r="B264" s="18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30"/>
      <c r="B265" s="18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30"/>
      <c r="B266" s="18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30"/>
      <c r="B267" s="18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30"/>
      <c r="B268" s="18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30"/>
      <c r="B269" s="18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30"/>
      <c r="B270" s="18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30"/>
      <c r="B271" s="18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30"/>
      <c r="B272" s="18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30"/>
      <c r="B273" s="18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30"/>
      <c r="B274" s="18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30"/>
      <c r="B275" s="18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30"/>
      <c r="B276" s="18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30"/>
      <c r="B277" s="18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30"/>
      <c r="B278" s="18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30"/>
      <c r="B279" s="18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B280" s="76"/>
      <c r="C280" s="47"/>
      <c r="E280" s="47"/>
    </row>
    <row r="281">
      <c r="B281" s="76"/>
      <c r="C281" s="47"/>
      <c r="E281" s="47"/>
    </row>
    <row r="282">
      <c r="B282" s="76"/>
      <c r="C282" s="47"/>
      <c r="E282" s="47"/>
    </row>
    <row r="283">
      <c r="B283" s="76"/>
      <c r="C283" s="47"/>
      <c r="E283" s="47"/>
    </row>
    <row r="284">
      <c r="B284" s="76"/>
      <c r="C284" s="47"/>
      <c r="E284" s="47"/>
    </row>
    <row r="285">
      <c r="B285" s="76"/>
      <c r="C285" s="47"/>
      <c r="E285" s="47"/>
    </row>
    <row r="286">
      <c r="B286" s="76"/>
      <c r="C286" s="47"/>
      <c r="E286" s="47"/>
    </row>
    <row r="287">
      <c r="B287" s="76"/>
      <c r="C287" s="47"/>
      <c r="E287" s="47"/>
    </row>
    <row r="288">
      <c r="B288" s="76"/>
      <c r="C288" s="47"/>
      <c r="E288" s="47"/>
    </row>
    <row r="289">
      <c r="B289" s="76"/>
      <c r="C289" s="47"/>
      <c r="E289" s="47"/>
    </row>
    <row r="290">
      <c r="B290" s="76"/>
      <c r="C290" s="47"/>
      <c r="E290" s="47"/>
    </row>
    <row r="291">
      <c r="B291" s="76"/>
      <c r="C291" s="47"/>
      <c r="E291" s="47"/>
    </row>
    <row r="292">
      <c r="B292" s="76"/>
      <c r="C292" s="47"/>
      <c r="E292" s="47"/>
    </row>
    <row r="293">
      <c r="B293" s="76"/>
      <c r="C293" s="47"/>
      <c r="E293" s="47"/>
    </row>
    <row r="294">
      <c r="B294" s="76"/>
      <c r="C294" s="47"/>
      <c r="E294" s="47"/>
    </row>
    <row r="295">
      <c r="B295" s="76"/>
      <c r="C295" s="47"/>
      <c r="E295" s="47"/>
    </row>
    <row r="296">
      <c r="B296" s="76"/>
      <c r="C296" s="47"/>
      <c r="E296" s="47"/>
    </row>
    <row r="297">
      <c r="B297" s="76"/>
      <c r="C297" s="47"/>
      <c r="E297" s="47"/>
    </row>
    <row r="298">
      <c r="B298" s="76"/>
      <c r="C298" s="47"/>
      <c r="E298" s="47"/>
    </row>
    <row r="299">
      <c r="B299" s="76"/>
      <c r="C299" s="47"/>
      <c r="E299" s="47"/>
    </row>
    <row r="300">
      <c r="B300" s="76"/>
      <c r="C300" s="47"/>
      <c r="E300" s="47"/>
    </row>
    <row r="301">
      <c r="B301" s="76"/>
      <c r="C301" s="47"/>
      <c r="E301" s="47"/>
    </row>
    <row r="302">
      <c r="B302" s="76"/>
      <c r="C302" s="47"/>
      <c r="E302" s="47"/>
    </row>
    <row r="303">
      <c r="B303" s="76"/>
      <c r="C303" s="47"/>
      <c r="E303" s="47"/>
    </row>
    <row r="304">
      <c r="B304" s="76"/>
      <c r="C304" s="47"/>
      <c r="E304" s="47"/>
    </row>
    <row r="305">
      <c r="B305" s="76"/>
      <c r="C305" s="47"/>
      <c r="E305" s="47"/>
    </row>
    <row r="306">
      <c r="B306" s="76"/>
      <c r="C306" s="47"/>
      <c r="E306" s="47"/>
    </row>
    <row r="307">
      <c r="B307" s="76"/>
      <c r="C307" s="47"/>
      <c r="E307" s="47"/>
    </row>
    <row r="308">
      <c r="B308" s="76"/>
      <c r="C308" s="47"/>
      <c r="E308" s="47"/>
    </row>
    <row r="309">
      <c r="B309" s="76"/>
      <c r="C309" s="47"/>
      <c r="E309" s="47"/>
    </row>
    <row r="310">
      <c r="B310" s="76"/>
      <c r="C310" s="47"/>
      <c r="E310" s="47"/>
    </row>
    <row r="311">
      <c r="B311" s="76"/>
      <c r="C311" s="47"/>
      <c r="E311" s="47"/>
    </row>
    <row r="312">
      <c r="B312" s="76"/>
      <c r="C312" s="47"/>
      <c r="E312" s="47"/>
    </row>
    <row r="313">
      <c r="B313" s="76"/>
      <c r="C313" s="47"/>
      <c r="E313" s="47"/>
    </row>
    <row r="314">
      <c r="B314" s="76"/>
      <c r="C314" s="47"/>
      <c r="E314" s="47"/>
    </row>
    <row r="315">
      <c r="B315" s="76"/>
      <c r="C315" s="47"/>
      <c r="E315" s="47"/>
    </row>
    <row r="316">
      <c r="B316" s="76"/>
      <c r="C316" s="47"/>
      <c r="E316" s="47"/>
    </row>
    <row r="317">
      <c r="B317" s="76"/>
      <c r="C317" s="47"/>
      <c r="E317" s="47"/>
    </row>
    <row r="318">
      <c r="B318" s="76"/>
      <c r="C318" s="47"/>
      <c r="E318" s="47"/>
    </row>
    <row r="319">
      <c r="B319" s="76"/>
      <c r="C319" s="47"/>
      <c r="E319" s="47"/>
    </row>
    <row r="320">
      <c r="B320" s="76"/>
      <c r="C320" s="47"/>
      <c r="E320" s="47"/>
    </row>
    <row r="321">
      <c r="B321" s="76"/>
      <c r="C321" s="47"/>
      <c r="E321" s="47"/>
    </row>
    <row r="322">
      <c r="B322" s="76"/>
      <c r="C322" s="47"/>
      <c r="E322" s="47"/>
    </row>
    <row r="323">
      <c r="B323" s="76"/>
      <c r="C323" s="47"/>
      <c r="E323" s="47"/>
    </row>
    <row r="324">
      <c r="B324" s="76"/>
      <c r="C324" s="47"/>
      <c r="E324" s="47"/>
    </row>
    <row r="325">
      <c r="B325" s="76"/>
      <c r="C325" s="47"/>
      <c r="E325" s="47"/>
    </row>
    <row r="326">
      <c r="B326" s="76"/>
      <c r="C326" s="47"/>
      <c r="E326" s="47"/>
    </row>
    <row r="327">
      <c r="B327" s="76"/>
      <c r="C327" s="47"/>
      <c r="E327" s="47"/>
    </row>
    <row r="328">
      <c r="B328" s="76"/>
      <c r="C328" s="47"/>
      <c r="E328" s="47"/>
    </row>
    <row r="329">
      <c r="B329" s="76"/>
      <c r="C329" s="47"/>
      <c r="E329" s="47"/>
    </row>
    <row r="330">
      <c r="B330" s="76"/>
      <c r="C330" s="47"/>
      <c r="E330" s="47"/>
    </row>
    <row r="331">
      <c r="B331" s="76"/>
      <c r="C331" s="47"/>
      <c r="E331" s="47"/>
    </row>
    <row r="332">
      <c r="B332" s="76"/>
      <c r="C332" s="47"/>
      <c r="E332" s="47"/>
    </row>
    <row r="333">
      <c r="B333" s="76"/>
      <c r="C333" s="47"/>
      <c r="E333" s="47"/>
    </row>
    <row r="334">
      <c r="B334" s="76"/>
      <c r="C334" s="47"/>
      <c r="E334" s="47"/>
    </row>
    <row r="335">
      <c r="B335" s="76"/>
      <c r="C335" s="47"/>
      <c r="E335" s="47"/>
    </row>
    <row r="336">
      <c r="B336" s="76"/>
      <c r="C336" s="47"/>
      <c r="E336" s="47"/>
    </row>
    <row r="337">
      <c r="B337" s="76"/>
      <c r="C337" s="47"/>
      <c r="E337" s="47"/>
    </row>
    <row r="338">
      <c r="B338" s="76"/>
      <c r="C338" s="47"/>
      <c r="E338" s="47"/>
    </row>
    <row r="339">
      <c r="B339" s="76"/>
      <c r="C339" s="47"/>
      <c r="E339" s="47"/>
    </row>
    <row r="340">
      <c r="B340" s="76"/>
      <c r="C340" s="47"/>
      <c r="E340" s="47"/>
    </row>
    <row r="341">
      <c r="B341" s="76"/>
      <c r="C341" s="47"/>
      <c r="E341" s="47"/>
    </row>
    <row r="342">
      <c r="B342" s="76"/>
      <c r="C342" s="47"/>
      <c r="E342" s="47"/>
    </row>
    <row r="343">
      <c r="B343" s="76"/>
      <c r="C343" s="47"/>
      <c r="E343" s="47"/>
    </row>
    <row r="344">
      <c r="B344" s="76"/>
      <c r="C344" s="47"/>
      <c r="E344" s="47"/>
    </row>
    <row r="345">
      <c r="B345" s="76"/>
      <c r="C345" s="47"/>
      <c r="E345" s="47"/>
    </row>
    <row r="346">
      <c r="B346" s="76"/>
      <c r="C346" s="47"/>
      <c r="E346" s="47"/>
    </row>
    <row r="347">
      <c r="B347" s="76"/>
      <c r="C347" s="47"/>
      <c r="E347" s="47"/>
    </row>
    <row r="348">
      <c r="B348" s="76"/>
      <c r="C348" s="47"/>
      <c r="E348" s="47"/>
    </row>
    <row r="349">
      <c r="B349" s="76"/>
      <c r="C349" s="47"/>
      <c r="E349" s="47"/>
    </row>
    <row r="350">
      <c r="B350" s="76"/>
      <c r="C350" s="47"/>
      <c r="E350" s="47"/>
    </row>
    <row r="351">
      <c r="B351" s="76"/>
      <c r="C351" s="47"/>
      <c r="E351" s="47"/>
    </row>
    <row r="352">
      <c r="B352" s="76"/>
      <c r="C352" s="47"/>
      <c r="E352" s="47"/>
    </row>
    <row r="353">
      <c r="B353" s="76"/>
      <c r="C353" s="47"/>
      <c r="E353" s="47"/>
    </row>
    <row r="354">
      <c r="B354" s="76"/>
      <c r="C354" s="47"/>
      <c r="E354" s="47"/>
    </row>
    <row r="355">
      <c r="B355" s="76"/>
      <c r="C355" s="47"/>
      <c r="E355" s="47"/>
    </row>
    <row r="356">
      <c r="B356" s="76"/>
      <c r="C356" s="47"/>
      <c r="E356" s="47"/>
    </row>
    <row r="357">
      <c r="B357" s="76"/>
      <c r="C357" s="47"/>
      <c r="E357" s="47"/>
    </row>
    <row r="358">
      <c r="B358" s="76"/>
      <c r="C358" s="47"/>
      <c r="E358" s="47"/>
    </row>
    <row r="359">
      <c r="B359" s="76"/>
      <c r="C359" s="47"/>
      <c r="E359" s="47"/>
    </row>
    <row r="360">
      <c r="B360" s="76"/>
      <c r="C360" s="47"/>
      <c r="E360" s="47"/>
    </row>
    <row r="361">
      <c r="B361" s="76"/>
      <c r="C361" s="47"/>
      <c r="E361" s="47"/>
    </row>
    <row r="362">
      <c r="B362" s="76"/>
      <c r="C362" s="47"/>
      <c r="E362" s="47"/>
    </row>
    <row r="363">
      <c r="B363" s="76"/>
      <c r="C363" s="47"/>
      <c r="E363" s="47"/>
    </row>
    <row r="364">
      <c r="B364" s="76"/>
      <c r="C364" s="47"/>
      <c r="E364" s="47"/>
    </row>
    <row r="365">
      <c r="B365" s="76"/>
      <c r="C365" s="47"/>
      <c r="E365" s="47"/>
    </row>
    <row r="366">
      <c r="B366" s="76"/>
      <c r="C366" s="47"/>
      <c r="E366" s="47"/>
    </row>
    <row r="367">
      <c r="B367" s="76"/>
      <c r="C367" s="47"/>
      <c r="E367" s="47"/>
    </row>
    <row r="368">
      <c r="B368" s="76"/>
      <c r="C368" s="47"/>
      <c r="E368" s="47"/>
    </row>
    <row r="369">
      <c r="B369" s="76"/>
      <c r="C369" s="47"/>
      <c r="E369" s="47"/>
    </row>
    <row r="370">
      <c r="B370" s="76"/>
      <c r="C370" s="47"/>
      <c r="E370" s="47"/>
    </row>
    <row r="371">
      <c r="B371" s="76"/>
      <c r="C371" s="47"/>
      <c r="E371" s="47"/>
    </row>
    <row r="372">
      <c r="B372" s="76"/>
      <c r="C372" s="47"/>
      <c r="E372" s="47"/>
    </row>
    <row r="373">
      <c r="B373" s="76"/>
      <c r="C373" s="47"/>
      <c r="E373" s="47"/>
    </row>
    <row r="374">
      <c r="B374" s="76"/>
      <c r="C374" s="47"/>
      <c r="E374" s="47"/>
    </row>
    <row r="375">
      <c r="B375" s="76"/>
      <c r="C375" s="47"/>
      <c r="E375" s="47"/>
    </row>
    <row r="376">
      <c r="B376" s="76"/>
      <c r="C376" s="47"/>
      <c r="E376" s="47"/>
    </row>
    <row r="377">
      <c r="B377" s="76"/>
      <c r="C377" s="47"/>
      <c r="E377" s="47"/>
    </row>
    <row r="378">
      <c r="B378" s="76"/>
      <c r="C378" s="47"/>
      <c r="E378" s="47"/>
    </row>
    <row r="379">
      <c r="B379" s="76"/>
      <c r="C379" s="47"/>
      <c r="E379" s="47"/>
    </row>
    <row r="380">
      <c r="B380" s="76"/>
      <c r="C380" s="47"/>
      <c r="E380" s="47"/>
    </row>
    <row r="381">
      <c r="B381" s="76"/>
      <c r="C381" s="47"/>
      <c r="E381" s="47"/>
    </row>
    <row r="382">
      <c r="B382" s="76"/>
      <c r="C382" s="47"/>
      <c r="E382" s="47"/>
    </row>
    <row r="383">
      <c r="B383" s="76"/>
      <c r="C383" s="47"/>
      <c r="E383" s="47"/>
    </row>
    <row r="384">
      <c r="B384" s="76"/>
      <c r="C384" s="47"/>
      <c r="E384" s="47"/>
    </row>
    <row r="385">
      <c r="B385" s="76"/>
      <c r="C385" s="47"/>
      <c r="E385" s="47"/>
    </row>
    <row r="386">
      <c r="B386" s="76"/>
      <c r="C386" s="47"/>
      <c r="E386" s="47"/>
    </row>
    <row r="387">
      <c r="B387" s="76"/>
      <c r="C387" s="47"/>
      <c r="E387" s="47"/>
    </row>
    <row r="388">
      <c r="B388" s="76"/>
      <c r="C388" s="47"/>
      <c r="E388" s="47"/>
    </row>
    <row r="389">
      <c r="B389" s="76"/>
      <c r="C389" s="47"/>
      <c r="E389" s="47"/>
    </row>
    <row r="390">
      <c r="B390" s="76"/>
      <c r="C390" s="47"/>
      <c r="E390" s="47"/>
    </row>
    <row r="391">
      <c r="B391" s="76"/>
      <c r="C391" s="47"/>
      <c r="E391" s="47"/>
    </row>
    <row r="392">
      <c r="B392" s="76"/>
      <c r="C392" s="47"/>
      <c r="E392" s="47"/>
    </row>
    <row r="393">
      <c r="B393" s="76"/>
      <c r="C393" s="47"/>
      <c r="E393" s="47"/>
    </row>
    <row r="394">
      <c r="B394" s="76"/>
      <c r="C394" s="47"/>
      <c r="E394" s="47"/>
    </row>
    <row r="395">
      <c r="B395" s="76"/>
      <c r="C395" s="47"/>
      <c r="E395" s="47"/>
    </row>
    <row r="396">
      <c r="B396" s="76"/>
      <c r="C396" s="47"/>
      <c r="E396" s="47"/>
    </row>
    <row r="397">
      <c r="B397" s="76"/>
      <c r="C397" s="47"/>
      <c r="E397" s="47"/>
    </row>
    <row r="398">
      <c r="B398" s="76"/>
      <c r="C398" s="47"/>
      <c r="E398" s="47"/>
    </row>
    <row r="399">
      <c r="B399" s="76"/>
      <c r="C399" s="47"/>
      <c r="E399" s="47"/>
    </row>
    <row r="400">
      <c r="B400" s="76"/>
      <c r="C400" s="47"/>
      <c r="E400" s="47"/>
    </row>
    <row r="401">
      <c r="B401" s="76"/>
      <c r="C401" s="47"/>
      <c r="E401" s="47"/>
    </row>
    <row r="402">
      <c r="B402" s="76"/>
      <c r="C402" s="47"/>
      <c r="E402" s="47"/>
    </row>
    <row r="403">
      <c r="B403" s="76"/>
      <c r="C403" s="47"/>
      <c r="E403" s="47"/>
    </row>
    <row r="404">
      <c r="B404" s="76"/>
      <c r="C404" s="47"/>
      <c r="E404" s="47"/>
    </row>
    <row r="405">
      <c r="B405" s="76"/>
      <c r="C405" s="47"/>
      <c r="E405" s="47"/>
    </row>
    <row r="406">
      <c r="B406" s="76"/>
      <c r="C406" s="47"/>
      <c r="E406" s="47"/>
    </row>
    <row r="407">
      <c r="B407" s="76"/>
      <c r="C407" s="47"/>
      <c r="E407" s="47"/>
    </row>
    <row r="408">
      <c r="B408" s="76"/>
      <c r="C408" s="47"/>
      <c r="E408" s="47"/>
    </row>
    <row r="409">
      <c r="B409" s="76"/>
      <c r="C409" s="47"/>
      <c r="E409" s="47"/>
    </row>
    <row r="410">
      <c r="B410" s="76"/>
      <c r="C410" s="47"/>
      <c r="E410" s="47"/>
    </row>
    <row r="411">
      <c r="B411" s="76"/>
      <c r="C411" s="47"/>
      <c r="E411" s="47"/>
    </row>
    <row r="412">
      <c r="B412" s="76"/>
      <c r="C412" s="47"/>
      <c r="E412" s="47"/>
    </row>
    <row r="413">
      <c r="B413" s="76"/>
      <c r="C413" s="47"/>
      <c r="E413" s="47"/>
    </row>
    <row r="414">
      <c r="B414" s="76"/>
      <c r="C414" s="47"/>
      <c r="E414" s="47"/>
    </row>
    <row r="415">
      <c r="B415" s="76"/>
      <c r="C415" s="47"/>
      <c r="E415" s="47"/>
    </row>
    <row r="416">
      <c r="B416" s="76"/>
      <c r="C416" s="47"/>
      <c r="E416" s="47"/>
    </row>
    <row r="417">
      <c r="B417" s="76"/>
      <c r="C417" s="47"/>
      <c r="E417" s="47"/>
    </row>
    <row r="418">
      <c r="B418" s="76"/>
      <c r="C418" s="47"/>
      <c r="E418" s="47"/>
    </row>
    <row r="419">
      <c r="B419" s="76"/>
      <c r="C419" s="47"/>
      <c r="E419" s="47"/>
    </row>
    <row r="420">
      <c r="B420" s="76"/>
      <c r="C420" s="47"/>
      <c r="E420" s="47"/>
    </row>
    <row r="421">
      <c r="B421" s="76"/>
      <c r="C421" s="47"/>
      <c r="E421" s="47"/>
    </row>
    <row r="422">
      <c r="B422" s="76"/>
      <c r="C422" s="47"/>
      <c r="E422" s="47"/>
    </row>
    <row r="423">
      <c r="B423" s="76"/>
      <c r="C423" s="47"/>
      <c r="E423" s="47"/>
    </row>
    <row r="424">
      <c r="B424" s="76"/>
      <c r="C424" s="47"/>
      <c r="E424" s="47"/>
    </row>
    <row r="425">
      <c r="B425" s="76"/>
      <c r="C425" s="47"/>
      <c r="E425" s="47"/>
    </row>
    <row r="426">
      <c r="B426" s="76"/>
      <c r="C426" s="47"/>
      <c r="E426" s="47"/>
    </row>
    <row r="427">
      <c r="B427" s="76"/>
      <c r="C427" s="47"/>
      <c r="E427" s="47"/>
    </row>
    <row r="428">
      <c r="B428" s="76"/>
      <c r="C428" s="47"/>
      <c r="E428" s="47"/>
    </row>
    <row r="429">
      <c r="B429" s="76"/>
      <c r="C429" s="47"/>
      <c r="E429" s="47"/>
    </row>
    <row r="430">
      <c r="B430" s="76"/>
      <c r="C430" s="47"/>
      <c r="E430" s="47"/>
    </row>
    <row r="431">
      <c r="B431" s="76"/>
      <c r="C431" s="47"/>
      <c r="E431" s="47"/>
    </row>
    <row r="432">
      <c r="B432" s="76"/>
      <c r="C432" s="47"/>
      <c r="E432" s="47"/>
    </row>
    <row r="433">
      <c r="B433" s="76"/>
      <c r="C433" s="47"/>
      <c r="E433" s="47"/>
    </row>
    <row r="434">
      <c r="B434" s="76"/>
      <c r="C434" s="47"/>
      <c r="E434" s="47"/>
    </row>
    <row r="435">
      <c r="B435" s="76"/>
      <c r="C435" s="47"/>
      <c r="E435" s="47"/>
    </row>
    <row r="436">
      <c r="B436" s="76"/>
      <c r="C436" s="47"/>
      <c r="E436" s="47"/>
    </row>
    <row r="437">
      <c r="B437" s="76"/>
      <c r="C437" s="47"/>
      <c r="E437" s="47"/>
    </row>
    <row r="438">
      <c r="B438" s="76"/>
      <c r="C438" s="47"/>
      <c r="E438" s="47"/>
    </row>
    <row r="439">
      <c r="B439" s="76"/>
      <c r="C439" s="47"/>
      <c r="E439" s="47"/>
    </row>
    <row r="440">
      <c r="B440" s="76"/>
      <c r="C440" s="47"/>
      <c r="E440" s="47"/>
    </row>
    <row r="441">
      <c r="B441" s="76"/>
      <c r="C441" s="47"/>
      <c r="E441" s="47"/>
    </row>
    <row r="442">
      <c r="B442" s="76"/>
      <c r="C442" s="47"/>
      <c r="E442" s="47"/>
    </row>
    <row r="443">
      <c r="B443" s="76"/>
      <c r="C443" s="47"/>
      <c r="E443" s="47"/>
    </row>
    <row r="444">
      <c r="B444" s="76"/>
      <c r="C444" s="47"/>
      <c r="E444" s="47"/>
    </row>
    <row r="445">
      <c r="B445" s="76"/>
      <c r="C445" s="47"/>
      <c r="E445" s="47"/>
    </row>
    <row r="446">
      <c r="B446" s="76"/>
      <c r="C446" s="47"/>
      <c r="E446" s="47"/>
    </row>
    <row r="447">
      <c r="B447" s="76"/>
      <c r="C447" s="47"/>
      <c r="E447" s="47"/>
    </row>
    <row r="448">
      <c r="B448" s="76"/>
      <c r="C448" s="47"/>
      <c r="E448" s="47"/>
    </row>
    <row r="449">
      <c r="B449" s="76"/>
      <c r="C449" s="47"/>
      <c r="E449" s="47"/>
    </row>
    <row r="450">
      <c r="B450" s="76"/>
      <c r="C450" s="47"/>
      <c r="E450" s="47"/>
    </row>
    <row r="451">
      <c r="B451" s="76"/>
      <c r="C451" s="47"/>
      <c r="E451" s="47"/>
    </row>
    <row r="452">
      <c r="B452" s="76"/>
      <c r="C452" s="47"/>
      <c r="E452" s="47"/>
    </row>
    <row r="453">
      <c r="B453" s="76"/>
      <c r="C453" s="47"/>
      <c r="E453" s="47"/>
    </row>
    <row r="454">
      <c r="B454" s="76"/>
      <c r="C454" s="47"/>
      <c r="E454" s="47"/>
    </row>
    <row r="455">
      <c r="B455" s="76"/>
      <c r="C455" s="47"/>
      <c r="E455" s="47"/>
    </row>
    <row r="456">
      <c r="B456" s="76"/>
      <c r="C456" s="47"/>
      <c r="E456" s="47"/>
    </row>
    <row r="457">
      <c r="B457" s="76"/>
      <c r="C457" s="47"/>
      <c r="E457" s="47"/>
    </row>
    <row r="458">
      <c r="B458" s="76"/>
      <c r="C458" s="47"/>
      <c r="E458" s="47"/>
    </row>
    <row r="459">
      <c r="B459" s="76"/>
      <c r="C459" s="47"/>
      <c r="E459" s="47"/>
    </row>
    <row r="460">
      <c r="B460" s="76"/>
      <c r="C460" s="47"/>
      <c r="E460" s="47"/>
    </row>
    <row r="461">
      <c r="B461" s="76"/>
      <c r="C461" s="47"/>
      <c r="E461" s="47"/>
    </row>
    <row r="462">
      <c r="B462" s="76"/>
      <c r="C462" s="47"/>
      <c r="E462" s="47"/>
    </row>
    <row r="463">
      <c r="B463" s="76"/>
      <c r="C463" s="47"/>
      <c r="E463" s="47"/>
    </row>
    <row r="464">
      <c r="B464" s="76"/>
      <c r="C464" s="47"/>
      <c r="E464" s="47"/>
    </row>
    <row r="465">
      <c r="B465" s="76"/>
      <c r="C465" s="47"/>
      <c r="E465" s="47"/>
    </row>
    <row r="466">
      <c r="B466" s="76"/>
      <c r="C466" s="47"/>
      <c r="E466" s="47"/>
    </row>
    <row r="467">
      <c r="B467" s="76"/>
      <c r="C467" s="47"/>
      <c r="E467" s="47"/>
    </row>
    <row r="468">
      <c r="B468" s="76"/>
      <c r="C468" s="47"/>
      <c r="E468" s="47"/>
    </row>
    <row r="469">
      <c r="B469" s="76"/>
      <c r="C469" s="47"/>
      <c r="E469" s="47"/>
    </row>
    <row r="470">
      <c r="B470" s="76"/>
      <c r="C470" s="47"/>
      <c r="E470" s="47"/>
    </row>
    <row r="471">
      <c r="B471" s="76"/>
      <c r="C471" s="47"/>
      <c r="E471" s="47"/>
    </row>
    <row r="472">
      <c r="B472" s="76"/>
      <c r="C472" s="47"/>
      <c r="E472" s="47"/>
    </row>
    <row r="473">
      <c r="B473" s="76"/>
      <c r="C473" s="47"/>
      <c r="E473" s="47"/>
    </row>
    <row r="474">
      <c r="B474" s="76"/>
      <c r="C474" s="47"/>
      <c r="E474" s="47"/>
    </row>
    <row r="475">
      <c r="B475" s="76"/>
      <c r="C475" s="47"/>
      <c r="E475" s="47"/>
    </row>
    <row r="476">
      <c r="B476" s="76"/>
      <c r="C476" s="47"/>
      <c r="E476" s="47"/>
    </row>
    <row r="477">
      <c r="B477" s="76"/>
      <c r="C477" s="47"/>
      <c r="E477" s="47"/>
    </row>
    <row r="478">
      <c r="B478" s="76"/>
      <c r="C478" s="47"/>
      <c r="E478" s="47"/>
    </row>
    <row r="479">
      <c r="B479" s="76"/>
      <c r="C479" s="47"/>
      <c r="E479" s="47"/>
    </row>
    <row r="480">
      <c r="B480" s="76"/>
      <c r="C480" s="47"/>
      <c r="E480" s="47"/>
    </row>
    <row r="481">
      <c r="B481" s="76"/>
      <c r="C481" s="47"/>
      <c r="E481" s="47"/>
    </row>
    <row r="482">
      <c r="B482" s="76"/>
      <c r="C482" s="47"/>
      <c r="E482" s="47"/>
    </row>
    <row r="483">
      <c r="B483" s="76"/>
      <c r="C483" s="47"/>
      <c r="E483" s="47"/>
    </row>
    <row r="484">
      <c r="B484" s="76"/>
      <c r="C484" s="47"/>
      <c r="E484" s="47"/>
    </row>
    <row r="485">
      <c r="B485" s="76"/>
      <c r="C485" s="47"/>
      <c r="E485" s="47"/>
    </row>
    <row r="486">
      <c r="B486" s="76"/>
      <c r="C486" s="47"/>
      <c r="E486" s="47"/>
    </row>
    <row r="487">
      <c r="B487" s="76"/>
      <c r="C487" s="47"/>
      <c r="E487" s="47"/>
    </row>
    <row r="488">
      <c r="B488" s="76"/>
      <c r="C488" s="47"/>
      <c r="E488" s="47"/>
    </row>
    <row r="489">
      <c r="B489" s="76"/>
      <c r="C489" s="47"/>
      <c r="E489" s="47"/>
    </row>
    <row r="490">
      <c r="B490" s="76"/>
      <c r="C490" s="47"/>
      <c r="E490" s="47"/>
    </row>
    <row r="491">
      <c r="B491" s="76"/>
      <c r="C491" s="47"/>
      <c r="E491" s="47"/>
    </row>
    <row r="492">
      <c r="B492" s="76"/>
      <c r="C492" s="47"/>
      <c r="E492" s="47"/>
    </row>
    <row r="493">
      <c r="B493" s="76"/>
      <c r="C493" s="47"/>
      <c r="E493" s="47"/>
    </row>
    <row r="494">
      <c r="B494" s="76"/>
      <c r="C494" s="47"/>
      <c r="E494" s="47"/>
    </row>
    <row r="495">
      <c r="B495" s="76"/>
      <c r="C495" s="47"/>
      <c r="E495" s="47"/>
    </row>
    <row r="496">
      <c r="B496" s="76"/>
      <c r="C496" s="47"/>
      <c r="E496" s="47"/>
    </row>
    <row r="497">
      <c r="B497" s="76"/>
      <c r="C497" s="47"/>
      <c r="E497" s="47"/>
    </row>
    <row r="498">
      <c r="B498" s="76"/>
      <c r="C498" s="47"/>
      <c r="E498" s="47"/>
    </row>
    <row r="499">
      <c r="B499" s="76"/>
      <c r="C499" s="47"/>
      <c r="E499" s="47"/>
    </row>
    <row r="500">
      <c r="B500" s="76"/>
      <c r="C500" s="47"/>
      <c r="E500" s="47"/>
    </row>
    <row r="501">
      <c r="B501" s="76"/>
      <c r="C501" s="47"/>
      <c r="E501" s="47"/>
    </row>
    <row r="502">
      <c r="B502" s="76"/>
      <c r="C502" s="47"/>
      <c r="E502" s="47"/>
    </row>
    <row r="503">
      <c r="B503" s="76"/>
      <c r="C503" s="47"/>
      <c r="E503" s="47"/>
    </row>
    <row r="504">
      <c r="B504" s="76"/>
      <c r="C504" s="47"/>
      <c r="E504" s="47"/>
    </row>
    <row r="505">
      <c r="B505" s="76"/>
      <c r="C505" s="47"/>
      <c r="E505" s="47"/>
    </row>
    <row r="506">
      <c r="B506" s="76"/>
      <c r="C506" s="47"/>
      <c r="E506" s="47"/>
    </row>
    <row r="507">
      <c r="B507" s="76"/>
      <c r="C507" s="47"/>
      <c r="E507" s="47"/>
    </row>
    <row r="508">
      <c r="B508" s="76"/>
      <c r="C508" s="47"/>
      <c r="E508" s="47"/>
    </row>
    <row r="509">
      <c r="B509" s="76"/>
      <c r="C509" s="47"/>
      <c r="E509" s="47"/>
    </row>
    <row r="510">
      <c r="B510" s="76"/>
      <c r="C510" s="47"/>
      <c r="E510" s="47"/>
    </row>
    <row r="511">
      <c r="B511" s="76"/>
      <c r="C511" s="47"/>
      <c r="E511" s="47"/>
    </row>
    <row r="512">
      <c r="B512" s="76"/>
      <c r="C512" s="47"/>
      <c r="E512" s="47"/>
    </row>
    <row r="513">
      <c r="B513" s="76"/>
      <c r="C513" s="47"/>
      <c r="E513" s="47"/>
    </row>
    <row r="514">
      <c r="B514" s="76"/>
      <c r="C514" s="47"/>
      <c r="E514" s="47"/>
    </row>
    <row r="515">
      <c r="B515" s="76"/>
      <c r="C515" s="47"/>
      <c r="E515" s="47"/>
    </row>
    <row r="516">
      <c r="B516" s="76"/>
      <c r="C516" s="47"/>
      <c r="E516" s="47"/>
    </row>
    <row r="517">
      <c r="B517" s="76"/>
      <c r="C517" s="47"/>
      <c r="E517" s="47"/>
    </row>
    <row r="518">
      <c r="B518" s="76"/>
      <c r="C518" s="47"/>
      <c r="E518" s="47"/>
    </row>
    <row r="519">
      <c r="B519" s="76"/>
      <c r="C519" s="47"/>
      <c r="E519" s="47"/>
    </row>
    <row r="520">
      <c r="B520" s="76"/>
      <c r="C520" s="47"/>
      <c r="E520" s="47"/>
    </row>
    <row r="521">
      <c r="B521" s="76"/>
      <c r="C521" s="47"/>
      <c r="E521" s="47"/>
    </row>
    <row r="522">
      <c r="B522" s="76"/>
      <c r="C522" s="47"/>
      <c r="E522" s="47"/>
    </row>
    <row r="523">
      <c r="B523" s="76"/>
      <c r="C523" s="47"/>
      <c r="E523" s="47"/>
    </row>
    <row r="524">
      <c r="B524" s="76"/>
      <c r="C524" s="47"/>
      <c r="E524" s="47"/>
    </row>
    <row r="525">
      <c r="B525" s="76"/>
      <c r="C525" s="47"/>
      <c r="E525" s="47"/>
    </row>
    <row r="526">
      <c r="B526" s="76"/>
      <c r="C526" s="47"/>
      <c r="E526" s="47"/>
    </row>
    <row r="527">
      <c r="B527" s="76"/>
      <c r="C527" s="47"/>
      <c r="E527" s="47"/>
    </row>
    <row r="528">
      <c r="B528" s="76"/>
      <c r="C528" s="47"/>
      <c r="E528" s="47"/>
    </row>
    <row r="529">
      <c r="B529" s="76"/>
      <c r="C529" s="47"/>
      <c r="E529" s="47"/>
    </row>
    <row r="530">
      <c r="B530" s="76"/>
      <c r="C530" s="47"/>
      <c r="E530" s="47"/>
    </row>
    <row r="531">
      <c r="B531" s="76"/>
      <c r="C531" s="47"/>
      <c r="E531" s="47"/>
    </row>
    <row r="532">
      <c r="B532" s="76"/>
      <c r="C532" s="47"/>
      <c r="E532" s="47"/>
    </row>
    <row r="533">
      <c r="B533" s="76"/>
      <c r="C533" s="47"/>
      <c r="E533" s="47"/>
    </row>
    <row r="534">
      <c r="B534" s="76"/>
      <c r="C534" s="47"/>
      <c r="E534" s="47"/>
    </row>
    <row r="535">
      <c r="B535" s="76"/>
      <c r="C535" s="47"/>
      <c r="E535" s="47"/>
    </row>
    <row r="536">
      <c r="B536" s="76"/>
      <c r="C536" s="47"/>
      <c r="E536" s="47"/>
    </row>
    <row r="537">
      <c r="B537" s="76"/>
      <c r="C537" s="47"/>
      <c r="E537" s="47"/>
    </row>
    <row r="538">
      <c r="B538" s="76"/>
      <c r="C538" s="47"/>
      <c r="E538" s="47"/>
    </row>
    <row r="539">
      <c r="B539" s="76"/>
      <c r="C539" s="47"/>
      <c r="E539" s="47"/>
    </row>
    <row r="540">
      <c r="B540" s="76"/>
      <c r="C540" s="47"/>
      <c r="E540" s="47"/>
    </row>
    <row r="541">
      <c r="B541" s="76"/>
      <c r="C541" s="47"/>
      <c r="E541" s="47"/>
    </row>
    <row r="542">
      <c r="B542" s="76"/>
      <c r="C542" s="47"/>
      <c r="E542" s="47"/>
    </row>
    <row r="543">
      <c r="B543" s="76"/>
      <c r="C543" s="47"/>
      <c r="E543" s="47"/>
    </row>
    <row r="544">
      <c r="B544" s="76"/>
      <c r="C544" s="47"/>
      <c r="E544" s="47"/>
    </row>
    <row r="545">
      <c r="B545" s="76"/>
      <c r="C545" s="47"/>
      <c r="E545" s="47"/>
    </row>
    <row r="546">
      <c r="B546" s="76"/>
      <c r="C546" s="47"/>
      <c r="E546" s="47"/>
    </row>
    <row r="547">
      <c r="B547" s="76"/>
      <c r="C547" s="47"/>
      <c r="E547" s="47"/>
    </row>
    <row r="548">
      <c r="B548" s="76"/>
      <c r="C548" s="47"/>
      <c r="E548" s="47"/>
    </row>
    <row r="549">
      <c r="B549" s="76"/>
      <c r="C549" s="47"/>
      <c r="E549" s="47"/>
    </row>
    <row r="550">
      <c r="B550" s="76"/>
      <c r="C550" s="47"/>
      <c r="E550" s="47"/>
    </row>
    <row r="551">
      <c r="B551" s="76"/>
      <c r="C551" s="47"/>
      <c r="E551" s="47"/>
    </row>
    <row r="552">
      <c r="B552" s="76"/>
      <c r="C552" s="47"/>
      <c r="E552" s="47"/>
    </row>
    <row r="553">
      <c r="B553" s="76"/>
      <c r="C553" s="47"/>
      <c r="E553" s="47"/>
    </row>
    <row r="554">
      <c r="B554" s="76"/>
      <c r="C554" s="47"/>
      <c r="E554" s="47"/>
    </row>
    <row r="555">
      <c r="B555" s="76"/>
      <c r="C555" s="47"/>
      <c r="E555" s="47"/>
    </row>
    <row r="556">
      <c r="B556" s="76"/>
      <c r="C556" s="47"/>
      <c r="E556" s="47"/>
    </row>
    <row r="557">
      <c r="B557" s="76"/>
      <c r="C557" s="47"/>
      <c r="E557" s="47"/>
    </row>
    <row r="558">
      <c r="B558" s="76"/>
      <c r="C558" s="47"/>
      <c r="E558" s="47"/>
    </row>
    <row r="559">
      <c r="B559" s="76"/>
      <c r="C559" s="47"/>
      <c r="E559" s="47"/>
    </row>
    <row r="560">
      <c r="B560" s="76"/>
      <c r="C560" s="47"/>
      <c r="E560" s="47"/>
    </row>
    <row r="561">
      <c r="B561" s="76"/>
      <c r="C561" s="47"/>
      <c r="E561" s="47"/>
    </row>
    <row r="562">
      <c r="B562" s="76"/>
      <c r="C562" s="47"/>
      <c r="E562" s="47"/>
    </row>
    <row r="563">
      <c r="B563" s="76"/>
      <c r="C563" s="47"/>
      <c r="E563" s="47"/>
    </row>
    <row r="564">
      <c r="B564" s="76"/>
      <c r="C564" s="47"/>
      <c r="E564" s="47"/>
    </row>
    <row r="565">
      <c r="B565" s="76"/>
      <c r="C565" s="47"/>
      <c r="E565" s="47"/>
    </row>
    <row r="566">
      <c r="B566" s="76"/>
      <c r="C566" s="47"/>
      <c r="E566" s="47"/>
    </row>
    <row r="567">
      <c r="B567" s="76"/>
      <c r="C567" s="47"/>
      <c r="E567" s="47"/>
    </row>
    <row r="568">
      <c r="B568" s="76"/>
      <c r="C568" s="47"/>
      <c r="E568" s="47"/>
    </row>
    <row r="569">
      <c r="B569" s="76"/>
      <c r="C569" s="47"/>
      <c r="E569" s="47"/>
    </row>
    <row r="570">
      <c r="B570" s="76"/>
      <c r="C570" s="47"/>
      <c r="E570" s="47"/>
    </row>
    <row r="571">
      <c r="B571" s="76"/>
      <c r="C571" s="47"/>
      <c r="E571" s="47"/>
    </row>
    <row r="572">
      <c r="B572" s="76"/>
      <c r="C572" s="47"/>
      <c r="E572" s="47"/>
    </row>
    <row r="573">
      <c r="B573" s="76"/>
      <c r="C573" s="47"/>
      <c r="E573" s="47"/>
    </row>
    <row r="574">
      <c r="B574" s="76"/>
      <c r="C574" s="47"/>
      <c r="E574" s="47"/>
    </row>
    <row r="575">
      <c r="B575" s="76"/>
      <c r="C575" s="47"/>
      <c r="E575" s="47"/>
    </row>
    <row r="576">
      <c r="B576" s="76"/>
      <c r="C576" s="47"/>
      <c r="E576" s="47"/>
    </row>
    <row r="577">
      <c r="B577" s="76"/>
      <c r="C577" s="47"/>
      <c r="E577" s="47"/>
    </row>
    <row r="578">
      <c r="B578" s="76"/>
      <c r="C578" s="47"/>
      <c r="E578" s="47"/>
    </row>
    <row r="579">
      <c r="B579" s="76"/>
      <c r="C579" s="47"/>
      <c r="E579" s="47"/>
    </row>
    <row r="580">
      <c r="B580" s="76"/>
      <c r="C580" s="47"/>
      <c r="E580" s="47"/>
    </row>
    <row r="581">
      <c r="B581" s="76"/>
      <c r="C581" s="47"/>
      <c r="E581" s="47"/>
    </row>
    <row r="582">
      <c r="B582" s="76"/>
      <c r="C582" s="47"/>
      <c r="E582" s="47"/>
    </row>
    <row r="583">
      <c r="B583" s="76"/>
      <c r="C583" s="47"/>
      <c r="E583" s="47"/>
    </row>
    <row r="584">
      <c r="B584" s="76"/>
      <c r="C584" s="47"/>
      <c r="E584" s="47"/>
    </row>
    <row r="585">
      <c r="B585" s="76"/>
      <c r="C585" s="47"/>
      <c r="E585" s="47"/>
    </row>
    <row r="586">
      <c r="B586" s="76"/>
      <c r="C586" s="47"/>
      <c r="E586" s="47"/>
    </row>
    <row r="587">
      <c r="B587" s="76"/>
      <c r="C587" s="47"/>
      <c r="E587" s="47"/>
    </row>
    <row r="588">
      <c r="B588" s="76"/>
      <c r="C588" s="47"/>
      <c r="E588" s="47"/>
    </row>
    <row r="589">
      <c r="B589" s="76"/>
      <c r="C589" s="47"/>
      <c r="E589" s="47"/>
    </row>
    <row r="590">
      <c r="B590" s="76"/>
      <c r="C590" s="47"/>
      <c r="E590" s="47"/>
    </row>
    <row r="591">
      <c r="B591" s="76"/>
      <c r="C591" s="47"/>
      <c r="E591" s="47"/>
    </row>
    <row r="592">
      <c r="B592" s="76"/>
      <c r="C592" s="47"/>
      <c r="E592" s="47"/>
    </row>
    <row r="593">
      <c r="B593" s="76"/>
      <c r="C593" s="47"/>
      <c r="E593" s="47"/>
    </row>
    <row r="594">
      <c r="B594" s="76"/>
      <c r="C594" s="47"/>
      <c r="E594" s="47"/>
    </row>
    <row r="595">
      <c r="B595" s="76"/>
      <c r="C595" s="47"/>
      <c r="E595" s="47"/>
    </row>
    <row r="596">
      <c r="B596" s="76"/>
      <c r="C596" s="47"/>
      <c r="E596" s="47"/>
    </row>
    <row r="597">
      <c r="B597" s="76"/>
      <c r="C597" s="47"/>
      <c r="E597" s="47"/>
    </row>
    <row r="598">
      <c r="B598" s="76"/>
      <c r="C598" s="47"/>
      <c r="E598" s="47"/>
    </row>
    <row r="599">
      <c r="B599" s="76"/>
      <c r="C599" s="47"/>
      <c r="E599" s="47"/>
    </row>
    <row r="600">
      <c r="B600" s="76"/>
      <c r="C600" s="47"/>
      <c r="E600" s="47"/>
    </row>
    <row r="601">
      <c r="B601" s="76"/>
      <c r="C601" s="47"/>
      <c r="E601" s="47"/>
    </row>
    <row r="602">
      <c r="B602" s="76"/>
      <c r="C602" s="47"/>
      <c r="E602" s="47"/>
    </row>
    <row r="603">
      <c r="B603" s="76"/>
      <c r="C603" s="47"/>
      <c r="E603" s="47"/>
    </row>
    <row r="604">
      <c r="B604" s="76"/>
      <c r="C604" s="47"/>
      <c r="E604" s="47"/>
    </row>
    <row r="605">
      <c r="B605" s="76"/>
      <c r="C605" s="47"/>
      <c r="E605" s="47"/>
    </row>
    <row r="606">
      <c r="B606" s="76"/>
      <c r="C606" s="47"/>
      <c r="E606" s="47"/>
    </row>
    <row r="607">
      <c r="B607" s="76"/>
      <c r="C607" s="47"/>
      <c r="E607" s="47"/>
    </row>
    <row r="608">
      <c r="B608" s="76"/>
      <c r="C608" s="47"/>
      <c r="E608" s="47"/>
    </row>
    <row r="609">
      <c r="B609" s="76"/>
      <c r="C609" s="47"/>
      <c r="E609" s="47"/>
    </row>
    <row r="610">
      <c r="B610" s="76"/>
      <c r="C610" s="47"/>
      <c r="E610" s="47"/>
    </row>
    <row r="611">
      <c r="B611" s="76"/>
      <c r="C611" s="47"/>
      <c r="E611" s="47"/>
    </row>
    <row r="612">
      <c r="B612" s="76"/>
      <c r="C612" s="47"/>
      <c r="E612" s="47"/>
    </row>
    <row r="613">
      <c r="B613" s="76"/>
      <c r="C613" s="47"/>
      <c r="E613" s="47"/>
    </row>
    <row r="614">
      <c r="B614" s="76"/>
      <c r="C614" s="47"/>
      <c r="E614" s="47"/>
    </row>
    <row r="615">
      <c r="B615" s="76"/>
      <c r="C615" s="47"/>
      <c r="E615" s="47"/>
    </row>
    <row r="616">
      <c r="B616" s="76"/>
      <c r="C616" s="47"/>
      <c r="E616" s="47"/>
    </row>
    <row r="617">
      <c r="B617" s="76"/>
      <c r="C617" s="47"/>
      <c r="E617" s="47"/>
    </row>
    <row r="618">
      <c r="B618" s="76"/>
      <c r="C618" s="47"/>
      <c r="E618" s="47"/>
    </row>
    <row r="619">
      <c r="B619" s="76"/>
      <c r="C619" s="47"/>
      <c r="E619" s="47"/>
    </row>
    <row r="620">
      <c r="B620" s="76"/>
      <c r="C620" s="47"/>
      <c r="E620" s="47"/>
    </row>
    <row r="621">
      <c r="B621" s="76"/>
      <c r="C621" s="47"/>
      <c r="E621" s="47"/>
    </row>
    <row r="622">
      <c r="B622" s="76"/>
      <c r="C622" s="47"/>
      <c r="E622" s="47"/>
    </row>
    <row r="623">
      <c r="B623" s="76"/>
      <c r="C623" s="47"/>
      <c r="E623" s="47"/>
    </row>
    <row r="624">
      <c r="B624" s="76"/>
      <c r="C624" s="47"/>
      <c r="E624" s="47"/>
    </row>
    <row r="625">
      <c r="B625" s="76"/>
      <c r="C625" s="47"/>
      <c r="E625" s="47"/>
    </row>
    <row r="626">
      <c r="B626" s="76"/>
      <c r="C626" s="47"/>
      <c r="E626" s="47"/>
    </row>
    <row r="627">
      <c r="B627" s="76"/>
      <c r="C627" s="47"/>
      <c r="E627" s="47"/>
    </row>
    <row r="628">
      <c r="B628" s="76"/>
      <c r="C628" s="47"/>
      <c r="E628" s="47"/>
    </row>
    <row r="629">
      <c r="B629" s="76"/>
      <c r="C629" s="47"/>
      <c r="E629" s="47"/>
    </row>
    <row r="630">
      <c r="B630" s="76"/>
      <c r="C630" s="47"/>
      <c r="E630" s="47"/>
    </row>
    <row r="631">
      <c r="B631" s="76"/>
      <c r="C631" s="47"/>
      <c r="E631" s="47"/>
    </row>
    <row r="632">
      <c r="B632" s="76"/>
      <c r="C632" s="47"/>
      <c r="E632" s="47"/>
    </row>
    <row r="633">
      <c r="B633" s="76"/>
      <c r="C633" s="47"/>
      <c r="E633" s="47"/>
    </row>
    <row r="634">
      <c r="B634" s="76"/>
      <c r="C634" s="47"/>
      <c r="E634" s="47"/>
    </row>
    <row r="635">
      <c r="B635" s="76"/>
      <c r="C635" s="47"/>
      <c r="E635" s="47"/>
    </row>
    <row r="636">
      <c r="B636" s="76"/>
      <c r="C636" s="47"/>
      <c r="E636" s="47"/>
    </row>
    <row r="637">
      <c r="B637" s="76"/>
      <c r="C637" s="47"/>
      <c r="E637" s="47"/>
    </row>
    <row r="638">
      <c r="B638" s="76"/>
      <c r="C638" s="47"/>
      <c r="E638" s="47"/>
    </row>
    <row r="639">
      <c r="B639" s="76"/>
      <c r="C639" s="47"/>
      <c r="E639" s="47"/>
    </row>
    <row r="640">
      <c r="B640" s="76"/>
      <c r="C640" s="47"/>
      <c r="E640" s="47"/>
    </row>
    <row r="641">
      <c r="B641" s="76"/>
      <c r="C641" s="47"/>
      <c r="E641" s="47"/>
    </row>
    <row r="642">
      <c r="B642" s="76"/>
      <c r="C642" s="47"/>
      <c r="E642" s="47"/>
    </row>
    <row r="643">
      <c r="B643" s="76"/>
      <c r="C643" s="47"/>
      <c r="E643" s="47"/>
    </row>
    <row r="644">
      <c r="B644" s="76"/>
      <c r="C644" s="47"/>
      <c r="E644" s="47"/>
    </row>
    <row r="645">
      <c r="B645" s="76"/>
      <c r="C645" s="47"/>
      <c r="E645" s="47"/>
    </row>
    <row r="646">
      <c r="B646" s="76"/>
      <c r="C646" s="47"/>
      <c r="E646" s="47"/>
    </row>
    <row r="647">
      <c r="B647" s="76"/>
      <c r="C647" s="47"/>
      <c r="E647" s="47"/>
    </row>
    <row r="648">
      <c r="B648" s="76"/>
      <c r="C648" s="47"/>
      <c r="E648" s="47"/>
    </row>
    <row r="649">
      <c r="B649" s="76"/>
      <c r="C649" s="47"/>
      <c r="E649" s="47"/>
    </row>
    <row r="650">
      <c r="B650" s="76"/>
      <c r="C650" s="47"/>
      <c r="E650" s="47"/>
    </row>
    <row r="651">
      <c r="B651" s="76"/>
      <c r="C651" s="47"/>
      <c r="E651" s="47"/>
    </row>
    <row r="652">
      <c r="B652" s="76"/>
      <c r="C652" s="47"/>
      <c r="E652" s="47"/>
    </row>
    <row r="653">
      <c r="B653" s="76"/>
      <c r="C653" s="47"/>
      <c r="E653" s="47"/>
    </row>
    <row r="654">
      <c r="B654" s="76"/>
      <c r="C654" s="47"/>
      <c r="E654" s="47"/>
    </row>
    <row r="655">
      <c r="B655" s="76"/>
      <c r="C655" s="47"/>
      <c r="E655" s="47"/>
    </row>
    <row r="656">
      <c r="B656" s="76"/>
      <c r="C656" s="47"/>
      <c r="E656" s="47"/>
    </row>
    <row r="657">
      <c r="B657" s="76"/>
      <c r="C657" s="47"/>
      <c r="E657" s="47"/>
    </row>
    <row r="658">
      <c r="B658" s="76"/>
      <c r="C658" s="47"/>
      <c r="E658" s="47"/>
    </row>
    <row r="659">
      <c r="B659" s="76"/>
      <c r="C659" s="47"/>
      <c r="E659" s="47"/>
    </row>
    <row r="660">
      <c r="B660" s="76"/>
      <c r="C660" s="47"/>
      <c r="E660" s="47"/>
    </row>
    <row r="661">
      <c r="B661" s="76"/>
      <c r="C661" s="47"/>
      <c r="E661" s="47"/>
    </row>
    <row r="662">
      <c r="B662" s="76"/>
      <c r="C662" s="47"/>
      <c r="E662" s="47"/>
    </row>
    <row r="663">
      <c r="B663" s="76"/>
      <c r="C663" s="47"/>
      <c r="E663" s="47"/>
    </row>
    <row r="664">
      <c r="B664" s="76"/>
      <c r="C664" s="47"/>
      <c r="E664" s="47"/>
    </row>
    <row r="665">
      <c r="B665" s="76"/>
      <c r="C665" s="47"/>
      <c r="E665" s="47"/>
    </row>
    <row r="666">
      <c r="B666" s="76"/>
      <c r="C666" s="47"/>
      <c r="E666" s="47"/>
    </row>
    <row r="667">
      <c r="B667" s="76"/>
      <c r="C667" s="47"/>
      <c r="E667" s="47"/>
    </row>
    <row r="668">
      <c r="B668" s="76"/>
      <c r="C668" s="47"/>
      <c r="E668" s="47"/>
    </row>
    <row r="669">
      <c r="B669" s="76"/>
      <c r="C669" s="47"/>
      <c r="E669" s="47"/>
    </row>
    <row r="670">
      <c r="B670" s="76"/>
      <c r="C670" s="47"/>
      <c r="E670" s="47"/>
    </row>
    <row r="671">
      <c r="B671" s="76"/>
      <c r="C671" s="47"/>
      <c r="E671" s="47"/>
    </row>
    <row r="672">
      <c r="B672" s="76"/>
      <c r="C672" s="47"/>
      <c r="E672" s="47"/>
    </row>
    <row r="673">
      <c r="B673" s="76"/>
      <c r="C673" s="47"/>
      <c r="E673" s="47"/>
    </row>
    <row r="674">
      <c r="B674" s="76"/>
      <c r="C674" s="47"/>
      <c r="E674" s="47"/>
    </row>
    <row r="675">
      <c r="B675" s="76"/>
      <c r="C675" s="47"/>
      <c r="E675" s="47"/>
    </row>
    <row r="676">
      <c r="B676" s="76"/>
      <c r="C676" s="47"/>
      <c r="E676" s="47"/>
    </row>
    <row r="677">
      <c r="B677" s="76"/>
      <c r="C677" s="47"/>
      <c r="E677" s="47"/>
    </row>
    <row r="678">
      <c r="B678" s="76"/>
      <c r="C678" s="47"/>
      <c r="E678" s="47"/>
    </row>
    <row r="679">
      <c r="B679" s="76"/>
      <c r="C679" s="47"/>
      <c r="E679" s="47"/>
    </row>
    <row r="680">
      <c r="B680" s="76"/>
      <c r="C680" s="47"/>
      <c r="E680" s="47"/>
    </row>
    <row r="681">
      <c r="B681" s="76"/>
      <c r="C681" s="47"/>
      <c r="E681" s="47"/>
    </row>
    <row r="682">
      <c r="B682" s="76"/>
      <c r="C682" s="47"/>
      <c r="E682" s="47"/>
    </row>
    <row r="683">
      <c r="B683" s="76"/>
      <c r="C683" s="47"/>
      <c r="E683" s="47"/>
    </row>
    <row r="684">
      <c r="B684" s="76"/>
      <c r="C684" s="47"/>
      <c r="E684" s="47"/>
    </row>
    <row r="685">
      <c r="B685" s="76"/>
      <c r="C685" s="47"/>
      <c r="E685" s="47"/>
    </row>
    <row r="686">
      <c r="B686" s="76"/>
      <c r="C686" s="47"/>
      <c r="E686" s="47"/>
    </row>
    <row r="687">
      <c r="B687" s="76"/>
      <c r="C687" s="47"/>
      <c r="E687" s="47"/>
    </row>
    <row r="688">
      <c r="B688" s="76"/>
      <c r="C688" s="47"/>
      <c r="E688" s="47"/>
    </row>
    <row r="689">
      <c r="B689" s="76"/>
      <c r="C689" s="47"/>
      <c r="E689" s="47"/>
    </row>
    <row r="690">
      <c r="B690" s="76"/>
      <c r="C690" s="47"/>
      <c r="E690" s="47"/>
    </row>
    <row r="691">
      <c r="B691" s="76"/>
      <c r="C691" s="47"/>
      <c r="E691" s="47"/>
    </row>
    <row r="692">
      <c r="B692" s="76"/>
      <c r="C692" s="47"/>
      <c r="E692" s="47"/>
    </row>
    <row r="693">
      <c r="B693" s="76"/>
      <c r="C693" s="47"/>
      <c r="E693" s="47"/>
    </row>
    <row r="694">
      <c r="B694" s="76"/>
      <c r="C694" s="47"/>
      <c r="E694" s="47"/>
    </row>
    <row r="695">
      <c r="B695" s="76"/>
      <c r="C695" s="47"/>
      <c r="E695" s="47"/>
    </row>
    <row r="696">
      <c r="B696" s="76"/>
      <c r="C696" s="47"/>
      <c r="E696" s="47"/>
    </row>
    <row r="697">
      <c r="B697" s="76"/>
      <c r="C697" s="47"/>
      <c r="E697" s="47"/>
    </row>
    <row r="698">
      <c r="B698" s="76"/>
      <c r="C698" s="47"/>
      <c r="E698" s="47"/>
    </row>
    <row r="699">
      <c r="B699" s="76"/>
      <c r="C699" s="47"/>
      <c r="E699" s="47"/>
    </row>
    <row r="700">
      <c r="B700" s="76"/>
      <c r="C700" s="47"/>
      <c r="E700" s="47"/>
    </row>
    <row r="701">
      <c r="B701" s="76"/>
      <c r="C701" s="47"/>
      <c r="E701" s="47"/>
    </row>
    <row r="702">
      <c r="B702" s="76"/>
      <c r="C702" s="47"/>
      <c r="E702" s="47"/>
    </row>
    <row r="703">
      <c r="B703" s="76"/>
      <c r="C703" s="47"/>
      <c r="E703" s="47"/>
    </row>
    <row r="704">
      <c r="B704" s="76"/>
      <c r="C704" s="47"/>
      <c r="E704" s="47"/>
    </row>
    <row r="705">
      <c r="B705" s="76"/>
      <c r="C705" s="47"/>
      <c r="E705" s="47"/>
    </row>
    <row r="706">
      <c r="B706" s="76"/>
      <c r="C706" s="47"/>
      <c r="E706" s="47"/>
    </row>
    <row r="707">
      <c r="B707" s="76"/>
      <c r="C707" s="47"/>
      <c r="E707" s="47"/>
    </row>
    <row r="708">
      <c r="B708" s="76"/>
      <c r="C708" s="47"/>
      <c r="E708" s="47"/>
    </row>
    <row r="709">
      <c r="B709" s="76"/>
      <c r="C709" s="47"/>
      <c r="E709" s="47"/>
    </row>
    <row r="710">
      <c r="B710" s="76"/>
      <c r="C710" s="47"/>
      <c r="E710" s="47"/>
    </row>
    <row r="711">
      <c r="B711" s="76"/>
      <c r="C711" s="47"/>
      <c r="E711" s="47"/>
    </row>
    <row r="712">
      <c r="B712" s="76"/>
      <c r="C712" s="47"/>
      <c r="E712" s="47"/>
    </row>
    <row r="713">
      <c r="B713" s="76"/>
      <c r="C713" s="47"/>
      <c r="E713" s="47"/>
    </row>
    <row r="714">
      <c r="B714" s="76"/>
      <c r="C714" s="47"/>
      <c r="E714" s="47"/>
    </row>
    <row r="715">
      <c r="B715" s="76"/>
      <c r="C715" s="47"/>
      <c r="E715" s="47"/>
    </row>
    <row r="716">
      <c r="B716" s="76"/>
      <c r="C716" s="47"/>
      <c r="E716" s="47"/>
    </row>
    <row r="717">
      <c r="B717" s="76"/>
      <c r="C717" s="47"/>
      <c r="E717" s="47"/>
    </row>
    <row r="718">
      <c r="B718" s="76"/>
      <c r="C718" s="47"/>
      <c r="E718" s="47"/>
    </row>
    <row r="719">
      <c r="B719" s="76"/>
      <c r="C719" s="47"/>
      <c r="E719" s="47"/>
    </row>
    <row r="720">
      <c r="B720" s="76"/>
      <c r="C720" s="47"/>
      <c r="E720" s="47"/>
    </row>
    <row r="721">
      <c r="B721" s="76"/>
      <c r="C721" s="47"/>
      <c r="E721" s="47"/>
    </row>
    <row r="722">
      <c r="B722" s="76"/>
      <c r="C722" s="47"/>
      <c r="E722" s="47"/>
    </row>
    <row r="723">
      <c r="B723" s="76"/>
      <c r="C723" s="47"/>
      <c r="E723" s="47"/>
    </row>
    <row r="724">
      <c r="B724" s="76"/>
      <c r="C724" s="47"/>
      <c r="E724" s="47"/>
    </row>
    <row r="725">
      <c r="B725" s="76"/>
      <c r="C725" s="47"/>
      <c r="E725" s="47"/>
    </row>
    <row r="726">
      <c r="B726" s="76"/>
      <c r="C726" s="47"/>
      <c r="E726" s="47"/>
    </row>
    <row r="727">
      <c r="B727" s="76"/>
      <c r="C727" s="47"/>
      <c r="E727" s="47"/>
    </row>
    <row r="728">
      <c r="B728" s="76"/>
      <c r="C728" s="47"/>
      <c r="E728" s="47"/>
    </row>
    <row r="729">
      <c r="B729" s="76"/>
      <c r="C729" s="47"/>
      <c r="E729" s="47"/>
    </row>
    <row r="730">
      <c r="B730" s="76"/>
      <c r="C730" s="47"/>
      <c r="E730" s="47"/>
    </row>
    <row r="731">
      <c r="B731" s="76"/>
      <c r="C731" s="47"/>
      <c r="E731" s="47"/>
    </row>
    <row r="732">
      <c r="B732" s="76"/>
      <c r="C732" s="47"/>
      <c r="E732" s="47"/>
    </row>
    <row r="733">
      <c r="B733" s="76"/>
      <c r="C733" s="47"/>
      <c r="E733" s="47"/>
    </row>
    <row r="734">
      <c r="B734" s="76"/>
      <c r="C734" s="47"/>
      <c r="E734" s="47"/>
    </row>
    <row r="735">
      <c r="B735" s="76"/>
      <c r="C735" s="47"/>
      <c r="E735" s="47"/>
    </row>
    <row r="736">
      <c r="B736" s="76"/>
      <c r="C736" s="47"/>
      <c r="E736" s="47"/>
    </row>
    <row r="737">
      <c r="B737" s="76"/>
      <c r="C737" s="47"/>
      <c r="E737" s="47"/>
    </row>
    <row r="738">
      <c r="B738" s="76"/>
      <c r="C738" s="47"/>
      <c r="E738" s="47"/>
    </row>
    <row r="739">
      <c r="B739" s="76"/>
      <c r="C739" s="47"/>
      <c r="E739" s="47"/>
    </row>
    <row r="740">
      <c r="B740" s="76"/>
      <c r="C740" s="47"/>
      <c r="E740" s="47"/>
    </row>
    <row r="741">
      <c r="B741" s="76"/>
      <c r="C741" s="47"/>
      <c r="E741" s="47"/>
    </row>
    <row r="742">
      <c r="B742" s="76"/>
      <c r="C742" s="47"/>
      <c r="E742" s="47"/>
    </row>
    <row r="743">
      <c r="B743" s="76"/>
      <c r="C743" s="47"/>
      <c r="E743" s="47"/>
    </row>
    <row r="744">
      <c r="B744" s="76"/>
      <c r="C744" s="47"/>
      <c r="E744" s="47"/>
    </row>
    <row r="745">
      <c r="B745" s="76"/>
      <c r="C745" s="47"/>
      <c r="E745" s="47"/>
    </row>
    <row r="746">
      <c r="B746" s="76"/>
      <c r="C746" s="47"/>
      <c r="E746" s="47"/>
    </row>
    <row r="747">
      <c r="B747" s="76"/>
      <c r="C747" s="47"/>
      <c r="E747" s="47"/>
    </row>
    <row r="748">
      <c r="B748" s="76"/>
      <c r="C748" s="47"/>
      <c r="E748" s="47"/>
    </row>
    <row r="749">
      <c r="B749" s="76"/>
      <c r="C749" s="47"/>
      <c r="E749" s="47"/>
    </row>
    <row r="750">
      <c r="B750" s="76"/>
      <c r="C750" s="47"/>
      <c r="E750" s="47"/>
    </row>
    <row r="751">
      <c r="B751" s="76"/>
      <c r="C751" s="47"/>
      <c r="E751" s="47"/>
    </row>
    <row r="752">
      <c r="B752" s="76"/>
      <c r="C752" s="47"/>
      <c r="E752" s="47"/>
    </row>
    <row r="753">
      <c r="B753" s="76"/>
      <c r="C753" s="47"/>
      <c r="E753" s="47"/>
    </row>
    <row r="754">
      <c r="B754" s="76"/>
      <c r="C754" s="47"/>
      <c r="E754" s="47"/>
    </row>
    <row r="755">
      <c r="B755" s="76"/>
      <c r="C755" s="47"/>
      <c r="E755" s="47"/>
    </row>
    <row r="756">
      <c r="B756" s="76"/>
      <c r="C756" s="47"/>
      <c r="E756" s="47"/>
    </row>
    <row r="757">
      <c r="B757" s="76"/>
      <c r="C757" s="47"/>
      <c r="E757" s="47"/>
    </row>
    <row r="758">
      <c r="B758" s="76"/>
      <c r="C758" s="47"/>
      <c r="E758" s="47"/>
    </row>
    <row r="759">
      <c r="B759" s="76"/>
      <c r="C759" s="47"/>
      <c r="E759" s="47"/>
    </row>
    <row r="760">
      <c r="B760" s="76"/>
      <c r="C760" s="47"/>
      <c r="E760" s="47"/>
    </row>
    <row r="761">
      <c r="B761" s="76"/>
      <c r="C761" s="47"/>
      <c r="E761" s="47"/>
    </row>
    <row r="762">
      <c r="B762" s="76"/>
      <c r="C762" s="47"/>
      <c r="E762" s="47"/>
    </row>
    <row r="763">
      <c r="B763" s="76"/>
      <c r="C763" s="47"/>
      <c r="E763" s="47"/>
    </row>
    <row r="764">
      <c r="B764" s="76"/>
      <c r="C764" s="47"/>
      <c r="E764" s="47"/>
    </row>
    <row r="765">
      <c r="B765" s="76"/>
      <c r="C765" s="47"/>
      <c r="E765" s="47"/>
    </row>
    <row r="766">
      <c r="B766" s="76"/>
      <c r="C766" s="47"/>
      <c r="E766" s="47"/>
    </row>
    <row r="767">
      <c r="B767" s="76"/>
      <c r="C767" s="47"/>
      <c r="E767" s="47"/>
    </row>
    <row r="768">
      <c r="B768" s="76"/>
      <c r="C768" s="47"/>
      <c r="E768" s="47"/>
    </row>
    <row r="769">
      <c r="B769" s="76"/>
      <c r="C769" s="47"/>
      <c r="E769" s="47"/>
    </row>
    <row r="770">
      <c r="B770" s="76"/>
      <c r="C770" s="47"/>
      <c r="E770" s="47"/>
    </row>
    <row r="771">
      <c r="B771" s="76"/>
      <c r="C771" s="47"/>
      <c r="E771" s="47"/>
    </row>
    <row r="772">
      <c r="B772" s="76"/>
      <c r="C772" s="47"/>
      <c r="E772" s="47"/>
    </row>
    <row r="773">
      <c r="B773" s="76"/>
      <c r="C773" s="47"/>
      <c r="E773" s="47"/>
    </row>
    <row r="774">
      <c r="B774" s="76"/>
      <c r="C774" s="47"/>
      <c r="E774" s="47"/>
    </row>
    <row r="775">
      <c r="B775" s="76"/>
      <c r="C775" s="47"/>
      <c r="E775" s="47"/>
    </row>
    <row r="776">
      <c r="B776" s="76"/>
      <c r="C776" s="47"/>
      <c r="E776" s="47"/>
    </row>
    <row r="777">
      <c r="B777" s="76"/>
      <c r="C777" s="47"/>
      <c r="E777" s="47"/>
    </row>
    <row r="778">
      <c r="B778" s="76"/>
      <c r="C778" s="47"/>
      <c r="E778" s="47"/>
    </row>
    <row r="779">
      <c r="B779" s="76"/>
      <c r="C779" s="47"/>
      <c r="E779" s="47"/>
    </row>
    <row r="780">
      <c r="B780" s="76"/>
      <c r="C780" s="47"/>
      <c r="E780" s="47"/>
    </row>
    <row r="781">
      <c r="B781" s="76"/>
      <c r="C781" s="47"/>
      <c r="E781" s="47"/>
    </row>
    <row r="782">
      <c r="B782" s="76"/>
      <c r="C782" s="47"/>
      <c r="E782" s="47"/>
    </row>
    <row r="783">
      <c r="B783" s="76"/>
      <c r="C783" s="47"/>
      <c r="E783" s="47"/>
    </row>
    <row r="784">
      <c r="B784" s="76"/>
      <c r="C784" s="47"/>
      <c r="E784" s="47"/>
    </row>
    <row r="785">
      <c r="B785" s="76"/>
      <c r="C785" s="47"/>
      <c r="E785" s="47"/>
    </row>
    <row r="786">
      <c r="B786" s="76"/>
      <c r="C786" s="47"/>
      <c r="E786" s="47"/>
    </row>
    <row r="787">
      <c r="B787" s="76"/>
      <c r="C787" s="47"/>
      <c r="E787" s="47"/>
    </row>
    <row r="788">
      <c r="B788" s="76"/>
      <c r="C788" s="47"/>
      <c r="E788" s="47"/>
    </row>
    <row r="789">
      <c r="B789" s="76"/>
      <c r="C789" s="47"/>
      <c r="E789" s="47"/>
    </row>
    <row r="790">
      <c r="B790" s="76"/>
      <c r="C790" s="47"/>
      <c r="E790" s="47"/>
    </row>
    <row r="791">
      <c r="B791" s="76"/>
      <c r="C791" s="47"/>
      <c r="E791" s="47"/>
    </row>
    <row r="792">
      <c r="B792" s="76"/>
      <c r="C792" s="47"/>
      <c r="E792" s="47"/>
    </row>
    <row r="793">
      <c r="B793" s="76"/>
      <c r="C793" s="47"/>
      <c r="E793" s="47"/>
    </row>
    <row r="794">
      <c r="B794" s="76"/>
      <c r="C794" s="47"/>
      <c r="E794" s="47"/>
    </row>
    <row r="795">
      <c r="B795" s="76"/>
      <c r="C795" s="47"/>
      <c r="E795" s="47"/>
    </row>
    <row r="796">
      <c r="B796" s="76"/>
      <c r="C796" s="47"/>
      <c r="E796" s="47"/>
    </row>
    <row r="797">
      <c r="B797" s="76"/>
      <c r="C797" s="47"/>
      <c r="E797" s="47"/>
    </row>
    <row r="798">
      <c r="B798" s="76"/>
      <c r="C798" s="47"/>
      <c r="E798" s="47"/>
    </row>
    <row r="799">
      <c r="B799" s="76"/>
      <c r="C799" s="47"/>
      <c r="E799" s="47"/>
    </row>
    <row r="800">
      <c r="B800" s="76"/>
      <c r="C800" s="47"/>
      <c r="E800" s="47"/>
    </row>
    <row r="801">
      <c r="B801" s="76"/>
      <c r="C801" s="47"/>
      <c r="E801" s="47"/>
    </row>
    <row r="802">
      <c r="B802" s="76"/>
      <c r="C802" s="47"/>
      <c r="E802" s="47"/>
    </row>
    <row r="803">
      <c r="B803" s="76"/>
      <c r="C803" s="47"/>
      <c r="E803" s="47"/>
    </row>
    <row r="804">
      <c r="B804" s="76"/>
      <c r="C804" s="47"/>
      <c r="E804" s="47"/>
    </row>
    <row r="805">
      <c r="B805" s="76"/>
      <c r="C805" s="47"/>
      <c r="E805" s="47"/>
    </row>
    <row r="806">
      <c r="B806" s="76"/>
      <c r="C806" s="47"/>
      <c r="E806" s="47"/>
    </row>
    <row r="807">
      <c r="B807" s="76"/>
      <c r="C807" s="47"/>
      <c r="E807" s="47"/>
    </row>
    <row r="808">
      <c r="B808" s="76"/>
      <c r="C808" s="47"/>
      <c r="E808" s="47"/>
    </row>
    <row r="809">
      <c r="B809" s="76"/>
      <c r="C809" s="47"/>
      <c r="E809" s="47"/>
    </row>
    <row r="810">
      <c r="B810" s="76"/>
      <c r="C810" s="47"/>
      <c r="E810" s="47"/>
    </row>
    <row r="811">
      <c r="B811" s="76"/>
      <c r="C811" s="47"/>
      <c r="E811" s="47"/>
    </row>
    <row r="812">
      <c r="B812" s="76"/>
      <c r="C812" s="47"/>
      <c r="E812" s="47"/>
    </row>
    <row r="813">
      <c r="B813" s="76"/>
      <c r="C813" s="47"/>
      <c r="E813" s="47"/>
    </row>
    <row r="814">
      <c r="B814" s="76"/>
      <c r="C814" s="47"/>
      <c r="E814" s="47"/>
    </row>
    <row r="815">
      <c r="B815" s="76"/>
      <c r="C815" s="47"/>
      <c r="E815" s="47"/>
    </row>
    <row r="816">
      <c r="B816" s="76"/>
      <c r="C816" s="47"/>
      <c r="E816" s="47"/>
    </row>
    <row r="817">
      <c r="B817" s="76"/>
      <c r="C817" s="47"/>
      <c r="E817" s="47"/>
    </row>
    <row r="818">
      <c r="B818" s="76"/>
      <c r="C818" s="47"/>
      <c r="E818" s="47"/>
    </row>
    <row r="819">
      <c r="B819" s="76"/>
      <c r="C819" s="47"/>
      <c r="E819" s="47"/>
    </row>
    <row r="820">
      <c r="B820" s="76"/>
      <c r="C820" s="47"/>
      <c r="E820" s="47"/>
    </row>
    <row r="821">
      <c r="B821" s="76"/>
      <c r="C821" s="47"/>
      <c r="E821" s="47"/>
    </row>
    <row r="822">
      <c r="B822" s="76"/>
      <c r="C822" s="47"/>
      <c r="E822" s="47"/>
    </row>
    <row r="823">
      <c r="B823" s="76"/>
      <c r="C823" s="47"/>
      <c r="E823" s="47"/>
    </row>
    <row r="824">
      <c r="B824" s="76"/>
      <c r="C824" s="47"/>
      <c r="E824" s="47"/>
    </row>
    <row r="825">
      <c r="B825" s="76"/>
      <c r="C825" s="47"/>
      <c r="E825" s="47"/>
    </row>
    <row r="826">
      <c r="B826" s="76"/>
      <c r="C826" s="47"/>
      <c r="E826" s="47"/>
    </row>
    <row r="827">
      <c r="B827" s="76"/>
      <c r="C827" s="47"/>
      <c r="E827" s="47"/>
    </row>
    <row r="828">
      <c r="B828" s="76"/>
      <c r="C828" s="47"/>
      <c r="E828" s="47"/>
    </row>
    <row r="829">
      <c r="B829" s="76"/>
      <c r="C829" s="47"/>
      <c r="E829" s="47"/>
    </row>
    <row r="830">
      <c r="B830" s="76"/>
      <c r="C830" s="47"/>
      <c r="E830" s="47"/>
    </row>
    <row r="831">
      <c r="B831" s="76"/>
      <c r="C831" s="47"/>
      <c r="E831" s="47"/>
    </row>
    <row r="832">
      <c r="B832" s="76"/>
      <c r="C832" s="47"/>
      <c r="E832" s="47"/>
    </row>
    <row r="833">
      <c r="B833" s="76"/>
      <c r="C833" s="47"/>
      <c r="E833" s="47"/>
    </row>
    <row r="834">
      <c r="B834" s="76"/>
      <c r="C834" s="47"/>
      <c r="E834" s="47"/>
    </row>
    <row r="835">
      <c r="B835" s="76"/>
      <c r="C835" s="47"/>
      <c r="E835" s="47"/>
    </row>
    <row r="836">
      <c r="B836" s="76"/>
      <c r="C836" s="47"/>
      <c r="E836" s="47"/>
    </row>
    <row r="837">
      <c r="B837" s="76"/>
      <c r="C837" s="47"/>
      <c r="E837" s="47"/>
    </row>
    <row r="838">
      <c r="B838" s="76"/>
      <c r="C838" s="47"/>
      <c r="E838" s="47"/>
    </row>
    <row r="839">
      <c r="B839" s="76"/>
      <c r="C839" s="47"/>
      <c r="E839" s="47"/>
    </row>
    <row r="840">
      <c r="B840" s="76"/>
      <c r="C840" s="47"/>
      <c r="E840" s="47"/>
    </row>
    <row r="841">
      <c r="B841" s="76"/>
      <c r="C841" s="47"/>
      <c r="E841" s="47"/>
    </row>
    <row r="842">
      <c r="B842" s="76"/>
      <c r="C842" s="47"/>
      <c r="E842" s="47"/>
    </row>
    <row r="843">
      <c r="B843" s="76"/>
      <c r="C843" s="47"/>
      <c r="E843" s="47"/>
    </row>
    <row r="844">
      <c r="B844" s="76"/>
      <c r="C844" s="47"/>
      <c r="E844" s="47"/>
    </row>
    <row r="845">
      <c r="B845" s="76"/>
      <c r="C845" s="47"/>
      <c r="E845" s="47"/>
    </row>
    <row r="846">
      <c r="B846" s="76"/>
      <c r="C846" s="47"/>
      <c r="E846" s="47"/>
    </row>
    <row r="847">
      <c r="B847" s="76"/>
      <c r="C847" s="47"/>
      <c r="E847" s="47"/>
    </row>
    <row r="848">
      <c r="B848" s="76"/>
      <c r="C848" s="47"/>
      <c r="E848" s="47"/>
    </row>
    <row r="849">
      <c r="B849" s="76"/>
      <c r="C849" s="47"/>
      <c r="E849" s="47"/>
    </row>
    <row r="850">
      <c r="B850" s="76"/>
      <c r="C850" s="47"/>
      <c r="E850" s="47"/>
    </row>
    <row r="851">
      <c r="B851" s="76"/>
      <c r="C851" s="47"/>
      <c r="E851" s="47"/>
    </row>
    <row r="852">
      <c r="B852" s="76"/>
      <c r="C852" s="47"/>
      <c r="E852" s="47"/>
    </row>
    <row r="853">
      <c r="B853" s="76"/>
      <c r="C853" s="47"/>
      <c r="E853" s="47"/>
    </row>
    <row r="854">
      <c r="B854" s="76"/>
      <c r="C854" s="47"/>
      <c r="E854" s="47"/>
    </row>
    <row r="855">
      <c r="B855" s="76"/>
      <c r="C855" s="47"/>
      <c r="E855" s="47"/>
    </row>
    <row r="856">
      <c r="B856" s="76"/>
      <c r="C856" s="47"/>
      <c r="E856" s="47"/>
    </row>
    <row r="857">
      <c r="B857" s="76"/>
      <c r="C857" s="47"/>
      <c r="E857" s="47"/>
    </row>
    <row r="858">
      <c r="B858" s="76"/>
      <c r="C858" s="47"/>
      <c r="E858" s="47"/>
    </row>
    <row r="859">
      <c r="B859" s="76"/>
      <c r="C859" s="47"/>
      <c r="E859" s="47"/>
    </row>
    <row r="860">
      <c r="B860" s="76"/>
      <c r="C860" s="47"/>
      <c r="E860" s="47"/>
    </row>
    <row r="861">
      <c r="B861" s="76"/>
      <c r="C861" s="47"/>
      <c r="E861" s="47"/>
    </row>
    <row r="862">
      <c r="B862" s="76"/>
      <c r="C862" s="47"/>
      <c r="E862" s="47"/>
    </row>
    <row r="863">
      <c r="B863" s="76"/>
      <c r="C863" s="47"/>
      <c r="E863" s="47"/>
    </row>
    <row r="864">
      <c r="B864" s="76"/>
      <c r="C864" s="47"/>
      <c r="E864" s="47"/>
    </row>
    <row r="865">
      <c r="B865" s="76"/>
      <c r="C865" s="47"/>
      <c r="E865" s="47"/>
    </row>
    <row r="866">
      <c r="B866" s="76"/>
      <c r="C866" s="47"/>
      <c r="E866" s="47"/>
    </row>
    <row r="867">
      <c r="B867" s="76"/>
      <c r="C867" s="47"/>
      <c r="E867" s="47"/>
    </row>
    <row r="868">
      <c r="B868" s="76"/>
      <c r="C868" s="47"/>
      <c r="E868" s="47"/>
    </row>
    <row r="869">
      <c r="B869" s="76"/>
      <c r="C869" s="47"/>
      <c r="E869" s="47"/>
    </row>
    <row r="870">
      <c r="B870" s="76"/>
      <c r="C870" s="47"/>
      <c r="E870" s="47"/>
    </row>
    <row r="871">
      <c r="B871" s="76"/>
      <c r="C871" s="47"/>
      <c r="E871" s="47"/>
    </row>
    <row r="872">
      <c r="B872" s="76"/>
      <c r="C872" s="47"/>
      <c r="E872" s="47"/>
    </row>
    <row r="873">
      <c r="B873" s="76"/>
      <c r="C873" s="47"/>
      <c r="E873" s="47"/>
    </row>
    <row r="874">
      <c r="B874" s="76"/>
      <c r="C874" s="47"/>
      <c r="E874" s="47"/>
    </row>
    <row r="875">
      <c r="B875" s="76"/>
      <c r="C875" s="47"/>
      <c r="E875" s="47"/>
    </row>
    <row r="876">
      <c r="B876" s="76"/>
      <c r="C876" s="47"/>
      <c r="E876" s="47"/>
    </row>
    <row r="877">
      <c r="B877" s="76"/>
      <c r="C877" s="47"/>
      <c r="E877" s="47"/>
    </row>
    <row r="878">
      <c r="B878" s="76"/>
      <c r="C878" s="47"/>
      <c r="E878" s="47"/>
    </row>
    <row r="879">
      <c r="B879" s="76"/>
      <c r="C879" s="47"/>
      <c r="E879" s="47"/>
    </row>
    <row r="880">
      <c r="B880" s="76"/>
      <c r="C880" s="47"/>
      <c r="E880" s="47"/>
    </row>
    <row r="881">
      <c r="B881" s="76"/>
      <c r="C881" s="47"/>
      <c r="E881" s="47"/>
    </row>
    <row r="882">
      <c r="B882" s="76"/>
      <c r="C882" s="47"/>
      <c r="E882" s="47"/>
    </row>
    <row r="883">
      <c r="B883" s="76"/>
      <c r="C883" s="47"/>
      <c r="E883" s="47"/>
    </row>
    <row r="884">
      <c r="B884" s="76"/>
      <c r="C884" s="47"/>
      <c r="E884" s="47"/>
    </row>
    <row r="885">
      <c r="B885" s="76"/>
      <c r="C885" s="47"/>
      <c r="E885" s="47"/>
    </row>
    <row r="886">
      <c r="B886" s="76"/>
      <c r="C886" s="47"/>
      <c r="E886" s="47"/>
    </row>
    <row r="887">
      <c r="B887" s="76"/>
      <c r="C887" s="47"/>
      <c r="E887" s="47"/>
    </row>
    <row r="888">
      <c r="B888" s="76"/>
      <c r="C888" s="47"/>
      <c r="E888" s="47"/>
    </row>
    <row r="889">
      <c r="B889" s="76"/>
      <c r="C889" s="47"/>
      <c r="E889" s="47"/>
    </row>
    <row r="890">
      <c r="B890" s="76"/>
      <c r="C890" s="47"/>
      <c r="E890" s="47"/>
    </row>
    <row r="891">
      <c r="B891" s="76"/>
      <c r="C891" s="47"/>
      <c r="E891" s="47"/>
    </row>
    <row r="892">
      <c r="B892" s="76"/>
      <c r="C892" s="47"/>
      <c r="E892" s="47"/>
    </row>
    <row r="893">
      <c r="B893" s="76"/>
      <c r="C893" s="47"/>
      <c r="E893" s="47"/>
    </row>
    <row r="894">
      <c r="B894" s="76"/>
      <c r="C894" s="47"/>
      <c r="E894" s="47"/>
    </row>
    <row r="895">
      <c r="B895" s="76"/>
      <c r="C895" s="47"/>
      <c r="E895" s="47"/>
    </row>
    <row r="896">
      <c r="B896" s="76"/>
      <c r="C896" s="47"/>
      <c r="E896" s="47"/>
    </row>
    <row r="897">
      <c r="B897" s="76"/>
      <c r="C897" s="47"/>
      <c r="E897" s="47"/>
    </row>
    <row r="898">
      <c r="B898" s="76"/>
      <c r="C898" s="47"/>
      <c r="E898" s="47"/>
    </row>
    <row r="899">
      <c r="B899" s="76"/>
      <c r="C899" s="47"/>
      <c r="E899" s="47"/>
    </row>
    <row r="900">
      <c r="B900" s="76"/>
      <c r="C900" s="47"/>
      <c r="E900" s="47"/>
    </row>
    <row r="901">
      <c r="B901" s="76"/>
      <c r="C901" s="47"/>
      <c r="E901" s="47"/>
    </row>
    <row r="902">
      <c r="B902" s="76"/>
      <c r="C902" s="47"/>
      <c r="E902" s="47"/>
    </row>
    <row r="903">
      <c r="B903" s="76"/>
      <c r="C903" s="47"/>
      <c r="E903" s="47"/>
    </row>
    <row r="904">
      <c r="B904" s="76"/>
      <c r="C904" s="47"/>
      <c r="E904" s="47"/>
    </row>
    <row r="905">
      <c r="B905" s="76"/>
      <c r="C905" s="47"/>
      <c r="E905" s="47"/>
    </row>
    <row r="906">
      <c r="B906" s="76"/>
      <c r="C906" s="47"/>
      <c r="E906" s="47"/>
    </row>
    <row r="907">
      <c r="B907" s="76"/>
      <c r="C907" s="47"/>
      <c r="E907" s="47"/>
    </row>
    <row r="908">
      <c r="B908" s="76"/>
      <c r="C908" s="47"/>
      <c r="E908" s="47"/>
    </row>
    <row r="909">
      <c r="B909" s="76"/>
      <c r="C909" s="47"/>
      <c r="E909" s="47"/>
    </row>
    <row r="910">
      <c r="B910" s="76"/>
      <c r="C910" s="47"/>
      <c r="E910" s="47"/>
    </row>
    <row r="911">
      <c r="B911" s="76"/>
      <c r="C911" s="47"/>
      <c r="E911" s="47"/>
    </row>
    <row r="912">
      <c r="B912" s="76"/>
      <c r="C912" s="47"/>
      <c r="E912" s="47"/>
    </row>
    <row r="913">
      <c r="B913" s="76"/>
      <c r="C913" s="47"/>
      <c r="E913" s="47"/>
    </row>
    <row r="914">
      <c r="B914" s="76"/>
      <c r="C914" s="47"/>
      <c r="E914" s="47"/>
    </row>
    <row r="915">
      <c r="B915" s="76"/>
      <c r="C915" s="47"/>
      <c r="E915" s="47"/>
    </row>
    <row r="916">
      <c r="B916" s="76"/>
      <c r="C916" s="47"/>
      <c r="E916" s="47"/>
    </row>
    <row r="917">
      <c r="B917" s="76"/>
      <c r="C917" s="47"/>
      <c r="E917" s="47"/>
    </row>
    <row r="918">
      <c r="B918" s="76"/>
      <c r="C918" s="47"/>
      <c r="E918" s="47"/>
    </row>
    <row r="919">
      <c r="B919" s="76"/>
      <c r="C919" s="47"/>
      <c r="E919" s="47"/>
    </row>
    <row r="920">
      <c r="B920" s="76"/>
      <c r="C920" s="47"/>
      <c r="E920" s="47"/>
    </row>
    <row r="921">
      <c r="B921" s="76"/>
      <c r="C921" s="47"/>
      <c r="E921" s="47"/>
    </row>
    <row r="922">
      <c r="B922" s="76"/>
      <c r="C922" s="47"/>
      <c r="E922" s="47"/>
    </row>
    <row r="923">
      <c r="B923" s="76"/>
      <c r="C923" s="47"/>
      <c r="E923" s="47"/>
    </row>
    <row r="924">
      <c r="B924" s="76"/>
      <c r="C924" s="47"/>
      <c r="E924" s="47"/>
    </row>
    <row r="925">
      <c r="B925" s="76"/>
      <c r="C925" s="47"/>
      <c r="E925" s="47"/>
    </row>
    <row r="926">
      <c r="B926" s="76"/>
      <c r="C926" s="47"/>
      <c r="E926" s="47"/>
    </row>
    <row r="927">
      <c r="B927" s="76"/>
      <c r="C927" s="47"/>
      <c r="E927" s="47"/>
    </row>
    <row r="928">
      <c r="B928" s="76"/>
      <c r="C928" s="47"/>
      <c r="E928" s="47"/>
    </row>
    <row r="929">
      <c r="B929" s="76"/>
      <c r="C929" s="47"/>
      <c r="E929" s="47"/>
    </row>
    <row r="930">
      <c r="B930" s="76"/>
      <c r="C930" s="47"/>
      <c r="E930" s="47"/>
    </row>
    <row r="931">
      <c r="B931" s="76"/>
      <c r="C931" s="47"/>
      <c r="E931" s="47"/>
    </row>
    <row r="932">
      <c r="B932" s="76"/>
      <c r="C932" s="47"/>
      <c r="E932" s="47"/>
    </row>
    <row r="933">
      <c r="B933" s="76"/>
      <c r="C933" s="47"/>
      <c r="E933" s="47"/>
    </row>
    <row r="934">
      <c r="B934" s="76"/>
      <c r="C934" s="47"/>
      <c r="E934" s="47"/>
    </row>
    <row r="935">
      <c r="B935" s="76"/>
      <c r="C935" s="47"/>
      <c r="E935" s="47"/>
    </row>
    <row r="936">
      <c r="B936" s="76"/>
      <c r="C936" s="47"/>
      <c r="E936" s="47"/>
    </row>
    <row r="937">
      <c r="B937" s="76"/>
      <c r="C937" s="47"/>
      <c r="E937" s="47"/>
    </row>
    <row r="938">
      <c r="B938" s="76"/>
      <c r="C938" s="47"/>
      <c r="E938" s="47"/>
    </row>
    <row r="939">
      <c r="B939" s="76"/>
      <c r="C939" s="47"/>
      <c r="E939" s="47"/>
    </row>
    <row r="940">
      <c r="B940" s="76"/>
      <c r="C940" s="47"/>
      <c r="E940" s="47"/>
    </row>
    <row r="941">
      <c r="B941" s="76"/>
      <c r="C941" s="47"/>
      <c r="E941" s="47"/>
    </row>
    <row r="942">
      <c r="B942" s="76"/>
      <c r="C942" s="47"/>
      <c r="E942" s="47"/>
    </row>
    <row r="943">
      <c r="B943" s="76"/>
      <c r="C943" s="47"/>
      <c r="E943" s="47"/>
    </row>
    <row r="944">
      <c r="B944" s="76"/>
      <c r="C944" s="47"/>
      <c r="E944" s="47"/>
    </row>
    <row r="945">
      <c r="B945" s="76"/>
      <c r="C945" s="47"/>
      <c r="E945" s="47"/>
    </row>
    <row r="946">
      <c r="B946" s="76"/>
      <c r="C946" s="47"/>
      <c r="E946" s="47"/>
    </row>
    <row r="947">
      <c r="B947" s="76"/>
      <c r="C947" s="47"/>
      <c r="E947" s="47"/>
    </row>
    <row r="948">
      <c r="B948" s="76"/>
      <c r="C948" s="47"/>
      <c r="E948" s="47"/>
    </row>
    <row r="949">
      <c r="B949" s="76"/>
      <c r="C949" s="47"/>
      <c r="E949" s="47"/>
    </row>
    <row r="950">
      <c r="B950" s="76"/>
      <c r="C950" s="47"/>
      <c r="E950" s="47"/>
    </row>
    <row r="951">
      <c r="B951" s="76"/>
      <c r="C951" s="47"/>
      <c r="E951" s="47"/>
    </row>
    <row r="952">
      <c r="B952" s="76"/>
      <c r="C952" s="47"/>
      <c r="E952" s="47"/>
    </row>
    <row r="953">
      <c r="B953" s="76"/>
      <c r="C953" s="47"/>
      <c r="E953" s="47"/>
    </row>
    <row r="954">
      <c r="B954" s="76"/>
      <c r="C954" s="47"/>
      <c r="E954" s="47"/>
    </row>
    <row r="955">
      <c r="B955" s="76"/>
      <c r="C955" s="47"/>
      <c r="E955" s="47"/>
    </row>
    <row r="956">
      <c r="B956" s="76"/>
      <c r="C956" s="47"/>
      <c r="E956" s="47"/>
    </row>
    <row r="957">
      <c r="B957" s="76"/>
      <c r="C957" s="47"/>
      <c r="E957" s="47"/>
    </row>
    <row r="958">
      <c r="B958" s="76"/>
      <c r="C958" s="47"/>
      <c r="E958" s="47"/>
    </row>
    <row r="959">
      <c r="B959" s="76"/>
      <c r="C959" s="47"/>
      <c r="E959" s="47"/>
    </row>
    <row r="960">
      <c r="B960" s="76"/>
      <c r="C960" s="47"/>
      <c r="E960" s="47"/>
    </row>
    <row r="961">
      <c r="B961" s="76"/>
      <c r="C961" s="47"/>
      <c r="E961" s="47"/>
    </row>
    <row r="962">
      <c r="B962" s="76"/>
      <c r="C962" s="47"/>
      <c r="E962" s="47"/>
    </row>
    <row r="963">
      <c r="B963" s="76"/>
      <c r="C963" s="47"/>
      <c r="E963" s="47"/>
    </row>
    <row r="964">
      <c r="B964" s="76"/>
      <c r="C964" s="47"/>
      <c r="E964" s="47"/>
    </row>
    <row r="965">
      <c r="B965" s="76"/>
      <c r="C965" s="47"/>
      <c r="E965" s="47"/>
    </row>
    <row r="966">
      <c r="B966" s="76"/>
      <c r="C966" s="47"/>
      <c r="E966" s="47"/>
    </row>
    <row r="967">
      <c r="B967" s="76"/>
      <c r="C967" s="47"/>
      <c r="E967" s="47"/>
    </row>
    <row r="968">
      <c r="B968" s="76"/>
      <c r="C968" s="47"/>
      <c r="E968" s="47"/>
    </row>
    <row r="969">
      <c r="B969" s="76"/>
      <c r="C969" s="47"/>
      <c r="E969" s="47"/>
    </row>
    <row r="970">
      <c r="B970" s="76"/>
      <c r="C970" s="47"/>
      <c r="E970" s="47"/>
    </row>
    <row r="971">
      <c r="B971" s="76"/>
      <c r="C971" s="47"/>
      <c r="E971" s="47"/>
    </row>
    <row r="972">
      <c r="B972" s="76"/>
      <c r="C972" s="47"/>
      <c r="E972" s="47"/>
    </row>
    <row r="973">
      <c r="B973" s="76"/>
      <c r="C973" s="47"/>
      <c r="E973" s="47"/>
    </row>
    <row r="974">
      <c r="B974" s="76"/>
      <c r="C974" s="47"/>
      <c r="E974" s="47"/>
    </row>
    <row r="975">
      <c r="B975" s="76"/>
      <c r="C975" s="47"/>
      <c r="E975" s="47"/>
    </row>
    <row r="976">
      <c r="B976" s="76"/>
      <c r="C976" s="47"/>
      <c r="E976" s="47"/>
    </row>
    <row r="977">
      <c r="B977" s="76"/>
      <c r="C977" s="47"/>
      <c r="E977" s="47"/>
    </row>
    <row r="978">
      <c r="B978" s="76"/>
      <c r="C978" s="47"/>
      <c r="E978" s="47"/>
    </row>
    <row r="979">
      <c r="B979" s="76"/>
      <c r="C979" s="47"/>
      <c r="E979" s="47"/>
    </row>
    <row r="980">
      <c r="B980" s="76"/>
      <c r="C980" s="47"/>
      <c r="E980" s="47"/>
    </row>
    <row r="981">
      <c r="B981" s="76"/>
      <c r="C981" s="47"/>
      <c r="E981" s="47"/>
    </row>
    <row r="982">
      <c r="B982" s="76"/>
      <c r="C982" s="47"/>
      <c r="E982" s="47"/>
    </row>
    <row r="983">
      <c r="B983" s="76"/>
      <c r="C983" s="47"/>
      <c r="E983" s="47"/>
    </row>
    <row r="984">
      <c r="B984" s="76"/>
      <c r="C984" s="47"/>
      <c r="E984" s="47"/>
    </row>
    <row r="985">
      <c r="B985" s="76"/>
      <c r="C985" s="47"/>
      <c r="E985" s="47"/>
    </row>
    <row r="986">
      <c r="B986" s="76"/>
      <c r="C986" s="47"/>
      <c r="E986" s="47"/>
    </row>
    <row r="987">
      <c r="B987" s="76"/>
      <c r="C987" s="47"/>
      <c r="E987" s="47"/>
    </row>
    <row r="988">
      <c r="B988" s="76"/>
      <c r="C988" s="47"/>
      <c r="E988" s="47"/>
    </row>
    <row r="989">
      <c r="B989" s="76"/>
      <c r="C989" s="47"/>
      <c r="E989" s="47"/>
    </row>
    <row r="990">
      <c r="B990" s="76"/>
      <c r="C990" s="47"/>
      <c r="E990" s="47"/>
    </row>
    <row r="991">
      <c r="B991" s="76"/>
      <c r="C991" s="47"/>
      <c r="E991" s="47"/>
    </row>
    <row r="992">
      <c r="B992" s="76"/>
      <c r="C992" s="47"/>
      <c r="E992" s="47"/>
    </row>
    <row r="993">
      <c r="B993" s="76"/>
      <c r="C993" s="47"/>
      <c r="E993" s="47"/>
    </row>
    <row r="994">
      <c r="B994" s="76"/>
      <c r="C994" s="47"/>
      <c r="E994" s="47"/>
    </row>
    <row r="995">
      <c r="B995" s="76"/>
      <c r="C995" s="47"/>
      <c r="E995" s="47"/>
    </row>
    <row r="996">
      <c r="B996" s="76"/>
      <c r="C996" s="47"/>
      <c r="E996" s="47"/>
    </row>
    <row r="997">
      <c r="B997" s="76"/>
      <c r="C997" s="47"/>
      <c r="E997" s="47"/>
    </row>
    <row r="998">
      <c r="B998" s="76"/>
      <c r="C998" s="47"/>
      <c r="E998" s="47"/>
    </row>
    <row r="999">
      <c r="B999" s="76"/>
      <c r="C999" s="47"/>
      <c r="E999" s="47"/>
    </row>
    <row r="1000">
      <c r="B1000" s="76"/>
      <c r="C1000" s="47"/>
      <c r="E1000" s="47"/>
    </row>
  </sheetData>
  <dataValidations>
    <dataValidation type="list" allowBlank="1" showErrorMessage="1" sqref="E2:E1000">
      <formula1>"Teddy,Jack,Cale,N/A"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38"/>
    <col customWidth="1" min="2" max="2" width="25.63"/>
    <col customWidth="1" min="3" max="3" width="20.0"/>
    <col customWidth="1" min="4" max="4" width="8.38"/>
    <col customWidth="1" min="5" max="5" width="11.63"/>
    <col customWidth="1" min="6" max="6" width="8.88"/>
    <col customWidth="1" min="7" max="7" width="8.38"/>
    <col customWidth="1" min="8" max="8" width="10.75"/>
    <col customWidth="1" min="9" max="9" width="12.13"/>
    <col customWidth="1" min="10" max="11" width="10.25"/>
    <col customWidth="1" min="12" max="12" width="11.63"/>
    <col customWidth="1" min="13" max="13" width="7.38"/>
    <col customWidth="1" min="14" max="14" width="8.5"/>
    <col customWidth="1" min="15" max="15" width="8.88"/>
    <col customWidth="1" min="16" max="16" width="5.5"/>
    <col customWidth="1" min="17" max="17" width="17.75"/>
    <col customWidth="1" min="18" max="18" width="8.63"/>
    <col customWidth="1" min="19" max="24" width="88.38"/>
    <col customWidth="1" min="25" max="34" width="59.0"/>
    <col customWidth="1" min="35" max="35" width="75.5"/>
    <col customWidth="1" min="36" max="36" width="76.0"/>
  </cols>
  <sheetData>
    <row r="1">
      <c r="A1" s="186" t="s">
        <v>59</v>
      </c>
      <c r="B1" s="186" t="s">
        <v>42</v>
      </c>
      <c r="C1" s="186" t="s">
        <v>43</v>
      </c>
      <c r="D1" s="187" t="s">
        <v>44</v>
      </c>
      <c r="E1" s="188" t="str">
        <f> "Contract Amt " &amp; TEXT(SUM(E2:E237), "$#,##0.00")
</f>
        <v>Contract Amt $3,753,275.17</v>
      </c>
      <c r="F1" s="187" t="s">
        <v>45</v>
      </c>
      <c r="G1" s="186" t="s">
        <v>590</v>
      </c>
      <c r="H1" s="186" t="s">
        <v>47</v>
      </c>
      <c r="I1" s="188" t="str">
        <f>"Invoiced Total " &amp; TEXT(SUM(I2:I237), "$#,##0.00")</f>
        <v>Invoiced Total $3,497,897.97</v>
      </c>
      <c r="J1" s="188" t="str">
        <f> "Change Orders " &amp; TEXT(SUM(J2:J237), "$#,##0.00")</f>
        <v>Change Orders $363,588.65</v>
      </c>
      <c r="K1" s="188" t="s">
        <v>591</v>
      </c>
      <c r="L1" s="188">
        <f>SUM(L2:L237)</f>
        <v>2240491.516</v>
      </c>
      <c r="M1" s="186" t="s">
        <v>592</v>
      </c>
      <c r="N1" s="186" t="s">
        <v>593</v>
      </c>
      <c r="O1" s="186" t="s">
        <v>594</v>
      </c>
      <c r="P1" s="87" t="s">
        <v>48</v>
      </c>
      <c r="Q1" s="186" t="s">
        <v>51</v>
      </c>
      <c r="R1" s="87" t="s">
        <v>52</v>
      </c>
      <c r="S1" s="15" t="s">
        <v>595</v>
      </c>
      <c r="T1" s="89" t="s">
        <v>596</v>
      </c>
      <c r="U1" s="89" t="s">
        <v>597</v>
      </c>
      <c r="V1" s="15" t="s">
        <v>598</v>
      </c>
      <c r="W1" s="15" t="s">
        <v>599</v>
      </c>
      <c r="X1" s="15" t="s">
        <v>600</v>
      </c>
      <c r="Y1" s="68" t="s">
        <v>601</v>
      </c>
      <c r="Z1" s="68" t="s">
        <v>602</v>
      </c>
      <c r="AA1" s="68" t="s">
        <v>603</v>
      </c>
      <c r="AB1" s="68" t="s">
        <v>604</v>
      </c>
      <c r="AC1" s="68" t="s">
        <v>605</v>
      </c>
      <c r="AD1" s="68" t="s">
        <v>606</v>
      </c>
      <c r="AE1" s="68" t="s">
        <v>607</v>
      </c>
      <c r="AF1" s="68" t="s">
        <v>608</v>
      </c>
      <c r="AG1" s="68" t="s">
        <v>609</v>
      </c>
      <c r="AH1" s="68" t="s">
        <v>610</v>
      </c>
      <c r="AI1" s="68" t="s">
        <v>611</v>
      </c>
      <c r="AJ1" s="90" t="s">
        <v>612</v>
      </c>
      <c r="AK1" s="90" t="s">
        <v>59</v>
      </c>
      <c r="AL1" s="68" t="s">
        <v>59</v>
      </c>
      <c r="AM1" s="90" t="s">
        <v>59</v>
      </c>
      <c r="AN1" s="90" t="s">
        <v>59</v>
      </c>
      <c r="AO1" s="90" t="s">
        <v>59</v>
      </c>
      <c r="AP1" s="90" t="s">
        <v>59</v>
      </c>
      <c r="AQ1" s="90" t="s">
        <v>59</v>
      </c>
      <c r="AR1" s="90" t="s">
        <v>59</v>
      </c>
      <c r="AS1" s="90" t="s">
        <v>59</v>
      </c>
      <c r="AT1" s="90" t="s">
        <v>59</v>
      </c>
      <c r="AU1" s="90" t="s">
        <v>59</v>
      </c>
      <c r="AV1" s="90" t="s">
        <v>59</v>
      </c>
      <c r="AW1" s="90" t="s">
        <v>59</v>
      </c>
    </row>
    <row r="2">
      <c r="A2" s="189">
        <v>2.0245001E7</v>
      </c>
      <c r="B2" s="189" t="s">
        <v>378</v>
      </c>
      <c r="C2" s="189" t="s">
        <v>309</v>
      </c>
      <c r="D2" s="190">
        <v>45293.44254109953</v>
      </c>
      <c r="E2" s="191">
        <v>0.0</v>
      </c>
      <c r="F2" s="192" t="s">
        <v>613</v>
      </c>
      <c r="G2" s="192"/>
      <c r="H2" s="193" t="s">
        <v>76</v>
      </c>
      <c r="I2" s="194">
        <v>62816.69</v>
      </c>
      <c r="J2" s="194">
        <f t="shared" ref="J2:J82" si="1">IF(I2 &lt; 1, 0, MAX(I2 - E2, 0))</f>
        <v>62816.69</v>
      </c>
      <c r="K2" s="194">
        <v>29870.58</v>
      </c>
      <c r="L2" s="194">
        <v>0.0</v>
      </c>
      <c r="M2" s="195">
        <v>0.35</v>
      </c>
      <c r="N2" s="195">
        <f t="shared" ref="N2:N129" si="2">IF(AND(B2 &lt;&gt; "", NOT(ISNUMBER(SEARCH("INS", B2))), ISNUMBER(M2)), M2, "")</f>
        <v>0.35</v>
      </c>
      <c r="O2" s="195" t="str">
        <f t="shared" ref="O2:O129" si="3">IF(AND(B2 &lt;&gt; "", ISNUMBER(SEARCH("INS", B2)), ISNUMBER(M2)), M2, "")</f>
        <v/>
      </c>
      <c r="P2" s="196" t="b">
        <v>0</v>
      </c>
      <c r="Q2" s="189" t="s">
        <v>90</v>
      </c>
      <c r="R2" s="196" t="b">
        <v>1</v>
      </c>
      <c r="T2" s="94" t="s">
        <v>614</v>
      </c>
      <c r="U2" s="94" t="s">
        <v>615</v>
      </c>
      <c r="V2" s="39" t="s">
        <v>616</v>
      </c>
      <c r="W2" s="39" t="s">
        <v>617</v>
      </c>
      <c r="X2" s="39" t="s">
        <v>618</v>
      </c>
      <c r="Y2" s="39" t="s">
        <v>619</v>
      </c>
      <c r="Z2" s="39" t="s">
        <v>620</v>
      </c>
      <c r="AA2" s="39" t="s">
        <v>621</v>
      </c>
      <c r="AB2" s="39" t="s">
        <v>622</v>
      </c>
      <c r="AC2" s="39" t="s">
        <v>623</v>
      </c>
      <c r="AF2" s="39" t="s">
        <v>624</v>
      </c>
      <c r="AG2" s="39" t="s">
        <v>625</v>
      </c>
      <c r="AH2" s="39" t="s">
        <v>626</v>
      </c>
      <c r="AI2" s="39" t="s">
        <v>627</v>
      </c>
      <c r="AJ2" s="47" t="s">
        <v>628</v>
      </c>
    </row>
    <row r="3">
      <c r="A3" s="197">
        <v>2.0245002E7</v>
      </c>
      <c r="B3" s="197" t="s">
        <v>629</v>
      </c>
      <c r="C3" s="197" t="s">
        <v>300</v>
      </c>
      <c r="D3" s="198">
        <v>45293.68508934027</v>
      </c>
      <c r="E3" s="199">
        <v>733.36</v>
      </c>
      <c r="F3" s="200">
        <v>45307.0</v>
      </c>
      <c r="G3" s="200">
        <v>45314.0</v>
      </c>
      <c r="H3" s="201" t="s">
        <v>295</v>
      </c>
      <c r="I3" s="202">
        <v>733.36</v>
      </c>
      <c r="J3" s="202">
        <f t="shared" si="1"/>
        <v>0</v>
      </c>
      <c r="K3" s="202">
        <v>138.3</v>
      </c>
      <c r="L3" s="202">
        <f>(J3+E3)-K3</f>
        <v>595.06</v>
      </c>
      <c r="M3" s="203">
        <f t="shared" ref="M3:M12" si="4">L3/I3</f>
        <v>0.8114159485</v>
      </c>
      <c r="N3" s="203">
        <f t="shared" si="2"/>
        <v>0.8114159485</v>
      </c>
      <c r="O3" s="203" t="str">
        <f t="shared" si="3"/>
        <v/>
      </c>
      <c r="P3" s="204" t="b">
        <v>1</v>
      </c>
      <c r="Q3" s="197" t="s">
        <v>63</v>
      </c>
      <c r="R3" s="204" t="b">
        <v>1</v>
      </c>
      <c r="T3" s="58"/>
      <c r="U3" s="58"/>
    </row>
    <row r="4">
      <c r="A4" s="197">
        <v>2.0245003E7</v>
      </c>
      <c r="B4" s="197" t="s">
        <v>630</v>
      </c>
      <c r="C4" s="197" t="s">
        <v>300</v>
      </c>
      <c r="D4" s="198">
        <v>45294.49066393518</v>
      </c>
      <c r="E4" s="199">
        <v>9250.8</v>
      </c>
      <c r="F4" s="200">
        <v>45322.0</v>
      </c>
      <c r="G4" s="200">
        <v>45327.0</v>
      </c>
      <c r="H4" s="201" t="s">
        <v>87</v>
      </c>
      <c r="I4" s="202">
        <v>10314.6</v>
      </c>
      <c r="J4" s="202">
        <f t="shared" si="1"/>
        <v>1063.8</v>
      </c>
      <c r="K4" s="202">
        <v>6082.68</v>
      </c>
      <c r="L4" s="202">
        <f t="shared" ref="L4:L151" si="5">J4+E4-K4</f>
        <v>4231.92</v>
      </c>
      <c r="M4" s="203">
        <f t="shared" si="4"/>
        <v>0.4102844512</v>
      </c>
      <c r="N4" s="203">
        <f t="shared" si="2"/>
        <v>0.4102844512</v>
      </c>
      <c r="O4" s="203" t="str">
        <f t="shared" si="3"/>
        <v/>
      </c>
      <c r="P4" s="204" t="b">
        <v>1</v>
      </c>
      <c r="Q4" s="197" t="s">
        <v>63</v>
      </c>
      <c r="R4" s="204" t="b">
        <v>1</v>
      </c>
      <c r="T4" s="58"/>
      <c r="U4" s="58"/>
    </row>
    <row r="5">
      <c r="A5" s="197">
        <v>2.0245004E7</v>
      </c>
      <c r="B5" s="197" t="s">
        <v>631</v>
      </c>
      <c r="C5" s="197" t="s">
        <v>300</v>
      </c>
      <c r="D5" s="198">
        <v>45299.435715555555</v>
      </c>
      <c r="E5" s="199">
        <v>620.0</v>
      </c>
      <c r="F5" s="200">
        <v>45313.0</v>
      </c>
      <c r="G5" s="200">
        <v>45314.0</v>
      </c>
      <c r="H5" s="201" t="s">
        <v>632</v>
      </c>
      <c r="I5" s="202">
        <v>620.0</v>
      </c>
      <c r="J5" s="202">
        <f t="shared" si="1"/>
        <v>0</v>
      </c>
      <c r="K5" s="202">
        <v>250.0</v>
      </c>
      <c r="L5" s="202">
        <f t="shared" si="5"/>
        <v>370</v>
      </c>
      <c r="M5" s="203">
        <f t="shared" si="4"/>
        <v>0.5967741935</v>
      </c>
      <c r="N5" s="203">
        <f t="shared" si="2"/>
        <v>0.5967741935</v>
      </c>
      <c r="O5" s="203" t="str">
        <f t="shared" si="3"/>
        <v/>
      </c>
      <c r="P5" s="204" t="b">
        <v>1</v>
      </c>
      <c r="Q5" s="197" t="s">
        <v>63</v>
      </c>
      <c r="R5" s="204" t="b">
        <v>1</v>
      </c>
      <c r="T5" s="58"/>
      <c r="U5" s="58"/>
    </row>
    <row r="6">
      <c r="A6" s="197">
        <v>2.0245005E7</v>
      </c>
      <c r="B6" s="197" t="s">
        <v>633</v>
      </c>
      <c r="C6" s="197" t="s">
        <v>300</v>
      </c>
      <c r="D6" s="198">
        <v>45320.66339990741</v>
      </c>
      <c r="E6" s="199">
        <v>28064.92</v>
      </c>
      <c r="F6" s="200">
        <v>45355.0</v>
      </c>
      <c r="G6" s="200">
        <v>45398.0</v>
      </c>
      <c r="H6" s="201" t="s">
        <v>295</v>
      </c>
      <c r="I6" s="202">
        <v>17215.51</v>
      </c>
      <c r="J6" s="202">
        <f t="shared" si="1"/>
        <v>0</v>
      </c>
      <c r="K6" s="202">
        <v>16240.21</v>
      </c>
      <c r="L6" s="202">
        <f t="shared" si="5"/>
        <v>11824.71</v>
      </c>
      <c r="M6" s="203">
        <f t="shared" si="4"/>
        <v>0.6868637641</v>
      </c>
      <c r="N6" s="203" t="str">
        <f t="shared" si="2"/>
        <v/>
      </c>
      <c r="O6" s="203">
        <f t="shared" si="3"/>
        <v>0.6868637641</v>
      </c>
      <c r="P6" s="204" t="b">
        <v>1</v>
      </c>
      <c r="Q6" s="197" t="s">
        <v>63</v>
      </c>
      <c r="R6" s="204" t="b">
        <v>1</v>
      </c>
      <c r="T6" s="58"/>
      <c r="U6" s="58"/>
    </row>
    <row r="7">
      <c r="A7" s="197">
        <v>2.0245006E7</v>
      </c>
      <c r="B7" s="197" t="s">
        <v>588</v>
      </c>
      <c r="C7" s="197" t="s">
        <v>300</v>
      </c>
      <c r="D7" s="198">
        <v>45308.45363207176</v>
      </c>
      <c r="E7" s="199">
        <v>23075.98</v>
      </c>
      <c r="F7" s="200">
        <v>45348.0</v>
      </c>
      <c r="G7" s="200">
        <v>45385.0</v>
      </c>
      <c r="H7" s="201" t="s">
        <v>295</v>
      </c>
      <c r="I7" s="202">
        <v>24642.98</v>
      </c>
      <c r="J7" s="202">
        <f t="shared" si="1"/>
        <v>1567</v>
      </c>
      <c r="K7" s="202">
        <v>15577.66</v>
      </c>
      <c r="L7" s="202">
        <f t="shared" si="5"/>
        <v>9065.32</v>
      </c>
      <c r="M7" s="203">
        <f t="shared" si="4"/>
        <v>0.367866224</v>
      </c>
      <c r="N7" s="203">
        <f t="shared" si="2"/>
        <v>0.367866224</v>
      </c>
      <c r="O7" s="203" t="str">
        <f t="shared" si="3"/>
        <v/>
      </c>
      <c r="P7" s="204" t="b">
        <v>1</v>
      </c>
      <c r="Q7" s="197" t="s">
        <v>63</v>
      </c>
      <c r="R7" s="204" t="b">
        <v>1</v>
      </c>
      <c r="T7" s="58"/>
      <c r="U7" s="58"/>
      <c r="AB7" s="39"/>
      <c r="AC7" s="39" t="s">
        <v>634</v>
      </c>
      <c r="AF7" s="39" t="s">
        <v>635</v>
      </c>
      <c r="AG7" s="39" t="s">
        <v>636</v>
      </c>
      <c r="AH7" s="39" t="s">
        <v>637</v>
      </c>
      <c r="AI7" s="39" t="s">
        <v>638</v>
      </c>
      <c r="AJ7" s="47" t="s">
        <v>639</v>
      </c>
    </row>
    <row r="8">
      <c r="A8" s="197">
        <v>2.0245007E7</v>
      </c>
      <c r="B8" s="197" t="s">
        <v>640</v>
      </c>
      <c r="C8" s="197" t="s">
        <v>300</v>
      </c>
      <c r="D8" s="198">
        <v>45309.60977685185</v>
      </c>
      <c r="E8" s="199">
        <v>18394.75</v>
      </c>
      <c r="F8" s="200">
        <v>45355.0</v>
      </c>
      <c r="G8" s="200">
        <v>45362.0</v>
      </c>
      <c r="H8" s="201" t="s">
        <v>295</v>
      </c>
      <c r="I8" s="202">
        <v>18394.75</v>
      </c>
      <c r="J8" s="202">
        <f t="shared" si="1"/>
        <v>0</v>
      </c>
      <c r="K8" s="202">
        <v>12108.71</v>
      </c>
      <c r="L8" s="202">
        <f t="shared" si="5"/>
        <v>6286.04</v>
      </c>
      <c r="M8" s="203">
        <f t="shared" si="4"/>
        <v>0.3417301132</v>
      </c>
      <c r="N8" s="203">
        <f t="shared" si="2"/>
        <v>0.3417301132</v>
      </c>
      <c r="O8" s="203" t="str">
        <f t="shared" si="3"/>
        <v/>
      </c>
      <c r="P8" s="204" t="b">
        <v>1</v>
      </c>
      <c r="Q8" s="197" t="s">
        <v>63</v>
      </c>
      <c r="R8" s="204" t="b">
        <v>1</v>
      </c>
      <c r="T8" s="58"/>
      <c r="U8" s="58"/>
    </row>
    <row r="9">
      <c r="A9" s="197">
        <v>2.0245008E7</v>
      </c>
      <c r="B9" s="197" t="s">
        <v>641</v>
      </c>
      <c r="C9" s="197" t="s">
        <v>300</v>
      </c>
      <c r="D9" s="198">
        <v>45315.0</v>
      </c>
      <c r="E9" s="199">
        <v>13981.94</v>
      </c>
      <c r="F9" s="200">
        <v>45330.0</v>
      </c>
      <c r="G9" s="200">
        <v>45331.0</v>
      </c>
      <c r="H9" s="201" t="s">
        <v>81</v>
      </c>
      <c r="I9" s="202">
        <v>19574.52</v>
      </c>
      <c r="J9" s="202">
        <f t="shared" si="1"/>
        <v>5592.58</v>
      </c>
      <c r="K9" s="202">
        <v>10024.23</v>
      </c>
      <c r="L9" s="202">
        <f t="shared" si="5"/>
        <v>9550.29</v>
      </c>
      <c r="M9" s="203">
        <f t="shared" si="4"/>
        <v>0.487893956</v>
      </c>
      <c r="N9" s="203">
        <f t="shared" si="2"/>
        <v>0.487893956</v>
      </c>
      <c r="O9" s="203" t="str">
        <f t="shared" si="3"/>
        <v/>
      </c>
      <c r="P9" s="204" t="b">
        <v>1</v>
      </c>
      <c r="Q9" s="197" t="s">
        <v>63</v>
      </c>
      <c r="R9" s="204" t="b">
        <v>1</v>
      </c>
      <c r="T9" s="58"/>
      <c r="U9" s="58"/>
    </row>
    <row r="10">
      <c r="A10" s="197">
        <v>2.0245009E7</v>
      </c>
      <c r="B10" s="197" t="s">
        <v>642</v>
      </c>
      <c r="C10" s="197" t="s">
        <v>300</v>
      </c>
      <c r="D10" s="198">
        <v>45316.0</v>
      </c>
      <c r="E10" s="199">
        <v>14355.82</v>
      </c>
      <c r="F10" s="200">
        <v>45322.0</v>
      </c>
      <c r="G10" s="200">
        <v>45329.0</v>
      </c>
      <c r="H10" s="201" t="s">
        <v>81</v>
      </c>
      <c r="I10" s="202">
        <v>16140.82</v>
      </c>
      <c r="J10" s="202">
        <f t="shared" si="1"/>
        <v>1785</v>
      </c>
      <c r="K10" s="202">
        <v>8244.88</v>
      </c>
      <c r="L10" s="202">
        <f t="shared" si="5"/>
        <v>7895.94</v>
      </c>
      <c r="M10" s="203">
        <f t="shared" si="4"/>
        <v>0.4891907598</v>
      </c>
      <c r="N10" s="203">
        <f t="shared" si="2"/>
        <v>0.4891907598</v>
      </c>
      <c r="O10" s="203" t="str">
        <f t="shared" si="3"/>
        <v/>
      </c>
      <c r="P10" s="204" t="b">
        <v>1</v>
      </c>
      <c r="Q10" s="197" t="s">
        <v>63</v>
      </c>
      <c r="R10" s="204" t="b">
        <v>1</v>
      </c>
      <c r="T10" s="58"/>
      <c r="U10" s="58"/>
    </row>
    <row r="11">
      <c r="A11" s="197">
        <v>2.024501E7</v>
      </c>
      <c r="B11" s="197" t="s">
        <v>643</v>
      </c>
      <c r="C11" s="197" t="s">
        <v>300</v>
      </c>
      <c r="D11" s="198">
        <v>45317.0</v>
      </c>
      <c r="E11" s="199">
        <v>10584.24</v>
      </c>
      <c r="F11" s="200">
        <v>45320.0</v>
      </c>
      <c r="G11" s="200">
        <v>45320.0</v>
      </c>
      <c r="H11" s="201" t="s">
        <v>81</v>
      </c>
      <c r="I11" s="202">
        <v>11349.24</v>
      </c>
      <c r="J11" s="202">
        <f t="shared" si="1"/>
        <v>765</v>
      </c>
      <c r="K11" s="202">
        <v>6190.47</v>
      </c>
      <c r="L11" s="202">
        <f t="shared" si="5"/>
        <v>5158.77</v>
      </c>
      <c r="M11" s="203">
        <f t="shared" si="4"/>
        <v>0.4545476173</v>
      </c>
      <c r="N11" s="203">
        <f t="shared" si="2"/>
        <v>0.4545476173</v>
      </c>
      <c r="O11" s="203" t="str">
        <f t="shared" si="3"/>
        <v/>
      </c>
      <c r="P11" s="204" t="b">
        <v>1</v>
      </c>
      <c r="Q11" s="197" t="s">
        <v>63</v>
      </c>
      <c r="R11" s="204" t="b">
        <v>1</v>
      </c>
      <c r="T11" s="58"/>
      <c r="U11" s="58"/>
    </row>
    <row r="12">
      <c r="A12" s="197">
        <v>2.0245011E7</v>
      </c>
      <c r="B12" s="197" t="s">
        <v>644</v>
      </c>
      <c r="C12" s="197" t="s">
        <v>300</v>
      </c>
      <c r="D12" s="198">
        <v>45318.0</v>
      </c>
      <c r="E12" s="199">
        <v>15157.32</v>
      </c>
      <c r="F12" s="200">
        <v>45317.0</v>
      </c>
      <c r="G12" s="200">
        <v>45317.0</v>
      </c>
      <c r="H12" s="201" t="s">
        <v>81</v>
      </c>
      <c r="I12" s="202">
        <v>15583.44</v>
      </c>
      <c r="J12" s="202">
        <f t="shared" si="1"/>
        <v>426.12</v>
      </c>
      <c r="K12" s="202">
        <v>7953.06</v>
      </c>
      <c r="L12" s="202">
        <f t="shared" si="5"/>
        <v>7630.38</v>
      </c>
      <c r="M12" s="203">
        <f t="shared" si="4"/>
        <v>0.4896467019</v>
      </c>
      <c r="N12" s="203">
        <f t="shared" si="2"/>
        <v>0.4896467019</v>
      </c>
      <c r="O12" s="203" t="str">
        <f t="shared" si="3"/>
        <v/>
      </c>
      <c r="P12" s="204" t="b">
        <v>1</v>
      </c>
      <c r="Q12" s="197" t="s">
        <v>63</v>
      </c>
      <c r="R12" s="204" t="b">
        <v>1</v>
      </c>
      <c r="T12" s="58"/>
      <c r="U12" s="58"/>
    </row>
    <row r="13">
      <c r="A13" s="197">
        <v>2.0245012E7</v>
      </c>
      <c r="B13" s="197" t="s">
        <v>645</v>
      </c>
      <c r="C13" s="197" t="s">
        <v>300</v>
      </c>
      <c r="D13" s="198">
        <v>45316.59666917824</v>
      </c>
      <c r="E13" s="199">
        <v>0.0</v>
      </c>
      <c r="F13" s="200">
        <v>45379.0</v>
      </c>
      <c r="G13" s="200">
        <v>45365.0</v>
      </c>
      <c r="H13" s="201" t="s">
        <v>81</v>
      </c>
      <c r="I13" s="202">
        <v>0.01</v>
      </c>
      <c r="J13" s="202">
        <f t="shared" si="1"/>
        <v>0</v>
      </c>
      <c r="K13" s="202">
        <v>435.0</v>
      </c>
      <c r="L13" s="202">
        <f t="shared" si="5"/>
        <v>-435</v>
      </c>
      <c r="M13" s="203">
        <v>0.0</v>
      </c>
      <c r="N13" s="203">
        <f t="shared" si="2"/>
        <v>0</v>
      </c>
      <c r="O13" s="203" t="str">
        <f t="shared" si="3"/>
        <v/>
      </c>
      <c r="P13" s="204" t="b">
        <v>1</v>
      </c>
      <c r="Q13" s="197" t="s">
        <v>63</v>
      </c>
      <c r="R13" s="204" t="b">
        <v>1</v>
      </c>
      <c r="T13" s="58"/>
      <c r="U13" s="58"/>
    </row>
    <row r="14">
      <c r="A14" s="197">
        <v>2.0245013E7</v>
      </c>
      <c r="B14" s="197" t="s">
        <v>646</v>
      </c>
      <c r="C14" s="197" t="s">
        <v>300</v>
      </c>
      <c r="D14" s="198">
        <v>45321.649332245375</v>
      </c>
      <c r="E14" s="199">
        <v>11122.86</v>
      </c>
      <c r="F14" s="200">
        <v>45321.0</v>
      </c>
      <c r="G14" s="200">
        <v>45322.0</v>
      </c>
      <c r="H14" s="201" t="s">
        <v>81</v>
      </c>
      <c r="I14" s="202">
        <v>11122.86</v>
      </c>
      <c r="J14" s="202">
        <f t="shared" si="1"/>
        <v>0</v>
      </c>
      <c r="K14" s="202">
        <v>4595.65</v>
      </c>
      <c r="L14" s="202">
        <f t="shared" si="5"/>
        <v>6527.21</v>
      </c>
      <c r="M14" s="203">
        <f t="shared" ref="M14:M40" si="6">L14/I14</f>
        <v>0.5868283877</v>
      </c>
      <c r="N14" s="203">
        <f t="shared" si="2"/>
        <v>0.5868283877</v>
      </c>
      <c r="O14" s="203" t="str">
        <f t="shared" si="3"/>
        <v/>
      </c>
      <c r="P14" s="204" t="b">
        <v>1</v>
      </c>
      <c r="Q14" s="197" t="s">
        <v>63</v>
      </c>
      <c r="R14" s="204" t="b">
        <v>1</v>
      </c>
      <c r="T14" s="58"/>
      <c r="U14" s="58"/>
    </row>
    <row r="15">
      <c r="A15" s="197">
        <v>2.0245014E7</v>
      </c>
      <c r="B15" s="197" t="s">
        <v>647</v>
      </c>
      <c r="C15" s="197" t="s">
        <v>300</v>
      </c>
      <c r="D15" s="198">
        <v>45321.64968474537</v>
      </c>
      <c r="E15" s="199">
        <v>15860.37</v>
      </c>
      <c r="F15" s="200">
        <v>45327.0</v>
      </c>
      <c r="G15" s="200">
        <v>45329.0</v>
      </c>
      <c r="H15" s="201" t="s">
        <v>81</v>
      </c>
      <c r="I15" s="202">
        <v>20366.37</v>
      </c>
      <c r="J15" s="202">
        <f t="shared" si="1"/>
        <v>4506</v>
      </c>
      <c r="K15" s="202">
        <v>10669.94</v>
      </c>
      <c r="L15" s="202">
        <f t="shared" si="5"/>
        <v>9696.43</v>
      </c>
      <c r="M15" s="203">
        <f t="shared" si="6"/>
        <v>0.476100061</v>
      </c>
      <c r="N15" s="203">
        <f t="shared" si="2"/>
        <v>0.476100061</v>
      </c>
      <c r="O15" s="203" t="str">
        <f t="shared" si="3"/>
        <v/>
      </c>
      <c r="P15" s="204" t="b">
        <v>1</v>
      </c>
      <c r="Q15" s="197" t="s">
        <v>63</v>
      </c>
      <c r="R15" s="204" t="b">
        <v>1</v>
      </c>
      <c r="T15" s="58"/>
      <c r="U15" s="58"/>
    </row>
    <row r="16">
      <c r="A16" s="197">
        <v>2.0245015E7</v>
      </c>
      <c r="B16" s="197" t="s">
        <v>648</v>
      </c>
      <c r="C16" s="197" t="s">
        <v>300</v>
      </c>
      <c r="D16" s="198">
        <v>45320.63941672454</v>
      </c>
      <c r="E16" s="199">
        <v>1595.0</v>
      </c>
      <c r="F16" s="200">
        <v>45348.0</v>
      </c>
      <c r="G16" s="201" t="s">
        <v>649</v>
      </c>
      <c r="H16" s="201" t="s">
        <v>87</v>
      </c>
      <c r="I16" s="202">
        <v>1595.0</v>
      </c>
      <c r="J16" s="202">
        <f t="shared" si="1"/>
        <v>0</v>
      </c>
      <c r="K16" s="202">
        <v>647.33</v>
      </c>
      <c r="L16" s="202">
        <f t="shared" si="5"/>
        <v>947.67</v>
      </c>
      <c r="M16" s="203">
        <f t="shared" si="6"/>
        <v>0.5941504702</v>
      </c>
      <c r="N16" s="203">
        <f t="shared" si="2"/>
        <v>0.5941504702</v>
      </c>
      <c r="O16" s="203" t="str">
        <f t="shared" si="3"/>
        <v/>
      </c>
      <c r="P16" s="204" t="b">
        <v>1</v>
      </c>
      <c r="Q16" s="197" t="s">
        <v>63</v>
      </c>
      <c r="R16" s="204" t="b">
        <v>1</v>
      </c>
      <c r="T16" s="58"/>
      <c r="U16" s="58"/>
    </row>
    <row r="17">
      <c r="A17" s="197">
        <v>2.0245016E7</v>
      </c>
      <c r="B17" s="197" t="s">
        <v>650</v>
      </c>
      <c r="C17" s="197" t="s">
        <v>300</v>
      </c>
      <c r="D17" s="198">
        <v>45321.46818597222</v>
      </c>
      <c r="E17" s="199">
        <v>27089.25</v>
      </c>
      <c r="F17" s="200">
        <v>45371.0</v>
      </c>
      <c r="G17" s="200">
        <v>45327.0</v>
      </c>
      <c r="H17" s="201" t="s">
        <v>295</v>
      </c>
      <c r="I17" s="202">
        <v>28670.79</v>
      </c>
      <c r="J17" s="202">
        <f t="shared" si="1"/>
        <v>1581.54</v>
      </c>
      <c r="K17" s="202">
        <v>18184.9</v>
      </c>
      <c r="L17" s="202">
        <f t="shared" si="5"/>
        <v>10485.89</v>
      </c>
      <c r="M17" s="203">
        <f t="shared" si="6"/>
        <v>0.3657342543</v>
      </c>
      <c r="N17" s="203">
        <f t="shared" si="2"/>
        <v>0.3657342543</v>
      </c>
      <c r="O17" s="203" t="str">
        <f t="shared" si="3"/>
        <v/>
      </c>
      <c r="P17" s="204" t="b">
        <v>1</v>
      </c>
      <c r="Q17" s="197" t="s">
        <v>63</v>
      </c>
      <c r="R17" s="204" t="b">
        <v>1</v>
      </c>
      <c r="S17" s="205"/>
      <c r="T17" s="206"/>
      <c r="U17" s="206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</row>
    <row r="18">
      <c r="A18" s="197">
        <v>2.0245017E7</v>
      </c>
      <c r="B18" s="197" t="s">
        <v>651</v>
      </c>
      <c r="C18" s="197" t="s">
        <v>300</v>
      </c>
      <c r="D18" s="198">
        <v>45321.46895311342</v>
      </c>
      <c r="E18" s="199">
        <v>11696.36</v>
      </c>
      <c r="F18" s="200">
        <v>45323.0</v>
      </c>
      <c r="G18" s="200">
        <v>45324.0</v>
      </c>
      <c r="H18" s="201" t="s">
        <v>295</v>
      </c>
      <c r="I18" s="202">
        <v>13347.74</v>
      </c>
      <c r="J18" s="202">
        <f t="shared" si="1"/>
        <v>1651.38</v>
      </c>
      <c r="K18" s="202">
        <v>7941.41</v>
      </c>
      <c r="L18" s="202">
        <f t="shared" si="5"/>
        <v>5406.33</v>
      </c>
      <c r="M18" s="203">
        <f t="shared" si="6"/>
        <v>0.4050371074</v>
      </c>
      <c r="N18" s="203">
        <f t="shared" si="2"/>
        <v>0.4050371074</v>
      </c>
      <c r="O18" s="203" t="str">
        <f t="shared" si="3"/>
        <v/>
      </c>
      <c r="P18" s="204" t="b">
        <v>1</v>
      </c>
      <c r="Q18" s="197" t="s">
        <v>63</v>
      </c>
      <c r="R18" s="204" t="b">
        <v>1</v>
      </c>
      <c r="S18" s="205"/>
      <c r="T18" s="206"/>
      <c r="U18" s="206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</row>
    <row r="19">
      <c r="A19" s="197">
        <v>2.0245018E7</v>
      </c>
      <c r="B19" s="197" t="s">
        <v>652</v>
      </c>
      <c r="C19" s="197" t="s">
        <v>300</v>
      </c>
      <c r="D19" s="198">
        <v>45321.47767980324</v>
      </c>
      <c r="E19" s="199">
        <v>14975.06</v>
      </c>
      <c r="F19" s="200">
        <v>45460.0</v>
      </c>
      <c r="G19" s="200">
        <v>45610.0</v>
      </c>
      <c r="H19" s="201" t="s">
        <v>76</v>
      </c>
      <c r="I19" s="202">
        <v>15828.06</v>
      </c>
      <c r="J19" s="207">
        <f t="shared" si="1"/>
        <v>853</v>
      </c>
      <c r="K19" s="202">
        <v>9435.94</v>
      </c>
      <c r="L19" s="202">
        <f t="shared" si="5"/>
        <v>6392.12</v>
      </c>
      <c r="M19" s="203">
        <f t="shared" si="6"/>
        <v>0.4038473445</v>
      </c>
      <c r="N19" s="203">
        <f t="shared" si="2"/>
        <v>0.4038473445</v>
      </c>
      <c r="O19" s="203" t="str">
        <f t="shared" si="3"/>
        <v/>
      </c>
      <c r="P19" s="204" t="b">
        <v>1</v>
      </c>
      <c r="Q19" s="197" t="s">
        <v>63</v>
      </c>
      <c r="R19" s="204" t="b">
        <v>1</v>
      </c>
      <c r="S19" s="205"/>
      <c r="T19" s="208" t="s">
        <v>653</v>
      </c>
      <c r="U19" s="208" t="s">
        <v>654</v>
      </c>
      <c r="V19" s="197" t="s">
        <v>655</v>
      </c>
      <c r="W19" s="197" t="s">
        <v>656</v>
      </c>
      <c r="X19" s="197" t="s">
        <v>657</v>
      </c>
      <c r="Y19" s="205"/>
      <c r="Z19" s="205"/>
      <c r="AA19" s="197" t="s">
        <v>658</v>
      </c>
      <c r="AB19" s="197" t="s">
        <v>659</v>
      </c>
      <c r="AC19" s="197" t="s">
        <v>660</v>
      </c>
      <c r="AD19" s="197" t="s">
        <v>661</v>
      </c>
      <c r="AE19" s="205"/>
      <c r="AF19" s="197" t="s">
        <v>662</v>
      </c>
      <c r="AG19" s="197" t="s">
        <v>663</v>
      </c>
      <c r="AH19" s="197" t="s">
        <v>664</v>
      </c>
      <c r="AI19" s="197" t="s">
        <v>665</v>
      </c>
      <c r="AJ19" s="205" t="s">
        <v>666</v>
      </c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</row>
    <row r="20">
      <c r="A20" s="197">
        <v>2.0245019E7</v>
      </c>
      <c r="B20" s="197" t="s">
        <v>652</v>
      </c>
      <c r="C20" s="197" t="s">
        <v>300</v>
      </c>
      <c r="D20" s="198">
        <v>45321.47786491898</v>
      </c>
      <c r="E20" s="199">
        <v>16334.77</v>
      </c>
      <c r="F20" s="200">
        <v>45459.0</v>
      </c>
      <c r="G20" s="200">
        <v>45610.0</v>
      </c>
      <c r="H20" s="201" t="s">
        <v>76</v>
      </c>
      <c r="I20" s="202">
        <v>16454.77</v>
      </c>
      <c r="J20" s="207">
        <f t="shared" si="1"/>
        <v>120</v>
      </c>
      <c r="K20" s="202">
        <v>15229.73</v>
      </c>
      <c r="L20" s="202">
        <f t="shared" si="5"/>
        <v>1225.04</v>
      </c>
      <c r="M20" s="203">
        <f t="shared" si="6"/>
        <v>0.07444892879</v>
      </c>
      <c r="N20" s="203">
        <f t="shared" si="2"/>
        <v>0.07444892879</v>
      </c>
      <c r="O20" s="203" t="str">
        <f t="shared" si="3"/>
        <v/>
      </c>
      <c r="P20" s="204" t="b">
        <v>0</v>
      </c>
      <c r="Q20" s="197" t="s">
        <v>219</v>
      </c>
      <c r="R20" s="204" t="b">
        <v>0</v>
      </c>
      <c r="S20" s="209"/>
      <c r="T20" s="208" t="s">
        <v>667</v>
      </c>
      <c r="U20" s="208" t="s">
        <v>654</v>
      </c>
      <c r="V20" s="197" t="s">
        <v>655</v>
      </c>
      <c r="W20" s="197" t="s">
        <v>668</v>
      </c>
      <c r="X20" s="197" t="s">
        <v>669</v>
      </c>
      <c r="Y20" s="197" t="s">
        <v>670</v>
      </c>
      <c r="Z20" s="197" t="s">
        <v>671</v>
      </c>
      <c r="AA20" s="197" t="s">
        <v>672</v>
      </c>
      <c r="AB20" s="197" t="s">
        <v>673</v>
      </c>
      <c r="AC20" s="197" t="s">
        <v>674</v>
      </c>
      <c r="AD20" s="205"/>
      <c r="AE20" s="205"/>
      <c r="AF20" s="197" t="s">
        <v>663</v>
      </c>
      <c r="AG20" s="197" t="s">
        <v>663</v>
      </c>
      <c r="AH20" s="197" t="s">
        <v>663</v>
      </c>
      <c r="AI20" s="205" t="s">
        <v>666</v>
      </c>
      <c r="AJ20" s="205" t="s">
        <v>666</v>
      </c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</row>
    <row r="21">
      <c r="A21" s="197">
        <v>2.024502E7</v>
      </c>
      <c r="B21" s="210" t="s">
        <v>675</v>
      </c>
      <c r="C21" s="197" t="s">
        <v>300</v>
      </c>
      <c r="D21" s="198">
        <v>45322.38722966435</v>
      </c>
      <c r="E21" s="199">
        <v>4849.2</v>
      </c>
      <c r="F21" s="200">
        <v>45331.0</v>
      </c>
      <c r="G21" s="200">
        <v>45336.0</v>
      </c>
      <c r="H21" s="201" t="s">
        <v>632</v>
      </c>
      <c r="I21" s="202">
        <v>6533.03</v>
      </c>
      <c r="J21" s="202">
        <f t="shared" si="1"/>
        <v>1683.83</v>
      </c>
      <c r="K21" s="202">
        <v>3886.95</v>
      </c>
      <c r="L21" s="202">
        <f t="shared" si="5"/>
        <v>2646.08</v>
      </c>
      <c r="M21" s="203">
        <f t="shared" si="6"/>
        <v>0.4050310499</v>
      </c>
      <c r="N21" s="203">
        <f t="shared" si="2"/>
        <v>0.4050310499</v>
      </c>
      <c r="O21" s="203" t="str">
        <f t="shared" si="3"/>
        <v/>
      </c>
      <c r="P21" s="204" t="b">
        <v>1</v>
      </c>
      <c r="Q21" s="197" t="s">
        <v>63</v>
      </c>
      <c r="R21" s="204" t="b">
        <v>1</v>
      </c>
      <c r="T21" s="58"/>
      <c r="U21" s="58"/>
    </row>
    <row r="22">
      <c r="A22" s="197">
        <v>2.0245021E7</v>
      </c>
      <c r="B22" s="197" t="s">
        <v>676</v>
      </c>
      <c r="C22" s="197" t="s">
        <v>300</v>
      </c>
      <c r="D22" s="198">
        <v>45323.4247783912</v>
      </c>
      <c r="E22" s="199">
        <v>9071.22</v>
      </c>
      <c r="F22" s="200">
        <v>45329.0</v>
      </c>
      <c r="G22" s="200">
        <v>45329.0</v>
      </c>
      <c r="H22" s="201" t="s">
        <v>81</v>
      </c>
      <c r="I22" s="202">
        <v>9241.22</v>
      </c>
      <c r="J22" s="202">
        <f t="shared" si="1"/>
        <v>170</v>
      </c>
      <c r="K22" s="202">
        <v>4785.69</v>
      </c>
      <c r="L22" s="202">
        <f t="shared" si="5"/>
        <v>4455.53</v>
      </c>
      <c r="M22" s="203">
        <f t="shared" si="6"/>
        <v>0.4821365577</v>
      </c>
      <c r="N22" s="203">
        <f t="shared" si="2"/>
        <v>0.4821365577</v>
      </c>
      <c r="O22" s="203" t="str">
        <f t="shared" si="3"/>
        <v/>
      </c>
      <c r="P22" s="204" t="b">
        <v>1</v>
      </c>
      <c r="Q22" s="197" t="s">
        <v>63</v>
      </c>
      <c r="R22" s="204" t="b">
        <v>1</v>
      </c>
      <c r="T22" s="58"/>
      <c r="U22" s="58"/>
    </row>
    <row r="23">
      <c r="A23" s="197">
        <v>2.0245022E7</v>
      </c>
      <c r="B23" s="197" t="s">
        <v>677</v>
      </c>
      <c r="C23" s="197" t="s">
        <v>300</v>
      </c>
      <c r="D23" s="198">
        <v>45328.028857337966</v>
      </c>
      <c r="E23" s="199">
        <v>24098.73</v>
      </c>
      <c r="F23" s="200">
        <v>45330.0</v>
      </c>
      <c r="G23" s="200">
        <v>45336.0</v>
      </c>
      <c r="H23" s="201" t="s">
        <v>81</v>
      </c>
      <c r="I23" s="202">
        <v>28858.73</v>
      </c>
      <c r="J23" s="202">
        <f t="shared" si="1"/>
        <v>4760</v>
      </c>
      <c r="K23" s="202">
        <v>14494.15</v>
      </c>
      <c r="L23" s="202">
        <f t="shared" si="5"/>
        <v>14364.58</v>
      </c>
      <c r="M23" s="203">
        <f t="shared" si="6"/>
        <v>0.4977550987</v>
      </c>
      <c r="N23" s="203">
        <f t="shared" si="2"/>
        <v>0.4977550987</v>
      </c>
      <c r="O23" s="203" t="str">
        <f t="shared" si="3"/>
        <v/>
      </c>
      <c r="P23" s="204" t="b">
        <v>1</v>
      </c>
      <c r="Q23" s="197" t="s">
        <v>63</v>
      </c>
      <c r="R23" s="204" t="b">
        <v>1</v>
      </c>
      <c r="T23" s="58"/>
      <c r="U23" s="58"/>
    </row>
    <row r="24">
      <c r="A24" s="197">
        <v>2.0245023E7</v>
      </c>
      <c r="B24" s="197" t="s">
        <v>678</v>
      </c>
      <c r="C24" s="197" t="s">
        <v>300</v>
      </c>
      <c r="D24" s="198">
        <v>45328.02718152778</v>
      </c>
      <c r="E24" s="199">
        <v>9320.68</v>
      </c>
      <c r="F24" s="200">
        <v>45376.0</v>
      </c>
      <c r="G24" s="200">
        <v>45379.0</v>
      </c>
      <c r="H24" s="201" t="s">
        <v>295</v>
      </c>
      <c r="I24" s="202">
        <v>12015.68</v>
      </c>
      <c r="J24" s="202">
        <f t="shared" si="1"/>
        <v>2695</v>
      </c>
      <c r="K24" s="202">
        <v>7480.74</v>
      </c>
      <c r="L24" s="202">
        <f t="shared" si="5"/>
        <v>4534.94</v>
      </c>
      <c r="M24" s="203">
        <f t="shared" si="6"/>
        <v>0.3774185065</v>
      </c>
      <c r="N24" s="203">
        <f t="shared" si="2"/>
        <v>0.3774185065</v>
      </c>
      <c r="O24" s="203" t="str">
        <f t="shared" si="3"/>
        <v/>
      </c>
      <c r="P24" s="204" t="b">
        <v>1</v>
      </c>
      <c r="Q24" s="197" t="s">
        <v>63</v>
      </c>
      <c r="R24" s="204" t="b">
        <v>1</v>
      </c>
      <c r="T24" s="58"/>
      <c r="U24" s="58"/>
    </row>
    <row r="25">
      <c r="A25" s="197">
        <v>2.0245024E7</v>
      </c>
      <c r="B25" s="197" t="s">
        <v>679</v>
      </c>
      <c r="C25" s="197" t="s">
        <v>300</v>
      </c>
      <c r="D25" s="198">
        <v>45328.40476479167</v>
      </c>
      <c r="E25" s="199">
        <v>10957.55</v>
      </c>
      <c r="F25" s="200">
        <v>45336.0</v>
      </c>
      <c r="G25" s="200">
        <v>45342.0</v>
      </c>
      <c r="H25" s="201" t="s">
        <v>81</v>
      </c>
      <c r="I25" s="202">
        <v>10957.55</v>
      </c>
      <c r="J25" s="202">
        <f t="shared" si="1"/>
        <v>0</v>
      </c>
      <c r="K25" s="202">
        <v>5092.52</v>
      </c>
      <c r="L25" s="202">
        <f t="shared" si="5"/>
        <v>5865.03</v>
      </c>
      <c r="M25" s="203">
        <f t="shared" si="6"/>
        <v>0.5352501243</v>
      </c>
      <c r="N25" s="203">
        <f t="shared" si="2"/>
        <v>0.5352501243</v>
      </c>
      <c r="O25" s="203" t="str">
        <f t="shared" si="3"/>
        <v/>
      </c>
      <c r="P25" s="204" t="b">
        <v>1</v>
      </c>
      <c r="Q25" s="197" t="s">
        <v>63</v>
      </c>
      <c r="R25" s="204" t="b">
        <v>1</v>
      </c>
      <c r="T25" s="58"/>
      <c r="U25" s="58"/>
    </row>
    <row r="26">
      <c r="A26" s="197">
        <v>2.0245025E7</v>
      </c>
      <c r="B26" s="197" t="s">
        <v>680</v>
      </c>
      <c r="C26" s="197" t="s">
        <v>300</v>
      </c>
      <c r="D26" s="198">
        <v>45328.40582211806</v>
      </c>
      <c r="E26" s="199">
        <v>10675.84</v>
      </c>
      <c r="F26" s="200">
        <v>45335.0</v>
      </c>
      <c r="G26" s="200">
        <v>45336.0</v>
      </c>
      <c r="H26" s="201" t="s">
        <v>81</v>
      </c>
      <c r="I26" s="202">
        <v>12520.84</v>
      </c>
      <c r="J26" s="202">
        <f t="shared" si="1"/>
        <v>1845</v>
      </c>
      <c r="K26" s="202">
        <v>6303.6</v>
      </c>
      <c r="L26" s="202">
        <f t="shared" si="5"/>
        <v>6217.24</v>
      </c>
      <c r="M26" s="203">
        <f t="shared" si="6"/>
        <v>0.4965513496</v>
      </c>
      <c r="N26" s="203">
        <f t="shared" si="2"/>
        <v>0.4965513496</v>
      </c>
      <c r="O26" s="203" t="str">
        <f t="shared" si="3"/>
        <v/>
      </c>
      <c r="P26" s="204" t="b">
        <v>1</v>
      </c>
      <c r="Q26" s="197" t="s">
        <v>63</v>
      </c>
      <c r="R26" s="204" t="b">
        <v>1</v>
      </c>
      <c r="T26" s="58"/>
      <c r="U26" s="58"/>
    </row>
    <row r="27">
      <c r="A27" s="197">
        <v>2.0245026E7</v>
      </c>
      <c r="B27" s="197" t="s">
        <v>681</v>
      </c>
      <c r="C27" s="197" t="s">
        <v>300</v>
      </c>
      <c r="D27" s="198">
        <v>45330.59804828704</v>
      </c>
      <c r="E27" s="199">
        <v>12272.76</v>
      </c>
      <c r="F27" s="200">
        <v>45335.0</v>
      </c>
      <c r="G27" s="200">
        <v>45342.0</v>
      </c>
      <c r="H27" s="201" t="s">
        <v>81</v>
      </c>
      <c r="I27" s="202">
        <v>12272.76</v>
      </c>
      <c r="J27" s="202">
        <f t="shared" si="1"/>
        <v>0</v>
      </c>
      <c r="K27" s="202">
        <v>6425.07</v>
      </c>
      <c r="L27" s="202">
        <f t="shared" si="5"/>
        <v>5847.69</v>
      </c>
      <c r="M27" s="203">
        <f t="shared" si="6"/>
        <v>0.4764771738</v>
      </c>
      <c r="N27" s="203">
        <f t="shared" si="2"/>
        <v>0.4764771738</v>
      </c>
      <c r="O27" s="203" t="str">
        <f t="shared" si="3"/>
        <v/>
      </c>
      <c r="P27" s="204" t="b">
        <v>1</v>
      </c>
      <c r="Q27" s="197" t="s">
        <v>63</v>
      </c>
      <c r="R27" s="204" t="b">
        <v>1</v>
      </c>
      <c r="T27" s="58"/>
      <c r="U27" s="58"/>
    </row>
    <row r="28">
      <c r="A28" s="197">
        <v>2.0245027E7</v>
      </c>
      <c r="B28" s="197" t="s">
        <v>682</v>
      </c>
      <c r="C28" s="197" t="s">
        <v>300</v>
      </c>
      <c r="D28" s="198">
        <v>45331.622351666665</v>
      </c>
      <c r="E28" s="199">
        <v>13052.09</v>
      </c>
      <c r="F28" s="200">
        <v>45348.0</v>
      </c>
      <c r="G28" s="200">
        <v>45352.0</v>
      </c>
      <c r="H28" s="201" t="s">
        <v>81</v>
      </c>
      <c r="I28" s="202">
        <v>13052.09</v>
      </c>
      <c r="J28" s="202">
        <f t="shared" si="1"/>
        <v>0</v>
      </c>
      <c r="K28" s="202">
        <v>6866.53</v>
      </c>
      <c r="L28" s="202">
        <f t="shared" si="5"/>
        <v>6185.56</v>
      </c>
      <c r="M28" s="203">
        <f t="shared" si="6"/>
        <v>0.4739133733</v>
      </c>
      <c r="N28" s="203">
        <f t="shared" si="2"/>
        <v>0.4739133733</v>
      </c>
      <c r="O28" s="203" t="str">
        <f t="shared" si="3"/>
        <v/>
      </c>
      <c r="P28" s="204" t="b">
        <v>1</v>
      </c>
      <c r="Q28" s="197" t="s">
        <v>63</v>
      </c>
      <c r="R28" s="204" t="b">
        <v>1</v>
      </c>
      <c r="T28" s="58"/>
      <c r="U28" s="58"/>
    </row>
    <row r="29">
      <c r="A29" s="197">
        <v>2.0245028E7</v>
      </c>
      <c r="B29" s="197" t="s">
        <v>683</v>
      </c>
      <c r="C29" s="197" t="s">
        <v>300</v>
      </c>
      <c r="D29" s="198">
        <v>45336.382632187495</v>
      </c>
      <c r="E29" s="199">
        <v>26045.8</v>
      </c>
      <c r="F29" s="200">
        <v>45342.0</v>
      </c>
      <c r="G29" s="200">
        <v>45355.0</v>
      </c>
      <c r="H29" s="201" t="s">
        <v>81</v>
      </c>
      <c r="I29" s="202">
        <v>33798.3</v>
      </c>
      <c r="J29" s="202">
        <f t="shared" si="1"/>
        <v>7752.5</v>
      </c>
      <c r="K29" s="202">
        <v>13182.03</v>
      </c>
      <c r="L29" s="202">
        <f t="shared" si="5"/>
        <v>20616.27</v>
      </c>
      <c r="M29" s="203">
        <f t="shared" si="6"/>
        <v>0.609979496</v>
      </c>
      <c r="N29" s="203">
        <f t="shared" si="2"/>
        <v>0.609979496</v>
      </c>
      <c r="O29" s="203" t="str">
        <f t="shared" si="3"/>
        <v/>
      </c>
      <c r="P29" s="204" t="b">
        <v>1</v>
      </c>
      <c r="Q29" s="197" t="s">
        <v>63</v>
      </c>
      <c r="R29" s="204" t="b">
        <v>1</v>
      </c>
      <c r="T29" s="58"/>
      <c r="U29" s="58"/>
    </row>
    <row r="30">
      <c r="A30" s="197">
        <v>2.0245029E7</v>
      </c>
      <c r="B30" s="197" t="s">
        <v>684</v>
      </c>
      <c r="C30" s="197" t="s">
        <v>300</v>
      </c>
      <c r="D30" s="198">
        <v>45337.364168622684</v>
      </c>
      <c r="E30" s="199">
        <v>1170.18</v>
      </c>
      <c r="F30" s="200">
        <v>45348.0</v>
      </c>
      <c r="G30" s="200">
        <v>45348.0</v>
      </c>
      <c r="H30" s="201" t="s">
        <v>295</v>
      </c>
      <c r="I30" s="202">
        <v>1170.18</v>
      </c>
      <c r="J30" s="202">
        <f t="shared" si="1"/>
        <v>0</v>
      </c>
      <c r="K30" s="202">
        <v>552.53</v>
      </c>
      <c r="L30" s="202">
        <f t="shared" si="5"/>
        <v>617.65</v>
      </c>
      <c r="M30" s="203">
        <f t="shared" si="6"/>
        <v>0.5278247791</v>
      </c>
      <c r="N30" s="203">
        <f t="shared" si="2"/>
        <v>0.5278247791</v>
      </c>
      <c r="O30" s="203" t="str">
        <f t="shared" si="3"/>
        <v/>
      </c>
      <c r="P30" s="204" t="b">
        <v>1</v>
      </c>
      <c r="Q30" s="197" t="s">
        <v>63</v>
      </c>
      <c r="R30" s="204" t="b">
        <v>1</v>
      </c>
      <c r="T30" s="58"/>
      <c r="U30" s="58"/>
    </row>
    <row r="31">
      <c r="A31" s="197">
        <v>2.024503E7</v>
      </c>
      <c r="B31" s="197" t="s">
        <v>685</v>
      </c>
      <c r="C31" s="197" t="s">
        <v>300</v>
      </c>
      <c r="D31" s="198">
        <v>45337.68888405093</v>
      </c>
      <c r="E31" s="199">
        <v>13579.88</v>
      </c>
      <c r="F31" s="200">
        <v>45343.0</v>
      </c>
      <c r="G31" s="200">
        <v>45352.0</v>
      </c>
      <c r="H31" s="201" t="s">
        <v>81</v>
      </c>
      <c r="I31" s="202">
        <v>13579.88</v>
      </c>
      <c r="J31" s="202">
        <f t="shared" si="1"/>
        <v>0</v>
      </c>
      <c r="K31" s="202">
        <v>6374.91</v>
      </c>
      <c r="L31" s="202">
        <f t="shared" si="5"/>
        <v>7204.97</v>
      </c>
      <c r="M31" s="203">
        <f t="shared" si="6"/>
        <v>0.5305621257</v>
      </c>
      <c r="N31" s="203">
        <f t="shared" si="2"/>
        <v>0.5305621257</v>
      </c>
      <c r="O31" s="203" t="str">
        <f t="shared" si="3"/>
        <v/>
      </c>
      <c r="P31" s="204" t="b">
        <v>1</v>
      </c>
      <c r="Q31" s="197" t="s">
        <v>63</v>
      </c>
      <c r="R31" s="204" t="b">
        <v>1</v>
      </c>
      <c r="T31" s="58"/>
      <c r="U31" s="58"/>
    </row>
    <row r="32">
      <c r="A32" s="197">
        <v>2.0245031E7</v>
      </c>
      <c r="B32" s="197" t="s">
        <v>686</v>
      </c>
      <c r="C32" s="197" t="s">
        <v>300</v>
      </c>
      <c r="D32" s="198">
        <v>45337.68964709491</v>
      </c>
      <c r="E32" s="199">
        <v>18898.44</v>
      </c>
      <c r="F32" s="200">
        <v>45342.0</v>
      </c>
      <c r="G32" s="200">
        <v>45345.0</v>
      </c>
      <c r="H32" s="201" t="s">
        <v>81</v>
      </c>
      <c r="I32" s="202">
        <v>19637.64</v>
      </c>
      <c r="J32" s="202">
        <f t="shared" si="1"/>
        <v>739.2</v>
      </c>
      <c r="K32" s="202">
        <v>9024.06</v>
      </c>
      <c r="L32" s="202">
        <f t="shared" si="5"/>
        <v>10613.58</v>
      </c>
      <c r="M32" s="203">
        <f t="shared" si="6"/>
        <v>0.5404712583</v>
      </c>
      <c r="N32" s="203">
        <f t="shared" si="2"/>
        <v>0.5404712583</v>
      </c>
      <c r="O32" s="203" t="str">
        <f t="shared" si="3"/>
        <v/>
      </c>
      <c r="P32" s="204" t="b">
        <v>1</v>
      </c>
      <c r="Q32" s="197" t="s">
        <v>63</v>
      </c>
      <c r="R32" s="204" t="b">
        <v>1</v>
      </c>
      <c r="T32" s="58"/>
      <c r="U32" s="58"/>
    </row>
    <row r="33">
      <c r="A33" s="197">
        <v>2.0245032E7</v>
      </c>
      <c r="B33" s="197" t="s">
        <v>687</v>
      </c>
      <c r="C33" s="197" t="s">
        <v>300</v>
      </c>
      <c r="D33" s="198">
        <v>45341.414290162036</v>
      </c>
      <c r="E33" s="199">
        <v>14275.4</v>
      </c>
      <c r="F33" s="200">
        <v>45345.0</v>
      </c>
      <c r="G33" s="200">
        <v>45352.0</v>
      </c>
      <c r="H33" s="201" t="s">
        <v>81</v>
      </c>
      <c r="I33" s="202">
        <v>16455.4</v>
      </c>
      <c r="J33" s="202">
        <f t="shared" si="1"/>
        <v>2180</v>
      </c>
      <c r="K33" s="202">
        <v>8207.63</v>
      </c>
      <c r="L33" s="202">
        <f t="shared" si="5"/>
        <v>8247.77</v>
      </c>
      <c r="M33" s="203">
        <f t="shared" si="6"/>
        <v>0.5012196604</v>
      </c>
      <c r="N33" s="203">
        <f t="shared" si="2"/>
        <v>0.5012196604</v>
      </c>
      <c r="O33" s="203" t="str">
        <f t="shared" si="3"/>
        <v/>
      </c>
      <c r="P33" s="204" t="b">
        <v>1</v>
      </c>
      <c r="Q33" s="197" t="s">
        <v>63</v>
      </c>
      <c r="R33" s="204" t="b">
        <v>1</v>
      </c>
      <c r="T33" s="58"/>
      <c r="U33" s="58"/>
    </row>
    <row r="34">
      <c r="A34" s="197">
        <v>2.0245033E7</v>
      </c>
      <c r="B34" s="197" t="s">
        <v>688</v>
      </c>
      <c r="C34" s="197" t="s">
        <v>309</v>
      </c>
      <c r="D34" s="198">
        <v>45341.41474422454</v>
      </c>
      <c r="E34" s="199">
        <v>12179.96</v>
      </c>
      <c r="F34" s="200">
        <v>45371.0</v>
      </c>
      <c r="G34" s="200">
        <v>45025.0</v>
      </c>
      <c r="H34" s="201" t="s">
        <v>295</v>
      </c>
      <c r="I34" s="202">
        <v>12179.96</v>
      </c>
      <c r="J34" s="202">
        <f t="shared" si="1"/>
        <v>0</v>
      </c>
      <c r="K34" s="202">
        <v>6899.45</v>
      </c>
      <c r="L34" s="202">
        <f t="shared" si="5"/>
        <v>5280.51</v>
      </c>
      <c r="M34" s="203">
        <f t="shared" si="6"/>
        <v>0.4335408326</v>
      </c>
      <c r="N34" s="203">
        <f t="shared" si="2"/>
        <v>0.4335408326</v>
      </c>
      <c r="O34" s="203" t="str">
        <f t="shared" si="3"/>
        <v/>
      </c>
      <c r="P34" s="204" t="b">
        <v>1</v>
      </c>
      <c r="Q34" s="197" t="s">
        <v>63</v>
      </c>
      <c r="R34" s="204" t="b">
        <v>1</v>
      </c>
      <c r="T34" s="58"/>
      <c r="U34" s="58"/>
    </row>
    <row r="35">
      <c r="A35" s="197">
        <v>2.0245034E7</v>
      </c>
      <c r="B35" s="197" t="s">
        <v>689</v>
      </c>
      <c r="C35" s="197" t="s">
        <v>300</v>
      </c>
      <c r="D35" s="198">
        <v>45341.45983815972</v>
      </c>
      <c r="E35" s="199">
        <v>169615.17</v>
      </c>
      <c r="F35" s="200">
        <v>45418.0</v>
      </c>
      <c r="G35" s="200">
        <v>45473.0</v>
      </c>
      <c r="H35" s="201" t="s">
        <v>81</v>
      </c>
      <c r="I35" s="202">
        <v>187929.48</v>
      </c>
      <c r="J35" s="202">
        <f t="shared" si="1"/>
        <v>18314.31</v>
      </c>
      <c r="K35" s="202">
        <v>153677.25</v>
      </c>
      <c r="L35" s="202">
        <f t="shared" si="5"/>
        <v>34252.23</v>
      </c>
      <c r="M35" s="211">
        <f t="shared" si="6"/>
        <v>0.1822610801</v>
      </c>
      <c r="N35" s="203">
        <f t="shared" si="2"/>
        <v>0.1822610801</v>
      </c>
      <c r="O35" s="203" t="str">
        <f t="shared" si="3"/>
        <v/>
      </c>
      <c r="P35" s="204" t="b">
        <v>1</v>
      </c>
      <c r="Q35" s="197" t="s">
        <v>63</v>
      </c>
      <c r="R35" s="204" t="b">
        <v>1</v>
      </c>
      <c r="T35" s="58"/>
      <c r="U35" s="58"/>
      <c r="AC35" s="39" t="s">
        <v>690</v>
      </c>
      <c r="AF35" s="39" t="s">
        <v>691</v>
      </c>
      <c r="AG35" s="39" t="s">
        <v>692</v>
      </c>
      <c r="AH35" s="39" t="s">
        <v>693</v>
      </c>
      <c r="AI35" s="39" t="s">
        <v>694</v>
      </c>
      <c r="AJ35" s="47" t="s">
        <v>695</v>
      </c>
    </row>
    <row r="36">
      <c r="A36" s="197">
        <v>2.0245035E7</v>
      </c>
      <c r="B36" s="197" t="s">
        <v>696</v>
      </c>
      <c r="C36" s="197" t="s">
        <v>300</v>
      </c>
      <c r="D36" s="198">
        <v>45343.33221806713</v>
      </c>
      <c r="E36" s="199">
        <v>450.0</v>
      </c>
      <c r="F36" s="200">
        <v>45352.0</v>
      </c>
      <c r="G36" s="200">
        <v>45352.0</v>
      </c>
      <c r="H36" s="201" t="s">
        <v>632</v>
      </c>
      <c r="I36" s="202">
        <v>450.0</v>
      </c>
      <c r="J36" s="202">
        <f t="shared" si="1"/>
        <v>0</v>
      </c>
      <c r="K36" s="202">
        <v>0.0</v>
      </c>
      <c r="L36" s="202">
        <f t="shared" si="5"/>
        <v>450</v>
      </c>
      <c r="M36" s="203">
        <f t="shared" si="6"/>
        <v>1</v>
      </c>
      <c r="N36" s="203">
        <f t="shared" si="2"/>
        <v>1</v>
      </c>
      <c r="O36" s="203" t="str">
        <f t="shared" si="3"/>
        <v/>
      </c>
      <c r="P36" s="204" t="b">
        <v>1</v>
      </c>
      <c r="Q36" s="197" t="s">
        <v>63</v>
      </c>
      <c r="R36" s="204" t="b">
        <v>1</v>
      </c>
      <c r="T36" s="58"/>
      <c r="U36" s="58"/>
    </row>
    <row r="37">
      <c r="A37" s="197">
        <v>2.0245036E7</v>
      </c>
      <c r="B37" s="197" t="s">
        <v>411</v>
      </c>
      <c r="C37" s="197" t="s">
        <v>300</v>
      </c>
      <c r="D37" s="198">
        <v>45343.332851053245</v>
      </c>
      <c r="E37" s="199">
        <v>2661.0</v>
      </c>
      <c r="F37" s="200">
        <v>45358.0</v>
      </c>
      <c r="G37" s="200">
        <v>45358.0</v>
      </c>
      <c r="H37" s="201" t="s">
        <v>632</v>
      </c>
      <c r="I37" s="202">
        <v>2930.18</v>
      </c>
      <c r="J37" s="202">
        <f t="shared" si="1"/>
        <v>269.18</v>
      </c>
      <c r="K37" s="202">
        <v>1425.0</v>
      </c>
      <c r="L37" s="202">
        <f t="shared" si="5"/>
        <v>1505.18</v>
      </c>
      <c r="M37" s="203">
        <f t="shared" si="6"/>
        <v>0.5136817533</v>
      </c>
      <c r="N37" s="203">
        <f t="shared" si="2"/>
        <v>0.5136817533</v>
      </c>
      <c r="O37" s="203" t="str">
        <f t="shared" si="3"/>
        <v/>
      </c>
      <c r="P37" s="204" t="b">
        <v>1</v>
      </c>
      <c r="Q37" s="197" t="s">
        <v>63</v>
      </c>
      <c r="R37" s="204" t="b">
        <v>1</v>
      </c>
      <c r="T37" s="58"/>
      <c r="U37" s="58"/>
    </row>
    <row r="38">
      <c r="A38" s="197">
        <v>2.0245037E7</v>
      </c>
      <c r="B38" s="197" t="s">
        <v>697</v>
      </c>
      <c r="C38" s="197" t="s">
        <v>300</v>
      </c>
      <c r="D38" s="198">
        <v>45343.333691817126</v>
      </c>
      <c r="E38" s="199">
        <v>61901.67</v>
      </c>
      <c r="F38" s="200">
        <v>45385.0</v>
      </c>
      <c r="G38" s="200">
        <v>45411.0</v>
      </c>
      <c r="H38" s="201" t="s">
        <v>87</v>
      </c>
      <c r="I38" s="202">
        <v>61901.67</v>
      </c>
      <c r="J38" s="202">
        <f t="shared" si="1"/>
        <v>0</v>
      </c>
      <c r="K38" s="202">
        <v>35951.39</v>
      </c>
      <c r="L38" s="202">
        <f t="shared" si="5"/>
        <v>25950.28</v>
      </c>
      <c r="M38" s="203">
        <f t="shared" si="6"/>
        <v>0.4192177691</v>
      </c>
      <c r="N38" s="203">
        <f t="shared" si="2"/>
        <v>0.4192177691</v>
      </c>
      <c r="O38" s="203" t="str">
        <f t="shared" si="3"/>
        <v/>
      </c>
      <c r="P38" s="204" t="b">
        <v>1</v>
      </c>
      <c r="Q38" s="197" t="s">
        <v>63</v>
      </c>
      <c r="R38" s="204" t="b">
        <v>1</v>
      </c>
      <c r="T38" s="58"/>
      <c r="U38" s="58"/>
    </row>
    <row r="39">
      <c r="A39" s="197">
        <v>2.0245038E7</v>
      </c>
      <c r="B39" s="197" t="s">
        <v>698</v>
      </c>
      <c r="C39" s="197" t="s">
        <v>300</v>
      </c>
      <c r="D39" s="198">
        <v>45344.60284651621</v>
      </c>
      <c r="E39" s="199">
        <v>6255.18</v>
      </c>
      <c r="F39" s="200">
        <v>45355.0</v>
      </c>
      <c r="G39" s="200">
        <v>45355.0</v>
      </c>
      <c r="H39" s="201" t="s">
        <v>81</v>
      </c>
      <c r="I39" s="202">
        <v>6255.18</v>
      </c>
      <c r="J39" s="202">
        <f t="shared" si="1"/>
        <v>0</v>
      </c>
      <c r="K39" s="202">
        <v>1336.95</v>
      </c>
      <c r="L39" s="202">
        <f t="shared" si="5"/>
        <v>4918.23</v>
      </c>
      <c r="M39" s="203">
        <f t="shared" si="6"/>
        <v>0.7862651434</v>
      </c>
      <c r="N39" s="203">
        <f t="shared" si="2"/>
        <v>0.7862651434</v>
      </c>
      <c r="O39" s="203" t="str">
        <f t="shared" si="3"/>
        <v/>
      </c>
      <c r="P39" s="204" t="b">
        <v>1</v>
      </c>
      <c r="Q39" s="197" t="s">
        <v>63</v>
      </c>
      <c r="R39" s="204" t="b">
        <v>1</v>
      </c>
      <c r="T39" s="58"/>
      <c r="U39" s="58"/>
    </row>
    <row r="40">
      <c r="A40" s="197">
        <v>2.0245039E7</v>
      </c>
      <c r="B40" s="197" t="s">
        <v>699</v>
      </c>
      <c r="C40" s="197" t="s">
        <v>300</v>
      </c>
      <c r="D40" s="198">
        <v>45344.604735671295</v>
      </c>
      <c r="E40" s="199">
        <v>10640.1</v>
      </c>
      <c r="F40" s="200">
        <v>45348.0</v>
      </c>
      <c r="G40" s="200">
        <v>45355.0</v>
      </c>
      <c r="H40" s="201" t="s">
        <v>81</v>
      </c>
      <c r="I40" s="202">
        <v>11461.2</v>
      </c>
      <c r="J40" s="202">
        <f t="shared" si="1"/>
        <v>821.1</v>
      </c>
      <c r="K40" s="202">
        <v>3899.11</v>
      </c>
      <c r="L40" s="202">
        <f t="shared" si="5"/>
        <v>7562.09</v>
      </c>
      <c r="M40" s="203">
        <f t="shared" si="6"/>
        <v>0.6597991484</v>
      </c>
      <c r="N40" s="203">
        <f t="shared" si="2"/>
        <v>0.6597991484</v>
      </c>
      <c r="O40" s="203" t="str">
        <f t="shared" si="3"/>
        <v/>
      </c>
      <c r="P40" s="204" t="b">
        <v>1</v>
      </c>
      <c r="Q40" s="197" t="s">
        <v>63</v>
      </c>
      <c r="R40" s="204" t="b">
        <v>1</v>
      </c>
      <c r="T40" s="58"/>
      <c r="U40" s="58"/>
    </row>
    <row r="41">
      <c r="A41" s="197">
        <v>2.024504E7</v>
      </c>
      <c r="B41" s="197" t="s">
        <v>529</v>
      </c>
      <c r="C41" s="197" t="s">
        <v>300</v>
      </c>
      <c r="D41" s="198">
        <v>45350.38204344908</v>
      </c>
      <c r="E41" s="199">
        <v>0.0</v>
      </c>
      <c r="F41" s="200">
        <v>45352.0</v>
      </c>
      <c r="G41" s="200">
        <v>45352.0</v>
      </c>
      <c r="H41" s="201" t="s">
        <v>632</v>
      </c>
      <c r="I41" s="202">
        <v>0.01</v>
      </c>
      <c r="J41" s="202">
        <f t="shared" si="1"/>
        <v>0</v>
      </c>
      <c r="K41" s="202">
        <v>364.92</v>
      </c>
      <c r="L41" s="202">
        <f t="shared" si="5"/>
        <v>-364.92</v>
      </c>
      <c r="M41" s="203">
        <v>0.0</v>
      </c>
      <c r="N41" s="203">
        <f t="shared" si="2"/>
        <v>0</v>
      </c>
      <c r="O41" s="203" t="str">
        <f t="shared" si="3"/>
        <v/>
      </c>
      <c r="P41" s="204" t="b">
        <v>1</v>
      </c>
      <c r="Q41" s="197" t="s">
        <v>63</v>
      </c>
      <c r="R41" s="204" t="b">
        <v>1</v>
      </c>
      <c r="T41" s="58"/>
      <c r="U41" s="58"/>
    </row>
    <row r="42">
      <c r="A42" s="197">
        <v>2.0245041E7</v>
      </c>
      <c r="B42" s="197" t="s">
        <v>700</v>
      </c>
      <c r="C42" s="197" t="s">
        <v>300</v>
      </c>
      <c r="D42" s="198">
        <v>45350.38251164352</v>
      </c>
      <c r="E42" s="199">
        <v>876.3</v>
      </c>
      <c r="F42" s="200">
        <v>45356.0</v>
      </c>
      <c r="G42" s="200">
        <v>45356.0</v>
      </c>
      <c r="H42" s="201" t="s">
        <v>295</v>
      </c>
      <c r="I42" s="202">
        <v>906.97</v>
      </c>
      <c r="J42" s="202">
        <f t="shared" si="1"/>
        <v>30.67</v>
      </c>
      <c r="K42" s="202">
        <v>200.0</v>
      </c>
      <c r="L42" s="202">
        <f t="shared" si="5"/>
        <v>706.97</v>
      </c>
      <c r="M42" s="203">
        <f t="shared" ref="M42:M54" si="7">L42/I42</f>
        <v>0.7794855398</v>
      </c>
      <c r="N42" s="203">
        <f t="shared" si="2"/>
        <v>0.7794855398</v>
      </c>
      <c r="O42" s="203" t="str">
        <f t="shared" si="3"/>
        <v/>
      </c>
      <c r="P42" s="204" t="b">
        <v>1</v>
      </c>
      <c r="Q42" s="197" t="s">
        <v>63</v>
      </c>
      <c r="R42" s="204" t="b">
        <v>1</v>
      </c>
      <c r="T42" s="58"/>
      <c r="U42" s="58"/>
    </row>
    <row r="43">
      <c r="A43" s="197">
        <v>2.0245042E7</v>
      </c>
      <c r="B43" s="197" t="s">
        <v>701</v>
      </c>
      <c r="C43" s="197" t="s">
        <v>300</v>
      </c>
      <c r="D43" s="198">
        <v>45350.38510752315</v>
      </c>
      <c r="E43" s="199">
        <v>504.59</v>
      </c>
      <c r="F43" s="200">
        <v>45358.0</v>
      </c>
      <c r="G43" s="200">
        <v>45358.0</v>
      </c>
      <c r="H43" s="201" t="s">
        <v>87</v>
      </c>
      <c r="I43" s="202">
        <v>6856.14</v>
      </c>
      <c r="J43" s="202">
        <f t="shared" si="1"/>
        <v>6351.55</v>
      </c>
      <c r="K43" s="202">
        <v>190.47</v>
      </c>
      <c r="L43" s="202">
        <f t="shared" si="5"/>
        <v>6665.67</v>
      </c>
      <c r="M43" s="203">
        <f t="shared" si="7"/>
        <v>0.972219062</v>
      </c>
      <c r="N43" s="203">
        <f t="shared" si="2"/>
        <v>0.972219062</v>
      </c>
      <c r="O43" s="203" t="str">
        <f t="shared" si="3"/>
        <v/>
      </c>
      <c r="P43" s="204" t="b">
        <v>1</v>
      </c>
      <c r="Q43" s="197" t="s">
        <v>63</v>
      </c>
      <c r="R43" s="204" t="b">
        <v>1</v>
      </c>
      <c r="T43" s="58"/>
      <c r="U43" s="58"/>
    </row>
    <row r="44">
      <c r="A44" s="197">
        <v>2.0245043E7</v>
      </c>
      <c r="B44" s="197" t="s">
        <v>702</v>
      </c>
      <c r="C44" s="197" t="s">
        <v>300</v>
      </c>
      <c r="D44" s="198">
        <v>45356.54095108796</v>
      </c>
      <c r="E44" s="199">
        <v>6856.14</v>
      </c>
      <c r="F44" s="200">
        <v>45363.0</v>
      </c>
      <c r="G44" s="200">
        <v>45363.0</v>
      </c>
      <c r="H44" s="201" t="s">
        <v>87</v>
      </c>
      <c r="I44" s="202">
        <v>6856.14</v>
      </c>
      <c r="J44" s="202">
        <f t="shared" si="1"/>
        <v>0</v>
      </c>
      <c r="K44" s="202">
        <v>3758.1</v>
      </c>
      <c r="L44" s="202">
        <f t="shared" si="5"/>
        <v>3098.04</v>
      </c>
      <c r="M44" s="203">
        <f t="shared" si="7"/>
        <v>0.451863585</v>
      </c>
      <c r="N44" s="203" t="str">
        <f t="shared" si="2"/>
        <v/>
      </c>
      <c r="O44" s="203">
        <f t="shared" si="3"/>
        <v>0.451863585</v>
      </c>
      <c r="P44" s="204" t="b">
        <v>1</v>
      </c>
      <c r="Q44" s="197" t="s">
        <v>63</v>
      </c>
      <c r="R44" s="204" t="b">
        <v>1</v>
      </c>
      <c r="T44" s="58"/>
      <c r="U44" s="58"/>
    </row>
    <row r="45">
      <c r="A45" s="197">
        <v>2.0245044E7</v>
      </c>
      <c r="B45" s="197" t="s">
        <v>703</v>
      </c>
      <c r="C45" s="197" t="s">
        <v>300</v>
      </c>
      <c r="D45" s="198">
        <v>45358.588687662035</v>
      </c>
      <c r="E45" s="199">
        <v>6600.0</v>
      </c>
      <c r="F45" s="200">
        <v>45413.0</v>
      </c>
      <c r="G45" s="200">
        <v>45414.0</v>
      </c>
      <c r="H45" s="201" t="s">
        <v>66</v>
      </c>
      <c r="I45" s="202">
        <v>6600.0</v>
      </c>
      <c r="J45" s="202">
        <f t="shared" si="1"/>
        <v>0</v>
      </c>
      <c r="K45" s="202">
        <v>5905.34</v>
      </c>
      <c r="L45" s="202">
        <f t="shared" si="5"/>
        <v>694.66</v>
      </c>
      <c r="M45" s="211">
        <f t="shared" si="7"/>
        <v>0.1052515152</v>
      </c>
      <c r="N45" s="203">
        <f t="shared" si="2"/>
        <v>0.1052515152</v>
      </c>
      <c r="O45" s="203" t="str">
        <f t="shared" si="3"/>
        <v/>
      </c>
      <c r="P45" s="204" t="b">
        <v>1</v>
      </c>
      <c r="Q45" s="197" t="s">
        <v>63</v>
      </c>
      <c r="R45" s="204" t="b">
        <v>1</v>
      </c>
      <c r="T45" s="58"/>
      <c r="U45" s="58"/>
    </row>
    <row r="46">
      <c r="A46" s="197">
        <v>2.0245045E7</v>
      </c>
      <c r="B46" s="197" t="s">
        <v>704</v>
      </c>
      <c r="C46" s="197" t="s">
        <v>300</v>
      </c>
      <c r="D46" s="198">
        <v>45359.0</v>
      </c>
      <c r="E46" s="199">
        <v>10642.11</v>
      </c>
      <c r="F46" s="200">
        <v>45364.0</v>
      </c>
      <c r="G46" s="200">
        <v>45369.0</v>
      </c>
      <c r="H46" s="201" t="s">
        <v>295</v>
      </c>
      <c r="I46" s="202">
        <v>10862.11</v>
      </c>
      <c r="J46" s="202">
        <f t="shared" si="1"/>
        <v>220</v>
      </c>
      <c r="K46" s="202">
        <v>6753.97</v>
      </c>
      <c r="L46" s="202">
        <f t="shared" si="5"/>
        <v>4108.14</v>
      </c>
      <c r="M46" s="203">
        <f t="shared" si="7"/>
        <v>0.3782082855</v>
      </c>
      <c r="N46" s="203">
        <f t="shared" si="2"/>
        <v>0.3782082855</v>
      </c>
      <c r="O46" s="203" t="str">
        <f t="shared" si="3"/>
        <v/>
      </c>
      <c r="P46" s="204" t="b">
        <v>1</v>
      </c>
      <c r="Q46" s="197" t="s">
        <v>63</v>
      </c>
      <c r="R46" s="204" t="b">
        <v>1</v>
      </c>
      <c r="T46" s="58"/>
      <c r="U46" s="58"/>
    </row>
    <row r="47">
      <c r="A47" s="197">
        <v>2.0245046E7</v>
      </c>
      <c r="B47" s="197" t="s">
        <v>705</v>
      </c>
      <c r="C47" s="197" t="s">
        <v>300</v>
      </c>
      <c r="D47" s="198">
        <v>45362.358682129634</v>
      </c>
      <c r="E47" s="199">
        <v>10221.66</v>
      </c>
      <c r="F47" s="200">
        <v>45371.0</v>
      </c>
      <c r="G47" s="200">
        <v>45371.0</v>
      </c>
      <c r="H47" s="201" t="s">
        <v>87</v>
      </c>
      <c r="I47" s="202">
        <v>10952.49</v>
      </c>
      <c r="J47" s="202">
        <f t="shared" si="1"/>
        <v>730.83</v>
      </c>
      <c r="K47" s="202">
        <v>5758.01</v>
      </c>
      <c r="L47" s="202">
        <f t="shared" si="5"/>
        <v>5194.48</v>
      </c>
      <c r="M47" s="203">
        <f t="shared" si="7"/>
        <v>0.4742738866</v>
      </c>
      <c r="N47" s="203" t="str">
        <f t="shared" si="2"/>
        <v/>
      </c>
      <c r="O47" s="203">
        <f t="shared" si="3"/>
        <v>0.4742738866</v>
      </c>
      <c r="P47" s="204" t="b">
        <v>1</v>
      </c>
      <c r="Q47" s="197" t="s">
        <v>63</v>
      </c>
      <c r="R47" s="204" t="b">
        <v>1</v>
      </c>
      <c r="T47" s="58"/>
      <c r="U47" s="58"/>
      <c r="AA47" s="39" t="s">
        <v>706</v>
      </c>
      <c r="AB47" s="39" t="s">
        <v>707</v>
      </c>
      <c r="AI47" s="39" t="s">
        <v>708</v>
      </c>
    </row>
    <row r="48">
      <c r="A48" s="212">
        <v>2.0245047E7</v>
      </c>
      <c r="B48" s="212" t="s">
        <v>709</v>
      </c>
      <c r="C48" s="212" t="s">
        <v>300</v>
      </c>
      <c r="D48" s="213">
        <v>45363.587201435184</v>
      </c>
      <c r="E48" s="214">
        <v>14934.54</v>
      </c>
      <c r="F48" s="215">
        <v>45372.0</v>
      </c>
      <c r="G48" s="216"/>
      <c r="H48" s="217" t="s">
        <v>295</v>
      </c>
      <c r="I48" s="218">
        <v>13156.49</v>
      </c>
      <c r="J48" s="218">
        <f t="shared" si="1"/>
        <v>0</v>
      </c>
      <c r="K48" s="218">
        <v>6249.66</v>
      </c>
      <c r="L48" s="218">
        <f t="shared" si="5"/>
        <v>8684.88</v>
      </c>
      <c r="M48" s="219">
        <f t="shared" si="7"/>
        <v>0.6601213546</v>
      </c>
      <c r="N48" s="219" t="str">
        <f t="shared" si="2"/>
        <v/>
      </c>
      <c r="O48" s="219">
        <f t="shared" si="3"/>
        <v>0.6601213546</v>
      </c>
      <c r="P48" s="220" t="b">
        <v>0</v>
      </c>
      <c r="Q48" s="212" t="s">
        <v>710</v>
      </c>
      <c r="R48" s="220" t="b">
        <v>0</v>
      </c>
      <c r="T48" s="94" t="s">
        <v>711</v>
      </c>
      <c r="U48" s="94" t="s">
        <v>711</v>
      </c>
      <c r="V48" s="39" t="s">
        <v>712</v>
      </c>
      <c r="W48" s="39"/>
      <c r="X48" s="39" t="s">
        <v>713</v>
      </c>
      <c r="Y48" s="39" t="s">
        <v>713</v>
      </c>
      <c r="AA48" s="39" t="s">
        <v>714</v>
      </c>
      <c r="AB48" s="39" t="s">
        <v>714</v>
      </c>
      <c r="AC48" s="39" t="s">
        <v>715</v>
      </c>
      <c r="AD48" s="39" t="s">
        <v>716</v>
      </c>
      <c r="AF48" s="39" t="s">
        <v>717</v>
      </c>
      <c r="AG48" s="39" t="s">
        <v>718</v>
      </c>
      <c r="AH48" s="39" t="s">
        <v>719</v>
      </c>
      <c r="AI48" s="39" t="s">
        <v>720</v>
      </c>
      <c r="AJ48" s="47" t="s">
        <v>721</v>
      </c>
    </row>
    <row r="49">
      <c r="A49" s="197">
        <v>2.0245048E7</v>
      </c>
      <c r="B49" s="197" t="s">
        <v>722</v>
      </c>
      <c r="C49" s="197" t="s">
        <v>300</v>
      </c>
      <c r="D49" s="198">
        <v>45370.375716828705</v>
      </c>
      <c r="E49" s="199">
        <v>13733.27</v>
      </c>
      <c r="F49" s="200">
        <v>45398.0</v>
      </c>
      <c r="G49" s="200">
        <v>45414.0</v>
      </c>
      <c r="H49" s="201" t="s">
        <v>632</v>
      </c>
      <c r="I49" s="202">
        <v>14925.34</v>
      </c>
      <c r="J49" s="202">
        <f t="shared" si="1"/>
        <v>1192.07</v>
      </c>
      <c r="K49" s="202">
        <v>8171.92</v>
      </c>
      <c r="L49" s="202">
        <f t="shared" si="5"/>
        <v>6753.42</v>
      </c>
      <c r="M49" s="203">
        <f t="shared" si="7"/>
        <v>0.4524801445</v>
      </c>
      <c r="N49" s="203">
        <f t="shared" si="2"/>
        <v>0.4524801445</v>
      </c>
      <c r="O49" s="203" t="str">
        <f t="shared" si="3"/>
        <v/>
      </c>
      <c r="P49" s="204" t="b">
        <v>1</v>
      </c>
      <c r="Q49" s="197" t="s">
        <v>63</v>
      </c>
      <c r="R49" s="204" t="b">
        <v>1</v>
      </c>
      <c r="T49" s="58"/>
      <c r="U49" s="58"/>
    </row>
    <row r="50">
      <c r="A50" s="197">
        <v>2.0245049E7</v>
      </c>
      <c r="B50" s="197" t="s">
        <v>723</v>
      </c>
      <c r="C50" s="197" t="s">
        <v>309</v>
      </c>
      <c r="D50" s="198">
        <v>45370.377041562504</v>
      </c>
      <c r="E50" s="199">
        <v>6517.8</v>
      </c>
      <c r="F50" s="200">
        <v>45392.0</v>
      </c>
      <c r="G50" s="200">
        <v>45394.0</v>
      </c>
      <c r="H50" s="201" t="s">
        <v>632</v>
      </c>
      <c r="I50" s="202">
        <v>6929.83</v>
      </c>
      <c r="J50" s="202">
        <f t="shared" si="1"/>
        <v>412.03</v>
      </c>
      <c r="K50" s="202">
        <v>3509.17</v>
      </c>
      <c r="L50" s="202">
        <f t="shared" si="5"/>
        <v>3420.66</v>
      </c>
      <c r="M50" s="203">
        <f t="shared" si="7"/>
        <v>0.4936138405</v>
      </c>
      <c r="N50" s="203">
        <f t="shared" si="2"/>
        <v>0.4936138405</v>
      </c>
      <c r="O50" s="203" t="str">
        <f t="shared" si="3"/>
        <v/>
      </c>
      <c r="P50" s="204" t="b">
        <v>1</v>
      </c>
      <c r="Q50" s="197" t="s">
        <v>63</v>
      </c>
      <c r="R50" s="204" t="b">
        <v>1</v>
      </c>
      <c r="T50" s="58"/>
      <c r="U50" s="58"/>
    </row>
    <row r="51">
      <c r="A51" s="197">
        <v>2.024505E7</v>
      </c>
      <c r="B51" s="197" t="s">
        <v>724</v>
      </c>
      <c r="C51" s="197" t="s">
        <v>300</v>
      </c>
      <c r="D51" s="198">
        <v>45370.377560532404</v>
      </c>
      <c r="E51" s="199">
        <v>17862.89</v>
      </c>
      <c r="F51" s="200">
        <v>45372.0</v>
      </c>
      <c r="G51" s="200">
        <v>45372.0</v>
      </c>
      <c r="H51" s="201" t="s">
        <v>295</v>
      </c>
      <c r="I51" s="202">
        <v>16809.49</v>
      </c>
      <c r="J51" s="202">
        <f t="shared" si="1"/>
        <v>0</v>
      </c>
      <c r="K51" s="202">
        <v>9086.7</v>
      </c>
      <c r="L51" s="202">
        <f t="shared" si="5"/>
        <v>8776.19</v>
      </c>
      <c r="M51" s="203">
        <f t="shared" si="7"/>
        <v>0.5220973391</v>
      </c>
      <c r="N51" s="203">
        <f t="shared" si="2"/>
        <v>0.5220973391</v>
      </c>
      <c r="O51" s="203" t="str">
        <f t="shared" si="3"/>
        <v/>
      </c>
      <c r="P51" s="204" t="b">
        <v>1</v>
      </c>
      <c r="Q51" s="197" t="s">
        <v>63</v>
      </c>
      <c r="R51" s="204" t="b">
        <v>1</v>
      </c>
      <c r="T51" s="58"/>
      <c r="U51" s="58"/>
    </row>
    <row r="52">
      <c r="A52" s="197">
        <v>2.0245051E7</v>
      </c>
      <c r="B52" s="197" t="s">
        <v>725</v>
      </c>
      <c r="C52" s="197" t="s">
        <v>300</v>
      </c>
      <c r="D52" s="198">
        <v>45373.70488736111</v>
      </c>
      <c r="E52" s="199">
        <v>1800.0</v>
      </c>
      <c r="F52" s="200">
        <v>45373.0</v>
      </c>
      <c r="G52" s="200">
        <v>44644.0</v>
      </c>
      <c r="H52" s="201" t="s">
        <v>76</v>
      </c>
      <c r="I52" s="202">
        <v>6999.78</v>
      </c>
      <c r="J52" s="202">
        <f t="shared" si="1"/>
        <v>5199.78</v>
      </c>
      <c r="K52" s="202">
        <v>400.0</v>
      </c>
      <c r="L52" s="202">
        <f t="shared" si="5"/>
        <v>6599.78</v>
      </c>
      <c r="M52" s="203">
        <f t="shared" si="7"/>
        <v>0.9428553469</v>
      </c>
      <c r="N52" s="203" t="str">
        <f t="shared" si="2"/>
        <v/>
      </c>
      <c r="O52" s="203">
        <f t="shared" si="3"/>
        <v>0.9428553469</v>
      </c>
      <c r="P52" s="204" t="b">
        <v>1</v>
      </c>
      <c r="Q52" s="197" t="s">
        <v>63</v>
      </c>
      <c r="R52" s="204" t="b">
        <v>1</v>
      </c>
      <c r="T52" s="58"/>
      <c r="U52" s="58"/>
    </row>
    <row r="53">
      <c r="A53" s="197">
        <v>2.0245052E7</v>
      </c>
      <c r="B53" s="197" t="s">
        <v>726</v>
      </c>
      <c r="C53" s="197" t="s">
        <v>300</v>
      </c>
      <c r="D53" s="198">
        <v>45377.457380567124</v>
      </c>
      <c r="E53" s="199">
        <v>2758.0</v>
      </c>
      <c r="F53" s="200">
        <v>45379.0</v>
      </c>
      <c r="G53" s="200">
        <v>45379.0</v>
      </c>
      <c r="H53" s="201" t="s">
        <v>295</v>
      </c>
      <c r="I53" s="202">
        <v>2758.0</v>
      </c>
      <c r="J53" s="202">
        <f t="shared" si="1"/>
        <v>0</v>
      </c>
      <c r="K53" s="202">
        <v>1225.0</v>
      </c>
      <c r="L53" s="202">
        <f t="shared" si="5"/>
        <v>1533</v>
      </c>
      <c r="M53" s="203">
        <f t="shared" si="7"/>
        <v>0.5558375635</v>
      </c>
      <c r="N53" s="203">
        <f t="shared" si="2"/>
        <v>0.5558375635</v>
      </c>
      <c r="O53" s="203" t="str">
        <f t="shared" si="3"/>
        <v/>
      </c>
      <c r="P53" s="204" t="b">
        <v>1</v>
      </c>
      <c r="Q53" s="197" t="s">
        <v>63</v>
      </c>
      <c r="R53" s="204" t="b">
        <v>1</v>
      </c>
      <c r="T53" s="58"/>
      <c r="U53" s="58"/>
    </row>
    <row r="54">
      <c r="A54" s="197">
        <v>2.0245053E7</v>
      </c>
      <c r="B54" s="197" t="s">
        <v>727</v>
      </c>
      <c r="C54" s="197" t="s">
        <v>300</v>
      </c>
      <c r="D54" s="198">
        <v>45377.56584740741</v>
      </c>
      <c r="E54" s="199">
        <v>6944.78</v>
      </c>
      <c r="F54" s="200">
        <v>45378.0</v>
      </c>
      <c r="G54" s="200">
        <v>45380.0</v>
      </c>
      <c r="H54" s="201" t="s">
        <v>66</v>
      </c>
      <c r="I54" s="202">
        <v>6999.78</v>
      </c>
      <c r="J54" s="202">
        <f t="shared" si="1"/>
        <v>55</v>
      </c>
      <c r="K54" s="202">
        <v>4603.37</v>
      </c>
      <c r="L54" s="202">
        <f t="shared" si="5"/>
        <v>2396.41</v>
      </c>
      <c r="M54" s="203">
        <f t="shared" si="7"/>
        <v>0.3423550454</v>
      </c>
      <c r="N54" s="203">
        <f t="shared" si="2"/>
        <v>0.3423550454</v>
      </c>
      <c r="O54" s="203" t="str">
        <f t="shared" si="3"/>
        <v/>
      </c>
      <c r="P54" s="204" t="b">
        <v>1</v>
      </c>
      <c r="Q54" s="197" t="s">
        <v>63</v>
      </c>
      <c r="R54" s="204" t="b">
        <v>1</v>
      </c>
      <c r="T54" s="58"/>
      <c r="U54" s="58"/>
    </row>
    <row r="55">
      <c r="A55" s="197">
        <v>2.0245054E7</v>
      </c>
      <c r="B55" s="197" t="s">
        <v>728</v>
      </c>
      <c r="C55" s="197" t="s">
        <v>300</v>
      </c>
      <c r="D55" s="198">
        <v>45379.42962931713</v>
      </c>
      <c r="E55" s="199">
        <v>2125.0</v>
      </c>
      <c r="F55" s="200">
        <v>45366.0</v>
      </c>
      <c r="G55" s="200">
        <v>45366.0</v>
      </c>
      <c r="H55" s="201" t="s">
        <v>81</v>
      </c>
      <c r="I55" s="202">
        <v>0.01</v>
      </c>
      <c r="J55" s="202">
        <f t="shared" si="1"/>
        <v>0</v>
      </c>
      <c r="K55" s="202">
        <v>1200.0</v>
      </c>
      <c r="L55" s="202">
        <f t="shared" si="5"/>
        <v>925</v>
      </c>
      <c r="M55" s="211">
        <v>0.0</v>
      </c>
      <c r="N55" s="203" t="str">
        <f t="shared" si="2"/>
        <v/>
      </c>
      <c r="O55" s="203">
        <f t="shared" si="3"/>
        <v>0</v>
      </c>
      <c r="P55" s="204" t="b">
        <v>1</v>
      </c>
      <c r="Q55" s="197" t="s">
        <v>63</v>
      </c>
      <c r="R55" s="204" t="b">
        <v>1</v>
      </c>
      <c r="T55" s="58"/>
      <c r="U55" s="58"/>
    </row>
    <row r="56">
      <c r="A56" s="197">
        <v>2.0245055E7</v>
      </c>
      <c r="B56" s="197" t="s">
        <v>729</v>
      </c>
      <c r="C56" s="197" t="s">
        <v>300</v>
      </c>
      <c r="D56" s="198">
        <v>45379.711472546296</v>
      </c>
      <c r="E56" s="199">
        <v>2700.0</v>
      </c>
      <c r="F56" s="200">
        <v>45366.0</v>
      </c>
      <c r="G56" s="200">
        <v>45366.0</v>
      </c>
      <c r="H56" s="201" t="s">
        <v>66</v>
      </c>
      <c r="I56" s="202">
        <v>2700.0</v>
      </c>
      <c r="J56" s="202">
        <f t="shared" si="1"/>
        <v>0</v>
      </c>
      <c r="K56" s="202">
        <v>0.0</v>
      </c>
      <c r="L56" s="202">
        <f t="shared" si="5"/>
        <v>2700</v>
      </c>
      <c r="M56" s="203">
        <f t="shared" ref="M56:M67" si="8">L56/I56</f>
        <v>1</v>
      </c>
      <c r="N56" s="203" t="str">
        <f t="shared" si="2"/>
        <v/>
      </c>
      <c r="O56" s="203">
        <f t="shared" si="3"/>
        <v>1</v>
      </c>
      <c r="P56" s="204" t="b">
        <v>1</v>
      </c>
      <c r="Q56" s="197" t="s">
        <v>63</v>
      </c>
      <c r="R56" s="204" t="b">
        <v>1</v>
      </c>
      <c r="T56" s="58"/>
      <c r="U56" s="58"/>
    </row>
    <row r="57">
      <c r="A57" s="197">
        <v>2.0245056E7</v>
      </c>
      <c r="B57" s="197" t="s">
        <v>730</v>
      </c>
      <c r="C57" s="197" t="s">
        <v>300</v>
      </c>
      <c r="D57" s="198">
        <v>45383.473680787036</v>
      </c>
      <c r="E57" s="199">
        <v>31861.76</v>
      </c>
      <c r="F57" s="200">
        <v>45405.0</v>
      </c>
      <c r="G57" s="200">
        <v>45407.0</v>
      </c>
      <c r="H57" s="201" t="s">
        <v>87</v>
      </c>
      <c r="I57" s="202">
        <v>31971.76</v>
      </c>
      <c r="J57" s="202">
        <f t="shared" si="1"/>
        <v>110</v>
      </c>
      <c r="K57" s="202">
        <v>23903.34</v>
      </c>
      <c r="L57" s="202">
        <f t="shared" si="5"/>
        <v>8068.42</v>
      </c>
      <c r="M57" s="211">
        <f t="shared" si="8"/>
        <v>0.2523608334</v>
      </c>
      <c r="N57" s="203">
        <f t="shared" si="2"/>
        <v>0.2523608334</v>
      </c>
      <c r="O57" s="203" t="str">
        <f t="shared" si="3"/>
        <v/>
      </c>
      <c r="P57" s="204" t="b">
        <v>1</v>
      </c>
      <c r="Q57" s="197" t="s">
        <v>63</v>
      </c>
      <c r="R57" s="204" t="b">
        <v>1</v>
      </c>
      <c r="T57" s="58"/>
      <c r="U57" s="58"/>
    </row>
    <row r="58">
      <c r="A58" s="197">
        <v>2.0245057E7</v>
      </c>
      <c r="B58" s="197" t="s">
        <v>731</v>
      </c>
      <c r="C58" s="197" t="s">
        <v>300</v>
      </c>
      <c r="D58" s="198">
        <v>45386.356105150466</v>
      </c>
      <c r="E58" s="199">
        <v>376.0</v>
      </c>
      <c r="F58" s="200">
        <v>45386.0</v>
      </c>
      <c r="G58" s="200">
        <v>45386.0</v>
      </c>
      <c r="H58" s="201" t="s">
        <v>81</v>
      </c>
      <c r="I58" s="202">
        <v>389.16</v>
      </c>
      <c r="J58" s="202">
        <f t="shared" si="1"/>
        <v>13.16</v>
      </c>
      <c r="K58" s="202">
        <v>0.0</v>
      </c>
      <c r="L58" s="202">
        <f t="shared" si="5"/>
        <v>389.16</v>
      </c>
      <c r="M58" s="203">
        <f t="shared" si="8"/>
        <v>1</v>
      </c>
      <c r="N58" s="203" t="str">
        <f t="shared" si="2"/>
        <v/>
      </c>
      <c r="O58" s="203">
        <f t="shared" si="3"/>
        <v>1</v>
      </c>
      <c r="P58" s="204" t="b">
        <v>1</v>
      </c>
      <c r="Q58" s="197" t="s">
        <v>63</v>
      </c>
      <c r="R58" s="204" t="b">
        <v>1</v>
      </c>
      <c r="T58" s="58"/>
      <c r="U58" s="58"/>
    </row>
    <row r="59">
      <c r="A59" s="204">
        <v>2.0245058E7</v>
      </c>
      <c r="B59" s="204" t="s">
        <v>732</v>
      </c>
      <c r="C59" s="204" t="s">
        <v>300</v>
      </c>
      <c r="D59" s="221">
        <v>45386.35783262731</v>
      </c>
      <c r="E59" s="222">
        <v>7759.91</v>
      </c>
      <c r="F59" s="223">
        <v>45392.0</v>
      </c>
      <c r="G59" s="223">
        <v>45394.0</v>
      </c>
      <c r="H59" s="224" t="s">
        <v>295</v>
      </c>
      <c r="I59" s="225">
        <v>18726.29</v>
      </c>
      <c r="J59" s="225">
        <f t="shared" si="1"/>
        <v>10966.38</v>
      </c>
      <c r="K59" s="225">
        <v>11199.56</v>
      </c>
      <c r="L59" s="225">
        <f t="shared" si="5"/>
        <v>7526.73</v>
      </c>
      <c r="M59" s="226">
        <f t="shared" si="8"/>
        <v>0.4019338588</v>
      </c>
      <c r="N59" s="226">
        <f t="shared" si="2"/>
        <v>0.4019338588</v>
      </c>
      <c r="O59" s="226" t="str">
        <f t="shared" si="3"/>
        <v/>
      </c>
      <c r="P59" s="204" t="b">
        <v>1</v>
      </c>
      <c r="Q59" s="197" t="s">
        <v>63</v>
      </c>
      <c r="R59" s="204" t="b">
        <v>1</v>
      </c>
      <c r="T59" s="58"/>
      <c r="U59" s="58"/>
    </row>
    <row r="60">
      <c r="A60" s="197">
        <v>2.0245059E7</v>
      </c>
      <c r="B60" s="197" t="s">
        <v>733</v>
      </c>
      <c r="C60" s="197" t="s">
        <v>300</v>
      </c>
      <c r="D60" s="198">
        <v>45386.55480342593</v>
      </c>
      <c r="E60" s="199">
        <v>18066.29</v>
      </c>
      <c r="F60" s="200">
        <v>45401.0</v>
      </c>
      <c r="G60" s="200">
        <v>45413.0</v>
      </c>
      <c r="H60" s="201" t="s">
        <v>87</v>
      </c>
      <c r="I60" s="225">
        <v>7924.91</v>
      </c>
      <c r="J60" s="225">
        <f t="shared" si="1"/>
        <v>0</v>
      </c>
      <c r="K60" s="225">
        <v>4980.57</v>
      </c>
      <c r="L60" s="225">
        <f t="shared" si="5"/>
        <v>13085.72</v>
      </c>
      <c r="M60" s="226">
        <f t="shared" si="8"/>
        <v>1.651213705</v>
      </c>
      <c r="N60" s="203">
        <f t="shared" si="2"/>
        <v>1.651213705</v>
      </c>
      <c r="O60" s="203" t="str">
        <f t="shared" si="3"/>
        <v/>
      </c>
      <c r="P60" s="204" t="b">
        <v>1</v>
      </c>
      <c r="Q60" s="197" t="s">
        <v>63</v>
      </c>
      <c r="R60" s="204" t="b">
        <v>1</v>
      </c>
      <c r="T60" s="58"/>
      <c r="U60" s="58"/>
    </row>
    <row r="61">
      <c r="A61" s="197">
        <v>2.024506E7</v>
      </c>
      <c r="B61" s="197" t="s">
        <v>734</v>
      </c>
      <c r="C61" s="197" t="s">
        <v>300</v>
      </c>
      <c r="D61" s="198">
        <v>45387.344323240744</v>
      </c>
      <c r="E61" s="199">
        <v>27692.27</v>
      </c>
      <c r="F61" s="200">
        <v>45425.0</v>
      </c>
      <c r="G61" s="200">
        <v>45446.0</v>
      </c>
      <c r="H61" s="201" t="s">
        <v>81</v>
      </c>
      <c r="I61" s="202">
        <v>31024.64</v>
      </c>
      <c r="J61" s="202">
        <f t="shared" si="1"/>
        <v>3332.37</v>
      </c>
      <c r="K61" s="202">
        <v>17665.45</v>
      </c>
      <c r="L61" s="202">
        <f t="shared" si="5"/>
        <v>13359.19</v>
      </c>
      <c r="M61" s="203">
        <f t="shared" si="8"/>
        <v>0.4305993559</v>
      </c>
      <c r="N61" s="203" t="str">
        <f t="shared" si="2"/>
        <v/>
      </c>
      <c r="O61" s="203">
        <f t="shared" si="3"/>
        <v>0.4305993559</v>
      </c>
      <c r="P61" s="204" t="b">
        <v>1</v>
      </c>
      <c r="Q61" s="197" t="s">
        <v>63</v>
      </c>
      <c r="R61" s="204" t="b">
        <v>1</v>
      </c>
      <c r="T61" s="94"/>
      <c r="U61" s="94"/>
      <c r="V61" s="39" t="s">
        <v>735</v>
      </c>
      <c r="Z61" s="39" t="s">
        <v>736</v>
      </c>
      <c r="AA61" s="39" t="s">
        <v>737</v>
      </c>
      <c r="AB61" s="39" t="s">
        <v>738</v>
      </c>
      <c r="AC61" s="39" t="s">
        <v>739</v>
      </c>
      <c r="AF61" s="39" t="s">
        <v>740</v>
      </c>
      <c r="AG61" s="39" t="s">
        <v>740</v>
      </c>
      <c r="AH61" s="39" t="s">
        <v>741</v>
      </c>
      <c r="AI61" s="39" t="s">
        <v>742</v>
      </c>
      <c r="AJ61" s="47" t="s">
        <v>743</v>
      </c>
    </row>
    <row r="62">
      <c r="A62" s="197">
        <v>2.0245061E7</v>
      </c>
      <c r="B62" s="197" t="s">
        <v>744</v>
      </c>
      <c r="C62" s="197" t="s">
        <v>300</v>
      </c>
      <c r="D62" s="198">
        <v>45387.3453465625</v>
      </c>
      <c r="E62" s="199">
        <v>4266.6</v>
      </c>
      <c r="F62" s="200">
        <v>45395.0</v>
      </c>
      <c r="G62" s="200">
        <v>45397.0</v>
      </c>
      <c r="H62" s="201" t="s">
        <v>81</v>
      </c>
      <c r="I62" s="202">
        <v>4267.0</v>
      </c>
      <c r="J62" s="202">
        <f t="shared" si="1"/>
        <v>0.4</v>
      </c>
      <c r="K62" s="202">
        <v>1712.21</v>
      </c>
      <c r="L62" s="202">
        <f t="shared" si="5"/>
        <v>2554.79</v>
      </c>
      <c r="M62" s="203">
        <f t="shared" si="8"/>
        <v>0.5987321303</v>
      </c>
      <c r="N62" s="203">
        <f t="shared" si="2"/>
        <v>0.5987321303</v>
      </c>
      <c r="O62" s="203" t="str">
        <f t="shared" si="3"/>
        <v/>
      </c>
      <c r="P62" s="204" t="b">
        <v>1</v>
      </c>
      <c r="Q62" s="197" t="s">
        <v>63</v>
      </c>
      <c r="R62" s="204" t="b">
        <v>1</v>
      </c>
      <c r="T62" s="58"/>
      <c r="U62" s="58"/>
    </row>
    <row r="63">
      <c r="A63" s="197">
        <v>2.0245062E7</v>
      </c>
      <c r="B63" s="197" t="s">
        <v>745</v>
      </c>
      <c r="C63" s="197" t="s">
        <v>300</v>
      </c>
      <c r="D63" s="198">
        <v>45387.34594517361</v>
      </c>
      <c r="E63" s="199">
        <v>4282.5</v>
      </c>
      <c r="F63" s="200">
        <v>45395.0</v>
      </c>
      <c r="G63" s="200">
        <v>45397.0</v>
      </c>
      <c r="H63" s="201" t="s">
        <v>81</v>
      </c>
      <c r="I63" s="202">
        <v>4282.5</v>
      </c>
      <c r="J63" s="202">
        <f t="shared" si="1"/>
        <v>0</v>
      </c>
      <c r="K63" s="202">
        <v>1392.44</v>
      </c>
      <c r="L63" s="202">
        <f t="shared" si="5"/>
        <v>2890.06</v>
      </c>
      <c r="M63" s="203">
        <f t="shared" si="8"/>
        <v>0.6748534734</v>
      </c>
      <c r="N63" s="203">
        <f t="shared" si="2"/>
        <v>0.6748534734</v>
      </c>
      <c r="O63" s="203" t="str">
        <f t="shared" si="3"/>
        <v/>
      </c>
      <c r="P63" s="204" t="b">
        <v>1</v>
      </c>
      <c r="Q63" s="197" t="s">
        <v>63</v>
      </c>
      <c r="R63" s="204" t="b">
        <v>1</v>
      </c>
      <c r="T63" s="58"/>
      <c r="U63" s="58"/>
    </row>
    <row r="64">
      <c r="A64" s="197">
        <v>2.0245063E7</v>
      </c>
      <c r="B64" s="197" t="s">
        <v>746</v>
      </c>
      <c r="C64" s="197" t="s">
        <v>300</v>
      </c>
      <c r="D64" s="198">
        <v>45391.49564258102</v>
      </c>
      <c r="E64" s="199">
        <v>15245.93</v>
      </c>
      <c r="F64" s="200">
        <v>45411.0</v>
      </c>
      <c r="G64" s="200">
        <v>45411.0</v>
      </c>
      <c r="H64" s="201" t="s">
        <v>66</v>
      </c>
      <c r="I64" s="202">
        <v>15960.93</v>
      </c>
      <c r="J64" s="202">
        <f t="shared" si="1"/>
        <v>715</v>
      </c>
      <c r="K64" s="202">
        <v>10557.13</v>
      </c>
      <c r="L64" s="202">
        <f t="shared" si="5"/>
        <v>5403.8</v>
      </c>
      <c r="M64" s="203">
        <f t="shared" si="8"/>
        <v>0.3385642315</v>
      </c>
      <c r="N64" s="203">
        <f t="shared" si="2"/>
        <v>0.3385642315</v>
      </c>
      <c r="O64" s="203" t="str">
        <f t="shared" si="3"/>
        <v/>
      </c>
      <c r="P64" s="204" t="b">
        <v>1</v>
      </c>
      <c r="Q64" s="197" t="s">
        <v>63</v>
      </c>
      <c r="R64" s="204" t="b">
        <v>1</v>
      </c>
      <c r="T64" s="58"/>
      <c r="U64" s="58"/>
    </row>
    <row r="65">
      <c r="A65" s="197">
        <v>2.0245064E7</v>
      </c>
      <c r="B65" s="197" t="s">
        <v>747</v>
      </c>
      <c r="C65" s="197" t="s">
        <v>300</v>
      </c>
      <c r="D65" s="198">
        <v>45391.4973162963</v>
      </c>
      <c r="E65" s="199">
        <v>22569.82</v>
      </c>
      <c r="F65" s="200">
        <v>45397.0</v>
      </c>
      <c r="G65" s="200">
        <v>45406.0</v>
      </c>
      <c r="H65" s="201" t="s">
        <v>81</v>
      </c>
      <c r="I65" s="202">
        <v>23349.82</v>
      </c>
      <c r="J65" s="202">
        <f t="shared" si="1"/>
        <v>780</v>
      </c>
      <c r="K65" s="202">
        <v>13698.98</v>
      </c>
      <c r="L65" s="202">
        <f t="shared" si="5"/>
        <v>9650.84</v>
      </c>
      <c r="M65" s="203">
        <f t="shared" si="8"/>
        <v>0.4133153917</v>
      </c>
      <c r="N65" s="203">
        <f t="shared" si="2"/>
        <v>0.4133153917</v>
      </c>
      <c r="O65" s="203" t="str">
        <f t="shared" si="3"/>
        <v/>
      </c>
      <c r="P65" s="204" t="b">
        <v>1</v>
      </c>
      <c r="Q65" s="197" t="s">
        <v>63</v>
      </c>
      <c r="R65" s="204" t="b">
        <v>1</v>
      </c>
      <c r="T65" s="58"/>
      <c r="U65" s="58"/>
    </row>
    <row r="66">
      <c r="A66" s="197">
        <v>2.0245065E7</v>
      </c>
      <c r="B66" s="197" t="s">
        <v>748</v>
      </c>
      <c r="C66" s="197" t="s">
        <v>300</v>
      </c>
      <c r="D66" s="198">
        <v>45393.60097319444</v>
      </c>
      <c r="E66" s="199">
        <v>12769.82</v>
      </c>
      <c r="F66" s="200">
        <v>45455.0</v>
      </c>
      <c r="G66" s="200">
        <v>45559.0</v>
      </c>
      <c r="H66" s="201" t="s">
        <v>87</v>
      </c>
      <c r="I66" s="202">
        <v>33964.5</v>
      </c>
      <c r="J66" s="207">
        <f t="shared" si="1"/>
        <v>21194.68</v>
      </c>
      <c r="K66" s="202">
        <v>21950.62</v>
      </c>
      <c r="L66" s="202">
        <f t="shared" si="5"/>
        <v>12013.88</v>
      </c>
      <c r="M66" s="203">
        <f t="shared" si="8"/>
        <v>0.3537187357</v>
      </c>
      <c r="N66" s="203" t="str">
        <f t="shared" si="2"/>
        <v/>
      </c>
      <c r="O66" s="203">
        <f t="shared" si="3"/>
        <v>0.3537187357</v>
      </c>
      <c r="P66" s="204" t="b">
        <v>1</v>
      </c>
      <c r="Q66" s="197" t="s">
        <v>63</v>
      </c>
      <c r="R66" s="204" t="b">
        <v>1</v>
      </c>
      <c r="T66" s="94"/>
      <c r="U66" s="94"/>
      <c r="V66" s="39" t="s">
        <v>749</v>
      </c>
      <c r="W66" s="39"/>
      <c r="X66" s="39" t="s">
        <v>750</v>
      </c>
      <c r="Y66" s="39" t="s">
        <v>751</v>
      </c>
      <c r="Z66" s="39" t="s">
        <v>752</v>
      </c>
      <c r="AA66" s="39" t="s">
        <v>753</v>
      </c>
      <c r="AB66" s="39" t="s">
        <v>754</v>
      </c>
      <c r="AC66" s="39" t="s">
        <v>755</v>
      </c>
      <c r="AD66" s="39" t="s">
        <v>756</v>
      </c>
      <c r="AF66" s="39" t="s">
        <v>757</v>
      </c>
      <c r="AG66" s="39" t="s">
        <v>757</v>
      </c>
      <c r="AH66" s="39" t="s">
        <v>758</v>
      </c>
      <c r="AI66" s="47" t="s">
        <v>759</v>
      </c>
      <c r="AJ66" s="47" t="s">
        <v>759</v>
      </c>
    </row>
    <row r="67">
      <c r="A67" s="197">
        <v>2.0245066E7</v>
      </c>
      <c r="B67" s="197" t="s">
        <v>760</v>
      </c>
      <c r="C67" s="197" t="s">
        <v>300</v>
      </c>
      <c r="D67" s="198">
        <v>45393.60140890046</v>
      </c>
      <c r="E67" s="199">
        <v>20511.3</v>
      </c>
      <c r="F67" s="200">
        <v>45537.0</v>
      </c>
      <c r="G67" s="227"/>
      <c r="H67" s="201" t="s">
        <v>87</v>
      </c>
      <c r="I67" s="202">
        <v>23625.99</v>
      </c>
      <c r="J67" s="202">
        <f t="shared" si="1"/>
        <v>3114.69</v>
      </c>
      <c r="K67" s="202">
        <v>16158.44</v>
      </c>
      <c r="L67" s="202">
        <f t="shared" si="5"/>
        <v>7467.55</v>
      </c>
      <c r="M67" s="211">
        <f t="shared" si="8"/>
        <v>0.3160735275</v>
      </c>
      <c r="N67" s="203" t="str">
        <f t="shared" si="2"/>
        <v/>
      </c>
      <c r="O67" s="203">
        <f t="shared" si="3"/>
        <v>0.3160735275</v>
      </c>
      <c r="P67" s="204" t="b">
        <v>1</v>
      </c>
      <c r="Q67" s="197" t="s">
        <v>63</v>
      </c>
      <c r="R67" s="204" t="b">
        <v>1</v>
      </c>
      <c r="S67" s="197"/>
      <c r="T67" s="208" t="s">
        <v>761</v>
      </c>
      <c r="U67" s="208" t="s">
        <v>762</v>
      </c>
      <c r="V67" s="197" t="s">
        <v>763</v>
      </c>
      <c r="W67" s="197"/>
      <c r="X67" s="197" t="s">
        <v>764</v>
      </c>
      <c r="Y67" s="197" t="s">
        <v>765</v>
      </c>
      <c r="Z67" s="197" t="s">
        <v>766</v>
      </c>
      <c r="AA67" s="197" t="s">
        <v>767</v>
      </c>
      <c r="AB67" s="197" t="s">
        <v>768</v>
      </c>
      <c r="AC67" s="197" t="s">
        <v>769</v>
      </c>
      <c r="AD67" s="197" t="s">
        <v>756</v>
      </c>
      <c r="AE67" s="205"/>
      <c r="AF67" s="205"/>
      <c r="AG67" s="205"/>
      <c r="AH67" s="205"/>
      <c r="AI67" s="197" t="s">
        <v>770</v>
      </c>
      <c r="AJ67" s="205" t="s">
        <v>771</v>
      </c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</row>
    <row r="68">
      <c r="A68" s="197">
        <v>2.0245067E7</v>
      </c>
      <c r="B68" s="197" t="s">
        <v>772</v>
      </c>
      <c r="C68" s="197" t="s">
        <v>300</v>
      </c>
      <c r="D68" s="198">
        <v>45393.63053642361</v>
      </c>
      <c r="E68" s="199">
        <v>200.0</v>
      </c>
      <c r="F68" s="200">
        <v>45393.0</v>
      </c>
      <c r="G68" s="200">
        <v>45393.0</v>
      </c>
      <c r="H68" s="201" t="s">
        <v>81</v>
      </c>
      <c r="I68" s="202">
        <v>0.01</v>
      </c>
      <c r="J68" s="202">
        <f t="shared" si="1"/>
        <v>0</v>
      </c>
      <c r="K68" s="202">
        <v>200.0</v>
      </c>
      <c r="L68" s="202">
        <f t="shared" si="5"/>
        <v>0</v>
      </c>
      <c r="M68" s="203">
        <v>0.0</v>
      </c>
      <c r="N68" s="203">
        <f t="shared" si="2"/>
        <v>0</v>
      </c>
      <c r="O68" s="203" t="str">
        <f t="shared" si="3"/>
        <v/>
      </c>
      <c r="P68" s="204" t="b">
        <v>1</v>
      </c>
      <c r="Q68" s="197" t="s">
        <v>63</v>
      </c>
      <c r="R68" s="204" t="b">
        <v>1</v>
      </c>
      <c r="T68" s="58"/>
      <c r="U68" s="58"/>
    </row>
    <row r="69">
      <c r="A69" s="197">
        <v>2.0245068E7</v>
      </c>
      <c r="B69" s="197" t="s">
        <v>773</v>
      </c>
      <c r="C69" s="197" t="s">
        <v>309</v>
      </c>
      <c r="D69" s="198">
        <v>45397.555099351855</v>
      </c>
      <c r="E69" s="199">
        <v>750.0</v>
      </c>
      <c r="F69" s="200">
        <v>45413.0</v>
      </c>
      <c r="G69" s="200">
        <v>45413.0</v>
      </c>
      <c r="H69" s="201" t="s">
        <v>76</v>
      </c>
      <c r="I69" s="202">
        <v>750.0</v>
      </c>
      <c r="J69" s="202">
        <f t="shared" si="1"/>
        <v>0</v>
      </c>
      <c r="K69" s="202">
        <v>0.0</v>
      </c>
      <c r="L69" s="202">
        <f t="shared" si="5"/>
        <v>750</v>
      </c>
      <c r="M69" s="203">
        <f t="shared" ref="M69:M237" si="9">L69/I69</f>
        <v>1</v>
      </c>
      <c r="N69" s="203">
        <f t="shared" si="2"/>
        <v>1</v>
      </c>
      <c r="O69" s="203" t="str">
        <f t="shared" si="3"/>
        <v/>
      </c>
      <c r="P69" s="204" t="b">
        <v>1</v>
      </c>
      <c r="Q69" s="197" t="s">
        <v>63</v>
      </c>
      <c r="R69" s="204" t="b">
        <v>1</v>
      </c>
      <c r="T69" s="58"/>
      <c r="U69" s="58"/>
    </row>
    <row r="70">
      <c r="A70" s="197">
        <v>2.0245069E7</v>
      </c>
      <c r="B70" s="197" t="s">
        <v>774</v>
      </c>
      <c r="C70" s="197" t="s">
        <v>300</v>
      </c>
      <c r="D70" s="198">
        <v>45397.55554996528</v>
      </c>
      <c r="E70" s="199">
        <v>17752.72</v>
      </c>
      <c r="F70" s="200">
        <v>45412.0</v>
      </c>
      <c r="G70" s="200">
        <v>45440.0</v>
      </c>
      <c r="H70" s="201" t="s">
        <v>87</v>
      </c>
      <c r="I70" s="202">
        <v>18412.72</v>
      </c>
      <c r="J70" s="202">
        <f t="shared" si="1"/>
        <v>660</v>
      </c>
      <c r="K70" s="202">
        <v>12320.94</v>
      </c>
      <c r="L70" s="202">
        <f t="shared" si="5"/>
        <v>6091.78</v>
      </c>
      <c r="M70" s="203">
        <f t="shared" si="9"/>
        <v>0.3308462845</v>
      </c>
      <c r="N70" s="203">
        <f t="shared" si="2"/>
        <v>0.3308462845</v>
      </c>
      <c r="O70" s="203" t="str">
        <f t="shared" si="3"/>
        <v/>
      </c>
      <c r="P70" s="204" t="b">
        <v>1</v>
      </c>
      <c r="Q70" s="197" t="s">
        <v>63</v>
      </c>
      <c r="R70" s="204" t="b">
        <v>1</v>
      </c>
      <c r="T70" s="58"/>
      <c r="U70" s="58"/>
      <c r="AF70" s="39" t="s">
        <v>775</v>
      </c>
      <c r="AG70" s="39" t="s">
        <v>775</v>
      </c>
      <c r="AH70" s="39" t="s">
        <v>776</v>
      </c>
      <c r="AI70" s="39" t="s">
        <v>777</v>
      </c>
      <c r="AJ70" s="39" t="s">
        <v>778</v>
      </c>
    </row>
    <row r="71">
      <c r="A71" s="228">
        <v>2.024507E7</v>
      </c>
      <c r="B71" s="229" t="s">
        <v>779</v>
      </c>
      <c r="C71" s="228" t="s">
        <v>300</v>
      </c>
      <c r="D71" s="230">
        <v>45401.493744050924</v>
      </c>
      <c r="E71" s="231">
        <v>11952.54</v>
      </c>
      <c r="F71" s="232">
        <v>45401.0</v>
      </c>
      <c r="G71" s="233"/>
      <c r="H71" s="234" t="s">
        <v>81</v>
      </c>
      <c r="I71" s="235">
        <v>9044.13</v>
      </c>
      <c r="J71" s="235">
        <f t="shared" si="1"/>
        <v>0</v>
      </c>
      <c r="K71" s="235">
        <v>6116.45</v>
      </c>
      <c r="L71" s="235">
        <f t="shared" si="5"/>
        <v>5836.09</v>
      </c>
      <c r="M71" s="236">
        <f t="shared" si="9"/>
        <v>0.6452903707</v>
      </c>
      <c r="N71" s="236" t="str">
        <f t="shared" si="2"/>
        <v/>
      </c>
      <c r="O71" s="236">
        <f t="shared" si="3"/>
        <v>0.6452903707</v>
      </c>
      <c r="P71" s="237" t="b">
        <v>0</v>
      </c>
      <c r="Q71" s="228" t="s">
        <v>780</v>
      </c>
      <c r="R71" s="237" t="b">
        <v>0</v>
      </c>
      <c r="T71" s="94" t="s">
        <v>781</v>
      </c>
      <c r="U71" s="94"/>
      <c r="V71" s="39" t="s">
        <v>782</v>
      </c>
      <c r="AA71" s="39" t="s">
        <v>783</v>
      </c>
      <c r="AB71" s="39" t="s">
        <v>784</v>
      </c>
      <c r="AF71" s="39" t="s">
        <v>785</v>
      </c>
      <c r="AG71" s="39" t="s">
        <v>786</v>
      </c>
      <c r="AH71" s="39" t="s">
        <v>787</v>
      </c>
      <c r="AI71" s="39" t="s">
        <v>788</v>
      </c>
      <c r="AJ71" s="47" t="s">
        <v>789</v>
      </c>
    </row>
    <row r="72">
      <c r="A72" s="197">
        <v>2.0245071E7</v>
      </c>
      <c r="B72" s="197" t="s">
        <v>790</v>
      </c>
      <c r="C72" s="197" t="s">
        <v>300</v>
      </c>
      <c r="D72" s="198">
        <v>45405.3662763426</v>
      </c>
      <c r="E72" s="199">
        <v>32826.57</v>
      </c>
      <c r="F72" s="200">
        <v>45407.0</v>
      </c>
      <c r="G72" s="200">
        <v>45447.0</v>
      </c>
      <c r="H72" s="201" t="s">
        <v>81</v>
      </c>
      <c r="I72" s="202">
        <v>33539.95</v>
      </c>
      <c r="J72" s="202">
        <f t="shared" si="1"/>
        <v>713.38</v>
      </c>
      <c r="K72" s="202">
        <v>16007.15</v>
      </c>
      <c r="L72" s="202">
        <f t="shared" si="5"/>
        <v>17532.8</v>
      </c>
      <c r="M72" s="203">
        <f t="shared" si="9"/>
        <v>0.5227437727</v>
      </c>
      <c r="N72" s="203" t="str">
        <f t="shared" si="2"/>
        <v/>
      </c>
      <c r="O72" s="203">
        <f t="shared" si="3"/>
        <v>0.5227437727</v>
      </c>
      <c r="P72" s="204" t="b">
        <v>1</v>
      </c>
      <c r="Q72" s="197" t="s">
        <v>63</v>
      </c>
      <c r="R72" s="204" t="b">
        <v>1</v>
      </c>
      <c r="S72" s="197"/>
      <c r="T72" s="208" t="s">
        <v>761</v>
      </c>
      <c r="U72" s="208" t="s">
        <v>791</v>
      </c>
      <c r="V72" s="197" t="s">
        <v>792</v>
      </c>
      <c r="W72" s="205"/>
      <c r="X72" s="205"/>
      <c r="Y72" s="205"/>
      <c r="Z72" s="205"/>
      <c r="AA72" s="197" t="s">
        <v>793</v>
      </c>
      <c r="AB72" s="197" t="s">
        <v>794</v>
      </c>
      <c r="AC72" s="197" t="s">
        <v>795</v>
      </c>
      <c r="AD72" s="205"/>
      <c r="AE72" s="205"/>
      <c r="AF72" s="197" t="s">
        <v>706</v>
      </c>
      <c r="AG72" s="197" t="s">
        <v>796</v>
      </c>
      <c r="AH72" s="197" t="s">
        <v>708</v>
      </c>
      <c r="AI72" s="197" t="s">
        <v>797</v>
      </c>
      <c r="AJ72" s="205" t="s">
        <v>798</v>
      </c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5"/>
    </row>
    <row r="73">
      <c r="A73" s="212">
        <v>2.0245072E7</v>
      </c>
      <c r="B73" s="212" t="s">
        <v>799</v>
      </c>
      <c r="C73" s="212" t="s">
        <v>300</v>
      </c>
      <c r="D73" s="213">
        <v>45405.367239803236</v>
      </c>
      <c r="E73" s="214">
        <v>75317.86</v>
      </c>
      <c r="F73" s="215">
        <v>45427.0</v>
      </c>
      <c r="G73" s="216"/>
      <c r="H73" s="217" t="s">
        <v>81</v>
      </c>
      <c r="I73" s="218">
        <v>24864.0</v>
      </c>
      <c r="J73" s="218">
        <f t="shared" si="1"/>
        <v>0</v>
      </c>
      <c r="K73" s="218">
        <v>4683.79</v>
      </c>
      <c r="L73" s="218">
        <f t="shared" si="5"/>
        <v>70634.07</v>
      </c>
      <c r="M73" s="219">
        <f t="shared" si="9"/>
        <v>2.840816844</v>
      </c>
      <c r="N73" s="219" t="str">
        <f t="shared" si="2"/>
        <v/>
      </c>
      <c r="O73" s="219">
        <f t="shared" si="3"/>
        <v>2.840816844</v>
      </c>
      <c r="P73" s="220" t="b">
        <v>0</v>
      </c>
      <c r="Q73" s="212" t="s">
        <v>800</v>
      </c>
      <c r="R73" s="220" t="b">
        <v>0</v>
      </c>
      <c r="T73" s="94" t="s">
        <v>801</v>
      </c>
      <c r="U73" s="94" t="s">
        <v>802</v>
      </c>
      <c r="V73" s="39" t="s">
        <v>803</v>
      </c>
      <c r="W73" s="39" t="s">
        <v>804</v>
      </c>
      <c r="X73" s="39" t="s">
        <v>805</v>
      </c>
      <c r="Y73" s="39" t="s">
        <v>806</v>
      </c>
      <c r="AA73" s="39" t="s">
        <v>807</v>
      </c>
      <c r="AB73" s="39" t="s">
        <v>808</v>
      </c>
      <c r="AC73" s="39" t="s">
        <v>809</v>
      </c>
      <c r="AF73" s="39" t="s">
        <v>810</v>
      </c>
      <c r="AG73" s="39" t="s">
        <v>811</v>
      </c>
      <c r="AH73" s="39" t="s">
        <v>812</v>
      </c>
      <c r="AI73" s="39" t="s">
        <v>813</v>
      </c>
      <c r="AJ73" s="47" t="s">
        <v>814</v>
      </c>
    </row>
    <row r="74">
      <c r="A74" s="197">
        <v>2.0245073E7</v>
      </c>
      <c r="B74" s="197" t="s">
        <v>815</v>
      </c>
      <c r="C74" s="197" t="s">
        <v>300</v>
      </c>
      <c r="D74" s="198">
        <v>45405.37003003473</v>
      </c>
      <c r="E74" s="199">
        <v>1370.3</v>
      </c>
      <c r="F74" s="200">
        <v>45444.0</v>
      </c>
      <c r="G74" s="200">
        <v>45448.0</v>
      </c>
      <c r="H74" s="201" t="s">
        <v>295</v>
      </c>
      <c r="I74" s="202">
        <v>1370.3</v>
      </c>
      <c r="J74" s="202">
        <f t="shared" si="1"/>
        <v>0</v>
      </c>
      <c r="K74" s="202">
        <v>517.16</v>
      </c>
      <c r="L74" s="202">
        <f t="shared" si="5"/>
        <v>853.14</v>
      </c>
      <c r="M74" s="203">
        <f t="shared" si="9"/>
        <v>0.6225935926</v>
      </c>
      <c r="N74" s="203">
        <f t="shared" si="2"/>
        <v>0.6225935926</v>
      </c>
      <c r="O74" s="203" t="str">
        <f t="shared" si="3"/>
        <v/>
      </c>
      <c r="P74" s="204" t="b">
        <v>1</v>
      </c>
      <c r="Q74" s="197" t="s">
        <v>63</v>
      </c>
      <c r="R74" s="204" t="b">
        <v>1</v>
      </c>
      <c r="T74" s="58"/>
      <c r="U74" s="58"/>
      <c r="AI74" s="39" t="s">
        <v>706</v>
      </c>
      <c r="AJ74" s="47" t="s">
        <v>816</v>
      </c>
    </row>
    <row r="75">
      <c r="A75" s="228">
        <v>2.0245074E7</v>
      </c>
      <c r="B75" s="228" t="s">
        <v>817</v>
      </c>
      <c r="C75" s="228" t="s">
        <v>300</v>
      </c>
      <c r="D75" s="230">
        <v>45407.38198089121</v>
      </c>
      <c r="E75" s="231">
        <v>70325.69</v>
      </c>
      <c r="F75" s="232">
        <v>45415.0</v>
      </c>
      <c r="G75" s="233"/>
      <c r="H75" s="234" t="s">
        <v>76</v>
      </c>
      <c r="I75" s="235">
        <v>63676.39</v>
      </c>
      <c r="J75" s="235">
        <f t="shared" si="1"/>
        <v>0</v>
      </c>
      <c r="K75" s="235">
        <v>4330.95</v>
      </c>
      <c r="L75" s="235">
        <f t="shared" si="5"/>
        <v>65994.74</v>
      </c>
      <c r="M75" s="236">
        <f t="shared" si="9"/>
        <v>1.036408314</v>
      </c>
      <c r="N75" s="236" t="str">
        <f t="shared" si="2"/>
        <v/>
      </c>
      <c r="O75" s="236">
        <f t="shared" si="3"/>
        <v>1.036408314</v>
      </c>
      <c r="P75" s="237" t="b">
        <v>0</v>
      </c>
      <c r="Q75" s="228" t="s">
        <v>818</v>
      </c>
      <c r="R75" s="237" t="b">
        <v>0</v>
      </c>
      <c r="T75" s="94" t="s">
        <v>819</v>
      </c>
      <c r="U75" s="94" t="s">
        <v>820</v>
      </c>
      <c r="V75" s="39" t="s">
        <v>821</v>
      </c>
      <c r="W75" s="39" t="s">
        <v>822</v>
      </c>
      <c r="X75" s="39"/>
      <c r="Y75" s="39" t="s">
        <v>823</v>
      </c>
      <c r="Z75" s="39" t="s">
        <v>824</v>
      </c>
      <c r="AA75" s="39" t="s">
        <v>825</v>
      </c>
      <c r="AB75" s="39" t="s">
        <v>826</v>
      </c>
      <c r="AC75" s="39" t="s">
        <v>827</v>
      </c>
      <c r="AF75" s="39" t="s">
        <v>828</v>
      </c>
      <c r="AG75" s="39" t="s">
        <v>829</v>
      </c>
      <c r="AH75" s="39" t="s">
        <v>830</v>
      </c>
      <c r="AI75" s="47" t="s">
        <v>831</v>
      </c>
      <c r="AJ75" s="47" t="s">
        <v>831</v>
      </c>
    </row>
    <row r="76">
      <c r="A76" s="197">
        <v>2.0245075E7</v>
      </c>
      <c r="B76" s="197" t="s">
        <v>832</v>
      </c>
      <c r="C76" s="197" t="s">
        <v>300</v>
      </c>
      <c r="D76" s="198">
        <v>45407.77123515046</v>
      </c>
      <c r="E76" s="199">
        <v>28103.29</v>
      </c>
      <c r="F76" s="200">
        <v>45414.0</v>
      </c>
      <c r="G76" s="200">
        <v>45457.0</v>
      </c>
      <c r="H76" s="201" t="s">
        <v>81</v>
      </c>
      <c r="I76" s="202">
        <v>32419.51</v>
      </c>
      <c r="J76" s="202">
        <f t="shared" si="1"/>
        <v>4316.22</v>
      </c>
      <c r="K76" s="202">
        <v>16635.65</v>
      </c>
      <c r="L76" s="202">
        <f t="shared" si="5"/>
        <v>15783.86</v>
      </c>
      <c r="M76" s="203">
        <f t="shared" si="9"/>
        <v>0.4868630032</v>
      </c>
      <c r="N76" s="203" t="str">
        <f t="shared" si="2"/>
        <v/>
      </c>
      <c r="O76" s="203">
        <f t="shared" si="3"/>
        <v>0.4868630032</v>
      </c>
      <c r="P76" s="204" t="b">
        <v>1</v>
      </c>
      <c r="Q76" s="197" t="s">
        <v>63</v>
      </c>
      <c r="R76" s="204" t="b">
        <v>1</v>
      </c>
      <c r="T76" s="58"/>
      <c r="U76" s="94" t="s">
        <v>833</v>
      </c>
      <c r="AF76" s="39" t="s">
        <v>834</v>
      </c>
      <c r="AG76" s="39" t="s">
        <v>740</v>
      </c>
      <c r="AH76" s="39" t="s">
        <v>835</v>
      </c>
      <c r="AI76" s="39" t="s">
        <v>836</v>
      </c>
      <c r="AJ76" s="47" t="s">
        <v>837</v>
      </c>
    </row>
    <row r="77">
      <c r="A77" s="197">
        <v>2.0245076E7</v>
      </c>
      <c r="B77" s="197" t="s">
        <v>838</v>
      </c>
      <c r="C77" s="197" t="s">
        <v>300</v>
      </c>
      <c r="D77" s="198">
        <v>45407.77189488426</v>
      </c>
      <c r="E77" s="199">
        <v>9184.54</v>
      </c>
      <c r="F77" s="200">
        <v>45418.0</v>
      </c>
      <c r="G77" s="227"/>
      <c r="H77" s="201" t="s">
        <v>81</v>
      </c>
      <c r="I77" s="202">
        <v>11344.93</v>
      </c>
      <c r="J77" s="207">
        <f t="shared" si="1"/>
        <v>2160.39</v>
      </c>
      <c r="K77" s="202">
        <v>6177.0</v>
      </c>
      <c r="L77" s="202">
        <f t="shared" si="5"/>
        <v>5167.93</v>
      </c>
      <c r="M77" s="203">
        <f t="shared" si="9"/>
        <v>0.4555277115</v>
      </c>
      <c r="N77" s="203" t="str">
        <f t="shared" si="2"/>
        <v/>
      </c>
      <c r="O77" s="203">
        <f t="shared" si="3"/>
        <v>0.4555277115</v>
      </c>
      <c r="P77" s="204" t="b">
        <v>1</v>
      </c>
      <c r="Q77" s="197" t="s">
        <v>63</v>
      </c>
      <c r="R77" s="204" t="b">
        <v>1</v>
      </c>
      <c r="S77" s="197"/>
      <c r="T77" s="208" t="s">
        <v>761</v>
      </c>
      <c r="U77" s="208" t="s">
        <v>839</v>
      </c>
      <c r="V77" s="197" t="s">
        <v>840</v>
      </c>
      <c r="W77" s="205"/>
      <c r="X77" s="205"/>
      <c r="Y77" s="205"/>
      <c r="Z77" s="205"/>
      <c r="AA77" s="197" t="s">
        <v>841</v>
      </c>
      <c r="AB77" s="197" t="s">
        <v>842</v>
      </c>
      <c r="AC77" s="197" t="s">
        <v>843</v>
      </c>
      <c r="AD77" s="205"/>
      <c r="AE77" s="205"/>
      <c r="AF77" s="197" t="s">
        <v>844</v>
      </c>
      <c r="AG77" s="197" t="s">
        <v>845</v>
      </c>
      <c r="AH77" s="197" t="s">
        <v>846</v>
      </c>
      <c r="AI77" s="197" t="s">
        <v>847</v>
      </c>
      <c r="AJ77" s="205" t="s">
        <v>848</v>
      </c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</row>
    <row r="78">
      <c r="A78" s="197">
        <v>2.0245077E7</v>
      </c>
      <c r="B78" s="197" t="s">
        <v>849</v>
      </c>
      <c r="C78" s="197" t="s">
        <v>300</v>
      </c>
      <c r="D78" s="198">
        <v>45407.77274236111</v>
      </c>
      <c r="E78" s="199">
        <v>59463.29</v>
      </c>
      <c r="F78" s="200">
        <v>45453.0</v>
      </c>
      <c r="G78" s="200">
        <v>45505.0</v>
      </c>
      <c r="H78" s="201" t="s">
        <v>81</v>
      </c>
      <c r="I78" s="202">
        <v>77003.81</v>
      </c>
      <c r="J78" s="202">
        <f t="shared" si="1"/>
        <v>17540.52</v>
      </c>
      <c r="K78" s="202">
        <v>29831.06</v>
      </c>
      <c r="L78" s="202">
        <f t="shared" si="5"/>
        <v>47172.75</v>
      </c>
      <c r="M78" s="203">
        <f t="shared" si="9"/>
        <v>0.612602805</v>
      </c>
      <c r="N78" s="203" t="str">
        <f t="shared" si="2"/>
        <v/>
      </c>
      <c r="O78" s="203">
        <f t="shared" si="3"/>
        <v>0.612602805</v>
      </c>
      <c r="P78" s="204" t="b">
        <v>1</v>
      </c>
      <c r="Q78" s="197" t="s">
        <v>63</v>
      </c>
      <c r="R78" s="204" t="b">
        <v>1</v>
      </c>
      <c r="S78" s="197"/>
      <c r="T78" s="208" t="s">
        <v>761</v>
      </c>
      <c r="U78" s="208" t="s">
        <v>833</v>
      </c>
      <c r="V78" s="197" t="s">
        <v>850</v>
      </c>
      <c r="W78" s="205"/>
      <c r="X78" s="205"/>
      <c r="Y78" s="205"/>
      <c r="Z78" s="197" t="s">
        <v>851</v>
      </c>
      <c r="AA78" s="197" t="s">
        <v>852</v>
      </c>
      <c r="AB78" s="197" t="s">
        <v>853</v>
      </c>
      <c r="AC78" s="197" t="s">
        <v>854</v>
      </c>
      <c r="AD78" s="205"/>
      <c r="AE78" s="205"/>
      <c r="AF78" s="197" t="s">
        <v>90</v>
      </c>
      <c r="AG78" s="197" t="s">
        <v>90</v>
      </c>
      <c r="AH78" s="197" t="s">
        <v>855</v>
      </c>
      <c r="AI78" s="197" t="s">
        <v>856</v>
      </c>
      <c r="AJ78" s="205" t="s">
        <v>857</v>
      </c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</row>
    <row r="79">
      <c r="A79" s="228">
        <v>2.0245078E7</v>
      </c>
      <c r="B79" s="228" t="s">
        <v>858</v>
      </c>
      <c r="C79" s="228" t="s">
        <v>300</v>
      </c>
      <c r="D79" s="230">
        <v>45408.45579559028</v>
      </c>
      <c r="E79" s="231">
        <v>24188.59</v>
      </c>
      <c r="F79" s="232">
        <v>45420.0</v>
      </c>
      <c r="G79" s="232">
        <v>45427.0</v>
      </c>
      <c r="H79" s="234" t="s">
        <v>66</v>
      </c>
      <c r="I79" s="235">
        <v>15858.59</v>
      </c>
      <c r="J79" s="235">
        <f t="shared" si="1"/>
        <v>0</v>
      </c>
      <c r="K79" s="235">
        <v>12184.18</v>
      </c>
      <c r="L79" s="235">
        <f t="shared" si="5"/>
        <v>12004.41</v>
      </c>
      <c r="M79" s="236">
        <f t="shared" si="9"/>
        <v>0.7569657832</v>
      </c>
      <c r="N79" s="236" t="str">
        <f t="shared" si="2"/>
        <v/>
      </c>
      <c r="O79" s="236">
        <f t="shared" si="3"/>
        <v>0.7569657832</v>
      </c>
      <c r="P79" s="237" t="b">
        <v>1</v>
      </c>
      <c r="Q79" s="228" t="s">
        <v>780</v>
      </c>
      <c r="R79" s="237" t="b">
        <v>0</v>
      </c>
      <c r="T79" s="94" t="s">
        <v>859</v>
      </c>
      <c r="U79" s="94" t="s">
        <v>859</v>
      </c>
      <c r="V79" s="39" t="s">
        <v>860</v>
      </c>
      <c r="AB79" s="39" t="s">
        <v>861</v>
      </c>
      <c r="AC79" s="39" t="s">
        <v>862</v>
      </c>
      <c r="AF79" s="39" t="s">
        <v>740</v>
      </c>
      <c r="AG79" s="39" t="s">
        <v>740</v>
      </c>
      <c r="AI79" s="39" t="s">
        <v>863</v>
      </c>
      <c r="AJ79" s="39" t="s">
        <v>863</v>
      </c>
    </row>
    <row r="80">
      <c r="A80" s="197">
        <v>2.0245079E7</v>
      </c>
      <c r="B80" s="197" t="s">
        <v>864</v>
      </c>
      <c r="C80" s="197" t="s">
        <v>300</v>
      </c>
      <c r="D80" s="198">
        <v>45410.0</v>
      </c>
      <c r="E80" s="199">
        <v>36505.0</v>
      </c>
      <c r="F80" s="200">
        <v>45428.0</v>
      </c>
      <c r="G80" s="200">
        <v>45430.0</v>
      </c>
      <c r="H80" s="201" t="s">
        <v>66</v>
      </c>
      <c r="I80" s="202">
        <v>40055.0</v>
      </c>
      <c r="J80" s="202">
        <f t="shared" si="1"/>
        <v>3550</v>
      </c>
      <c r="K80" s="202">
        <v>21555.12</v>
      </c>
      <c r="L80" s="202">
        <f t="shared" si="5"/>
        <v>18499.88</v>
      </c>
      <c r="M80" s="203">
        <f t="shared" si="9"/>
        <v>0.4618619398</v>
      </c>
      <c r="N80" s="203">
        <f t="shared" si="2"/>
        <v>0.4618619398</v>
      </c>
      <c r="O80" s="203" t="str">
        <f t="shared" si="3"/>
        <v/>
      </c>
      <c r="P80" s="204" t="b">
        <v>1</v>
      </c>
      <c r="Q80" s="197" t="s">
        <v>63</v>
      </c>
      <c r="R80" s="204" t="b">
        <v>1</v>
      </c>
      <c r="T80" s="58"/>
      <c r="U80" s="58"/>
      <c r="AI80" s="39" t="s">
        <v>865</v>
      </c>
      <c r="AJ80" s="47" t="s">
        <v>866</v>
      </c>
    </row>
    <row r="81">
      <c r="A81" s="197">
        <v>2.024508E7</v>
      </c>
      <c r="B81" s="197" t="s">
        <v>867</v>
      </c>
      <c r="C81" s="197" t="s">
        <v>300</v>
      </c>
      <c r="D81" s="198">
        <v>45410.0</v>
      </c>
      <c r="E81" s="199">
        <v>7484.0</v>
      </c>
      <c r="F81" s="200">
        <v>45429.0</v>
      </c>
      <c r="G81" s="200">
        <v>45429.0</v>
      </c>
      <c r="H81" s="201" t="s">
        <v>66</v>
      </c>
      <c r="I81" s="202">
        <v>7484.0</v>
      </c>
      <c r="J81" s="202">
        <f t="shared" si="1"/>
        <v>0</v>
      </c>
      <c r="K81" s="202">
        <v>5670.0</v>
      </c>
      <c r="L81" s="202">
        <f t="shared" si="5"/>
        <v>1814</v>
      </c>
      <c r="M81" s="211">
        <f t="shared" si="9"/>
        <v>0.242383752</v>
      </c>
      <c r="N81" s="203">
        <f t="shared" si="2"/>
        <v>0.242383752</v>
      </c>
      <c r="O81" s="203" t="str">
        <f t="shared" si="3"/>
        <v/>
      </c>
      <c r="P81" s="204" t="b">
        <v>1</v>
      </c>
      <c r="Q81" s="197" t="s">
        <v>63</v>
      </c>
      <c r="R81" s="204" t="b">
        <v>1</v>
      </c>
      <c r="T81" s="58"/>
      <c r="U81" s="58"/>
    </row>
    <row r="82">
      <c r="A82" s="197">
        <v>2.0245081E7</v>
      </c>
      <c r="B82" s="197" t="s">
        <v>868</v>
      </c>
      <c r="C82" s="197" t="s">
        <v>300</v>
      </c>
      <c r="D82" s="198">
        <v>45413.60881909722</v>
      </c>
      <c r="E82" s="199">
        <v>68909.13</v>
      </c>
      <c r="F82" s="200">
        <v>45463.0</v>
      </c>
      <c r="G82" s="227"/>
      <c r="H82" s="201" t="s">
        <v>81</v>
      </c>
      <c r="I82" s="202">
        <v>80309.0</v>
      </c>
      <c r="J82" s="202">
        <f t="shared" si="1"/>
        <v>11399.87</v>
      </c>
      <c r="K82" s="202">
        <v>33863.51</v>
      </c>
      <c r="L82" s="202">
        <f t="shared" si="5"/>
        <v>46445.49</v>
      </c>
      <c r="M82" s="203">
        <f t="shared" si="9"/>
        <v>0.5783348068</v>
      </c>
      <c r="N82" s="203" t="str">
        <f t="shared" si="2"/>
        <v/>
      </c>
      <c r="O82" s="203">
        <f t="shared" si="3"/>
        <v>0.5783348068</v>
      </c>
      <c r="P82" s="204" t="b">
        <v>0</v>
      </c>
      <c r="Q82" s="197" t="s">
        <v>818</v>
      </c>
      <c r="R82" s="204" t="b">
        <v>0</v>
      </c>
      <c r="S82" s="197"/>
      <c r="T82" s="208" t="s">
        <v>869</v>
      </c>
      <c r="U82" s="208" t="s">
        <v>870</v>
      </c>
      <c r="V82" s="197" t="s">
        <v>871</v>
      </c>
      <c r="W82" s="197" t="s">
        <v>872</v>
      </c>
      <c r="X82" s="197" t="s">
        <v>873</v>
      </c>
      <c r="Y82" s="197" t="s">
        <v>874</v>
      </c>
      <c r="Z82" s="197" t="s">
        <v>875</v>
      </c>
      <c r="AA82" s="197" t="s">
        <v>876</v>
      </c>
      <c r="AB82" s="197" t="s">
        <v>874</v>
      </c>
      <c r="AC82" s="197" t="s">
        <v>877</v>
      </c>
      <c r="AD82" s="205"/>
      <c r="AE82" s="197" t="s">
        <v>878</v>
      </c>
      <c r="AF82" s="197" t="s">
        <v>879</v>
      </c>
      <c r="AG82" s="197" t="s">
        <v>880</v>
      </c>
      <c r="AH82" s="197" t="s">
        <v>881</v>
      </c>
      <c r="AI82" s="205" t="s">
        <v>882</v>
      </c>
      <c r="AJ82" s="205" t="s">
        <v>882</v>
      </c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</row>
    <row r="83">
      <c r="A83" s="197">
        <v>2.0245082E7</v>
      </c>
      <c r="B83" s="197" t="s">
        <v>404</v>
      </c>
      <c r="C83" s="197" t="s">
        <v>300</v>
      </c>
      <c r="D83" s="198">
        <v>45409.0</v>
      </c>
      <c r="E83" s="199">
        <v>97441.45</v>
      </c>
      <c r="F83" s="200">
        <v>45574.0</v>
      </c>
      <c r="G83" s="200">
        <v>45609.0</v>
      </c>
      <c r="H83" s="201" t="s">
        <v>87</v>
      </c>
      <c r="I83" s="202">
        <v>84984.08</v>
      </c>
      <c r="J83" s="207">
        <f>I83-E83</f>
        <v>-12457.37</v>
      </c>
      <c r="K83" s="202">
        <v>45142.3</v>
      </c>
      <c r="L83" s="202">
        <f t="shared" si="5"/>
        <v>39841.78</v>
      </c>
      <c r="M83" s="203">
        <f t="shared" si="9"/>
        <v>0.4688146298</v>
      </c>
      <c r="N83" s="203">
        <f t="shared" si="2"/>
        <v>0.4688146298</v>
      </c>
      <c r="O83" s="203" t="str">
        <f t="shared" si="3"/>
        <v/>
      </c>
      <c r="P83" s="204" t="b">
        <v>1</v>
      </c>
      <c r="Q83" s="197" t="s">
        <v>883</v>
      </c>
      <c r="R83" s="204" t="b">
        <v>1</v>
      </c>
      <c r="S83" s="197"/>
      <c r="T83" s="208" t="s">
        <v>761</v>
      </c>
      <c r="U83" s="208" t="s">
        <v>884</v>
      </c>
      <c r="V83" s="197" t="s">
        <v>885</v>
      </c>
      <c r="W83" s="197" t="s">
        <v>886</v>
      </c>
      <c r="X83" s="197" t="s">
        <v>887</v>
      </c>
      <c r="Y83" s="197" t="s">
        <v>888</v>
      </c>
      <c r="Z83" s="197" t="s">
        <v>889</v>
      </c>
      <c r="AA83" s="197" t="s">
        <v>890</v>
      </c>
      <c r="AB83" s="197" t="s">
        <v>891</v>
      </c>
      <c r="AC83" s="197" t="s">
        <v>892</v>
      </c>
      <c r="AD83" s="205"/>
      <c r="AE83" s="197" t="s">
        <v>893</v>
      </c>
      <c r="AF83" s="197" t="s">
        <v>894</v>
      </c>
      <c r="AG83" s="197" t="s">
        <v>894</v>
      </c>
      <c r="AH83" s="197" t="s">
        <v>894</v>
      </c>
      <c r="AI83" s="205" t="s">
        <v>895</v>
      </c>
      <c r="AJ83" s="205" t="s">
        <v>895</v>
      </c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5"/>
    </row>
    <row r="84">
      <c r="A84" s="197">
        <v>2.0245083E7</v>
      </c>
      <c r="B84" s="197" t="s">
        <v>326</v>
      </c>
      <c r="C84" s="197" t="s">
        <v>300</v>
      </c>
      <c r="D84" s="198">
        <v>45414.538252592596</v>
      </c>
      <c r="E84" s="199">
        <v>30169.18</v>
      </c>
      <c r="F84" s="200">
        <v>45433.0</v>
      </c>
      <c r="G84" s="200">
        <v>45469.0</v>
      </c>
      <c r="H84" s="201" t="s">
        <v>87</v>
      </c>
      <c r="I84" s="202">
        <v>29619.18</v>
      </c>
      <c r="J84" s="207">
        <f t="shared" ref="J84:J172" si="10">IF(I84 &lt; 1, 0, MAX(I84 - E84, 0))</f>
        <v>0</v>
      </c>
      <c r="K84" s="202">
        <v>9552.44</v>
      </c>
      <c r="L84" s="202">
        <f t="shared" si="5"/>
        <v>20616.74</v>
      </c>
      <c r="M84" s="203">
        <f t="shared" si="9"/>
        <v>0.6960604581</v>
      </c>
      <c r="N84" s="203">
        <f t="shared" si="2"/>
        <v>0.6960604581</v>
      </c>
      <c r="O84" s="203" t="str">
        <f t="shared" si="3"/>
        <v/>
      </c>
      <c r="P84" s="204" t="b">
        <v>1</v>
      </c>
      <c r="Q84" s="197" t="s">
        <v>63</v>
      </c>
      <c r="R84" s="204" t="b">
        <v>1</v>
      </c>
      <c r="T84" s="58"/>
      <c r="U84" s="58"/>
      <c r="AB84" s="39" t="s">
        <v>706</v>
      </c>
      <c r="AC84" s="39" t="s">
        <v>896</v>
      </c>
      <c r="AE84" s="39" t="s">
        <v>897</v>
      </c>
      <c r="AF84" s="39" t="s">
        <v>898</v>
      </c>
      <c r="AG84" s="39" t="s">
        <v>899</v>
      </c>
      <c r="AH84" s="39" t="s">
        <v>900</v>
      </c>
      <c r="AI84" s="39" t="s">
        <v>901</v>
      </c>
      <c r="AJ84" s="47" t="s">
        <v>902</v>
      </c>
    </row>
    <row r="85">
      <c r="A85" s="197">
        <v>2.0245084E7</v>
      </c>
      <c r="B85" s="197" t="s">
        <v>903</v>
      </c>
      <c r="C85" s="197" t="s">
        <v>300</v>
      </c>
      <c r="D85" s="198">
        <v>45415.555046504625</v>
      </c>
      <c r="E85" s="199">
        <v>2190.27</v>
      </c>
      <c r="F85" s="200">
        <v>45446.0</v>
      </c>
      <c r="G85" s="200">
        <v>45446.0</v>
      </c>
      <c r="H85" s="201" t="s">
        <v>81</v>
      </c>
      <c r="I85" s="202">
        <v>2190.27</v>
      </c>
      <c r="J85" s="202">
        <f t="shared" si="10"/>
        <v>0</v>
      </c>
      <c r="K85" s="202">
        <v>1068.69</v>
      </c>
      <c r="L85" s="202">
        <f t="shared" si="5"/>
        <v>1121.58</v>
      </c>
      <c r="M85" s="203">
        <f t="shared" si="9"/>
        <v>0.5120738539</v>
      </c>
      <c r="N85" s="203">
        <f t="shared" si="2"/>
        <v>0.5120738539</v>
      </c>
      <c r="O85" s="203" t="str">
        <f t="shared" si="3"/>
        <v/>
      </c>
      <c r="P85" s="204" t="b">
        <v>1</v>
      </c>
      <c r="Q85" s="197" t="s">
        <v>63</v>
      </c>
      <c r="R85" s="204" t="b">
        <v>1</v>
      </c>
      <c r="T85" s="58"/>
      <c r="U85" s="58"/>
      <c r="AI85" s="39" t="s">
        <v>741</v>
      </c>
      <c r="AJ85" s="47" t="s">
        <v>904</v>
      </c>
    </row>
    <row r="86">
      <c r="A86" s="197">
        <v>2.0245085E7</v>
      </c>
      <c r="B86" s="197" t="s">
        <v>905</v>
      </c>
      <c r="C86" s="197" t="s">
        <v>300</v>
      </c>
      <c r="D86" s="198">
        <v>45422.46509283565</v>
      </c>
      <c r="E86" s="199">
        <v>38579.29</v>
      </c>
      <c r="F86" s="200">
        <v>45444.0</v>
      </c>
      <c r="G86" s="200">
        <v>45470.0</v>
      </c>
      <c r="H86" s="201" t="s">
        <v>81</v>
      </c>
      <c r="I86" s="202">
        <v>48993.56</v>
      </c>
      <c r="J86" s="207">
        <f t="shared" si="10"/>
        <v>10414.27</v>
      </c>
      <c r="K86" s="202">
        <v>21885.77</v>
      </c>
      <c r="L86" s="202">
        <f t="shared" si="5"/>
        <v>27107.79</v>
      </c>
      <c r="M86" s="203">
        <f t="shared" si="9"/>
        <v>0.5532929226</v>
      </c>
      <c r="N86" s="203">
        <f t="shared" si="2"/>
        <v>0.5532929226</v>
      </c>
      <c r="O86" s="203" t="str">
        <f t="shared" si="3"/>
        <v/>
      </c>
      <c r="P86" s="204" t="b">
        <v>1</v>
      </c>
      <c r="Q86" s="197" t="s">
        <v>63</v>
      </c>
      <c r="R86" s="204" t="b">
        <v>1</v>
      </c>
      <c r="S86" s="197"/>
      <c r="T86" s="208" t="s">
        <v>761</v>
      </c>
      <c r="U86" s="208" t="s">
        <v>906</v>
      </c>
      <c r="V86" s="205"/>
      <c r="W86" s="197"/>
      <c r="X86" s="197" t="s">
        <v>907</v>
      </c>
      <c r="Y86" s="197" t="s">
        <v>908</v>
      </c>
      <c r="Z86" s="197" t="s">
        <v>909</v>
      </c>
      <c r="AA86" s="197" t="s">
        <v>910</v>
      </c>
      <c r="AB86" s="197" t="s">
        <v>911</v>
      </c>
      <c r="AC86" s="197" t="s">
        <v>912</v>
      </c>
      <c r="AD86" s="205"/>
      <c r="AE86" s="197" t="s">
        <v>913</v>
      </c>
      <c r="AF86" s="197" t="s">
        <v>199</v>
      </c>
      <c r="AG86" s="197" t="s">
        <v>914</v>
      </c>
      <c r="AH86" s="197" t="s">
        <v>915</v>
      </c>
      <c r="AI86" s="197" t="s">
        <v>916</v>
      </c>
      <c r="AJ86" s="205" t="s">
        <v>917</v>
      </c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205"/>
    </row>
    <row r="87">
      <c r="A87" s="197">
        <v>2.0245086E7</v>
      </c>
      <c r="B87" s="197" t="s">
        <v>918</v>
      </c>
      <c r="C87" s="197" t="s">
        <v>300</v>
      </c>
      <c r="D87" s="198">
        <v>45425.30348777778</v>
      </c>
      <c r="E87" s="199">
        <v>20246.6</v>
      </c>
      <c r="F87" s="200">
        <v>45427.0</v>
      </c>
      <c r="G87" s="200">
        <v>45427.0</v>
      </c>
      <c r="H87" s="201" t="s">
        <v>76</v>
      </c>
      <c r="I87" s="202">
        <v>20246.6</v>
      </c>
      <c r="J87" s="202">
        <f t="shared" si="10"/>
        <v>0</v>
      </c>
      <c r="K87" s="202">
        <v>9900.0</v>
      </c>
      <c r="L87" s="202">
        <f t="shared" si="5"/>
        <v>10346.6</v>
      </c>
      <c r="M87" s="203">
        <f t="shared" si="9"/>
        <v>0.5110290123</v>
      </c>
      <c r="N87" s="203" t="str">
        <f t="shared" si="2"/>
        <v/>
      </c>
      <c r="O87" s="203">
        <f t="shared" si="3"/>
        <v>0.5110290123</v>
      </c>
      <c r="P87" s="204" t="b">
        <v>1</v>
      </c>
      <c r="Q87" s="197" t="s">
        <v>63</v>
      </c>
      <c r="R87" s="204" t="b">
        <v>1</v>
      </c>
      <c r="T87" s="58"/>
      <c r="U87" s="58"/>
      <c r="AG87" s="39" t="s">
        <v>919</v>
      </c>
      <c r="AH87" s="39" t="s">
        <v>920</v>
      </c>
      <c r="AI87" s="47" t="s">
        <v>771</v>
      </c>
      <c r="AJ87" s="47" t="s">
        <v>771</v>
      </c>
    </row>
    <row r="88">
      <c r="A88" s="197">
        <v>2.0245087E7</v>
      </c>
      <c r="B88" s="197" t="s">
        <v>921</v>
      </c>
      <c r="C88" s="197" t="s">
        <v>300</v>
      </c>
      <c r="D88" s="198">
        <v>45426.50193114583</v>
      </c>
      <c r="E88" s="199">
        <v>13846.91</v>
      </c>
      <c r="F88" s="200">
        <v>45441.0</v>
      </c>
      <c r="G88" s="200">
        <v>45441.0</v>
      </c>
      <c r="H88" s="201" t="s">
        <v>87</v>
      </c>
      <c r="I88" s="202">
        <v>16070.15</v>
      </c>
      <c r="J88" s="202">
        <f t="shared" si="10"/>
        <v>2223.24</v>
      </c>
      <c r="K88" s="202">
        <v>7877.23</v>
      </c>
      <c r="L88" s="202">
        <f t="shared" si="5"/>
        <v>8192.92</v>
      </c>
      <c r="M88" s="203">
        <f t="shared" si="9"/>
        <v>0.5098222481</v>
      </c>
      <c r="N88" s="203" t="str">
        <f t="shared" si="2"/>
        <v/>
      </c>
      <c r="O88" s="203">
        <f t="shared" si="3"/>
        <v>0.5098222481</v>
      </c>
      <c r="P88" s="204" t="b">
        <v>1</v>
      </c>
      <c r="Q88" s="197" t="s">
        <v>63</v>
      </c>
      <c r="R88" s="204" t="b">
        <v>1</v>
      </c>
      <c r="S88" s="197"/>
      <c r="T88" s="208" t="s">
        <v>761</v>
      </c>
      <c r="U88" s="208" t="s">
        <v>922</v>
      </c>
      <c r="V88" s="197" t="s">
        <v>923</v>
      </c>
      <c r="W88" s="205"/>
      <c r="X88" s="205"/>
      <c r="Y88" s="205"/>
      <c r="Z88" s="205"/>
      <c r="AA88" s="205"/>
      <c r="AB88" s="197" t="s">
        <v>924</v>
      </c>
      <c r="AC88" s="205"/>
      <c r="AD88" s="205"/>
      <c r="AE88" s="205"/>
      <c r="AF88" s="205"/>
      <c r="AG88" s="205"/>
      <c r="AH88" s="205"/>
      <c r="AI88" s="197" t="s">
        <v>925</v>
      </c>
      <c r="AJ88" s="205" t="s">
        <v>926</v>
      </c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</row>
    <row r="89">
      <c r="A89" s="197">
        <v>2.0245088E7</v>
      </c>
      <c r="B89" s="197" t="s">
        <v>927</v>
      </c>
      <c r="C89" s="197" t="s">
        <v>300</v>
      </c>
      <c r="D89" s="198">
        <v>45427.36226739583</v>
      </c>
      <c r="E89" s="199">
        <v>11830.5</v>
      </c>
      <c r="F89" s="200">
        <v>45447.0</v>
      </c>
      <c r="G89" s="200">
        <v>45450.0</v>
      </c>
      <c r="H89" s="201" t="s">
        <v>295</v>
      </c>
      <c r="I89" s="202">
        <v>11830.5</v>
      </c>
      <c r="J89" s="207">
        <f t="shared" si="10"/>
        <v>0</v>
      </c>
      <c r="K89" s="202">
        <v>8743.99</v>
      </c>
      <c r="L89" s="202">
        <f t="shared" si="5"/>
        <v>3086.51</v>
      </c>
      <c r="M89" s="211">
        <f t="shared" si="9"/>
        <v>0.2608942986</v>
      </c>
      <c r="N89" s="203">
        <f t="shared" si="2"/>
        <v>0.2608942986</v>
      </c>
      <c r="O89" s="203" t="str">
        <f t="shared" si="3"/>
        <v/>
      </c>
      <c r="P89" s="204" t="b">
        <v>1</v>
      </c>
      <c r="Q89" s="197" t="s">
        <v>63</v>
      </c>
      <c r="R89" s="204" t="b">
        <v>1</v>
      </c>
      <c r="S89" s="142"/>
      <c r="T89" s="94"/>
      <c r="U89" s="94"/>
      <c r="V89" s="142" t="s">
        <v>928</v>
      </c>
      <c r="W89" s="142"/>
      <c r="X89" s="142" t="s">
        <v>929</v>
      </c>
      <c r="Y89" s="39" t="s">
        <v>930</v>
      </c>
      <c r="Z89" s="39" t="s">
        <v>931</v>
      </c>
      <c r="AA89" s="39" t="s">
        <v>932</v>
      </c>
      <c r="AB89" s="39" t="s">
        <v>933</v>
      </c>
      <c r="AC89" s="39" t="s">
        <v>934</v>
      </c>
      <c r="AD89" s="39"/>
      <c r="AE89" s="39" t="s">
        <v>935</v>
      </c>
      <c r="AF89" s="39" t="s">
        <v>936</v>
      </c>
      <c r="AG89" s="39" t="s">
        <v>937</v>
      </c>
      <c r="AH89" s="39" t="s">
        <v>938</v>
      </c>
      <c r="AI89" s="39" t="s">
        <v>938</v>
      </c>
      <c r="AJ89" s="47" t="s">
        <v>939</v>
      </c>
    </row>
    <row r="90">
      <c r="A90" s="197">
        <v>2.0245089E7</v>
      </c>
      <c r="B90" s="197" t="s">
        <v>327</v>
      </c>
      <c r="C90" s="197" t="s">
        <v>300</v>
      </c>
      <c r="D90" s="198">
        <v>45429.48150030093</v>
      </c>
      <c r="E90" s="199">
        <v>3620.1</v>
      </c>
      <c r="F90" s="200">
        <v>45475.0</v>
      </c>
      <c r="G90" s="200">
        <v>45490.0</v>
      </c>
      <c r="H90" s="201" t="s">
        <v>66</v>
      </c>
      <c r="I90" s="202">
        <v>3620.1</v>
      </c>
      <c r="J90" s="207">
        <f t="shared" si="10"/>
        <v>0</v>
      </c>
      <c r="K90" s="202">
        <v>1190.63</v>
      </c>
      <c r="L90" s="202">
        <f t="shared" si="5"/>
        <v>2429.47</v>
      </c>
      <c r="M90" s="203">
        <f t="shared" si="9"/>
        <v>0.6711057706</v>
      </c>
      <c r="N90" s="203">
        <f t="shared" si="2"/>
        <v>0.6711057706</v>
      </c>
      <c r="O90" s="203" t="str">
        <f t="shared" si="3"/>
        <v/>
      </c>
      <c r="P90" s="204" t="b">
        <v>1</v>
      </c>
      <c r="Q90" s="197" t="s">
        <v>63</v>
      </c>
      <c r="R90" s="204" t="b">
        <v>1</v>
      </c>
      <c r="T90" s="94"/>
      <c r="U90" s="94"/>
      <c r="V90" s="39" t="s">
        <v>706</v>
      </c>
      <c r="Z90" s="39" t="s">
        <v>940</v>
      </c>
      <c r="AA90" s="39" t="s">
        <v>941</v>
      </c>
      <c r="AB90" s="39" t="s">
        <v>942</v>
      </c>
      <c r="AC90" s="39" t="s">
        <v>943</v>
      </c>
      <c r="AE90" s="39" t="s">
        <v>944</v>
      </c>
      <c r="AF90" s="39" t="s">
        <v>945</v>
      </c>
      <c r="AG90" s="39" t="s">
        <v>946</v>
      </c>
      <c r="AH90" s="39" t="s">
        <v>947</v>
      </c>
      <c r="AI90" s="39" t="s">
        <v>948</v>
      </c>
      <c r="AJ90" s="47" t="s">
        <v>949</v>
      </c>
    </row>
    <row r="91">
      <c r="A91" s="197">
        <v>2.0245091E7</v>
      </c>
      <c r="B91" s="197" t="s">
        <v>950</v>
      </c>
      <c r="C91" s="197" t="s">
        <v>300</v>
      </c>
      <c r="D91" s="198">
        <v>45436.0</v>
      </c>
      <c r="E91" s="199">
        <v>13218.48</v>
      </c>
      <c r="F91" s="200">
        <v>45455.0</v>
      </c>
      <c r="G91" s="200">
        <v>45484.0</v>
      </c>
      <c r="H91" s="201" t="s">
        <v>632</v>
      </c>
      <c r="I91" s="202">
        <v>13218.48</v>
      </c>
      <c r="J91" s="202">
        <f t="shared" si="10"/>
        <v>0</v>
      </c>
      <c r="K91" s="202">
        <v>3240.0</v>
      </c>
      <c r="L91" s="202">
        <f t="shared" si="5"/>
        <v>9978.48</v>
      </c>
      <c r="M91" s="203">
        <f t="shared" si="9"/>
        <v>0.7548886105</v>
      </c>
      <c r="N91" s="203">
        <f t="shared" si="2"/>
        <v>0.7548886105</v>
      </c>
      <c r="O91" s="203" t="str">
        <f t="shared" si="3"/>
        <v/>
      </c>
      <c r="P91" s="204" t="b">
        <v>1</v>
      </c>
      <c r="Q91" s="197" t="s">
        <v>63</v>
      </c>
      <c r="R91" s="204" t="b">
        <v>1</v>
      </c>
      <c r="T91" s="94"/>
      <c r="U91" s="94"/>
      <c r="V91" s="39" t="s">
        <v>951</v>
      </c>
      <c r="AA91" s="39" t="s">
        <v>741</v>
      </c>
      <c r="AB91" s="39" t="s">
        <v>952</v>
      </c>
      <c r="AC91" s="39" t="s">
        <v>953</v>
      </c>
      <c r="AE91" s="39" t="s">
        <v>954</v>
      </c>
      <c r="AF91" s="39" t="s">
        <v>955</v>
      </c>
      <c r="AG91" s="39" t="s">
        <v>955</v>
      </c>
      <c r="AH91" s="47" t="s">
        <v>956</v>
      </c>
      <c r="AI91" s="47" t="s">
        <v>956</v>
      </c>
      <c r="AJ91" s="47" t="s">
        <v>956</v>
      </c>
    </row>
    <row r="92">
      <c r="A92" s="197">
        <v>2.024509E7</v>
      </c>
      <c r="B92" s="197" t="s">
        <v>957</v>
      </c>
      <c r="C92" s="197" t="s">
        <v>309</v>
      </c>
      <c r="D92" s="198">
        <v>45440.52888648148</v>
      </c>
      <c r="E92" s="199">
        <v>651.0</v>
      </c>
      <c r="F92" s="200">
        <v>45403.0</v>
      </c>
      <c r="G92" s="200">
        <v>45403.0</v>
      </c>
      <c r="H92" s="201" t="s">
        <v>632</v>
      </c>
      <c r="I92" s="202">
        <v>13218.48</v>
      </c>
      <c r="J92" s="202">
        <f t="shared" si="10"/>
        <v>12567.48</v>
      </c>
      <c r="K92" s="202">
        <v>0.0</v>
      </c>
      <c r="L92" s="202">
        <f t="shared" si="5"/>
        <v>13218.48</v>
      </c>
      <c r="M92" s="203">
        <f t="shared" si="9"/>
        <v>1</v>
      </c>
      <c r="N92" s="203">
        <f t="shared" si="2"/>
        <v>1</v>
      </c>
      <c r="O92" s="203" t="str">
        <f t="shared" si="3"/>
        <v/>
      </c>
      <c r="P92" s="204" t="b">
        <v>1</v>
      </c>
      <c r="Q92" s="197" t="s">
        <v>63</v>
      </c>
      <c r="R92" s="204" t="b">
        <v>1</v>
      </c>
      <c r="T92" s="58"/>
      <c r="U92" s="58"/>
    </row>
    <row r="93">
      <c r="A93" s="197">
        <v>2.0245092E7</v>
      </c>
      <c r="B93" s="197" t="s">
        <v>958</v>
      </c>
      <c r="C93" s="197" t="s">
        <v>300</v>
      </c>
      <c r="D93" s="198">
        <v>45441.447804166666</v>
      </c>
      <c r="E93" s="199">
        <v>13912.52</v>
      </c>
      <c r="F93" s="200">
        <v>45450.0</v>
      </c>
      <c r="G93" s="200">
        <v>45453.0</v>
      </c>
      <c r="H93" s="201" t="s">
        <v>66</v>
      </c>
      <c r="I93" s="202">
        <v>21308.78</v>
      </c>
      <c r="J93" s="202">
        <f t="shared" si="10"/>
        <v>7396.26</v>
      </c>
      <c r="K93" s="202">
        <v>12202.84</v>
      </c>
      <c r="L93" s="202">
        <f t="shared" si="5"/>
        <v>9105.94</v>
      </c>
      <c r="M93" s="203">
        <f t="shared" si="9"/>
        <v>0.4273327708</v>
      </c>
      <c r="N93" s="203" t="str">
        <f t="shared" si="2"/>
        <v/>
      </c>
      <c r="O93" s="203">
        <f t="shared" si="3"/>
        <v>0.4273327708</v>
      </c>
      <c r="P93" s="204" t="b">
        <v>1</v>
      </c>
      <c r="Q93" s="197" t="s">
        <v>63</v>
      </c>
      <c r="R93" s="204" t="b">
        <v>1</v>
      </c>
      <c r="S93" s="39"/>
      <c r="T93" s="94" t="s">
        <v>959</v>
      </c>
      <c r="U93" s="94" t="s">
        <v>960</v>
      </c>
      <c r="V93" s="39" t="s">
        <v>961</v>
      </c>
      <c r="AB93" s="39" t="s">
        <v>962</v>
      </c>
      <c r="AC93" s="39" t="s">
        <v>963</v>
      </c>
      <c r="AE93" s="39" t="s">
        <v>964</v>
      </c>
      <c r="AF93" s="39" t="s">
        <v>819</v>
      </c>
      <c r="AG93" s="39" t="s">
        <v>819</v>
      </c>
      <c r="AH93" s="39" t="s">
        <v>741</v>
      </c>
      <c r="AI93" s="39" t="s">
        <v>965</v>
      </c>
      <c r="AJ93" s="47" t="s">
        <v>966</v>
      </c>
    </row>
    <row r="94">
      <c r="A94" s="228">
        <v>2.0245093E7</v>
      </c>
      <c r="B94" s="228" t="s">
        <v>967</v>
      </c>
      <c r="C94" s="228" t="s">
        <v>300</v>
      </c>
      <c r="D94" s="230">
        <v>45441.59014503472</v>
      </c>
      <c r="E94" s="231">
        <v>25741.81</v>
      </c>
      <c r="F94" s="232">
        <v>45448.0</v>
      </c>
      <c r="G94" s="233"/>
      <c r="H94" s="234" t="s">
        <v>81</v>
      </c>
      <c r="I94" s="235">
        <v>21837.08</v>
      </c>
      <c r="J94" s="235">
        <f t="shared" si="10"/>
        <v>0</v>
      </c>
      <c r="K94" s="235">
        <v>11094.8</v>
      </c>
      <c r="L94" s="235">
        <f t="shared" si="5"/>
        <v>14647.01</v>
      </c>
      <c r="M94" s="236">
        <f t="shared" si="9"/>
        <v>0.6707403188</v>
      </c>
      <c r="N94" s="236" t="str">
        <f t="shared" si="2"/>
        <v/>
      </c>
      <c r="O94" s="236">
        <f t="shared" si="3"/>
        <v>0.6707403188</v>
      </c>
      <c r="P94" s="237" t="b">
        <v>0</v>
      </c>
      <c r="Q94" s="228" t="s">
        <v>780</v>
      </c>
      <c r="R94" s="237" t="b">
        <v>0</v>
      </c>
      <c r="T94" s="94" t="s">
        <v>968</v>
      </c>
      <c r="U94" s="94" t="s">
        <v>968</v>
      </c>
      <c r="V94" s="39" t="s">
        <v>961</v>
      </c>
      <c r="AB94" s="39" t="s">
        <v>969</v>
      </c>
      <c r="AF94" s="39" t="s">
        <v>970</v>
      </c>
      <c r="AG94" s="39" t="s">
        <v>971</v>
      </c>
      <c r="AH94" s="39" t="s">
        <v>741</v>
      </c>
      <c r="AI94" s="39" t="s">
        <v>972</v>
      </c>
      <c r="AJ94" s="47" t="s">
        <v>973</v>
      </c>
    </row>
    <row r="95">
      <c r="A95" s="197">
        <v>2.0245094E7</v>
      </c>
      <c r="B95" s="197" t="s">
        <v>974</v>
      </c>
      <c r="C95" s="197" t="s">
        <v>300</v>
      </c>
      <c r="D95" s="198">
        <v>45441.612721631944</v>
      </c>
      <c r="E95" s="199">
        <v>12451.56</v>
      </c>
      <c r="F95" s="200">
        <v>45456.0</v>
      </c>
      <c r="G95" s="200">
        <v>45457.0</v>
      </c>
      <c r="H95" s="201" t="s">
        <v>632</v>
      </c>
      <c r="I95" s="202">
        <v>17925.61</v>
      </c>
      <c r="J95" s="207">
        <f t="shared" si="10"/>
        <v>5474.05</v>
      </c>
      <c r="K95" s="202">
        <v>9781.49</v>
      </c>
      <c r="L95" s="202">
        <f t="shared" si="5"/>
        <v>8144.12</v>
      </c>
      <c r="M95" s="203">
        <f t="shared" si="9"/>
        <v>0.4543287509</v>
      </c>
      <c r="N95" s="203" t="str">
        <f t="shared" si="2"/>
        <v/>
      </c>
      <c r="O95" s="203">
        <f t="shared" si="3"/>
        <v>0.4543287509</v>
      </c>
      <c r="P95" s="204" t="b">
        <v>1</v>
      </c>
      <c r="Q95" s="197" t="s">
        <v>63</v>
      </c>
      <c r="R95" s="204" t="b">
        <v>1</v>
      </c>
      <c r="T95" s="94"/>
      <c r="U95" s="94"/>
      <c r="V95" s="39" t="s">
        <v>975</v>
      </c>
      <c r="AB95" s="39" t="s">
        <v>976</v>
      </c>
      <c r="AE95" s="39" t="s">
        <v>977</v>
      </c>
      <c r="AF95" s="39" t="s">
        <v>978</v>
      </c>
      <c r="AG95" s="39" t="s">
        <v>979</v>
      </c>
      <c r="AH95" s="39" t="s">
        <v>980</v>
      </c>
      <c r="AI95" s="39" t="s">
        <v>981</v>
      </c>
      <c r="AJ95" s="47" t="s">
        <v>982</v>
      </c>
    </row>
    <row r="96">
      <c r="A96" s="228">
        <v>2.0245095E7</v>
      </c>
      <c r="B96" s="228" t="s">
        <v>983</v>
      </c>
      <c r="C96" s="228" t="s">
        <v>300</v>
      </c>
      <c r="D96" s="230">
        <v>45442.48136456018</v>
      </c>
      <c r="E96" s="231">
        <v>12800.0</v>
      </c>
      <c r="F96" s="232">
        <v>45447.0</v>
      </c>
      <c r="G96" s="232">
        <v>45447.0</v>
      </c>
      <c r="H96" s="234" t="s">
        <v>81</v>
      </c>
      <c r="I96" s="235">
        <v>17675.17</v>
      </c>
      <c r="J96" s="235">
        <f t="shared" si="10"/>
        <v>4875.17</v>
      </c>
      <c r="K96" s="235">
        <v>10047.31</v>
      </c>
      <c r="L96" s="235">
        <f t="shared" si="5"/>
        <v>7627.86</v>
      </c>
      <c r="M96" s="236">
        <f t="shared" si="9"/>
        <v>0.4315579426</v>
      </c>
      <c r="N96" s="236" t="str">
        <f t="shared" si="2"/>
        <v/>
      </c>
      <c r="O96" s="236">
        <f t="shared" si="3"/>
        <v>0.4315579426</v>
      </c>
      <c r="P96" s="237" t="b">
        <v>0</v>
      </c>
      <c r="Q96" s="228" t="s">
        <v>780</v>
      </c>
      <c r="R96" s="237" t="b">
        <v>0</v>
      </c>
      <c r="T96" s="94" t="s">
        <v>984</v>
      </c>
      <c r="U96" s="94" t="s">
        <v>984</v>
      </c>
      <c r="V96" s="39" t="s">
        <v>985</v>
      </c>
      <c r="AF96" s="39" t="s">
        <v>986</v>
      </c>
      <c r="AG96" s="39" t="s">
        <v>986</v>
      </c>
      <c r="AI96" s="39" t="s">
        <v>987</v>
      </c>
      <c r="AJ96" s="47" t="s">
        <v>988</v>
      </c>
    </row>
    <row r="97">
      <c r="A97" s="197">
        <v>2.0245096E7</v>
      </c>
      <c r="B97" s="197" t="s">
        <v>989</v>
      </c>
      <c r="C97" s="197" t="s">
        <v>300</v>
      </c>
      <c r="D97" s="198">
        <v>45443.583022129635</v>
      </c>
      <c r="E97" s="199">
        <v>14347.63</v>
      </c>
      <c r="F97" s="200">
        <v>45450.0</v>
      </c>
      <c r="G97" s="200">
        <v>45460.0</v>
      </c>
      <c r="H97" s="201" t="s">
        <v>87</v>
      </c>
      <c r="I97" s="202">
        <v>42645.45</v>
      </c>
      <c r="J97" s="202">
        <f t="shared" si="10"/>
        <v>28297.82</v>
      </c>
      <c r="K97" s="202">
        <v>21085.21</v>
      </c>
      <c r="L97" s="202">
        <f t="shared" si="5"/>
        <v>21560.24</v>
      </c>
      <c r="M97" s="203">
        <f t="shared" si="9"/>
        <v>0.5055695273</v>
      </c>
      <c r="N97" s="203" t="str">
        <f t="shared" si="2"/>
        <v/>
      </c>
      <c r="O97" s="203">
        <f t="shared" si="3"/>
        <v>0.5055695273</v>
      </c>
      <c r="P97" s="204" t="b">
        <v>1</v>
      </c>
      <c r="Q97" s="197" t="s">
        <v>63</v>
      </c>
      <c r="R97" s="204" t="b">
        <v>1</v>
      </c>
      <c r="S97" s="205"/>
      <c r="T97" s="208" t="s">
        <v>990</v>
      </c>
      <c r="U97" s="208" t="s">
        <v>991</v>
      </c>
      <c r="V97" s="197" t="s">
        <v>992</v>
      </c>
      <c r="W97" s="205"/>
      <c r="X97" s="205"/>
      <c r="Y97" s="205"/>
      <c r="Z97" s="205"/>
      <c r="AA97" s="205"/>
      <c r="AB97" s="205"/>
      <c r="AC97" s="205"/>
      <c r="AD97" s="205"/>
      <c r="AE97" s="205"/>
      <c r="AF97" s="197" t="s">
        <v>993</v>
      </c>
      <c r="AG97" s="197" t="s">
        <v>993</v>
      </c>
      <c r="AH97" s="197" t="s">
        <v>706</v>
      </c>
      <c r="AI97" s="197" t="s">
        <v>994</v>
      </c>
      <c r="AJ97" s="197" t="s">
        <v>995</v>
      </c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</row>
    <row r="98">
      <c r="A98" s="197">
        <v>2.0245097E7</v>
      </c>
      <c r="B98" s="197" t="s">
        <v>996</v>
      </c>
      <c r="C98" s="197" t="s">
        <v>300</v>
      </c>
      <c r="D98" s="198">
        <v>45446.500885636575</v>
      </c>
      <c r="E98" s="199">
        <v>11747.6</v>
      </c>
      <c r="F98" s="200">
        <v>45460.0</v>
      </c>
      <c r="G98" s="200">
        <v>45467.0</v>
      </c>
      <c r="H98" s="201" t="s">
        <v>295</v>
      </c>
      <c r="I98" s="202">
        <v>11867.6</v>
      </c>
      <c r="J98" s="202">
        <f t="shared" si="10"/>
        <v>120</v>
      </c>
      <c r="K98" s="202">
        <v>7237.39</v>
      </c>
      <c r="L98" s="202">
        <f t="shared" si="5"/>
        <v>4630.21</v>
      </c>
      <c r="M98" s="203">
        <f t="shared" si="9"/>
        <v>0.3901555496</v>
      </c>
      <c r="N98" s="203">
        <f t="shared" si="2"/>
        <v>0.3901555496</v>
      </c>
      <c r="O98" s="203" t="str">
        <f t="shared" si="3"/>
        <v/>
      </c>
      <c r="P98" s="204" t="b">
        <v>1</v>
      </c>
      <c r="Q98" s="197" t="s">
        <v>63</v>
      </c>
      <c r="R98" s="204" t="b">
        <v>1</v>
      </c>
      <c r="T98" s="58"/>
      <c r="U98" s="58"/>
      <c r="AB98" s="39" t="s">
        <v>997</v>
      </c>
      <c r="AC98" s="39" t="s">
        <v>998</v>
      </c>
      <c r="AE98" s="39" t="s">
        <v>999</v>
      </c>
      <c r="AF98" s="39" t="s">
        <v>1000</v>
      </c>
      <c r="AG98" s="39" t="s">
        <v>1001</v>
      </c>
      <c r="AH98" s="39" t="s">
        <v>1002</v>
      </c>
      <c r="AI98" s="39" t="s">
        <v>1003</v>
      </c>
    </row>
    <row r="99">
      <c r="A99" s="197">
        <v>2.0245098E7</v>
      </c>
      <c r="B99" s="197" t="s">
        <v>1004</v>
      </c>
      <c r="C99" s="197" t="s">
        <v>300</v>
      </c>
      <c r="D99" s="198">
        <v>45446.60027850694</v>
      </c>
      <c r="E99" s="199">
        <v>450.0</v>
      </c>
      <c r="F99" s="200">
        <v>45448.0</v>
      </c>
      <c r="G99" s="200">
        <v>45448.0</v>
      </c>
      <c r="H99" s="201" t="s">
        <v>81</v>
      </c>
      <c r="I99" s="202">
        <v>450.0</v>
      </c>
      <c r="J99" s="202">
        <f t="shared" si="10"/>
        <v>0</v>
      </c>
      <c r="K99" s="202">
        <v>0.0</v>
      </c>
      <c r="L99" s="202">
        <f t="shared" si="5"/>
        <v>450</v>
      </c>
      <c r="M99" s="203">
        <f t="shared" si="9"/>
        <v>1</v>
      </c>
      <c r="N99" s="203" t="str">
        <f t="shared" si="2"/>
        <v/>
      </c>
      <c r="O99" s="203">
        <f t="shared" si="3"/>
        <v>1</v>
      </c>
      <c r="P99" s="204" t="b">
        <v>1</v>
      </c>
      <c r="Q99" s="197" t="s">
        <v>63</v>
      </c>
      <c r="R99" s="204" t="b">
        <v>1</v>
      </c>
      <c r="T99" s="58"/>
      <c r="U99" s="58"/>
    </row>
    <row r="100">
      <c r="A100" s="197">
        <v>2.0245099E7</v>
      </c>
      <c r="B100" s="197" t="s">
        <v>1005</v>
      </c>
      <c r="C100" s="197" t="s">
        <v>300</v>
      </c>
      <c r="D100" s="198">
        <v>45446.6011412963</v>
      </c>
      <c r="E100" s="199">
        <v>1750.0</v>
      </c>
      <c r="F100" s="200">
        <v>45450.0</v>
      </c>
      <c r="G100" s="200">
        <v>45450.0</v>
      </c>
      <c r="H100" s="201" t="s">
        <v>81</v>
      </c>
      <c r="I100" s="202">
        <v>1750.0</v>
      </c>
      <c r="J100" s="202">
        <f t="shared" si="10"/>
        <v>0</v>
      </c>
      <c r="K100" s="202">
        <v>0.0</v>
      </c>
      <c r="L100" s="202">
        <f t="shared" si="5"/>
        <v>1750</v>
      </c>
      <c r="M100" s="203">
        <f t="shared" si="9"/>
        <v>1</v>
      </c>
      <c r="N100" s="203" t="str">
        <f t="shared" si="2"/>
        <v/>
      </c>
      <c r="O100" s="203">
        <f t="shared" si="3"/>
        <v>1</v>
      </c>
      <c r="P100" s="204" t="b">
        <v>1</v>
      </c>
      <c r="Q100" s="197" t="s">
        <v>63</v>
      </c>
      <c r="R100" s="204" t="b">
        <v>1</v>
      </c>
      <c r="T100" s="58"/>
      <c r="U100" s="58"/>
    </row>
    <row r="101">
      <c r="A101" s="28">
        <v>2.02451E7</v>
      </c>
      <c r="B101" s="28" t="s">
        <v>1006</v>
      </c>
      <c r="C101" s="28" t="s">
        <v>300</v>
      </c>
      <c r="D101" s="93">
        <v>45446.601659444445</v>
      </c>
      <c r="E101" s="22">
        <v>17201.21</v>
      </c>
      <c r="F101" s="21">
        <v>45454.0</v>
      </c>
      <c r="G101" s="21">
        <v>45456.0</v>
      </c>
      <c r="H101" s="238" t="s">
        <v>632</v>
      </c>
      <c r="I101" s="27">
        <v>25220.9</v>
      </c>
      <c r="J101" s="27">
        <f t="shared" si="10"/>
        <v>8019.69</v>
      </c>
      <c r="K101" s="27">
        <v>13030.19</v>
      </c>
      <c r="L101" s="27">
        <f t="shared" si="5"/>
        <v>12190.71</v>
      </c>
      <c r="M101" s="26">
        <f t="shared" si="9"/>
        <v>0.4833574535</v>
      </c>
      <c r="N101" s="26" t="str">
        <f t="shared" si="2"/>
        <v/>
      </c>
      <c r="O101" s="26">
        <f t="shared" si="3"/>
        <v>0.4833574535</v>
      </c>
      <c r="P101" s="239" t="b">
        <v>0</v>
      </c>
      <c r="Q101" s="28" t="s">
        <v>800</v>
      </c>
      <c r="R101" s="239" t="b">
        <v>0</v>
      </c>
      <c r="T101" s="94" t="s">
        <v>1007</v>
      </c>
      <c r="U101" s="94" t="s">
        <v>1008</v>
      </c>
      <c r="V101" s="39" t="s">
        <v>1009</v>
      </c>
      <c r="W101" s="39"/>
      <c r="X101" s="39" t="s">
        <v>1010</v>
      </c>
      <c r="Y101" s="39" t="s">
        <v>919</v>
      </c>
      <c r="Z101" s="240" t="s">
        <v>1011</v>
      </c>
      <c r="AF101" s="39" t="s">
        <v>906</v>
      </c>
      <c r="AG101" s="39" t="s">
        <v>906</v>
      </c>
      <c r="AH101" s="39" t="s">
        <v>706</v>
      </c>
      <c r="AI101" s="39" t="s">
        <v>1012</v>
      </c>
      <c r="AJ101" s="39" t="s">
        <v>1013</v>
      </c>
    </row>
    <row r="102">
      <c r="A102" s="197">
        <v>2.0245101E7</v>
      </c>
      <c r="B102" s="197" t="s">
        <v>1014</v>
      </c>
      <c r="C102" s="197" t="s">
        <v>300</v>
      </c>
      <c r="D102" s="198">
        <v>45446.63725269676</v>
      </c>
      <c r="E102" s="199">
        <v>697.0</v>
      </c>
      <c r="F102" s="200">
        <v>45450.0</v>
      </c>
      <c r="G102" s="200">
        <v>45450.0</v>
      </c>
      <c r="H102" s="201" t="s">
        <v>81</v>
      </c>
      <c r="I102" s="202">
        <v>697.0</v>
      </c>
      <c r="J102" s="202">
        <f t="shared" si="10"/>
        <v>0</v>
      </c>
      <c r="K102" s="202">
        <v>0.0</v>
      </c>
      <c r="L102" s="202">
        <f t="shared" si="5"/>
        <v>697</v>
      </c>
      <c r="M102" s="203">
        <f t="shared" si="9"/>
        <v>1</v>
      </c>
      <c r="N102" s="203" t="str">
        <f t="shared" si="2"/>
        <v/>
      </c>
      <c r="O102" s="203">
        <f t="shared" si="3"/>
        <v>1</v>
      </c>
      <c r="P102" s="204" t="b">
        <v>1</v>
      </c>
      <c r="Q102" s="197" t="s">
        <v>63</v>
      </c>
      <c r="R102" s="204" t="b">
        <v>1</v>
      </c>
      <c r="T102" s="58"/>
      <c r="U102" s="58"/>
    </row>
    <row r="103">
      <c r="A103" s="197">
        <v>2.0245102E7</v>
      </c>
      <c r="B103" s="197" t="s">
        <v>1015</v>
      </c>
      <c r="C103" s="197" t="s">
        <v>300</v>
      </c>
      <c r="D103" s="198">
        <v>45446.640362754624</v>
      </c>
      <c r="E103" s="199">
        <v>2731.63</v>
      </c>
      <c r="F103" s="200">
        <v>45448.0</v>
      </c>
      <c r="G103" s="200">
        <v>45454.0</v>
      </c>
      <c r="H103" s="201" t="s">
        <v>87</v>
      </c>
      <c r="I103" s="202">
        <v>2731.63</v>
      </c>
      <c r="J103" s="202">
        <f t="shared" si="10"/>
        <v>0</v>
      </c>
      <c r="K103" s="202">
        <v>1480.6</v>
      </c>
      <c r="L103" s="202">
        <f t="shared" si="5"/>
        <v>1251.03</v>
      </c>
      <c r="M103" s="203">
        <f t="shared" si="9"/>
        <v>0.4579793017</v>
      </c>
      <c r="N103" s="203" t="str">
        <f t="shared" si="2"/>
        <v/>
      </c>
      <c r="O103" s="203">
        <f t="shared" si="3"/>
        <v>0.4579793017</v>
      </c>
      <c r="P103" s="204" t="b">
        <v>1</v>
      </c>
      <c r="Q103" s="197" t="s">
        <v>63</v>
      </c>
      <c r="R103" s="204" t="b">
        <v>0</v>
      </c>
      <c r="S103" s="197"/>
      <c r="T103" s="208" t="s">
        <v>761</v>
      </c>
      <c r="U103" s="208" t="s">
        <v>1016</v>
      </c>
      <c r="V103" s="197" t="s">
        <v>1017</v>
      </c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197" t="s">
        <v>741</v>
      </c>
      <c r="AI103" s="197" t="s">
        <v>1018</v>
      </c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</row>
    <row r="104">
      <c r="A104" s="197">
        <v>2.0245103E7</v>
      </c>
      <c r="B104" s="197" t="s">
        <v>1019</v>
      </c>
      <c r="C104" s="197" t="s">
        <v>300</v>
      </c>
      <c r="D104" s="198">
        <v>45446.70887216435</v>
      </c>
      <c r="E104" s="199">
        <v>30143.51</v>
      </c>
      <c r="F104" s="200">
        <v>45525.0</v>
      </c>
      <c r="G104" s="200">
        <v>45526.0</v>
      </c>
      <c r="H104" s="201" t="s">
        <v>66</v>
      </c>
      <c r="I104" s="202">
        <v>33381.67</v>
      </c>
      <c r="J104" s="202">
        <f t="shared" si="10"/>
        <v>3238.16</v>
      </c>
      <c r="K104" s="202">
        <v>16785.45</v>
      </c>
      <c r="L104" s="202">
        <f t="shared" si="5"/>
        <v>16596.22</v>
      </c>
      <c r="M104" s="203">
        <f t="shared" si="9"/>
        <v>0.4971656601</v>
      </c>
      <c r="N104" s="203" t="str">
        <f t="shared" si="2"/>
        <v/>
      </c>
      <c r="O104" s="203">
        <f t="shared" si="3"/>
        <v>0.4971656601</v>
      </c>
      <c r="P104" s="204" t="b">
        <v>1</v>
      </c>
      <c r="Q104" s="197" t="s">
        <v>63</v>
      </c>
      <c r="R104" s="204" t="b">
        <v>1</v>
      </c>
      <c r="T104" s="94"/>
      <c r="U104" s="94"/>
      <c r="V104" s="39" t="s">
        <v>1020</v>
      </c>
      <c r="AA104" s="39" t="s">
        <v>1021</v>
      </c>
      <c r="AC104" s="39" t="s">
        <v>1022</v>
      </c>
      <c r="AE104" s="39" t="s">
        <v>1023</v>
      </c>
      <c r="AF104" s="39" t="s">
        <v>1024</v>
      </c>
      <c r="AG104" s="39" t="s">
        <v>1024</v>
      </c>
      <c r="AH104" s="39" t="s">
        <v>1025</v>
      </c>
      <c r="AI104" s="39" t="s">
        <v>1026</v>
      </c>
      <c r="AJ104" s="47" t="s">
        <v>1027</v>
      </c>
    </row>
    <row r="105">
      <c r="A105" s="197">
        <v>2.0245104E7</v>
      </c>
      <c r="B105" s="197" t="s">
        <v>1028</v>
      </c>
      <c r="C105" s="197" t="s">
        <v>300</v>
      </c>
      <c r="D105" s="198">
        <v>45448.3567509375</v>
      </c>
      <c r="E105" s="199">
        <v>1558.0</v>
      </c>
      <c r="F105" s="200">
        <v>45447.0</v>
      </c>
      <c r="G105" s="200">
        <v>45460.0</v>
      </c>
      <c r="H105" s="201" t="s">
        <v>87</v>
      </c>
      <c r="I105" s="202">
        <v>1964.0</v>
      </c>
      <c r="J105" s="202">
        <f t="shared" si="10"/>
        <v>406</v>
      </c>
      <c r="K105" s="202">
        <v>1045.0</v>
      </c>
      <c r="L105" s="202">
        <f t="shared" si="5"/>
        <v>919</v>
      </c>
      <c r="M105" s="203">
        <f t="shared" si="9"/>
        <v>0.4679226069</v>
      </c>
      <c r="N105" s="203">
        <f t="shared" si="2"/>
        <v>0.4679226069</v>
      </c>
      <c r="O105" s="203" t="str">
        <f t="shared" si="3"/>
        <v/>
      </c>
      <c r="P105" s="204" t="b">
        <v>1</v>
      </c>
      <c r="Q105" s="197" t="s">
        <v>63</v>
      </c>
      <c r="R105" s="204" t="b">
        <v>1</v>
      </c>
      <c r="T105" s="58"/>
      <c r="U105" s="58"/>
      <c r="AF105" s="39"/>
      <c r="AG105" s="39" t="s">
        <v>706</v>
      </c>
      <c r="AH105" s="39" t="s">
        <v>1029</v>
      </c>
      <c r="AI105" s="39" t="s">
        <v>1030</v>
      </c>
    </row>
    <row r="106">
      <c r="A106" s="197">
        <v>2.0245105E7</v>
      </c>
      <c r="B106" s="197" t="s">
        <v>1031</v>
      </c>
      <c r="C106" s="197" t="s">
        <v>300</v>
      </c>
      <c r="D106" s="198">
        <v>45448.43501726852</v>
      </c>
      <c r="E106" s="199">
        <v>1155.53</v>
      </c>
      <c r="F106" s="200">
        <v>45470.0</v>
      </c>
      <c r="G106" s="200">
        <v>45470.0</v>
      </c>
      <c r="H106" s="201" t="s">
        <v>632</v>
      </c>
      <c r="I106" s="202">
        <v>1155.53</v>
      </c>
      <c r="J106" s="207">
        <f t="shared" si="10"/>
        <v>0</v>
      </c>
      <c r="K106" s="202">
        <v>947.18</v>
      </c>
      <c r="L106" s="202">
        <f t="shared" si="5"/>
        <v>208.35</v>
      </c>
      <c r="M106" s="211">
        <f t="shared" si="9"/>
        <v>0.1803068722</v>
      </c>
      <c r="N106" s="203" t="str">
        <f t="shared" si="2"/>
        <v/>
      </c>
      <c r="O106" s="203">
        <f t="shared" si="3"/>
        <v>0.1803068722</v>
      </c>
      <c r="P106" s="204" t="b">
        <v>1</v>
      </c>
      <c r="Q106" s="197" t="s">
        <v>63</v>
      </c>
      <c r="R106" s="204" t="b">
        <v>1</v>
      </c>
      <c r="T106" s="58"/>
      <c r="U106" s="58"/>
      <c r="AF106" s="39" t="s">
        <v>706</v>
      </c>
      <c r="AG106" s="39" t="s">
        <v>706</v>
      </c>
      <c r="AH106" s="39" t="s">
        <v>1032</v>
      </c>
      <c r="AI106" s="39" t="s">
        <v>919</v>
      </c>
    </row>
    <row r="107">
      <c r="A107" s="197">
        <v>2.0245106E7</v>
      </c>
      <c r="B107" s="197" t="s">
        <v>1033</v>
      </c>
      <c r="C107" s="197" t="s">
        <v>300</v>
      </c>
      <c r="D107" s="198">
        <v>45448.436674826386</v>
      </c>
      <c r="E107" s="199">
        <v>10538.97</v>
      </c>
      <c r="F107" s="200">
        <v>45460.0</v>
      </c>
      <c r="G107" s="200">
        <v>45475.0</v>
      </c>
      <c r="H107" s="201" t="s">
        <v>295</v>
      </c>
      <c r="I107" s="202">
        <v>10847.57</v>
      </c>
      <c r="J107" s="207">
        <f t="shared" si="10"/>
        <v>308.6</v>
      </c>
      <c r="K107" s="202">
        <v>6710.53</v>
      </c>
      <c r="L107" s="202">
        <f t="shared" si="5"/>
        <v>4137.04</v>
      </c>
      <c r="M107" s="203">
        <f t="shared" si="9"/>
        <v>0.3813794241</v>
      </c>
      <c r="N107" s="203" t="str">
        <f t="shared" si="2"/>
        <v/>
      </c>
      <c r="O107" s="203">
        <f t="shared" si="3"/>
        <v>0.3813794241</v>
      </c>
      <c r="P107" s="204" t="b">
        <v>1</v>
      </c>
      <c r="Q107" s="197" t="s">
        <v>63</v>
      </c>
      <c r="R107" s="204" t="b">
        <v>1</v>
      </c>
      <c r="S107" s="197"/>
      <c r="T107" s="208" t="s">
        <v>761</v>
      </c>
      <c r="U107" s="208" t="s">
        <v>1034</v>
      </c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197" t="s">
        <v>706</v>
      </c>
      <c r="AG107" s="197" t="s">
        <v>1035</v>
      </c>
      <c r="AH107" s="197" t="s">
        <v>1035</v>
      </c>
      <c r="AI107" s="197" t="s">
        <v>1036</v>
      </c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  <c r="AV107" s="205"/>
      <c r="AW107" s="205"/>
    </row>
    <row r="108">
      <c r="A108" s="197">
        <v>2.0245107E7</v>
      </c>
      <c r="B108" s="197" t="s">
        <v>1037</v>
      </c>
      <c r="C108" s="197" t="s">
        <v>300</v>
      </c>
      <c r="D108" s="198">
        <v>45448.58610649305</v>
      </c>
      <c r="E108" s="199">
        <v>1540.0</v>
      </c>
      <c r="F108" s="200">
        <v>45460.0</v>
      </c>
      <c r="G108" s="200">
        <v>45460.0</v>
      </c>
      <c r="H108" s="201" t="s">
        <v>295</v>
      </c>
      <c r="I108" s="202">
        <v>1540.0</v>
      </c>
      <c r="J108" s="202">
        <f t="shared" si="10"/>
        <v>0</v>
      </c>
      <c r="K108" s="202">
        <v>800.0</v>
      </c>
      <c r="L108" s="202">
        <f t="shared" si="5"/>
        <v>740</v>
      </c>
      <c r="M108" s="203">
        <f t="shared" si="9"/>
        <v>0.4805194805</v>
      </c>
      <c r="N108" s="203">
        <f t="shared" si="2"/>
        <v>0.4805194805</v>
      </c>
      <c r="O108" s="203" t="str">
        <f t="shared" si="3"/>
        <v/>
      </c>
      <c r="P108" s="204" t="b">
        <v>1</v>
      </c>
      <c r="Q108" s="197" t="s">
        <v>63</v>
      </c>
      <c r="R108" s="204" t="b">
        <v>1</v>
      </c>
      <c r="T108" s="58"/>
      <c r="U108" s="58"/>
      <c r="AG108" s="39" t="s">
        <v>706</v>
      </c>
      <c r="AH108" s="39" t="s">
        <v>706</v>
      </c>
      <c r="AI108" s="39" t="s">
        <v>1038</v>
      </c>
    </row>
    <row r="109">
      <c r="A109" s="197">
        <v>2.0245108E7</v>
      </c>
      <c r="B109" s="197" t="s">
        <v>1039</v>
      </c>
      <c r="C109" s="197" t="s">
        <v>300</v>
      </c>
      <c r="D109" s="198">
        <v>45448.62164354167</v>
      </c>
      <c r="E109" s="199">
        <v>33512.61</v>
      </c>
      <c r="F109" s="200">
        <v>45509.0</v>
      </c>
      <c r="G109" s="200">
        <v>45517.0</v>
      </c>
      <c r="H109" s="201" t="s">
        <v>87</v>
      </c>
      <c r="I109" s="202">
        <v>34877.63</v>
      </c>
      <c r="J109" s="207">
        <f t="shared" si="10"/>
        <v>1365.02</v>
      </c>
      <c r="K109" s="202">
        <v>18725.18</v>
      </c>
      <c r="L109" s="202">
        <f t="shared" si="5"/>
        <v>16152.45</v>
      </c>
      <c r="M109" s="203">
        <f t="shared" si="9"/>
        <v>0.4631177634</v>
      </c>
      <c r="N109" s="203">
        <f t="shared" si="2"/>
        <v>0.4631177634</v>
      </c>
      <c r="O109" s="203" t="str">
        <f t="shared" si="3"/>
        <v/>
      </c>
      <c r="P109" s="204" t="b">
        <v>1</v>
      </c>
      <c r="Q109" s="197" t="s">
        <v>883</v>
      </c>
      <c r="R109" s="204" t="b">
        <v>0</v>
      </c>
      <c r="T109" s="94"/>
      <c r="U109" s="94"/>
      <c r="V109" s="39" t="s">
        <v>706</v>
      </c>
      <c r="Z109" s="39" t="s">
        <v>1040</v>
      </c>
      <c r="AB109" s="39" t="s">
        <v>1041</v>
      </c>
      <c r="AC109" s="39" t="s">
        <v>1042</v>
      </c>
      <c r="AE109" s="39" t="s">
        <v>1043</v>
      </c>
      <c r="AF109" s="39" t="s">
        <v>1044</v>
      </c>
      <c r="AG109" s="39" t="s">
        <v>1045</v>
      </c>
      <c r="AH109" s="39" t="s">
        <v>1045</v>
      </c>
      <c r="AI109" s="39" t="s">
        <v>1046</v>
      </c>
    </row>
    <row r="110">
      <c r="A110" s="197">
        <v>2.0245109E7</v>
      </c>
      <c r="B110" s="197" t="s">
        <v>1047</v>
      </c>
      <c r="C110" s="197" t="s">
        <v>300</v>
      </c>
      <c r="D110" s="198">
        <v>45449.35026355324</v>
      </c>
      <c r="E110" s="199">
        <v>450.0</v>
      </c>
      <c r="F110" s="200">
        <v>45450.0</v>
      </c>
      <c r="G110" s="200">
        <v>45450.0</v>
      </c>
      <c r="H110" s="201" t="s">
        <v>81</v>
      </c>
      <c r="I110" s="202">
        <v>450.0</v>
      </c>
      <c r="J110" s="202">
        <f t="shared" si="10"/>
        <v>0</v>
      </c>
      <c r="K110" s="202">
        <v>0.0</v>
      </c>
      <c r="L110" s="202">
        <f t="shared" si="5"/>
        <v>450</v>
      </c>
      <c r="M110" s="203">
        <f t="shared" si="9"/>
        <v>1</v>
      </c>
      <c r="N110" s="203" t="str">
        <f t="shared" si="2"/>
        <v/>
      </c>
      <c r="O110" s="203">
        <f t="shared" si="3"/>
        <v>1</v>
      </c>
      <c r="P110" s="204" t="b">
        <v>1</v>
      </c>
      <c r="Q110" s="197" t="s">
        <v>63</v>
      </c>
      <c r="R110" s="204" t="b">
        <v>1</v>
      </c>
      <c r="T110" s="58"/>
      <c r="U110" s="58"/>
    </row>
    <row r="111">
      <c r="A111" s="197">
        <v>2.024511E7</v>
      </c>
      <c r="B111" s="197" t="s">
        <v>1048</v>
      </c>
      <c r="C111" s="197" t="s">
        <v>300</v>
      </c>
      <c r="D111" s="198">
        <v>45449.350975636575</v>
      </c>
      <c r="E111" s="199">
        <v>450.0</v>
      </c>
      <c r="F111" s="200">
        <v>45450.0</v>
      </c>
      <c r="G111" s="200">
        <v>45450.0</v>
      </c>
      <c r="H111" s="201" t="s">
        <v>81</v>
      </c>
      <c r="I111" s="202">
        <v>450.0</v>
      </c>
      <c r="J111" s="202">
        <f t="shared" si="10"/>
        <v>0</v>
      </c>
      <c r="K111" s="202">
        <v>0.0</v>
      </c>
      <c r="L111" s="202">
        <f t="shared" si="5"/>
        <v>450</v>
      </c>
      <c r="M111" s="203">
        <f t="shared" si="9"/>
        <v>1</v>
      </c>
      <c r="N111" s="203" t="str">
        <f t="shared" si="2"/>
        <v/>
      </c>
      <c r="O111" s="203">
        <f t="shared" si="3"/>
        <v>1</v>
      </c>
      <c r="P111" s="204" t="b">
        <v>1</v>
      </c>
      <c r="Q111" s="197" t="s">
        <v>63</v>
      </c>
      <c r="R111" s="204" t="b">
        <v>1</v>
      </c>
      <c r="T111" s="58"/>
      <c r="U111" s="58"/>
    </row>
    <row r="112">
      <c r="A112" s="197">
        <v>2.0245111E7</v>
      </c>
      <c r="B112" s="197" t="s">
        <v>1049</v>
      </c>
      <c r="C112" s="197" t="s">
        <v>300</v>
      </c>
      <c r="D112" s="198">
        <v>45453.433441608795</v>
      </c>
      <c r="E112" s="199">
        <v>2813.0</v>
      </c>
      <c r="F112" s="200">
        <v>45462.0</v>
      </c>
      <c r="G112" s="200">
        <v>45462.0</v>
      </c>
      <c r="H112" s="201" t="s">
        <v>81</v>
      </c>
      <c r="I112" s="202">
        <v>2813.0</v>
      </c>
      <c r="J112" s="207">
        <f t="shared" si="10"/>
        <v>0</v>
      </c>
      <c r="K112" s="202">
        <v>1066.89</v>
      </c>
      <c r="L112" s="202">
        <f t="shared" si="5"/>
        <v>1746.11</v>
      </c>
      <c r="M112" s="203">
        <f t="shared" si="9"/>
        <v>0.6207287593</v>
      </c>
      <c r="N112" s="203">
        <f t="shared" si="2"/>
        <v>0.6207287593</v>
      </c>
      <c r="O112" s="203" t="str">
        <f t="shared" si="3"/>
        <v/>
      </c>
      <c r="P112" s="204" t="b">
        <v>1</v>
      </c>
      <c r="Q112" s="197" t="s">
        <v>63</v>
      </c>
      <c r="R112" s="204" t="b">
        <v>1</v>
      </c>
      <c r="T112" s="58"/>
      <c r="U112" s="58"/>
      <c r="AF112" s="39" t="s">
        <v>1050</v>
      </c>
      <c r="AG112" s="39" t="s">
        <v>1051</v>
      </c>
      <c r="AH112" s="39" t="s">
        <v>1052</v>
      </c>
    </row>
    <row r="113">
      <c r="A113" s="197">
        <v>2.0245112E7</v>
      </c>
      <c r="B113" s="197" t="s">
        <v>1053</v>
      </c>
      <c r="C113" s="197" t="s">
        <v>300</v>
      </c>
      <c r="D113" s="198">
        <v>45455.34511787037</v>
      </c>
      <c r="E113" s="199">
        <v>10000.0</v>
      </c>
      <c r="F113" s="200">
        <v>45454.0</v>
      </c>
      <c r="G113" s="200">
        <v>45467.0</v>
      </c>
      <c r="H113" s="201" t="s">
        <v>66</v>
      </c>
      <c r="I113" s="202">
        <v>12040.49</v>
      </c>
      <c r="J113" s="207">
        <f t="shared" si="10"/>
        <v>2040.49</v>
      </c>
      <c r="K113" s="202">
        <v>7621.51</v>
      </c>
      <c r="L113" s="202">
        <f t="shared" si="5"/>
        <v>4418.98</v>
      </c>
      <c r="M113" s="203">
        <f t="shared" si="9"/>
        <v>0.3670099805</v>
      </c>
      <c r="N113" s="203">
        <f t="shared" si="2"/>
        <v>0.3670099805</v>
      </c>
      <c r="O113" s="203" t="str">
        <f t="shared" si="3"/>
        <v/>
      </c>
      <c r="P113" s="204" t="b">
        <v>1</v>
      </c>
      <c r="Q113" s="197" t="s">
        <v>63</v>
      </c>
      <c r="R113" s="204" t="b">
        <v>1</v>
      </c>
      <c r="T113" s="58"/>
      <c r="U113" s="58"/>
      <c r="AE113" s="39" t="s">
        <v>1054</v>
      </c>
      <c r="AF113" s="39" t="s">
        <v>1055</v>
      </c>
      <c r="AG113" s="39" t="s">
        <v>1056</v>
      </c>
      <c r="AH113" s="39" t="s">
        <v>892</v>
      </c>
    </row>
    <row r="114">
      <c r="A114" s="197">
        <v>2.0245113E7</v>
      </c>
      <c r="B114" s="197" t="s">
        <v>1057</v>
      </c>
      <c r="C114" s="197" t="s">
        <v>300</v>
      </c>
      <c r="D114" s="198">
        <v>45455.357470613424</v>
      </c>
      <c r="E114" s="199">
        <v>18392.96</v>
      </c>
      <c r="F114" s="200">
        <v>45455.0</v>
      </c>
      <c r="G114" s="200">
        <v>45468.0</v>
      </c>
      <c r="H114" s="201" t="s">
        <v>76</v>
      </c>
      <c r="I114" s="202">
        <v>18392.96</v>
      </c>
      <c r="J114" s="207">
        <f t="shared" si="10"/>
        <v>0</v>
      </c>
      <c r="K114" s="202">
        <v>10245.69</v>
      </c>
      <c r="L114" s="202">
        <f t="shared" si="5"/>
        <v>8147.27</v>
      </c>
      <c r="M114" s="203">
        <f t="shared" si="9"/>
        <v>0.4429558918</v>
      </c>
      <c r="N114" s="203" t="str">
        <f t="shared" si="2"/>
        <v/>
      </c>
      <c r="O114" s="203">
        <f t="shared" si="3"/>
        <v>0.4429558918</v>
      </c>
      <c r="P114" s="204" t="b">
        <v>1</v>
      </c>
      <c r="Q114" s="197" t="s">
        <v>63</v>
      </c>
      <c r="R114" s="204" t="b">
        <v>1</v>
      </c>
      <c r="T114" s="94"/>
      <c r="U114" s="94"/>
      <c r="V114" s="39" t="s">
        <v>1058</v>
      </c>
      <c r="AF114" s="39" t="s">
        <v>706</v>
      </c>
      <c r="AG114" s="39" t="s">
        <v>706</v>
      </c>
      <c r="AH114" s="39" t="s">
        <v>1059</v>
      </c>
    </row>
    <row r="115">
      <c r="A115" s="197">
        <v>2.0245114E7</v>
      </c>
      <c r="B115" s="197" t="s">
        <v>1060</v>
      </c>
      <c r="C115" s="197" t="s">
        <v>300</v>
      </c>
      <c r="D115" s="198">
        <v>45460.35389442129</v>
      </c>
      <c r="E115" s="199">
        <v>23858.31</v>
      </c>
      <c r="F115" s="200">
        <v>45464.0</v>
      </c>
      <c r="G115" s="200">
        <v>45464.0</v>
      </c>
      <c r="H115" s="201" t="s">
        <v>81</v>
      </c>
      <c r="I115" s="202">
        <v>24038.31</v>
      </c>
      <c r="J115" s="202">
        <f t="shared" si="10"/>
        <v>180</v>
      </c>
      <c r="K115" s="202">
        <v>14379.76</v>
      </c>
      <c r="L115" s="202">
        <f t="shared" si="5"/>
        <v>9658.55</v>
      </c>
      <c r="M115" s="203">
        <f t="shared" si="9"/>
        <v>0.4017982129</v>
      </c>
      <c r="N115" s="203" t="str">
        <f t="shared" si="2"/>
        <v/>
      </c>
      <c r="O115" s="203">
        <f t="shared" si="3"/>
        <v>0.4017982129</v>
      </c>
      <c r="P115" s="204" t="b">
        <v>1</v>
      </c>
      <c r="Q115" s="197" t="s">
        <v>63</v>
      </c>
      <c r="R115" s="204" t="b">
        <v>1</v>
      </c>
      <c r="S115" s="197"/>
      <c r="T115" s="208" t="s">
        <v>761</v>
      </c>
      <c r="U115" s="208" t="s">
        <v>1061</v>
      </c>
      <c r="V115" s="197" t="s">
        <v>1062</v>
      </c>
      <c r="W115" s="205"/>
      <c r="X115" s="205"/>
      <c r="Y115" s="205"/>
      <c r="Z115" s="205"/>
      <c r="AA115" s="205"/>
      <c r="AB115" s="205"/>
      <c r="AC115" s="205"/>
      <c r="AD115" s="205"/>
      <c r="AE115" s="197" t="s">
        <v>1063</v>
      </c>
      <c r="AF115" s="197" t="s">
        <v>1064</v>
      </c>
      <c r="AG115" s="197" t="s">
        <v>1063</v>
      </c>
      <c r="AH115" s="197" t="s">
        <v>1052</v>
      </c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</row>
    <row r="116">
      <c r="A116" s="197">
        <v>2.0245115E7</v>
      </c>
      <c r="B116" s="197" t="s">
        <v>1065</v>
      </c>
      <c r="C116" s="197" t="s">
        <v>300</v>
      </c>
      <c r="D116" s="198">
        <v>45460.359309050924</v>
      </c>
      <c r="E116" s="199">
        <v>2646.04</v>
      </c>
      <c r="F116" s="200">
        <v>45470.0</v>
      </c>
      <c r="G116" s="200">
        <v>45470.0</v>
      </c>
      <c r="H116" s="201" t="s">
        <v>87</v>
      </c>
      <c r="I116" s="202">
        <v>3136.54</v>
      </c>
      <c r="J116" s="207">
        <f t="shared" si="10"/>
        <v>490.5</v>
      </c>
      <c r="K116" s="202">
        <v>2032.0</v>
      </c>
      <c r="L116" s="202">
        <f t="shared" si="5"/>
        <v>1104.54</v>
      </c>
      <c r="M116" s="203">
        <f t="shared" si="9"/>
        <v>0.3521523717</v>
      </c>
      <c r="N116" s="203">
        <f t="shared" si="2"/>
        <v>0.3521523717</v>
      </c>
      <c r="O116" s="203" t="str">
        <f t="shared" si="3"/>
        <v/>
      </c>
      <c r="P116" s="204" t="b">
        <v>1</v>
      </c>
      <c r="Q116" s="197" t="s">
        <v>63</v>
      </c>
      <c r="R116" s="204" t="b">
        <v>1</v>
      </c>
      <c r="T116" s="58"/>
      <c r="U116" s="58"/>
      <c r="AF116" s="39" t="s">
        <v>706</v>
      </c>
      <c r="AG116" s="39" t="s">
        <v>1066</v>
      </c>
      <c r="AH116" s="39" t="s">
        <v>1067</v>
      </c>
    </row>
    <row r="117">
      <c r="A117" s="197">
        <v>2.0245116E7</v>
      </c>
      <c r="B117" s="197" t="s">
        <v>1068</v>
      </c>
      <c r="C117" s="197" t="s">
        <v>300</v>
      </c>
      <c r="D117" s="198">
        <v>45460.578624444446</v>
      </c>
      <c r="E117" s="199">
        <v>13877.26</v>
      </c>
      <c r="F117" s="200">
        <v>45464.0</v>
      </c>
      <c r="G117" s="200">
        <v>45467.0</v>
      </c>
      <c r="H117" s="201" t="s">
        <v>87</v>
      </c>
      <c r="I117" s="202">
        <v>16957.26</v>
      </c>
      <c r="J117" s="202">
        <f t="shared" si="10"/>
        <v>3080</v>
      </c>
      <c r="K117" s="202">
        <v>10957.31</v>
      </c>
      <c r="L117" s="202">
        <f t="shared" si="5"/>
        <v>5999.95</v>
      </c>
      <c r="M117" s="203">
        <f t="shared" si="9"/>
        <v>0.3538278</v>
      </c>
      <c r="N117" s="203">
        <f t="shared" si="2"/>
        <v>0.3538278</v>
      </c>
      <c r="O117" s="203" t="str">
        <f t="shared" si="3"/>
        <v/>
      </c>
      <c r="P117" s="204" t="b">
        <v>1</v>
      </c>
      <c r="Q117" s="197" t="s">
        <v>63</v>
      </c>
      <c r="R117" s="204" t="b">
        <v>1</v>
      </c>
      <c r="T117" s="58"/>
      <c r="U117" s="58"/>
      <c r="AF117" s="39" t="s">
        <v>706</v>
      </c>
      <c r="AG117" s="39" t="s">
        <v>199</v>
      </c>
    </row>
    <row r="118">
      <c r="A118" s="28">
        <v>2.0245117E7</v>
      </c>
      <c r="B118" s="28" t="s">
        <v>1069</v>
      </c>
      <c r="C118" s="28" t="s">
        <v>300</v>
      </c>
      <c r="D118" s="93">
        <v>45462.36739407407</v>
      </c>
      <c r="E118" s="22">
        <v>117354.87</v>
      </c>
      <c r="F118" s="145"/>
      <c r="G118" s="145"/>
      <c r="H118" s="193" t="s">
        <v>66</v>
      </c>
      <c r="I118" s="218">
        <v>0.0</v>
      </c>
      <c r="J118" s="77">
        <f t="shared" si="10"/>
        <v>0</v>
      </c>
      <c r="K118" s="27">
        <v>0.0</v>
      </c>
      <c r="L118" s="27">
        <f t="shared" si="5"/>
        <v>117354.87</v>
      </c>
      <c r="M118" s="26" t="str">
        <f t="shared" si="9"/>
        <v>#DIV/0!</v>
      </c>
      <c r="N118" s="195" t="str">
        <f t="shared" si="2"/>
        <v/>
      </c>
      <c r="O118" s="195" t="str">
        <f t="shared" si="3"/>
        <v/>
      </c>
      <c r="P118" s="196" t="b">
        <v>0</v>
      </c>
      <c r="Q118" s="189" t="s">
        <v>92</v>
      </c>
      <c r="R118" s="196" t="b">
        <v>0</v>
      </c>
      <c r="S118" s="123"/>
      <c r="T118" s="94" t="s">
        <v>1070</v>
      </c>
      <c r="U118" s="94" t="s">
        <v>1071</v>
      </c>
      <c r="V118" s="123"/>
      <c r="W118" s="123" t="s">
        <v>1072</v>
      </c>
      <c r="X118" s="123" t="s">
        <v>1072</v>
      </c>
      <c r="Y118" s="39" t="s">
        <v>1072</v>
      </c>
      <c r="Z118" s="39" t="s">
        <v>1073</v>
      </c>
      <c r="AA118" s="39"/>
      <c r="AB118" s="39" t="s">
        <v>1074</v>
      </c>
      <c r="AC118" s="39"/>
      <c r="AD118" s="39"/>
      <c r="AE118" s="39"/>
      <c r="AF118" s="39" t="s">
        <v>1075</v>
      </c>
      <c r="AG118" s="39" t="s">
        <v>919</v>
      </c>
    </row>
    <row r="119">
      <c r="A119" s="28">
        <v>2.0245118E7</v>
      </c>
      <c r="B119" s="28" t="s">
        <v>1076</v>
      </c>
      <c r="C119" s="28" t="s">
        <v>300</v>
      </c>
      <c r="D119" s="93">
        <v>45462.36914539352</v>
      </c>
      <c r="E119" s="22">
        <v>90115.71</v>
      </c>
      <c r="F119" s="145"/>
      <c r="G119" s="145"/>
      <c r="H119" s="238" t="s">
        <v>66</v>
      </c>
      <c r="I119" s="218">
        <v>0.0</v>
      </c>
      <c r="J119" s="77">
        <f t="shared" si="10"/>
        <v>0</v>
      </c>
      <c r="K119" s="27">
        <v>0.0</v>
      </c>
      <c r="L119" s="27">
        <f t="shared" si="5"/>
        <v>90115.71</v>
      </c>
      <c r="M119" s="26" t="str">
        <f t="shared" si="9"/>
        <v>#DIV/0!</v>
      </c>
      <c r="N119" s="26" t="str">
        <f t="shared" si="2"/>
        <v/>
      </c>
      <c r="O119" s="26" t="str">
        <f t="shared" si="3"/>
        <v/>
      </c>
      <c r="P119" s="239" t="b">
        <v>0</v>
      </c>
      <c r="Q119" s="28" t="s">
        <v>92</v>
      </c>
      <c r="R119" s="239" t="b">
        <v>0</v>
      </c>
      <c r="S119" s="123"/>
      <c r="T119" s="94" t="s">
        <v>1070</v>
      </c>
      <c r="U119" s="94" t="s">
        <v>1071</v>
      </c>
      <c r="W119" s="39" t="s">
        <v>1072</v>
      </c>
      <c r="X119" s="39" t="s">
        <v>1072</v>
      </c>
      <c r="Y119" s="39" t="s">
        <v>1072</v>
      </c>
      <c r="Z119" s="39" t="s">
        <v>1077</v>
      </c>
      <c r="AB119" s="39" t="s">
        <v>1078</v>
      </c>
      <c r="AC119" s="39" t="s">
        <v>1079</v>
      </c>
      <c r="AE119" s="39" t="s">
        <v>1080</v>
      </c>
      <c r="AF119" s="39" t="s">
        <v>1075</v>
      </c>
    </row>
    <row r="120">
      <c r="A120" s="197">
        <v>2.0245119E7</v>
      </c>
      <c r="B120" s="197" t="s">
        <v>1081</v>
      </c>
      <c r="C120" s="197" t="s">
        <v>300</v>
      </c>
      <c r="D120" s="198">
        <v>45463.393176111116</v>
      </c>
      <c r="E120" s="199">
        <v>7742.74</v>
      </c>
      <c r="F120" s="200">
        <v>45523.0</v>
      </c>
      <c r="G120" s="200">
        <v>45524.0</v>
      </c>
      <c r="H120" s="201" t="s">
        <v>632</v>
      </c>
      <c r="I120" s="202">
        <v>8540.99</v>
      </c>
      <c r="J120" s="207">
        <f t="shared" si="10"/>
        <v>798.25</v>
      </c>
      <c r="K120" s="202">
        <v>4391.46</v>
      </c>
      <c r="L120" s="202">
        <f t="shared" si="5"/>
        <v>4149.53</v>
      </c>
      <c r="M120" s="203">
        <f t="shared" si="9"/>
        <v>0.4858371219</v>
      </c>
      <c r="N120" s="203" t="str">
        <f t="shared" si="2"/>
        <v/>
      </c>
      <c r="O120" s="203">
        <f t="shared" si="3"/>
        <v>0.4858371219</v>
      </c>
      <c r="P120" s="204" t="b">
        <v>1</v>
      </c>
      <c r="Q120" s="197" t="s">
        <v>63</v>
      </c>
      <c r="R120" s="204" t="b">
        <v>1</v>
      </c>
      <c r="S120" s="197"/>
      <c r="T120" s="208" t="s">
        <v>761</v>
      </c>
      <c r="U120" s="208" t="s">
        <v>1061</v>
      </c>
      <c r="V120" s="197" t="s">
        <v>706</v>
      </c>
      <c r="W120" s="205"/>
      <c r="X120" s="205"/>
      <c r="Y120" s="205"/>
      <c r="Z120" s="205"/>
      <c r="AA120" s="197" t="s">
        <v>843</v>
      </c>
      <c r="AB120" s="197" t="s">
        <v>1082</v>
      </c>
      <c r="AC120" s="197" t="s">
        <v>1083</v>
      </c>
      <c r="AD120" s="205" t="s">
        <v>1084</v>
      </c>
      <c r="AE120" s="205"/>
      <c r="AF120" s="197" t="s">
        <v>1085</v>
      </c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  <c r="AV120" s="205"/>
      <c r="AW120" s="205"/>
    </row>
    <row r="121">
      <c r="A121" s="197">
        <v>2.024512E7</v>
      </c>
      <c r="B121" s="197" t="s">
        <v>1086</v>
      </c>
      <c r="C121" s="197" t="s">
        <v>300</v>
      </c>
      <c r="D121" s="198">
        <v>45464.374101469904</v>
      </c>
      <c r="E121" s="199">
        <v>84427.56</v>
      </c>
      <c r="F121" s="200">
        <v>45523.0</v>
      </c>
      <c r="G121" s="200">
        <v>45615.0</v>
      </c>
      <c r="H121" s="201" t="s">
        <v>632</v>
      </c>
      <c r="I121" s="202">
        <v>91914.42</v>
      </c>
      <c r="J121" s="207">
        <f t="shared" si="10"/>
        <v>7486.86</v>
      </c>
      <c r="K121" s="202">
        <v>70309.14</v>
      </c>
      <c r="L121" s="202">
        <f t="shared" si="5"/>
        <v>21605.28</v>
      </c>
      <c r="M121" s="211">
        <f t="shared" si="9"/>
        <v>0.2350586556</v>
      </c>
      <c r="N121" s="203">
        <f t="shared" si="2"/>
        <v>0.2350586556</v>
      </c>
      <c r="O121" s="203" t="str">
        <f t="shared" si="3"/>
        <v/>
      </c>
      <c r="P121" s="204" t="b">
        <v>1</v>
      </c>
      <c r="Q121" s="197" t="s">
        <v>63</v>
      </c>
      <c r="R121" s="204" t="b">
        <v>1</v>
      </c>
      <c r="T121" s="94" t="s">
        <v>1087</v>
      </c>
      <c r="U121" s="94" t="s">
        <v>1088</v>
      </c>
      <c r="V121" s="39" t="s">
        <v>1089</v>
      </c>
      <c r="W121" s="39" t="s">
        <v>1090</v>
      </c>
      <c r="X121" s="39" t="s">
        <v>1091</v>
      </c>
      <c r="Y121" s="39" t="s">
        <v>1092</v>
      </c>
      <c r="Z121" s="39" t="s">
        <v>1093</v>
      </c>
      <c r="AA121" s="39" t="s">
        <v>1094</v>
      </c>
      <c r="AB121" s="39" t="s">
        <v>1095</v>
      </c>
      <c r="AC121" s="39" t="s">
        <v>1096</v>
      </c>
      <c r="AD121" s="47" t="s">
        <v>1097</v>
      </c>
      <c r="AE121" s="39" t="s">
        <v>1098</v>
      </c>
      <c r="AF121" s="39" t="s">
        <v>1099</v>
      </c>
      <c r="AG121" s="39" t="s">
        <v>919</v>
      </c>
    </row>
    <row r="122">
      <c r="A122" s="212">
        <v>2.0245121E7</v>
      </c>
      <c r="B122" s="212" t="s">
        <v>1100</v>
      </c>
      <c r="C122" s="212" t="s">
        <v>300</v>
      </c>
      <c r="D122" s="213">
        <v>45464.38400884259</v>
      </c>
      <c r="E122" s="214">
        <v>19691.38</v>
      </c>
      <c r="F122" s="215">
        <v>45468.0</v>
      </c>
      <c r="G122" s="216"/>
      <c r="H122" s="217" t="s">
        <v>66</v>
      </c>
      <c r="I122" s="218">
        <v>15180.25</v>
      </c>
      <c r="J122" s="241">
        <f t="shared" si="10"/>
        <v>0</v>
      </c>
      <c r="K122" s="218">
        <v>13263.83</v>
      </c>
      <c r="L122" s="218">
        <f t="shared" si="5"/>
        <v>6427.55</v>
      </c>
      <c r="M122" s="219">
        <f t="shared" si="9"/>
        <v>0.4234152929</v>
      </c>
      <c r="N122" s="219" t="str">
        <f t="shared" si="2"/>
        <v/>
      </c>
      <c r="O122" s="219">
        <f t="shared" si="3"/>
        <v>0.4234152929</v>
      </c>
      <c r="P122" s="220" t="b">
        <v>0</v>
      </c>
      <c r="Q122" s="212" t="s">
        <v>800</v>
      </c>
      <c r="R122" s="220" t="b">
        <v>0</v>
      </c>
      <c r="T122" s="94" t="s">
        <v>1101</v>
      </c>
      <c r="U122" s="94" t="s">
        <v>1102</v>
      </c>
      <c r="V122" s="39" t="s">
        <v>1103</v>
      </c>
      <c r="W122" s="39" t="s">
        <v>1104</v>
      </c>
      <c r="X122" s="39" t="s">
        <v>1105</v>
      </c>
      <c r="Y122" s="39" t="s">
        <v>1106</v>
      </c>
      <c r="AA122" s="39" t="s">
        <v>1107</v>
      </c>
      <c r="AB122" s="39" t="s">
        <v>1107</v>
      </c>
      <c r="AC122" s="39" t="s">
        <v>1108</v>
      </c>
      <c r="AD122" s="47" t="s">
        <v>1109</v>
      </c>
      <c r="AF122" s="39" t="s">
        <v>706</v>
      </c>
      <c r="AG122" s="39" t="s">
        <v>706</v>
      </c>
    </row>
    <row r="123">
      <c r="A123" s="197">
        <v>2.0245122E7</v>
      </c>
      <c r="B123" s="197" t="s">
        <v>1110</v>
      </c>
      <c r="C123" s="197" t="s">
        <v>300</v>
      </c>
      <c r="D123" s="198">
        <v>45464.53137243056</v>
      </c>
      <c r="E123" s="199">
        <v>48756.44</v>
      </c>
      <c r="F123" s="200">
        <v>45481.0</v>
      </c>
      <c r="G123" s="200">
        <v>45553.0</v>
      </c>
      <c r="H123" s="201" t="s">
        <v>81</v>
      </c>
      <c r="I123" s="202">
        <v>51402.6</v>
      </c>
      <c r="J123" s="207">
        <f t="shared" si="10"/>
        <v>2646.16</v>
      </c>
      <c r="K123" s="202">
        <v>20126.05</v>
      </c>
      <c r="L123" s="202">
        <f t="shared" si="5"/>
        <v>31276.55</v>
      </c>
      <c r="M123" s="203">
        <f t="shared" si="9"/>
        <v>0.6084624124</v>
      </c>
      <c r="N123" s="203" t="str">
        <f t="shared" si="2"/>
        <v/>
      </c>
      <c r="O123" s="203">
        <f t="shared" si="3"/>
        <v>0.6084624124</v>
      </c>
      <c r="P123" s="204" t="b">
        <v>1</v>
      </c>
      <c r="Q123" s="197" t="s">
        <v>63</v>
      </c>
      <c r="R123" s="204" t="b">
        <v>1</v>
      </c>
      <c r="S123" s="197"/>
      <c r="T123" s="208" t="s">
        <v>761</v>
      </c>
      <c r="U123" s="208" t="s">
        <v>1061</v>
      </c>
      <c r="V123" s="197" t="s">
        <v>1111</v>
      </c>
      <c r="W123" s="197" t="s">
        <v>1112</v>
      </c>
      <c r="X123" s="197" t="s">
        <v>1113</v>
      </c>
      <c r="Y123" s="197" t="s">
        <v>1114</v>
      </c>
      <c r="Z123" s="197" t="s">
        <v>1115</v>
      </c>
      <c r="AA123" s="197" t="s">
        <v>1116</v>
      </c>
      <c r="AB123" s="197" t="s">
        <v>1117</v>
      </c>
      <c r="AC123" s="197" t="s">
        <v>1118</v>
      </c>
      <c r="AD123" s="205" t="s">
        <v>1119</v>
      </c>
      <c r="AE123" s="197" t="s">
        <v>1120</v>
      </c>
      <c r="AF123" s="197" t="s">
        <v>1121</v>
      </c>
      <c r="AG123" s="197" t="s">
        <v>1122</v>
      </c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</row>
    <row r="124">
      <c r="A124" s="28">
        <v>2.0245123E7</v>
      </c>
      <c r="B124" s="28" t="s">
        <v>1123</v>
      </c>
      <c r="C124" s="28" t="s">
        <v>300</v>
      </c>
      <c r="D124" s="93">
        <v>45467.485572453705</v>
      </c>
      <c r="E124" s="22">
        <v>32636.64</v>
      </c>
      <c r="F124" s="145"/>
      <c r="G124" s="145"/>
      <c r="H124" s="193" t="s">
        <v>76</v>
      </c>
      <c r="I124" s="27">
        <v>20000.0</v>
      </c>
      <c r="J124" s="77">
        <f t="shared" si="10"/>
        <v>0</v>
      </c>
      <c r="K124" s="27">
        <v>3257.2</v>
      </c>
      <c r="L124" s="27">
        <f t="shared" si="5"/>
        <v>29379.44</v>
      </c>
      <c r="M124" s="26">
        <f t="shared" si="9"/>
        <v>1.468972</v>
      </c>
      <c r="N124" s="195" t="str">
        <f t="shared" si="2"/>
        <v/>
      </c>
      <c r="O124" s="195">
        <f t="shared" si="3"/>
        <v>1.468972</v>
      </c>
      <c r="P124" s="196" t="b">
        <v>0</v>
      </c>
      <c r="Q124" s="189" t="s">
        <v>780</v>
      </c>
      <c r="R124" s="196" t="b">
        <v>0</v>
      </c>
      <c r="T124" s="94" t="s">
        <v>1124</v>
      </c>
      <c r="U124" s="94" t="s">
        <v>1125</v>
      </c>
      <c r="V124" s="39" t="s">
        <v>1126</v>
      </c>
      <c r="Z124" s="39" t="s">
        <v>1127</v>
      </c>
      <c r="AA124" s="39" t="s">
        <v>1128</v>
      </c>
      <c r="AB124" s="39" t="s">
        <v>1129</v>
      </c>
      <c r="AC124" s="39" t="s">
        <v>1130</v>
      </c>
      <c r="AD124" s="47" t="s">
        <v>1131</v>
      </c>
      <c r="AE124" s="39" t="s">
        <v>1132</v>
      </c>
      <c r="AF124" s="39" t="s">
        <v>1133</v>
      </c>
      <c r="AG124" s="39" t="s">
        <v>1134</v>
      </c>
    </row>
    <row r="125">
      <c r="A125" s="197">
        <v>2.0245124E7</v>
      </c>
      <c r="B125" s="197" t="s">
        <v>1135</v>
      </c>
      <c r="C125" s="197" t="s">
        <v>300</v>
      </c>
      <c r="D125" s="198">
        <v>45468.423609375</v>
      </c>
      <c r="E125" s="199">
        <v>2106.0</v>
      </c>
      <c r="F125" s="227"/>
      <c r="G125" s="227"/>
      <c r="H125" s="201" t="s">
        <v>87</v>
      </c>
      <c r="I125" s="202">
        <v>2106.0</v>
      </c>
      <c r="J125" s="207">
        <f t="shared" si="10"/>
        <v>0</v>
      </c>
      <c r="K125" s="202">
        <v>1055.0</v>
      </c>
      <c r="L125" s="202">
        <f t="shared" si="5"/>
        <v>1051</v>
      </c>
      <c r="M125" s="203">
        <f t="shared" si="9"/>
        <v>0.4990503324</v>
      </c>
      <c r="N125" s="203">
        <f t="shared" si="2"/>
        <v>0.4990503324</v>
      </c>
      <c r="O125" s="203" t="str">
        <f t="shared" si="3"/>
        <v/>
      </c>
      <c r="P125" s="204" t="b">
        <v>1</v>
      </c>
      <c r="Q125" s="197" t="s">
        <v>63</v>
      </c>
      <c r="R125" s="204" t="b">
        <v>1</v>
      </c>
      <c r="T125" s="58"/>
      <c r="U125" s="58"/>
      <c r="AE125" s="39" t="s">
        <v>1136</v>
      </c>
      <c r="AF125" s="39" t="s">
        <v>1137</v>
      </c>
      <c r="AG125" s="39" t="s">
        <v>919</v>
      </c>
    </row>
    <row r="126">
      <c r="A126" s="28">
        <v>2.0245125E7</v>
      </c>
      <c r="B126" s="28" t="s">
        <v>1138</v>
      </c>
      <c r="C126" s="28" t="s">
        <v>300</v>
      </c>
      <c r="D126" s="93">
        <v>45468.72016561343</v>
      </c>
      <c r="E126" s="22">
        <v>150000.0</v>
      </c>
      <c r="F126" s="145"/>
      <c r="G126" s="145"/>
      <c r="H126" s="193" t="s">
        <v>76</v>
      </c>
      <c r="I126" s="218">
        <v>97397.46</v>
      </c>
      <c r="J126" s="77">
        <f t="shared" si="10"/>
        <v>0</v>
      </c>
      <c r="K126" s="27">
        <v>71130.59</v>
      </c>
      <c r="L126" s="27">
        <f t="shared" si="5"/>
        <v>78869.41</v>
      </c>
      <c r="M126" s="26">
        <f t="shared" si="9"/>
        <v>0.8097686531</v>
      </c>
      <c r="N126" s="195" t="str">
        <f t="shared" si="2"/>
        <v/>
      </c>
      <c r="O126" s="195">
        <f t="shared" si="3"/>
        <v>0.8097686531</v>
      </c>
      <c r="P126" s="196" t="b">
        <v>0</v>
      </c>
      <c r="Q126" s="189" t="s">
        <v>1139</v>
      </c>
      <c r="R126" s="196" t="b">
        <v>0</v>
      </c>
      <c r="T126" s="94" t="s">
        <v>1140</v>
      </c>
      <c r="U126" s="94" t="s">
        <v>1141</v>
      </c>
      <c r="V126" s="39" t="s">
        <v>1142</v>
      </c>
      <c r="W126" s="39" t="s">
        <v>1143</v>
      </c>
      <c r="X126" s="39" t="s">
        <v>1144</v>
      </c>
      <c r="Y126" s="39" t="s">
        <v>1145</v>
      </c>
      <c r="Z126" s="39" t="s">
        <v>1146</v>
      </c>
      <c r="AA126" s="39" t="s">
        <v>1147</v>
      </c>
      <c r="AB126" s="39" t="s">
        <v>1148</v>
      </c>
      <c r="AC126" s="39" t="s">
        <v>1149</v>
      </c>
      <c r="AD126" s="47" t="s">
        <v>1150</v>
      </c>
      <c r="AE126" s="39" t="s">
        <v>1151</v>
      </c>
      <c r="AF126" s="39" t="s">
        <v>1152</v>
      </c>
      <c r="AG126" s="39" t="s">
        <v>1152</v>
      </c>
    </row>
    <row r="127">
      <c r="A127" s="197">
        <v>2.0245126E7</v>
      </c>
      <c r="B127" s="197" t="s">
        <v>1153</v>
      </c>
      <c r="C127" s="197" t="s">
        <v>300</v>
      </c>
      <c r="D127" s="198">
        <v>45469.547081261575</v>
      </c>
      <c r="E127" s="199">
        <v>21177.97</v>
      </c>
      <c r="F127" s="227"/>
      <c r="G127" s="227"/>
      <c r="H127" s="201" t="s">
        <v>66</v>
      </c>
      <c r="I127" s="202">
        <v>27888.15</v>
      </c>
      <c r="J127" s="207">
        <f t="shared" si="10"/>
        <v>6710.18</v>
      </c>
      <c r="K127" s="202">
        <v>14911.74</v>
      </c>
      <c r="L127" s="202">
        <f t="shared" si="5"/>
        <v>12976.41</v>
      </c>
      <c r="M127" s="203">
        <f t="shared" si="9"/>
        <v>0.4653019293</v>
      </c>
      <c r="N127" s="203" t="str">
        <f t="shared" si="2"/>
        <v/>
      </c>
      <c r="O127" s="203">
        <f t="shared" si="3"/>
        <v>0.4653019293</v>
      </c>
      <c r="P127" s="204" t="b">
        <v>1</v>
      </c>
      <c r="Q127" s="197" t="s">
        <v>63</v>
      </c>
      <c r="R127" s="204" t="b">
        <v>1</v>
      </c>
      <c r="T127" s="94"/>
      <c r="U127" s="94"/>
      <c r="V127" s="39" t="s">
        <v>1062</v>
      </c>
      <c r="AA127" s="242" t="s">
        <v>1154</v>
      </c>
      <c r="AB127" s="242" t="s">
        <v>1155</v>
      </c>
      <c r="AC127" s="242" t="s">
        <v>1156</v>
      </c>
      <c r="AD127" s="242" t="s">
        <v>1157</v>
      </c>
      <c r="AE127" s="39" t="s">
        <v>1158</v>
      </c>
      <c r="AF127" s="39" t="s">
        <v>1159</v>
      </c>
      <c r="AG127" s="39" t="s">
        <v>919</v>
      </c>
    </row>
    <row r="128">
      <c r="A128" s="197">
        <v>2.0245127E7</v>
      </c>
      <c r="B128" s="197" t="s">
        <v>1160</v>
      </c>
      <c r="C128" s="197" t="s">
        <v>300</v>
      </c>
      <c r="D128" s="198">
        <v>45470.365867430555</v>
      </c>
      <c r="E128" s="199">
        <v>50994.47</v>
      </c>
      <c r="F128" s="200">
        <v>45505.0</v>
      </c>
      <c r="G128" s="200">
        <v>45519.0</v>
      </c>
      <c r="H128" s="201" t="s">
        <v>87</v>
      </c>
      <c r="I128" s="202">
        <v>64221.18</v>
      </c>
      <c r="J128" s="207">
        <f t="shared" si="10"/>
        <v>13226.71</v>
      </c>
      <c r="K128" s="202">
        <v>24019.73</v>
      </c>
      <c r="L128" s="202">
        <f t="shared" si="5"/>
        <v>40201.45</v>
      </c>
      <c r="M128" s="203">
        <f t="shared" si="9"/>
        <v>0.6259842937</v>
      </c>
      <c r="N128" s="203">
        <f t="shared" si="2"/>
        <v>0.6259842937</v>
      </c>
      <c r="O128" s="203" t="str">
        <f t="shared" si="3"/>
        <v/>
      </c>
      <c r="P128" s="204" t="b">
        <v>1</v>
      </c>
      <c r="Q128" s="197" t="s">
        <v>63</v>
      </c>
      <c r="R128" s="204" t="b">
        <v>1</v>
      </c>
      <c r="S128" s="39"/>
      <c r="T128" s="94" t="s">
        <v>1161</v>
      </c>
      <c r="U128" s="94" t="s">
        <v>1161</v>
      </c>
      <c r="V128" s="39" t="s">
        <v>1162</v>
      </c>
      <c r="Z128" s="39" t="s">
        <v>1163</v>
      </c>
      <c r="AA128" s="39" t="s">
        <v>1164</v>
      </c>
      <c r="AB128" s="39" t="s">
        <v>1165</v>
      </c>
      <c r="AC128" s="39" t="s">
        <v>1166</v>
      </c>
      <c r="AD128" s="47" t="s">
        <v>1167</v>
      </c>
      <c r="AE128" s="39" t="s">
        <v>1168</v>
      </c>
      <c r="AF128" s="39" t="s">
        <v>1169</v>
      </c>
      <c r="AG128" s="39" t="s">
        <v>1169</v>
      </c>
    </row>
    <row r="129">
      <c r="A129" s="197">
        <v>2.0245128E7</v>
      </c>
      <c r="B129" s="197" t="s">
        <v>1170</v>
      </c>
      <c r="C129" s="197" t="s">
        <v>300</v>
      </c>
      <c r="D129" s="198">
        <v>45471.571900358795</v>
      </c>
      <c r="E129" s="199">
        <v>9382.89</v>
      </c>
      <c r="F129" s="200">
        <v>45474.0</v>
      </c>
      <c r="G129" s="200">
        <v>45474.0</v>
      </c>
      <c r="H129" s="201" t="s">
        <v>87</v>
      </c>
      <c r="I129" s="202">
        <v>9382.89</v>
      </c>
      <c r="J129" s="207">
        <f t="shared" si="10"/>
        <v>0</v>
      </c>
      <c r="K129" s="202">
        <v>6064.18</v>
      </c>
      <c r="L129" s="202">
        <f t="shared" si="5"/>
        <v>3318.71</v>
      </c>
      <c r="M129" s="203">
        <f t="shared" si="9"/>
        <v>0.353698061</v>
      </c>
      <c r="N129" s="203">
        <f t="shared" si="2"/>
        <v>0.353698061</v>
      </c>
      <c r="O129" s="203" t="str">
        <f t="shared" si="3"/>
        <v/>
      </c>
      <c r="P129" s="204" t="b">
        <v>1</v>
      </c>
      <c r="Q129" s="197" t="s">
        <v>63</v>
      </c>
      <c r="R129" s="204" t="b">
        <v>1</v>
      </c>
      <c r="T129" s="58"/>
      <c r="U129" s="58"/>
      <c r="AC129" s="39"/>
      <c r="AD129" s="242" t="s">
        <v>1171</v>
      </c>
      <c r="AE129" s="39" t="s">
        <v>706</v>
      </c>
      <c r="AF129" s="39" t="s">
        <v>199</v>
      </c>
      <c r="AG129" s="39" t="s">
        <v>1172</v>
      </c>
    </row>
    <row r="130">
      <c r="A130" s="197">
        <v>2.0245129E7</v>
      </c>
      <c r="B130" s="197" t="s">
        <v>1173</v>
      </c>
      <c r="C130" s="197" t="s">
        <v>300</v>
      </c>
      <c r="D130" s="198">
        <v>45471.57743777778</v>
      </c>
      <c r="E130" s="199">
        <v>1854.0</v>
      </c>
      <c r="F130" s="227"/>
      <c r="G130" s="227"/>
      <c r="H130" s="201" t="s">
        <v>66</v>
      </c>
      <c r="I130" s="202">
        <v>1854.0</v>
      </c>
      <c r="J130" s="207">
        <f t="shared" si="10"/>
        <v>0</v>
      </c>
      <c r="K130" s="202">
        <v>900.0</v>
      </c>
      <c r="L130" s="202">
        <f t="shared" si="5"/>
        <v>954</v>
      </c>
      <c r="M130" s="203">
        <f t="shared" si="9"/>
        <v>0.5145631068</v>
      </c>
      <c r="N130" s="203">
        <f>IF(AND(A130 &lt;&gt; "", NOT(ISNUMBER(SEARCH("INS", A130))), ISNUMBER(M130)), M130, "")</f>
        <v>0.5145631068</v>
      </c>
      <c r="O130" s="203" t="str">
        <f>IF(AND(A130 &lt;&gt; "", ISNUMBER(SEARCH("INS", A130)), ISNUMBER(M130)), M130, "")</f>
        <v/>
      </c>
      <c r="P130" s="204" t="b">
        <v>1</v>
      </c>
      <c r="Q130" s="197" t="s">
        <v>63</v>
      </c>
      <c r="R130" s="204" t="b">
        <v>1</v>
      </c>
      <c r="T130" s="58"/>
      <c r="U130" s="58"/>
      <c r="AB130" s="39" t="s">
        <v>706</v>
      </c>
      <c r="AC130" s="39" t="s">
        <v>1174</v>
      </c>
      <c r="AD130" s="47" t="s">
        <v>819</v>
      </c>
      <c r="AE130" s="39" t="s">
        <v>1175</v>
      </c>
      <c r="AF130" s="39" t="s">
        <v>1176</v>
      </c>
      <c r="AG130" s="39" t="s">
        <v>919</v>
      </c>
    </row>
    <row r="131">
      <c r="A131" s="197">
        <v>2.024513E7</v>
      </c>
      <c r="B131" s="197" t="s">
        <v>1177</v>
      </c>
      <c r="C131" s="197" t="s">
        <v>300</v>
      </c>
      <c r="D131" s="198">
        <v>45472.0</v>
      </c>
      <c r="E131" s="199">
        <v>10794.29</v>
      </c>
      <c r="F131" s="200">
        <v>45519.0</v>
      </c>
      <c r="G131" s="200">
        <v>45519.0</v>
      </c>
      <c r="H131" s="201" t="s">
        <v>632</v>
      </c>
      <c r="I131" s="202">
        <v>10976.31</v>
      </c>
      <c r="J131" s="207">
        <f t="shared" si="10"/>
        <v>182.02</v>
      </c>
      <c r="K131" s="202">
        <v>5348.0</v>
      </c>
      <c r="L131" s="202">
        <f t="shared" si="5"/>
        <v>5628.31</v>
      </c>
      <c r="M131" s="203">
        <f t="shared" si="9"/>
        <v>0.5127688631</v>
      </c>
      <c r="N131" s="203" t="str">
        <f t="shared" ref="N131:N134" si="11">IF(AND(B131 &lt;&gt; "", NOT(ISNUMBER(SEARCH("INS", B131))), ISNUMBER(M131)), M131, "")</f>
        <v/>
      </c>
      <c r="O131" s="203">
        <f t="shared" ref="O131:O142" si="12">IF(AND(B131 &lt;&gt; "", ISNUMBER(SEARCH("INS", B131)), ISNUMBER(M131)), M131, "")</f>
        <v>0.5127688631</v>
      </c>
      <c r="P131" s="204" t="b">
        <v>1</v>
      </c>
      <c r="Q131" s="197" t="s">
        <v>63</v>
      </c>
      <c r="R131" s="204" t="b">
        <v>1</v>
      </c>
      <c r="T131" s="94"/>
      <c r="U131" s="94"/>
      <c r="V131" s="39" t="s">
        <v>1178</v>
      </c>
      <c r="W131" s="39" t="s">
        <v>1179</v>
      </c>
      <c r="Y131" s="39" t="s">
        <v>1180</v>
      </c>
      <c r="Z131" s="240" t="s">
        <v>1181</v>
      </c>
      <c r="AA131" s="39" t="s">
        <v>1182</v>
      </c>
      <c r="AB131" s="39" t="s">
        <v>1183</v>
      </c>
      <c r="AC131" s="39" t="s">
        <v>892</v>
      </c>
      <c r="AD131" s="47" t="s">
        <v>1184</v>
      </c>
      <c r="AE131" s="39" t="s">
        <v>1185</v>
      </c>
      <c r="AF131" s="39" t="s">
        <v>892</v>
      </c>
    </row>
    <row r="132">
      <c r="A132" s="197">
        <v>2.0245131E7</v>
      </c>
      <c r="B132" s="197" t="s">
        <v>1186</v>
      </c>
      <c r="C132" s="197" t="s">
        <v>300</v>
      </c>
      <c r="D132" s="198">
        <v>45475.55511450232</v>
      </c>
      <c r="E132" s="199">
        <v>1289.13</v>
      </c>
      <c r="F132" s="200">
        <v>45520.0</v>
      </c>
      <c r="G132" s="200">
        <v>45526.0</v>
      </c>
      <c r="H132" s="201" t="s">
        <v>295</v>
      </c>
      <c r="I132" s="202">
        <v>1289.13</v>
      </c>
      <c r="J132" s="207">
        <f t="shared" si="10"/>
        <v>0</v>
      </c>
      <c r="K132" s="202">
        <v>603.7</v>
      </c>
      <c r="L132" s="202">
        <f t="shared" si="5"/>
        <v>685.43</v>
      </c>
      <c r="M132" s="203">
        <f t="shared" si="9"/>
        <v>0.5316996734</v>
      </c>
      <c r="N132" s="203">
        <f t="shared" si="11"/>
        <v>0.5316996734</v>
      </c>
      <c r="O132" s="203" t="str">
        <f t="shared" si="12"/>
        <v/>
      </c>
      <c r="P132" s="204" t="b">
        <v>1</v>
      </c>
      <c r="Q132" s="197" t="s">
        <v>63</v>
      </c>
      <c r="R132" s="204" t="b">
        <v>1</v>
      </c>
      <c r="T132" s="58"/>
      <c r="U132" s="58"/>
      <c r="Z132" s="39" t="s">
        <v>1040</v>
      </c>
      <c r="AA132" s="39" t="s">
        <v>1187</v>
      </c>
      <c r="AB132" s="39" t="s">
        <v>1188</v>
      </c>
      <c r="AC132" s="39" t="s">
        <v>1189</v>
      </c>
      <c r="AD132" s="47" t="s">
        <v>1190</v>
      </c>
      <c r="AE132" s="39" t="s">
        <v>1191</v>
      </c>
      <c r="AF132" s="39" t="s">
        <v>892</v>
      </c>
    </row>
    <row r="133">
      <c r="A133" s="197">
        <v>2.0245132E7</v>
      </c>
      <c r="B133" s="197" t="s">
        <v>1192</v>
      </c>
      <c r="C133" s="197" t="s">
        <v>300</v>
      </c>
      <c r="D133" s="198">
        <v>45475.560305590276</v>
      </c>
      <c r="E133" s="199">
        <v>22801.62</v>
      </c>
      <c r="F133" s="200">
        <v>45488.0</v>
      </c>
      <c r="G133" s="200">
        <v>45492.0</v>
      </c>
      <c r="H133" s="201" t="s">
        <v>295</v>
      </c>
      <c r="I133" s="202">
        <v>25881.62</v>
      </c>
      <c r="J133" s="207">
        <f t="shared" si="10"/>
        <v>3080</v>
      </c>
      <c r="K133" s="197">
        <v>14758.75</v>
      </c>
      <c r="L133" s="202">
        <f t="shared" si="5"/>
        <v>11122.87</v>
      </c>
      <c r="M133" s="203">
        <f t="shared" si="9"/>
        <v>0.42975942</v>
      </c>
      <c r="N133" s="203">
        <f t="shared" si="11"/>
        <v>0.42975942</v>
      </c>
      <c r="O133" s="203" t="str">
        <f t="shared" si="12"/>
        <v/>
      </c>
      <c r="P133" s="204" t="b">
        <v>1</v>
      </c>
      <c r="Q133" s="197" t="s">
        <v>63</v>
      </c>
      <c r="R133" s="204" t="b">
        <v>1</v>
      </c>
      <c r="T133" s="58"/>
      <c r="U133" s="58"/>
      <c r="Y133" s="243"/>
      <c r="Z133" s="243"/>
      <c r="AA133" s="243"/>
      <c r="AB133" s="244"/>
      <c r="AC133" s="242" t="s">
        <v>1193</v>
      </c>
      <c r="AD133" s="242" t="s">
        <v>1194</v>
      </c>
      <c r="AE133" s="39" t="s">
        <v>1195</v>
      </c>
      <c r="AF133" s="39" t="s">
        <v>892</v>
      </c>
    </row>
    <row r="134">
      <c r="A134" s="228">
        <v>2.0245133E7</v>
      </c>
      <c r="B134" s="228" t="s">
        <v>1196</v>
      </c>
      <c r="C134" s="228" t="s">
        <v>300</v>
      </c>
      <c r="D134" s="230">
        <v>45475.56163827547</v>
      </c>
      <c r="E134" s="231">
        <v>42299.55</v>
      </c>
      <c r="F134" s="232">
        <v>45502.0</v>
      </c>
      <c r="G134" s="232">
        <v>45554.0</v>
      </c>
      <c r="H134" s="234" t="s">
        <v>295</v>
      </c>
      <c r="I134" s="235">
        <v>45278.96</v>
      </c>
      <c r="J134" s="245">
        <f t="shared" si="10"/>
        <v>2979.41</v>
      </c>
      <c r="K134" s="235">
        <v>18299.32</v>
      </c>
      <c r="L134" s="245">
        <f t="shared" si="5"/>
        <v>26979.64</v>
      </c>
      <c r="M134" s="246">
        <f t="shared" si="9"/>
        <v>0.5958537917</v>
      </c>
      <c r="N134" s="236">
        <f t="shared" si="11"/>
        <v>0.5958537917</v>
      </c>
      <c r="O134" s="236" t="str">
        <f t="shared" si="12"/>
        <v/>
      </c>
      <c r="P134" s="237" t="b">
        <v>1</v>
      </c>
      <c r="Q134" s="228" t="s">
        <v>63</v>
      </c>
      <c r="R134" s="237" t="b">
        <v>1</v>
      </c>
      <c r="T134" s="94" t="s">
        <v>1197</v>
      </c>
      <c r="U134" s="94" t="s">
        <v>1197</v>
      </c>
      <c r="V134" s="39" t="s">
        <v>1198</v>
      </c>
      <c r="Z134" s="39" t="s">
        <v>780</v>
      </c>
      <c r="AA134" s="39" t="s">
        <v>1199</v>
      </c>
      <c r="AB134" s="39" t="s">
        <v>1200</v>
      </c>
      <c r="AC134" s="39" t="s">
        <v>1201</v>
      </c>
      <c r="AD134" s="47" t="s">
        <v>1202</v>
      </c>
      <c r="AE134" s="39" t="s">
        <v>1203</v>
      </c>
      <c r="AF134" s="39" t="s">
        <v>892</v>
      </c>
    </row>
    <row r="135">
      <c r="A135" s="197">
        <v>2.0245134E7</v>
      </c>
      <c r="B135" s="197" t="s">
        <v>1204</v>
      </c>
      <c r="C135" s="197" t="s">
        <v>300</v>
      </c>
      <c r="D135" s="198">
        <v>45481.367921805555</v>
      </c>
      <c r="E135" s="199">
        <v>0.01</v>
      </c>
      <c r="F135" s="200">
        <v>45478.0</v>
      </c>
      <c r="G135" s="200">
        <v>45478.0</v>
      </c>
      <c r="H135" s="201" t="s">
        <v>81</v>
      </c>
      <c r="I135" s="202">
        <v>0.01</v>
      </c>
      <c r="J135" s="207">
        <f t="shared" si="10"/>
        <v>0</v>
      </c>
      <c r="K135" s="202">
        <v>1175.99</v>
      </c>
      <c r="L135" s="207">
        <f t="shared" si="5"/>
        <v>-1175.98</v>
      </c>
      <c r="M135" s="247">
        <f t="shared" si="9"/>
        <v>-117598</v>
      </c>
      <c r="N135" s="203">
        <v>0.0</v>
      </c>
      <c r="O135" s="203" t="str">
        <f t="shared" si="12"/>
        <v/>
      </c>
      <c r="P135" s="204" t="b">
        <v>1</v>
      </c>
      <c r="Q135" s="197" t="s">
        <v>63</v>
      </c>
      <c r="R135" s="204" t="b">
        <v>1</v>
      </c>
      <c r="T135" s="58"/>
      <c r="U135" s="58"/>
      <c r="AE135" s="39" t="s">
        <v>706</v>
      </c>
      <c r="AF135" s="39" t="s">
        <v>199</v>
      </c>
    </row>
    <row r="136">
      <c r="A136" s="197">
        <v>2.0245135E7</v>
      </c>
      <c r="B136" s="197" t="s">
        <v>1205</v>
      </c>
      <c r="C136" s="197" t="s">
        <v>300</v>
      </c>
      <c r="D136" s="198">
        <v>45483.44027993055</v>
      </c>
      <c r="E136" s="199">
        <v>73590.55</v>
      </c>
      <c r="F136" s="200">
        <v>45495.0</v>
      </c>
      <c r="G136" s="200">
        <v>45505.0</v>
      </c>
      <c r="H136" s="201" t="s">
        <v>66</v>
      </c>
      <c r="I136" s="202">
        <v>52021.44</v>
      </c>
      <c r="J136" s="207">
        <f t="shared" si="10"/>
        <v>0</v>
      </c>
      <c r="K136" s="202">
        <v>23437.78</v>
      </c>
      <c r="L136" s="207">
        <f t="shared" si="5"/>
        <v>50152.77</v>
      </c>
      <c r="M136" s="247">
        <f t="shared" si="9"/>
        <v>0.964078849</v>
      </c>
      <c r="N136" s="203">
        <f t="shared" ref="N136:N142" si="13">IF(AND(B136 &lt;&gt; "", NOT(ISNUMBER(SEARCH("INS", B136))), ISNUMBER(M136)), M136, "")</f>
        <v>0.964078849</v>
      </c>
      <c r="O136" s="203" t="str">
        <f t="shared" si="12"/>
        <v/>
      </c>
      <c r="P136" s="204" t="b">
        <v>1</v>
      </c>
      <c r="Q136" s="197" t="s">
        <v>63</v>
      </c>
      <c r="R136" s="204" t="b">
        <v>1</v>
      </c>
      <c r="T136" s="58"/>
      <c r="U136" s="58"/>
      <c r="AB136" s="39" t="s">
        <v>1206</v>
      </c>
      <c r="AC136" s="39" t="s">
        <v>1207</v>
      </c>
      <c r="AD136" s="47" t="s">
        <v>1208</v>
      </c>
      <c r="AE136" s="39" t="s">
        <v>1209</v>
      </c>
    </row>
    <row r="137">
      <c r="A137" s="197">
        <v>2.0245136E7</v>
      </c>
      <c r="B137" s="197" t="s">
        <v>1210</v>
      </c>
      <c r="C137" s="197" t="s">
        <v>300</v>
      </c>
      <c r="D137" s="198">
        <v>45484.41536472223</v>
      </c>
      <c r="E137" s="199">
        <v>11449.89</v>
      </c>
      <c r="F137" s="200">
        <v>45492.0</v>
      </c>
      <c r="G137" s="200">
        <v>45505.0</v>
      </c>
      <c r="H137" s="201" t="s">
        <v>87</v>
      </c>
      <c r="I137" s="202">
        <v>12274.89</v>
      </c>
      <c r="J137" s="207">
        <f t="shared" si="10"/>
        <v>825</v>
      </c>
      <c r="K137" s="202">
        <v>7886.95</v>
      </c>
      <c r="L137" s="207">
        <f t="shared" si="5"/>
        <v>4387.94</v>
      </c>
      <c r="M137" s="247">
        <f t="shared" si="9"/>
        <v>0.3574728572</v>
      </c>
      <c r="N137" s="203">
        <f t="shared" si="13"/>
        <v>0.3574728572</v>
      </c>
      <c r="O137" s="203" t="str">
        <f t="shared" si="12"/>
        <v/>
      </c>
      <c r="P137" s="204" t="b">
        <v>1</v>
      </c>
      <c r="Q137" s="197" t="s">
        <v>63</v>
      </c>
      <c r="R137" s="204" t="b">
        <v>1</v>
      </c>
      <c r="T137" s="58"/>
      <c r="U137" s="58"/>
      <c r="AB137" s="39" t="s">
        <v>1211</v>
      </c>
      <c r="AC137" s="39" t="s">
        <v>1193</v>
      </c>
      <c r="AD137" s="47" t="s">
        <v>692</v>
      </c>
      <c r="AE137" s="39" t="s">
        <v>1212</v>
      </c>
    </row>
    <row r="138">
      <c r="A138" s="228">
        <v>2.0245137E7</v>
      </c>
      <c r="B138" s="228" t="s">
        <v>1213</v>
      </c>
      <c r="C138" s="228" t="s">
        <v>300</v>
      </c>
      <c r="D138" s="230">
        <v>45489.365679780094</v>
      </c>
      <c r="E138" s="231">
        <v>18157.41</v>
      </c>
      <c r="F138" s="232">
        <v>45517.0</v>
      </c>
      <c r="G138" s="233"/>
      <c r="H138" s="234" t="s">
        <v>81</v>
      </c>
      <c r="I138" s="235">
        <v>18157.41</v>
      </c>
      <c r="J138" s="245">
        <f t="shared" si="10"/>
        <v>0</v>
      </c>
      <c r="K138" s="235">
        <v>9200.63</v>
      </c>
      <c r="L138" s="245">
        <f t="shared" si="5"/>
        <v>8956.78</v>
      </c>
      <c r="M138" s="246">
        <f t="shared" si="9"/>
        <v>0.4932851106</v>
      </c>
      <c r="N138" s="236" t="str">
        <f t="shared" si="13"/>
        <v/>
      </c>
      <c r="O138" s="236">
        <f t="shared" si="12"/>
        <v>0.4932851106</v>
      </c>
      <c r="P138" s="237" t="b">
        <v>1</v>
      </c>
      <c r="Q138" s="228" t="s">
        <v>63</v>
      </c>
      <c r="R138" s="237" t="b">
        <v>1</v>
      </c>
      <c r="T138" s="94" t="s">
        <v>1197</v>
      </c>
      <c r="U138" s="94" t="s">
        <v>1197</v>
      </c>
      <c r="V138" s="39" t="s">
        <v>1214</v>
      </c>
      <c r="Y138" s="39" t="s">
        <v>1215</v>
      </c>
      <c r="Z138" s="39" t="s">
        <v>1215</v>
      </c>
      <c r="AA138" s="39" t="s">
        <v>1216</v>
      </c>
      <c r="AB138" s="39" t="s">
        <v>1217</v>
      </c>
      <c r="AC138" s="39" t="s">
        <v>1218</v>
      </c>
      <c r="AD138" s="47" t="s">
        <v>1219</v>
      </c>
    </row>
    <row r="139">
      <c r="A139" s="28">
        <v>2.0245138E7</v>
      </c>
      <c r="B139" s="28" t="s">
        <v>1220</v>
      </c>
      <c r="C139" s="28" t="s">
        <v>300</v>
      </c>
      <c r="D139" s="93">
        <v>45489.36688715278</v>
      </c>
      <c r="E139" s="22">
        <v>56856.47</v>
      </c>
      <c r="F139" s="145"/>
      <c r="G139" s="145"/>
      <c r="H139" s="238" t="s">
        <v>81</v>
      </c>
      <c r="I139" s="218">
        <v>28135.1</v>
      </c>
      <c r="J139" s="77">
        <f t="shared" si="10"/>
        <v>0</v>
      </c>
      <c r="K139" s="77"/>
      <c r="L139" s="77">
        <f t="shared" si="5"/>
        <v>56856.47</v>
      </c>
      <c r="M139" s="78">
        <f t="shared" si="9"/>
        <v>2.020837673</v>
      </c>
      <c r="N139" s="26" t="str">
        <f t="shared" si="13"/>
        <v/>
      </c>
      <c r="O139" s="26">
        <f t="shared" si="12"/>
        <v>2.020837673</v>
      </c>
      <c r="P139" s="239" t="b">
        <v>0</v>
      </c>
      <c r="Q139" s="28" t="s">
        <v>800</v>
      </c>
      <c r="R139" s="239" t="b">
        <v>0</v>
      </c>
      <c r="T139" s="94" t="s">
        <v>1221</v>
      </c>
      <c r="U139" s="94" t="s">
        <v>1221</v>
      </c>
      <c r="V139" s="39" t="s">
        <v>1222</v>
      </c>
      <c r="W139" s="39" t="s">
        <v>1223</v>
      </c>
      <c r="X139" s="39" t="s">
        <v>1224</v>
      </c>
      <c r="Y139" s="39" t="s">
        <v>1224</v>
      </c>
      <c r="Z139" s="39" t="s">
        <v>1225</v>
      </c>
      <c r="AA139" s="39" t="s">
        <v>1226</v>
      </c>
      <c r="AB139" s="39" t="s">
        <v>1227</v>
      </c>
      <c r="AC139" s="39" t="s">
        <v>1228</v>
      </c>
      <c r="AD139" s="47" t="s">
        <v>1229</v>
      </c>
    </row>
    <row r="140">
      <c r="A140" s="197">
        <v>2.0245139E7</v>
      </c>
      <c r="B140" s="197" t="s">
        <v>1230</v>
      </c>
      <c r="C140" s="197" t="s">
        <v>300</v>
      </c>
      <c r="D140" s="198">
        <v>45489.66467091435</v>
      </c>
      <c r="E140" s="199">
        <v>18052.91</v>
      </c>
      <c r="F140" s="200">
        <v>45545.0</v>
      </c>
      <c r="G140" s="200">
        <v>45560.0</v>
      </c>
      <c r="H140" s="201" t="s">
        <v>295</v>
      </c>
      <c r="I140" s="202">
        <v>17952.91</v>
      </c>
      <c r="J140" s="207">
        <f t="shared" si="10"/>
        <v>0</v>
      </c>
      <c r="K140" s="202">
        <v>8655.84</v>
      </c>
      <c r="L140" s="207">
        <f t="shared" si="5"/>
        <v>9397.07</v>
      </c>
      <c r="M140" s="247">
        <f t="shared" si="9"/>
        <v>0.5234287923</v>
      </c>
      <c r="N140" s="203">
        <f t="shared" si="13"/>
        <v>0.5234287923</v>
      </c>
      <c r="O140" s="203" t="str">
        <f t="shared" si="12"/>
        <v/>
      </c>
      <c r="P140" s="204" t="b">
        <v>1</v>
      </c>
      <c r="Q140" s="197" t="s">
        <v>63</v>
      </c>
      <c r="R140" s="204" t="b">
        <v>1</v>
      </c>
      <c r="T140" s="94"/>
      <c r="U140" s="94"/>
      <c r="V140" s="39" t="s">
        <v>1231</v>
      </c>
      <c r="W140" s="39" t="s">
        <v>1232</v>
      </c>
      <c r="X140" s="39" t="s">
        <v>1233</v>
      </c>
      <c r="Y140" s="39" t="s">
        <v>1234</v>
      </c>
      <c r="Z140" s="39" t="s">
        <v>1235</v>
      </c>
      <c r="AA140" s="39" t="s">
        <v>1236</v>
      </c>
      <c r="AB140" s="39" t="s">
        <v>1237</v>
      </c>
      <c r="AC140" s="39" t="s">
        <v>1238</v>
      </c>
      <c r="AD140" s="47" t="s">
        <v>1239</v>
      </c>
    </row>
    <row r="141">
      <c r="A141" s="197">
        <v>2.024514E7</v>
      </c>
      <c r="B141" s="197" t="s">
        <v>1240</v>
      </c>
      <c r="C141" s="197" t="s">
        <v>300</v>
      </c>
      <c r="D141" s="198">
        <v>45490.413470405096</v>
      </c>
      <c r="E141" s="199">
        <v>7508.87</v>
      </c>
      <c r="F141" s="200">
        <v>45523.0</v>
      </c>
      <c r="G141" s="200">
        <v>45526.0</v>
      </c>
      <c r="H141" s="201" t="s">
        <v>632</v>
      </c>
      <c r="I141" s="202">
        <v>9158.87</v>
      </c>
      <c r="J141" s="207">
        <f t="shared" si="10"/>
        <v>1650</v>
      </c>
      <c r="K141" s="202">
        <v>3722.56</v>
      </c>
      <c r="L141" s="207">
        <f t="shared" si="5"/>
        <v>5436.31</v>
      </c>
      <c r="M141" s="247">
        <f t="shared" si="9"/>
        <v>0.5935568471</v>
      </c>
      <c r="N141" s="203">
        <f t="shared" si="13"/>
        <v>0.5935568471</v>
      </c>
      <c r="O141" s="203" t="str">
        <f t="shared" si="12"/>
        <v/>
      </c>
      <c r="P141" s="204" t="b">
        <v>1</v>
      </c>
      <c r="Q141" s="197" t="s">
        <v>63</v>
      </c>
      <c r="R141" s="204" t="b">
        <v>1</v>
      </c>
      <c r="T141" s="94"/>
      <c r="U141" s="94"/>
      <c r="V141" s="39" t="s">
        <v>1062</v>
      </c>
      <c r="Z141" s="39" t="s">
        <v>1241</v>
      </c>
      <c r="AA141" s="39" t="s">
        <v>1242</v>
      </c>
      <c r="AB141" s="39" t="s">
        <v>1243</v>
      </c>
      <c r="AC141" s="39" t="s">
        <v>1244</v>
      </c>
      <c r="AD141" s="47" t="s">
        <v>1245</v>
      </c>
    </row>
    <row r="142">
      <c r="A142" s="197">
        <v>2.0245141E7</v>
      </c>
      <c r="B142" s="197" t="s">
        <v>1246</v>
      </c>
      <c r="C142" s="197" t="s">
        <v>300</v>
      </c>
      <c r="D142" s="198">
        <v>45490.548455613425</v>
      </c>
      <c r="E142" s="199">
        <v>12136.31</v>
      </c>
      <c r="F142" s="200">
        <v>45502.0</v>
      </c>
      <c r="G142" s="200">
        <v>45504.0</v>
      </c>
      <c r="H142" s="201" t="s">
        <v>87</v>
      </c>
      <c r="I142" s="202">
        <v>12521.31</v>
      </c>
      <c r="J142" s="207">
        <f t="shared" si="10"/>
        <v>385</v>
      </c>
      <c r="K142" s="202">
        <v>7870.74</v>
      </c>
      <c r="L142" s="207">
        <f t="shared" si="5"/>
        <v>4650.57</v>
      </c>
      <c r="M142" s="247">
        <f t="shared" si="9"/>
        <v>0.3714124161</v>
      </c>
      <c r="N142" s="203">
        <f t="shared" si="13"/>
        <v>0.3714124161</v>
      </c>
      <c r="O142" s="203" t="str">
        <f t="shared" si="12"/>
        <v/>
      </c>
      <c r="P142" s="204" t="b">
        <v>1</v>
      </c>
      <c r="Q142" s="197" t="s">
        <v>63</v>
      </c>
      <c r="R142" s="204" t="b">
        <v>1</v>
      </c>
      <c r="T142" s="58"/>
      <c r="U142" s="58"/>
      <c r="AB142" s="39" t="s">
        <v>706</v>
      </c>
      <c r="AC142" s="39" t="s">
        <v>692</v>
      </c>
      <c r="AD142" s="39" t="s">
        <v>1247</v>
      </c>
    </row>
    <row r="143">
      <c r="A143" s="197">
        <v>2.0245142E7</v>
      </c>
      <c r="B143" s="197" t="s">
        <v>1248</v>
      </c>
      <c r="C143" s="197" t="s">
        <v>300</v>
      </c>
      <c r="D143" s="198">
        <v>45490.66510195602</v>
      </c>
      <c r="E143" s="199">
        <v>14501.83</v>
      </c>
      <c r="F143" s="200">
        <v>45502.0</v>
      </c>
      <c r="G143" s="200">
        <v>45504.0</v>
      </c>
      <c r="H143" s="201" t="s">
        <v>87</v>
      </c>
      <c r="I143" s="202">
        <v>14501.83</v>
      </c>
      <c r="J143" s="207">
        <f t="shared" si="10"/>
        <v>0</v>
      </c>
      <c r="K143" s="202">
        <v>8192.45</v>
      </c>
      <c r="L143" s="207">
        <f t="shared" si="5"/>
        <v>6309.38</v>
      </c>
      <c r="M143" s="247">
        <f t="shared" si="9"/>
        <v>0.4350747457</v>
      </c>
      <c r="N143" s="203">
        <f>IF(AND(B143 &lt;&gt; "", ISNUMBER(SEARCH("INS", B143)), ISNUMBER(M143)), M143, "")</f>
        <v>0.4350747457</v>
      </c>
      <c r="O143" s="205"/>
      <c r="P143" s="204" t="b">
        <v>1</v>
      </c>
      <c r="Q143" s="197" t="s">
        <v>63</v>
      </c>
      <c r="R143" s="204" t="b">
        <v>1</v>
      </c>
      <c r="T143" s="58"/>
      <c r="U143" s="58"/>
      <c r="AB143" s="39" t="s">
        <v>706</v>
      </c>
      <c r="AC143" s="39" t="s">
        <v>1249</v>
      </c>
      <c r="AD143" s="39" t="s">
        <v>1247</v>
      </c>
    </row>
    <row r="144">
      <c r="A144" s="197">
        <v>2.0245143E7</v>
      </c>
      <c r="B144" s="197" t="s">
        <v>1250</v>
      </c>
      <c r="C144" s="197" t="s">
        <v>300</v>
      </c>
      <c r="D144" s="198">
        <v>45490.66659001158</v>
      </c>
      <c r="E144" s="199">
        <v>555.08</v>
      </c>
      <c r="F144" s="200">
        <v>45499.0</v>
      </c>
      <c r="G144" s="200">
        <v>45499.0</v>
      </c>
      <c r="H144" s="201" t="s">
        <v>295</v>
      </c>
      <c r="I144" s="202">
        <v>555.08</v>
      </c>
      <c r="J144" s="207">
        <f t="shared" si="10"/>
        <v>0</v>
      </c>
      <c r="K144" s="202">
        <v>269.61</v>
      </c>
      <c r="L144" s="207">
        <f t="shared" si="5"/>
        <v>285.47</v>
      </c>
      <c r="M144" s="247">
        <f t="shared" si="9"/>
        <v>0.514286229</v>
      </c>
      <c r="N144" s="203">
        <f t="shared" ref="N144:N162" si="14">IF(AND(B144 &lt;&gt; "", NOT(ISNUMBER(SEARCH("INS", B144))), ISNUMBER(M144)), M144, "")</f>
        <v>0.514286229</v>
      </c>
      <c r="O144" s="203" t="str">
        <f t="shared" ref="O144:O151" si="15">IF(AND(B144 &lt;&gt; "", ISNUMBER(SEARCH("INS", B144)), ISNUMBER(M144)), M144, "")</f>
        <v/>
      </c>
      <c r="P144" s="204" t="b">
        <v>1</v>
      </c>
      <c r="Q144" s="197" t="s">
        <v>63</v>
      </c>
      <c r="R144" s="204" t="b">
        <v>1</v>
      </c>
      <c r="T144" s="58"/>
      <c r="U144" s="58"/>
      <c r="AB144" s="39" t="s">
        <v>706</v>
      </c>
      <c r="AC144" s="39" t="s">
        <v>1251</v>
      </c>
      <c r="AD144" s="39" t="s">
        <v>1252</v>
      </c>
    </row>
    <row r="145">
      <c r="A145" s="197">
        <v>2.0245144E7</v>
      </c>
      <c r="B145" s="197" t="s">
        <v>1253</v>
      </c>
      <c r="C145" s="197" t="s">
        <v>300</v>
      </c>
      <c r="D145" s="198">
        <v>45492.73132976852</v>
      </c>
      <c r="E145" s="199">
        <v>3277.0</v>
      </c>
      <c r="F145" s="200">
        <v>45518.0</v>
      </c>
      <c r="G145" s="200">
        <v>45518.0</v>
      </c>
      <c r="H145" s="201" t="s">
        <v>66</v>
      </c>
      <c r="I145" s="202">
        <v>3277.0</v>
      </c>
      <c r="J145" s="207">
        <f t="shared" si="10"/>
        <v>0</v>
      </c>
      <c r="K145" s="202">
        <v>1638.36</v>
      </c>
      <c r="L145" s="207">
        <f t="shared" si="5"/>
        <v>1638.64</v>
      </c>
      <c r="M145" s="247">
        <f t="shared" si="9"/>
        <v>0.500042722</v>
      </c>
      <c r="N145" s="203">
        <f t="shared" si="14"/>
        <v>0.500042722</v>
      </c>
      <c r="O145" s="203" t="str">
        <f t="shared" si="15"/>
        <v/>
      </c>
      <c r="P145" s="204" t="b">
        <v>1</v>
      </c>
      <c r="Q145" s="197" t="s">
        <v>63</v>
      </c>
      <c r="R145" s="204" t="b">
        <v>1</v>
      </c>
      <c r="T145" s="58"/>
      <c r="U145" s="58"/>
      <c r="AB145" s="39" t="s">
        <v>706</v>
      </c>
      <c r="AC145" s="39" t="s">
        <v>1254</v>
      </c>
      <c r="AD145" s="39" t="s">
        <v>1247</v>
      </c>
    </row>
    <row r="146">
      <c r="A146" s="197">
        <v>2.0245145E7</v>
      </c>
      <c r="B146" s="197" t="s">
        <v>1255</v>
      </c>
      <c r="C146" s="197" t="s">
        <v>309</v>
      </c>
      <c r="D146" s="198">
        <v>45495.449566724536</v>
      </c>
      <c r="E146" s="199">
        <v>13232.75</v>
      </c>
      <c r="F146" s="200">
        <v>45544.0</v>
      </c>
      <c r="G146" s="200">
        <v>45567.0</v>
      </c>
      <c r="H146" s="201" t="s">
        <v>295</v>
      </c>
      <c r="I146" s="202">
        <v>13232.75</v>
      </c>
      <c r="J146" s="207">
        <f t="shared" si="10"/>
        <v>0</v>
      </c>
      <c r="K146" s="202">
        <v>8562.0</v>
      </c>
      <c r="L146" s="207">
        <f t="shared" si="5"/>
        <v>4670.75</v>
      </c>
      <c r="M146" s="247">
        <f t="shared" si="9"/>
        <v>0.3529689596</v>
      </c>
      <c r="N146" s="203">
        <f t="shared" si="14"/>
        <v>0.3529689596</v>
      </c>
      <c r="O146" s="203" t="str">
        <f t="shared" si="15"/>
        <v/>
      </c>
      <c r="P146" s="204" t="b">
        <v>1</v>
      </c>
      <c r="Q146" s="197" t="s">
        <v>63</v>
      </c>
      <c r="R146" s="204" t="b">
        <v>1</v>
      </c>
      <c r="T146" s="94"/>
      <c r="U146" s="94"/>
      <c r="V146" s="39" t="s">
        <v>1256</v>
      </c>
      <c r="W146" s="39" t="s">
        <v>1217</v>
      </c>
      <c r="X146" s="39" t="s">
        <v>1121</v>
      </c>
      <c r="Y146" s="39" t="s">
        <v>1257</v>
      </c>
      <c r="Z146" s="39" t="s">
        <v>1258</v>
      </c>
      <c r="AA146" s="39" t="s">
        <v>1259</v>
      </c>
      <c r="AB146" s="39" t="s">
        <v>1260</v>
      </c>
      <c r="AC146" s="39" t="s">
        <v>919</v>
      </c>
      <c r="AD146" s="39" t="s">
        <v>1247</v>
      </c>
    </row>
    <row r="147">
      <c r="A147" s="197">
        <v>2.0245146E7</v>
      </c>
      <c r="B147" s="197" t="s">
        <v>1261</v>
      </c>
      <c r="C147" s="197" t="s">
        <v>300</v>
      </c>
      <c r="D147" s="198">
        <v>45495.45062001157</v>
      </c>
      <c r="E147" s="199">
        <v>13222.29</v>
      </c>
      <c r="F147" s="200">
        <v>45520.0</v>
      </c>
      <c r="G147" s="227"/>
      <c r="H147" s="201" t="s">
        <v>87</v>
      </c>
      <c r="I147" s="202">
        <v>13387.29</v>
      </c>
      <c r="J147" s="207">
        <f t="shared" si="10"/>
        <v>165</v>
      </c>
      <c r="K147" s="202">
        <v>8635.81</v>
      </c>
      <c r="L147" s="207">
        <f t="shared" si="5"/>
        <v>4751.48</v>
      </c>
      <c r="M147" s="247">
        <f t="shared" si="9"/>
        <v>0.3549247084</v>
      </c>
      <c r="N147" s="203">
        <f t="shared" si="14"/>
        <v>0.3549247084</v>
      </c>
      <c r="O147" s="203" t="str">
        <f t="shared" si="15"/>
        <v/>
      </c>
      <c r="P147" s="204" t="b">
        <v>1</v>
      </c>
      <c r="Q147" s="197" t="s">
        <v>63</v>
      </c>
      <c r="R147" s="204" t="b">
        <v>1</v>
      </c>
      <c r="T147" s="58"/>
      <c r="U147" s="58"/>
      <c r="AA147" s="39" t="s">
        <v>907</v>
      </c>
      <c r="AB147" s="39" t="s">
        <v>1262</v>
      </c>
      <c r="AC147" s="39" t="s">
        <v>919</v>
      </c>
      <c r="AD147" s="39" t="s">
        <v>1247</v>
      </c>
    </row>
    <row r="148">
      <c r="A148" s="197">
        <v>2.0245147E7</v>
      </c>
      <c r="B148" s="197" t="s">
        <v>1263</v>
      </c>
      <c r="C148" s="197" t="s">
        <v>300</v>
      </c>
      <c r="D148" s="198">
        <v>45495.45122577546</v>
      </c>
      <c r="E148" s="199">
        <v>824.25</v>
      </c>
      <c r="F148" s="200">
        <v>45509.0</v>
      </c>
      <c r="G148" s="200">
        <v>45509.0</v>
      </c>
      <c r="H148" s="201" t="s">
        <v>295</v>
      </c>
      <c r="I148" s="202">
        <v>824.25</v>
      </c>
      <c r="J148" s="207">
        <f t="shared" si="10"/>
        <v>0</v>
      </c>
      <c r="K148" s="202">
        <v>438.11</v>
      </c>
      <c r="L148" s="207">
        <f t="shared" si="5"/>
        <v>386.14</v>
      </c>
      <c r="M148" s="247">
        <f t="shared" si="9"/>
        <v>0.4684743706</v>
      </c>
      <c r="N148" s="203">
        <f t="shared" si="14"/>
        <v>0.4684743706</v>
      </c>
      <c r="O148" s="203" t="str">
        <f t="shared" si="15"/>
        <v/>
      </c>
      <c r="P148" s="204" t="b">
        <v>1</v>
      </c>
      <c r="Q148" s="197" t="s">
        <v>63</v>
      </c>
      <c r="R148" s="204" t="b">
        <v>1</v>
      </c>
      <c r="T148" s="58"/>
      <c r="U148" s="58"/>
      <c r="AA148" s="39" t="s">
        <v>907</v>
      </c>
      <c r="AB148" s="39" t="s">
        <v>706</v>
      </c>
      <c r="AC148" s="39" t="s">
        <v>1264</v>
      </c>
      <c r="AD148" s="39" t="s">
        <v>1265</v>
      </c>
    </row>
    <row r="149">
      <c r="A149" s="197">
        <v>2.0245148E7</v>
      </c>
      <c r="B149" s="197" t="s">
        <v>1266</v>
      </c>
      <c r="C149" s="197" t="s">
        <v>300</v>
      </c>
      <c r="D149" s="198">
        <v>45495.48178120371</v>
      </c>
      <c r="E149" s="199">
        <v>6802.38</v>
      </c>
      <c r="F149" s="200">
        <v>45499.0</v>
      </c>
      <c r="G149" s="200">
        <v>45499.0</v>
      </c>
      <c r="H149" s="201" t="s">
        <v>87</v>
      </c>
      <c r="I149" s="202">
        <v>6850.38</v>
      </c>
      <c r="J149" s="207">
        <f t="shared" si="10"/>
        <v>48</v>
      </c>
      <c r="K149" s="202">
        <v>4451.55</v>
      </c>
      <c r="L149" s="207">
        <f t="shared" si="5"/>
        <v>2398.83</v>
      </c>
      <c r="M149" s="247">
        <f t="shared" si="9"/>
        <v>0.3501747348</v>
      </c>
      <c r="N149" s="203" t="str">
        <f t="shared" si="14"/>
        <v/>
      </c>
      <c r="O149" s="203">
        <f t="shared" si="15"/>
        <v>0.3501747348</v>
      </c>
      <c r="P149" s="204" t="b">
        <v>1</v>
      </c>
      <c r="Q149" s="197" t="s">
        <v>63</v>
      </c>
      <c r="R149" s="204" t="b">
        <v>1</v>
      </c>
      <c r="T149" s="58"/>
      <c r="U149" s="58"/>
      <c r="AA149" s="39" t="s">
        <v>1267</v>
      </c>
      <c r="AB149" s="39" t="s">
        <v>706</v>
      </c>
      <c r="AC149" s="39" t="s">
        <v>1251</v>
      </c>
      <c r="AD149" s="39" t="s">
        <v>1268</v>
      </c>
    </row>
    <row r="150">
      <c r="A150" s="197">
        <v>2.0245149E7</v>
      </c>
      <c r="B150" s="197" t="s">
        <v>1269</v>
      </c>
      <c r="C150" s="197" t="s">
        <v>300</v>
      </c>
      <c r="D150" s="198">
        <v>45497.51216056713</v>
      </c>
      <c r="E150" s="199">
        <v>18120.84</v>
      </c>
      <c r="F150" s="200">
        <v>45525.0</v>
      </c>
      <c r="G150" s="227"/>
      <c r="H150" s="201" t="s">
        <v>66</v>
      </c>
      <c r="I150" s="202">
        <v>20154.49</v>
      </c>
      <c r="J150" s="207">
        <f t="shared" si="10"/>
        <v>2033.65</v>
      </c>
      <c r="K150" s="202">
        <v>13704.9</v>
      </c>
      <c r="L150" s="207">
        <f t="shared" si="5"/>
        <v>6449.59</v>
      </c>
      <c r="M150" s="247">
        <f t="shared" si="9"/>
        <v>0.3200076013</v>
      </c>
      <c r="N150" s="203" t="str">
        <f t="shared" si="14"/>
        <v/>
      </c>
      <c r="O150" s="203">
        <f t="shared" si="15"/>
        <v>0.3200076013</v>
      </c>
      <c r="P150" s="204" t="b">
        <v>1</v>
      </c>
      <c r="Q150" s="197" t="s">
        <v>63</v>
      </c>
      <c r="R150" s="204" t="b">
        <v>1</v>
      </c>
      <c r="S150" s="39"/>
      <c r="T150" s="94" t="s">
        <v>1270</v>
      </c>
      <c r="U150" s="94" t="s">
        <v>1271</v>
      </c>
      <c r="V150" s="39" t="s">
        <v>1272</v>
      </c>
      <c r="W150" s="39" t="s">
        <v>1273</v>
      </c>
      <c r="X150" s="39" t="s">
        <v>1274</v>
      </c>
      <c r="Y150" s="39" t="s">
        <v>1275</v>
      </c>
      <c r="Z150" s="39" t="s">
        <v>1276</v>
      </c>
      <c r="AA150" s="39" t="s">
        <v>1277</v>
      </c>
      <c r="AB150" s="39" t="s">
        <v>1278</v>
      </c>
      <c r="AC150" s="39" t="s">
        <v>919</v>
      </c>
    </row>
    <row r="151">
      <c r="A151" s="197">
        <v>2.024515E7</v>
      </c>
      <c r="B151" s="197" t="s">
        <v>1279</v>
      </c>
      <c r="C151" s="197" t="s">
        <v>300</v>
      </c>
      <c r="D151" s="198">
        <v>45497.51522311343</v>
      </c>
      <c r="E151" s="199">
        <v>1275.0</v>
      </c>
      <c r="F151" s="200">
        <v>45518.0</v>
      </c>
      <c r="G151" s="200">
        <v>45518.0</v>
      </c>
      <c r="H151" s="201" t="s">
        <v>66</v>
      </c>
      <c r="I151" s="202">
        <v>1275.0</v>
      </c>
      <c r="J151" s="207">
        <f t="shared" si="10"/>
        <v>0</v>
      </c>
      <c r="K151" s="202">
        <v>676.99</v>
      </c>
      <c r="L151" s="207">
        <f t="shared" si="5"/>
        <v>598.01</v>
      </c>
      <c r="M151" s="247">
        <f t="shared" si="9"/>
        <v>0.469027451</v>
      </c>
      <c r="N151" s="203">
        <f t="shared" si="14"/>
        <v>0.469027451</v>
      </c>
      <c r="O151" s="203" t="str">
        <f t="shared" si="15"/>
        <v/>
      </c>
      <c r="P151" s="204" t="b">
        <v>1</v>
      </c>
      <c r="Q151" s="197" t="s">
        <v>63</v>
      </c>
      <c r="R151" s="204" t="b">
        <v>1</v>
      </c>
      <c r="T151" s="58"/>
      <c r="U151" s="58"/>
      <c r="AA151" s="39" t="s">
        <v>907</v>
      </c>
      <c r="AB151" s="39" t="s">
        <v>706</v>
      </c>
      <c r="AC151" s="39" t="s">
        <v>1280</v>
      </c>
    </row>
    <row r="152">
      <c r="A152" s="228">
        <v>2.0245151E7</v>
      </c>
      <c r="B152" s="228" t="s">
        <v>1281</v>
      </c>
      <c r="C152" s="228" t="s">
        <v>300</v>
      </c>
      <c r="D152" s="230">
        <v>45498.523850937505</v>
      </c>
      <c r="E152" s="231">
        <v>20634.67</v>
      </c>
      <c r="F152" s="233"/>
      <c r="G152" s="233"/>
      <c r="H152" s="234" t="s">
        <v>87</v>
      </c>
      <c r="I152" s="235">
        <v>0.01</v>
      </c>
      <c r="J152" s="245">
        <f t="shared" si="10"/>
        <v>0</v>
      </c>
      <c r="K152" s="245"/>
      <c r="L152" s="245"/>
      <c r="M152" s="246">
        <f t="shared" si="9"/>
        <v>0</v>
      </c>
      <c r="N152" s="236" t="str">
        <f t="shared" si="14"/>
        <v/>
      </c>
      <c r="O152" s="236">
        <f>O66</f>
        <v>0.3537187357</v>
      </c>
      <c r="P152" s="237" t="b">
        <v>0</v>
      </c>
      <c r="Q152" s="228" t="s">
        <v>1139</v>
      </c>
      <c r="R152" s="237" t="b">
        <v>0</v>
      </c>
      <c r="T152" s="94" t="s">
        <v>906</v>
      </c>
      <c r="U152" s="94" t="s">
        <v>906</v>
      </c>
      <c r="V152" s="39" t="s">
        <v>1282</v>
      </c>
      <c r="W152" s="39" t="s">
        <v>1283</v>
      </c>
      <c r="X152" s="39" t="s">
        <v>1284</v>
      </c>
      <c r="Y152" s="39" t="s">
        <v>1285</v>
      </c>
      <c r="Z152" s="39" t="s">
        <v>1286</v>
      </c>
      <c r="AA152" s="39" t="s">
        <v>1287</v>
      </c>
      <c r="AB152" s="39" t="s">
        <v>1288</v>
      </c>
      <c r="AC152" s="39" t="s">
        <v>919</v>
      </c>
    </row>
    <row r="153">
      <c r="A153" s="228">
        <v>2.0245152E7</v>
      </c>
      <c r="B153" s="228" t="s">
        <v>1289</v>
      </c>
      <c r="C153" s="228" t="s">
        <v>300</v>
      </c>
      <c r="D153" s="230">
        <v>45498.61442267361</v>
      </c>
      <c r="E153" s="231">
        <v>5728.63</v>
      </c>
      <c r="F153" s="233"/>
      <c r="G153" s="233"/>
      <c r="H153" s="234" t="s">
        <v>632</v>
      </c>
      <c r="I153" s="241"/>
      <c r="J153" s="245">
        <f t="shared" si="10"/>
        <v>0</v>
      </c>
      <c r="K153" s="245"/>
      <c r="L153" s="245">
        <f t="shared" ref="L153:L237" si="16">J153+E153-K153</f>
        <v>5728.63</v>
      </c>
      <c r="M153" s="246" t="str">
        <f t="shared" si="9"/>
        <v>#DIV/0!</v>
      </c>
      <c r="N153" s="236" t="str">
        <f t="shared" si="14"/>
        <v/>
      </c>
      <c r="O153" s="236" t="str">
        <f t="shared" ref="O153:O162" si="17">IF(AND(B153 &lt;&gt; "", ISNUMBER(SEARCH("INS", B153)), ISNUMBER(M153)), M153, "")</f>
        <v/>
      </c>
      <c r="P153" s="237" t="b">
        <v>0</v>
      </c>
      <c r="Q153" s="228" t="s">
        <v>780</v>
      </c>
      <c r="R153" s="237" t="b">
        <v>0</v>
      </c>
      <c r="T153" s="94" t="s">
        <v>1290</v>
      </c>
      <c r="U153" s="94" t="s">
        <v>1290</v>
      </c>
      <c r="V153" s="39" t="s">
        <v>1291</v>
      </c>
      <c r="AA153" s="39" t="s">
        <v>1292</v>
      </c>
      <c r="AB153" s="39" t="s">
        <v>1292</v>
      </c>
      <c r="AC153" s="39" t="s">
        <v>1293</v>
      </c>
      <c r="AD153" s="39" t="s">
        <v>1294</v>
      </c>
    </row>
    <row r="154">
      <c r="A154" s="197">
        <v>2.0245153E7</v>
      </c>
      <c r="B154" s="197" t="s">
        <v>1295</v>
      </c>
      <c r="C154" s="197" t="s">
        <v>300</v>
      </c>
      <c r="D154" s="198">
        <v>45499.59264387732</v>
      </c>
      <c r="E154" s="199">
        <v>8203.44</v>
      </c>
      <c r="F154" s="200">
        <v>45537.0</v>
      </c>
      <c r="G154" s="200">
        <v>45546.0</v>
      </c>
      <c r="H154" s="201" t="s">
        <v>295</v>
      </c>
      <c r="I154" s="202">
        <v>9152.55</v>
      </c>
      <c r="J154" s="207">
        <f t="shared" si="10"/>
        <v>949.11</v>
      </c>
      <c r="K154" s="202">
        <v>5181.48</v>
      </c>
      <c r="L154" s="207">
        <f t="shared" si="16"/>
        <v>3971.07</v>
      </c>
      <c r="M154" s="247">
        <f t="shared" si="9"/>
        <v>0.4338758051</v>
      </c>
      <c r="N154" s="203" t="str">
        <f t="shared" si="14"/>
        <v/>
      </c>
      <c r="O154" s="203">
        <f t="shared" si="17"/>
        <v>0.4338758051</v>
      </c>
      <c r="P154" s="204" t="b">
        <v>1</v>
      </c>
      <c r="Q154" s="197" t="s">
        <v>63</v>
      </c>
      <c r="R154" s="204" t="b">
        <v>1</v>
      </c>
      <c r="S154" s="39"/>
      <c r="T154" s="94" t="s">
        <v>761</v>
      </c>
      <c r="U154" s="94" t="s">
        <v>1061</v>
      </c>
      <c r="V154" s="39" t="s">
        <v>1296</v>
      </c>
      <c r="W154" s="39" t="s">
        <v>219</v>
      </c>
      <c r="X154" s="39" t="s">
        <v>1297</v>
      </c>
      <c r="Y154" s="39" t="s">
        <v>1298</v>
      </c>
      <c r="Z154" s="39" t="s">
        <v>1299</v>
      </c>
      <c r="AA154" s="39" t="s">
        <v>1300</v>
      </c>
      <c r="AB154" s="39" t="s">
        <v>1301</v>
      </c>
      <c r="AC154" s="39" t="s">
        <v>919</v>
      </c>
    </row>
    <row r="155">
      <c r="A155" s="197">
        <v>2.0245154E7</v>
      </c>
      <c r="B155" s="197" t="s">
        <v>1302</v>
      </c>
      <c r="C155" s="197" t="s">
        <v>300</v>
      </c>
      <c r="D155" s="198">
        <v>45499.65258365741</v>
      </c>
      <c r="E155" s="199">
        <v>2565.0</v>
      </c>
      <c r="F155" s="200">
        <v>45532.0</v>
      </c>
      <c r="G155" s="200">
        <v>45534.0</v>
      </c>
      <c r="H155" s="201" t="s">
        <v>87</v>
      </c>
      <c r="I155" s="202">
        <v>2565.0</v>
      </c>
      <c r="J155" s="207">
        <f t="shared" si="10"/>
        <v>0</v>
      </c>
      <c r="K155" s="202">
        <v>1550.0</v>
      </c>
      <c r="L155" s="207">
        <f t="shared" si="16"/>
        <v>1015</v>
      </c>
      <c r="M155" s="247">
        <f t="shared" si="9"/>
        <v>0.395711501</v>
      </c>
      <c r="N155" s="203" t="str">
        <f t="shared" si="14"/>
        <v/>
      </c>
      <c r="O155" s="203">
        <f t="shared" si="17"/>
        <v>0.395711501</v>
      </c>
      <c r="P155" s="204" t="b">
        <v>1</v>
      </c>
      <c r="Q155" s="197" t="s">
        <v>63</v>
      </c>
      <c r="R155" s="204" t="b">
        <v>1</v>
      </c>
      <c r="T155" s="94"/>
      <c r="U155" s="94"/>
      <c r="V155" s="39" t="s">
        <v>1303</v>
      </c>
      <c r="W155" s="39" t="s">
        <v>1304</v>
      </c>
      <c r="X155" s="39" t="s">
        <v>1305</v>
      </c>
      <c r="Y155" s="39" t="s">
        <v>1306</v>
      </c>
      <c r="Z155" s="39" t="s">
        <v>1307</v>
      </c>
      <c r="AA155" s="39" t="s">
        <v>1277</v>
      </c>
      <c r="AB155" s="39" t="s">
        <v>1308</v>
      </c>
      <c r="AC155" s="39" t="s">
        <v>894</v>
      </c>
    </row>
    <row r="156">
      <c r="A156" s="197">
        <v>2.0245155E7</v>
      </c>
      <c r="B156" s="197" t="s">
        <v>1309</v>
      </c>
      <c r="C156" s="197" t="s">
        <v>300</v>
      </c>
      <c r="D156" s="198">
        <v>45502.35055394676</v>
      </c>
      <c r="E156" s="199">
        <v>11880.0</v>
      </c>
      <c r="F156" s="200">
        <v>45509.0</v>
      </c>
      <c r="G156" s="200">
        <v>45514.0</v>
      </c>
      <c r="H156" s="201" t="s">
        <v>87</v>
      </c>
      <c r="I156" s="202">
        <v>13200.0</v>
      </c>
      <c r="J156" s="207">
        <f t="shared" si="10"/>
        <v>1320</v>
      </c>
      <c r="K156" s="202">
        <v>8447.49</v>
      </c>
      <c r="L156" s="207">
        <f t="shared" si="16"/>
        <v>4752.51</v>
      </c>
      <c r="M156" s="247">
        <f t="shared" si="9"/>
        <v>0.3600386364</v>
      </c>
      <c r="N156" s="203">
        <f t="shared" si="14"/>
        <v>0.3600386364</v>
      </c>
      <c r="O156" s="203" t="str">
        <f t="shared" si="17"/>
        <v/>
      </c>
      <c r="P156" s="204" t="b">
        <v>1</v>
      </c>
      <c r="Q156" s="197" t="s">
        <v>63</v>
      </c>
      <c r="R156" s="204" t="b">
        <v>1</v>
      </c>
      <c r="T156" s="94"/>
      <c r="U156" s="94"/>
      <c r="V156" s="39" t="s">
        <v>1062</v>
      </c>
      <c r="W156" s="39" t="s">
        <v>706</v>
      </c>
      <c r="X156" s="39" t="s">
        <v>1310</v>
      </c>
      <c r="Y156" s="39" t="s">
        <v>1311</v>
      </c>
      <c r="AA156" s="39" t="s">
        <v>1312</v>
      </c>
      <c r="AB156" s="39" t="s">
        <v>1313</v>
      </c>
      <c r="AC156" s="39" t="s">
        <v>894</v>
      </c>
    </row>
    <row r="157">
      <c r="A157" s="197">
        <v>2.0245156E7</v>
      </c>
      <c r="B157" s="197" t="s">
        <v>1314</v>
      </c>
      <c r="C157" s="197" t="s">
        <v>300</v>
      </c>
      <c r="D157" s="198">
        <v>45503.49625827547</v>
      </c>
      <c r="E157" s="199">
        <v>2348.0</v>
      </c>
      <c r="F157" s="200">
        <v>45512.0</v>
      </c>
      <c r="G157" s="200">
        <v>45512.0</v>
      </c>
      <c r="H157" s="201" t="s">
        <v>1315</v>
      </c>
      <c r="I157" s="202">
        <v>2348.0</v>
      </c>
      <c r="J157" s="207">
        <f t="shared" si="10"/>
        <v>0</v>
      </c>
      <c r="K157" s="202">
        <v>1150.0</v>
      </c>
      <c r="L157" s="207">
        <f t="shared" si="16"/>
        <v>1198</v>
      </c>
      <c r="M157" s="247">
        <f t="shared" si="9"/>
        <v>0.5102214651</v>
      </c>
      <c r="N157" s="203">
        <f t="shared" si="14"/>
        <v>0.5102214651</v>
      </c>
      <c r="O157" s="203" t="str">
        <f t="shared" si="17"/>
        <v/>
      </c>
      <c r="P157" s="204" t="b">
        <v>1</v>
      </c>
      <c r="Q157" s="197" t="s">
        <v>63</v>
      </c>
      <c r="R157" s="204" t="b">
        <v>1</v>
      </c>
      <c r="T157" s="58"/>
      <c r="U157" s="58"/>
      <c r="AB157" s="39" t="s">
        <v>706</v>
      </c>
      <c r="AC157" s="39" t="s">
        <v>894</v>
      </c>
    </row>
    <row r="158">
      <c r="A158" s="197">
        <v>2.0245157E7</v>
      </c>
      <c r="B158" s="197" t="s">
        <v>1316</v>
      </c>
      <c r="C158" s="197" t="s">
        <v>300</v>
      </c>
      <c r="D158" s="198">
        <v>45503.496751597224</v>
      </c>
      <c r="E158" s="199">
        <v>5213.29</v>
      </c>
      <c r="F158" s="200">
        <v>45526.0</v>
      </c>
      <c r="G158" s="200">
        <v>45527.0</v>
      </c>
      <c r="H158" s="201" t="s">
        <v>1315</v>
      </c>
      <c r="I158" s="202">
        <v>5213.29</v>
      </c>
      <c r="J158" s="207">
        <f t="shared" si="10"/>
        <v>0</v>
      </c>
      <c r="K158" s="202">
        <v>3268.28</v>
      </c>
      <c r="L158" s="207">
        <f t="shared" si="16"/>
        <v>1945.01</v>
      </c>
      <c r="M158" s="247">
        <f t="shared" si="9"/>
        <v>0.3730868607</v>
      </c>
      <c r="N158" s="203" t="str">
        <f t="shared" si="14"/>
        <v/>
      </c>
      <c r="O158" s="203">
        <f t="shared" si="17"/>
        <v>0.3730868607</v>
      </c>
      <c r="P158" s="204" t="b">
        <v>1</v>
      </c>
      <c r="Q158" s="197" t="s">
        <v>63</v>
      </c>
      <c r="R158" s="204" t="b">
        <v>1</v>
      </c>
      <c r="T158" s="94"/>
      <c r="U158" s="94"/>
      <c r="V158" s="39" t="s">
        <v>706</v>
      </c>
      <c r="Z158" s="39" t="s">
        <v>1241</v>
      </c>
      <c r="AA158" s="39" t="s">
        <v>1052</v>
      </c>
      <c r="AB158" s="39" t="s">
        <v>1317</v>
      </c>
      <c r="AC158" s="39" t="s">
        <v>894</v>
      </c>
    </row>
    <row r="159">
      <c r="A159" s="197">
        <v>2.0245158E7</v>
      </c>
      <c r="B159" s="197" t="s">
        <v>1318</v>
      </c>
      <c r="C159" s="197" t="s">
        <v>300</v>
      </c>
      <c r="D159" s="198">
        <v>45503.49725921296</v>
      </c>
      <c r="E159" s="199">
        <v>3344.25</v>
      </c>
      <c r="F159" s="200">
        <v>45524.0</v>
      </c>
      <c r="G159" s="227"/>
      <c r="H159" s="201" t="s">
        <v>87</v>
      </c>
      <c r="I159" s="202">
        <v>3344.25</v>
      </c>
      <c r="J159" s="207">
        <f t="shared" si="10"/>
        <v>0</v>
      </c>
      <c r="K159" s="202">
        <v>0.0</v>
      </c>
      <c r="L159" s="207">
        <f t="shared" si="16"/>
        <v>3344.25</v>
      </c>
      <c r="M159" s="247">
        <f t="shared" si="9"/>
        <v>1</v>
      </c>
      <c r="N159" s="203">
        <f t="shared" si="14"/>
        <v>1</v>
      </c>
      <c r="O159" s="203" t="str">
        <f t="shared" si="17"/>
        <v/>
      </c>
      <c r="P159" s="204" t="b">
        <v>1</v>
      </c>
      <c r="Q159" s="197" t="s">
        <v>63</v>
      </c>
      <c r="R159" s="204" t="b">
        <v>1</v>
      </c>
      <c r="S159" s="197"/>
      <c r="T159" s="208" t="s">
        <v>1319</v>
      </c>
      <c r="U159" s="208" t="s">
        <v>1061</v>
      </c>
      <c r="V159" s="197" t="s">
        <v>706</v>
      </c>
      <c r="W159" s="197" t="s">
        <v>706</v>
      </c>
      <c r="X159" s="197" t="s">
        <v>1320</v>
      </c>
      <c r="Y159" s="197" t="s">
        <v>1321</v>
      </c>
      <c r="Z159" s="197" t="s">
        <v>1322</v>
      </c>
      <c r="AA159" s="197" t="s">
        <v>1323</v>
      </c>
      <c r="AB159" s="197" t="s">
        <v>1324</v>
      </c>
      <c r="AC159" s="197" t="s">
        <v>894</v>
      </c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</row>
    <row r="160">
      <c r="A160" s="197">
        <v>2.0245159E7</v>
      </c>
      <c r="B160" s="197" t="s">
        <v>1325</v>
      </c>
      <c r="C160" s="197" t="s">
        <v>300</v>
      </c>
      <c r="D160" s="198">
        <v>45503.497894375</v>
      </c>
      <c r="E160" s="199">
        <v>3332.77</v>
      </c>
      <c r="F160" s="200">
        <v>45524.0</v>
      </c>
      <c r="G160" s="227"/>
      <c r="H160" s="201" t="s">
        <v>87</v>
      </c>
      <c r="I160" s="202">
        <v>4089.27</v>
      </c>
      <c r="J160" s="207">
        <f t="shared" si="10"/>
        <v>756.5</v>
      </c>
      <c r="K160" s="202">
        <v>0.0</v>
      </c>
      <c r="L160" s="207">
        <f t="shared" si="16"/>
        <v>4089.27</v>
      </c>
      <c r="M160" s="247">
        <f t="shared" si="9"/>
        <v>1</v>
      </c>
      <c r="N160" s="203" t="str">
        <f t="shared" si="14"/>
        <v/>
      </c>
      <c r="O160" s="203">
        <f t="shared" si="17"/>
        <v>1</v>
      </c>
      <c r="P160" s="204" t="b">
        <v>1</v>
      </c>
      <c r="Q160" s="197" t="s">
        <v>63</v>
      </c>
      <c r="R160" s="204" t="b">
        <v>1</v>
      </c>
      <c r="S160" s="197"/>
      <c r="T160" s="208" t="s">
        <v>1319</v>
      </c>
      <c r="U160" s="208" t="s">
        <v>1061</v>
      </c>
      <c r="V160" s="197" t="s">
        <v>706</v>
      </c>
      <c r="W160" s="197" t="s">
        <v>706</v>
      </c>
      <c r="X160" s="197" t="s">
        <v>1320</v>
      </c>
      <c r="Y160" s="197" t="s">
        <v>1321</v>
      </c>
      <c r="Z160" s="205"/>
      <c r="AA160" s="205"/>
      <c r="AB160" s="197" t="s">
        <v>1326</v>
      </c>
      <c r="AC160" s="197" t="s">
        <v>894</v>
      </c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</row>
    <row r="161">
      <c r="A161" s="197">
        <v>2.024516E7</v>
      </c>
      <c r="B161" s="197" t="s">
        <v>1327</v>
      </c>
      <c r="C161" s="197" t="s">
        <v>300</v>
      </c>
      <c r="D161" s="198">
        <v>45503.49843493056</v>
      </c>
      <c r="E161" s="199">
        <v>749.5</v>
      </c>
      <c r="F161" s="200">
        <v>45520.0</v>
      </c>
      <c r="G161" s="227"/>
      <c r="H161" s="201" t="s">
        <v>66</v>
      </c>
      <c r="I161" s="202">
        <v>749.5</v>
      </c>
      <c r="J161" s="207">
        <f t="shared" si="10"/>
        <v>0</v>
      </c>
      <c r="K161" s="202">
        <v>388.11</v>
      </c>
      <c r="L161" s="207">
        <f t="shared" si="16"/>
        <v>361.39</v>
      </c>
      <c r="M161" s="247">
        <f t="shared" si="9"/>
        <v>0.4821747832</v>
      </c>
      <c r="N161" s="203" t="str">
        <f t="shared" si="14"/>
        <v/>
      </c>
      <c r="O161" s="203">
        <f t="shared" si="17"/>
        <v>0.4821747832</v>
      </c>
      <c r="P161" s="204" t="b">
        <v>1</v>
      </c>
      <c r="Q161" s="197" t="s">
        <v>63</v>
      </c>
      <c r="R161" s="204" t="b">
        <v>1</v>
      </c>
      <c r="T161" s="94"/>
      <c r="U161" s="94"/>
      <c r="V161" s="39" t="s">
        <v>1328</v>
      </c>
      <c r="Y161" s="39" t="s">
        <v>706</v>
      </c>
      <c r="Z161" s="39" t="s">
        <v>1241</v>
      </c>
      <c r="AA161" s="39" t="s">
        <v>1329</v>
      </c>
      <c r="AB161" s="39" t="s">
        <v>1330</v>
      </c>
      <c r="AC161" s="39" t="s">
        <v>894</v>
      </c>
    </row>
    <row r="162">
      <c r="A162" s="212">
        <v>2.0245161E7</v>
      </c>
      <c r="B162" s="212" t="s">
        <v>1331</v>
      </c>
      <c r="C162" s="212" t="s">
        <v>300</v>
      </c>
      <c r="D162" s="213">
        <v>45503.68649248843</v>
      </c>
      <c r="E162" s="214">
        <v>18432.97</v>
      </c>
      <c r="F162" s="215">
        <v>45524.0</v>
      </c>
      <c r="G162" s="216"/>
      <c r="H162" s="217" t="s">
        <v>81</v>
      </c>
      <c r="I162" s="241"/>
      <c r="J162" s="241">
        <f t="shared" si="10"/>
        <v>0</v>
      </c>
      <c r="K162" s="241"/>
      <c r="L162" s="241">
        <f t="shared" si="16"/>
        <v>18432.97</v>
      </c>
      <c r="M162" s="248" t="str">
        <f t="shared" si="9"/>
        <v>#DIV/0!</v>
      </c>
      <c r="N162" s="219" t="str">
        <f t="shared" si="14"/>
        <v/>
      </c>
      <c r="O162" s="219" t="str">
        <f t="shared" si="17"/>
        <v/>
      </c>
      <c r="P162" s="220" t="b">
        <v>0</v>
      </c>
      <c r="Q162" s="212" t="s">
        <v>883</v>
      </c>
      <c r="R162" s="220" t="b">
        <v>0</v>
      </c>
      <c r="S162" s="212"/>
      <c r="T162" s="249" t="s">
        <v>1332</v>
      </c>
      <c r="U162" s="249" t="s">
        <v>1333</v>
      </c>
      <c r="V162" s="212" t="s">
        <v>1334</v>
      </c>
      <c r="W162" s="250"/>
      <c r="X162" s="250"/>
      <c r="Y162" s="212" t="s">
        <v>706</v>
      </c>
      <c r="Z162" s="212" t="s">
        <v>1335</v>
      </c>
      <c r="AA162" s="212" t="s">
        <v>1336</v>
      </c>
      <c r="AB162" s="212" t="s">
        <v>1337</v>
      </c>
      <c r="AC162" s="250"/>
      <c r="AD162" s="250"/>
      <c r="AE162" s="250"/>
      <c r="AF162" s="250"/>
      <c r="AG162" s="250"/>
      <c r="AH162" s="250"/>
      <c r="AI162" s="250"/>
      <c r="AJ162" s="250"/>
      <c r="AK162" s="250"/>
      <c r="AL162" s="250"/>
      <c r="AM162" s="250"/>
      <c r="AN162" s="250"/>
      <c r="AO162" s="250"/>
      <c r="AP162" s="250"/>
      <c r="AQ162" s="250"/>
      <c r="AR162" s="250"/>
      <c r="AS162" s="250"/>
      <c r="AT162" s="250"/>
      <c r="AU162" s="250"/>
      <c r="AV162" s="250"/>
      <c r="AW162" s="250"/>
    </row>
    <row r="163">
      <c r="A163" s="197">
        <v>2.0245162E7</v>
      </c>
      <c r="B163" s="197" t="s">
        <v>1338</v>
      </c>
      <c r="C163" s="197" t="s">
        <v>300</v>
      </c>
      <c r="D163" s="198">
        <v>45504.589097372686</v>
      </c>
      <c r="E163" s="199">
        <v>11968.65</v>
      </c>
      <c r="F163" s="200">
        <v>45515.0</v>
      </c>
      <c r="G163" s="200">
        <v>45546.0</v>
      </c>
      <c r="H163" s="201" t="s">
        <v>87</v>
      </c>
      <c r="I163" s="202">
        <v>13343.65</v>
      </c>
      <c r="J163" s="207">
        <f t="shared" si="10"/>
        <v>1375</v>
      </c>
      <c r="K163" s="202">
        <v>8459.11</v>
      </c>
      <c r="L163" s="207">
        <f t="shared" si="16"/>
        <v>4884.54</v>
      </c>
      <c r="M163" s="247">
        <f t="shared" si="9"/>
        <v>0.3660572632</v>
      </c>
      <c r="N163" s="203">
        <v>0.3661</v>
      </c>
      <c r="O163" s="203">
        <v>0.0</v>
      </c>
      <c r="P163" s="204" t="b">
        <v>1</v>
      </c>
      <c r="Q163" s="197" t="s">
        <v>63</v>
      </c>
      <c r="R163" s="204" t="b">
        <v>1</v>
      </c>
      <c r="T163" s="58"/>
      <c r="U163" s="58"/>
      <c r="W163" s="39" t="s">
        <v>706</v>
      </c>
      <c r="X163" s="39" t="s">
        <v>1339</v>
      </c>
      <c r="Y163" s="39" t="s">
        <v>1340</v>
      </c>
      <c r="Z163" s="39" t="s">
        <v>1341</v>
      </c>
      <c r="AA163" s="39" t="s">
        <v>1342</v>
      </c>
      <c r="AB163" s="39" t="s">
        <v>1343</v>
      </c>
    </row>
    <row r="164">
      <c r="A164" s="251">
        <v>2.0245163E7</v>
      </c>
      <c r="B164" s="251" t="s">
        <v>1344</v>
      </c>
      <c r="C164" s="251" t="s">
        <v>300</v>
      </c>
      <c r="D164" s="252">
        <v>45511.5528587963</v>
      </c>
      <c r="E164" s="253">
        <v>12369.97</v>
      </c>
      <c r="F164" s="254"/>
      <c r="G164" s="254"/>
      <c r="H164" s="255" t="s">
        <v>81</v>
      </c>
      <c r="I164" s="256">
        <v>10888.36</v>
      </c>
      <c r="J164" s="257">
        <f t="shared" si="10"/>
        <v>0</v>
      </c>
      <c r="K164" s="257"/>
      <c r="L164" s="257">
        <f t="shared" si="16"/>
        <v>12369.97</v>
      </c>
      <c r="M164" s="258">
        <f t="shared" si="9"/>
        <v>1.136072834</v>
      </c>
      <c r="N164" s="211" t="str">
        <f t="shared" ref="N164:N237" si="18">IF(AND(B164 &lt;&gt; "", NOT(ISNUMBER(SEARCH("INS", B164))), ISNUMBER(M164)), M164, "")</f>
        <v/>
      </c>
      <c r="O164" s="211">
        <f t="shared" ref="O164:O237" si="19">IF(AND(B164 &lt;&gt; "", ISNUMBER(SEARCH("INS", B164)), ISNUMBER(M164)), M164, "")</f>
        <v>1.136072834</v>
      </c>
      <c r="P164" s="259" t="b">
        <v>0</v>
      </c>
      <c r="Q164" s="251" t="s">
        <v>883</v>
      </c>
      <c r="R164" s="259" t="b">
        <v>0</v>
      </c>
      <c r="S164" s="251"/>
      <c r="T164" s="260" t="s">
        <v>1345</v>
      </c>
      <c r="U164" s="260" t="s">
        <v>1346</v>
      </c>
      <c r="V164" s="251" t="s">
        <v>1347</v>
      </c>
      <c r="W164" s="261"/>
      <c r="X164" s="261"/>
      <c r="Y164" s="251" t="s">
        <v>706</v>
      </c>
      <c r="Z164" s="251" t="s">
        <v>1348</v>
      </c>
      <c r="AA164" s="251" t="s">
        <v>1349</v>
      </c>
      <c r="AB164" s="251" t="s">
        <v>919</v>
      </c>
      <c r="AC164" s="251" t="s">
        <v>1350</v>
      </c>
      <c r="AD164" s="261"/>
      <c r="AE164" s="261"/>
      <c r="AF164" s="261"/>
      <c r="AG164" s="261"/>
      <c r="AH164" s="261"/>
      <c r="AI164" s="261"/>
      <c r="AJ164" s="261"/>
      <c r="AK164" s="261"/>
      <c r="AL164" s="261"/>
      <c r="AM164" s="261"/>
      <c r="AN164" s="261"/>
      <c r="AO164" s="261"/>
      <c r="AP164" s="261"/>
      <c r="AQ164" s="261"/>
      <c r="AR164" s="261"/>
      <c r="AS164" s="261"/>
      <c r="AT164" s="261"/>
      <c r="AU164" s="261"/>
      <c r="AV164" s="261"/>
      <c r="AW164" s="261"/>
    </row>
    <row r="165">
      <c r="A165" s="228">
        <v>2.0245164E7</v>
      </c>
      <c r="B165" s="228" t="s">
        <v>1351</v>
      </c>
      <c r="C165" s="228" t="s">
        <v>300</v>
      </c>
      <c r="D165" s="230">
        <v>45550.0</v>
      </c>
      <c r="E165" s="231">
        <v>32176.48</v>
      </c>
      <c r="F165" s="232">
        <v>45559.0</v>
      </c>
      <c r="G165" s="233"/>
      <c r="H165" s="234" t="s">
        <v>81</v>
      </c>
      <c r="I165" s="241"/>
      <c r="J165" s="245">
        <f t="shared" si="10"/>
        <v>0</v>
      </c>
      <c r="K165" s="245"/>
      <c r="L165" s="245">
        <f t="shared" si="16"/>
        <v>32176.48</v>
      </c>
      <c r="M165" s="246" t="str">
        <f t="shared" si="9"/>
        <v>#DIV/0!</v>
      </c>
      <c r="N165" s="236" t="str">
        <f t="shared" si="18"/>
        <v/>
      </c>
      <c r="O165" s="236" t="str">
        <f t="shared" si="19"/>
        <v/>
      </c>
      <c r="P165" s="237" t="b">
        <v>0</v>
      </c>
      <c r="Q165" s="228" t="s">
        <v>1352</v>
      </c>
      <c r="R165" s="237" t="b">
        <v>0</v>
      </c>
      <c r="T165" s="94" t="s">
        <v>1353</v>
      </c>
      <c r="U165" s="94" t="s">
        <v>1354</v>
      </c>
      <c r="V165" s="39" t="s">
        <v>1355</v>
      </c>
      <c r="AB165" s="39" t="s">
        <v>1356</v>
      </c>
      <c r="AC165" s="39" t="s">
        <v>1350</v>
      </c>
    </row>
    <row r="166">
      <c r="A166" s="197">
        <v>2.0245165E7</v>
      </c>
      <c r="B166" s="197" t="s">
        <v>1357</v>
      </c>
      <c r="C166" s="197" t="s">
        <v>300</v>
      </c>
      <c r="D166" s="198">
        <v>45504.355</v>
      </c>
      <c r="E166" s="199">
        <v>684.0</v>
      </c>
      <c r="F166" s="200">
        <v>45623.0</v>
      </c>
      <c r="G166" s="200">
        <v>45628.0</v>
      </c>
      <c r="H166" s="201" t="s">
        <v>87</v>
      </c>
      <c r="I166" s="202">
        <v>684.0</v>
      </c>
      <c r="J166" s="207">
        <f t="shared" si="10"/>
        <v>0</v>
      </c>
      <c r="K166" s="202">
        <v>1118.58</v>
      </c>
      <c r="L166" s="207">
        <f t="shared" si="16"/>
        <v>-434.58</v>
      </c>
      <c r="M166" s="247">
        <f t="shared" si="9"/>
        <v>-0.6353508772</v>
      </c>
      <c r="N166" s="203">
        <f t="shared" si="18"/>
        <v>-0.6353508772</v>
      </c>
      <c r="O166" s="203" t="str">
        <f t="shared" si="19"/>
        <v/>
      </c>
      <c r="P166" s="204" t="b">
        <v>1</v>
      </c>
      <c r="Q166" s="197" t="s">
        <v>63</v>
      </c>
      <c r="R166" s="204" t="b">
        <v>1</v>
      </c>
      <c r="S166" s="205"/>
      <c r="T166" s="208" t="s">
        <v>1358</v>
      </c>
      <c r="U166" s="208" t="s">
        <v>1359</v>
      </c>
      <c r="V166" s="197" t="s">
        <v>894</v>
      </c>
      <c r="W166" s="197" t="s">
        <v>919</v>
      </c>
      <c r="X166" s="197" t="s">
        <v>919</v>
      </c>
      <c r="Y166" s="197" t="s">
        <v>1360</v>
      </c>
      <c r="Z166" s="197" t="s">
        <v>919</v>
      </c>
      <c r="AA166" s="205"/>
      <c r="AB166" s="197" t="s">
        <v>919</v>
      </c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</row>
    <row r="167">
      <c r="A167" s="197">
        <v>2.0245166E7</v>
      </c>
      <c r="B167" s="197" t="s">
        <v>1361</v>
      </c>
      <c r="C167" s="197" t="s">
        <v>300</v>
      </c>
      <c r="D167" s="198">
        <v>45504.355532407404</v>
      </c>
      <c r="E167" s="199">
        <v>14076.48</v>
      </c>
      <c r="F167" s="200">
        <v>45530.0</v>
      </c>
      <c r="G167" s="200">
        <v>45532.0</v>
      </c>
      <c r="H167" s="201" t="s">
        <v>295</v>
      </c>
      <c r="I167" s="202">
        <v>14076.48</v>
      </c>
      <c r="J167" s="207">
        <f t="shared" si="10"/>
        <v>0</v>
      </c>
      <c r="K167" s="202">
        <v>7962.0</v>
      </c>
      <c r="L167" s="207">
        <f t="shared" si="16"/>
        <v>6114.48</v>
      </c>
      <c r="M167" s="247">
        <f t="shared" si="9"/>
        <v>0.4343756394</v>
      </c>
      <c r="N167" s="203">
        <f t="shared" si="18"/>
        <v>0.4343756394</v>
      </c>
      <c r="O167" s="203" t="str">
        <f t="shared" si="19"/>
        <v/>
      </c>
      <c r="P167" s="204" t="b">
        <v>1</v>
      </c>
      <c r="Q167" s="197" t="s">
        <v>63</v>
      </c>
      <c r="R167" s="204" t="b">
        <v>1</v>
      </c>
      <c r="T167" s="94"/>
      <c r="U167" s="94"/>
      <c r="V167" s="39" t="s">
        <v>1062</v>
      </c>
      <c r="W167" s="39" t="s">
        <v>706</v>
      </c>
      <c r="Y167" s="39" t="s">
        <v>1163</v>
      </c>
      <c r="Z167" s="39" t="s">
        <v>1241</v>
      </c>
      <c r="AB167" s="39" t="s">
        <v>1362</v>
      </c>
    </row>
    <row r="168">
      <c r="A168" s="197">
        <v>2.0245167E7</v>
      </c>
      <c r="B168" s="197" t="s">
        <v>1363</v>
      </c>
      <c r="C168" s="197" t="s">
        <v>300</v>
      </c>
      <c r="D168" s="198">
        <v>45511.552861018514</v>
      </c>
      <c r="E168" s="199">
        <v>10386.37</v>
      </c>
      <c r="F168" s="200">
        <v>45525.0</v>
      </c>
      <c r="G168" s="200">
        <v>45526.0</v>
      </c>
      <c r="H168" s="201" t="s">
        <v>632</v>
      </c>
      <c r="I168" s="202">
        <v>10936.37</v>
      </c>
      <c r="J168" s="207">
        <f t="shared" si="10"/>
        <v>550</v>
      </c>
      <c r="K168" s="202">
        <v>6577.12</v>
      </c>
      <c r="L168" s="207">
        <f t="shared" si="16"/>
        <v>4359.25</v>
      </c>
      <c r="M168" s="247">
        <f t="shared" si="9"/>
        <v>0.3986011812</v>
      </c>
      <c r="N168" s="203">
        <f t="shared" si="18"/>
        <v>0.3986011812</v>
      </c>
      <c r="O168" s="203" t="str">
        <f t="shared" si="19"/>
        <v/>
      </c>
      <c r="P168" s="204" t="b">
        <v>1</v>
      </c>
      <c r="Q168" s="197" t="s">
        <v>63</v>
      </c>
      <c r="R168" s="204" t="b">
        <v>1</v>
      </c>
      <c r="T168" s="58"/>
      <c r="U168" s="58"/>
      <c r="Z168" s="39" t="s">
        <v>1241</v>
      </c>
      <c r="AB168" s="39" t="s">
        <v>919</v>
      </c>
    </row>
    <row r="169">
      <c r="A169" s="197">
        <v>2.0245168E7</v>
      </c>
      <c r="B169" s="197" t="s">
        <v>1364</v>
      </c>
      <c r="C169" s="197" t="s">
        <v>300</v>
      </c>
      <c r="D169" s="198">
        <v>45517.39507912037</v>
      </c>
      <c r="E169" s="199">
        <v>2961.24</v>
      </c>
      <c r="F169" s="200">
        <v>45539.0</v>
      </c>
      <c r="G169" s="200">
        <v>45539.0</v>
      </c>
      <c r="H169" s="201" t="s">
        <v>295</v>
      </c>
      <c r="I169" s="202">
        <v>2961.24</v>
      </c>
      <c r="J169" s="207">
        <f t="shared" si="10"/>
        <v>0</v>
      </c>
      <c r="K169" s="202">
        <v>1010.21</v>
      </c>
      <c r="L169" s="207">
        <f t="shared" si="16"/>
        <v>1951.03</v>
      </c>
      <c r="M169" s="247">
        <f t="shared" si="9"/>
        <v>0.6588557496</v>
      </c>
      <c r="N169" s="203">
        <f t="shared" si="18"/>
        <v>0.6588557496</v>
      </c>
      <c r="O169" s="203" t="str">
        <f t="shared" si="19"/>
        <v/>
      </c>
      <c r="P169" s="204" t="b">
        <v>1</v>
      </c>
      <c r="Q169" s="197" t="s">
        <v>63</v>
      </c>
      <c r="R169" s="204" t="b">
        <v>1</v>
      </c>
      <c r="T169" s="94"/>
      <c r="U169" s="94"/>
      <c r="V169" s="39" t="s">
        <v>1062</v>
      </c>
      <c r="W169" s="39"/>
      <c r="X169" s="39" t="s">
        <v>741</v>
      </c>
      <c r="Y169" s="39" t="s">
        <v>1241</v>
      </c>
      <c r="Z169" s="39" t="s">
        <v>1365</v>
      </c>
      <c r="AB169" s="39" t="s">
        <v>919</v>
      </c>
    </row>
    <row r="170">
      <c r="A170" s="197">
        <v>2.0245169E7</v>
      </c>
      <c r="B170" s="197" t="s">
        <v>1366</v>
      </c>
      <c r="C170" s="197" t="s">
        <v>300</v>
      </c>
      <c r="D170" s="198">
        <v>45517.39619084491</v>
      </c>
      <c r="E170" s="199">
        <v>500.0</v>
      </c>
      <c r="F170" s="200">
        <v>45519.0</v>
      </c>
      <c r="G170" s="200">
        <v>45519.0</v>
      </c>
      <c r="H170" s="201" t="s">
        <v>87</v>
      </c>
      <c r="I170" s="202">
        <v>250.0</v>
      </c>
      <c r="J170" s="207">
        <f t="shared" si="10"/>
        <v>0</v>
      </c>
      <c r="K170" s="202">
        <v>0.0</v>
      </c>
      <c r="L170" s="207">
        <f t="shared" si="16"/>
        <v>500</v>
      </c>
      <c r="M170" s="247">
        <f t="shared" si="9"/>
        <v>2</v>
      </c>
      <c r="N170" s="203">
        <f t="shared" si="18"/>
        <v>2</v>
      </c>
      <c r="O170" s="203" t="str">
        <f t="shared" si="19"/>
        <v/>
      </c>
      <c r="P170" s="204" t="b">
        <v>1</v>
      </c>
      <c r="Q170" s="197" t="s">
        <v>63</v>
      </c>
      <c r="R170" s="204" t="b">
        <v>1</v>
      </c>
      <c r="T170" s="58"/>
      <c r="U170" s="58"/>
      <c r="AA170" s="39" t="s">
        <v>54</v>
      </c>
      <c r="AB170" s="39" t="s">
        <v>1367</v>
      </c>
    </row>
    <row r="171">
      <c r="A171" s="39">
        <v>2.024517E7</v>
      </c>
      <c r="B171" s="39" t="s">
        <v>1368</v>
      </c>
      <c r="C171" s="39" t="s">
        <v>300</v>
      </c>
      <c r="D171" s="262">
        <v>45517.64573113426</v>
      </c>
      <c r="E171" s="41">
        <v>810.0</v>
      </c>
      <c r="F171" s="40">
        <v>45539.0</v>
      </c>
      <c r="G171" s="40">
        <v>45545.0</v>
      </c>
      <c r="H171" s="38" t="s">
        <v>66</v>
      </c>
      <c r="I171" s="70">
        <v>810.0</v>
      </c>
      <c r="J171" s="49">
        <f t="shared" si="10"/>
        <v>0</v>
      </c>
      <c r="K171" s="70">
        <v>385.96</v>
      </c>
      <c r="L171" s="49">
        <f t="shared" si="16"/>
        <v>424.04</v>
      </c>
      <c r="M171" s="263">
        <f t="shared" si="9"/>
        <v>0.5235061728</v>
      </c>
      <c r="N171" s="75" t="str">
        <f t="shared" si="18"/>
        <v/>
      </c>
      <c r="O171" s="75">
        <f t="shared" si="19"/>
        <v>0.5235061728</v>
      </c>
      <c r="P171" s="149" t="b">
        <v>1</v>
      </c>
      <c r="Q171" s="39" t="s">
        <v>883</v>
      </c>
      <c r="R171" s="149" t="b">
        <v>0</v>
      </c>
      <c r="T171" s="94"/>
      <c r="U171" s="94"/>
      <c r="V171" s="39" t="s">
        <v>1369</v>
      </c>
      <c r="W171" s="39" t="s">
        <v>706</v>
      </c>
      <c r="X171" s="39" t="s">
        <v>741</v>
      </c>
      <c r="Y171" s="39" t="s">
        <v>1241</v>
      </c>
      <c r="Z171" s="39" t="s">
        <v>1370</v>
      </c>
      <c r="AB171" s="39" t="s">
        <v>919</v>
      </c>
    </row>
    <row r="172">
      <c r="A172" s="197">
        <v>2.0245171E7</v>
      </c>
      <c r="B172" s="197" t="s">
        <v>1371</v>
      </c>
      <c r="C172" s="197" t="s">
        <v>300</v>
      </c>
      <c r="D172" s="198">
        <v>45518.51795825231</v>
      </c>
      <c r="E172" s="199">
        <v>11224.97</v>
      </c>
      <c r="F172" s="227"/>
      <c r="G172" s="227"/>
      <c r="H172" s="201" t="s">
        <v>81</v>
      </c>
      <c r="I172" s="202">
        <v>18533.25</v>
      </c>
      <c r="J172" s="207">
        <f t="shared" si="10"/>
        <v>7308.28</v>
      </c>
      <c r="K172" s="202">
        <v>8690.45</v>
      </c>
      <c r="L172" s="207">
        <f t="shared" si="16"/>
        <v>9842.8</v>
      </c>
      <c r="M172" s="247">
        <f t="shared" si="9"/>
        <v>0.5310887189</v>
      </c>
      <c r="N172" s="203" t="str">
        <f t="shared" si="18"/>
        <v/>
      </c>
      <c r="O172" s="203">
        <f t="shared" si="19"/>
        <v>0.5310887189</v>
      </c>
      <c r="P172" s="204" t="b">
        <v>1</v>
      </c>
      <c r="Q172" s="197" t="s">
        <v>63</v>
      </c>
      <c r="R172" s="204" t="b">
        <v>1</v>
      </c>
      <c r="T172" s="94"/>
      <c r="U172" s="94"/>
      <c r="V172" s="39" t="s">
        <v>1372</v>
      </c>
      <c r="W172" s="39"/>
      <c r="X172" s="39" t="s">
        <v>1373</v>
      </c>
      <c r="Y172" s="39" t="s">
        <v>1241</v>
      </c>
      <c r="Z172" s="39" t="s">
        <v>1241</v>
      </c>
      <c r="AB172" s="39" t="s">
        <v>919</v>
      </c>
    </row>
    <row r="173">
      <c r="A173" s="197">
        <v>2.0245172E7</v>
      </c>
      <c r="B173" s="197" t="s">
        <v>1374</v>
      </c>
      <c r="C173" s="197" t="s">
        <v>300</v>
      </c>
      <c r="D173" s="198">
        <v>45518.51878107639</v>
      </c>
      <c r="E173" s="199">
        <v>47380.95</v>
      </c>
      <c r="F173" s="200">
        <v>45551.0</v>
      </c>
      <c r="G173" s="200">
        <v>45565.0</v>
      </c>
      <c r="H173" s="201" t="s">
        <v>632</v>
      </c>
      <c r="I173" s="202">
        <v>35970.54</v>
      </c>
      <c r="J173" s="207">
        <f>I173-E173</f>
        <v>-11410.41</v>
      </c>
      <c r="K173" s="202">
        <v>21117.71</v>
      </c>
      <c r="L173" s="207">
        <f t="shared" si="16"/>
        <v>14852.83</v>
      </c>
      <c r="M173" s="247">
        <f t="shared" si="9"/>
        <v>0.4129165145</v>
      </c>
      <c r="N173" s="203">
        <f t="shared" si="18"/>
        <v>0.4129165145</v>
      </c>
      <c r="O173" s="203" t="str">
        <f t="shared" si="19"/>
        <v/>
      </c>
      <c r="P173" s="204" t="b">
        <v>1</v>
      </c>
      <c r="Q173" s="197" t="s">
        <v>63</v>
      </c>
      <c r="R173" s="204" t="b">
        <v>1</v>
      </c>
      <c r="S173" s="39"/>
      <c r="T173" s="94" t="s">
        <v>761</v>
      </c>
      <c r="U173" s="94" t="s">
        <v>1061</v>
      </c>
      <c r="V173" s="39" t="s">
        <v>1375</v>
      </c>
      <c r="W173" s="39" t="s">
        <v>1376</v>
      </c>
      <c r="Y173" s="39" t="s">
        <v>1377</v>
      </c>
      <c r="Z173" s="39" t="s">
        <v>1378</v>
      </c>
      <c r="AB173" s="39" t="s">
        <v>919</v>
      </c>
    </row>
    <row r="174">
      <c r="A174" s="197">
        <v>2.0245173E7</v>
      </c>
      <c r="B174" s="197" t="s">
        <v>1379</v>
      </c>
      <c r="C174" s="197" t="s">
        <v>300</v>
      </c>
      <c r="D174" s="198">
        <v>45519.59956675926</v>
      </c>
      <c r="E174" s="199">
        <v>83246.11</v>
      </c>
      <c r="F174" s="200">
        <v>45544.0</v>
      </c>
      <c r="G174" s="200">
        <v>45551.0</v>
      </c>
      <c r="H174" s="201" t="s">
        <v>66</v>
      </c>
      <c r="I174" s="202">
        <v>83246.11</v>
      </c>
      <c r="J174" s="207">
        <f t="shared" ref="J174:J237" si="20">IF(I174 &lt; 1, 0, MAX(I174 - E174, 0))</f>
        <v>0</v>
      </c>
      <c r="K174" s="202">
        <v>24628.73</v>
      </c>
      <c r="L174" s="207">
        <f t="shared" si="16"/>
        <v>58617.38</v>
      </c>
      <c r="M174" s="247">
        <f t="shared" si="9"/>
        <v>0.7041455751</v>
      </c>
      <c r="N174" s="203">
        <f t="shared" si="18"/>
        <v>0.7041455751</v>
      </c>
      <c r="O174" s="203" t="str">
        <f t="shared" si="19"/>
        <v/>
      </c>
      <c r="P174" s="204" t="b">
        <v>1</v>
      </c>
      <c r="Q174" s="197" t="s">
        <v>63</v>
      </c>
      <c r="R174" s="204" t="b">
        <v>1</v>
      </c>
      <c r="S174" s="70"/>
      <c r="T174" s="62" t="s">
        <v>1380</v>
      </c>
      <c r="U174" s="62" t="s">
        <v>1381</v>
      </c>
      <c r="V174" s="70" t="s">
        <v>1382</v>
      </c>
      <c r="W174" s="70" t="s">
        <v>1383</v>
      </c>
      <c r="X174" s="70"/>
      <c r="Y174" s="39" t="s">
        <v>1217</v>
      </c>
      <c r="Z174" s="39" t="s">
        <v>1384</v>
      </c>
      <c r="AB174" s="39" t="s">
        <v>1385</v>
      </c>
    </row>
    <row r="175">
      <c r="A175" s="197">
        <v>2.0245174E7</v>
      </c>
      <c r="B175" s="197" t="s">
        <v>1386</v>
      </c>
      <c r="C175" s="197" t="s">
        <v>300</v>
      </c>
      <c r="D175" s="198">
        <v>45519.69496655093</v>
      </c>
      <c r="E175" s="199">
        <v>41351.33</v>
      </c>
      <c r="F175" s="200">
        <v>45587.0</v>
      </c>
      <c r="G175" s="200">
        <v>45595.0</v>
      </c>
      <c r="H175" s="201" t="s">
        <v>81</v>
      </c>
      <c r="I175" s="202">
        <v>42210.09</v>
      </c>
      <c r="J175" s="207">
        <f t="shared" si="20"/>
        <v>858.76</v>
      </c>
      <c r="K175" s="202">
        <v>18670.07</v>
      </c>
      <c r="L175" s="207">
        <f t="shared" si="16"/>
        <v>23540.02</v>
      </c>
      <c r="M175" s="247">
        <f t="shared" si="9"/>
        <v>0.5576870364</v>
      </c>
      <c r="N175" s="203" t="str">
        <f t="shared" si="18"/>
        <v/>
      </c>
      <c r="O175" s="203">
        <f t="shared" si="19"/>
        <v>0.5576870364</v>
      </c>
      <c r="P175" s="204" t="b">
        <v>1</v>
      </c>
      <c r="Q175" s="197" t="s">
        <v>63</v>
      </c>
      <c r="R175" s="204" t="b">
        <v>1</v>
      </c>
      <c r="S175" s="39"/>
      <c r="T175" s="94" t="s">
        <v>1380</v>
      </c>
      <c r="U175" s="94" t="s">
        <v>1387</v>
      </c>
      <c r="V175" s="39" t="s">
        <v>1388</v>
      </c>
      <c r="W175" s="39" t="s">
        <v>1389</v>
      </c>
      <c r="Y175" s="39" t="s">
        <v>1390</v>
      </c>
      <c r="Z175" s="39" t="s">
        <v>1391</v>
      </c>
      <c r="AB175" s="39" t="s">
        <v>919</v>
      </c>
    </row>
    <row r="176">
      <c r="A176" s="197">
        <v>2.0245175E7</v>
      </c>
      <c r="B176" s="197" t="s">
        <v>1392</v>
      </c>
      <c r="C176" s="197" t="s">
        <v>300</v>
      </c>
      <c r="D176" s="198">
        <v>45524.43477465278</v>
      </c>
      <c r="E176" s="199">
        <v>15848.48</v>
      </c>
      <c r="F176" s="200">
        <v>45538.0</v>
      </c>
      <c r="G176" s="200">
        <v>45545.0</v>
      </c>
      <c r="H176" s="201" t="s">
        <v>632</v>
      </c>
      <c r="I176" s="202">
        <v>19487.84</v>
      </c>
      <c r="J176" s="207">
        <f t="shared" si="20"/>
        <v>3639.36</v>
      </c>
      <c r="K176" s="202">
        <v>9928.28</v>
      </c>
      <c r="L176" s="207">
        <f t="shared" si="16"/>
        <v>9559.56</v>
      </c>
      <c r="M176" s="247">
        <f t="shared" si="9"/>
        <v>0.4905397417</v>
      </c>
      <c r="N176" s="203" t="str">
        <f t="shared" si="18"/>
        <v/>
      </c>
      <c r="O176" s="203">
        <f t="shared" si="19"/>
        <v>0.4905397417</v>
      </c>
      <c r="P176" s="204" t="b">
        <v>1</v>
      </c>
      <c r="Q176" s="197" t="s">
        <v>63</v>
      </c>
      <c r="R176" s="204" t="b">
        <v>1</v>
      </c>
      <c r="T176" s="94"/>
      <c r="U176" s="94"/>
      <c r="V176" s="39" t="s">
        <v>1372</v>
      </c>
      <c r="W176" s="39" t="s">
        <v>706</v>
      </c>
      <c r="X176" s="39" t="s">
        <v>741</v>
      </c>
      <c r="Y176" s="39" t="s">
        <v>1393</v>
      </c>
    </row>
    <row r="177">
      <c r="A177" s="197">
        <v>2.0245176E7</v>
      </c>
      <c r="B177" s="197" t="s">
        <v>1394</v>
      </c>
      <c r="C177" s="197" t="s">
        <v>300</v>
      </c>
      <c r="D177" s="198">
        <v>45524.43576450231</v>
      </c>
      <c r="E177" s="199">
        <v>3903.8</v>
      </c>
      <c r="F177" s="200">
        <v>45531.0</v>
      </c>
      <c r="G177" s="200">
        <v>45533.0</v>
      </c>
      <c r="H177" s="201" t="s">
        <v>295</v>
      </c>
      <c r="I177" s="202">
        <v>5278.8</v>
      </c>
      <c r="J177" s="207">
        <f t="shared" si="20"/>
        <v>1375</v>
      </c>
      <c r="K177" s="202">
        <v>3613.8</v>
      </c>
      <c r="L177" s="207">
        <f t="shared" si="16"/>
        <v>1665</v>
      </c>
      <c r="M177" s="258">
        <f t="shared" si="9"/>
        <v>0.3154125938</v>
      </c>
      <c r="N177" s="203">
        <f t="shared" si="18"/>
        <v>0.3154125938</v>
      </c>
      <c r="O177" s="203" t="str">
        <f t="shared" si="19"/>
        <v/>
      </c>
      <c r="P177" s="204" t="b">
        <v>1</v>
      </c>
      <c r="Q177" s="197" t="s">
        <v>63</v>
      </c>
      <c r="R177" s="204" t="b">
        <v>1</v>
      </c>
      <c r="T177" s="94"/>
      <c r="U177" s="94"/>
      <c r="V177" s="39" t="s">
        <v>1372</v>
      </c>
      <c r="W177" s="39" t="s">
        <v>706</v>
      </c>
      <c r="X177" s="39" t="s">
        <v>741</v>
      </c>
      <c r="Y177" s="39" t="s">
        <v>1241</v>
      </c>
    </row>
    <row r="178">
      <c r="A178" s="197">
        <v>2.0245177E7</v>
      </c>
      <c r="B178" s="197" t="s">
        <v>1395</v>
      </c>
      <c r="C178" s="197" t="s">
        <v>300</v>
      </c>
      <c r="D178" s="198">
        <v>45524.436144548614</v>
      </c>
      <c r="E178" s="199">
        <v>1576.42</v>
      </c>
      <c r="F178" s="227"/>
      <c r="G178" s="227"/>
      <c r="H178" s="201" t="s">
        <v>295</v>
      </c>
      <c r="I178" s="202">
        <v>1976.42</v>
      </c>
      <c r="J178" s="207">
        <f t="shared" si="20"/>
        <v>400</v>
      </c>
      <c r="K178" s="202">
        <v>639.96</v>
      </c>
      <c r="L178" s="207">
        <f t="shared" si="16"/>
        <v>1336.46</v>
      </c>
      <c r="M178" s="247">
        <f t="shared" si="9"/>
        <v>0.6762024266</v>
      </c>
      <c r="N178" s="203">
        <f t="shared" si="18"/>
        <v>0.6762024266</v>
      </c>
      <c r="O178" s="203" t="str">
        <f t="shared" si="19"/>
        <v/>
      </c>
      <c r="P178" s="204" t="b">
        <v>1</v>
      </c>
      <c r="Q178" s="197" t="s">
        <v>63</v>
      </c>
      <c r="R178" s="204" t="b">
        <v>1</v>
      </c>
      <c r="T178" s="94"/>
      <c r="U178" s="94"/>
      <c r="V178" s="39" t="s">
        <v>1396</v>
      </c>
      <c r="W178" s="39" t="s">
        <v>706</v>
      </c>
      <c r="X178" s="39" t="s">
        <v>741</v>
      </c>
      <c r="Y178" s="39" t="s">
        <v>1241</v>
      </c>
    </row>
    <row r="179">
      <c r="A179" s="197">
        <v>2.0245178E7</v>
      </c>
      <c r="B179" s="197" t="s">
        <v>1397</v>
      </c>
      <c r="C179" s="197" t="s">
        <v>300</v>
      </c>
      <c r="D179" s="198">
        <v>45530.540128113425</v>
      </c>
      <c r="E179" s="199">
        <v>22173.12</v>
      </c>
      <c r="F179" s="200">
        <v>45541.0</v>
      </c>
      <c r="G179" s="200">
        <v>45587.0</v>
      </c>
      <c r="H179" s="201" t="s">
        <v>295</v>
      </c>
      <c r="I179" s="202">
        <v>23018.51</v>
      </c>
      <c r="J179" s="207">
        <f t="shared" si="20"/>
        <v>845.39</v>
      </c>
      <c r="K179" s="202">
        <v>10788.63</v>
      </c>
      <c r="L179" s="207">
        <f t="shared" si="16"/>
        <v>12229.88</v>
      </c>
      <c r="M179" s="247">
        <f t="shared" si="9"/>
        <v>0.531306327</v>
      </c>
      <c r="N179" s="203" t="str">
        <f t="shared" si="18"/>
        <v/>
      </c>
      <c r="O179" s="203">
        <f t="shared" si="19"/>
        <v>0.531306327</v>
      </c>
      <c r="P179" s="204" t="b">
        <v>1</v>
      </c>
      <c r="Q179" s="197" t="s">
        <v>63</v>
      </c>
      <c r="R179" s="204" t="b">
        <v>1</v>
      </c>
      <c r="S179" s="39"/>
      <c r="T179" s="94" t="s">
        <v>1398</v>
      </c>
      <c r="U179" s="94" t="s">
        <v>1398</v>
      </c>
      <c r="V179" s="39" t="s">
        <v>1399</v>
      </c>
      <c r="W179" s="39" t="s">
        <v>1304</v>
      </c>
      <c r="X179" s="39" t="s">
        <v>1400</v>
      </c>
      <c r="Y179" s="39" t="s">
        <v>1241</v>
      </c>
    </row>
    <row r="180">
      <c r="A180" s="197">
        <v>2.0245179E7</v>
      </c>
      <c r="B180" s="197" t="s">
        <v>1401</v>
      </c>
      <c r="C180" s="197" t="s">
        <v>300</v>
      </c>
      <c r="D180" s="198">
        <v>45531.47164299768</v>
      </c>
      <c r="E180" s="199">
        <v>12114.05</v>
      </c>
      <c r="F180" s="200">
        <v>45553.0</v>
      </c>
      <c r="G180" s="200">
        <v>45558.0</v>
      </c>
      <c r="H180" s="201" t="s">
        <v>87</v>
      </c>
      <c r="I180" s="202">
        <v>12294.05</v>
      </c>
      <c r="J180" s="207">
        <f t="shared" si="20"/>
        <v>180</v>
      </c>
      <c r="K180" s="202">
        <v>7611.8</v>
      </c>
      <c r="L180" s="207">
        <f t="shared" si="16"/>
        <v>4682.25</v>
      </c>
      <c r="M180" s="247">
        <f t="shared" si="9"/>
        <v>0.3808549664</v>
      </c>
      <c r="N180" s="203">
        <f t="shared" si="18"/>
        <v>0.3808549664</v>
      </c>
      <c r="O180" s="203" t="str">
        <f t="shared" si="19"/>
        <v/>
      </c>
      <c r="P180" s="204" t="b">
        <v>1</v>
      </c>
      <c r="Q180" s="197" t="s">
        <v>63</v>
      </c>
      <c r="R180" s="204" t="b">
        <v>1</v>
      </c>
      <c r="T180" s="94"/>
      <c r="U180" s="94"/>
      <c r="V180" s="39" t="s">
        <v>1062</v>
      </c>
      <c r="W180" s="39" t="s">
        <v>1402</v>
      </c>
      <c r="X180" s="39" t="s">
        <v>1403</v>
      </c>
      <c r="Y180" s="39" t="s">
        <v>1390</v>
      </c>
      <c r="Z180" s="39" t="s">
        <v>919</v>
      </c>
    </row>
    <row r="181">
      <c r="A181" s="197">
        <v>2.024518E7</v>
      </c>
      <c r="B181" s="197" t="s">
        <v>1404</v>
      </c>
      <c r="C181" s="197" t="s">
        <v>300</v>
      </c>
      <c r="D181" s="198">
        <v>45531.53899410879</v>
      </c>
      <c r="E181" s="199">
        <v>4950.0</v>
      </c>
      <c r="F181" s="200">
        <v>45538.0</v>
      </c>
      <c r="G181" s="200">
        <v>45545.0</v>
      </c>
      <c r="H181" s="201" t="s">
        <v>87</v>
      </c>
      <c r="I181" s="202">
        <v>4950.0</v>
      </c>
      <c r="J181" s="207">
        <f t="shared" si="20"/>
        <v>0</v>
      </c>
      <c r="K181" s="202">
        <v>3000.0</v>
      </c>
      <c r="L181" s="207">
        <f t="shared" si="16"/>
        <v>1950</v>
      </c>
      <c r="M181" s="247">
        <f t="shared" si="9"/>
        <v>0.3939393939</v>
      </c>
      <c r="N181" s="203">
        <f t="shared" si="18"/>
        <v>0.3939393939</v>
      </c>
      <c r="O181" s="203" t="str">
        <f t="shared" si="19"/>
        <v/>
      </c>
      <c r="P181" s="204" t="b">
        <v>1</v>
      </c>
      <c r="Q181" s="197" t="s">
        <v>63</v>
      </c>
      <c r="R181" s="204" t="b">
        <v>1</v>
      </c>
      <c r="T181" s="94"/>
      <c r="U181" s="94"/>
      <c r="V181" s="39" t="s">
        <v>1062</v>
      </c>
      <c r="W181" s="39" t="s">
        <v>706</v>
      </c>
      <c r="X181" s="39" t="s">
        <v>1405</v>
      </c>
      <c r="Y181" s="39" t="s">
        <v>1406</v>
      </c>
      <c r="Z181" s="39" t="s">
        <v>919</v>
      </c>
    </row>
    <row r="182">
      <c r="A182" s="197">
        <v>2.0245181E7</v>
      </c>
      <c r="B182" s="197" t="s">
        <v>1407</v>
      </c>
      <c r="C182" s="197" t="s">
        <v>300</v>
      </c>
      <c r="D182" s="198">
        <v>45531.685217754624</v>
      </c>
      <c r="E182" s="199">
        <v>8000.49</v>
      </c>
      <c r="F182" s="200">
        <v>45551.0</v>
      </c>
      <c r="G182" s="200">
        <v>45553.0</v>
      </c>
      <c r="H182" s="201" t="s">
        <v>87</v>
      </c>
      <c r="I182" s="202">
        <v>10090.49</v>
      </c>
      <c r="J182" s="207">
        <f t="shared" si="20"/>
        <v>2090</v>
      </c>
      <c r="K182" s="202">
        <v>6508.19</v>
      </c>
      <c r="L182" s="207">
        <f t="shared" si="16"/>
        <v>3582.3</v>
      </c>
      <c r="M182" s="247">
        <f t="shared" si="9"/>
        <v>0.3550174471</v>
      </c>
      <c r="N182" s="203">
        <f t="shared" si="18"/>
        <v>0.3550174471</v>
      </c>
      <c r="O182" s="203" t="str">
        <f t="shared" si="19"/>
        <v/>
      </c>
      <c r="P182" s="204" t="b">
        <v>1</v>
      </c>
      <c r="Q182" s="197" t="s">
        <v>63</v>
      </c>
      <c r="R182" s="204" t="b">
        <v>1</v>
      </c>
      <c r="T182" s="94"/>
      <c r="U182" s="94"/>
      <c r="V182" s="39" t="s">
        <v>1062</v>
      </c>
      <c r="W182" s="39" t="s">
        <v>692</v>
      </c>
      <c r="X182" s="39" t="s">
        <v>1408</v>
      </c>
      <c r="Y182" s="39" t="s">
        <v>1409</v>
      </c>
      <c r="Z182" s="39" t="s">
        <v>919</v>
      </c>
    </row>
    <row r="183">
      <c r="A183" s="197">
        <v>2.0245182E7</v>
      </c>
      <c r="B183" s="197" t="s">
        <v>1410</v>
      </c>
      <c r="C183" s="197" t="s">
        <v>300</v>
      </c>
      <c r="D183" s="198">
        <v>45532.67668615741</v>
      </c>
      <c r="E183" s="199">
        <v>42564.0</v>
      </c>
      <c r="F183" s="200">
        <v>45546.0</v>
      </c>
      <c r="G183" s="200">
        <v>45608.0</v>
      </c>
      <c r="H183" s="201" t="s">
        <v>81</v>
      </c>
      <c r="I183" s="202">
        <v>42756.0</v>
      </c>
      <c r="J183" s="207">
        <f t="shared" si="20"/>
        <v>192</v>
      </c>
      <c r="K183" s="202">
        <v>17835.28</v>
      </c>
      <c r="L183" s="207">
        <f t="shared" si="16"/>
        <v>24920.72</v>
      </c>
      <c r="M183" s="247">
        <f t="shared" si="9"/>
        <v>0.5828590139</v>
      </c>
      <c r="N183" s="203">
        <f t="shared" si="18"/>
        <v>0.5828590139</v>
      </c>
      <c r="O183" s="203" t="str">
        <f t="shared" si="19"/>
        <v/>
      </c>
      <c r="P183" s="204" t="b">
        <v>1</v>
      </c>
      <c r="Q183" s="197" t="s">
        <v>63</v>
      </c>
      <c r="R183" s="204" t="b">
        <v>1</v>
      </c>
      <c r="S183" s="197" t="s">
        <v>1411</v>
      </c>
      <c r="T183" s="208" t="s">
        <v>1412</v>
      </c>
      <c r="U183" s="208" t="s">
        <v>1412</v>
      </c>
      <c r="V183" s="197" t="s">
        <v>1413</v>
      </c>
      <c r="W183" s="197" t="s">
        <v>692</v>
      </c>
      <c r="X183" s="205"/>
      <c r="Y183" s="197" t="s">
        <v>1414</v>
      </c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</row>
    <row r="184">
      <c r="A184" s="28">
        <v>2.0245183E7</v>
      </c>
      <c r="B184" s="28"/>
      <c r="C184" s="28" t="s">
        <v>309</v>
      </c>
      <c r="D184" s="93">
        <v>45541.70477098379</v>
      </c>
      <c r="E184" s="22"/>
      <c r="F184" s="145"/>
      <c r="G184" s="145"/>
      <c r="H184" s="193" t="s">
        <v>632</v>
      </c>
      <c r="I184" s="241"/>
      <c r="J184" s="77">
        <f t="shared" si="20"/>
        <v>0</v>
      </c>
      <c r="K184" s="77"/>
      <c r="L184" s="77">
        <f t="shared" si="16"/>
        <v>0</v>
      </c>
      <c r="M184" s="78" t="str">
        <f t="shared" si="9"/>
        <v>#DIV/0!</v>
      </c>
      <c r="N184" s="195" t="str">
        <f t="shared" si="18"/>
        <v/>
      </c>
      <c r="O184" s="195" t="str">
        <f t="shared" si="19"/>
        <v/>
      </c>
      <c r="P184" s="196" t="b">
        <v>0</v>
      </c>
      <c r="Q184" s="189" t="s">
        <v>800</v>
      </c>
      <c r="R184" s="196" t="b">
        <v>0</v>
      </c>
      <c r="T184" s="94" t="s">
        <v>1415</v>
      </c>
      <c r="U184" s="94" t="s">
        <v>1416</v>
      </c>
      <c r="V184" s="39" t="s">
        <v>894</v>
      </c>
      <c r="W184" s="39" t="s">
        <v>919</v>
      </c>
      <c r="Y184" s="39" t="s">
        <v>919</v>
      </c>
    </row>
    <row r="185">
      <c r="A185" s="228">
        <v>2.0245184E7</v>
      </c>
      <c r="B185" s="228" t="s">
        <v>1417</v>
      </c>
      <c r="C185" s="228" t="s">
        <v>300</v>
      </c>
      <c r="D185" s="230">
        <v>45541.70557657407</v>
      </c>
      <c r="E185" s="231">
        <v>17164.34</v>
      </c>
      <c r="F185" s="232">
        <v>45573.0</v>
      </c>
      <c r="G185" s="232">
        <v>45575.0</v>
      </c>
      <c r="H185" s="234" t="s">
        <v>81</v>
      </c>
      <c r="I185" s="235">
        <v>13416.91</v>
      </c>
      <c r="J185" s="245">
        <f t="shared" si="20"/>
        <v>0</v>
      </c>
      <c r="K185" s="235">
        <v>11132.74</v>
      </c>
      <c r="L185" s="245">
        <f t="shared" si="16"/>
        <v>6031.6</v>
      </c>
      <c r="M185" s="246">
        <f t="shared" si="9"/>
        <v>0.4495520951</v>
      </c>
      <c r="N185" s="236" t="str">
        <f t="shared" si="18"/>
        <v/>
      </c>
      <c r="O185" s="236">
        <f t="shared" si="19"/>
        <v>0.4495520951</v>
      </c>
      <c r="P185" s="237" t="b">
        <v>0</v>
      </c>
      <c r="Q185" s="228" t="s">
        <v>1352</v>
      </c>
      <c r="R185" s="237" t="b">
        <v>0</v>
      </c>
      <c r="T185" s="94" t="s">
        <v>906</v>
      </c>
      <c r="U185" s="94" t="s">
        <v>906</v>
      </c>
      <c r="V185" s="39" t="s">
        <v>1418</v>
      </c>
      <c r="W185" s="39" t="s">
        <v>1419</v>
      </c>
      <c r="Y185" s="39" t="s">
        <v>919</v>
      </c>
    </row>
    <row r="186">
      <c r="A186" s="197">
        <v>2.0245185E7</v>
      </c>
      <c r="B186" s="197" t="s">
        <v>1420</v>
      </c>
      <c r="C186" s="197" t="s">
        <v>300</v>
      </c>
      <c r="D186" s="198">
        <v>45548.64472041666</v>
      </c>
      <c r="E186" s="199">
        <v>7214.0</v>
      </c>
      <c r="F186" s="200">
        <v>45558.0</v>
      </c>
      <c r="G186" s="200">
        <v>45560.0</v>
      </c>
      <c r="H186" s="201" t="s">
        <v>81</v>
      </c>
      <c r="I186" s="202">
        <v>7214.0</v>
      </c>
      <c r="J186" s="207">
        <f t="shared" si="20"/>
        <v>0</v>
      </c>
      <c r="K186" s="202">
        <v>2805.74</v>
      </c>
      <c r="L186" s="207">
        <f t="shared" si="16"/>
        <v>4408.26</v>
      </c>
      <c r="M186" s="247">
        <f t="shared" si="9"/>
        <v>0.6110701414</v>
      </c>
      <c r="N186" s="203">
        <f t="shared" si="18"/>
        <v>0.6110701414</v>
      </c>
      <c r="O186" s="203" t="str">
        <f t="shared" si="19"/>
        <v/>
      </c>
      <c r="P186" s="204" t="b">
        <v>1</v>
      </c>
      <c r="Q186" s="197" t="s">
        <v>63</v>
      </c>
      <c r="R186" s="204" t="b">
        <v>1</v>
      </c>
      <c r="T186" s="94"/>
      <c r="U186" s="94"/>
      <c r="V186" s="39" t="s">
        <v>1421</v>
      </c>
      <c r="W186" s="39" t="s">
        <v>919</v>
      </c>
    </row>
    <row r="187">
      <c r="A187" s="197">
        <v>2.0245186E7</v>
      </c>
      <c r="B187" s="197" t="s">
        <v>1422</v>
      </c>
      <c r="C187" s="197" t="s">
        <v>300</v>
      </c>
      <c r="D187" s="198">
        <v>45548.66324472222</v>
      </c>
      <c r="E187" s="199">
        <v>6368.0</v>
      </c>
      <c r="F187" s="200">
        <v>45574.0</v>
      </c>
      <c r="G187" s="200">
        <v>45575.0</v>
      </c>
      <c r="H187" s="201" t="s">
        <v>295</v>
      </c>
      <c r="I187" s="202">
        <v>6368.0</v>
      </c>
      <c r="J187" s="207">
        <f t="shared" si="20"/>
        <v>0</v>
      </c>
      <c r="K187" s="202">
        <v>3155.0</v>
      </c>
      <c r="L187" s="207">
        <f t="shared" si="16"/>
        <v>3213</v>
      </c>
      <c r="M187" s="247">
        <f t="shared" si="9"/>
        <v>0.5045540201</v>
      </c>
      <c r="N187" s="203">
        <f t="shared" si="18"/>
        <v>0.5045540201</v>
      </c>
      <c r="O187" s="203" t="str">
        <f t="shared" si="19"/>
        <v/>
      </c>
      <c r="P187" s="204" t="b">
        <v>1</v>
      </c>
      <c r="Q187" s="197" t="s">
        <v>63</v>
      </c>
      <c r="R187" s="204" t="b">
        <v>1</v>
      </c>
      <c r="T187" s="94"/>
      <c r="U187" s="94"/>
      <c r="V187" s="39" t="s">
        <v>1423</v>
      </c>
      <c r="W187" s="39" t="s">
        <v>919</v>
      </c>
    </row>
    <row r="188">
      <c r="A188" s="197">
        <v>2.0245187E7</v>
      </c>
      <c r="B188" s="197" t="s">
        <v>1424</v>
      </c>
      <c r="C188" s="197" t="s">
        <v>300</v>
      </c>
      <c r="D188" s="198">
        <v>45553.635682569446</v>
      </c>
      <c r="E188" s="199">
        <v>503.25</v>
      </c>
      <c r="F188" s="200">
        <v>45575.0</v>
      </c>
      <c r="G188" s="200">
        <v>45575.0</v>
      </c>
      <c r="H188" s="201" t="s">
        <v>311</v>
      </c>
      <c r="I188" s="202">
        <v>503.25</v>
      </c>
      <c r="J188" s="207">
        <f t="shared" si="20"/>
        <v>0</v>
      </c>
      <c r="K188" s="202">
        <v>242.94</v>
      </c>
      <c r="L188" s="207">
        <f t="shared" si="16"/>
        <v>260.31</v>
      </c>
      <c r="M188" s="247">
        <f t="shared" si="9"/>
        <v>0.5172578241</v>
      </c>
      <c r="N188" s="203">
        <f t="shared" si="18"/>
        <v>0.5172578241</v>
      </c>
      <c r="O188" s="203" t="str">
        <f t="shared" si="19"/>
        <v/>
      </c>
      <c r="P188" s="204" t="b">
        <v>1</v>
      </c>
      <c r="Q188" s="197" t="s">
        <v>63</v>
      </c>
      <c r="R188" s="204" t="b">
        <v>1</v>
      </c>
      <c r="T188" s="94" t="s">
        <v>1425</v>
      </c>
      <c r="U188" s="94" t="s">
        <v>1425</v>
      </c>
      <c r="V188" s="39" t="s">
        <v>1426</v>
      </c>
      <c r="W188" s="39" t="s">
        <v>919</v>
      </c>
    </row>
    <row r="189">
      <c r="A189" s="197">
        <v>2.0245188E7</v>
      </c>
      <c r="B189" s="197" t="s">
        <v>1427</v>
      </c>
      <c r="C189" s="197" t="s">
        <v>300</v>
      </c>
      <c r="D189" s="198">
        <v>45555.41107033565</v>
      </c>
      <c r="E189" s="199">
        <v>1562.0</v>
      </c>
      <c r="F189" s="200">
        <v>45609.0</v>
      </c>
      <c r="G189" s="200">
        <v>45602.0</v>
      </c>
      <c r="H189" s="201" t="s">
        <v>69</v>
      </c>
      <c r="I189" s="202">
        <v>7863.12</v>
      </c>
      <c r="J189" s="207">
        <f t="shared" si="20"/>
        <v>6301.12</v>
      </c>
      <c r="K189" s="202">
        <v>2893.26</v>
      </c>
      <c r="L189" s="207">
        <f t="shared" si="16"/>
        <v>4969.86</v>
      </c>
      <c r="M189" s="247">
        <f t="shared" si="9"/>
        <v>0.6320468211</v>
      </c>
      <c r="N189" s="203">
        <f t="shared" si="18"/>
        <v>0.6320468211</v>
      </c>
      <c r="O189" s="203" t="str">
        <f t="shared" si="19"/>
        <v/>
      </c>
      <c r="P189" s="204" t="b">
        <v>1</v>
      </c>
      <c r="Q189" s="197" t="s">
        <v>63</v>
      </c>
      <c r="R189" s="204" t="b">
        <v>1</v>
      </c>
      <c r="T189" s="94" t="s">
        <v>1428</v>
      </c>
      <c r="U189" s="94" t="s">
        <v>706</v>
      </c>
      <c r="V189" s="39" t="s">
        <v>894</v>
      </c>
    </row>
    <row r="190">
      <c r="A190" s="28">
        <v>2.0245189E7</v>
      </c>
      <c r="B190" s="28" t="s">
        <v>1429</v>
      </c>
      <c r="C190" s="28" t="s">
        <v>309</v>
      </c>
      <c r="D190" s="93">
        <v>45555.58315295139</v>
      </c>
      <c r="E190" s="22">
        <v>36734.3</v>
      </c>
      <c r="F190" s="145"/>
      <c r="G190" s="145"/>
      <c r="H190" s="38" t="s">
        <v>81</v>
      </c>
      <c r="I190" s="70">
        <v>31291.51</v>
      </c>
      <c r="J190" s="77">
        <f t="shared" si="20"/>
        <v>0</v>
      </c>
      <c r="K190" s="77"/>
      <c r="L190" s="77">
        <f t="shared" si="16"/>
        <v>36734.3</v>
      </c>
      <c r="M190" s="78">
        <f t="shared" si="9"/>
        <v>1.173938234</v>
      </c>
      <c r="N190" s="195">
        <f t="shared" si="18"/>
        <v>1.173938234</v>
      </c>
      <c r="O190" s="195" t="str">
        <f t="shared" si="19"/>
        <v/>
      </c>
      <c r="P190" s="196" t="b">
        <v>0</v>
      </c>
      <c r="Q190" s="189" t="s">
        <v>800</v>
      </c>
      <c r="R190" s="196" t="b">
        <v>0</v>
      </c>
      <c r="T190" s="94" t="s">
        <v>1430</v>
      </c>
      <c r="U190" s="94" t="s">
        <v>1431</v>
      </c>
      <c r="V190" s="39" t="s">
        <v>1432</v>
      </c>
    </row>
    <row r="191">
      <c r="A191" s="197">
        <v>2.024519E7</v>
      </c>
      <c r="B191" s="197" t="s">
        <v>1433</v>
      </c>
      <c r="C191" s="197" t="s">
        <v>300</v>
      </c>
      <c r="D191" s="198">
        <v>45558.35262521991</v>
      </c>
      <c r="E191" s="199">
        <v>998.72</v>
      </c>
      <c r="F191" s="200">
        <v>45580.0</v>
      </c>
      <c r="G191" s="200">
        <v>45582.0</v>
      </c>
      <c r="H191" s="201" t="s">
        <v>69</v>
      </c>
      <c r="I191" s="202">
        <v>998.72</v>
      </c>
      <c r="J191" s="207">
        <f t="shared" si="20"/>
        <v>0</v>
      </c>
      <c r="K191" s="202">
        <v>227.54</v>
      </c>
      <c r="L191" s="207">
        <f t="shared" si="16"/>
        <v>771.18</v>
      </c>
      <c r="M191" s="247">
        <f t="shared" si="9"/>
        <v>0.7721683755</v>
      </c>
      <c r="N191" s="203">
        <f t="shared" si="18"/>
        <v>0.7721683755</v>
      </c>
      <c r="O191" s="203" t="str">
        <f t="shared" si="19"/>
        <v/>
      </c>
      <c r="P191" s="204" t="b">
        <v>1</v>
      </c>
      <c r="Q191" s="197" t="s">
        <v>63</v>
      </c>
      <c r="R191" s="204" t="b">
        <v>1</v>
      </c>
      <c r="T191" s="94"/>
      <c r="U191" s="94"/>
      <c r="V191" s="39" t="s">
        <v>894</v>
      </c>
    </row>
    <row r="192">
      <c r="A192" s="197">
        <v>2.0245191E7</v>
      </c>
      <c r="B192" s="197" t="s">
        <v>1434</v>
      </c>
      <c r="C192" s="197" t="s">
        <v>300</v>
      </c>
      <c r="D192" s="198">
        <v>45568.62171064815</v>
      </c>
      <c r="E192" s="199">
        <v>450.0</v>
      </c>
      <c r="F192" s="227"/>
      <c r="G192" s="227"/>
      <c r="H192" s="201" t="s">
        <v>69</v>
      </c>
      <c r="I192" s="202">
        <v>450.0</v>
      </c>
      <c r="J192" s="207">
        <f t="shared" si="20"/>
        <v>0</v>
      </c>
      <c r="K192" s="202">
        <v>211.81</v>
      </c>
      <c r="L192" s="207">
        <f t="shared" si="16"/>
        <v>238.19</v>
      </c>
      <c r="M192" s="247">
        <f t="shared" si="9"/>
        <v>0.5293111111</v>
      </c>
      <c r="N192" s="203">
        <f t="shared" si="18"/>
        <v>0.5293111111</v>
      </c>
      <c r="O192" s="203" t="str">
        <f t="shared" si="19"/>
        <v/>
      </c>
      <c r="P192" s="204" t="b">
        <v>1</v>
      </c>
      <c r="Q192" s="197" t="s">
        <v>63</v>
      </c>
      <c r="R192" s="204" t="b">
        <v>1</v>
      </c>
      <c r="T192" s="58"/>
      <c r="U192" s="94" t="s">
        <v>706</v>
      </c>
    </row>
    <row r="193">
      <c r="A193" s="197">
        <v>2.0245192E7</v>
      </c>
      <c r="B193" s="197" t="s">
        <v>1435</v>
      </c>
      <c r="C193" s="197" t="s">
        <v>300</v>
      </c>
      <c r="D193" s="198">
        <v>45568.623472604166</v>
      </c>
      <c r="E193" s="199">
        <v>6966.84</v>
      </c>
      <c r="F193" s="200">
        <v>45586.0</v>
      </c>
      <c r="G193" s="200">
        <v>45610.0</v>
      </c>
      <c r="H193" s="201" t="s">
        <v>295</v>
      </c>
      <c r="I193" s="202">
        <v>8241.84</v>
      </c>
      <c r="J193" s="207">
        <f t="shared" si="20"/>
        <v>1275</v>
      </c>
      <c r="K193" s="202">
        <v>5256.33</v>
      </c>
      <c r="L193" s="207">
        <f t="shared" si="16"/>
        <v>2985.51</v>
      </c>
      <c r="M193" s="247">
        <f t="shared" si="9"/>
        <v>0.3622382866</v>
      </c>
      <c r="N193" s="203">
        <f t="shared" si="18"/>
        <v>0.3622382866</v>
      </c>
      <c r="O193" s="203" t="str">
        <f t="shared" si="19"/>
        <v/>
      </c>
      <c r="P193" s="204" t="b">
        <v>1</v>
      </c>
      <c r="Q193" s="197" t="s">
        <v>63</v>
      </c>
      <c r="R193" s="204" t="b">
        <v>1</v>
      </c>
      <c r="T193" s="94" t="s">
        <v>761</v>
      </c>
      <c r="U193" s="94" t="s">
        <v>1436</v>
      </c>
    </row>
    <row r="194">
      <c r="A194" s="28">
        <v>2.0245193E7</v>
      </c>
      <c r="B194" s="28" t="s">
        <v>1437</v>
      </c>
      <c r="C194" s="28" t="s">
        <v>300</v>
      </c>
      <c r="D194" s="93">
        <v>45568.62432923611</v>
      </c>
      <c r="E194" s="22">
        <v>10076.0</v>
      </c>
      <c r="F194" s="145"/>
      <c r="G194" s="145"/>
      <c r="H194" s="38" t="s">
        <v>66</v>
      </c>
      <c r="I194" s="241"/>
      <c r="J194" s="77">
        <f t="shared" si="20"/>
        <v>0</v>
      </c>
      <c r="K194" s="77"/>
      <c r="L194" s="77">
        <f t="shared" si="16"/>
        <v>10076</v>
      </c>
      <c r="M194" s="78" t="str">
        <f t="shared" si="9"/>
        <v>#DIV/0!</v>
      </c>
      <c r="N194" s="195" t="str">
        <f t="shared" si="18"/>
        <v/>
      </c>
      <c r="O194" s="195" t="str">
        <f t="shared" si="19"/>
        <v/>
      </c>
      <c r="P194" s="196" t="b">
        <v>0</v>
      </c>
      <c r="Q194" s="189"/>
      <c r="R194" s="196" t="b">
        <v>0</v>
      </c>
      <c r="T194" s="94" t="s">
        <v>1438</v>
      </c>
      <c r="U194" s="94" t="s">
        <v>1438</v>
      </c>
    </row>
    <row r="195">
      <c r="A195" s="197">
        <v>2.0245194E7</v>
      </c>
      <c r="B195" s="197" t="s">
        <v>1439</v>
      </c>
      <c r="C195" s="197" t="s">
        <v>300</v>
      </c>
      <c r="D195" s="198">
        <v>45572.41104046296</v>
      </c>
      <c r="E195" s="199">
        <v>250.0</v>
      </c>
      <c r="F195" s="200">
        <v>45580.0</v>
      </c>
      <c r="G195" s="200">
        <v>45581.0</v>
      </c>
      <c r="H195" s="201" t="s">
        <v>295</v>
      </c>
      <c r="I195" s="202">
        <v>250.0</v>
      </c>
      <c r="J195" s="207">
        <f t="shared" si="20"/>
        <v>0</v>
      </c>
      <c r="K195" s="202">
        <v>0.0</v>
      </c>
      <c r="L195" s="207">
        <f t="shared" si="16"/>
        <v>250</v>
      </c>
      <c r="M195" s="247">
        <f t="shared" si="9"/>
        <v>1</v>
      </c>
      <c r="N195" s="203" t="str">
        <f t="shared" si="18"/>
        <v/>
      </c>
      <c r="O195" s="203">
        <f t="shared" si="19"/>
        <v>1</v>
      </c>
      <c r="P195" s="204" t="b">
        <v>1</v>
      </c>
      <c r="Q195" s="197" t="s">
        <v>63</v>
      </c>
      <c r="R195" s="204" t="b">
        <v>1</v>
      </c>
      <c r="T195" s="58"/>
      <c r="U195" s="58"/>
    </row>
    <row r="196">
      <c r="A196" s="197">
        <v>2.0245195E7</v>
      </c>
      <c r="B196" s="197" t="s">
        <v>1440</v>
      </c>
      <c r="C196" s="197" t="s">
        <v>300</v>
      </c>
      <c r="D196" s="198">
        <v>45572.41172945602</v>
      </c>
      <c r="E196" s="199">
        <v>2252.87</v>
      </c>
      <c r="F196" s="200">
        <v>45611.0</v>
      </c>
      <c r="G196" s="200">
        <v>45615.0</v>
      </c>
      <c r="H196" s="201" t="s">
        <v>87</v>
      </c>
      <c r="I196" s="202">
        <v>2252.87</v>
      </c>
      <c r="J196" s="207">
        <f t="shared" si="20"/>
        <v>0</v>
      </c>
      <c r="K196" s="202">
        <v>1887.95</v>
      </c>
      <c r="L196" s="207">
        <f t="shared" si="16"/>
        <v>364.92</v>
      </c>
      <c r="M196" s="258">
        <f t="shared" si="9"/>
        <v>0.1619800521</v>
      </c>
      <c r="N196" s="203">
        <f t="shared" si="18"/>
        <v>0.1619800521</v>
      </c>
      <c r="O196" s="203" t="str">
        <f t="shared" si="19"/>
        <v/>
      </c>
      <c r="P196" s="204" t="b">
        <v>1</v>
      </c>
      <c r="Q196" s="197" t="s">
        <v>63</v>
      </c>
      <c r="R196" s="204" t="b">
        <v>1</v>
      </c>
      <c r="T196" s="94" t="s">
        <v>706</v>
      </c>
      <c r="U196" s="94" t="s">
        <v>706</v>
      </c>
    </row>
    <row r="197">
      <c r="A197" s="39">
        <v>2.0245196E7</v>
      </c>
      <c r="B197" s="39" t="s">
        <v>1441</v>
      </c>
      <c r="C197" s="39" t="s">
        <v>300</v>
      </c>
      <c r="D197" s="262">
        <v>45572.41291375</v>
      </c>
      <c r="E197" s="41">
        <v>400.0</v>
      </c>
      <c r="F197" s="148"/>
      <c r="G197" s="148"/>
      <c r="H197" s="38" t="s">
        <v>69</v>
      </c>
      <c r="I197" s="70">
        <v>400.0</v>
      </c>
      <c r="J197" s="49">
        <f t="shared" si="20"/>
        <v>0</v>
      </c>
      <c r="K197" s="49"/>
      <c r="L197" s="49">
        <f t="shared" si="16"/>
        <v>400</v>
      </c>
      <c r="M197" s="263">
        <f t="shared" si="9"/>
        <v>1</v>
      </c>
      <c r="N197" s="75">
        <f t="shared" si="18"/>
        <v>1</v>
      </c>
      <c r="O197" s="75" t="str">
        <f t="shared" si="19"/>
        <v/>
      </c>
      <c r="P197" s="149" t="b">
        <v>0</v>
      </c>
      <c r="Q197" s="39" t="s">
        <v>780</v>
      </c>
      <c r="R197" s="149" t="b">
        <v>0</v>
      </c>
      <c r="T197" s="58"/>
      <c r="U197" s="94" t="s">
        <v>1442</v>
      </c>
    </row>
    <row r="198">
      <c r="A198" s="197">
        <v>2.0245197E7</v>
      </c>
      <c r="B198" s="197" t="s">
        <v>1443</v>
      </c>
      <c r="C198" s="197" t="s">
        <v>300</v>
      </c>
      <c r="D198" s="198">
        <v>45572.42166608796</v>
      </c>
      <c r="E198" s="199">
        <v>1936.0</v>
      </c>
      <c r="F198" s="200">
        <v>45580.0</v>
      </c>
      <c r="G198" s="200">
        <v>45580.0</v>
      </c>
      <c r="H198" s="201" t="s">
        <v>69</v>
      </c>
      <c r="I198" s="202">
        <v>1936.0</v>
      </c>
      <c r="J198" s="207">
        <f t="shared" si="20"/>
        <v>0</v>
      </c>
      <c r="K198" s="202">
        <v>810.0</v>
      </c>
      <c r="L198" s="207">
        <f t="shared" si="16"/>
        <v>1126</v>
      </c>
      <c r="M198" s="247">
        <f t="shared" si="9"/>
        <v>0.5816115702</v>
      </c>
      <c r="N198" s="203">
        <f t="shared" si="18"/>
        <v>0.5816115702</v>
      </c>
      <c r="O198" s="203" t="str">
        <f t="shared" si="19"/>
        <v/>
      </c>
      <c r="P198" s="204" t="b">
        <v>1</v>
      </c>
      <c r="Q198" s="197" t="s">
        <v>63</v>
      </c>
      <c r="R198" s="204" t="b">
        <v>1</v>
      </c>
      <c r="T198" s="58"/>
      <c r="U198" s="94" t="s">
        <v>1444</v>
      </c>
    </row>
    <row r="199">
      <c r="A199" s="197">
        <v>2.0245198E7</v>
      </c>
      <c r="B199" s="197" t="s">
        <v>1445</v>
      </c>
      <c r="C199" s="197" t="s">
        <v>300</v>
      </c>
      <c r="D199" s="198">
        <v>45576.64747975694</v>
      </c>
      <c r="E199" s="199">
        <v>1780.0</v>
      </c>
      <c r="F199" s="200">
        <v>45580.0</v>
      </c>
      <c r="G199" s="200">
        <v>45580.0</v>
      </c>
      <c r="H199" s="201" t="s">
        <v>69</v>
      </c>
      <c r="I199" s="202">
        <v>1780.0</v>
      </c>
      <c r="J199" s="207">
        <f t="shared" si="20"/>
        <v>0</v>
      </c>
      <c r="K199" s="202">
        <v>900.0</v>
      </c>
      <c r="L199" s="207">
        <f t="shared" si="16"/>
        <v>880</v>
      </c>
      <c r="M199" s="247">
        <f t="shared" si="9"/>
        <v>0.4943820225</v>
      </c>
      <c r="N199" s="203">
        <f t="shared" si="18"/>
        <v>0.4943820225</v>
      </c>
      <c r="O199" s="203" t="str">
        <f t="shared" si="19"/>
        <v/>
      </c>
      <c r="P199" s="204" t="b">
        <v>1</v>
      </c>
      <c r="Q199" s="197" t="s">
        <v>63</v>
      </c>
      <c r="R199" s="204" t="b">
        <v>1</v>
      </c>
      <c r="T199" s="58"/>
      <c r="U199" s="94" t="s">
        <v>706</v>
      </c>
    </row>
    <row r="200">
      <c r="A200" s="197">
        <v>2.0245199E7</v>
      </c>
      <c r="B200" s="197" t="s">
        <v>1446</v>
      </c>
      <c r="C200" s="197" t="s">
        <v>300</v>
      </c>
      <c r="D200" s="198">
        <v>45576.65930452546</v>
      </c>
      <c r="E200" s="199">
        <v>5475.57</v>
      </c>
      <c r="F200" s="200">
        <v>45635.0</v>
      </c>
      <c r="G200" s="200">
        <v>45638.0</v>
      </c>
      <c r="H200" s="201" t="s">
        <v>295</v>
      </c>
      <c r="I200" s="202">
        <v>5475.57</v>
      </c>
      <c r="J200" s="207">
        <f t="shared" si="20"/>
        <v>0</v>
      </c>
      <c r="K200" s="202">
        <v>3981.344</v>
      </c>
      <c r="L200" s="207">
        <f t="shared" si="16"/>
        <v>1494.226</v>
      </c>
      <c r="M200" s="258">
        <f t="shared" si="9"/>
        <v>0.2728895804</v>
      </c>
      <c r="N200" s="203">
        <f t="shared" si="18"/>
        <v>0.2728895804</v>
      </c>
      <c r="O200" s="203" t="str">
        <f t="shared" si="19"/>
        <v/>
      </c>
      <c r="P200" s="204" t="b">
        <v>1</v>
      </c>
      <c r="Q200" s="197" t="s">
        <v>63</v>
      </c>
      <c r="R200" s="204" t="b">
        <v>1</v>
      </c>
      <c r="T200" s="94" t="s">
        <v>1447</v>
      </c>
      <c r="U200" s="94" t="s">
        <v>1448</v>
      </c>
    </row>
    <row r="201">
      <c r="A201" s="197">
        <v>2.02452E7</v>
      </c>
      <c r="B201" s="197" t="s">
        <v>1449</v>
      </c>
      <c r="C201" s="197" t="s">
        <v>300</v>
      </c>
      <c r="D201" s="198">
        <v>45576.66069069444</v>
      </c>
      <c r="E201" s="199">
        <v>858.4</v>
      </c>
      <c r="F201" s="200">
        <v>45601.0</v>
      </c>
      <c r="G201" s="200">
        <v>45601.0</v>
      </c>
      <c r="H201" s="201" t="s">
        <v>295</v>
      </c>
      <c r="I201" s="202">
        <v>858.4</v>
      </c>
      <c r="J201" s="207">
        <f t="shared" si="20"/>
        <v>0</v>
      </c>
      <c r="K201" s="202">
        <v>328.55</v>
      </c>
      <c r="L201" s="207">
        <f t="shared" si="16"/>
        <v>529.85</v>
      </c>
      <c r="M201" s="247">
        <f t="shared" si="9"/>
        <v>0.6172530289</v>
      </c>
      <c r="N201" s="203" t="str">
        <f t="shared" si="18"/>
        <v/>
      </c>
      <c r="O201" s="203">
        <f t="shared" si="19"/>
        <v>0.6172530289</v>
      </c>
      <c r="P201" s="204" t="b">
        <v>1</v>
      </c>
      <c r="Q201" s="197" t="s">
        <v>63</v>
      </c>
      <c r="R201" s="204" t="b">
        <v>1</v>
      </c>
      <c r="T201" s="94" t="s">
        <v>706</v>
      </c>
      <c r="U201" s="94" t="s">
        <v>706</v>
      </c>
    </row>
    <row r="202">
      <c r="A202" s="197">
        <v>2.0245201E7</v>
      </c>
      <c r="B202" s="197" t="s">
        <v>1450</v>
      </c>
      <c r="C202" s="197" t="s">
        <v>300</v>
      </c>
      <c r="D202" s="198">
        <v>45580.35969491898</v>
      </c>
      <c r="E202" s="199">
        <v>36744.42</v>
      </c>
      <c r="F202" s="200">
        <v>45595.0</v>
      </c>
      <c r="G202" s="200">
        <v>45614.0</v>
      </c>
      <c r="H202" s="201" t="s">
        <v>81</v>
      </c>
      <c r="I202" s="202">
        <v>38402.42</v>
      </c>
      <c r="J202" s="207">
        <f t="shared" si="20"/>
        <v>1658</v>
      </c>
      <c r="K202" s="202">
        <v>23364.55</v>
      </c>
      <c r="L202" s="207">
        <f t="shared" si="16"/>
        <v>15037.87</v>
      </c>
      <c r="M202" s="247">
        <f t="shared" si="9"/>
        <v>0.3915865198</v>
      </c>
      <c r="N202" s="203">
        <f t="shared" si="18"/>
        <v>0.3915865198</v>
      </c>
      <c r="O202" s="203" t="str">
        <f t="shared" si="19"/>
        <v/>
      </c>
      <c r="P202" s="204" t="b">
        <v>1</v>
      </c>
      <c r="Q202" s="197" t="s">
        <v>63</v>
      </c>
      <c r="R202" s="204" t="b">
        <v>1</v>
      </c>
      <c r="T202" s="94" t="s">
        <v>1451</v>
      </c>
      <c r="U202" s="94" t="s">
        <v>1452</v>
      </c>
    </row>
    <row r="203">
      <c r="A203" s="197">
        <v>2.0245202E7</v>
      </c>
      <c r="B203" s="197" t="s">
        <v>1453</v>
      </c>
      <c r="C203" s="197" t="s">
        <v>300</v>
      </c>
      <c r="D203" s="198">
        <v>45580.36108511574</v>
      </c>
      <c r="E203" s="199">
        <v>0.0</v>
      </c>
      <c r="F203" s="227"/>
      <c r="G203" s="227"/>
      <c r="H203" s="201" t="s">
        <v>69</v>
      </c>
      <c r="I203" s="241"/>
      <c r="J203" s="207">
        <f t="shared" si="20"/>
        <v>0</v>
      </c>
      <c r="K203" s="207"/>
      <c r="L203" s="207">
        <f t="shared" si="16"/>
        <v>0</v>
      </c>
      <c r="M203" s="247" t="str">
        <f t="shared" si="9"/>
        <v>#DIV/0!</v>
      </c>
      <c r="N203" s="203" t="str">
        <f t="shared" si="18"/>
        <v/>
      </c>
      <c r="O203" s="203" t="str">
        <f t="shared" si="19"/>
        <v/>
      </c>
      <c r="P203" s="204" t="b">
        <v>1</v>
      </c>
      <c r="Q203" s="197"/>
      <c r="R203" s="204" t="b">
        <v>1</v>
      </c>
      <c r="T203" s="94" t="s">
        <v>1454</v>
      </c>
      <c r="U203" s="94" t="s">
        <v>1454</v>
      </c>
    </row>
    <row r="204">
      <c r="A204" s="197">
        <v>2.0245203E7</v>
      </c>
      <c r="B204" s="197" t="s">
        <v>1455</v>
      </c>
      <c r="C204" s="197" t="s">
        <v>300</v>
      </c>
      <c r="D204" s="198">
        <v>45580.364585497686</v>
      </c>
      <c r="E204" s="199">
        <v>375.0</v>
      </c>
      <c r="F204" s="200">
        <v>45616.0</v>
      </c>
      <c r="G204" s="200">
        <v>45616.0</v>
      </c>
      <c r="H204" s="201" t="s">
        <v>66</v>
      </c>
      <c r="I204" s="202">
        <v>375.0</v>
      </c>
      <c r="J204" s="207">
        <f t="shared" si="20"/>
        <v>0</v>
      </c>
      <c r="K204" s="202">
        <v>175.0</v>
      </c>
      <c r="L204" s="207">
        <f t="shared" si="16"/>
        <v>200</v>
      </c>
      <c r="M204" s="247">
        <f t="shared" si="9"/>
        <v>0.5333333333</v>
      </c>
      <c r="N204" s="203">
        <f t="shared" si="18"/>
        <v>0.5333333333</v>
      </c>
      <c r="O204" s="203" t="str">
        <f t="shared" si="19"/>
        <v/>
      </c>
      <c r="P204" s="204" t="b">
        <v>1</v>
      </c>
      <c r="Q204" s="197" t="s">
        <v>63</v>
      </c>
      <c r="R204" s="204" t="b">
        <v>1</v>
      </c>
      <c r="T204" s="94" t="s">
        <v>1456</v>
      </c>
      <c r="U204" s="94" t="s">
        <v>1457</v>
      </c>
    </row>
    <row r="205">
      <c r="A205" s="197">
        <v>2.0245204E7</v>
      </c>
      <c r="B205" s="197" t="s">
        <v>1458</v>
      </c>
      <c r="C205" s="197" t="s">
        <v>300</v>
      </c>
      <c r="D205" s="198">
        <v>45582.35919545139</v>
      </c>
      <c r="E205" s="199">
        <v>30805.0</v>
      </c>
      <c r="F205" s="200">
        <v>45607.0</v>
      </c>
      <c r="G205" s="200">
        <v>45629.0</v>
      </c>
      <c r="H205" s="201" t="s">
        <v>66</v>
      </c>
      <c r="I205" s="202">
        <v>30805.7</v>
      </c>
      <c r="J205" s="207">
        <f t="shared" si="20"/>
        <v>0.7</v>
      </c>
      <c r="K205" s="202">
        <v>19563.51</v>
      </c>
      <c r="L205" s="207">
        <f t="shared" si="16"/>
        <v>11242.19</v>
      </c>
      <c r="M205" s="247">
        <f t="shared" si="9"/>
        <v>0.3649386315</v>
      </c>
      <c r="N205" s="203">
        <f t="shared" si="18"/>
        <v>0.3649386315</v>
      </c>
      <c r="O205" s="203" t="str">
        <f t="shared" si="19"/>
        <v/>
      </c>
      <c r="P205" s="204" t="b">
        <v>1</v>
      </c>
      <c r="Q205" s="197" t="s">
        <v>63</v>
      </c>
      <c r="R205" s="204" t="b">
        <v>1</v>
      </c>
      <c r="S205" s="205"/>
      <c r="T205" s="208" t="s">
        <v>1459</v>
      </c>
      <c r="U205" s="208" t="s">
        <v>1460</v>
      </c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  <c r="AV205" s="205"/>
      <c r="AW205" s="205"/>
    </row>
    <row r="206">
      <c r="A206" s="197">
        <v>2.0245205E7</v>
      </c>
      <c r="B206" s="197" t="s">
        <v>1461</v>
      </c>
      <c r="C206" s="197" t="s">
        <v>300</v>
      </c>
      <c r="D206" s="198">
        <v>45582.38049660879</v>
      </c>
      <c r="E206" s="199">
        <v>3442.73</v>
      </c>
      <c r="F206" s="200">
        <v>45603.0</v>
      </c>
      <c r="G206" s="200">
        <v>45604.0</v>
      </c>
      <c r="H206" s="201" t="s">
        <v>295</v>
      </c>
      <c r="I206" s="202">
        <v>3442.73</v>
      </c>
      <c r="J206" s="207">
        <f t="shared" si="20"/>
        <v>0</v>
      </c>
      <c r="K206" s="202">
        <v>1344.82</v>
      </c>
      <c r="L206" s="207">
        <f t="shared" si="16"/>
        <v>2097.91</v>
      </c>
      <c r="M206" s="247">
        <f t="shared" si="9"/>
        <v>0.6093739561</v>
      </c>
      <c r="N206" s="203">
        <f t="shared" si="18"/>
        <v>0.6093739561</v>
      </c>
      <c r="O206" s="203" t="str">
        <f t="shared" si="19"/>
        <v/>
      </c>
      <c r="P206" s="204" t="b">
        <v>1</v>
      </c>
      <c r="Q206" s="197" t="s">
        <v>63</v>
      </c>
      <c r="R206" s="204" t="b">
        <v>1</v>
      </c>
      <c r="T206" s="94" t="s">
        <v>1462</v>
      </c>
      <c r="U206" s="94" t="s">
        <v>1463</v>
      </c>
    </row>
    <row r="207">
      <c r="A207" s="197">
        <v>2.0245206E7</v>
      </c>
      <c r="B207" s="197" t="s">
        <v>1464</v>
      </c>
      <c r="C207" s="197" t="s">
        <v>300</v>
      </c>
      <c r="D207" s="198">
        <v>45582.38164216436</v>
      </c>
      <c r="E207" s="199">
        <v>650.0</v>
      </c>
      <c r="F207" s="200">
        <v>45608.0</v>
      </c>
      <c r="G207" s="200">
        <v>45608.0</v>
      </c>
      <c r="H207" s="201" t="s">
        <v>69</v>
      </c>
      <c r="I207" s="202">
        <v>650.0</v>
      </c>
      <c r="J207" s="207">
        <f t="shared" si="20"/>
        <v>0</v>
      </c>
      <c r="K207" s="202">
        <v>200.0</v>
      </c>
      <c r="L207" s="207">
        <f t="shared" si="16"/>
        <v>450</v>
      </c>
      <c r="M207" s="247">
        <f t="shared" si="9"/>
        <v>0.6923076923</v>
      </c>
      <c r="N207" s="203">
        <f t="shared" si="18"/>
        <v>0.6923076923</v>
      </c>
      <c r="O207" s="203" t="str">
        <f t="shared" si="19"/>
        <v/>
      </c>
      <c r="P207" s="204" t="b">
        <v>1</v>
      </c>
      <c r="Q207" s="197" t="s">
        <v>63</v>
      </c>
      <c r="R207" s="204" t="b">
        <v>1</v>
      </c>
      <c r="T207" s="94" t="s">
        <v>1465</v>
      </c>
      <c r="U207" s="94" t="s">
        <v>1438</v>
      </c>
    </row>
    <row r="208">
      <c r="A208" s="242">
        <v>2.0245207E7</v>
      </c>
      <c r="B208" s="242" t="s">
        <v>1466</v>
      </c>
      <c r="C208" s="242" t="s">
        <v>300</v>
      </c>
      <c r="D208" s="264">
        <v>45587.39689402778</v>
      </c>
      <c r="E208" s="265">
        <v>30980.36</v>
      </c>
      <c r="F208" s="266"/>
      <c r="G208" s="266"/>
      <c r="H208" s="267" t="s">
        <v>69</v>
      </c>
      <c r="I208" s="268">
        <v>21447.56</v>
      </c>
      <c r="J208" s="269">
        <f t="shared" si="20"/>
        <v>0</v>
      </c>
      <c r="K208" s="269"/>
      <c r="L208" s="269">
        <f t="shared" si="16"/>
        <v>30980.36</v>
      </c>
      <c r="M208" s="270">
        <f t="shared" si="9"/>
        <v>1.44447014</v>
      </c>
      <c r="N208" s="271" t="str">
        <f t="shared" si="18"/>
        <v/>
      </c>
      <c r="O208" s="271">
        <f t="shared" si="19"/>
        <v>1.44447014</v>
      </c>
      <c r="P208" s="272" t="b">
        <v>0</v>
      </c>
      <c r="Q208" s="242" t="s">
        <v>219</v>
      </c>
      <c r="R208" s="272" t="b">
        <v>0</v>
      </c>
      <c r="S208" s="242"/>
      <c r="T208" s="273" t="s">
        <v>1467</v>
      </c>
      <c r="U208" s="273" t="s">
        <v>1467</v>
      </c>
      <c r="V208" s="274"/>
      <c r="W208" s="274"/>
      <c r="X208" s="274"/>
      <c r="Y208" s="274"/>
      <c r="Z208" s="274"/>
      <c r="AA208" s="274"/>
      <c r="AB208" s="274"/>
      <c r="AC208" s="274"/>
      <c r="AD208" s="274"/>
      <c r="AE208" s="274"/>
      <c r="AF208" s="274"/>
      <c r="AG208" s="274"/>
      <c r="AH208" s="274"/>
      <c r="AI208" s="274"/>
      <c r="AJ208" s="274"/>
      <c r="AK208" s="274"/>
      <c r="AL208" s="274"/>
      <c r="AM208" s="274"/>
      <c r="AN208" s="274"/>
      <c r="AO208" s="274"/>
      <c r="AP208" s="274"/>
      <c r="AQ208" s="274"/>
      <c r="AR208" s="274"/>
      <c r="AS208" s="274"/>
      <c r="AT208" s="274"/>
      <c r="AU208" s="274"/>
      <c r="AV208" s="274"/>
      <c r="AW208" s="274"/>
    </row>
    <row r="209">
      <c r="A209" s="197">
        <v>2.0245208E7</v>
      </c>
      <c r="B209" s="197" t="s">
        <v>1468</v>
      </c>
      <c r="C209" s="197" t="s">
        <v>300</v>
      </c>
      <c r="D209" s="198">
        <v>45588.34803498843</v>
      </c>
      <c r="E209" s="199">
        <v>1149.66</v>
      </c>
      <c r="F209" s="200">
        <v>45604.0</v>
      </c>
      <c r="G209" s="200">
        <v>45604.0</v>
      </c>
      <c r="H209" s="201" t="s">
        <v>295</v>
      </c>
      <c r="I209" s="202">
        <v>1149.66</v>
      </c>
      <c r="J209" s="207">
        <f t="shared" si="20"/>
        <v>0</v>
      </c>
      <c r="K209" s="202">
        <v>450.0</v>
      </c>
      <c r="L209" s="207">
        <f t="shared" si="16"/>
        <v>699.66</v>
      </c>
      <c r="M209" s="247">
        <f t="shared" si="9"/>
        <v>0.608579928</v>
      </c>
      <c r="N209" s="203">
        <f t="shared" si="18"/>
        <v>0.608579928</v>
      </c>
      <c r="O209" s="203" t="str">
        <f t="shared" si="19"/>
        <v/>
      </c>
      <c r="P209" s="204" t="b">
        <v>1</v>
      </c>
      <c r="Q209" s="197" t="s">
        <v>63</v>
      </c>
      <c r="R209" s="204" t="b">
        <v>1</v>
      </c>
      <c r="T209" s="94" t="s">
        <v>706</v>
      </c>
      <c r="U209" s="94" t="s">
        <v>706</v>
      </c>
    </row>
    <row r="210">
      <c r="A210" s="197">
        <v>2.0245209E7</v>
      </c>
      <c r="B210" s="197" t="s">
        <v>1469</v>
      </c>
      <c r="C210" s="197" t="s">
        <v>300</v>
      </c>
      <c r="D210" s="198">
        <v>45590.627772673615</v>
      </c>
      <c r="E210" s="199">
        <v>21692.14</v>
      </c>
      <c r="F210" s="200">
        <v>45628.0</v>
      </c>
      <c r="G210" s="200">
        <v>45646.0</v>
      </c>
      <c r="H210" s="201" t="s">
        <v>69</v>
      </c>
      <c r="I210" s="202">
        <v>21692.14</v>
      </c>
      <c r="J210" s="207">
        <f t="shared" si="20"/>
        <v>0</v>
      </c>
      <c r="K210" s="202">
        <v>13967.92</v>
      </c>
      <c r="L210" s="207">
        <f t="shared" si="16"/>
        <v>7724.22</v>
      </c>
      <c r="M210" s="247">
        <f t="shared" si="9"/>
        <v>0.3560838165</v>
      </c>
      <c r="N210" s="203">
        <f t="shared" si="18"/>
        <v>0.3560838165</v>
      </c>
      <c r="O210" s="203" t="str">
        <f t="shared" si="19"/>
        <v/>
      </c>
      <c r="P210" s="204" t="b">
        <v>0</v>
      </c>
      <c r="Q210" s="197"/>
      <c r="R210" s="204" t="b">
        <v>0</v>
      </c>
      <c r="S210" s="205"/>
      <c r="T210" s="208" t="s">
        <v>1470</v>
      </c>
      <c r="U210" s="208" t="s">
        <v>1471</v>
      </c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  <c r="AV210" s="205"/>
      <c r="AW210" s="205"/>
    </row>
    <row r="211">
      <c r="A211" s="197">
        <v>2.024521E7</v>
      </c>
      <c r="B211" s="197" t="s">
        <v>1472</v>
      </c>
      <c r="C211" s="197" t="s">
        <v>300</v>
      </c>
      <c r="D211" s="198">
        <v>45595.342593194444</v>
      </c>
      <c r="E211" s="199">
        <v>1858.71</v>
      </c>
      <c r="F211" s="200">
        <v>45614.0</v>
      </c>
      <c r="G211" s="200">
        <v>45614.0</v>
      </c>
      <c r="H211" s="201" t="s">
        <v>87</v>
      </c>
      <c r="I211" s="202">
        <v>1858.71</v>
      </c>
      <c r="J211" s="207">
        <f t="shared" si="20"/>
        <v>0</v>
      </c>
      <c r="K211" s="202">
        <v>700.86</v>
      </c>
      <c r="L211" s="207">
        <f t="shared" si="16"/>
        <v>1157.85</v>
      </c>
      <c r="M211" s="247">
        <f t="shared" si="9"/>
        <v>0.6229320335</v>
      </c>
      <c r="N211" s="203">
        <f t="shared" si="18"/>
        <v>0.6229320335</v>
      </c>
      <c r="O211" s="203" t="str">
        <f t="shared" si="19"/>
        <v/>
      </c>
      <c r="P211" s="204" t="b">
        <v>1</v>
      </c>
      <c r="Q211" s="197" t="s">
        <v>63</v>
      </c>
      <c r="R211" s="204" t="b">
        <v>1</v>
      </c>
      <c r="T211" s="94" t="s">
        <v>1473</v>
      </c>
      <c r="U211" s="94" t="s">
        <v>1474</v>
      </c>
    </row>
    <row r="212">
      <c r="A212" s="197">
        <v>2.0245211E7</v>
      </c>
      <c r="B212" s="197" t="s">
        <v>1475</v>
      </c>
      <c r="C212" s="197" t="s">
        <v>300</v>
      </c>
      <c r="D212" s="198">
        <v>45607.482494537035</v>
      </c>
      <c r="E212" s="199">
        <v>450.0</v>
      </c>
      <c r="F212" s="200">
        <v>45614.0</v>
      </c>
      <c r="G212" s="200">
        <v>45614.0</v>
      </c>
      <c r="H212" s="201" t="s">
        <v>69</v>
      </c>
      <c r="I212" s="202">
        <v>450.0</v>
      </c>
      <c r="J212" s="207">
        <f t="shared" si="20"/>
        <v>0</v>
      </c>
      <c r="K212" s="202">
        <v>215.77</v>
      </c>
      <c r="L212" s="207">
        <f t="shared" si="16"/>
        <v>234.23</v>
      </c>
      <c r="M212" s="247">
        <f t="shared" si="9"/>
        <v>0.5205111111</v>
      </c>
      <c r="N212" s="203">
        <f t="shared" si="18"/>
        <v>0.5205111111</v>
      </c>
      <c r="O212" s="203" t="str">
        <f t="shared" si="19"/>
        <v/>
      </c>
      <c r="P212" s="204" t="b">
        <v>1</v>
      </c>
      <c r="Q212" s="197" t="s">
        <v>63</v>
      </c>
      <c r="R212" s="204" t="b">
        <v>1</v>
      </c>
      <c r="T212" s="94" t="s">
        <v>1473</v>
      </c>
      <c r="U212" s="58"/>
    </row>
    <row r="213">
      <c r="A213" s="28">
        <v>2.0245212E7</v>
      </c>
      <c r="B213" s="28" t="s">
        <v>1476</v>
      </c>
      <c r="C213" s="28" t="s">
        <v>300</v>
      </c>
      <c r="D213" s="93">
        <v>45607.48330097222</v>
      </c>
      <c r="E213" s="22">
        <v>36612.74</v>
      </c>
      <c r="F213" s="145"/>
      <c r="G213" s="145"/>
      <c r="H213" s="38" t="s">
        <v>81</v>
      </c>
      <c r="I213" s="70">
        <v>16554.94</v>
      </c>
      <c r="J213" s="77">
        <f t="shared" si="20"/>
        <v>0</v>
      </c>
      <c r="K213" s="77"/>
      <c r="L213" s="77">
        <f t="shared" si="16"/>
        <v>36612.74</v>
      </c>
      <c r="M213" s="78">
        <f t="shared" si="9"/>
        <v>2.211590015</v>
      </c>
      <c r="N213" s="26">
        <f t="shared" si="18"/>
        <v>2.211590015</v>
      </c>
      <c r="O213" s="26" t="str">
        <f t="shared" si="19"/>
        <v/>
      </c>
      <c r="P213" s="239" t="b">
        <v>0</v>
      </c>
      <c r="Q213" s="28"/>
      <c r="R213" s="239" t="b">
        <v>0</v>
      </c>
      <c r="T213" s="94" t="s">
        <v>1477</v>
      </c>
      <c r="U213" s="58"/>
    </row>
    <row r="214">
      <c r="A214" s="197">
        <v>2.0245213E7</v>
      </c>
      <c r="B214" s="197" t="s">
        <v>1478</v>
      </c>
      <c r="C214" s="197" t="s">
        <v>300</v>
      </c>
      <c r="D214" s="198">
        <v>45607.48429385417</v>
      </c>
      <c r="E214" s="199">
        <v>1992.0</v>
      </c>
      <c r="F214" s="200">
        <v>45854.0</v>
      </c>
      <c r="G214" s="200">
        <v>45854.0</v>
      </c>
      <c r="H214" s="201" t="s">
        <v>66</v>
      </c>
      <c r="I214" s="202">
        <v>1992.0</v>
      </c>
      <c r="J214" s="207">
        <f t="shared" si="20"/>
        <v>0</v>
      </c>
      <c r="K214" s="202">
        <v>1177.18</v>
      </c>
      <c r="L214" s="207">
        <f t="shared" si="16"/>
        <v>814.82</v>
      </c>
      <c r="M214" s="247">
        <f t="shared" si="9"/>
        <v>0.4090461847</v>
      </c>
      <c r="N214" s="203">
        <f t="shared" si="18"/>
        <v>0.4090461847</v>
      </c>
      <c r="O214" s="203" t="str">
        <f t="shared" si="19"/>
        <v/>
      </c>
      <c r="P214" s="204" t="b">
        <v>1</v>
      </c>
      <c r="Q214" s="197" t="s">
        <v>63</v>
      </c>
      <c r="R214" s="204" t="b">
        <v>1</v>
      </c>
      <c r="S214" s="205"/>
      <c r="T214" s="208" t="s">
        <v>892</v>
      </c>
      <c r="U214" s="206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05"/>
      <c r="AV214" s="205"/>
      <c r="AW214" s="205"/>
    </row>
    <row r="215">
      <c r="A215" s="197">
        <v>2.0245214E7</v>
      </c>
      <c r="B215" s="197" t="s">
        <v>1479</v>
      </c>
      <c r="C215" s="197" t="s">
        <v>300</v>
      </c>
      <c r="D215" s="198">
        <v>45607.48503055556</v>
      </c>
      <c r="E215" s="199">
        <v>21588.47</v>
      </c>
      <c r="F215" s="200">
        <v>45615.0</v>
      </c>
      <c r="G215" s="200">
        <v>45616.0</v>
      </c>
      <c r="H215" s="201" t="s">
        <v>66</v>
      </c>
      <c r="I215" s="202">
        <v>21588.47</v>
      </c>
      <c r="J215" s="207">
        <f t="shared" si="20"/>
        <v>0</v>
      </c>
      <c r="K215" s="202">
        <v>13401.52</v>
      </c>
      <c r="L215" s="207">
        <f t="shared" si="16"/>
        <v>8186.95</v>
      </c>
      <c r="M215" s="247">
        <f t="shared" si="9"/>
        <v>0.3792278934</v>
      </c>
      <c r="N215" s="203">
        <f t="shared" si="18"/>
        <v>0.3792278934</v>
      </c>
      <c r="O215" s="203" t="str">
        <f t="shared" si="19"/>
        <v/>
      </c>
      <c r="P215" s="204" t="b">
        <v>1</v>
      </c>
      <c r="Q215" s="197" t="s">
        <v>63</v>
      </c>
      <c r="R215" s="204" t="b">
        <v>1</v>
      </c>
      <c r="T215" s="94" t="s">
        <v>1480</v>
      </c>
      <c r="U215" s="58"/>
    </row>
    <row r="216">
      <c r="A216" s="197">
        <v>2.0245215E7</v>
      </c>
      <c r="B216" s="197" t="s">
        <v>1481</v>
      </c>
      <c r="C216" s="197" t="s">
        <v>300</v>
      </c>
      <c r="D216" s="198">
        <v>45607.486002210644</v>
      </c>
      <c r="E216" s="199">
        <v>3191.75</v>
      </c>
      <c r="F216" s="200">
        <v>45623.0</v>
      </c>
      <c r="G216" s="200">
        <v>45628.0</v>
      </c>
      <c r="H216" s="201" t="s">
        <v>81</v>
      </c>
      <c r="I216" s="202">
        <v>3295.75</v>
      </c>
      <c r="J216" s="207">
        <f t="shared" si="20"/>
        <v>104</v>
      </c>
      <c r="K216" s="202">
        <v>1240.8</v>
      </c>
      <c r="L216" s="207">
        <f t="shared" si="16"/>
        <v>2054.95</v>
      </c>
      <c r="M216" s="247">
        <f t="shared" si="9"/>
        <v>0.6235151331</v>
      </c>
      <c r="N216" s="203">
        <f t="shared" si="18"/>
        <v>0.6235151331</v>
      </c>
      <c r="O216" s="203" t="str">
        <f t="shared" si="19"/>
        <v/>
      </c>
      <c r="P216" s="204" t="b">
        <v>1</v>
      </c>
      <c r="Q216" s="197" t="s">
        <v>63</v>
      </c>
      <c r="R216" s="204" t="b">
        <v>1</v>
      </c>
      <c r="T216" s="94" t="s">
        <v>1482</v>
      </c>
      <c r="U216" s="58"/>
    </row>
    <row r="217">
      <c r="A217" s="197">
        <v>2.0245216E7</v>
      </c>
      <c r="B217" s="197" t="s">
        <v>1483</v>
      </c>
      <c r="C217" s="197" t="s">
        <v>300</v>
      </c>
      <c r="D217" s="198">
        <v>45614.55566644676</v>
      </c>
      <c r="E217" s="199">
        <v>450.0</v>
      </c>
      <c r="F217" s="200">
        <v>45629.0</v>
      </c>
      <c r="G217" s="200">
        <v>45639.0</v>
      </c>
      <c r="H217" s="201" t="s">
        <v>69</v>
      </c>
      <c r="I217" s="202">
        <v>450.0</v>
      </c>
      <c r="J217" s="207">
        <f t="shared" si="20"/>
        <v>0</v>
      </c>
      <c r="K217" s="202">
        <v>215.69</v>
      </c>
      <c r="L217" s="207">
        <f t="shared" si="16"/>
        <v>234.31</v>
      </c>
      <c r="M217" s="247">
        <f t="shared" si="9"/>
        <v>0.5206888889</v>
      </c>
      <c r="N217" s="203">
        <f t="shared" si="18"/>
        <v>0.5206888889</v>
      </c>
      <c r="O217" s="203" t="str">
        <f t="shared" si="19"/>
        <v/>
      </c>
      <c r="P217" s="204" t="b">
        <v>0</v>
      </c>
      <c r="Q217" s="197"/>
      <c r="R217" s="204" t="b">
        <v>0</v>
      </c>
      <c r="S217" s="205"/>
      <c r="T217" s="206"/>
      <c r="U217" s="206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05"/>
      <c r="AV217" s="205"/>
      <c r="AW217" s="205"/>
    </row>
    <row r="218">
      <c r="A218" s="28">
        <v>2.0245217E7</v>
      </c>
      <c r="B218" s="28" t="s">
        <v>1484</v>
      </c>
      <c r="C218" s="28" t="s">
        <v>300</v>
      </c>
      <c r="D218" s="93">
        <v>45614.57574428241</v>
      </c>
      <c r="E218" s="22">
        <v>16262.04</v>
      </c>
      <c r="F218" s="21">
        <v>45629.0</v>
      </c>
      <c r="G218" s="145"/>
      <c r="H218" s="38" t="s">
        <v>66</v>
      </c>
      <c r="I218" s="241"/>
      <c r="J218" s="77">
        <f t="shared" si="20"/>
        <v>0</v>
      </c>
      <c r="K218" s="77"/>
      <c r="L218" s="77">
        <f t="shared" si="16"/>
        <v>16262.04</v>
      </c>
      <c r="M218" s="78" t="str">
        <f t="shared" si="9"/>
        <v>#DIV/0!</v>
      </c>
      <c r="N218" s="195" t="str">
        <f t="shared" si="18"/>
        <v/>
      </c>
      <c r="O218" s="195" t="str">
        <f t="shared" si="19"/>
        <v/>
      </c>
      <c r="P218" s="196" t="b">
        <v>0</v>
      </c>
      <c r="Q218" s="189"/>
      <c r="R218" s="196" t="b">
        <v>0</v>
      </c>
      <c r="T218" s="58"/>
      <c r="U218" s="58"/>
    </row>
    <row r="219">
      <c r="A219" s="197">
        <v>2.0245218E7</v>
      </c>
      <c r="B219" s="197" t="s">
        <v>1485</v>
      </c>
      <c r="C219" s="197" t="s">
        <v>300</v>
      </c>
      <c r="D219" s="198">
        <v>45614.65893650463</v>
      </c>
      <c r="E219" s="199">
        <v>4507.5</v>
      </c>
      <c r="F219" s="200">
        <v>45630.0</v>
      </c>
      <c r="G219" s="200">
        <v>45644.0</v>
      </c>
      <c r="H219" s="201" t="s">
        <v>87</v>
      </c>
      <c r="I219" s="202">
        <v>4562.5</v>
      </c>
      <c r="J219" s="207">
        <f t="shared" si="20"/>
        <v>55</v>
      </c>
      <c r="K219" s="202">
        <v>1349.47</v>
      </c>
      <c r="L219" s="207">
        <f t="shared" si="16"/>
        <v>3213.03</v>
      </c>
      <c r="M219" s="247">
        <f t="shared" si="9"/>
        <v>0.7042257534</v>
      </c>
      <c r="N219" s="203">
        <f t="shared" si="18"/>
        <v>0.7042257534</v>
      </c>
      <c r="O219" s="203" t="str">
        <f t="shared" si="19"/>
        <v/>
      </c>
      <c r="P219" s="204" t="b">
        <v>1</v>
      </c>
      <c r="Q219" s="197" t="s">
        <v>63</v>
      </c>
      <c r="R219" s="204" t="b">
        <v>1</v>
      </c>
      <c r="S219" s="205"/>
      <c r="T219" s="206"/>
      <c r="U219" s="206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  <c r="AT219" s="205"/>
      <c r="AU219" s="205"/>
      <c r="AV219" s="205"/>
      <c r="AW219" s="205"/>
    </row>
    <row r="220">
      <c r="A220" s="197">
        <v>2.0245219E7</v>
      </c>
      <c r="B220" s="197" t="s">
        <v>1486</v>
      </c>
      <c r="C220" s="197" t="s">
        <v>300</v>
      </c>
      <c r="D220" s="198">
        <v>45614.66112736111</v>
      </c>
      <c r="E220" s="199">
        <v>755.0</v>
      </c>
      <c r="F220" s="200">
        <v>45621.0</v>
      </c>
      <c r="G220" s="200">
        <v>45621.0</v>
      </c>
      <c r="H220" s="201" t="s">
        <v>87</v>
      </c>
      <c r="I220" s="202">
        <v>755.0</v>
      </c>
      <c r="J220" s="207">
        <f t="shared" si="20"/>
        <v>0</v>
      </c>
      <c r="K220" s="202">
        <v>200.0</v>
      </c>
      <c r="L220" s="207">
        <f t="shared" si="16"/>
        <v>555</v>
      </c>
      <c r="M220" s="247">
        <f t="shared" si="9"/>
        <v>0.7350993377</v>
      </c>
      <c r="N220" s="203">
        <f t="shared" si="18"/>
        <v>0.7350993377</v>
      </c>
      <c r="O220" s="203" t="str">
        <f t="shared" si="19"/>
        <v/>
      </c>
      <c r="P220" s="204" t="b">
        <v>1</v>
      </c>
      <c r="Q220" s="197" t="s">
        <v>63</v>
      </c>
      <c r="R220" s="204" t="b">
        <v>1</v>
      </c>
      <c r="T220" s="58"/>
      <c r="U220" s="58"/>
    </row>
    <row r="221">
      <c r="A221" s="197">
        <v>2.024522E7</v>
      </c>
      <c r="B221" s="197" t="s">
        <v>1487</v>
      </c>
      <c r="C221" s="197" t="s">
        <v>300</v>
      </c>
      <c r="D221" s="198">
        <v>45618.36598590278</v>
      </c>
      <c r="E221" s="199">
        <v>10838.34</v>
      </c>
      <c r="F221" s="200">
        <v>45635.0</v>
      </c>
      <c r="G221" s="200">
        <v>45644.0</v>
      </c>
      <c r="H221" s="201" t="s">
        <v>87</v>
      </c>
      <c r="I221" s="202">
        <v>11558.34</v>
      </c>
      <c r="J221" s="207">
        <f t="shared" si="20"/>
        <v>720</v>
      </c>
      <c r="K221" s="202">
        <v>6458.94</v>
      </c>
      <c r="L221" s="207">
        <f t="shared" si="16"/>
        <v>5099.4</v>
      </c>
      <c r="M221" s="247">
        <f t="shared" si="9"/>
        <v>0.4411879214</v>
      </c>
      <c r="N221" s="203">
        <f t="shared" si="18"/>
        <v>0.4411879214</v>
      </c>
      <c r="O221" s="203" t="str">
        <f t="shared" si="19"/>
        <v/>
      </c>
      <c r="P221" s="204" t="b">
        <v>1</v>
      </c>
      <c r="Q221" s="197" t="s">
        <v>63</v>
      </c>
      <c r="R221" s="204" t="b">
        <v>1</v>
      </c>
      <c r="S221" s="205"/>
      <c r="T221" s="206"/>
      <c r="U221" s="206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  <c r="AT221" s="205"/>
      <c r="AU221" s="205"/>
      <c r="AV221" s="205"/>
      <c r="AW221" s="205"/>
    </row>
    <row r="222">
      <c r="A222" s="197">
        <v>2.0245221E7</v>
      </c>
      <c r="B222" s="197" t="s">
        <v>1488</v>
      </c>
      <c r="C222" s="197" t="s">
        <v>300</v>
      </c>
      <c r="D222" s="198">
        <v>45618.36701185185</v>
      </c>
      <c r="E222" s="199">
        <v>6607.77</v>
      </c>
      <c r="F222" s="200">
        <v>45741.0</v>
      </c>
      <c r="G222" s="200">
        <v>45741.0</v>
      </c>
      <c r="H222" s="201" t="s">
        <v>69</v>
      </c>
      <c r="I222" s="202">
        <v>6607.77</v>
      </c>
      <c r="J222" s="207">
        <f t="shared" si="20"/>
        <v>0</v>
      </c>
      <c r="K222" s="202">
        <v>4619.2</v>
      </c>
      <c r="L222" s="207">
        <f t="shared" si="16"/>
        <v>1988.57</v>
      </c>
      <c r="M222" s="247">
        <f t="shared" si="9"/>
        <v>0.3009441915</v>
      </c>
      <c r="N222" s="203">
        <f t="shared" si="18"/>
        <v>0.3009441915</v>
      </c>
      <c r="O222" s="203" t="str">
        <f t="shared" si="19"/>
        <v/>
      </c>
      <c r="P222" s="204" t="b">
        <v>1</v>
      </c>
      <c r="Q222" s="197" t="s">
        <v>63</v>
      </c>
      <c r="R222" s="204" t="b">
        <v>1</v>
      </c>
      <c r="S222" s="205"/>
      <c r="T222" s="206"/>
      <c r="U222" s="206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  <c r="AV222" s="205"/>
      <c r="AW222" s="205"/>
    </row>
    <row r="223">
      <c r="A223" s="197">
        <v>2.0245222E7</v>
      </c>
      <c r="B223" s="197" t="s">
        <v>1489</v>
      </c>
      <c r="C223" s="197" t="s">
        <v>300</v>
      </c>
      <c r="D223" s="198">
        <v>45628.43101349537</v>
      </c>
      <c r="E223" s="199">
        <v>706.25</v>
      </c>
      <c r="F223" s="200">
        <v>45628.0</v>
      </c>
      <c r="G223" s="200">
        <v>45628.0</v>
      </c>
      <c r="H223" s="201" t="s">
        <v>87</v>
      </c>
      <c r="I223" s="202">
        <v>706.25</v>
      </c>
      <c r="J223" s="207">
        <f t="shared" si="20"/>
        <v>0</v>
      </c>
      <c r="K223" s="202">
        <v>0.0</v>
      </c>
      <c r="L223" s="207">
        <f t="shared" si="16"/>
        <v>706.25</v>
      </c>
      <c r="M223" s="247">
        <f t="shared" si="9"/>
        <v>1</v>
      </c>
      <c r="N223" s="203">
        <f t="shared" si="18"/>
        <v>1</v>
      </c>
      <c r="O223" s="203" t="str">
        <f t="shared" si="19"/>
        <v/>
      </c>
      <c r="P223" s="204" t="b">
        <v>1</v>
      </c>
      <c r="Q223" s="197" t="s">
        <v>63</v>
      </c>
      <c r="R223" s="204" t="b">
        <v>1</v>
      </c>
      <c r="S223" s="205"/>
      <c r="T223" s="206"/>
      <c r="U223" s="206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05"/>
      <c r="AV223" s="205"/>
      <c r="AW223" s="205"/>
    </row>
    <row r="224">
      <c r="A224" s="197">
        <v>2.0245223E7</v>
      </c>
      <c r="B224" s="197" t="s">
        <v>1490</v>
      </c>
      <c r="C224" s="197" t="s">
        <v>300</v>
      </c>
      <c r="D224" s="198">
        <v>45635.580937418985</v>
      </c>
      <c r="E224" s="199">
        <v>872.67</v>
      </c>
      <c r="F224" s="200">
        <v>45628.0</v>
      </c>
      <c r="G224" s="200">
        <v>45628.0</v>
      </c>
      <c r="H224" s="201" t="s">
        <v>69</v>
      </c>
      <c r="I224" s="202">
        <v>872.67</v>
      </c>
      <c r="J224" s="207">
        <f t="shared" si="20"/>
        <v>0</v>
      </c>
      <c r="K224" s="202">
        <v>459.6</v>
      </c>
      <c r="L224" s="207">
        <f t="shared" si="16"/>
        <v>413.07</v>
      </c>
      <c r="M224" s="247">
        <f t="shared" si="9"/>
        <v>0.473340438</v>
      </c>
      <c r="N224" s="203">
        <f t="shared" si="18"/>
        <v>0.473340438</v>
      </c>
      <c r="O224" s="203" t="str">
        <f t="shared" si="19"/>
        <v/>
      </c>
      <c r="P224" s="204" t="b">
        <v>1</v>
      </c>
      <c r="Q224" s="197" t="s">
        <v>63</v>
      </c>
      <c r="R224" s="204" t="b">
        <v>1</v>
      </c>
      <c r="S224" s="205"/>
      <c r="T224" s="206"/>
      <c r="U224" s="206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  <c r="AV224" s="205"/>
      <c r="AW224" s="205"/>
    </row>
    <row r="225">
      <c r="A225" s="197">
        <v>2.0245224E7</v>
      </c>
      <c r="B225" s="197" t="s">
        <v>1491</v>
      </c>
      <c r="C225" s="197" t="s">
        <v>300</v>
      </c>
      <c r="D225" s="198">
        <v>45635.65972292824</v>
      </c>
      <c r="E225" s="199">
        <v>1086.75</v>
      </c>
      <c r="F225" s="200">
        <v>45663.0</v>
      </c>
      <c r="G225" s="200">
        <v>45691.0</v>
      </c>
      <c r="H225" s="201" t="s">
        <v>69</v>
      </c>
      <c r="I225" s="202">
        <v>1086.75</v>
      </c>
      <c r="J225" s="207">
        <f t="shared" si="20"/>
        <v>0</v>
      </c>
      <c r="K225" s="202">
        <v>525.0</v>
      </c>
      <c r="L225" s="207">
        <f t="shared" si="16"/>
        <v>561.75</v>
      </c>
      <c r="M225" s="247">
        <f t="shared" si="9"/>
        <v>0.5169082126</v>
      </c>
      <c r="N225" s="203">
        <f t="shared" si="18"/>
        <v>0.5169082126</v>
      </c>
      <c r="O225" s="203" t="str">
        <f t="shared" si="19"/>
        <v/>
      </c>
      <c r="P225" s="204" t="b">
        <v>1</v>
      </c>
      <c r="Q225" s="197" t="s">
        <v>63</v>
      </c>
      <c r="R225" s="204" t="b">
        <v>1</v>
      </c>
      <c r="S225" s="205"/>
      <c r="T225" s="206"/>
      <c r="U225" s="206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  <c r="AT225" s="205"/>
      <c r="AU225" s="205"/>
      <c r="AV225" s="205"/>
      <c r="AW225" s="205"/>
    </row>
    <row r="226">
      <c r="A226" s="28">
        <v>2.0245225E7</v>
      </c>
      <c r="B226" s="28" t="s">
        <v>1492</v>
      </c>
      <c r="C226" s="28" t="s">
        <v>300</v>
      </c>
      <c r="D226" s="93">
        <v>45636.701034537036</v>
      </c>
      <c r="E226" s="22">
        <v>15579.55</v>
      </c>
      <c r="F226" s="145"/>
      <c r="G226" s="145"/>
      <c r="H226" s="38" t="s">
        <v>69</v>
      </c>
      <c r="I226" s="241"/>
      <c r="J226" s="77">
        <f t="shared" si="20"/>
        <v>0</v>
      </c>
      <c r="K226" s="77"/>
      <c r="L226" s="77">
        <f t="shared" si="16"/>
        <v>15579.55</v>
      </c>
      <c r="M226" s="78" t="str">
        <f t="shared" si="9"/>
        <v>#DIV/0!</v>
      </c>
      <c r="N226" s="195" t="str">
        <f t="shared" si="18"/>
        <v/>
      </c>
      <c r="O226" s="195" t="str">
        <f t="shared" si="19"/>
        <v/>
      </c>
      <c r="P226" s="196" t="b">
        <v>0</v>
      </c>
      <c r="Q226" s="189" t="s">
        <v>800</v>
      </c>
      <c r="R226" s="196" t="b">
        <v>0</v>
      </c>
      <c r="T226" s="58"/>
      <c r="U226" s="58"/>
    </row>
    <row r="227">
      <c r="A227" s="197">
        <v>2.0245226E7</v>
      </c>
      <c r="B227" s="197" t="s">
        <v>1493</v>
      </c>
      <c r="C227" s="197" t="s">
        <v>300</v>
      </c>
      <c r="D227" s="198">
        <v>45642.42074689815</v>
      </c>
      <c r="E227" s="199">
        <v>19769.56</v>
      </c>
      <c r="F227" s="227"/>
      <c r="G227" s="227"/>
      <c r="H227" s="201" t="s">
        <v>87</v>
      </c>
      <c r="I227" s="202">
        <v>20869.56</v>
      </c>
      <c r="J227" s="207">
        <f t="shared" si="20"/>
        <v>1100</v>
      </c>
      <c r="K227" s="202">
        <v>11458.96</v>
      </c>
      <c r="L227" s="207">
        <f t="shared" si="16"/>
        <v>9410.6</v>
      </c>
      <c r="M227" s="247">
        <f t="shared" si="9"/>
        <v>0.4509246961</v>
      </c>
      <c r="N227" s="203">
        <f t="shared" si="18"/>
        <v>0.4509246961</v>
      </c>
      <c r="O227" s="203" t="str">
        <f t="shared" si="19"/>
        <v/>
      </c>
      <c r="P227" s="204" t="b">
        <v>1</v>
      </c>
      <c r="Q227" s="197" t="s">
        <v>63</v>
      </c>
      <c r="R227" s="204" t="b">
        <v>1</v>
      </c>
      <c r="S227" s="205"/>
      <c r="T227" s="206"/>
      <c r="U227" s="206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  <c r="AT227" s="205"/>
      <c r="AU227" s="205"/>
      <c r="AV227" s="205"/>
      <c r="AW227" s="205"/>
    </row>
    <row r="228">
      <c r="A228" s="197">
        <v>2.0245227E7</v>
      </c>
      <c r="B228" s="197" t="s">
        <v>1494</v>
      </c>
      <c r="C228" s="197" t="s">
        <v>300</v>
      </c>
      <c r="D228" s="198">
        <v>45642.44246032408</v>
      </c>
      <c r="E228" s="199">
        <v>3987.5</v>
      </c>
      <c r="F228" s="200">
        <v>45643.0</v>
      </c>
      <c r="G228" s="200">
        <v>45646.0</v>
      </c>
      <c r="H228" s="201" t="s">
        <v>311</v>
      </c>
      <c r="I228" s="202">
        <v>5985.5</v>
      </c>
      <c r="J228" s="207">
        <f t="shared" si="20"/>
        <v>1998</v>
      </c>
      <c r="K228" s="202">
        <v>4050.0</v>
      </c>
      <c r="L228" s="207">
        <f t="shared" si="16"/>
        <v>1935.5</v>
      </c>
      <c r="M228" s="247">
        <f t="shared" si="9"/>
        <v>0.3233647983</v>
      </c>
      <c r="N228" s="203">
        <f t="shared" si="18"/>
        <v>0.3233647983</v>
      </c>
      <c r="O228" s="203" t="str">
        <f t="shared" si="19"/>
        <v/>
      </c>
      <c r="P228" s="204" t="b">
        <v>1</v>
      </c>
      <c r="Q228" s="197" t="s">
        <v>63</v>
      </c>
      <c r="R228" s="204" t="b">
        <v>1</v>
      </c>
      <c r="S228" s="205"/>
      <c r="T228" s="206"/>
      <c r="U228" s="206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  <c r="AT228" s="205"/>
      <c r="AU228" s="205"/>
      <c r="AV228" s="205"/>
      <c r="AW228" s="205"/>
    </row>
    <row r="229">
      <c r="A229" s="28">
        <v>2.0245228E7</v>
      </c>
      <c r="B229" s="28"/>
      <c r="C229" s="28" t="s">
        <v>309</v>
      </c>
      <c r="D229" s="93">
        <v>45642.44532479167</v>
      </c>
      <c r="E229" s="22"/>
      <c r="F229" s="145"/>
      <c r="G229" s="145"/>
      <c r="H229" s="38" t="s">
        <v>69</v>
      </c>
      <c r="I229" s="241"/>
      <c r="J229" s="77">
        <f t="shared" si="20"/>
        <v>0</v>
      </c>
      <c r="K229" s="77"/>
      <c r="L229" s="77">
        <f t="shared" si="16"/>
        <v>0</v>
      </c>
      <c r="M229" s="78" t="str">
        <f t="shared" si="9"/>
        <v>#DIV/0!</v>
      </c>
      <c r="N229" s="26" t="str">
        <f t="shared" si="18"/>
        <v/>
      </c>
      <c r="O229" s="26" t="str">
        <f t="shared" si="19"/>
        <v/>
      </c>
      <c r="P229" s="239" t="b">
        <v>0</v>
      </c>
      <c r="Q229" s="28"/>
      <c r="R229" s="239" t="b">
        <v>0</v>
      </c>
      <c r="T229" s="58"/>
      <c r="U229" s="58"/>
    </row>
    <row r="230">
      <c r="A230" s="197">
        <v>2.0245229E7</v>
      </c>
      <c r="B230" s="197" t="s">
        <v>1495</v>
      </c>
      <c r="C230" s="197" t="s">
        <v>300</v>
      </c>
      <c r="D230" s="198">
        <v>45642.626444270834</v>
      </c>
      <c r="E230" s="199">
        <v>707.37</v>
      </c>
      <c r="F230" s="200">
        <v>45673.0</v>
      </c>
      <c r="G230" s="200">
        <v>45678.0</v>
      </c>
      <c r="H230" s="201" t="s">
        <v>69</v>
      </c>
      <c r="I230" s="202">
        <v>707.37</v>
      </c>
      <c r="J230" s="207">
        <f t="shared" si="20"/>
        <v>0</v>
      </c>
      <c r="K230" s="202">
        <v>331.47</v>
      </c>
      <c r="L230" s="207">
        <f t="shared" si="16"/>
        <v>375.9</v>
      </c>
      <c r="M230" s="247">
        <f t="shared" si="9"/>
        <v>0.5314050638</v>
      </c>
      <c r="N230" s="203">
        <f t="shared" si="18"/>
        <v>0.5314050638</v>
      </c>
      <c r="O230" s="203" t="str">
        <f t="shared" si="19"/>
        <v/>
      </c>
      <c r="P230" s="204" t="b">
        <v>1</v>
      </c>
      <c r="Q230" s="197" t="s">
        <v>63</v>
      </c>
      <c r="R230" s="204" t="b">
        <v>1</v>
      </c>
      <c r="S230" s="205"/>
      <c r="T230" s="206"/>
      <c r="U230" s="206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  <c r="AT230" s="205"/>
      <c r="AU230" s="205"/>
      <c r="AV230" s="205"/>
      <c r="AW230" s="205"/>
    </row>
    <row r="231">
      <c r="A231" s="197">
        <v>2.024523E7</v>
      </c>
      <c r="B231" s="197" t="s">
        <v>1496</v>
      </c>
      <c r="C231" s="197" t="s">
        <v>300</v>
      </c>
      <c r="D231" s="198">
        <v>45643.47271594907</v>
      </c>
      <c r="E231" s="199">
        <v>7643.85</v>
      </c>
      <c r="F231" s="200">
        <v>45854.0</v>
      </c>
      <c r="G231" s="200">
        <v>45854.0</v>
      </c>
      <c r="H231" s="201" t="s">
        <v>66</v>
      </c>
      <c r="I231" s="202">
        <v>7643.85</v>
      </c>
      <c r="J231" s="207">
        <f t="shared" si="20"/>
        <v>0</v>
      </c>
      <c r="K231" s="202">
        <v>2352.7</v>
      </c>
      <c r="L231" s="207">
        <f t="shared" si="16"/>
        <v>5291.15</v>
      </c>
      <c r="M231" s="247">
        <f t="shared" si="9"/>
        <v>0.6922100774</v>
      </c>
      <c r="N231" s="203">
        <f t="shared" si="18"/>
        <v>0.6922100774</v>
      </c>
      <c r="O231" s="203" t="str">
        <f t="shared" si="19"/>
        <v/>
      </c>
      <c r="P231" s="204" t="b">
        <v>1</v>
      </c>
      <c r="Q231" s="197" t="s">
        <v>63</v>
      </c>
      <c r="R231" s="204" t="b">
        <v>1</v>
      </c>
      <c r="S231" s="205"/>
      <c r="T231" s="206"/>
      <c r="U231" s="206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  <c r="AT231" s="205"/>
      <c r="AU231" s="205"/>
      <c r="AV231" s="205"/>
      <c r="AW231" s="205"/>
    </row>
    <row r="232">
      <c r="A232" s="197">
        <v>2.0245231E7</v>
      </c>
      <c r="B232" s="197" t="s">
        <v>1497</v>
      </c>
      <c r="C232" s="197" t="s">
        <v>300</v>
      </c>
      <c r="D232" s="198">
        <v>45644.52555622685</v>
      </c>
      <c r="E232" s="199">
        <v>5902.38</v>
      </c>
      <c r="F232" s="200">
        <v>45688.0</v>
      </c>
      <c r="G232" s="200">
        <v>45694.0</v>
      </c>
      <c r="H232" s="201" t="s">
        <v>87</v>
      </c>
      <c r="I232" s="202">
        <v>6877.38</v>
      </c>
      <c r="J232" s="207">
        <f t="shared" si="20"/>
        <v>975</v>
      </c>
      <c r="K232" s="202">
        <v>4561.65</v>
      </c>
      <c r="L232" s="207">
        <f t="shared" si="16"/>
        <v>2315.73</v>
      </c>
      <c r="M232" s="247">
        <f t="shared" si="9"/>
        <v>0.3367168893</v>
      </c>
      <c r="N232" s="203">
        <f t="shared" si="18"/>
        <v>0.3367168893</v>
      </c>
      <c r="O232" s="203" t="str">
        <f t="shared" si="19"/>
        <v/>
      </c>
      <c r="P232" s="204" t="b">
        <v>1</v>
      </c>
      <c r="Q232" s="197" t="s">
        <v>63</v>
      </c>
      <c r="R232" s="204" t="b">
        <v>1</v>
      </c>
      <c r="S232" s="205"/>
      <c r="T232" s="206"/>
      <c r="U232" s="206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  <c r="AT232" s="205"/>
      <c r="AU232" s="205"/>
      <c r="AV232" s="205"/>
      <c r="AW232" s="205"/>
    </row>
    <row r="233">
      <c r="A233" s="197">
        <v>2.0245232E7</v>
      </c>
      <c r="B233" s="197" t="s">
        <v>1498</v>
      </c>
      <c r="C233" s="197" t="s">
        <v>300</v>
      </c>
      <c r="D233" s="198">
        <v>45646.656567314814</v>
      </c>
      <c r="E233" s="199">
        <v>12552.93</v>
      </c>
      <c r="F233" s="200">
        <v>45854.0</v>
      </c>
      <c r="G233" s="200">
        <v>45854.0</v>
      </c>
      <c r="H233" s="201" t="s">
        <v>69</v>
      </c>
      <c r="I233" s="202">
        <v>8008.64</v>
      </c>
      <c r="J233" s="207">
        <f t="shared" si="20"/>
        <v>0</v>
      </c>
      <c r="K233" s="202">
        <v>8008.64</v>
      </c>
      <c r="L233" s="207">
        <f t="shared" si="16"/>
        <v>4544.29</v>
      </c>
      <c r="M233" s="247">
        <f t="shared" si="9"/>
        <v>0.5674234327</v>
      </c>
      <c r="N233" s="203">
        <f t="shared" si="18"/>
        <v>0.5674234327</v>
      </c>
      <c r="O233" s="203" t="str">
        <f t="shared" si="19"/>
        <v/>
      </c>
      <c r="P233" s="204" t="b">
        <v>1</v>
      </c>
      <c r="Q233" s="197" t="s">
        <v>63</v>
      </c>
      <c r="R233" s="204" t="b">
        <v>1</v>
      </c>
      <c r="S233" s="205"/>
      <c r="T233" s="206"/>
      <c r="U233" s="206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  <c r="AT233" s="205"/>
      <c r="AU233" s="205"/>
      <c r="AV233" s="205"/>
      <c r="AW233" s="205"/>
    </row>
    <row r="234">
      <c r="A234" s="197">
        <v>2.0245233E7</v>
      </c>
      <c r="B234" s="197" t="s">
        <v>1499</v>
      </c>
      <c r="C234" s="197" t="s">
        <v>300</v>
      </c>
      <c r="D234" s="198">
        <v>45657.37845837963</v>
      </c>
      <c r="E234" s="199">
        <v>450.0</v>
      </c>
      <c r="F234" s="200">
        <v>45660.0</v>
      </c>
      <c r="G234" s="200">
        <v>45660.0</v>
      </c>
      <c r="H234" s="201" t="s">
        <v>69</v>
      </c>
      <c r="I234" s="202">
        <v>450.0</v>
      </c>
      <c r="J234" s="207">
        <f t="shared" si="20"/>
        <v>0</v>
      </c>
      <c r="K234" s="202">
        <v>150.0</v>
      </c>
      <c r="L234" s="207">
        <f t="shared" si="16"/>
        <v>300</v>
      </c>
      <c r="M234" s="247">
        <f t="shared" si="9"/>
        <v>0.6666666667</v>
      </c>
      <c r="N234" s="203">
        <f t="shared" si="18"/>
        <v>0.6666666667</v>
      </c>
      <c r="O234" s="203" t="str">
        <f t="shared" si="19"/>
        <v/>
      </c>
      <c r="P234" s="204" t="b">
        <v>1</v>
      </c>
      <c r="Q234" s="197" t="s">
        <v>63</v>
      </c>
      <c r="R234" s="204" t="b">
        <v>1</v>
      </c>
      <c r="S234" s="205"/>
      <c r="T234" s="206"/>
      <c r="U234" s="206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  <c r="AT234" s="205"/>
      <c r="AU234" s="205"/>
      <c r="AV234" s="205"/>
      <c r="AW234" s="205"/>
    </row>
    <row r="235">
      <c r="A235" s="28">
        <v>2.0245234E7</v>
      </c>
      <c r="B235" s="28" t="s">
        <v>1500</v>
      </c>
      <c r="C235" s="28" t="s">
        <v>300</v>
      </c>
      <c r="D235" s="93">
        <v>45657.38101164352</v>
      </c>
      <c r="E235" s="22">
        <v>28463.93</v>
      </c>
      <c r="F235" s="145"/>
      <c r="G235" s="145"/>
      <c r="H235" s="38" t="s">
        <v>69</v>
      </c>
      <c r="I235" s="241"/>
      <c r="J235" s="77">
        <f t="shared" si="20"/>
        <v>0</v>
      </c>
      <c r="K235" s="77"/>
      <c r="L235" s="77">
        <f t="shared" si="16"/>
        <v>28463.93</v>
      </c>
      <c r="M235" s="78" t="str">
        <f t="shared" si="9"/>
        <v>#DIV/0!</v>
      </c>
      <c r="N235" s="26" t="str">
        <f t="shared" si="18"/>
        <v/>
      </c>
      <c r="O235" s="26" t="str">
        <f t="shared" si="19"/>
        <v/>
      </c>
      <c r="P235" s="239" t="b">
        <v>0</v>
      </c>
      <c r="Q235" s="28"/>
      <c r="R235" s="239" t="b">
        <v>0</v>
      </c>
      <c r="T235" s="58"/>
      <c r="U235" s="58"/>
    </row>
    <row r="236">
      <c r="A236" s="197">
        <v>2.0245235E7</v>
      </c>
      <c r="B236" s="197" t="s">
        <v>1501</v>
      </c>
      <c r="C236" s="197" t="s">
        <v>300</v>
      </c>
      <c r="D236" s="198">
        <v>45657.43961085648</v>
      </c>
      <c r="E236" s="199">
        <v>580.0</v>
      </c>
      <c r="F236" s="200">
        <v>45671.0</v>
      </c>
      <c r="G236" s="200">
        <v>45671.0</v>
      </c>
      <c r="H236" s="201" t="s">
        <v>69</v>
      </c>
      <c r="I236" s="202">
        <v>580.0</v>
      </c>
      <c r="J236" s="207">
        <f t="shared" si="20"/>
        <v>0</v>
      </c>
      <c r="K236" s="202">
        <v>158.15</v>
      </c>
      <c r="L236" s="207">
        <f t="shared" si="16"/>
        <v>421.85</v>
      </c>
      <c r="M236" s="247">
        <f t="shared" si="9"/>
        <v>0.7273275862</v>
      </c>
      <c r="N236" s="203">
        <f t="shared" si="18"/>
        <v>0.7273275862</v>
      </c>
      <c r="O236" s="203" t="str">
        <f t="shared" si="19"/>
        <v/>
      </c>
      <c r="P236" s="204" t="b">
        <v>1</v>
      </c>
      <c r="Q236" s="197" t="s">
        <v>63</v>
      </c>
      <c r="R236" s="204" t="b">
        <v>1</v>
      </c>
      <c r="S236" s="205"/>
      <c r="T236" s="206"/>
      <c r="U236" s="206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05"/>
      <c r="AV236" s="205"/>
      <c r="AW236" s="205"/>
    </row>
    <row r="237">
      <c r="A237" s="197">
        <v>2.0245236E7</v>
      </c>
      <c r="B237" s="197" t="s">
        <v>1502</v>
      </c>
      <c r="C237" s="197" t="s">
        <v>300</v>
      </c>
      <c r="D237" s="198">
        <v>45659.41856497685</v>
      </c>
      <c r="E237" s="199">
        <v>1102.6</v>
      </c>
      <c r="F237" s="200">
        <v>45659.0</v>
      </c>
      <c r="G237" s="200">
        <v>45659.0</v>
      </c>
      <c r="H237" s="201" t="s">
        <v>69</v>
      </c>
      <c r="I237" s="202">
        <v>1102.6</v>
      </c>
      <c r="J237" s="207">
        <f t="shared" si="20"/>
        <v>0</v>
      </c>
      <c r="K237" s="202">
        <v>514.77</v>
      </c>
      <c r="L237" s="207">
        <f t="shared" si="16"/>
        <v>587.83</v>
      </c>
      <c r="M237" s="247">
        <f t="shared" si="9"/>
        <v>0.5331307818</v>
      </c>
      <c r="N237" s="203">
        <f t="shared" si="18"/>
        <v>0.5331307818</v>
      </c>
      <c r="O237" s="203" t="str">
        <f t="shared" si="19"/>
        <v/>
      </c>
      <c r="P237" s="204" t="b">
        <v>0</v>
      </c>
      <c r="Q237" s="197"/>
      <c r="R237" s="204" t="b">
        <v>0</v>
      </c>
      <c r="S237" s="205"/>
      <c r="T237" s="206"/>
      <c r="U237" s="206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  <c r="AT237" s="205"/>
      <c r="AU237" s="205"/>
      <c r="AV237" s="205"/>
      <c r="AW237" s="205"/>
    </row>
    <row r="238">
      <c r="D238" s="48"/>
      <c r="E238" s="53"/>
      <c r="F238" s="148"/>
      <c r="G238" s="148"/>
      <c r="H238" s="52"/>
      <c r="I238" s="49"/>
      <c r="J238" s="49"/>
      <c r="K238" s="49"/>
      <c r="L238" s="49"/>
      <c r="M238" s="50"/>
      <c r="N238" s="50"/>
      <c r="O238" s="50"/>
      <c r="P238" s="275"/>
      <c r="R238" s="275"/>
      <c r="T238" s="58"/>
      <c r="U238" s="58"/>
    </row>
    <row r="239">
      <c r="D239" s="48"/>
      <c r="E239" s="53"/>
      <c r="F239" s="148"/>
      <c r="G239" s="148"/>
      <c r="H239" s="52"/>
      <c r="I239" s="49"/>
      <c r="J239" s="49"/>
      <c r="K239" s="49"/>
      <c r="L239" s="49"/>
      <c r="M239" s="50"/>
      <c r="N239" s="50"/>
      <c r="O239" s="50"/>
      <c r="P239" s="275"/>
      <c r="R239" s="275"/>
      <c r="T239" s="58"/>
      <c r="U239" s="58"/>
    </row>
    <row r="240">
      <c r="D240" s="48"/>
      <c r="E240" s="53"/>
      <c r="F240" s="148"/>
      <c r="G240" s="148"/>
      <c r="H240" s="52"/>
      <c r="I240" s="49"/>
      <c r="J240" s="49"/>
      <c r="K240" s="49"/>
      <c r="L240" s="49"/>
      <c r="M240" s="50"/>
      <c r="N240" s="50"/>
      <c r="O240" s="50"/>
      <c r="P240" s="275"/>
      <c r="R240" s="275"/>
      <c r="T240" s="58"/>
      <c r="U240" s="58"/>
    </row>
    <row r="241">
      <c r="D241" s="48"/>
      <c r="E241" s="53"/>
      <c r="F241" s="148"/>
      <c r="G241" s="148"/>
      <c r="H241" s="52"/>
      <c r="I241" s="49"/>
      <c r="J241" s="49"/>
      <c r="K241" s="49"/>
      <c r="L241" s="49"/>
      <c r="M241" s="50"/>
      <c r="N241" s="50"/>
      <c r="O241" s="50"/>
      <c r="P241" s="275"/>
      <c r="R241" s="275"/>
      <c r="T241" s="58"/>
      <c r="U241" s="58"/>
    </row>
    <row r="242">
      <c r="D242" s="48"/>
      <c r="E242" s="53"/>
      <c r="F242" s="148"/>
      <c r="G242" s="148"/>
      <c r="H242" s="52"/>
      <c r="I242" s="49"/>
      <c r="J242" s="49"/>
      <c r="K242" s="49"/>
      <c r="L242" s="49"/>
      <c r="M242" s="50"/>
      <c r="N242" s="50"/>
      <c r="O242" s="50"/>
      <c r="P242" s="275"/>
      <c r="R242" s="275"/>
      <c r="T242" s="58"/>
      <c r="U242" s="58"/>
    </row>
    <row r="243">
      <c r="D243" s="48"/>
      <c r="E243" s="53"/>
      <c r="F243" s="148"/>
      <c r="G243" s="148"/>
      <c r="H243" s="52"/>
      <c r="I243" s="49"/>
      <c r="J243" s="49"/>
      <c r="K243" s="49"/>
      <c r="L243" s="49"/>
      <c r="M243" s="50"/>
      <c r="N243" s="50"/>
      <c r="O243" s="50"/>
      <c r="P243" s="275"/>
      <c r="R243" s="275"/>
      <c r="T243" s="58"/>
      <c r="U243" s="58"/>
    </row>
    <row r="244">
      <c r="D244" s="48"/>
      <c r="E244" s="53"/>
      <c r="F244" s="148"/>
      <c r="G244" s="148"/>
      <c r="H244" s="52"/>
      <c r="I244" s="49"/>
      <c r="J244" s="49"/>
      <c r="K244" s="49"/>
      <c r="L244" s="49"/>
      <c r="M244" s="50"/>
      <c r="N244" s="50"/>
      <c r="O244" s="50"/>
      <c r="P244" s="275"/>
      <c r="R244" s="275"/>
      <c r="T244" s="58"/>
      <c r="U244" s="58"/>
    </row>
    <row r="245">
      <c r="D245" s="48"/>
      <c r="E245" s="53"/>
      <c r="F245" s="148"/>
      <c r="G245" s="148"/>
      <c r="H245" s="52"/>
      <c r="I245" s="49"/>
      <c r="J245" s="49"/>
      <c r="K245" s="49"/>
      <c r="L245" s="49"/>
      <c r="M245" s="50"/>
      <c r="N245" s="50"/>
      <c r="O245" s="50"/>
      <c r="P245" s="275"/>
      <c r="R245" s="275"/>
      <c r="T245" s="58"/>
      <c r="U245" s="58"/>
    </row>
    <row r="246">
      <c r="D246" s="48"/>
      <c r="E246" s="53"/>
      <c r="F246" s="148"/>
      <c r="G246" s="148"/>
      <c r="H246" s="52"/>
      <c r="I246" s="49"/>
      <c r="J246" s="49"/>
      <c r="K246" s="49"/>
      <c r="L246" s="49"/>
      <c r="M246" s="50"/>
      <c r="N246" s="50"/>
      <c r="O246" s="50"/>
      <c r="P246" s="275"/>
      <c r="R246" s="275"/>
      <c r="T246" s="58"/>
      <c r="U246" s="58"/>
    </row>
    <row r="247">
      <c r="D247" s="48"/>
      <c r="E247" s="53"/>
      <c r="F247" s="148"/>
      <c r="G247" s="148"/>
      <c r="H247" s="52"/>
      <c r="I247" s="49"/>
      <c r="J247" s="49"/>
      <c r="K247" s="49"/>
      <c r="L247" s="49"/>
      <c r="M247" s="50"/>
      <c r="N247" s="50"/>
      <c r="O247" s="50"/>
      <c r="P247" s="275"/>
      <c r="R247" s="275"/>
      <c r="T247" s="58"/>
      <c r="U247" s="58"/>
    </row>
    <row r="248">
      <c r="D248" s="48"/>
      <c r="E248" s="53"/>
      <c r="F248" s="148"/>
      <c r="G248" s="148"/>
      <c r="H248" s="52"/>
      <c r="I248" s="49"/>
      <c r="J248" s="49"/>
      <c r="K248" s="49"/>
      <c r="L248" s="49"/>
      <c r="M248" s="50"/>
      <c r="N248" s="50"/>
      <c r="O248" s="50"/>
      <c r="P248" s="275"/>
      <c r="R248" s="275"/>
      <c r="T248" s="58"/>
      <c r="U248" s="58"/>
    </row>
    <row r="249">
      <c r="D249" s="48"/>
      <c r="E249" s="53"/>
      <c r="F249" s="148"/>
      <c r="G249" s="148"/>
      <c r="H249" s="52"/>
      <c r="I249" s="49"/>
      <c r="J249" s="49"/>
      <c r="K249" s="49"/>
      <c r="L249" s="49"/>
      <c r="M249" s="50"/>
      <c r="N249" s="50"/>
      <c r="O249" s="50"/>
      <c r="P249" s="275"/>
      <c r="R249" s="275"/>
      <c r="T249" s="58"/>
      <c r="U249" s="58"/>
    </row>
    <row r="250">
      <c r="D250" s="48"/>
      <c r="E250" s="53"/>
      <c r="F250" s="148"/>
      <c r="G250" s="148"/>
      <c r="H250" s="52"/>
      <c r="I250" s="49"/>
      <c r="J250" s="49"/>
      <c r="K250" s="49"/>
      <c r="L250" s="49"/>
      <c r="M250" s="50"/>
      <c r="N250" s="50"/>
      <c r="O250" s="50"/>
      <c r="P250" s="275"/>
      <c r="R250" s="275"/>
      <c r="T250" s="58"/>
      <c r="U250" s="58"/>
    </row>
    <row r="251">
      <c r="D251" s="48"/>
      <c r="E251" s="53"/>
      <c r="F251" s="148"/>
      <c r="G251" s="148"/>
      <c r="H251" s="52"/>
      <c r="I251" s="49"/>
      <c r="J251" s="49"/>
      <c r="K251" s="49"/>
      <c r="L251" s="49"/>
      <c r="M251" s="50"/>
      <c r="N251" s="50"/>
      <c r="O251" s="50"/>
      <c r="P251" s="275"/>
      <c r="R251" s="275"/>
      <c r="T251" s="58"/>
      <c r="U251" s="58"/>
    </row>
    <row r="252">
      <c r="D252" s="48"/>
      <c r="E252" s="53"/>
      <c r="F252" s="148"/>
      <c r="G252" s="148"/>
      <c r="H252" s="52"/>
      <c r="I252" s="49"/>
      <c r="J252" s="49"/>
      <c r="K252" s="49"/>
      <c r="L252" s="49"/>
      <c r="M252" s="50"/>
      <c r="N252" s="50"/>
      <c r="O252" s="50"/>
      <c r="P252" s="275"/>
      <c r="R252" s="275"/>
      <c r="T252" s="58"/>
      <c r="U252" s="58"/>
    </row>
    <row r="253">
      <c r="D253" s="48"/>
      <c r="E253" s="53"/>
      <c r="F253" s="148"/>
      <c r="G253" s="148"/>
      <c r="H253" s="52"/>
      <c r="I253" s="49"/>
      <c r="J253" s="49"/>
      <c r="K253" s="49"/>
      <c r="L253" s="49"/>
      <c r="M253" s="50"/>
      <c r="N253" s="50"/>
      <c r="O253" s="50"/>
      <c r="P253" s="275"/>
      <c r="R253" s="275"/>
      <c r="T253" s="58"/>
      <c r="U253" s="58"/>
    </row>
    <row r="254">
      <c r="D254" s="48"/>
      <c r="E254" s="53"/>
      <c r="F254" s="148"/>
      <c r="G254" s="148"/>
      <c r="H254" s="52"/>
      <c r="I254" s="49"/>
      <c r="J254" s="49"/>
      <c r="K254" s="49"/>
      <c r="L254" s="49"/>
      <c r="M254" s="50"/>
      <c r="N254" s="50"/>
      <c r="O254" s="50"/>
      <c r="P254" s="275"/>
      <c r="R254" s="275"/>
      <c r="T254" s="58"/>
      <c r="U254" s="58"/>
    </row>
    <row r="255">
      <c r="D255" s="48"/>
      <c r="E255" s="53"/>
      <c r="F255" s="148"/>
      <c r="G255" s="148"/>
      <c r="H255" s="52"/>
      <c r="I255" s="49"/>
      <c r="J255" s="49"/>
      <c r="K255" s="49"/>
      <c r="L255" s="49"/>
      <c r="M255" s="50"/>
      <c r="N255" s="50"/>
      <c r="O255" s="50"/>
      <c r="P255" s="275"/>
      <c r="R255" s="275"/>
      <c r="T255" s="58"/>
      <c r="U255" s="58"/>
    </row>
    <row r="256">
      <c r="D256" s="48"/>
      <c r="E256" s="53"/>
      <c r="F256" s="148"/>
      <c r="G256" s="148"/>
      <c r="H256" s="52"/>
      <c r="I256" s="49"/>
      <c r="J256" s="49"/>
      <c r="K256" s="49"/>
      <c r="L256" s="49"/>
      <c r="M256" s="50"/>
      <c r="N256" s="50"/>
      <c r="O256" s="50"/>
      <c r="P256" s="275"/>
      <c r="R256" s="275"/>
      <c r="T256" s="58"/>
      <c r="U256" s="58"/>
    </row>
    <row r="257">
      <c r="D257" s="48"/>
      <c r="E257" s="53"/>
      <c r="F257" s="148"/>
      <c r="G257" s="148"/>
      <c r="H257" s="52"/>
      <c r="I257" s="49"/>
      <c r="J257" s="49"/>
      <c r="K257" s="49"/>
      <c r="L257" s="49"/>
      <c r="M257" s="50"/>
      <c r="N257" s="50"/>
      <c r="O257" s="50"/>
      <c r="P257" s="275"/>
      <c r="R257" s="275"/>
      <c r="T257" s="58"/>
      <c r="U257" s="58"/>
    </row>
    <row r="258">
      <c r="D258" s="48"/>
      <c r="E258" s="53"/>
      <c r="F258" s="148"/>
      <c r="G258" s="148"/>
      <c r="H258" s="52"/>
      <c r="I258" s="49"/>
      <c r="J258" s="49"/>
      <c r="K258" s="49"/>
      <c r="L258" s="49"/>
      <c r="M258" s="50"/>
      <c r="N258" s="50"/>
      <c r="O258" s="50"/>
      <c r="P258" s="275"/>
      <c r="R258" s="275"/>
      <c r="T258" s="58"/>
      <c r="U258" s="58"/>
    </row>
    <row r="259">
      <c r="D259" s="48"/>
      <c r="E259" s="53"/>
      <c r="F259" s="148"/>
      <c r="G259" s="148"/>
      <c r="H259" s="52"/>
      <c r="I259" s="49"/>
      <c r="J259" s="49"/>
      <c r="K259" s="49"/>
      <c r="L259" s="49"/>
      <c r="M259" s="50"/>
      <c r="N259" s="50"/>
      <c r="O259" s="50"/>
      <c r="P259" s="275"/>
      <c r="R259" s="275"/>
      <c r="T259" s="58"/>
      <c r="U259" s="58"/>
    </row>
    <row r="260">
      <c r="D260" s="48"/>
      <c r="E260" s="53"/>
      <c r="F260" s="148"/>
      <c r="G260" s="148"/>
      <c r="H260" s="52"/>
      <c r="I260" s="49"/>
      <c r="J260" s="49"/>
      <c r="K260" s="49"/>
      <c r="L260" s="49"/>
      <c r="M260" s="50"/>
      <c r="N260" s="50"/>
      <c r="O260" s="50"/>
      <c r="P260" s="275"/>
      <c r="R260" s="275"/>
      <c r="T260" s="58"/>
      <c r="U260" s="58"/>
    </row>
    <row r="261">
      <c r="D261" s="48"/>
      <c r="E261" s="53"/>
      <c r="F261" s="148"/>
      <c r="G261" s="148"/>
      <c r="H261" s="52"/>
      <c r="I261" s="49"/>
      <c r="J261" s="49"/>
      <c r="K261" s="49"/>
      <c r="L261" s="49"/>
      <c r="M261" s="50"/>
      <c r="N261" s="50"/>
      <c r="O261" s="50"/>
      <c r="P261" s="275"/>
      <c r="R261" s="275"/>
      <c r="T261" s="58"/>
      <c r="U261" s="58"/>
    </row>
    <row r="262">
      <c r="D262" s="48"/>
      <c r="E262" s="53"/>
      <c r="F262" s="148"/>
      <c r="G262" s="148"/>
      <c r="H262" s="52"/>
      <c r="I262" s="49"/>
      <c r="J262" s="49"/>
      <c r="K262" s="49"/>
      <c r="L262" s="49"/>
      <c r="M262" s="50"/>
      <c r="N262" s="50"/>
      <c r="O262" s="50"/>
      <c r="P262" s="275"/>
      <c r="R262" s="275"/>
      <c r="T262" s="58"/>
      <c r="U262" s="58"/>
    </row>
    <row r="263">
      <c r="D263" s="48"/>
      <c r="E263" s="53"/>
      <c r="F263" s="148"/>
      <c r="G263" s="148"/>
      <c r="H263" s="52"/>
      <c r="I263" s="49"/>
      <c r="J263" s="49"/>
      <c r="K263" s="49"/>
      <c r="L263" s="49"/>
      <c r="M263" s="50"/>
      <c r="N263" s="50"/>
      <c r="O263" s="50"/>
      <c r="P263" s="275"/>
      <c r="R263" s="275"/>
      <c r="T263" s="58"/>
      <c r="U263" s="58"/>
    </row>
    <row r="264">
      <c r="D264" s="48"/>
      <c r="E264" s="53"/>
      <c r="F264" s="148"/>
      <c r="G264" s="148"/>
      <c r="H264" s="52"/>
      <c r="I264" s="49"/>
      <c r="J264" s="49"/>
      <c r="K264" s="49"/>
      <c r="L264" s="49"/>
      <c r="M264" s="50"/>
      <c r="N264" s="50"/>
      <c r="O264" s="50"/>
      <c r="P264" s="275"/>
      <c r="R264" s="275"/>
      <c r="T264" s="58"/>
      <c r="U264" s="58"/>
    </row>
    <row r="265">
      <c r="D265" s="48"/>
      <c r="E265" s="53"/>
      <c r="F265" s="148"/>
      <c r="G265" s="148"/>
      <c r="H265" s="52"/>
      <c r="I265" s="49"/>
      <c r="J265" s="49"/>
      <c r="K265" s="49"/>
      <c r="L265" s="49"/>
      <c r="M265" s="50"/>
      <c r="N265" s="50"/>
      <c r="O265" s="50"/>
      <c r="P265" s="275"/>
      <c r="R265" s="275"/>
      <c r="T265" s="58"/>
      <c r="U265" s="58"/>
    </row>
    <row r="266">
      <c r="D266" s="48"/>
      <c r="E266" s="53"/>
      <c r="F266" s="148"/>
      <c r="G266" s="148"/>
      <c r="H266" s="52"/>
      <c r="I266" s="49"/>
      <c r="J266" s="49"/>
      <c r="K266" s="49"/>
      <c r="L266" s="49"/>
      <c r="M266" s="50"/>
      <c r="N266" s="50"/>
      <c r="O266" s="50"/>
      <c r="P266" s="275"/>
      <c r="R266" s="275"/>
      <c r="T266" s="58"/>
      <c r="U266" s="58"/>
    </row>
    <row r="267">
      <c r="D267" s="48"/>
      <c r="E267" s="53"/>
      <c r="F267" s="148"/>
      <c r="G267" s="148"/>
      <c r="H267" s="52"/>
      <c r="I267" s="49"/>
      <c r="J267" s="49"/>
      <c r="K267" s="49"/>
      <c r="L267" s="49"/>
      <c r="M267" s="50"/>
      <c r="N267" s="50"/>
      <c r="O267" s="50"/>
      <c r="P267" s="275"/>
      <c r="R267" s="275"/>
      <c r="T267" s="58"/>
      <c r="U267" s="58"/>
    </row>
    <row r="268">
      <c r="D268" s="48"/>
      <c r="E268" s="53"/>
      <c r="F268" s="148"/>
      <c r="G268" s="148"/>
      <c r="H268" s="52"/>
      <c r="I268" s="49"/>
      <c r="J268" s="49"/>
      <c r="K268" s="49"/>
      <c r="L268" s="49"/>
      <c r="M268" s="50"/>
      <c r="N268" s="50"/>
      <c r="O268" s="50"/>
      <c r="P268" s="275"/>
      <c r="R268" s="275"/>
      <c r="T268" s="58"/>
      <c r="U268" s="58"/>
    </row>
    <row r="269">
      <c r="D269" s="48"/>
      <c r="E269" s="53"/>
      <c r="F269" s="148"/>
      <c r="G269" s="148"/>
      <c r="H269" s="52"/>
      <c r="I269" s="49"/>
      <c r="J269" s="49"/>
      <c r="K269" s="49"/>
      <c r="L269" s="49"/>
      <c r="M269" s="50"/>
      <c r="N269" s="50"/>
      <c r="O269" s="50"/>
      <c r="P269" s="275"/>
      <c r="R269" s="275"/>
      <c r="T269" s="58"/>
      <c r="U269" s="58"/>
    </row>
    <row r="270">
      <c r="D270" s="48"/>
      <c r="E270" s="53"/>
      <c r="F270" s="148"/>
      <c r="G270" s="148"/>
      <c r="H270" s="52"/>
      <c r="I270" s="49"/>
      <c r="J270" s="49"/>
      <c r="K270" s="49"/>
      <c r="L270" s="49"/>
      <c r="M270" s="50"/>
      <c r="N270" s="50"/>
      <c r="O270" s="50"/>
      <c r="P270" s="275"/>
      <c r="R270" s="275"/>
      <c r="T270" s="58"/>
      <c r="U270" s="58"/>
    </row>
    <row r="271">
      <c r="D271" s="48"/>
      <c r="E271" s="53"/>
      <c r="F271" s="148"/>
      <c r="G271" s="148"/>
      <c r="H271" s="52"/>
      <c r="I271" s="49"/>
      <c r="J271" s="49"/>
      <c r="K271" s="49"/>
      <c r="L271" s="49"/>
      <c r="M271" s="50"/>
      <c r="N271" s="50"/>
      <c r="O271" s="50"/>
      <c r="P271" s="275"/>
      <c r="R271" s="275"/>
      <c r="T271" s="58"/>
      <c r="U271" s="58"/>
    </row>
    <row r="272">
      <c r="D272" s="48"/>
      <c r="E272" s="53"/>
      <c r="F272" s="148"/>
      <c r="G272" s="148"/>
      <c r="H272" s="52"/>
      <c r="I272" s="49"/>
      <c r="J272" s="49"/>
      <c r="K272" s="49"/>
      <c r="L272" s="49"/>
      <c r="M272" s="50"/>
      <c r="N272" s="50"/>
      <c r="O272" s="50"/>
      <c r="P272" s="275"/>
      <c r="R272" s="275"/>
      <c r="T272" s="58"/>
      <c r="U272" s="58"/>
    </row>
    <row r="273">
      <c r="D273" s="48"/>
      <c r="E273" s="53"/>
      <c r="F273" s="148"/>
      <c r="G273" s="148"/>
      <c r="H273" s="52"/>
      <c r="I273" s="49"/>
      <c r="J273" s="49"/>
      <c r="K273" s="49"/>
      <c r="L273" s="49"/>
      <c r="M273" s="50"/>
      <c r="N273" s="50"/>
      <c r="O273" s="50"/>
      <c r="P273" s="275"/>
      <c r="R273" s="275"/>
      <c r="T273" s="58"/>
      <c r="U273" s="58"/>
    </row>
    <row r="274">
      <c r="D274" s="48"/>
      <c r="E274" s="53"/>
      <c r="F274" s="148"/>
      <c r="G274" s="148"/>
      <c r="H274" s="52"/>
      <c r="I274" s="49"/>
      <c r="J274" s="49"/>
      <c r="K274" s="49"/>
      <c r="L274" s="49"/>
      <c r="M274" s="50"/>
      <c r="N274" s="50"/>
      <c r="O274" s="50"/>
      <c r="P274" s="275"/>
      <c r="R274" s="275"/>
      <c r="T274" s="58"/>
      <c r="U274" s="58"/>
    </row>
    <row r="275">
      <c r="D275" s="48"/>
      <c r="E275" s="53"/>
      <c r="F275" s="148"/>
      <c r="G275" s="148"/>
      <c r="H275" s="52"/>
      <c r="I275" s="49"/>
      <c r="J275" s="49"/>
      <c r="K275" s="49"/>
      <c r="L275" s="49"/>
      <c r="M275" s="50"/>
      <c r="N275" s="50"/>
      <c r="O275" s="50"/>
      <c r="P275" s="275"/>
      <c r="R275" s="275"/>
      <c r="T275" s="58"/>
      <c r="U275" s="58"/>
    </row>
    <row r="276">
      <c r="D276" s="48"/>
      <c r="E276" s="53"/>
      <c r="F276" s="148"/>
      <c r="G276" s="148"/>
      <c r="H276" s="52"/>
      <c r="I276" s="49"/>
      <c r="J276" s="49"/>
      <c r="K276" s="49"/>
      <c r="L276" s="49"/>
      <c r="M276" s="50"/>
      <c r="N276" s="50"/>
      <c r="O276" s="50"/>
      <c r="P276" s="275"/>
      <c r="R276" s="275"/>
      <c r="T276" s="58"/>
      <c r="U276" s="58"/>
    </row>
    <row r="277">
      <c r="D277" s="48"/>
      <c r="E277" s="53"/>
      <c r="F277" s="148"/>
      <c r="G277" s="148"/>
      <c r="H277" s="52"/>
      <c r="I277" s="49"/>
      <c r="J277" s="49"/>
      <c r="K277" s="49"/>
      <c r="L277" s="49"/>
      <c r="M277" s="50"/>
      <c r="N277" s="50"/>
      <c r="O277" s="50"/>
      <c r="P277" s="275"/>
      <c r="R277" s="275"/>
      <c r="T277" s="58"/>
      <c r="U277" s="58"/>
    </row>
    <row r="278">
      <c r="D278" s="48"/>
      <c r="E278" s="53"/>
      <c r="F278" s="148"/>
      <c r="G278" s="148"/>
      <c r="H278" s="52"/>
      <c r="I278" s="49"/>
      <c r="J278" s="49"/>
      <c r="K278" s="49"/>
      <c r="L278" s="49"/>
      <c r="M278" s="50"/>
      <c r="N278" s="50"/>
      <c r="O278" s="50"/>
      <c r="P278" s="275"/>
      <c r="R278" s="275"/>
      <c r="T278" s="58"/>
      <c r="U278" s="58"/>
    </row>
    <row r="279">
      <c r="D279" s="48"/>
      <c r="E279" s="53"/>
      <c r="F279" s="148"/>
      <c r="G279" s="148"/>
      <c r="H279" s="52"/>
      <c r="I279" s="49"/>
      <c r="J279" s="49"/>
      <c r="K279" s="49"/>
      <c r="L279" s="49"/>
      <c r="M279" s="50"/>
      <c r="N279" s="50"/>
      <c r="O279" s="50"/>
      <c r="P279" s="275"/>
      <c r="R279" s="275"/>
      <c r="T279" s="58"/>
      <c r="U279" s="58"/>
    </row>
    <row r="280">
      <c r="D280" s="48"/>
      <c r="E280" s="53"/>
      <c r="F280" s="148"/>
      <c r="G280" s="148"/>
      <c r="H280" s="52"/>
      <c r="I280" s="49"/>
      <c r="J280" s="49"/>
      <c r="K280" s="49"/>
      <c r="L280" s="49"/>
      <c r="M280" s="50"/>
      <c r="N280" s="50"/>
      <c r="O280" s="50"/>
      <c r="P280" s="275"/>
      <c r="R280" s="275"/>
      <c r="T280" s="58"/>
      <c r="U280" s="58"/>
    </row>
    <row r="281">
      <c r="D281" s="48"/>
      <c r="E281" s="53"/>
      <c r="F281" s="148"/>
      <c r="G281" s="148"/>
      <c r="H281" s="52"/>
      <c r="I281" s="49"/>
      <c r="J281" s="49"/>
      <c r="K281" s="49"/>
      <c r="L281" s="49"/>
      <c r="M281" s="50"/>
      <c r="N281" s="50"/>
      <c r="O281" s="50"/>
      <c r="P281" s="275"/>
      <c r="R281" s="275"/>
      <c r="T281" s="58"/>
      <c r="U281" s="58"/>
    </row>
    <row r="282">
      <c r="D282" s="48"/>
      <c r="E282" s="53"/>
      <c r="F282" s="148"/>
      <c r="G282" s="148"/>
      <c r="H282" s="52"/>
      <c r="I282" s="49"/>
      <c r="J282" s="49"/>
      <c r="K282" s="49"/>
      <c r="L282" s="49"/>
      <c r="M282" s="50"/>
      <c r="N282" s="50"/>
      <c r="O282" s="50"/>
      <c r="P282" s="275"/>
      <c r="R282" s="275"/>
      <c r="T282" s="58"/>
      <c r="U282" s="58"/>
    </row>
    <row r="283">
      <c r="D283" s="48"/>
      <c r="E283" s="53"/>
      <c r="F283" s="148"/>
      <c r="G283" s="148"/>
      <c r="H283" s="52"/>
      <c r="I283" s="49"/>
      <c r="J283" s="49"/>
      <c r="K283" s="49"/>
      <c r="L283" s="49"/>
      <c r="M283" s="50"/>
      <c r="N283" s="50"/>
      <c r="O283" s="50"/>
      <c r="P283" s="275"/>
      <c r="R283" s="275"/>
      <c r="T283" s="58"/>
      <c r="U283" s="58"/>
    </row>
    <row r="284">
      <c r="D284" s="48"/>
      <c r="E284" s="53"/>
      <c r="F284" s="148"/>
      <c r="G284" s="148"/>
      <c r="H284" s="52"/>
      <c r="I284" s="49"/>
      <c r="J284" s="49"/>
      <c r="K284" s="49"/>
      <c r="L284" s="49"/>
      <c r="M284" s="50"/>
      <c r="N284" s="50"/>
      <c r="O284" s="50"/>
      <c r="P284" s="275"/>
      <c r="R284" s="275"/>
      <c r="T284" s="58"/>
      <c r="U284" s="58"/>
    </row>
    <row r="285">
      <c r="D285" s="48"/>
      <c r="E285" s="53"/>
      <c r="F285" s="148"/>
      <c r="G285" s="148"/>
      <c r="H285" s="52"/>
      <c r="I285" s="49"/>
      <c r="J285" s="49"/>
      <c r="K285" s="49"/>
      <c r="L285" s="49"/>
      <c r="M285" s="50"/>
      <c r="N285" s="50"/>
      <c r="O285" s="50"/>
      <c r="P285" s="275"/>
      <c r="R285" s="275"/>
      <c r="T285" s="58"/>
      <c r="U285" s="58"/>
    </row>
    <row r="286">
      <c r="D286" s="48"/>
      <c r="E286" s="53"/>
      <c r="F286" s="148"/>
      <c r="G286" s="148"/>
      <c r="H286" s="52"/>
      <c r="I286" s="49"/>
      <c r="J286" s="49"/>
      <c r="K286" s="49"/>
      <c r="L286" s="49"/>
      <c r="M286" s="50"/>
      <c r="N286" s="50"/>
      <c r="O286" s="50"/>
      <c r="P286" s="275"/>
      <c r="R286" s="275"/>
      <c r="T286" s="58"/>
      <c r="U286" s="58"/>
    </row>
    <row r="287">
      <c r="D287" s="48"/>
      <c r="E287" s="53"/>
      <c r="F287" s="148"/>
      <c r="G287" s="148"/>
      <c r="H287" s="52"/>
      <c r="I287" s="49"/>
      <c r="J287" s="49"/>
      <c r="K287" s="49"/>
      <c r="L287" s="49"/>
      <c r="M287" s="50"/>
      <c r="N287" s="50"/>
      <c r="O287" s="50"/>
      <c r="P287" s="275"/>
      <c r="R287" s="275"/>
      <c r="T287" s="58"/>
      <c r="U287" s="58"/>
    </row>
    <row r="288">
      <c r="D288" s="48"/>
      <c r="E288" s="53"/>
      <c r="F288" s="148"/>
      <c r="G288" s="148"/>
      <c r="H288" s="52"/>
      <c r="I288" s="49"/>
      <c r="J288" s="49"/>
      <c r="K288" s="49"/>
      <c r="L288" s="49"/>
      <c r="M288" s="50"/>
      <c r="N288" s="50"/>
      <c r="O288" s="50"/>
      <c r="P288" s="275"/>
      <c r="R288" s="275"/>
      <c r="T288" s="58"/>
      <c r="U288" s="58"/>
    </row>
    <row r="289">
      <c r="D289" s="48"/>
      <c r="E289" s="53"/>
      <c r="F289" s="148"/>
      <c r="G289" s="148"/>
      <c r="H289" s="52"/>
      <c r="I289" s="49"/>
      <c r="J289" s="49"/>
      <c r="K289" s="49"/>
      <c r="L289" s="49"/>
      <c r="M289" s="50"/>
      <c r="N289" s="50"/>
      <c r="O289" s="50"/>
      <c r="P289" s="275"/>
      <c r="R289" s="275"/>
      <c r="T289" s="58"/>
      <c r="U289" s="58"/>
    </row>
    <row r="290">
      <c r="D290" s="48"/>
      <c r="E290" s="53"/>
      <c r="F290" s="148"/>
      <c r="G290" s="148"/>
      <c r="H290" s="52"/>
      <c r="I290" s="49"/>
      <c r="J290" s="49"/>
      <c r="K290" s="49"/>
      <c r="L290" s="49"/>
      <c r="M290" s="50"/>
      <c r="N290" s="50"/>
      <c r="O290" s="50"/>
      <c r="P290" s="275"/>
      <c r="R290" s="275"/>
      <c r="T290" s="58"/>
      <c r="U290" s="58"/>
    </row>
    <row r="291">
      <c r="D291" s="48"/>
      <c r="E291" s="53"/>
      <c r="F291" s="148"/>
      <c r="G291" s="148"/>
      <c r="H291" s="52"/>
      <c r="I291" s="49"/>
      <c r="J291" s="49"/>
      <c r="K291" s="49"/>
      <c r="L291" s="49"/>
      <c r="M291" s="50"/>
      <c r="N291" s="50"/>
      <c r="O291" s="50"/>
      <c r="P291" s="275"/>
      <c r="R291" s="275"/>
      <c r="T291" s="58"/>
      <c r="U291" s="58"/>
    </row>
    <row r="292">
      <c r="D292" s="48"/>
      <c r="E292" s="53"/>
      <c r="F292" s="148"/>
      <c r="G292" s="148"/>
      <c r="H292" s="52"/>
      <c r="I292" s="49"/>
      <c r="J292" s="49"/>
      <c r="K292" s="49"/>
      <c r="L292" s="49"/>
      <c r="M292" s="50"/>
      <c r="N292" s="50"/>
      <c r="O292" s="50"/>
      <c r="P292" s="275"/>
      <c r="R292" s="275"/>
      <c r="T292" s="58"/>
      <c r="U292" s="58"/>
    </row>
    <row r="293">
      <c r="D293" s="48"/>
      <c r="E293" s="53"/>
      <c r="F293" s="148"/>
      <c r="G293" s="148"/>
      <c r="H293" s="52"/>
      <c r="I293" s="49"/>
      <c r="J293" s="49"/>
      <c r="K293" s="49"/>
      <c r="L293" s="49"/>
      <c r="M293" s="50"/>
      <c r="N293" s="50"/>
      <c r="O293" s="50"/>
      <c r="P293" s="275"/>
      <c r="R293" s="275"/>
      <c r="T293" s="58"/>
      <c r="U293" s="58"/>
    </row>
    <row r="294">
      <c r="D294" s="48"/>
      <c r="E294" s="53"/>
      <c r="F294" s="148"/>
      <c r="G294" s="148"/>
      <c r="H294" s="52"/>
      <c r="I294" s="49"/>
      <c r="J294" s="49"/>
      <c r="K294" s="49"/>
      <c r="L294" s="49"/>
      <c r="M294" s="50"/>
      <c r="N294" s="50"/>
      <c r="O294" s="50"/>
      <c r="P294" s="275"/>
      <c r="R294" s="275"/>
      <c r="T294" s="58"/>
      <c r="U294" s="58"/>
    </row>
    <row r="295">
      <c r="D295" s="48"/>
      <c r="E295" s="53"/>
      <c r="F295" s="148"/>
      <c r="G295" s="148"/>
      <c r="H295" s="52"/>
      <c r="I295" s="49"/>
      <c r="J295" s="49"/>
      <c r="K295" s="49"/>
      <c r="L295" s="49"/>
      <c r="M295" s="50"/>
      <c r="N295" s="50"/>
      <c r="O295" s="50"/>
      <c r="P295" s="275"/>
      <c r="R295" s="275"/>
      <c r="T295" s="58"/>
      <c r="U295" s="58"/>
    </row>
    <row r="296">
      <c r="D296" s="48"/>
      <c r="E296" s="53"/>
      <c r="F296" s="148"/>
      <c r="G296" s="148"/>
      <c r="H296" s="52"/>
      <c r="I296" s="49"/>
      <c r="J296" s="49"/>
      <c r="K296" s="49"/>
      <c r="L296" s="49"/>
      <c r="M296" s="50"/>
      <c r="N296" s="50"/>
      <c r="O296" s="50"/>
      <c r="P296" s="275"/>
      <c r="R296" s="275"/>
      <c r="T296" s="58"/>
      <c r="U296" s="58"/>
    </row>
    <row r="297">
      <c r="D297" s="48"/>
      <c r="E297" s="53"/>
      <c r="F297" s="148"/>
      <c r="G297" s="148"/>
      <c r="H297" s="52"/>
      <c r="I297" s="49"/>
      <c r="J297" s="49"/>
      <c r="K297" s="49"/>
      <c r="L297" s="49"/>
      <c r="M297" s="50"/>
      <c r="N297" s="50"/>
      <c r="O297" s="50"/>
      <c r="P297" s="275"/>
      <c r="R297" s="275"/>
      <c r="T297" s="58"/>
      <c r="U297" s="58"/>
    </row>
    <row r="298">
      <c r="D298" s="48"/>
      <c r="E298" s="53"/>
      <c r="F298" s="148"/>
      <c r="G298" s="148"/>
      <c r="H298" s="52"/>
      <c r="I298" s="49"/>
      <c r="J298" s="49"/>
      <c r="K298" s="49"/>
      <c r="L298" s="49"/>
      <c r="M298" s="50"/>
      <c r="N298" s="50"/>
      <c r="O298" s="50"/>
      <c r="P298" s="275"/>
      <c r="R298" s="275"/>
      <c r="T298" s="58"/>
      <c r="U298" s="58"/>
    </row>
    <row r="299">
      <c r="D299" s="48"/>
      <c r="E299" s="53"/>
      <c r="F299" s="148"/>
      <c r="G299" s="148"/>
      <c r="H299" s="52"/>
      <c r="I299" s="49"/>
      <c r="J299" s="49"/>
      <c r="K299" s="49"/>
      <c r="L299" s="49"/>
      <c r="M299" s="50"/>
      <c r="N299" s="50"/>
      <c r="O299" s="50"/>
      <c r="P299" s="275"/>
      <c r="R299" s="275"/>
      <c r="T299" s="58"/>
      <c r="U299" s="58"/>
    </row>
    <row r="300">
      <c r="D300" s="48"/>
      <c r="E300" s="53"/>
      <c r="F300" s="148"/>
      <c r="G300" s="148"/>
      <c r="H300" s="52"/>
      <c r="I300" s="49"/>
      <c r="J300" s="49"/>
      <c r="K300" s="49"/>
      <c r="L300" s="49"/>
      <c r="M300" s="50"/>
      <c r="N300" s="50"/>
      <c r="O300" s="50"/>
      <c r="P300" s="275"/>
      <c r="R300" s="275"/>
      <c r="T300" s="58"/>
      <c r="U300" s="58"/>
    </row>
    <row r="301">
      <c r="D301" s="48"/>
      <c r="E301" s="53"/>
      <c r="F301" s="148"/>
      <c r="G301" s="148"/>
      <c r="H301" s="52"/>
      <c r="I301" s="49"/>
      <c r="J301" s="49"/>
      <c r="K301" s="49"/>
      <c r="L301" s="49"/>
      <c r="M301" s="50"/>
      <c r="N301" s="50"/>
      <c r="O301" s="50"/>
      <c r="P301" s="275"/>
      <c r="R301" s="275"/>
      <c r="T301" s="58"/>
      <c r="U301" s="58"/>
    </row>
    <row r="302">
      <c r="D302" s="48"/>
      <c r="E302" s="53"/>
      <c r="F302" s="148"/>
      <c r="G302" s="148"/>
      <c r="H302" s="52"/>
      <c r="I302" s="49"/>
      <c r="J302" s="49"/>
      <c r="K302" s="49"/>
      <c r="L302" s="49"/>
      <c r="M302" s="50"/>
      <c r="N302" s="50"/>
      <c r="O302" s="50"/>
      <c r="P302" s="275"/>
      <c r="R302" s="275"/>
      <c r="T302" s="58"/>
      <c r="U302" s="58"/>
    </row>
    <row r="303">
      <c r="D303" s="48"/>
      <c r="E303" s="53"/>
      <c r="F303" s="148"/>
      <c r="G303" s="148"/>
      <c r="H303" s="52"/>
      <c r="I303" s="49"/>
      <c r="J303" s="49"/>
      <c r="K303" s="49"/>
      <c r="L303" s="49"/>
      <c r="M303" s="50"/>
      <c r="N303" s="50"/>
      <c r="O303" s="50"/>
      <c r="P303" s="275"/>
      <c r="R303" s="275"/>
      <c r="T303" s="58"/>
      <c r="U303" s="58"/>
    </row>
    <row r="304">
      <c r="D304" s="48"/>
      <c r="E304" s="53"/>
      <c r="F304" s="148"/>
      <c r="G304" s="148"/>
      <c r="H304" s="52"/>
      <c r="I304" s="49"/>
      <c r="J304" s="49"/>
      <c r="K304" s="49"/>
      <c r="L304" s="49"/>
      <c r="M304" s="50"/>
      <c r="N304" s="50"/>
      <c r="O304" s="50"/>
      <c r="P304" s="275"/>
      <c r="R304" s="275"/>
      <c r="T304" s="58"/>
      <c r="U304" s="58"/>
    </row>
    <row r="305">
      <c r="D305" s="48"/>
      <c r="E305" s="53"/>
      <c r="F305" s="148"/>
      <c r="G305" s="148"/>
      <c r="H305" s="52"/>
      <c r="I305" s="49"/>
      <c r="J305" s="49"/>
      <c r="K305" s="49"/>
      <c r="L305" s="49"/>
      <c r="M305" s="50"/>
      <c r="N305" s="50"/>
      <c r="O305" s="50"/>
      <c r="P305" s="275"/>
      <c r="R305" s="275"/>
      <c r="T305" s="58"/>
      <c r="U305" s="58"/>
    </row>
    <row r="306">
      <c r="D306" s="48"/>
      <c r="E306" s="53"/>
      <c r="F306" s="148"/>
      <c r="G306" s="148"/>
      <c r="H306" s="52"/>
      <c r="I306" s="49"/>
      <c r="J306" s="49"/>
      <c r="K306" s="49"/>
      <c r="L306" s="49"/>
      <c r="M306" s="50"/>
      <c r="N306" s="50"/>
      <c r="O306" s="50"/>
      <c r="P306" s="275"/>
      <c r="R306" s="275"/>
      <c r="T306" s="58"/>
      <c r="U306" s="58"/>
    </row>
    <row r="307">
      <c r="D307" s="48"/>
      <c r="E307" s="53"/>
      <c r="F307" s="148"/>
      <c r="G307" s="148"/>
      <c r="H307" s="52"/>
      <c r="I307" s="49"/>
      <c r="J307" s="49"/>
      <c r="K307" s="49"/>
      <c r="L307" s="49"/>
      <c r="M307" s="50"/>
      <c r="N307" s="50"/>
      <c r="O307" s="50"/>
      <c r="P307" s="275"/>
      <c r="R307" s="275"/>
      <c r="T307" s="58"/>
      <c r="U307" s="58"/>
    </row>
    <row r="308">
      <c r="D308" s="48"/>
      <c r="E308" s="53"/>
      <c r="F308" s="148"/>
      <c r="G308" s="148"/>
      <c r="H308" s="52"/>
      <c r="I308" s="49"/>
      <c r="J308" s="49"/>
      <c r="K308" s="49"/>
      <c r="L308" s="49"/>
      <c r="M308" s="50"/>
      <c r="N308" s="50"/>
      <c r="O308" s="50"/>
      <c r="P308" s="275"/>
      <c r="R308" s="275"/>
      <c r="T308" s="58"/>
      <c r="U308" s="58"/>
    </row>
    <row r="309">
      <c r="D309" s="48"/>
      <c r="E309" s="53"/>
      <c r="F309" s="148"/>
      <c r="G309" s="148"/>
      <c r="H309" s="52"/>
      <c r="I309" s="49"/>
      <c r="J309" s="49"/>
      <c r="K309" s="49"/>
      <c r="L309" s="49"/>
      <c r="M309" s="50"/>
      <c r="N309" s="50"/>
      <c r="O309" s="50"/>
      <c r="P309" s="275"/>
      <c r="R309" s="275"/>
      <c r="T309" s="58"/>
      <c r="U309" s="58"/>
    </row>
    <row r="310">
      <c r="D310" s="48"/>
      <c r="E310" s="53"/>
      <c r="F310" s="148"/>
      <c r="G310" s="148"/>
      <c r="H310" s="52"/>
      <c r="I310" s="49"/>
      <c r="J310" s="49"/>
      <c r="K310" s="49"/>
      <c r="L310" s="49"/>
      <c r="M310" s="50"/>
      <c r="N310" s="50"/>
      <c r="O310" s="50"/>
      <c r="P310" s="275"/>
      <c r="R310" s="275"/>
      <c r="T310" s="58"/>
      <c r="U310" s="58"/>
    </row>
    <row r="311">
      <c r="D311" s="48"/>
      <c r="E311" s="53"/>
      <c r="F311" s="148"/>
      <c r="G311" s="148"/>
      <c r="H311" s="52"/>
      <c r="I311" s="49"/>
      <c r="J311" s="49"/>
      <c r="K311" s="49"/>
      <c r="L311" s="49"/>
      <c r="M311" s="50"/>
      <c r="N311" s="50"/>
      <c r="O311" s="50"/>
      <c r="P311" s="275"/>
      <c r="R311" s="275"/>
      <c r="T311" s="58"/>
      <c r="U311" s="58"/>
    </row>
    <row r="312">
      <c r="D312" s="48"/>
      <c r="E312" s="53"/>
      <c r="F312" s="148"/>
      <c r="G312" s="148"/>
      <c r="H312" s="52"/>
      <c r="I312" s="49"/>
      <c r="J312" s="49"/>
      <c r="K312" s="49"/>
      <c r="L312" s="49"/>
      <c r="M312" s="50"/>
      <c r="N312" s="50"/>
      <c r="O312" s="50"/>
      <c r="P312" s="275"/>
      <c r="R312" s="275"/>
      <c r="T312" s="58"/>
      <c r="U312" s="58"/>
    </row>
    <row r="313">
      <c r="D313" s="48"/>
      <c r="E313" s="53"/>
      <c r="F313" s="148"/>
      <c r="G313" s="148"/>
      <c r="H313" s="52"/>
      <c r="I313" s="49"/>
      <c r="J313" s="49"/>
      <c r="K313" s="49"/>
      <c r="L313" s="49"/>
      <c r="M313" s="50"/>
      <c r="N313" s="50"/>
      <c r="O313" s="50"/>
      <c r="P313" s="275"/>
      <c r="R313" s="275"/>
      <c r="T313" s="58"/>
      <c r="U313" s="58"/>
    </row>
    <row r="314">
      <c r="D314" s="48"/>
      <c r="E314" s="53"/>
      <c r="F314" s="148"/>
      <c r="G314" s="148"/>
      <c r="H314" s="52"/>
      <c r="I314" s="49"/>
      <c r="J314" s="49"/>
      <c r="K314" s="49"/>
      <c r="L314" s="49"/>
      <c r="M314" s="50"/>
      <c r="N314" s="50"/>
      <c r="O314" s="50"/>
      <c r="P314" s="275"/>
      <c r="R314" s="275"/>
      <c r="T314" s="58"/>
      <c r="U314" s="58"/>
    </row>
    <row r="315">
      <c r="D315" s="48"/>
      <c r="E315" s="53"/>
      <c r="F315" s="148"/>
      <c r="G315" s="148"/>
      <c r="H315" s="52"/>
      <c r="I315" s="49"/>
      <c r="J315" s="49"/>
      <c r="K315" s="49"/>
      <c r="L315" s="49"/>
      <c r="M315" s="50"/>
      <c r="N315" s="50"/>
      <c r="O315" s="50"/>
      <c r="P315" s="275"/>
      <c r="R315" s="275"/>
      <c r="T315" s="58"/>
      <c r="U315" s="58"/>
    </row>
    <row r="316">
      <c r="D316" s="48"/>
      <c r="E316" s="53"/>
      <c r="F316" s="148"/>
      <c r="G316" s="148"/>
      <c r="H316" s="52"/>
      <c r="I316" s="49"/>
      <c r="J316" s="49"/>
      <c r="K316" s="49"/>
      <c r="L316" s="49"/>
      <c r="M316" s="50"/>
      <c r="N316" s="50"/>
      <c r="O316" s="50"/>
      <c r="P316" s="275"/>
      <c r="R316" s="275"/>
      <c r="T316" s="58"/>
      <c r="U316" s="58"/>
    </row>
    <row r="317">
      <c r="D317" s="48"/>
      <c r="E317" s="53"/>
      <c r="F317" s="148"/>
      <c r="G317" s="148"/>
      <c r="H317" s="52"/>
      <c r="I317" s="49"/>
      <c r="J317" s="49"/>
      <c r="K317" s="49"/>
      <c r="L317" s="49"/>
      <c r="M317" s="50"/>
      <c r="N317" s="50"/>
      <c r="O317" s="50"/>
      <c r="P317" s="275"/>
      <c r="R317" s="275"/>
      <c r="T317" s="58"/>
      <c r="U317" s="58"/>
    </row>
    <row r="318">
      <c r="D318" s="48"/>
      <c r="E318" s="53"/>
      <c r="F318" s="148"/>
      <c r="G318" s="148"/>
      <c r="H318" s="52"/>
      <c r="I318" s="49"/>
      <c r="J318" s="49"/>
      <c r="K318" s="49"/>
      <c r="L318" s="49"/>
      <c r="M318" s="50"/>
      <c r="N318" s="50"/>
      <c r="O318" s="50"/>
      <c r="P318" s="275"/>
      <c r="R318" s="275"/>
      <c r="T318" s="58"/>
      <c r="U318" s="58"/>
    </row>
    <row r="319">
      <c r="D319" s="48"/>
      <c r="E319" s="53"/>
      <c r="F319" s="148"/>
      <c r="G319" s="148"/>
      <c r="H319" s="52"/>
      <c r="I319" s="49"/>
      <c r="J319" s="49"/>
      <c r="K319" s="49"/>
      <c r="L319" s="49"/>
      <c r="M319" s="50"/>
      <c r="N319" s="50"/>
      <c r="O319" s="50"/>
      <c r="P319" s="275"/>
      <c r="R319" s="275"/>
      <c r="T319" s="58"/>
      <c r="U319" s="58"/>
    </row>
    <row r="320">
      <c r="D320" s="48"/>
      <c r="E320" s="53"/>
      <c r="F320" s="148"/>
      <c r="G320" s="148"/>
      <c r="H320" s="52"/>
      <c r="I320" s="49"/>
      <c r="J320" s="49"/>
      <c r="K320" s="49"/>
      <c r="L320" s="49"/>
      <c r="M320" s="50"/>
      <c r="N320" s="50"/>
      <c r="O320" s="50"/>
      <c r="P320" s="275"/>
      <c r="R320" s="275"/>
      <c r="T320" s="58"/>
      <c r="U320" s="58"/>
    </row>
    <row r="321">
      <c r="D321" s="48"/>
      <c r="E321" s="53"/>
      <c r="F321" s="148"/>
      <c r="G321" s="148"/>
      <c r="H321" s="52"/>
      <c r="I321" s="49"/>
      <c r="J321" s="49"/>
      <c r="K321" s="49"/>
      <c r="L321" s="49"/>
      <c r="M321" s="50"/>
      <c r="N321" s="50"/>
      <c r="O321" s="50"/>
      <c r="P321" s="275"/>
      <c r="R321" s="275"/>
      <c r="T321" s="58"/>
      <c r="U321" s="58"/>
    </row>
    <row r="322">
      <c r="D322" s="48"/>
      <c r="E322" s="53"/>
      <c r="F322" s="148"/>
      <c r="G322" s="148"/>
      <c r="H322" s="52"/>
      <c r="I322" s="49"/>
      <c r="J322" s="49"/>
      <c r="K322" s="49"/>
      <c r="L322" s="49"/>
      <c r="M322" s="50"/>
      <c r="N322" s="50"/>
      <c r="O322" s="50"/>
      <c r="P322" s="275"/>
      <c r="R322" s="275"/>
      <c r="T322" s="58"/>
      <c r="U322" s="58"/>
    </row>
    <row r="323">
      <c r="D323" s="48"/>
      <c r="E323" s="53"/>
      <c r="F323" s="148"/>
      <c r="G323" s="148"/>
      <c r="H323" s="52"/>
      <c r="I323" s="49"/>
      <c r="J323" s="49"/>
      <c r="K323" s="49"/>
      <c r="L323" s="49"/>
      <c r="M323" s="50"/>
      <c r="N323" s="50"/>
      <c r="O323" s="50"/>
      <c r="P323" s="275"/>
      <c r="R323" s="275"/>
      <c r="T323" s="58"/>
      <c r="U323" s="58"/>
    </row>
    <row r="324">
      <c r="D324" s="48"/>
      <c r="E324" s="53"/>
      <c r="F324" s="148"/>
      <c r="G324" s="148"/>
      <c r="H324" s="52"/>
      <c r="I324" s="49"/>
      <c r="J324" s="49"/>
      <c r="K324" s="49"/>
      <c r="L324" s="49"/>
      <c r="M324" s="50"/>
      <c r="N324" s="50"/>
      <c r="O324" s="50"/>
      <c r="P324" s="275"/>
      <c r="R324" s="275"/>
      <c r="T324" s="58"/>
      <c r="U324" s="58"/>
    </row>
    <row r="325">
      <c r="D325" s="48"/>
      <c r="E325" s="53"/>
      <c r="F325" s="148"/>
      <c r="G325" s="148"/>
      <c r="H325" s="52"/>
      <c r="I325" s="49"/>
      <c r="J325" s="49"/>
      <c r="K325" s="49"/>
      <c r="L325" s="49"/>
      <c r="M325" s="50"/>
      <c r="N325" s="50"/>
      <c r="O325" s="50"/>
      <c r="P325" s="275"/>
      <c r="R325" s="275"/>
      <c r="T325" s="58"/>
      <c r="U325" s="58"/>
    </row>
    <row r="326">
      <c r="D326" s="48"/>
      <c r="E326" s="53"/>
      <c r="F326" s="148"/>
      <c r="G326" s="148"/>
      <c r="H326" s="52"/>
      <c r="I326" s="49"/>
      <c r="J326" s="49"/>
      <c r="K326" s="49"/>
      <c r="L326" s="49"/>
      <c r="M326" s="50"/>
      <c r="N326" s="50"/>
      <c r="O326" s="50"/>
      <c r="P326" s="275"/>
      <c r="R326" s="275"/>
      <c r="T326" s="58"/>
      <c r="U326" s="58"/>
    </row>
    <row r="327">
      <c r="D327" s="48"/>
      <c r="E327" s="53"/>
      <c r="F327" s="148"/>
      <c r="G327" s="148"/>
      <c r="H327" s="52"/>
      <c r="I327" s="49"/>
      <c r="J327" s="49"/>
      <c r="K327" s="49"/>
      <c r="L327" s="49"/>
      <c r="M327" s="50"/>
      <c r="N327" s="50"/>
      <c r="O327" s="50"/>
      <c r="P327" s="275"/>
      <c r="R327" s="275"/>
      <c r="T327" s="58"/>
      <c r="U327" s="58"/>
    </row>
    <row r="328">
      <c r="D328" s="48"/>
      <c r="E328" s="53"/>
      <c r="F328" s="148"/>
      <c r="G328" s="148"/>
      <c r="H328" s="52"/>
      <c r="I328" s="49"/>
      <c r="J328" s="49"/>
      <c r="K328" s="49"/>
      <c r="L328" s="49"/>
      <c r="M328" s="50"/>
      <c r="N328" s="50"/>
      <c r="O328" s="50"/>
      <c r="P328" s="275"/>
      <c r="R328" s="275"/>
      <c r="T328" s="58"/>
      <c r="U328" s="58"/>
    </row>
    <row r="329">
      <c r="D329" s="48"/>
      <c r="E329" s="53"/>
      <c r="F329" s="148"/>
      <c r="G329" s="148"/>
      <c r="H329" s="52"/>
      <c r="I329" s="49"/>
      <c r="J329" s="49"/>
      <c r="K329" s="49"/>
      <c r="L329" s="49"/>
      <c r="M329" s="50"/>
      <c r="N329" s="50"/>
      <c r="O329" s="50"/>
      <c r="P329" s="275"/>
      <c r="R329" s="275"/>
      <c r="T329" s="58"/>
      <c r="U329" s="58"/>
    </row>
    <row r="330">
      <c r="D330" s="48"/>
      <c r="E330" s="53"/>
      <c r="F330" s="148"/>
      <c r="G330" s="148"/>
      <c r="H330" s="52"/>
      <c r="I330" s="49"/>
      <c r="J330" s="49"/>
      <c r="K330" s="49"/>
      <c r="L330" s="49"/>
      <c r="M330" s="50"/>
      <c r="N330" s="50"/>
      <c r="O330" s="50"/>
      <c r="P330" s="275"/>
      <c r="R330" s="275"/>
      <c r="T330" s="58"/>
      <c r="U330" s="58"/>
    </row>
    <row r="331">
      <c r="D331" s="48"/>
      <c r="E331" s="53"/>
      <c r="F331" s="148"/>
      <c r="G331" s="148"/>
      <c r="H331" s="52"/>
      <c r="I331" s="49"/>
      <c r="J331" s="49"/>
      <c r="K331" s="49"/>
      <c r="L331" s="49"/>
      <c r="M331" s="50"/>
      <c r="N331" s="50"/>
      <c r="O331" s="50"/>
      <c r="P331" s="275"/>
      <c r="R331" s="275"/>
      <c r="T331" s="58"/>
      <c r="U331" s="58"/>
    </row>
    <row r="332">
      <c r="D332" s="48"/>
      <c r="E332" s="53"/>
      <c r="F332" s="148"/>
      <c r="G332" s="148"/>
      <c r="H332" s="52"/>
      <c r="I332" s="49"/>
      <c r="J332" s="49"/>
      <c r="K332" s="49"/>
      <c r="L332" s="49"/>
      <c r="M332" s="50"/>
      <c r="N332" s="50"/>
      <c r="O332" s="50"/>
      <c r="P332" s="275"/>
      <c r="R332" s="275"/>
      <c r="T332" s="58"/>
      <c r="U332" s="58"/>
    </row>
    <row r="333">
      <c r="D333" s="48"/>
      <c r="E333" s="53"/>
      <c r="F333" s="148"/>
      <c r="G333" s="148"/>
      <c r="H333" s="52"/>
      <c r="I333" s="49"/>
      <c r="J333" s="49"/>
      <c r="K333" s="49"/>
      <c r="L333" s="49"/>
      <c r="M333" s="50"/>
      <c r="N333" s="50"/>
      <c r="O333" s="50"/>
      <c r="P333" s="275"/>
      <c r="R333" s="275"/>
      <c r="T333" s="58"/>
      <c r="U333" s="58"/>
    </row>
    <row r="334">
      <c r="D334" s="48"/>
      <c r="E334" s="53"/>
      <c r="F334" s="148"/>
      <c r="G334" s="148"/>
      <c r="H334" s="52"/>
      <c r="I334" s="49"/>
      <c r="J334" s="49"/>
      <c r="K334" s="49"/>
      <c r="L334" s="49"/>
      <c r="M334" s="50"/>
      <c r="N334" s="50"/>
      <c r="O334" s="50"/>
      <c r="P334" s="275"/>
      <c r="R334" s="275"/>
      <c r="T334" s="58"/>
      <c r="U334" s="58"/>
    </row>
    <row r="335">
      <c r="D335" s="48"/>
      <c r="E335" s="53"/>
      <c r="F335" s="148"/>
      <c r="G335" s="148"/>
      <c r="H335" s="52"/>
      <c r="I335" s="49"/>
      <c r="J335" s="49"/>
      <c r="K335" s="49"/>
      <c r="L335" s="49"/>
      <c r="M335" s="50"/>
      <c r="N335" s="50"/>
      <c r="O335" s="50"/>
      <c r="P335" s="275"/>
      <c r="R335" s="275"/>
      <c r="T335" s="58"/>
      <c r="U335" s="58"/>
    </row>
    <row r="336">
      <c r="D336" s="48"/>
      <c r="E336" s="53"/>
      <c r="F336" s="148"/>
      <c r="G336" s="148"/>
      <c r="H336" s="52"/>
      <c r="I336" s="49"/>
      <c r="J336" s="49"/>
      <c r="K336" s="49"/>
      <c r="L336" s="49"/>
      <c r="M336" s="50"/>
      <c r="N336" s="50"/>
      <c r="O336" s="50"/>
      <c r="P336" s="275"/>
      <c r="R336" s="275"/>
      <c r="T336" s="58"/>
      <c r="U336" s="58"/>
    </row>
    <row r="337">
      <c r="D337" s="48"/>
      <c r="E337" s="53"/>
      <c r="F337" s="148"/>
      <c r="G337" s="148"/>
      <c r="H337" s="52"/>
      <c r="I337" s="49"/>
      <c r="J337" s="49"/>
      <c r="K337" s="49"/>
      <c r="L337" s="49"/>
      <c r="M337" s="50"/>
      <c r="N337" s="50"/>
      <c r="O337" s="50"/>
      <c r="P337" s="275"/>
      <c r="R337" s="275"/>
      <c r="T337" s="58"/>
      <c r="U337" s="58"/>
    </row>
    <row r="338">
      <c r="D338" s="48"/>
      <c r="E338" s="53"/>
      <c r="F338" s="148"/>
      <c r="G338" s="148"/>
      <c r="H338" s="52"/>
      <c r="I338" s="49"/>
      <c r="J338" s="49"/>
      <c r="K338" s="49"/>
      <c r="L338" s="49"/>
      <c r="M338" s="50"/>
      <c r="N338" s="50"/>
      <c r="O338" s="50"/>
      <c r="P338" s="275"/>
      <c r="R338" s="275"/>
      <c r="T338" s="58"/>
      <c r="U338" s="58"/>
    </row>
    <row r="339">
      <c r="D339" s="48"/>
      <c r="E339" s="53"/>
      <c r="F339" s="148"/>
      <c r="G339" s="148"/>
      <c r="H339" s="52"/>
      <c r="I339" s="49"/>
      <c r="J339" s="49"/>
      <c r="K339" s="49"/>
      <c r="L339" s="49"/>
      <c r="M339" s="50"/>
      <c r="N339" s="50"/>
      <c r="O339" s="50"/>
      <c r="P339" s="275"/>
      <c r="R339" s="275"/>
      <c r="T339" s="58"/>
      <c r="U339" s="58"/>
    </row>
    <row r="340">
      <c r="D340" s="48"/>
      <c r="E340" s="53"/>
      <c r="F340" s="148"/>
      <c r="G340" s="148"/>
      <c r="H340" s="52"/>
      <c r="I340" s="49"/>
      <c r="J340" s="49"/>
      <c r="K340" s="49"/>
      <c r="L340" s="49"/>
      <c r="M340" s="50"/>
      <c r="N340" s="50"/>
      <c r="O340" s="50"/>
      <c r="P340" s="275"/>
      <c r="R340" s="275"/>
      <c r="T340" s="58"/>
      <c r="U340" s="58"/>
    </row>
    <row r="341">
      <c r="D341" s="48"/>
      <c r="E341" s="53"/>
      <c r="F341" s="148"/>
      <c r="G341" s="148"/>
      <c r="H341" s="52"/>
      <c r="I341" s="49"/>
      <c r="J341" s="49"/>
      <c r="K341" s="49"/>
      <c r="L341" s="49"/>
      <c r="M341" s="50"/>
      <c r="N341" s="50"/>
      <c r="O341" s="50"/>
      <c r="P341" s="275"/>
      <c r="R341" s="275"/>
      <c r="T341" s="58"/>
      <c r="U341" s="58"/>
    </row>
    <row r="342">
      <c r="D342" s="48"/>
      <c r="E342" s="53"/>
      <c r="F342" s="148"/>
      <c r="G342" s="148"/>
      <c r="H342" s="52"/>
      <c r="I342" s="49"/>
      <c r="J342" s="49"/>
      <c r="K342" s="49"/>
      <c r="L342" s="49"/>
      <c r="M342" s="50"/>
      <c r="N342" s="50"/>
      <c r="O342" s="50"/>
      <c r="P342" s="275"/>
      <c r="R342" s="275"/>
      <c r="T342" s="58"/>
      <c r="U342" s="58"/>
    </row>
    <row r="343">
      <c r="D343" s="48"/>
      <c r="E343" s="53"/>
      <c r="F343" s="148"/>
      <c r="G343" s="148"/>
      <c r="H343" s="52"/>
      <c r="I343" s="49"/>
      <c r="J343" s="49"/>
      <c r="K343" s="49"/>
      <c r="L343" s="49"/>
      <c r="M343" s="50"/>
      <c r="N343" s="50"/>
      <c r="O343" s="50"/>
      <c r="P343" s="275"/>
      <c r="R343" s="275"/>
      <c r="T343" s="58"/>
      <c r="U343" s="58"/>
    </row>
    <row r="344">
      <c r="D344" s="48"/>
      <c r="E344" s="53"/>
      <c r="F344" s="148"/>
      <c r="G344" s="148"/>
      <c r="H344" s="52"/>
      <c r="I344" s="49"/>
      <c r="J344" s="49"/>
      <c r="K344" s="49"/>
      <c r="L344" s="49"/>
      <c r="M344" s="50"/>
      <c r="N344" s="50"/>
      <c r="O344" s="50"/>
      <c r="P344" s="275"/>
      <c r="R344" s="275"/>
      <c r="T344" s="58"/>
      <c r="U344" s="58"/>
    </row>
    <row r="345">
      <c r="D345" s="48"/>
      <c r="E345" s="53"/>
      <c r="F345" s="148"/>
      <c r="G345" s="148"/>
      <c r="H345" s="52"/>
      <c r="I345" s="49"/>
      <c r="J345" s="49"/>
      <c r="K345" s="49"/>
      <c r="L345" s="49"/>
      <c r="M345" s="50"/>
      <c r="N345" s="50"/>
      <c r="O345" s="50"/>
      <c r="P345" s="275"/>
      <c r="R345" s="275"/>
      <c r="T345" s="58"/>
      <c r="U345" s="58"/>
    </row>
    <row r="346">
      <c r="D346" s="48"/>
      <c r="E346" s="53"/>
      <c r="F346" s="148"/>
      <c r="G346" s="148"/>
      <c r="H346" s="52"/>
      <c r="I346" s="49"/>
      <c r="J346" s="49"/>
      <c r="K346" s="49"/>
      <c r="L346" s="49"/>
      <c r="M346" s="50"/>
      <c r="N346" s="50"/>
      <c r="O346" s="50"/>
      <c r="P346" s="275"/>
      <c r="R346" s="275"/>
      <c r="T346" s="58"/>
      <c r="U346" s="58"/>
    </row>
    <row r="347">
      <c r="D347" s="48"/>
      <c r="E347" s="53"/>
      <c r="F347" s="148"/>
      <c r="G347" s="148"/>
      <c r="H347" s="52"/>
      <c r="I347" s="49"/>
      <c r="J347" s="49"/>
      <c r="K347" s="49"/>
      <c r="L347" s="49"/>
      <c r="M347" s="50"/>
      <c r="N347" s="50"/>
      <c r="O347" s="50"/>
      <c r="P347" s="275"/>
      <c r="R347" s="275"/>
      <c r="T347" s="58"/>
      <c r="U347" s="58"/>
    </row>
    <row r="348">
      <c r="D348" s="48"/>
      <c r="E348" s="53"/>
      <c r="F348" s="148"/>
      <c r="G348" s="148"/>
      <c r="H348" s="52"/>
      <c r="I348" s="49"/>
      <c r="J348" s="49"/>
      <c r="K348" s="49"/>
      <c r="L348" s="49"/>
      <c r="M348" s="50"/>
      <c r="N348" s="50"/>
      <c r="O348" s="50"/>
      <c r="P348" s="275"/>
      <c r="R348" s="275"/>
      <c r="T348" s="58"/>
      <c r="U348" s="58"/>
    </row>
    <row r="349">
      <c r="D349" s="48"/>
      <c r="E349" s="53"/>
      <c r="F349" s="148"/>
      <c r="G349" s="148"/>
      <c r="H349" s="52"/>
      <c r="I349" s="49"/>
      <c r="J349" s="49"/>
      <c r="K349" s="49"/>
      <c r="L349" s="49"/>
      <c r="M349" s="50"/>
      <c r="N349" s="50"/>
      <c r="O349" s="50"/>
      <c r="P349" s="275"/>
      <c r="R349" s="275"/>
      <c r="T349" s="58"/>
      <c r="U349" s="58"/>
    </row>
    <row r="350">
      <c r="D350" s="48"/>
      <c r="E350" s="53"/>
      <c r="F350" s="148"/>
      <c r="G350" s="148"/>
      <c r="H350" s="52"/>
      <c r="I350" s="49"/>
      <c r="J350" s="49"/>
      <c r="K350" s="49"/>
      <c r="L350" s="49"/>
      <c r="M350" s="50"/>
      <c r="N350" s="50"/>
      <c r="O350" s="50"/>
      <c r="P350" s="275"/>
      <c r="R350" s="275"/>
      <c r="T350" s="58"/>
      <c r="U350" s="58"/>
    </row>
    <row r="351">
      <c r="D351" s="48"/>
      <c r="E351" s="53"/>
      <c r="F351" s="148"/>
      <c r="G351" s="148"/>
      <c r="H351" s="52"/>
      <c r="I351" s="49"/>
      <c r="J351" s="49"/>
      <c r="K351" s="49"/>
      <c r="L351" s="49"/>
      <c r="M351" s="50"/>
      <c r="N351" s="50"/>
      <c r="O351" s="50"/>
      <c r="P351" s="275"/>
      <c r="R351" s="275"/>
      <c r="T351" s="58"/>
      <c r="U351" s="58"/>
    </row>
    <row r="352">
      <c r="D352" s="48"/>
      <c r="E352" s="53"/>
      <c r="F352" s="148"/>
      <c r="G352" s="148"/>
      <c r="H352" s="52"/>
      <c r="I352" s="49"/>
      <c r="J352" s="49"/>
      <c r="K352" s="49"/>
      <c r="L352" s="49"/>
      <c r="M352" s="50"/>
      <c r="N352" s="50"/>
      <c r="O352" s="50"/>
      <c r="P352" s="275"/>
      <c r="R352" s="275"/>
      <c r="T352" s="58"/>
      <c r="U352" s="58"/>
    </row>
    <row r="353">
      <c r="D353" s="48"/>
      <c r="E353" s="53"/>
      <c r="F353" s="148"/>
      <c r="G353" s="148"/>
      <c r="H353" s="52"/>
      <c r="I353" s="49"/>
      <c r="J353" s="49"/>
      <c r="K353" s="49"/>
      <c r="L353" s="49"/>
      <c r="M353" s="50"/>
      <c r="N353" s="50"/>
      <c r="O353" s="50"/>
      <c r="P353" s="275"/>
      <c r="R353" s="275"/>
      <c r="T353" s="58"/>
      <c r="U353" s="58"/>
    </row>
    <row r="354">
      <c r="D354" s="48"/>
      <c r="E354" s="53"/>
      <c r="F354" s="148"/>
      <c r="G354" s="148"/>
      <c r="H354" s="52"/>
      <c r="I354" s="49"/>
      <c r="J354" s="49"/>
      <c r="K354" s="49"/>
      <c r="L354" s="49"/>
      <c r="M354" s="50"/>
      <c r="N354" s="50"/>
      <c r="O354" s="50"/>
      <c r="P354" s="275"/>
      <c r="R354" s="275"/>
      <c r="T354" s="58"/>
      <c r="U354" s="58"/>
    </row>
    <row r="355">
      <c r="D355" s="48"/>
      <c r="E355" s="53"/>
      <c r="F355" s="148"/>
      <c r="G355" s="148"/>
      <c r="H355" s="52"/>
      <c r="I355" s="49"/>
      <c r="J355" s="49"/>
      <c r="K355" s="49"/>
      <c r="L355" s="49"/>
      <c r="M355" s="50"/>
      <c r="N355" s="50"/>
      <c r="O355" s="50"/>
      <c r="P355" s="275"/>
      <c r="R355" s="275"/>
      <c r="T355" s="58"/>
      <c r="U355" s="58"/>
    </row>
    <row r="356">
      <c r="D356" s="48"/>
      <c r="E356" s="53"/>
      <c r="F356" s="148"/>
      <c r="G356" s="148"/>
      <c r="H356" s="52"/>
      <c r="I356" s="49"/>
      <c r="J356" s="49"/>
      <c r="K356" s="49"/>
      <c r="L356" s="49"/>
      <c r="M356" s="50"/>
      <c r="N356" s="50"/>
      <c r="O356" s="50"/>
      <c r="P356" s="275"/>
      <c r="R356" s="275"/>
      <c r="T356" s="58"/>
      <c r="U356" s="58"/>
    </row>
    <row r="357">
      <c r="D357" s="48"/>
      <c r="E357" s="53"/>
      <c r="F357" s="148"/>
      <c r="G357" s="148"/>
      <c r="H357" s="52"/>
      <c r="I357" s="49"/>
      <c r="J357" s="49"/>
      <c r="K357" s="49"/>
      <c r="L357" s="49"/>
      <c r="M357" s="50"/>
      <c r="N357" s="50"/>
      <c r="O357" s="50"/>
      <c r="P357" s="275"/>
      <c r="R357" s="275"/>
      <c r="T357" s="58"/>
      <c r="U357" s="58"/>
    </row>
    <row r="358">
      <c r="D358" s="48"/>
      <c r="E358" s="53"/>
      <c r="F358" s="148"/>
      <c r="G358" s="148"/>
      <c r="H358" s="52"/>
      <c r="I358" s="49"/>
      <c r="J358" s="49"/>
      <c r="K358" s="49"/>
      <c r="L358" s="49"/>
      <c r="M358" s="50"/>
      <c r="N358" s="50"/>
      <c r="O358" s="50"/>
      <c r="P358" s="275"/>
      <c r="R358" s="275"/>
      <c r="T358" s="58"/>
      <c r="U358" s="58"/>
    </row>
    <row r="359">
      <c r="D359" s="48"/>
      <c r="E359" s="53"/>
      <c r="F359" s="148"/>
      <c r="G359" s="148"/>
      <c r="H359" s="52"/>
      <c r="I359" s="49"/>
      <c r="J359" s="49"/>
      <c r="K359" s="49"/>
      <c r="L359" s="49"/>
      <c r="M359" s="50"/>
      <c r="N359" s="50"/>
      <c r="O359" s="50"/>
      <c r="P359" s="275"/>
      <c r="R359" s="275"/>
      <c r="T359" s="58"/>
      <c r="U359" s="58"/>
    </row>
    <row r="360">
      <c r="D360" s="48"/>
      <c r="E360" s="53"/>
      <c r="F360" s="148"/>
      <c r="G360" s="148"/>
      <c r="H360" s="52"/>
      <c r="I360" s="49"/>
      <c r="J360" s="49"/>
      <c r="K360" s="49"/>
      <c r="L360" s="49"/>
      <c r="M360" s="50"/>
      <c r="N360" s="50"/>
      <c r="O360" s="50"/>
      <c r="P360" s="275"/>
      <c r="R360" s="275"/>
      <c r="T360" s="58"/>
      <c r="U360" s="58"/>
    </row>
    <row r="361">
      <c r="D361" s="48"/>
      <c r="E361" s="53"/>
      <c r="F361" s="148"/>
      <c r="G361" s="148"/>
      <c r="H361" s="52"/>
      <c r="I361" s="49"/>
      <c r="J361" s="49"/>
      <c r="K361" s="49"/>
      <c r="L361" s="49"/>
      <c r="M361" s="50"/>
      <c r="N361" s="50"/>
      <c r="O361" s="50"/>
      <c r="P361" s="275"/>
      <c r="R361" s="275"/>
      <c r="T361" s="58"/>
      <c r="U361" s="58"/>
    </row>
    <row r="362">
      <c r="D362" s="48"/>
      <c r="E362" s="53"/>
      <c r="F362" s="148"/>
      <c r="G362" s="148"/>
      <c r="H362" s="52"/>
      <c r="I362" s="49"/>
      <c r="J362" s="49"/>
      <c r="K362" s="49"/>
      <c r="L362" s="49"/>
      <c r="M362" s="50"/>
      <c r="N362" s="50"/>
      <c r="O362" s="50"/>
      <c r="P362" s="275"/>
      <c r="R362" s="275"/>
      <c r="T362" s="58"/>
      <c r="U362" s="58"/>
    </row>
    <row r="363">
      <c r="D363" s="48"/>
      <c r="E363" s="53"/>
      <c r="F363" s="148"/>
      <c r="G363" s="148"/>
      <c r="H363" s="52"/>
      <c r="I363" s="49"/>
      <c r="J363" s="49"/>
      <c r="K363" s="49"/>
      <c r="L363" s="49"/>
      <c r="M363" s="50"/>
      <c r="N363" s="50"/>
      <c r="O363" s="50"/>
      <c r="P363" s="275"/>
      <c r="R363" s="275"/>
      <c r="T363" s="58"/>
      <c r="U363" s="58"/>
    </row>
    <row r="364">
      <c r="D364" s="48"/>
      <c r="E364" s="53"/>
      <c r="F364" s="148"/>
      <c r="G364" s="148"/>
      <c r="H364" s="52"/>
      <c r="I364" s="49"/>
      <c r="J364" s="49"/>
      <c r="K364" s="49"/>
      <c r="L364" s="49"/>
      <c r="M364" s="50"/>
      <c r="N364" s="50"/>
      <c r="O364" s="50"/>
      <c r="P364" s="275"/>
      <c r="R364" s="275"/>
      <c r="T364" s="58"/>
      <c r="U364" s="58"/>
    </row>
    <row r="365">
      <c r="D365" s="48"/>
      <c r="E365" s="53"/>
      <c r="F365" s="148"/>
      <c r="G365" s="148"/>
      <c r="H365" s="52"/>
      <c r="I365" s="49"/>
      <c r="J365" s="49"/>
      <c r="K365" s="49"/>
      <c r="L365" s="49"/>
      <c r="M365" s="50"/>
      <c r="N365" s="50"/>
      <c r="O365" s="50"/>
      <c r="P365" s="275"/>
      <c r="R365" s="275"/>
      <c r="T365" s="58"/>
      <c r="U365" s="58"/>
    </row>
    <row r="366">
      <c r="D366" s="48"/>
      <c r="E366" s="53"/>
      <c r="F366" s="148"/>
      <c r="G366" s="148"/>
      <c r="H366" s="52"/>
      <c r="I366" s="49"/>
      <c r="J366" s="49"/>
      <c r="K366" s="49"/>
      <c r="L366" s="49"/>
      <c r="M366" s="50"/>
      <c r="N366" s="50"/>
      <c r="O366" s="50"/>
      <c r="P366" s="275"/>
      <c r="R366" s="275"/>
      <c r="T366" s="58"/>
      <c r="U366" s="58"/>
    </row>
    <row r="367">
      <c r="D367" s="48"/>
      <c r="E367" s="53"/>
      <c r="F367" s="148"/>
      <c r="G367" s="148"/>
      <c r="H367" s="52"/>
      <c r="I367" s="49"/>
      <c r="J367" s="49"/>
      <c r="K367" s="49"/>
      <c r="L367" s="49"/>
      <c r="M367" s="50"/>
      <c r="N367" s="50"/>
      <c r="O367" s="50"/>
      <c r="P367" s="275"/>
      <c r="R367" s="275"/>
      <c r="T367" s="58"/>
      <c r="U367" s="58"/>
    </row>
    <row r="368">
      <c r="D368" s="48"/>
      <c r="E368" s="53"/>
      <c r="F368" s="148"/>
      <c r="G368" s="148"/>
      <c r="H368" s="52"/>
      <c r="I368" s="49"/>
      <c r="J368" s="49"/>
      <c r="K368" s="49"/>
      <c r="L368" s="49"/>
      <c r="M368" s="50"/>
      <c r="N368" s="50"/>
      <c r="O368" s="50"/>
      <c r="P368" s="275"/>
      <c r="R368" s="275"/>
      <c r="T368" s="58"/>
      <c r="U368" s="58"/>
    </row>
    <row r="369">
      <c r="D369" s="48"/>
      <c r="E369" s="53"/>
      <c r="F369" s="148"/>
      <c r="G369" s="148"/>
      <c r="H369" s="52"/>
      <c r="I369" s="49"/>
      <c r="J369" s="49"/>
      <c r="K369" s="49"/>
      <c r="L369" s="49"/>
      <c r="M369" s="50"/>
      <c r="N369" s="50"/>
      <c r="O369" s="50"/>
      <c r="P369" s="275"/>
      <c r="R369" s="275"/>
      <c r="T369" s="58"/>
      <c r="U369" s="58"/>
    </row>
    <row r="370">
      <c r="D370" s="48"/>
      <c r="E370" s="53"/>
      <c r="F370" s="148"/>
      <c r="G370" s="148"/>
      <c r="H370" s="52"/>
      <c r="I370" s="49"/>
      <c r="J370" s="49"/>
      <c r="K370" s="49"/>
      <c r="L370" s="49"/>
      <c r="M370" s="50"/>
      <c r="N370" s="50"/>
      <c r="O370" s="50"/>
      <c r="P370" s="275"/>
      <c r="R370" s="275"/>
      <c r="T370" s="58"/>
      <c r="U370" s="58"/>
    </row>
    <row r="371">
      <c r="D371" s="48"/>
      <c r="E371" s="53"/>
      <c r="F371" s="148"/>
      <c r="G371" s="148"/>
      <c r="H371" s="52"/>
      <c r="I371" s="49"/>
      <c r="J371" s="49"/>
      <c r="K371" s="49"/>
      <c r="L371" s="49"/>
      <c r="M371" s="50"/>
      <c r="N371" s="50"/>
      <c r="O371" s="50"/>
      <c r="P371" s="275"/>
      <c r="R371" s="275"/>
      <c r="T371" s="58"/>
      <c r="U371" s="58"/>
    </row>
    <row r="372">
      <c r="D372" s="48"/>
      <c r="E372" s="53"/>
      <c r="F372" s="148"/>
      <c r="G372" s="148"/>
      <c r="H372" s="52"/>
      <c r="I372" s="49"/>
      <c r="J372" s="49"/>
      <c r="K372" s="49"/>
      <c r="L372" s="49"/>
      <c r="M372" s="50"/>
      <c r="N372" s="50"/>
      <c r="O372" s="50"/>
      <c r="P372" s="275"/>
      <c r="R372" s="275"/>
      <c r="T372" s="58"/>
      <c r="U372" s="58"/>
    </row>
    <row r="373">
      <c r="D373" s="48"/>
      <c r="E373" s="53"/>
      <c r="F373" s="148"/>
      <c r="G373" s="148"/>
      <c r="H373" s="52"/>
      <c r="I373" s="49"/>
      <c r="J373" s="49"/>
      <c r="K373" s="49"/>
      <c r="L373" s="49"/>
      <c r="M373" s="50"/>
      <c r="N373" s="50"/>
      <c r="O373" s="50"/>
      <c r="P373" s="275"/>
      <c r="R373" s="275"/>
      <c r="T373" s="58"/>
      <c r="U373" s="58"/>
    </row>
    <row r="374">
      <c r="D374" s="48"/>
      <c r="E374" s="53"/>
      <c r="F374" s="148"/>
      <c r="G374" s="148"/>
      <c r="H374" s="52"/>
      <c r="I374" s="49"/>
      <c r="J374" s="49"/>
      <c r="K374" s="49"/>
      <c r="L374" s="49"/>
      <c r="M374" s="50"/>
      <c r="N374" s="50"/>
      <c r="O374" s="50"/>
      <c r="P374" s="275"/>
      <c r="R374" s="275"/>
      <c r="T374" s="58"/>
      <c r="U374" s="58"/>
    </row>
    <row r="375">
      <c r="D375" s="48"/>
      <c r="E375" s="53"/>
      <c r="F375" s="148"/>
      <c r="G375" s="148"/>
      <c r="H375" s="52"/>
      <c r="I375" s="49"/>
      <c r="J375" s="49"/>
      <c r="K375" s="49"/>
      <c r="L375" s="49"/>
      <c r="M375" s="50"/>
      <c r="N375" s="50"/>
      <c r="O375" s="50"/>
      <c r="P375" s="275"/>
      <c r="R375" s="275"/>
      <c r="T375" s="58"/>
      <c r="U375" s="58"/>
    </row>
    <row r="376">
      <c r="D376" s="48"/>
      <c r="E376" s="53"/>
      <c r="F376" s="148"/>
      <c r="G376" s="148"/>
      <c r="H376" s="52"/>
      <c r="I376" s="49"/>
      <c r="J376" s="49"/>
      <c r="K376" s="49"/>
      <c r="L376" s="49"/>
      <c r="M376" s="50"/>
      <c r="N376" s="50"/>
      <c r="O376" s="50"/>
      <c r="P376" s="275"/>
      <c r="R376" s="275"/>
      <c r="T376" s="58"/>
      <c r="U376" s="58"/>
    </row>
    <row r="377">
      <c r="D377" s="48"/>
      <c r="E377" s="53"/>
      <c r="F377" s="148"/>
      <c r="G377" s="148"/>
      <c r="H377" s="52"/>
      <c r="I377" s="49"/>
      <c r="J377" s="49"/>
      <c r="K377" s="49"/>
      <c r="L377" s="49"/>
      <c r="M377" s="50"/>
      <c r="N377" s="50"/>
      <c r="O377" s="50"/>
      <c r="P377" s="275"/>
      <c r="R377" s="275"/>
      <c r="T377" s="58"/>
      <c r="U377" s="58"/>
    </row>
    <row r="378">
      <c r="D378" s="48"/>
      <c r="E378" s="53"/>
      <c r="F378" s="148"/>
      <c r="G378" s="148"/>
      <c r="H378" s="52"/>
      <c r="I378" s="49"/>
      <c r="J378" s="49"/>
      <c r="K378" s="49"/>
      <c r="L378" s="49"/>
      <c r="M378" s="50"/>
      <c r="N378" s="50"/>
      <c r="O378" s="50"/>
      <c r="P378" s="275"/>
      <c r="R378" s="275"/>
      <c r="T378" s="58"/>
      <c r="U378" s="58"/>
    </row>
    <row r="379">
      <c r="D379" s="48"/>
      <c r="E379" s="53"/>
      <c r="F379" s="148"/>
      <c r="G379" s="148"/>
      <c r="H379" s="52"/>
      <c r="I379" s="49"/>
      <c r="J379" s="49"/>
      <c r="K379" s="49"/>
      <c r="L379" s="49"/>
      <c r="M379" s="50"/>
      <c r="N379" s="50"/>
      <c r="O379" s="50"/>
      <c r="P379" s="275"/>
      <c r="R379" s="275"/>
      <c r="T379" s="58"/>
      <c r="U379" s="58"/>
    </row>
    <row r="380">
      <c r="D380" s="48"/>
      <c r="E380" s="53"/>
      <c r="F380" s="148"/>
      <c r="G380" s="148"/>
      <c r="H380" s="52"/>
      <c r="I380" s="49"/>
      <c r="J380" s="49"/>
      <c r="K380" s="49"/>
      <c r="L380" s="49"/>
      <c r="M380" s="50"/>
      <c r="N380" s="50"/>
      <c r="O380" s="50"/>
      <c r="P380" s="275"/>
      <c r="R380" s="275"/>
      <c r="T380" s="58"/>
      <c r="U380" s="58"/>
    </row>
    <row r="381">
      <c r="D381" s="48"/>
      <c r="E381" s="53"/>
      <c r="F381" s="148"/>
      <c r="G381" s="148"/>
      <c r="H381" s="52"/>
      <c r="I381" s="49"/>
      <c r="J381" s="49"/>
      <c r="K381" s="49"/>
      <c r="L381" s="49"/>
      <c r="M381" s="50"/>
      <c r="N381" s="50"/>
      <c r="O381" s="50"/>
      <c r="P381" s="275"/>
      <c r="R381" s="275"/>
      <c r="T381" s="58"/>
      <c r="U381" s="58"/>
    </row>
    <row r="382">
      <c r="D382" s="48"/>
      <c r="E382" s="53"/>
      <c r="F382" s="148"/>
      <c r="G382" s="148"/>
      <c r="H382" s="52"/>
      <c r="I382" s="49"/>
      <c r="J382" s="49"/>
      <c r="K382" s="49"/>
      <c r="L382" s="49"/>
      <c r="M382" s="50"/>
      <c r="N382" s="50"/>
      <c r="O382" s="50"/>
      <c r="P382" s="275"/>
      <c r="R382" s="275"/>
      <c r="T382" s="58"/>
      <c r="U382" s="58"/>
    </row>
    <row r="383">
      <c r="D383" s="48"/>
      <c r="E383" s="53"/>
      <c r="F383" s="148"/>
      <c r="G383" s="148"/>
      <c r="H383" s="52"/>
      <c r="I383" s="49"/>
      <c r="J383" s="49"/>
      <c r="K383" s="49"/>
      <c r="L383" s="49"/>
      <c r="M383" s="50"/>
      <c r="N383" s="50"/>
      <c r="O383" s="50"/>
      <c r="P383" s="275"/>
      <c r="R383" s="275"/>
      <c r="T383" s="58"/>
      <c r="U383" s="58"/>
    </row>
    <row r="384">
      <c r="D384" s="48"/>
      <c r="E384" s="53"/>
      <c r="F384" s="148"/>
      <c r="G384" s="148"/>
      <c r="H384" s="52"/>
      <c r="I384" s="49"/>
      <c r="J384" s="49"/>
      <c r="K384" s="49"/>
      <c r="L384" s="49"/>
      <c r="M384" s="50"/>
      <c r="N384" s="50"/>
      <c r="O384" s="50"/>
      <c r="P384" s="275"/>
      <c r="R384" s="275"/>
      <c r="T384" s="58"/>
      <c r="U384" s="58"/>
    </row>
    <row r="385">
      <c r="D385" s="48"/>
      <c r="E385" s="53"/>
      <c r="F385" s="148"/>
      <c r="G385" s="148"/>
      <c r="H385" s="52"/>
      <c r="I385" s="49"/>
      <c r="J385" s="49"/>
      <c r="K385" s="49"/>
      <c r="L385" s="49"/>
      <c r="M385" s="50"/>
      <c r="N385" s="50"/>
      <c r="O385" s="50"/>
      <c r="P385" s="275"/>
      <c r="R385" s="275"/>
      <c r="T385" s="58"/>
      <c r="U385" s="58"/>
    </row>
    <row r="386">
      <c r="D386" s="48"/>
      <c r="E386" s="53"/>
      <c r="F386" s="148"/>
      <c r="G386" s="148"/>
      <c r="H386" s="52"/>
      <c r="I386" s="49"/>
      <c r="J386" s="49"/>
      <c r="K386" s="49"/>
      <c r="L386" s="49"/>
      <c r="M386" s="50"/>
      <c r="N386" s="50"/>
      <c r="O386" s="50"/>
      <c r="P386" s="275"/>
      <c r="R386" s="275"/>
      <c r="T386" s="58"/>
      <c r="U386" s="58"/>
    </row>
    <row r="387">
      <c r="D387" s="48"/>
      <c r="E387" s="53"/>
      <c r="F387" s="148"/>
      <c r="G387" s="148"/>
      <c r="H387" s="52"/>
      <c r="I387" s="49"/>
      <c r="J387" s="49"/>
      <c r="K387" s="49"/>
      <c r="L387" s="49"/>
      <c r="M387" s="50"/>
      <c r="N387" s="50"/>
      <c r="O387" s="50"/>
      <c r="P387" s="275"/>
      <c r="R387" s="275"/>
      <c r="T387" s="58"/>
      <c r="U387" s="58"/>
    </row>
    <row r="388">
      <c r="D388" s="48"/>
      <c r="E388" s="53"/>
      <c r="F388" s="148"/>
      <c r="G388" s="148"/>
      <c r="H388" s="52"/>
      <c r="I388" s="49"/>
      <c r="J388" s="49"/>
      <c r="K388" s="49"/>
      <c r="L388" s="49"/>
      <c r="M388" s="50"/>
      <c r="N388" s="50"/>
      <c r="O388" s="50"/>
      <c r="P388" s="275"/>
      <c r="R388" s="275"/>
      <c r="T388" s="58"/>
      <c r="U388" s="58"/>
    </row>
    <row r="389">
      <c r="D389" s="48"/>
      <c r="E389" s="53"/>
      <c r="F389" s="148"/>
      <c r="G389" s="148"/>
      <c r="H389" s="52"/>
      <c r="I389" s="49"/>
      <c r="J389" s="49"/>
      <c r="K389" s="49"/>
      <c r="L389" s="49"/>
      <c r="M389" s="50"/>
      <c r="N389" s="50"/>
      <c r="O389" s="50"/>
      <c r="P389" s="275"/>
      <c r="R389" s="275"/>
      <c r="T389" s="58"/>
      <c r="U389" s="58"/>
    </row>
    <row r="390">
      <c r="D390" s="48"/>
      <c r="E390" s="53"/>
      <c r="F390" s="148"/>
      <c r="G390" s="148"/>
      <c r="H390" s="52"/>
      <c r="I390" s="49"/>
      <c r="J390" s="49"/>
      <c r="K390" s="49"/>
      <c r="L390" s="49"/>
      <c r="M390" s="50"/>
      <c r="N390" s="50"/>
      <c r="O390" s="50"/>
      <c r="P390" s="275"/>
      <c r="R390" s="275"/>
      <c r="T390" s="58"/>
      <c r="U390" s="58"/>
    </row>
    <row r="391">
      <c r="D391" s="48"/>
      <c r="E391" s="53"/>
      <c r="F391" s="148"/>
      <c r="G391" s="148"/>
      <c r="H391" s="52"/>
      <c r="I391" s="49"/>
      <c r="J391" s="49"/>
      <c r="K391" s="49"/>
      <c r="L391" s="49"/>
      <c r="M391" s="50"/>
      <c r="N391" s="50"/>
      <c r="O391" s="50"/>
      <c r="P391" s="275"/>
      <c r="R391" s="275"/>
      <c r="T391" s="58"/>
      <c r="U391" s="58"/>
    </row>
    <row r="392">
      <c r="D392" s="48"/>
      <c r="E392" s="53"/>
      <c r="F392" s="148"/>
      <c r="G392" s="148"/>
      <c r="H392" s="52"/>
      <c r="I392" s="49"/>
      <c r="J392" s="49"/>
      <c r="K392" s="49"/>
      <c r="L392" s="49"/>
      <c r="M392" s="50"/>
      <c r="N392" s="50"/>
      <c r="O392" s="50"/>
      <c r="P392" s="275"/>
      <c r="R392" s="275"/>
      <c r="T392" s="58"/>
      <c r="U392" s="58"/>
    </row>
    <row r="393">
      <c r="D393" s="48"/>
      <c r="E393" s="53"/>
      <c r="F393" s="148"/>
      <c r="G393" s="148"/>
      <c r="H393" s="52"/>
      <c r="I393" s="49"/>
      <c r="J393" s="49"/>
      <c r="K393" s="49"/>
      <c r="L393" s="49"/>
      <c r="M393" s="50"/>
      <c r="N393" s="50"/>
      <c r="O393" s="50"/>
      <c r="P393" s="275"/>
      <c r="R393" s="275"/>
      <c r="T393" s="58"/>
      <c r="U393" s="58"/>
    </row>
    <row r="394">
      <c r="D394" s="48"/>
      <c r="E394" s="53"/>
      <c r="F394" s="148"/>
      <c r="G394" s="148"/>
      <c r="H394" s="52"/>
      <c r="I394" s="49"/>
      <c r="J394" s="49"/>
      <c r="K394" s="49"/>
      <c r="L394" s="49"/>
      <c r="M394" s="50"/>
      <c r="N394" s="50"/>
      <c r="O394" s="50"/>
      <c r="P394" s="275"/>
      <c r="R394" s="275"/>
      <c r="T394" s="58"/>
      <c r="U394" s="58"/>
    </row>
    <row r="395">
      <c r="D395" s="48"/>
      <c r="E395" s="53"/>
      <c r="F395" s="148"/>
      <c r="G395" s="148"/>
      <c r="H395" s="52"/>
      <c r="I395" s="49"/>
      <c r="J395" s="49"/>
      <c r="K395" s="49"/>
      <c r="L395" s="49"/>
      <c r="M395" s="50"/>
      <c r="N395" s="50"/>
      <c r="O395" s="50"/>
      <c r="P395" s="275"/>
      <c r="R395" s="275"/>
      <c r="T395" s="58"/>
      <c r="U395" s="58"/>
    </row>
    <row r="396">
      <c r="D396" s="48"/>
      <c r="E396" s="53"/>
      <c r="F396" s="148"/>
      <c r="G396" s="148"/>
      <c r="H396" s="52"/>
      <c r="I396" s="49"/>
      <c r="J396" s="49"/>
      <c r="K396" s="49"/>
      <c r="L396" s="49"/>
      <c r="M396" s="50"/>
      <c r="N396" s="50"/>
      <c r="O396" s="50"/>
      <c r="P396" s="275"/>
      <c r="R396" s="275"/>
      <c r="T396" s="58"/>
      <c r="U396" s="58"/>
    </row>
    <row r="397">
      <c r="D397" s="48"/>
      <c r="E397" s="53"/>
      <c r="F397" s="148"/>
      <c r="G397" s="148"/>
      <c r="H397" s="52"/>
      <c r="I397" s="49"/>
      <c r="J397" s="49"/>
      <c r="K397" s="49"/>
      <c r="L397" s="49"/>
      <c r="M397" s="50"/>
      <c r="N397" s="50"/>
      <c r="O397" s="50"/>
      <c r="P397" s="275"/>
      <c r="R397" s="275"/>
      <c r="T397" s="58"/>
      <c r="U397" s="58"/>
    </row>
    <row r="398">
      <c r="D398" s="48"/>
      <c r="E398" s="53"/>
      <c r="F398" s="148"/>
      <c r="G398" s="148"/>
      <c r="H398" s="52"/>
      <c r="I398" s="49"/>
      <c r="J398" s="49"/>
      <c r="K398" s="49"/>
      <c r="L398" s="49"/>
      <c r="M398" s="50"/>
      <c r="N398" s="50"/>
      <c r="O398" s="50"/>
      <c r="P398" s="275"/>
      <c r="R398" s="275"/>
      <c r="T398" s="58"/>
      <c r="U398" s="58"/>
    </row>
    <row r="399">
      <c r="D399" s="48"/>
      <c r="E399" s="53"/>
      <c r="F399" s="148"/>
      <c r="G399" s="148"/>
      <c r="H399" s="52"/>
      <c r="I399" s="49"/>
      <c r="J399" s="49"/>
      <c r="K399" s="49"/>
      <c r="L399" s="49"/>
      <c r="M399" s="50"/>
      <c r="N399" s="50"/>
      <c r="O399" s="50"/>
      <c r="P399" s="275"/>
      <c r="R399" s="275"/>
      <c r="T399" s="58"/>
      <c r="U399" s="58"/>
    </row>
    <row r="400">
      <c r="D400" s="48"/>
      <c r="E400" s="53"/>
      <c r="F400" s="148"/>
      <c r="G400" s="148"/>
      <c r="H400" s="52"/>
      <c r="I400" s="49"/>
      <c r="J400" s="49"/>
      <c r="K400" s="49"/>
      <c r="L400" s="49"/>
      <c r="M400" s="50"/>
      <c r="N400" s="50"/>
      <c r="O400" s="50"/>
      <c r="P400" s="275"/>
      <c r="R400" s="275"/>
      <c r="T400" s="58"/>
      <c r="U400" s="58"/>
    </row>
    <row r="401">
      <c r="D401" s="48"/>
      <c r="E401" s="53"/>
      <c r="F401" s="148"/>
      <c r="G401" s="148"/>
      <c r="H401" s="52"/>
      <c r="I401" s="49"/>
      <c r="J401" s="49"/>
      <c r="K401" s="49"/>
      <c r="L401" s="49"/>
      <c r="M401" s="50"/>
      <c r="N401" s="50"/>
      <c r="O401" s="50"/>
      <c r="P401" s="275"/>
      <c r="R401" s="275"/>
      <c r="T401" s="58"/>
      <c r="U401" s="58"/>
    </row>
    <row r="402">
      <c r="D402" s="48"/>
      <c r="E402" s="53"/>
      <c r="F402" s="148"/>
      <c r="G402" s="148"/>
      <c r="H402" s="52"/>
      <c r="I402" s="49"/>
      <c r="J402" s="49"/>
      <c r="K402" s="49"/>
      <c r="L402" s="49"/>
      <c r="M402" s="50"/>
      <c r="N402" s="50"/>
      <c r="O402" s="50"/>
      <c r="P402" s="275"/>
      <c r="R402" s="275"/>
      <c r="T402" s="58"/>
      <c r="U402" s="58"/>
    </row>
    <row r="403">
      <c r="D403" s="48"/>
      <c r="E403" s="53"/>
      <c r="F403" s="148"/>
      <c r="G403" s="148"/>
      <c r="H403" s="52"/>
      <c r="I403" s="49"/>
      <c r="J403" s="49"/>
      <c r="K403" s="49"/>
      <c r="L403" s="49"/>
      <c r="M403" s="50"/>
      <c r="N403" s="50"/>
      <c r="O403" s="50"/>
      <c r="P403" s="275"/>
      <c r="R403" s="275"/>
      <c r="T403" s="58"/>
      <c r="U403" s="58"/>
    </row>
    <row r="404">
      <c r="D404" s="48"/>
      <c r="E404" s="53"/>
      <c r="F404" s="148"/>
      <c r="G404" s="148"/>
      <c r="H404" s="52"/>
      <c r="I404" s="49"/>
      <c r="J404" s="49"/>
      <c r="K404" s="49"/>
      <c r="L404" s="49"/>
      <c r="M404" s="50"/>
      <c r="N404" s="50"/>
      <c r="O404" s="50"/>
      <c r="P404" s="275"/>
      <c r="R404" s="275"/>
      <c r="T404" s="58"/>
      <c r="U404" s="58"/>
    </row>
    <row r="405">
      <c r="D405" s="48"/>
      <c r="E405" s="53"/>
      <c r="F405" s="148"/>
      <c r="G405" s="148"/>
      <c r="H405" s="52"/>
      <c r="I405" s="49"/>
      <c r="J405" s="49"/>
      <c r="K405" s="49"/>
      <c r="L405" s="49"/>
      <c r="M405" s="50"/>
      <c r="N405" s="50"/>
      <c r="O405" s="50"/>
      <c r="P405" s="275"/>
      <c r="R405" s="275"/>
      <c r="T405" s="58"/>
      <c r="U405" s="58"/>
    </row>
    <row r="406">
      <c r="D406" s="48"/>
      <c r="E406" s="53"/>
      <c r="F406" s="148"/>
      <c r="G406" s="148"/>
      <c r="H406" s="52"/>
      <c r="I406" s="49"/>
      <c r="J406" s="49"/>
      <c r="K406" s="49"/>
      <c r="L406" s="49"/>
      <c r="M406" s="50"/>
      <c r="N406" s="50"/>
      <c r="O406" s="50"/>
      <c r="P406" s="275"/>
      <c r="R406" s="275"/>
      <c r="T406" s="58"/>
      <c r="U406" s="58"/>
    </row>
    <row r="407">
      <c r="D407" s="48"/>
      <c r="E407" s="53"/>
      <c r="F407" s="148"/>
      <c r="G407" s="148"/>
      <c r="H407" s="52"/>
      <c r="I407" s="49"/>
      <c r="J407" s="49"/>
      <c r="K407" s="49"/>
      <c r="L407" s="49"/>
      <c r="M407" s="50"/>
      <c r="N407" s="50"/>
      <c r="O407" s="50"/>
      <c r="P407" s="275"/>
      <c r="R407" s="275"/>
      <c r="T407" s="58"/>
      <c r="U407" s="58"/>
    </row>
    <row r="408">
      <c r="D408" s="48"/>
      <c r="E408" s="53"/>
      <c r="F408" s="148"/>
      <c r="G408" s="148"/>
      <c r="H408" s="52"/>
      <c r="I408" s="49"/>
      <c r="J408" s="49"/>
      <c r="K408" s="49"/>
      <c r="L408" s="49"/>
      <c r="M408" s="50"/>
      <c r="N408" s="50"/>
      <c r="O408" s="50"/>
      <c r="P408" s="275"/>
      <c r="R408" s="275"/>
      <c r="T408" s="58"/>
      <c r="U408" s="58"/>
    </row>
    <row r="409">
      <c r="D409" s="48"/>
      <c r="E409" s="53"/>
      <c r="F409" s="148"/>
      <c r="G409" s="148"/>
      <c r="H409" s="52"/>
      <c r="I409" s="49"/>
      <c r="J409" s="49"/>
      <c r="K409" s="49"/>
      <c r="L409" s="49"/>
      <c r="M409" s="50"/>
      <c r="N409" s="50"/>
      <c r="O409" s="50"/>
      <c r="P409" s="275"/>
      <c r="R409" s="275"/>
      <c r="T409" s="58"/>
      <c r="U409" s="58"/>
    </row>
    <row r="410">
      <c r="D410" s="48"/>
      <c r="E410" s="53"/>
      <c r="F410" s="148"/>
      <c r="G410" s="148"/>
      <c r="H410" s="52"/>
      <c r="I410" s="49"/>
      <c r="J410" s="49"/>
      <c r="K410" s="49"/>
      <c r="L410" s="49"/>
      <c r="M410" s="50"/>
      <c r="N410" s="50"/>
      <c r="O410" s="50"/>
      <c r="P410" s="275"/>
      <c r="R410" s="275"/>
      <c r="T410" s="58"/>
      <c r="U410" s="58"/>
    </row>
    <row r="411">
      <c r="D411" s="48"/>
      <c r="E411" s="53"/>
      <c r="F411" s="148"/>
      <c r="G411" s="148"/>
      <c r="H411" s="52"/>
      <c r="I411" s="49"/>
      <c r="J411" s="49"/>
      <c r="K411" s="49"/>
      <c r="L411" s="49"/>
      <c r="M411" s="50"/>
      <c r="N411" s="50"/>
      <c r="O411" s="50"/>
      <c r="P411" s="275"/>
      <c r="R411" s="275"/>
      <c r="T411" s="58"/>
      <c r="U411" s="58"/>
    </row>
    <row r="412">
      <c r="D412" s="48"/>
      <c r="E412" s="53"/>
      <c r="F412" s="148"/>
      <c r="G412" s="148"/>
      <c r="H412" s="52"/>
      <c r="I412" s="49"/>
      <c r="J412" s="49"/>
      <c r="K412" s="49"/>
      <c r="L412" s="49"/>
      <c r="M412" s="50"/>
      <c r="N412" s="50"/>
      <c r="O412" s="50"/>
      <c r="P412" s="275"/>
      <c r="R412" s="275"/>
      <c r="T412" s="58"/>
      <c r="U412" s="58"/>
    </row>
    <row r="413">
      <c r="D413" s="48"/>
      <c r="E413" s="53"/>
      <c r="F413" s="148"/>
      <c r="G413" s="148"/>
      <c r="H413" s="52"/>
      <c r="I413" s="49"/>
      <c r="J413" s="49"/>
      <c r="K413" s="49"/>
      <c r="L413" s="49"/>
      <c r="M413" s="50"/>
      <c r="N413" s="50"/>
      <c r="O413" s="50"/>
      <c r="P413" s="275"/>
      <c r="R413" s="275"/>
      <c r="T413" s="58"/>
      <c r="U413" s="58"/>
    </row>
    <row r="414">
      <c r="D414" s="48"/>
      <c r="E414" s="53"/>
      <c r="F414" s="148"/>
      <c r="G414" s="148"/>
      <c r="H414" s="52"/>
      <c r="I414" s="49"/>
      <c r="J414" s="49"/>
      <c r="K414" s="49"/>
      <c r="L414" s="49"/>
      <c r="M414" s="50"/>
      <c r="N414" s="50"/>
      <c r="O414" s="50"/>
      <c r="P414" s="275"/>
      <c r="R414" s="275"/>
      <c r="T414" s="58"/>
      <c r="U414" s="58"/>
    </row>
    <row r="415">
      <c r="D415" s="48"/>
      <c r="E415" s="53"/>
      <c r="F415" s="148"/>
      <c r="G415" s="148"/>
      <c r="H415" s="52"/>
      <c r="I415" s="49"/>
      <c r="J415" s="49"/>
      <c r="K415" s="49"/>
      <c r="L415" s="49"/>
      <c r="M415" s="50"/>
      <c r="N415" s="50"/>
      <c r="O415" s="50"/>
      <c r="P415" s="275"/>
      <c r="R415" s="275"/>
      <c r="T415" s="58"/>
      <c r="U415" s="58"/>
    </row>
    <row r="416">
      <c r="D416" s="48"/>
      <c r="E416" s="53"/>
      <c r="F416" s="148"/>
      <c r="G416" s="148"/>
      <c r="H416" s="52"/>
      <c r="I416" s="49"/>
      <c r="J416" s="49"/>
      <c r="K416" s="49"/>
      <c r="L416" s="49"/>
      <c r="M416" s="50"/>
      <c r="N416" s="50"/>
      <c r="O416" s="50"/>
      <c r="P416" s="275"/>
      <c r="R416" s="275"/>
      <c r="T416" s="58"/>
      <c r="U416" s="58"/>
    </row>
    <row r="417">
      <c r="D417" s="48"/>
      <c r="E417" s="53"/>
      <c r="F417" s="148"/>
      <c r="G417" s="148"/>
      <c r="H417" s="52"/>
      <c r="I417" s="49"/>
      <c r="J417" s="49"/>
      <c r="K417" s="49"/>
      <c r="L417" s="49"/>
      <c r="M417" s="50"/>
      <c r="N417" s="50"/>
      <c r="O417" s="50"/>
      <c r="P417" s="275"/>
      <c r="R417" s="275"/>
      <c r="T417" s="58"/>
      <c r="U417" s="58"/>
    </row>
    <row r="418">
      <c r="D418" s="48"/>
      <c r="E418" s="53"/>
      <c r="F418" s="148"/>
      <c r="G418" s="148"/>
      <c r="H418" s="52"/>
      <c r="I418" s="49"/>
      <c r="J418" s="49"/>
      <c r="K418" s="49"/>
      <c r="L418" s="49"/>
      <c r="M418" s="50"/>
      <c r="N418" s="50"/>
      <c r="O418" s="50"/>
      <c r="P418" s="275"/>
      <c r="R418" s="275"/>
      <c r="T418" s="58"/>
      <c r="U418" s="58"/>
    </row>
    <row r="419">
      <c r="D419" s="48"/>
      <c r="E419" s="53"/>
      <c r="F419" s="148"/>
      <c r="G419" s="148"/>
      <c r="H419" s="52"/>
      <c r="I419" s="49"/>
      <c r="J419" s="49"/>
      <c r="K419" s="49"/>
      <c r="L419" s="49"/>
      <c r="M419" s="50"/>
      <c r="N419" s="50"/>
      <c r="O419" s="50"/>
      <c r="P419" s="275"/>
      <c r="R419" s="275"/>
      <c r="T419" s="58"/>
      <c r="U419" s="58"/>
    </row>
    <row r="420">
      <c r="D420" s="48"/>
      <c r="E420" s="53"/>
      <c r="F420" s="148"/>
      <c r="G420" s="148"/>
      <c r="H420" s="52"/>
      <c r="I420" s="49"/>
      <c r="J420" s="49"/>
      <c r="K420" s="49"/>
      <c r="L420" s="49"/>
      <c r="M420" s="50"/>
      <c r="N420" s="50"/>
      <c r="O420" s="50"/>
      <c r="P420" s="275"/>
      <c r="R420" s="275"/>
      <c r="T420" s="58"/>
      <c r="U420" s="58"/>
    </row>
    <row r="421">
      <c r="D421" s="48"/>
      <c r="E421" s="53"/>
      <c r="F421" s="148"/>
      <c r="G421" s="148"/>
      <c r="H421" s="52"/>
      <c r="I421" s="49"/>
      <c r="J421" s="49"/>
      <c r="K421" s="49"/>
      <c r="L421" s="49"/>
      <c r="M421" s="50"/>
      <c r="N421" s="50"/>
      <c r="O421" s="50"/>
      <c r="P421" s="275"/>
      <c r="R421" s="275"/>
      <c r="T421" s="58"/>
      <c r="U421" s="58"/>
    </row>
    <row r="422">
      <c r="D422" s="48"/>
      <c r="E422" s="53"/>
      <c r="F422" s="148"/>
      <c r="G422" s="148"/>
      <c r="H422" s="52"/>
      <c r="I422" s="49"/>
      <c r="J422" s="49"/>
      <c r="K422" s="49"/>
      <c r="L422" s="49"/>
      <c r="M422" s="50"/>
      <c r="N422" s="50"/>
      <c r="O422" s="50"/>
      <c r="P422" s="275"/>
      <c r="R422" s="275"/>
      <c r="T422" s="58"/>
      <c r="U422" s="58"/>
    </row>
    <row r="423">
      <c r="D423" s="48"/>
      <c r="E423" s="53"/>
      <c r="F423" s="148"/>
      <c r="G423" s="148"/>
      <c r="H423" s="52"/>
      <c r="I423" s="49"/>
      <c r="J423" s="49"/>
      <c r="K423" s="49"/>
      <c r="L423" s="49"/>
      <c r="M423" s="50"/>
      <c r="N423" s="50"/>
      <c r="O423" s="50"/>
      <c r="P423" s="275"/>
      <c r="R423" s="275"/>
      <c r="T423" s="58"/>
      <c r="U423" s="58"/>
    </row>
    <row r="424">
      <c r="D424" s="48"/>
      <c r="E424" s="53"/>
      <c r="F424" s="148"/>
      <c r="G424" s="148"/>
      <c r="H424" s="52"/>
      <c r="I424" s="49"/>
      <c r="J424" s="49"/>
      <c r="K424" s="49"/>
      <c r="L424" s="49"/>
      <c r="M424" s="50"/>
      <c r="N424" s="50"/>
      <c r="O424" s="50"/>
      <c r="P424" s="275"/>
      <c r="R424" s="275"/>
      <c r="T424" s="58"/>
      <c r="U424" s="58"/>
    </row>
    <row r="425">
      <c r="D425" s="48"/>
      <c r="E425" s="53"/>
      <c r="F425" s="148"/>
      <c r="G425" s="148"/>
      <c r="H425" s="52"/>
      <c r="I425" s="49"/>
      <c r="J425" s="49"/>
      <c r="K425" s="49"/>
      <c r="L425" s="49"/>
      <c r="M425" s="50"/>
      <c r="N425" s="50"/>
      <c r="O425" s="50"/>
      <c r="P425" s="275"/>
      <c r="R425" s="275"/>
      <c r="T425" s="58"/>
      <c r="U425" s="58"/>
    </row>
    <row r="426">
      <c r="D426" s="48"/>
      <c r="E426" s="53"/>
      <c r="F426" s="148"/>
      <c r="G426" s="148"/>
      <c r="H426" s="52"/>
      <c r="I426" s="49"/>
      <c r="J426" s="49"/>
      <c r="K426" s="49"/>
      <c r="L426" s="49"/>
      <c r="M426" s="50"/>
      <c r="N426" s="50"/>
      <c r="O426" s="50"/>
      <c r="P426" s="275"/>
      <c r="R426" s="275"/>
      <c r="T426" s="58"/>
      <c r="U426" s="58"/>
    </row>
    <row r="427">
      <c r="D427" s="48"/>
      <c r="E427" s="53"/>
      <c r="F427" s="148"/>
      <c r="G427" s="148"/>
      <c r="H427" s="52"/>
      <c r="I427" s="49"/>
      <c r="J427" s="49"/>
      <c r="K427" s="49"/>
      <c r="L427" s="49"/>
      <c r="M427" s="50"/>
      <c r="N427" s="50"/>
      <c r="O427" s="50"/>
      <c r="P427" s="275"/>
      <c r="R427" s="275"/>
      <c r="T427" s="58"/>
      <c r="U427" s="58"/>
    </row>
    <row r="428">
      <c r="D428" s="48"/>
      <c r="E428" s="53"/>
      <c r="F428" s="148"/>
      <c r="G428" s="148"/>
      <c r="H428" s="52"/>
      <c r="I428" s="49"/>
      <c r="J428" s="49"/>
      <c r="K428" s="49"/>
      <c r="L428" s="49"/>
      <c r="M428" s="50"/>
      <c r="N428" s="50"/>
      <c r="O428" s="50"/>
      <c r="P428" s="275"/>
      <c r="R428" s="275"/>
      <c r="T428" s="58"/>
      <c r="U428" s="58"/>
    </row>
    <row r="429">
      <c r="D429" s="48"/>
      <c r="E429" s="53"/>
      <c r="F429" s="148"/>
      <c r="G429" s="148"/>
      <c r="H429" s="52"/>
      <c r="I429" s="49"/>
      <c r="J429" s="49"/>
      <c r="K429" s="49"/>
      <c r="L429" s="49"/>
      <c r="M429" s="50"/>
      <c r="N429" s="50"/>
      <c r="O429" s="50"/>
      <c r="P429" s="275"/>
      <c r="R429" s="275"/>
      <c r="T429" s="58"/>
      <c r="U429" s="58"/>
    </row>
    <row r="430">
      <c r="D430" s="48"/>
      <c r="E430" s="53"/>
      <c r="F430" s="148"/>
      <c r="G430" s="148"/>
      <c r="H430" s="52"/>
      <c r="I430" s="49"/>
      <c r="J430" s="49"/>
      <c r="K430" s="49"/>
      <c r="L430" s="49"/>
      <c r="M430" s="50"/>
      <c r="N430" s="50"/>
      <c r="O430" s="50"/>
      <c r="P430" s="275"/>
      <c r="R430" s="275"/>
      <c r="T430" s="58"/>
      <c r="U430" s="58"/>
    </row>
    <row r="431">
      <c r="D431" s="48"/>
      <c r="E431" s="53"/>
      <c r="F431" s="148"/>
      <c r="G431" s="148"/>
      <c r="H431" s="52"/>
      <c r="I431" s="49"/>
      <c r="J431" s="49"/>
      <c r="K431" s="49"/>
      <c r="L431" s="49"/>
      <c r="M431" s="50"/>
      <c r="N431" s="50"/>
      <c r="O431" s="50"/>
      <c r="P431" s="275"/>
      <c r="R431" s="275"/>
      <c r="T431" s="58"/>
      <c r="U431" s="58"/>
    </row>
    <row r="432">
      <c r="D432" s="48"/>
      <c r="E432" s="53"/>
      <c r="F432" s="148"/>
      <c r="G432" s="148"/>
      <c r="H432" s="52"/>
      <c r="I432" s="49"/>
      <c r="J432" s="49"/>
      <c r="K432" s="49"/>
      <c r="L432" s="49"/>
      <c r="M432" s="50"/>
      <c r="N432" s="50"/>
      <c r="O432" s="50"/>
      <c r="P432" s="275"/>
      <c r="R432" s="275"/>
      <c r="T432" s="58"/>
      <c r="U432" s="58"/>
    </row>
    <row r="433">
      <c r="D433" s="48"/>
      <c r="E433" s="53"/>
      <c r="F433" s="148"/>
      <c r="G433" s="148"/>
      <c r="H433" s="52"/>
      <c r="I433" s="49"/>
      <c r="J433" s="49"/>
      <c r="K433" s="49"/>
      <c r="L433" s="49"/>
      <c r="M433" s="50"/>
      <c r="N433" s="50"/>
      <c r="O433" s="50"/>
      <c r="P433" s="275"/>
      <c r="R433" s="275"/>
      <c r="T433" s="58"/>
      <c r="U433" s="58"/>
    </row>
    <row r="434">
      <c r="D434" s="48"/>
      <c r="E434" s="53"/>
      <c r="F434" s="148"/>
      <c r="G434" s="148"/>
      <c r="H434" s="52"/>
      <c r="I434" s="49"/>
      <c r="J434" s="49"/>
      <c r="K434" s="49"/>
      <c r="L434" s="49"/>
      <c r="M434" s="50"/>
      <c r="N434" s="50"/>
      <c r="O434" s="50"/>
      <c r="P434" s="275"/>
      <c r="R434" s="275"/>
      <c r="T434" s="58"/>
      <c r="U434" s="58"/>
    </row>
    <row r="435">
      <c r="D435" s="48"/>
      <c r="E435" s="53"/>
      <c r="F435" s="148"/>
      <c r="G435" s="148"/>
      <c r="H435" s="52"/>
      <c r="I435" s="49"/>
      <c r="J435" s="49"/>
      <c r="K435" s="49"/>
      <c r="L435" s="49"/>
      <c r="M435" s="50"/>
      <c r="N435" s="50"/>
      <c r="O435" s="50"/>
      <c r="P435" s="275"/>
      <c r="R435" s="275"/>
      <c r="T435" s="58"/>
      <c r="U435" s="58"/>
    </row>
    <row r="436">
      <c r="D436" s="48"/>
      <c r="E436" s="53"/>
      <c r="F436" s="148"/>
      <c r="G436" s="148"/>
      <c r="H436" s="52"/>
      <c r="I436" s="49"/>
      <c r="J436" s="49"/>
      <c r="K436" s="49"/>
      <c r="L436" s="49"/>
      <c r="M436" s="50"/>
      <c r="N436" s="50"/>
      <c r="O436" s="50"/>
      <c r="P436" s="275"/>
      <c r="R436" s="275"/>
      <c r="T436" s="58"/>
      <c r="U436" s="58"/>
    </row>
    <row r="437">
      <c r="D437" s="48"/>
      <c r="E437" s="53"/>
      <c r="F437" s="148"/>
      <c r="G437" s="148"/>
      <c r="H437" s="52"/>
      <c r="I437" s="49"/>
      <c r="J437" s="49"/>
      <c r="K437" s="49"/>
      <c r="L437" s="49"/>
      <c r="M437" s="50"/>
      <c r="N437" s="50"/>
      <c r="O437" s="50"/>
      <c r="P437" s="275"/>
      <c r="R437" s="275"/>
      <c r="T437" s="58"/>
      <c r="U437" s="58"/>
    </row>
    <row r="438">
      <c r="D438" s="48"/>
      <c r="E438" s="53"/>
      <c r="F438" s="148"/>
      <c r="G438" s="148"/>
      <c r="H438" s="52"/>
      <c r="I438" s="49"/>
      <c r="J438" s="49"/>
      <c r="K438" s="49"/>
      <c r="L438" s="49"/>
      <c r="M438" s="50"/>
      <c r="N438" s="50"/>
      <c r="O438" s="50"/>
      <c r="P438" s="275"/>
      <c r="R438" s="275"/>
      <c r="T438" s="58"/>
      <c r="U438" s="58"/>
    </row>
    <row r="439">
      <c r="D439" s="48"/>
      <c r="E439" s="53"/>
      <c r="F439" s="148"/>
      <c r="G439" s="148"/>
      <c r="H439" s="52"/>
      <c r="I439" s="49"/>
      <c r="J439" s="49"/>
      <c r="K439" s="49"/>
      <c r="L439" s="49"/>
      <c r="M439" s="50"/>
      <c r="N439" s="50"/>
      <c r="O439" s="50"/>
      <c r="P439" s="275"/>
      <c r="R439" s="275"/>
      <c r="T439" s="58"/>
      <c r="U439" s="58"/>
    </row>
    <row r="440">
      <c r="D440" s="48"/>
      <c r="E440" s="53"/>
      <c r="F440" s="148"/>
      <c r="G440" s="148"/>
      <c r="H440" s="52"/>
      <c r="I440" s="49"/>
      <c r="J440" s="49"/>
      <c r="K440" s="49"/>
      <c r="L440" s="49"/>
      <c r="M440" s="50"/>
      <c r="N440" s="50"/>
      <c r="O440" s="50"/>
      <c r="P440" s="275"/>
      <c r="R440" s="275"/>
      <c r="T440" s="58"/>
      <c r="U440" s="58"/>
    </row>
    <row r="441">
      <c r="D441" s="48"/>
      <c r="E441" s="53"/>
      <c r="F441" s="148"/>
      <c r="G441" s="148"/>
      <c r="H441" s="52"/>
      <c r="I441" s="49"/>
      <c r="J441" s="49"/>
      <c r="K441" s="49"/>
      <c r="L441" s="49"/>
      <c r="M441" s="50"/>
      <c r="N441" s="50"/>
      <c r="O441" s="50"/>
      <c r="P441" s="275"/>
      <c r="R441" s="275"/>
      <c r="T441" s="58"/>
      <c r="U441" s="58"/>
    </row>
    <row r="442">
      <c r="D442" s="48"/>
      <c r="E442" s="53"/>
      <c r="F442" s="148"/>
      <c r="G442" s="148"/>
      <c r="H442" s="52"/>
      <c r="I442" s="49"/>
      <c r="J442" s="49"/>
      <c r="K442" s="49"/>
      <c r="L442" s="49"/>
      <c r="M442" s="50"/>
      <c r="N442" s="50"/>
      <c r="O442" s="50"/>
      <c r="P442" s="275"/>
      <c r="R442" s="275"/>
      <c r="T442" s="58"/>
      <c r="U442" s="58"/>
    </row>
    <row r="443">
      <c r="D443" s="48"/>
      <c r="E443" s="53"/>
      <c r="F443" s="148"/>
      <c r="G443" s="148"/>
      <c r="H443" s="52"/>
      <c r="I443" s="49"/>
      <c r="J443" s="49"/>
      <c r="K443" s="49"/>
      <c r="L443" s="49"/>
      <c r="M443" s="50"/>
      <c r="N443" s="50"/>
      <c r="O443" s="50"/>
      <c r="P443" s="275"/>
      <c r="R443" s="275"/>
      <c r="T443" s="58"/>
      <c r="U443" s="58"/>
    </row>
    <row r="444">
      <c r="D444" s="48"/>
      <c r="E444" s="53"/>
      <c r="F444" s="148"/>
      <c r="G444" s="148"/>
      <c r="H444" s="52"/>
      <c r="I444" s="49"/>
      <c r="J444" s="49"/>
      <c r="K444" s="49"/>
      <c r="L444" s="49"/>
      <c r="M444" s="50"/>
      <c r="N444" s="50"/>
      <c r="O444" s="50"/>
      <c r="P444" s="275"/>
      <c r="R444" s="275"/>
      <c r="T444" s="58"/>
      <c r="U444" s="58"/>
    </row>
    <row r="445">
      <c r="D445" s="48"/>
      <c r="E445" s="53"/>
      <c r="F445" s="148"/>
      <c r="G445" s="148"/>
      <c r="H445" s="52"/>
      <c r="I445" s="49"/>
      <c r="J445" s="49"/>
      <c r="K445" s="49"/>
      <c r="L445" s="49"/>
      <c r="M445" s="50"/>
      <c r="N445" s="50"/>
      <c r="O445" s="50"/>
      <c r="P445" s="275"/>
      <c r="R445" s="275"/>
      <c r="T445" s="58"/>
      <c r="U445" s="58"/>
    </row>
    <row r="446">
      <c r="D446" s="48"/>
      <c r="E446" s="53"/>
      <c r="F446" s="148"/>
      <c r="G446" s="148"/>
      <c r="H446" s="52"/>
      <c r="I446" s="49"/>
      <c r="J446" s="49"/>
      <c r="K446" s="49"/>
      <c r="L446" s="49"/>
      <c r="M446" s="50"/>
      <c r="N446" s="50"/>
      <c r="O446" s="50"/>
      <c r="P446" s="275"/>
      <c r="R446" s="275"/>
      <c r="T446" s="58"/>
      <c r="U446" s="58"/>
    </row>
    <row r="447">
      <c r="D447" s="48"/>
      <c r="E447" s="53"/>
      <c r="F447" s="148"/>
      <c r="G447" s="148"/>
      <c r="H447" s="52"/>
      <c r="I447" s="49"/>
      <c r="J447" s="49"/>
      <c r="K447" s="49"/>
      <c r="L447" s="49"/>
      <c r="M447" s="50"/>
      <c r="N447" s="50"/>
      <c r="O447" s="50"/>
      <c r="P447" s="275"/>
      <c r="R447" s="275"/>
      <c r="T447" s="58"/>
      <c r="U447" s="58"/>
    </row>
    <row r="448">
      <c r="D448" s="48"/>
      <c r="E448" s="53"/>
      <c r="F448" s="148"/>
      <c r="G448" s="148"/>
      <c r="H448" s="52"/>
      <c r="I448" s="49"/>
      <c r="J448" s="49"/>
      <c r="K448" s="49"/>
      <c r="L448" s="49"/>
      <c r="M448" s="50"/>
      <c r="N448" s="50"/>
      <c r="O448" s="50"/>
      <c r="P448" s="275"/>
      <c r="R448" s="275"/>
      <c r="T448" s="58"/>
      <c r="U448" s="58"/>
    </row>
    <row r="449">
      <c r="D449" s="48"/>
      <c r="E449" s="53"/>
      <c r="F449" s="148"/>
      <c r="G449" s="148"/>
      <c r="H449" s="52"/>
      <c r="I449" s="49"/>
      <c r="J449" s="49"/>
      <c r="K449" s="49"/>
      <c r="L449" s="49"/>
      <c r="M449" s="50"/>
      <c r="N449" s="50"/>
      <c r="O449" s="50"/>
      <c r="P449" s="275"/>
      <c r="R449" s="275"/>
      <c r="T449" s="58"/>
      <c r="U449" s="58"/>
    </row>
    <row r="450">
      <c r="D450" s="48"/>
      <c r="E450" s="53"/>
      <c r="F450" s="148"/>
      <c r="G450" s="148"/>
      <c r="H450" s="52"/>
      <c r="I450" s="49"/>
      <c r="J450" s="49"/>
      <c r="K450" s="49"/>
      <c r="L450" s="49"/>
      <c r="M450" s="50"/>
      <c r="N450" s="50"/>
      <c r="O450" s="50"/>
      <c r="P450" s="275"/>
      <c r="R450" s="275"/>
      <c r="T450" s="58"/>
      <c r="U450" s="58"/>
    </row>
    <row r="451">
      <c r="D451" s="48"/>
      <c r="E451" s="53"/>
      <c r="F451" s="148"/>
      <c r="G451" s="148"/>
      <c r="H451" s="52"/>
      <c r="I451" s="49"/>
      <c r="J451" s="49"/>
      <c r="K451" s="49"/>
      <c r="L451" s="49"/>
      <c r="M451" s="50"/>
      <c r="N451" s="50"/>
      <c r="O451" s="50"/>
      <c r="P451" s="275"/>
      <c r="R451" s="275"/>
      <c r="T451" s="58"/>
      <c r="U451" s="58"/>
    </row>
    <row r="452">
      <c r="D452" s="48"/>
      <c r="E452" s="53"/>
      <c r="F452" s="148"/>
      <c r="G452" s="148"/>
      <c r="H452" s="52"/>
      <c r="I452" s="49"/>
      <c r="J452" s="49"/>
      <c r="K452" s="49"/>
      <c r="L452" s="49"/>
      <c r="M452" s="50"/>
      <c r="N452" s="50"/>
      <c r="O452" s="50"/>
      <c r="P452" s="275"/>
      <c r="R452" s="275"/>
      <c r="T452" s="58"/>
      <c r="U452" s="58"/>
    </row>
    <row r="453">
      <c r="D453" s="48"/>
      <c r="E453" s="53"/>
      <c r="F453" s="148"/>
      <c r="G453" s="148"/>
      <c r="H453" s="52"/>
      <c r="I453" s="49"/>
      <c r="J453" s="49"/>
      <c r="K453" s="49"/>
      <c r="L453" s="49"/>
      <c r="M453" s="50"/>
      <c r="N453" s="50"/>
      <c r="O453" s="50"/>
      <c r="P453" s="275"/>
      <c r="R453" s="275"/>
      <c r="T453" s="58"/>
      <c r="U453" s="58"/>
    </row>
    <row r="454">
      <c r="D454" s="48"/>
      <c r="E454" s="53"/>
      <c r="F454" s="148"/>
      <c r="G454" s="148"/>
      <c r="H454" s="52"/>
      <c r="I454" s="49"/>
      <c r="J454" s="49"/>
      <c r="K454" s="49"/>
      <c r="L454" s="49"/>
      <c r="M454" s="50"/>
      <c r="N454" s="50"/>
      <c r="O454" s="50"/>
      <c r="P454" s="275"/>
      <c r="R454" s="275"/>
      <c r="T454" s="58"/>
      <c r="U454" s="58"/>
    </row>
    <row r="455">
      <c r="D455" s="48"/>
      <c r="E455" s="53"/>
      <c r="F455" s="148"/>
      <c r="G455" s="148"/>
      <c r="H455" s="52"/>
      <c r="I455" s="49"/>
      <c r="J455" s="49"/>
      <c r="K455" s="49"/>
      <c r="L455" s="49"/>
      <c r="M455" s="50"/>
      <c r="N455" s="50"/>
      <c r="O455" s="50"/>
      <c r="P455" s="275"/>
      <c r="R455" s="275"/>
      <c r="T455" s="58"/>
      <c r="U455" s="58"/>
    </row>
    <row r="456">
      <c r="D456" s="48"/>
      <c r="E456" s="53"/>
      <c r="F456" s="148"/>
      <c r="G456" s="148"/>
      <c r="H456" s="52"/>
      <c r="I456" s="49"/>
      <c r="J456" s="49"/>
      <c r="K456" s="49"/>
      <c r="L456" s="49"/>
      <c r="M456" s="50"/>
      <c r="N456" s="50"/>
      <c r="O456" s="50"/>
      <c r="P456" s="275"/>
      <c r="R456" s="275"/>
      <c r="T456" s="58"/>
      <c r="U456" s="58"/>
    </row>
    <row r="457">
      <c r="D457" s="48"/>
      <c r="E457" s="53"/>
      <c r="F457" s="148"/>
      <c r="G457" s="148"/>
      <c r="H457" s="52"/>
      <c r="I457" s="49"/>
      <c r="J457" s="49"/>
      <c r="K457" s="49"/>
      <c r="L457" s="49"/>
      <c r="M457" s="50"/>
      <c r="N457" s="50"/>
      <c r="O457" s="50"/>
      <c r="P457" s="275"/>
      <c r="R457" s="275"/>
      <c r="T457" s="58"/>
      <c r="U457" s="58"/>
    </row>
    <row r="458">
      <c r="D458" s="48"/>
      <c r="E458" s="53"/>
      <c r="F458" s="148"/>
      <c r="G458" s="148"/>
      <c r="H458" s="52"/>
      <c r="I458" s="49"/>
      <c r="J458" s="49"/>
      <c r="K458" s="49"/>
      <c r="L458" s="49"/>
      <c r="M458" s="50"/>
      <c r="N458" s="50"/>
      <c r="O458" s="50"/>
      <c r="P458" s="275"/>
      <c r="R458" s="275"/>
      <c r="T458" s="58"/>
      <c r="U458" s="58"/>
    </row>
    <row r="459">
      <c r="D459" s="48"/>
      <c r="E459" s="53"/>
      <c r="F459" s="148"/>
      <c r="G459" s="148"/>
      <c r="H459" s="52"/>
      <c r="I459" s="49"/>
      <c r="J459" s="49"/>
      <c r="K459" s="49"/>
      <c r="L459" s="49"/>
      <c r="M459" s="50"/>
      <c r="N459" s="50"/>
      <c r="O459" s="50"/>
      <c r="P459" s="275"/>
      <c r="R459" s="275"/>
      <c r="T459" s="58"/>
      <c r="U459" s="58"/>
    </row>
    <row r="460">
      <c r="D460" s="48"/>
      <c r="E460" s="53"/>
      <c r="F460" s="148"/>
      <c r="G460" s="148"/>
      <c r="H460" s="52"/>
      <c r="I460" s="49"/>
      <c r="J460" s="49"/>
      <c r="K460" s="49"/>
      <c r="L460" s="49"/>
      <c r="M460" s="50"/>
      <c r="N460" s="50"/>
      <c r="O460" s="50"/>
      <c r="P460" s="275"/>
      <c r="R460" s="275"/>
      <c r="T460" s="58"/>
      <c r="U460" s="58"/>
    </row>
    <row r="461">
      <c r="D461" s="48"/>
      <c r="E461" s="53"/>
      <c r="F461" s="148"/>
      <c r="G461" s="148"/>
      <c r="H461" s="52"/>
      <c r="I461" s="49"/>
      <c r="J461" s="49"/>
      <c r="K461" s="49"/>
      <c r="L461" s="49"/>
      <c r="M461" s="50"/>
      <c r="N461" s="50"/>
      <c r="O461" s="50"/>
      <c r="P461" s="275"/>
      <c r="R461" s="275"/>
      <c r="T461" s="58"/>
      <c r="U461" s="58"/>
    </row>
    <row r="462">
      <c r="D462" s="48"/>
      <c r="E462" s="53"/>
      <c r="F462" s="148"/>
      <c r="G462" s="148"/>
      <c r="H462" s="52"/>
      <c r="I462" s="49"/>
      <c r="J462" s="49"/>
      <c r="K462" s="49"/>
      <c r="L462" s="49"/>
      <c r="M462" s="50"/>
      <c r="N462" s="50"/>
      <c r="O462" s="50"/>
      <c r="P462" s="275"/>
      <c r="R462" s="275"/>
      <c r="T462" s="58"/>
      <c r="U462" s="58"/>
    </row>
    <row r="463">
      <c r="D463" s="48"/>
      <c r="E463" s="53"/>
      <c r="F463" s="148"/>
      <c r="G463" s="148"/>
      <c r="H463" s="52"/>
      <c r="I463" s="49"/>
      <c r="J463" s="49"/>
      <c r="K463" s="49"/>
      <c r="L463" s="49"/>
      <c r="M463" s="50"/>
      <c r="N463" s="50"/>
      <c r="O463" s="50"/>
      <c r="P463" s="275"/>
      <c r="R463" s="275"/>
      <c r="T463" s="58"/>
      <c r="U463" s="58"/>
    </row>
    <row r="464">
      <c r="D464" s="48"/>
      <c r="E464" s="53"/>
      <c r="F464" s="148"/>
      <c r="G464" s="148"/>
      <c r="H464" s="52"/>
      <c r="I464" s="49"/>
      <c r="J464" s="49"/>
      <c r="K464" s="49"/>
      <c r="L464" s="49"/>
      <c r="M464" s="50"/>
      <c r="N464" s="50"/>
      <c r="O464" s="50"/>
      <c r="P464" s="275"/>
      <c r="R464" s="275"/>
      <c r="T464" s="58"/>
      <c r="U464" s="58"/>
    </row>
    <row r="465">
      <c r="D465" s="48"/>
      <c r="E465" s="53"/>
      <c r="F465" s="148"/>
      <c r="G465" s="148"/>
      <c r="H465" s="52"/>
      <c r="I465" s="49"/>
      <c r="J465" s="49"/>
      <c r="K465" s="49"/>
      <c r="L465" s="49"/>
      <c r="M465" s="50"/>
      <c r="N465" s="50"/>
      <c r="O465" s="50"/>
      <c r="P465" s="275"/>
      <c r="R465" s="275"/>
      <c r="T465" s="58"/>
      <c r="U465" s="58"/>
    </row>
    <row r="466">
      <c r="D466" s="48"/>
      <c r="E466" s="53"/>
      <c r="F466" s="148"/>
      <c r="G466" s="148"/>
      <c r="H466" s="52"/>
      <c r="I466" s="49"/>
      <c r="J466" s="49"/>
      <c r="K466" s="49"/>
      <c r="L466" s="49"/>
      <c r="M466" s="50"/>
      <c r="N466" s="50"/>
      <c r="O466" s="50"/>
      <c r="P466" s="275"/>
      <c r="R466" s="275"/>
      <c r="T466" s="58"/>
      <c r="U466" s="58"/>
    </row>
    <row r="467">
      <c r="D467" s="48"/>
      <c r="E467" s="53"/>
      <c r="F467" s="148"/>
      <c r="G467" s="148"/>
      <c r="H467" s="52"/>
      <c r="I467" s="49"/>
      <c r="J467" s="49"/>
      <c r="K467" s="49"/>
      <c r="L467" s="49"/>
      <c r="M467" s="50"/>
      <c r="N467" s="50"/>
      <c r="O467" s="50"/>
      <c r="P467" s="275"/>
      <c r="R467" s="275"/>
      <c r="T467" s="58"/>
      <c r="U467" s="58"/>
    </row>
    <row r="468">
      <c r="D468" s="48"/>
      <c r="E468" s="53"/>
      <c r="F468" s="148"/>
      <c r="G468" s="148"/>
      <c r="H468" s="52"/>
      <c r="I468" s="49"/>
      <c r="J468" s="49"/>
      <c r="K468" s="49"/>
      <c r="L468" s="49"/>
      <c r="M468" s="50"/>
      <c r="N468" s="50"/>
      <c r="O468" s="50"/>
      <c r="P468" s="275"/>
      <c r="R468" s="275"/>
      <c r="T468" s="58"/>
      <c r="U468" s="58"/>
    </row>
    <row r="469">
      <c r="D469" s="48"/>
      <c r="E469" s="53"/>
      <c r="F469" s="148"/>
      <c r="G469" s="148"/>
      <c r="H469" s="52"/>
      <c r="I469" s="49"/>
      <c r="J469" s="49"/>
      <c r="K469" s="49"/>
      <c r="L469" s="49"/>
      <c r="M469" s="50"/>
      <c r="N469" s="50"/>
      <c r="O469" s="50"/>
      <c r="P469" s="275"/>
      <c r="R469" s="275"/>
      <c r="T469" s="58"/>
      <c r="U469" s="58"/>
    </row>
    <row r="470">
      <c r="D470" s="48"/>
      <c r="E470" s="53"/>
      <c r="F470" s="148"/>
      <c r="G470" s="148"/>
      <c r="H470" s="52"/>
      <c r="I470" s="49"/>
      <c r="J470" s="49"/>
      <c r="K470" s="49"/>
      <c r="L470" s="49"/>
      <c r="M470" s="50"/>
      <c r="N470" s="50"/>
      <c r="O470" s="50"/>
      <c r="P470" s="275"/>
      <c r="R470" s="275"/>
      <c r="T470" s="58"/>
      <c r="U470" s="58"/>
    </row>
    <row r="471">
      <c r="D471" s="48"/>
      <c r="E471" s="53"/>
      <c r="F471" s="148"/>
      <c r="G471" s="148"/>
      <c r="H471" s="52"/>
      <c r="I471" s="49"/>
      <c r="J471" s="49"/>
      <c r="K471" s="49"/>
      <c r="L471" s="49"/>
      <c r="M471" s="50"/>
      <c r="N471" s="50"/>
      <c r="O471" s="50"/>
      <c r="P471" s="275"/>
      <c r="R471" s="275"/>
      <c r="T471" s="58"/>
      <c r="U471" s="58"/>
    </row>
    <row r="472">
      <c r="D472" s="48"/>
      <c r="E472" s="53"/>
      <c r="F472" s="148"/>
      <c r="G472" s="148"/>
      <c r="H472" s="52"/>
      <c r="I472" s="49"/>
      <c r="J472" s="49"/>
      <c r="K472" s="49"/>
      <c r="L472" s="49"/>
      <c r="M472" s="50"/>
      <c r="N472" s="50"/>
      <c r="O472" s="50"/>
      <c r="P472" s="275"/>
      <c r="R472" s="275"/>
      <c r="T472" s="58"/>
      <c r="U472" s="58"/>
    </row>
    <row r="473">
      <c r="D473" s="48"/>
      <c r="E473" s="53"/>
      <c r="F473" s="148"/>
      <c r="G473" s="148"/>
      <c r="H473" s="52"/>
      <c r="I473" s="49"/>
      <c r="J473" s="49"/>
      <c r="K473" s="49"/>
      <c r="L473" s="49"/>
      <c r="M473" s="50"/>
      <c r="N473" s="50"/>
      <c r="O473" s="50"/>
      <c r="P473" s="275"/>
      <c r="R473" s="275"/>
      <c r="T473" s="58"/>
      <c r="U473" s="58"/>
    </row>
    <row r="474">
      <c r="D474" s="48"/>
      <c r="E474" s="53"/>
      <c r="F474" s="148"/>
      <c r="G474" s="148"/>
      <c r="H474" s="52"/>
      <c r="I474" s="49"/>
      <c r="J474" s="49"/>
      <c r="K474" s="49"/>
      <c r="L474" s="49"/>
      <c r="M474" s="50"/>
      <c r="N474" s="50"/>
      <c r="O474" s="50"/>
      <c r="P474" s="275"/>
      <c r="R474" s="275"/>
      <c r="T474" s="58"/>
      <c r="U474" s="58"/>
    </row>
    <row r="475">
      <c r="D475" s="48"/>
      <c r="E475" s="53"/>
      <c r="F475" s="148"/>
      <c r="G475" s="148"/>
      <c r="H475" s="52"/>
      <c r="I475" s="49"/>
      <c r="J475" s="49"/>
      <c r="K475" s="49"/>
      <c r="L475" s="49"/>
      <c r="M475" s="50"/>
      <c r="N475" s="50"/>
      <c r="O475" s="50"/>
      <c r="P475" s="275"/>
      <c r="R475" s="275"/>
      <c r="T475" s="58"/>
      <c r="U475" s="58"/>
    </row>
    <row r="476">
      <c r="D476" s="48"/>
      <c r="E476" s="53"/>
      <c r="F476" s="148"/>
      <c r="G476" s="148"/>
      <c r="H476" s="52"/>
      <c r="I476" s="49"/>
      <c r="J476" s="49"/>
      <c r="K476" s="49"/>
      <c r="L476" s="49"/>
      <c r="M476" s="50"/>
      <c r="N476" s="50"/>
      <c r="O476" s="50"/>
      <c r="P476" s="275"/>
      <c r="R476" s="275"/>
      <c r="T476" s="58"/>
      <c r="U476" s="58"/>
    </row>
    <row r="477">
      <c r="D477" s="48"/>
      <c r="E477" s="53"/>
      <c r="F477" s="148"/>
      <c r="G477" s="148"/>
      <c r="H477" s="52"/>
      <c r="I477" s="49"/>
      <c r="J477" s="49"/>
      <c r="K477" s="49"/>
      <c r="L477" s="49"/>
      <c r="M477" s="50"/>
      <c r="N477" s="50"/>
      <c r="O477" s="50"/>
      <c r="P477" s="275"/>
      <c r="R477" s="275"/>
      <c r="T477" s="58"/>
      <c r="U477" s="58"/>
    </row>
    <row r="478">
      <c r="D478" s="48"/>
      <c r="E478" s="53"/>
      <c r="F478" s="148"/>
      <c r="G478" s="148"/>
      <c r="H478" s="52"/>
      <c r="I478" s="49"/>
      <c r="J478" s="49"/>
      <c r="K478" s="49"/>
      <c r="L478" s="49"/>
      <c r="M478" s="50"/>
      <c r="N478" s="50"/>
      <c r="O478" s="50"/>
      <c r="P478" s="275"/>
      <c r="R478" s="275"/>
      <c r="T478" s="58"/>
      <c r="U478" s="58"/>
    </row>
    <row r="479">
      <c r="D479" s="48"/>
      <c r="E479" s="53"/>
      <c r="F479" s="148"/>
      <c r="G479" s="148"/>
      <c r="H479" s="52"/>
      <c r="I479" s="49"/>
      <c r="J479" s="49"/>
      <c r="K479" s="49"/>
      <c r="L479" s="49"/>
      <c r="M479" s="50"/>
      <c r="N479" s="50"/>
      <c r="O479" s="50"/>
      <c r="P479" s="275"/>
      <c r="R479" s="275"/>
      <c r="T479" s="58"/>
      <c r="U479" s="58"/>
    </row>
    <row r="480">
      <c r="D480" s="48"/>
      <c r="E480" s="53"/>
      <c r="F480" s="148"/>
      <c r="G480" s="148"/>
      <c r="H480" s="52"/>
      <c r="I480" s="49"/>
      <c r="J480" s="49"/>
      <c r="K480" s="49"/>
      <c r="L480" s="49"/>
      <c r="M480" s="50"/>
      <c r="N480" s="50"/>
      <c r="O480" s="50"/>
      <c r="P480" s="275"/>
      <c r="R480" s="275"/>
      <c r="T480" s="58"/>
      <c r="U480" s="58"/>
    </row>
    <row r="481">
      <c r="D481" s="48"/>
      <c r="E481" s="53"/>
      <c r="F481" s="148"/>
      <c r="G481" s="148"/>
      <c r="H481" s="52"/>
      <c r="I481" s="49"/>
      <c r="J481" s="49"/>
      <c r="K481" s="49"/>
      <c r="L481" s="49"/>
      <c r="M481" s="50"/>
      <c r="N481" s="50"/>
      <c r="O481" s="50"/>
      <c r="P481" s="275"/>
      <c r="R481" s="275"/>
      <c r="T481" s="58"/>
      <c r="U481" s="58"/>
    </row>
    <row r="482">
      <c r="D482" s="48"/>
      <c r="E482" s="53"/>
      <c r="F482" s="148"/>
      <c r="G482" s="148"/>
      <c r="H482" s="52"/>
      <c r="I482" s="49"/>
      <c r="J482" s="49"/>
      <c r="K482" s="49"/>
      <c r="L482" s="49"/>
      <c r="M482" s="50"/>
      <c r="N482" s="50"/>
      <c r="O482" s="50"/>
      <c r="P482" s="275"/>
      <c r="R482" s="275"/>
      <c r="T482" s="58"/>
      <c r="U482" s="58"/>
    </row>
    <row r="483">
      <c r="D483" s="48"/>
      <c r="E483" s="53"/>
      <c r="F483" s="148"/>
      <c r="G483" s="148"/>
      <c r="H483" s="52"/>
      <c r="I483" s="49"/>
      <c r="J483" s="49"/>
      <c r="K483" s="49"/>
      <c r="L483" s="49"/>
      <c r="M483" s="50"/>
      <c r="N483" s="50"/>
      <c r="O483" s="50"/>
      <c r="P483" s="275"/>
      <c r="R483" s="275"/>
      <c r="T483" s="58"/>
      <c r="U483" s="58"/>
    </row>
    <row r="484">
      <c r="D484" s="48"/>
      <c r="E484" s="53"/>
      <c r="F484" s="148"/>
      <c r="G484" s="148"/>
      <c r="H484" s="52"/>
      <c r="I484" s="49"/>
      <c r="J484" s="49"/>
      <c r="K484" s="49"/>
      <c r="L484" s="49"/>
      <c r="M484" s="50"/>
      <c r="N484" s="50"/>
      <c r="O484" s="50"/>
      <c r="P484" s="275"/>
      <c r="R484" s="275"/>
      <c r="T484" s="58"/>
      <c r="U484" s="58"/>
    </row>
    <row r="485">
      <c r="D485" s="48"/>
      <c r="E485" s="53"/>
      <c r="F485" s="148"/>
      <c r="G485" s="148"/>
      <c r="H485" s="52"/>
      <c r="I485" s="49"/>
      <c r="J485" s="49"/>
      <c r="K485" s="49"/>
      <c r="L485" s="49"/>
      <c r="M485" s="50"/>
      <c r="N485" s="50"/>
      <c r="O485" s="50"/>
      <c r="P485" s="275"/>
      <c r="R485" s="275"/>
      <c r="T485" s="58"/>
      <c r="U485" s="58"/>
    </row>
    <row r="486">
      <c r="D486" s="48"/>
      <c r="E486" s="53"/>
      <c r="F486" s="148"/>
      <c r="G486" s="148"/>
      <c r="H486" s="52"/>
      <c r="I486" s="49"/>
      <c r="J486" s="49"/>
      <c r="K486" s="49"/>
      <c r="L486" s="49"/>
      <c r="M486" s="50"/>
      <c r="N486" s="50"/>
      <c r="O486" s="50"/>
      <c r="P486" s="275"/>
      <c r="R486" s="275"/>
      <c r="T486" s="58"/>
      <c r="U486" s="58"/>
    </row>
    <row r="487">
      <c r="D487" s="48"/>
      <c r="E487" s="53"/>
      <c r="F487" s="148"/>
      <c r="G487" s="148"/>
      <c r="H487" s="52"/>
      <c r="I487" s="49"/>
      <c r="J487" s="49"/>
      <c r="K487" s="49"/>
      <c r="L487" s="49"/>
      <c r="M487" s="50"/>
      <c r="N487" s="50"/>
      <c r="O487" s="50"/>
      <c r="P487" s="275"/>
      <c r="R487" s="275"/>
      <c r="T487" s="58"/>
      <c r="U487" s="58"/>
    </row>
    <row r="488">
      <c r="D488" s="48"/>
      <c r="E488" s="53"/>
      <c r="F488" s="148"/>
      <c r="G488" s="148"/>
      <c r="H488" s="52"/>
      <c r="I488" s="49"/>
      <c r="J488" s="49"/>
      <c r="K488" s="49"/>
      <c r="L488" s="49"/>
      <c r="M488" s="50"/>
      <c r="N488" s="50"/>
      <c r="O488" s="50"/>
      <c r="P488" s="275"/>
      <c r="R488" s="275"/>
      <c r="T488" s="58"/>
      <c r="U488" s="58"/>
    </row>
    <row r="489">
      <c r="D489" s="48"/>
      <c r="E489" s="53"/>
      <c r="F489" s="148"/>
      <c r="G489" s="148"/>
      <c r="H489" s="52"/>
      <c r="I489" s="49"/>
      <c r="J489" s="49"/>
      <c r="K489" s="49"/>
      <c r="L489" s="49"/>
      <c r="M489" s="50"/>
      <c r="N489" s="50"/>
      <c r="O489" s="50"/>
      <c r="P489" s="275"/>
      <c r="R489" s="275"/>
      <c r="T489" s="58"/>
      <c r="U489" s="58"/>
    </row>
    <row r="490">
      <c r="D490" s="48"/>
      <c r="E490" s="53"/>
      <c r="F490" s="148"/>
      <c r="G490" s="148"/>
      <c r="H490" s="52"/>
      <c r="I490" s="49"/>
      <c r="J490" s="49"/>
      <c r="K490" s="49"/>
      <c r="L490" s="49"/>
      <c r="M490" s="50"/>
      <c r="N490" s="50"/>
      <c r="O490" s="50"/>
      <c r="P490" s="275"/>
      <c r="R490" s="275"/>
      <c r="T490" s="58"/>
      <c r="U490" s="58"/>
    </row>
    <row r="491">
      <c r="D491" s="48"/>
      <c r="E491" s="53"/>
      <c r="F491" s="148"/>
      <c r="G491" s="148"/>
      <c r="H491" s="52"/>
      <c r="I491" s="49"/>
      <c r="J491" s="49"/>
      <c r="K491" s="49"/>
      <c r="L491" s="49"/>
      <c r="M491" s="50"/>
      <c r="N491" s="50"/>
      <c r="O491" s="50"/>
      <c r="P491" s="275"/>
      <c r="R491" s="275"/>
      <c r="T491" s="58"/>
      <c r="U491" s="58"/>
    </row>
    <row r="492">
      <c r="D492" s="48"/>
      <c r="E492" s="53"/>
      <c r="F492" s="148"/>
      <c r="G492" s="148"/>
      <c r="H492" s="52"/>
      <c r="I492" s="49"/>
      <c r="J492" s="49"/>
      <c r="K492" s="49"/>
      <c r="L492" s="49"/>
      <c r="M492" s="50"/>
      <c r="N492" s="50"/>
      <c r="O492" s="50"/>
      <c r="P492" s="275"/>
      <c r="R492" s="275"/>
      <c r="T492" s="58"/>
      <c r="U492" s="58"/>
    </row>
    <row r="493">
      <c r="D493" s="48"/>
      <c r="E493" s="53"/>
      <c r="F493" s="148"/>
      <c r="G493" s="148"/>
      <c r="H493" s="52"/>
      <c r="I493" s="49"/>
      <c r="J493" s="49"/>
      <c r="K493" s="49"/>
      <c r="L493" s="49"/>
      <c r="M493" s="50"/>
      <c r="N493" s="50"/>
      <c r="O493" s="50"/>
      <c r="P493" s="275"/>
      <c r="R493" s="275"/>
      <c r="T493" s="58"/>
      <c r="U493" s="58"/>
    </row>
    <row r="494">
      <c r="D494" s="48"/>
      <c r="E494" s="53"/>
      <c r="F494" s="148"/>
      <c r="G494" s="148"/>
      <c r="H494" s="52"/>
      <c r="I494" s="49"/>
      <c r="J494" s="49"/>
      <c r="K494" s="49"/>
      <c r="L494" s="49"/>
      <c r="M494" s="50"/>
      <c r="N494" s="50"/>
      <c r="O494" s="50"/>
      <c r="P494" s="275"/>
      <c r="R494" s="275"/>
      <c r="T494" s="58"/>
      <c r="U494" s="58"/>
    </row>
    <row r="495">
      <c r="D495" s="48"/>
      <c r="E495" s="53"/>
      <c r="F495" s="148"/>
      <c r="G495" s="148"/>
      <c r="H495" s="52"/>
      <c r="I495" s="49"/>
      <c r="J495" s="49"/>
      <c r="K495" s="49"/>
      <c r="L495" s="49"/>
      <c r="M495" s="50"/>
      <c r="N495" s="50"/>
      <c r="O495" s="50"/>
      <c r="P495" s="275"/>
      <c r="R495" s="275"/>
      <c r="T495" s="58"/>
      <c r="U495" s="58"/>
    </row>
    <row r="496">
      <c r="D496" s="48"/>
      <c r="E496" s="53"/>
      <c r="F496" s="148"/>
      <c r="G496" s="148"/>
      <c r="H496" s="52"/>
      <c r="I496" s="49"/>
      <c r="J496" s="49"/>
      <c r="K496" s="49"/>
      <c r="L496" s="49"/>
      <c r="M496" s="50"/>
      <c r="N496" s="50"/>
      <c r="O496" s="50"/>
      <c r="P496" s="275"/>
      <c r="R496" s="275"/>
      <c r="T496" s="58"/>
      <c r="U496" s="58"/>
    </row>
    <row r="497">
      <c r="D497" s="48"/>
      <c r="E497" s="53"/>
      <c r="F497" s="148"/>
      <c r="G497" s="148"/>
      <c r="H497" s="52"/>
      <c r="I497" s="49"/>
      <c r="J497" s="49"/>
      <c r="K497" s="49"/>
      <c r="L497" s="49"/>
      <c r="M497" s="50"/>
      <c r="N497" s="50"/>
      <c r="O497" s="50"/>
      <c r="P497" s="275"/>
      <c r="R497" s="275"/>
      <c r="T497" s="58"/>
      <c r="U497" s="58"/>
    </row>
    <row r="498">
      <c r="D498" s="48"/>
      <c r="E498" s="53"/>
      <c r="F498" s="148"/>
      <c r="G498" s="148"/>
      <c r="H498" s="52"/>
      <c r="I498" s="49"/>
      <c r="J498" s="49"/>
      <c r="K498" s="49"/>
      <c r="L498" s="49"/>
      <c r="M498" s="50"/>
      <c r="N498" s="50"/>
      <c r="O498" s="50"/>
      <c r="P498" s="275"/>
      <c r="R498" s="275"/>
      <c r="T498" s="58"/>
      <c r="U498" s="58"/>
    </row>
    <row r="499">
      <c r="D499" s="48"/>
      <c r="E499" s="53"/>
      <c r="F499" s="148"/>
      <c r="G499" s="148"/>
      <c r="H499" s="52"/>
      <c r="I499" s="49"/>
      <c r="J499" s="49"/>
      <c r="K499" s="49"/>
      <c r="L499" s="49"/>
      <c r="M499" s="50"/>
      <c r="N499" s="50"/>
      <c r="O499" s="50"/>
      <c r="P499" s="275"/>
      <c r="R499" s="275"/>
      <c r="T499" s="58"/>
      <c r="U499" s="58"/>
    </row>
    <row r="500">
      <c r="D500" s="48"/>
      <c r="E500" s="53"/>
      <c r="F500" s="148"/>
      <c r="G500" s="148"/>
      <c r="H500" s="52"/>
      <c r="I500" s="49"/>
      <c r="J500" s="49"/>
      <c r="K500" s="49"/>
      <c r="L500" s="49"/>
      <c r="M500" s="50"/>
      <c r="N500" s="50"/>
      <c r="O500" s="50"/>
      <c r="P500" s="275"/>
      <c r="R500" s="275"/>
      <c r="T500" s="58"/>
      <c r="U500" s="58"/>
    </row>
    <row r="501">
      <c r="D501" s="48"/>
      <c r="E501" s="53"/>
      <c r="F501" s="148"/>
      <c r="G501" s="148"/>
      <c r="H501" s="52"/>
      <c r="I501" s="49"/>
      <c r="J501" s="49"/>
      <c r="K501" s="49"/>
      <c r="L501" s="49"/>
      <c r="M501" s="50"/>
      <c r="N501" s="50"/>
      <c r="O501" s="50"/>
      <c r="P501" s="275"/>
      <c r="R501" s="275"/>
      <c r="T501" s="58"/>
      <c r="U501" s="58"/>
    </row>
    <row r="502">
      <c r="D502" s="48"/>
      <c r="E502" s="53"/>
      <c r="F502" s="148"/>
      <c r="G502" s="148"/>
      <c r="H502" s="52"/>
      <c r="I502" s="49"/>
      <c r="J502" s="49"/>
      <c r="K502" s="49"/>
      <c r="L502" s="49"/>
      <c r="M502" s="50"/>
      <c r="N502" s="50"/>
      <c r="O502" s="50"/>
      <c r="P502" s="275"/>
      <c r="R502" s="275"/>
      <c r="T502" s="58"/>
      <c r="U502" s="58"/>
    </row>
    <row r="503">
      <c r="D503" s="48"/>
      <c r="E503" s="53"/>
      <c r="F503" s="148"/>
      <c r="G503" s="148"/>
      <c r="H503" s="52"/>
      <c r="I503" s="49"/>
      <c r="J503" s="49"/>
      <c r="K503" s="49"/>
      <c r="L503" s="49"/>
      <c r="M503" s="50"/>
      <c r="N503" s="50"/>
      <c r="O503" s="50"/>
      <c r="P503" s="275"/>
      <c r="R503" s="275"/>
      <c r="T503" s="58"/>
      <c r="U503" s="58"/>
    </row>
    <row r="504">
      <c r="D504" s="48"/>
      <c r="E504" s="53"/>
      <c r="F504" s="148"/>
      <c r="G504" s="148"/>
      <c r="H504" s="52"/>
      <c r="I504" s="49"/>
      <c r="J504" s="49"/>
      <c r="K504" s="49"/>
      <c r="L504" s="49"/>
      <c r="M504" s="50"/>
      <c r="N504" s="50"/>
      <c r="O504" s="50"/>
      <c r="P504" s="275"/>
      <c r="R504" s="275"/>
      <c r="T504" s="58"/>
      <c r="U504" s="58"/>
    </row>
    <row r="505">
      <c r="D505" s="48"/>
      <c r="E505" s="53"/>
      <c r="F505" s="148"/>
      <c r="G505" s="148"/>
      <c r="H505" s="52"/>
      <c r="I505" s="49"/>
      <c r="J505" s="49"/>
      <c r="K505" s="49"/>
      <c r="L505" s="49"/>
      <c r="M505" s="50"/>
      <c r="N505" s="50"/>
      <c r="O505" s="50"/>
      <c r="P505" s="275"/>
      <c r="R505" s="275"/>
      <c r="T505" s="58"/>
      <c r="U505" s="58"/>
    </row>
    <row r="506">
      <c r="D506" s="48"/>
      <c r="E506" s="53"/>
      <c r="F506" s="148"/>
      <c r="G506" s="148"/>
      <c r="H506" s="52"/>
      <c r="I506" s="49"/>
      <c r="J506" s="49"/>
      <c r="K506" s="49"/>
      <c r="L506" s="49"/>
      <c r="M506" s="50"/>
      <c r="N506" s="50"/>
      <c r="O506" s="50"/>
      <c r="P506" s="275"/>
      <c r="R506" s="275"/>
      <c r="T506" s="58"/>
      <c r="U506" s="58"/>
    </row>
    <row r="507">
      <c r="D507" s="48"/>
      <c r="E507" s="53"/>
      <c r="F507" s="148"/>
      <c r="G507" s="148"/>
      <c r="H507" s="52"/>
      <c r="I507" s="49"/>
      <c r="J507" s="49"/>
      <c r="K507" s="49"/>
      <c r="L507" s="49"/>
      <c r="M507" s="50"/>
      <c r="N507" s="50"/>
      <c r="O507" s="50"/>
      <c r="P507" s="275"/>
      <c r="R507" s="275"/>
      <c r="T507" s="58"/>
      <c r="U507" s="58"/>
    </row>
    <row r="508">
      <c r="D508" s="48"/>
      <c r="E508" s="53"/>
      <c r="F508" s="148"/>
      <c r="G508" s="148"/>
      <c r="H508" s="52"/>
      <c r="I508" s="49"/>
      <c r="J508" s="49"/>
      <c r="K508" s="49"/>
      <c r="L508" s="49"/>
      <c r="M508" s="50"/>
      <c r="N508" s="50"/>
      <c r="O508" s="50"/>
      <c r="P508" s="275"/>
      <c r="R508" s="275"/>
      <c r="T508" s="58"/>
      <c r="U508" s="58"/>
    </row>
    <row r="509">
      <c r="D509" s="48"/>
      <c r="E509" s="53"/>
      <c r="F509" s="148"/>
      <c r="G509" s="148"/>
      <c r="H509" s="52"/>
      <c r="I509" s="49"/>
      <c r="J509" s="49"/>
      <c r="K509" s="49"/>
      <c r="L509" s="49"/>
      <c r="M509" s="50"/>
      <c r="N509" s="50"/>
      <c r="O509" s="50"/>
      <c r="P509" s="275"/>
      <c r="R509" s="275"/>
      <c r="T509" s="58"/>
      <c r="U509" s="58"/>
    </row>
    <row r="510">
      <c r="D510" s="48"/>
      <c r="E510" s="53"/>
      <c r="F510" s="148"/>
      <c r="G510" s="148"/>
      <c r="H510" s="52"/>
      <c r="I510" s="49"/>
      <c r="J510" s="49"/>
      <c r="K510" s="49"/>
      <c r="L510" s="49"/>
      <c r="M510" s="50"/>
      <c r="N510" s="50"/>
      <c r="O510" s="50"/>
      <c r="P510" s="275"/>
      <c r="R510" s="275"/>
      <c r="T510" s="58"/>
      <c r="U510" s="58"/>
    </row>
    <row r="511">
      <c r="D511" s="48"/>
      <c r="E511" s="53"/>
      <c r="F511" s="148"/>
      <c r="G511" s="148"/>
      <c r="H511" s="52"/>
      <c r="I511" s="49"/>
      <c r="J511" s="49"/>
      <c r="K511" s="49"/>
      <c r="L511" s="49"/>
      <c r="M511" s="50"/>
      <c r="N511" s="50"/>
      <c r="O511" s="50"/>
      <c r="P511" s="275"/>
      <c r="R511" s="275"/>
      <c r="T511" s="58"/>
      <c r="U511" s="58"/>
    </row>
    <row r="512">
      <c r="D512" s="48"/>
      <c r="E512" s="53"/>
      <c r="F512" s="148"/>
      <c r="G512" s="148"/>
      <c r="H512" s="52"/>
      <c r="I512" s="49"/>
      <c r="J512" s="49"/>
      <c r="K512" s="49"/>
      <c r="L512" s="49"/>
      <c r="M512" s="50"/>
      <c r="N512" s="50"/>
      <c r="O512" s="50"/>
      <c r="P512" s="275"/>
      <c r="R512" s="275"/>
      <c r="T512" s="58"/>
      <c r="U512" s="58"/>
    </row>
    <row r="513">
      <c r="D513" s="48"/>
      <c r="E513" s="53"/>
      <c r="F513" s="148"/>
      <c r="G513" s="148"/>
      <c r="H513" s="52"/>
      <c r="I513" s="49"/>
      <c r="J513" s="49"/>
      <c r="K513" s="49"/>
      <c r="L513" s="49"/>
      <c r="M513" s="50"/>
      <c r="N513" s="50"/>
      <c r="O513" s="50"/>
      <c r="P513" s="275"/>
      <c r="R513" s="275"/>
      <c r="T513" s="58"/>
      <c r="U513" s="58"/>
    </row>
    <row r="514">
      <c r="D514" s="48"/>
      <c r="E514" s="53"/>
      <c r="F514" s="148"/>
      <c r="G514" s="148"/>
      <c r="H514" s="52"/>
      <c r="I514" s="49"/>
      <c r="J514" s="49"/>
      <c r="K514" s="49"/>
      <c r="L514" s="49"/>
      <c r="M514" s="50"/>
      <c r="N514" s="50"/>
      <c r="O514" s="50"/>
      <c r="P514" s="275"/>
      <c r="R514" s="275"/>
      <c r="T514" s="58"/>
      <c r="U514" s="58"/>
    </row>
    <row r="515">
      <c r="D515" s="48"/>
      <c r="E515" s="53"/>
      <c r="F515" s="148"/>
      <c r="G515" s="148"/>
      <c r="H515" s="52"/>
      <c r="I515" s="49"/>
      <c r="J515" s="49"/>
      <c r="K515" s="49"/>
      <c r="L515" s="49"/>
      <c r="M515" s="50"/>
      <c r="N515" s="50"/>
      <c r="O515" s="50"/>
      <c r="P515" s="275"/>
      <c r="R515" s="275"/>
      <c r="T515" s="58"/>
      <c r="U515" s="58"/>
    </row>
    <row r="516">
      <c r="D516" s="48"/>
      <c r="E516" s="53"/>
      <c r="F516" s="148"/>
      <c r="G516" s="148"/>
      <c r="H516" s="52"/>
      <c r="I516" s="49"/>
      <c r="J516" s="49"/>
      <c r="K516" s="49"/>
      <c r="L516" s="49"/>
      <c r="M516" s="50"/>
      <c r="N516" s="50"/>
      <c r="O516" s="50"/>
      <c r="P516" s="275"/>
      <c r="R516" s="275"/>
      <c r="T516" s="58"/>
      <c r="U516" s="58"/>
    </row>
    <row r="517">
      <c r="D517" s="48"/>
      <c r="E517" s="53"/>
      <c r="F517" s="148"/>
      <c r="G517" s="148"/>
      <c r="H517" s="52"/>
      <c r="I517" s="49"/>
      <c r="J517" s="49"/>
      <c r="K517" s="49"/>
      <c r="L517" s="49"/>
      <c r="M517" s="50"/>
      <c r="N517" s="50"/>
      <c r="O517" s="50"/>
      <c r="P517" s="275"/>
      <c r="R517" s="275"/>
      <c r="T517" s="58"/>
      <c r="U517" s="58"/>
    </row>
    <row r="518">
      <c r="D518" s="48"/>
      <c r="E518" s="53"/>
      <c r="F518" s="148"/>
      <c r="G518" s="148"/>
      <c r="H518" s="52"/>
      <c r="I518" s="49"/>
      <c r="J518" s="49"/>
      <c r="K518" s="49"/>
      <c r="L518" s="49"/>
      <c r="M518" s="50"/>
      <c r="N518" s="50"/>
      <c r="O518" s="50"/>
      <c r="P518" s="275"/>
      <c r="R518" s="275"/>
      <c r="T518" s="58"/>
      <c r="U518" s="58"/>
    </row>
    <row r="519">
      <c r="D519" s="48"/>
      <c r="E519" s="53"/>
      <c r="F519" s="148"/>
      <c r="G519" s="148"/>
      <c r="H519" s="52"/>
      <c r="I519" s="49"/>
      <c r="J519" s="49"/>
      <c r="K519" s="49"/>
      <c r="L519" s="49"/>
      <c r="M519" s="50"/>
      <c r="N519" s="50"/>
      <c r="O519" s="50"/>
      <c r="P519" s="275"/>
      <c r="R519" s="275"/>
      <c r="T519" s="58"/>
      <c r="U519" s="58"/>
    </row>
    <row r="520">
      <c r="D520" s="48"/>
      <c r="E520" s="53"/>
      <c r="F520" s="148"/>
      <c r="G520" s="148"/>
      <c r="H520" s="52"/>
      <c r="I520" s="49"/>
      <c r="J520" s="49"/>
      <c r="K520" s="49"/>
      <c r="L520" s="49"/>
      <c r="M520" s="50"/>
      <c r="N520" s="50"/>
      <c r="O520" s="50"/>
      <c r="P520" s="275"/>
      <c r="R520" s="275"/>
      <c r="T520" s="58"/>
      <c r="U520" s="58"/>
    </row>
    <row r="521">
      <c r="D521" s="48"/>
      <c r="E521" s="53"/>
      <c r="F521" s="148"/>
      <c r="G521" s="148"/>
      <c r="H521" s="52"/>
      <c r="I521" s="49"/>
      <c r="J521" s="49"/>
      <c r="K521" s="49"/>
      <c r="L521" s="49"/>
      <c r="M521" s="50"/>
      <c r="N521" s="50"/>
      <c r="O521" s="50"/>
      <c r="P521" s="275"/>
      <c r="R521" s="275"/>
      <c r="T521" s="58"/>
      <c r="U521" s="58"/>
    </row>
    <row r="522">
      <c r="D522" s="48"/>
      <c r="E522" s="53"/>
      <c r="F522" s="148"/>
      <c r="G522" s="148"/>
      <c r="H522" s="52"/>
      <c r="I522" s="49"/>
      <c r="J522" s="49"/>
      <c r="K522" s="49"/>
      <c r="L522" s="49"/>
      <c r="M522" s="50"/>
      <c r="N522" s="50"/>
      <c r="O522" s="50"/>
      <c r="P522" s="275"/>
      <c r="R522" s="275"/>
      <c r="T522" s="58"/>
      <c r="U522" s="58"/>
    </row>
    <row r="523">
      <c r="D523" s="48"/>
      <c r="E523" s="53"/>
      <c r="F523" s="148"/>
      <c r="G523" s="148"/>
      <c r="H523" s="52"/>
      <c r="I523" s="49"/>
      <c r="J523" s="49"/>
      <c r="K523" s="49"/>
      <c r="L523" s="49"/>
      <c r="M523" s="50"/>
      <c r="N523" s="50"/>
      <c r="O523" s="50"/>
      <c r="P523" s="275"/>
      <c r="R523" s="275"/>
      <c r="T523" s="58"/>
      <c r="U523" s="58"/>
    </row>
    <row r="524">
      <c r="D524" s="48"/>
      <c r="E524" s="53"/>
      <c r="F524" s="148"/>
      <c r="G524" s="148"/>
      <c r="H524" s="52"/>
      <c r="I524" s="49"/>
      <c r="J524" s="49"/>
      <c r="K524" s="49"/>
      <c r="L524" s="49"/>
      <c r="M524" s="50"/>
      <c r="N524" s="50"/>
      <c r="O524" s="50"/>
      <c r="P524" s="275"/>
      <c r="R524" s="275"/>
      <c r="T524" s="58"/>
      <c r="U524" s="58"/>
    </row>
    <row r="525">
      <c r="D525" s="48"/>
      <c r="E525" s="53"/>
      <c r="F525" s="148"/>
      <c r="G525" s="148"/>
      <c r="H525" s="52"/>
      <c r="I525" s="49"/>
      <c r="J525" s="49"/>
      <c r="K525" s="49"/>
      <c r="L525" s="49"/>
      <c r="M525" s="50"/>
      <c r="N525" s="50"/>
      <c r="O525" s="50"/>
      <c r="P525" s="275"/>
      <c r="R525" s="275"/>
      <c r="T525" s="58"/>
      <c r="U525" s="58"/>
    </row>
    <row r="526">
      <c r="D526" s="48"/>
      <c r="E526" s="53"/>
      <c r="F526" s="148"/>
      <c r="G526" s="148"/>
      <c r="H526" s="52"/>
      <c r="I526" s="49"/>
      <c r="J526" s="49"/>
      <c r="K526" s="49"/>
      <c r="L526" s="49"/>
      <c r="M526" s="50"/>
      <c r="N526" s="50"/>
      <c r="O526" s="50"/>
      <c r="P526" s="275"/>
      <c r="R526" s="275"/>
      <c r="T526" s="58"/>
      <c r="U526" s="58"/>
    </row>
    <row r="527">
      <c r="D527" s="48"/>
      <c r="E527" s="53"/>
      <c r="F527" s="148"/>
      <c r="G527" s="148"/>
      <c r="H527" s="52"/>
      <c r="I527" s="49"/>
      <c r="J527" s="49"/>
      <c r="K527" s="49"/>
      <c r="L527" s="49"/>
      <c r="M527" s="50"/>
      <c r="N527" s="50"/>
      <c r="O527" s="50"/>
      <c r="P527" s="275"/>
      <c r="R527" s="275"/>
      <c r="T527" s="58"/>
      <c r="U527" s="58"/>
    </row>
    <row r="528">
      <c r="D528" s="48"/>
      <c r="E528" s="53"/>
      <c r="F528" s="148"/>
      <c r="G528" s="148"/>
      <c r="H528" s="52"/>
      <c r="I528" s="49"/>
      <c r="J528" s="49"/>
      <c r="K528" s="49"/>
      <c r="L528" s="49"/>
      <c r="M528" s="50"/>
      <c r="N528" s="50"/>
      <c r="O528" s="50"/>
      <c r="P528" s="275"/>
      <c r="R528" s="275"/>
      <c r="T528" s="58"/>
      <c r="U528" s="58"/>
    </row>
    <row r="529">
      <c r="D529" s="48"/>
      <c r="E529" s="53"/>
      <c r="F529" s="148"/>
      <c r="G529" s="148"/>
      <c r="H529" s="52"/>
      <c r="I529" s="49"/>
      <c r="J529" s="49"/>
      <c r="K529" s="49"/>
      <c r="L529" s="49"/>
      <c r="M529" s="50"/>
      <c r="N529" s="50"/>
      <c r="O529" s="50"/>
      <c r="P529" s="275"/>
      <c r="R529" s="275"/>
      <c r="T529" s="58"/>
      <c r="U529" s="58"/>
    </row>
    <row r="530">
      <c r="D530" s="48"/>
      <c r="E530" s="53"/>
      <c r="F530" s="148"/>
      <c r="G530" s="148"/>
      <c r="H530" s="52"/>
      <c r="I530" s="49"/>
      <c r="J530" s="49"/>
      <c r="K530" s="49"/>
      <c r="L530" s="49"/>
      <c r="M530" s="50"/>
      <c r="N530" s="50"/>
      <c r="O530" s="50"/>
      <c r="P530" s="275"/>
      <c r="R530" s="275"/>
      <c r="T530" s="58"/>
      <c r="U530" s="58"/>
    </row>
    <row r="531">
      <c r="D531" s="48"/>
      <c r="E531" s="53"/>
      <c r="F531" s="148"/>
      <c r="G531" s="148"/>
      <c r="H531" s="52"/>
      <c r="I531" s="49"/>
      <c r="J531" s="49"/>
      <c r="K531" s="49"/>
      <c r="L531" s="49"/>
      <c r="M531" s="50"/>
      <c r="N531" s="50"/>
      <c r="O531" s="50"/>
      <c r="P531" s="275"/>
      <c r="R531" s="275"/>
      <c r="T531" s="58"/>
      <c r="U531" s="58"/>
    </row>
    <row r="532">
      <c r="D532" s="48"/>
      <c r="E532" s="53"/>
      <c r="F532" s="148"/>
      <c r="G532" s="148"/>
      <c r="H532" s="52"/>
      <c r="I532" s="49"/>
      <c r="J532" s="49"/>
      <c r="K532" s="49"/>
      <c r="L532" s="49"/>
      <c r="M532" s="50"/>
      <c r="N532" s="50"/>
      <c r="O532" s="50"/>
      <c r="P532" s="275"/>
      <c r="R532" s="275"/>
      <c r="T532" s="58"/>
      <c r="U532" s="58"/>
    </row>
    <row r="533">
      <c r="D533" s="48"/>
      <c r="E533" s="53"/>
      <c r="F533" s="148"/>
      <c r="G533" s="148"/>
      <c r="H533" s="52"/>
      <c r="I533" s="49"/>
      <c r="J533" s="49"/>
      <c r="K533" s="49"/>
      <c r="L533" s="49"/>
      <c r="M533" s="50"/>
      <c r="N533" s="50"/>
      <c r="O533" s="50"/>
      <c r="P533" s="275"/>
      <c r="R533" s="275"/>
      <c r="T533" s="58"/>
      <c r="U533" s="58"/>
    </row>
    <row r="534">
      <c r="D534" s="48"/>
      <c r="E534" s="53"/>
      <c r="F534" s="148"/>
      <c r="G534" s="148"/>
      <c r="H534" s="52"/>
      <c r="I534" s="49"/>
      <c r="J534" s="49"/>
      <c r="K534" s="49"/>
      <c r="L534" s="49"/>
      <c r="M534" s="50"/>
      <c r="N534" s="50"/>
      <c r="O534" s="50"/>
      <c r="P534" s="275"/>
      <c r="R534" s="275"/>
      <c r="T534" s="58"/>
      <c r="U534" s="58"/>
    </row>
    <row r="535">
      <c r="D535" s="48"/>
      <c r="E535" s="53"/>
      <c r="F535" s="148"/>
      <c r="G535" s="148"/>
      <c r="H535" s="52"/>
      <c r="I535" s="49"/>
      <c r="J535" s="49"/>
      <c r="K535" s="49"/>
      <c r="L535" s="49"/>
      <c r="M535" s="50"/>
      <c r="N535" s="50"/>
      <c r="O535" s="50"/>
      <c r="P535" s="275"/>
      <c r="R535" s="275"/>
      <c r="T535" s="58"/>
      <c r="U535" s="58"/>
    </row>
    <row r="536">
      <c r="D536" s="48"/>
      <c r="E536" s="53"/>
      <c r="F536" s="148"/>
      <c r="G536" s="148"/>
      <c r="H536" s="52"/>
      <c r="I536" s="49"/>
      <c r="J536" s="49"/>
      <c r="K536" s="49"/>
      <c r="L536" s="49"/>
      <c r="M536" s="50"/>
      <c r="N536" s="50"/>
      <c r="O536" s="50"/>
      <c r="P536" s="275"/>
      <c r="R536" s="275"/>
      <c r="T536" s="58"/>
      <c r="U536" s="58"/>
    </row>
    <row r="537">
      <c r="D537" s="48"/>
      <c r="E537" s="53"/>
      <c r="F537" s="148"/>
      <c r="G537" s="148"/>
      <c r="H537" s="52"/>
      <c r="I537" s="49"/>
      <c r="J537" s="49"/>
      <c r="K537" s="49"/>
      <c r="L537" s="49"/>
      <c r="M537" s="50"/>
      <c r="N537" s="50"/>
      <c r="O537" s="50"/>
      <c r="P537" s="275"/>
      <c r="R537" s="275"/>
      <c r="T537" s="58"/>
      <c r="U537" s="58"/>
    </row>
    <row r="538">
      <c r="D538" s="48"/>
      <c r="E538" s="53"/>
      <c r="F538" s="148"/>
      <c r="G538" s="148"/>
      <c r="H538" s="52"/>
      <c r="I538" s="49"/>
      <c r="J538" s="49"/>
      <c r="K538" s="49"/>
      <c r="L538" s="49"/>
      <c r="M538" s="50"/>
      <c r="N538" s="50"/>
      <c r="O538" s="50"/>
      <c r="P538" s="275"/>
      <c r="R538" s="275"/>
      <c r="T538" s="58"/>
      <c r="U538" s="58"/>
    </row>
    <row r="539">
      <c r="D539" s="48"/>
      <c r="E539" s="53"/>
      <c r="F539" s="148"/>
      <c r="G539" s="148"/>
      <c r="H539" s="52"/>
      <c r="I539" s="49"/>
      <c r="J539" s="49"/>
      <c r="K539" s="49"/>
      <c r="L539" s="49"/>
      <c r="M539" s="50"/>
      <c r="N539" s="50"/>
      <c r="O539" s="50"/>
      <c r="P539" s="275"/>
      <c r="R539" s="275"/>
      <c r="T539" s="58"/>
      <c r="U539" s="58"/>
    </row>
    <row r="540">
      <c r="D540" s="48"/>
      <c r="E540" s="53"/>
      <c r="F540" s="148"/>
      <c r="G540" s="148"/>
      <c r="H540" s="52"/>
      <c r="I540" s="49"/>
      <c r="J540" s="49"/>
      <c r="K540" s="49"/>
      <c r="L540" s="49"/>
      <c r="M540" s="50"/>
      <c r="N540" s="50"/>
      <c r="O540" s="50"/>
      <c r="P540" s="275"/>
      <c r="R540" s="275"/>
      <c r="T540" s="58"/>
      <c r="U540" s="58"/>
    </row>
    <row r="541">
      <c r="D541" s="48"/>
      <c r="E541" s="53"/>
      <c r="F541" s="148"/>
      <c r="G541" s="148"/>
      <c r="H541" s="52"/>
      <c r="I541" s="49"/>
      <c r="J541" s="49"/>
      <c r="K541" s="49"/>
      <c r="L541" s="49"/>
      <c r="M541" s="50"/>
      <c r="N541" s="50"/>
      <c r="O541" s="50"/>
      <c r="P541" s="275"/>
      <c r="R541" s="275"/>
      <c r="T541" s="58"/>
      <c r="U541" s="58"/>
    </row>
    <row r="542">
      <c r="D542" s="48"/>
      <c r="E542" s="53"/>
      <c r="F542" s="148"/>
      <c r="G542" s="148"/>
      <c r="H542" s="52"/>
      <c r="I542" s="49"/>
      <c r="J542" s="49"/>
      <c r="K542" s="49"/>
      <c r="L542" s="49"/>
      <c r="M542" s="50"/>
      <c r="N542" s="50"/>
      <c r="O542" s="50"/>
      <c r="P542" s="275"/>
      <c r="R542" s="275"/>
      <c r="T542" s="58"/>
      <c r="U542" s="58"/>
    </row>
    <row r="543">
      <c r="D543" s="48"/>
      <c r="E543" s="53"/>
      <c r="F543" s="148"/>
      <c r="G543" s="148"/>
      <c r="H543" s="52"/>
      <c r="I543" s="49"/>
      <c r="J543" s="49"/>
      <c r="K543" s="49"/>
      <c r="L543" s="49"/>
      <c r="M543" s="50"/>
      <c r="N543" s="50"/>
      <c r="O543" s="50"/>
      <c r="P543" s="275"/>
      <c r="R543" s="275"/>
      <c r="T543" s="58"/>
      <c r="U543" s="58"/>
    </row>
    <row r="544">
      <c r="D544" s="48"/>
      <c r="E544" s="53"/>
      <c r="F544" s="148"/>
      <c r="G544" s="148"/>
      <c r="H544" s="52"/>
      <c r="I544" s="49"/>
      <c r="J544" s="49"/>
      <c r="K544" s="49"/>
      <c r="L544" s="49"/>
      <c r="M544" s="50"/>
      <c r="N544" s="50"/>
      <c r="O544" s="50"/>
      <c r="P544" s="275"/>
      <c r="R544" s="275"/>
      <c r="T544" s="58"/>
      <c r="U544" s="58"/>
    </row>
    <row r="545">
      <c r="D545" s="48"/>
      <c r="E545" s="53"/>
      <c r="F545" s="148"/>
      <c r="G545" s="148"/>
      <c r="H545" s="52"/>
      <c r="I545" s="49"/>
      <c r="J545" s="49"/>
      <c r="K545" s="49"/>
      <c r="L545" s="49"/>
      <c r="M545" s="50"/>
      <c r="N545" s="50"/>
      <c r="O545" s="50"/>
      <c r="P545" s="275"/>
      <c r="R545" s="275"/>
      <c r="T545" s="58"/>
      <c r="U545" s="58"/>
    </row>
    <row r="546">
      <c r="D546" s="48"/>
      <c r="E546" s="53"/>
      <c r="F546" s="148"/>
      <c r="G546" s="148"/>
      <c r="H546" s="52"/>
      <c r="I546" s="49"/>
      <c r="J546" s="49"/>
      <c r="K546" s="49"/>
      <c r="L546" s="49"/>
      <c r="M546" s="50"/>
      <c r="N546" s="50"/>
      <c r="O546" s="50"/>
      <c r="P546" s="275"/>
      <c r="R546" s="275"/>
      <c r="T546" s="58"/>
      <c r="U546" s="58"/>
    </row>
    <row r="547">
      <c r="D547" s="48"/>
      <c r="E547" s="53"/>
      <c r="F547" s="148"/>
      <c r="G547" s="148"/>
      <c r="H547" s="52"/>
      <c r="I547" s="49"/>
      <c r="J547" s="49"/>
      <c r="K547" s="49"/>
      <c r="L547" s="49"/>
      <c r="M547" s="50"/>
      <c r="N547" s="50"/>
      <c r="O547" s="50"/>
      <c r="P547" s="275"/>
      <c r="R547" s="275"/>
      <c r="T547" s="58"/>
      <c r="U547" s="58"/>
    </row>
    <row r="548">
      <c r="D548" s="48"/>
      <c r="E548" s="53"/>
      <c r="F548" s="148"/>
      <c r="G548" s="148"/>
      <c r="H548" s="52"/>
      <c r="I548" s="49"/>
      <c r="J548" s="49"/>
      <c r="K548" s="49"/>
      <c r="L548" s="49"/>
      <c r="M548" s="50"/>
      <c r="N548" s="50"/>
      <c r="O548" s="50"/>
      <c r="P548" s="275"/>
      <c r="R548" s="275"/>
      <c r="T548" s="58"/>
      <c r="U548" s="58"/>
    </row>
    <row r="549">
      <c r="D549" s="48"/>
      <c r="E549" s="53"/>
      <c r="F549" s="148"/>
      <c r="G549" s="148"/>
      <c r="H549" s="52"/>
      <c r="I549" s="49"/>
      <c r="J549" s="49"/>
      <c r="K549" s="49"/>
      <c r="L549" s="49"/>
      <c r="M549" s="50"/>
      <c r="N549" s="50"/>
      <c r="O549" s="50"/>
      <c r="P549" s="275"/>
      <c r="R549" s="275"/>
      <c r="T549" s="58"/>
      <c r="U549" s="58"/>
    </row>
    <row r="550">
      <c r="D550" s="48"/>
      <c r="E550" s="53"/>
      <c r="F550" s="148"/>
      <c r="G550" s="148"/>
      <c r="H550" s="52"/>
      <c r="I550" s="49"/>
      <c r="J550" s="49"/>
      <c r="K550" s="49"/>
      <c r="L550" s="49"/>
      <c r="M550" s="50"/>
      <c r="N550" s="50"/>
      <c r="O550" s="50"/>
      <c r="P550" s="275"/>
      <c r="R550" s="275"/>
      <c r="T550" s="58"/>
      <c r="U550" s="58"/>
    </row>
    <row r="551">
      <c r="D551" s="48"/>
      <c r="E551" s="53"/>
      <c r="F551" s="148"/>
      <c r="G551" s="148"/>
      <c r="H551" s="52"/>
      <c r="I551" s="49"/>
      <c r="J551" s="49"/>
      <c r="K551" s="49"/>
      <c r="L551" s="49"/>
      <c r="M551" s="50"/>
      <c r="N551" s="50"/>
      <c r="O551" s="50"/>
      <c r="P551" s="275"/>
      <c r="R551" s="275"/>
      <c r="T551" s="58"/>
      <c r="U551" s="58"/>
    </row>
    <row r="552">
      <c r="D552" s="48"/>
      <c r="E552" s="53"/>
      <c r="F552" s="148"/>
      <c r="G552" s="148"/>
      <c r="H552" s="52"/>
      <c r="I552" s="49"/>
      <c r="J552" s="49"/>
      <c r="K552" s="49"/>
      <c r="L552" s="49"/>
      <c r="M552" s="50"/>
      <c r="N552" s="50"/>
      <c r="O552" s="50"/>
      <c r="P552" s="275"/>
      <c r="R552" s="275"/>
      <c r="T552" s="58"/>
      <c r="U552" s="58"/>
    </row>
    <row r="553">
      <c r="D553" s="48"/>
      <c r="E553" s="53"/>
      <c r="F553" s="148"/>
      <c r="G553" s="148"/>
      <c r="H553" s="52"/>
      <c r="I553" s="49"/>
      <c r="J553" s="49"/>
      <c r="K553" s="49"/>
      <c r="L553" s="49"/>
      <c r="M553" s="50"/>
      <c r="N553" s="50"/>
      <c r="O553" s="50"/>
      <c r="P553" s="275"/>
      <c r="R553" s="275"/>
      <c r="T553" s="58"/>
      <c r="U553" s="58"/>
    </row>
    <row r="554">
      <c r="D554" s="48"/>
      <c r="E554" s="53"/>
      <c r="F554" s="148"/>
      <c r="G554" s="148"/>
      <c r="H554" s="52"/>
      <c r="I554" s="49"/>
      <c r="J554" s="49"/>
      <c r="K554" s="49"/>
      <c r="L554" s="49"/>
      <c r="M554" s="50"/>
      <c r="N554" s="50"/>
      <c r="O554" s="50"/>
      <c r="P554" s="275"/>
      <c r="R554" s="275"/>
      <c r="T554" s="58"/>
      <c r="U554" s="58"/>
    </row>
    <row r="555">
      <c r="D555" s="48"/>
      <c r="E555" s="53"/>
      <c r="F555" s="148"/>
      <c r="G555" s="148"/>
      <c r="H555" s="52"/>
      <c r="I555" s="49"/>
      <c r="J555" s="49"/>
      <c r="K555" s="49"/>
      <c r="L555" s="49"/>
      <c r="M555" s="50"/>
      <c r="N555" s="50"/>
      <c r="O555" s="50"/>
      <c r="P555" s="275"/>
      <c r="R555" s="275"/>
      <c r="T555" s="58"/>
      <c r="U555" s="58"/>
    </row>
    <row r="556">
      <c r="D556" s="48"/>
      <c r="E556" s="53"/>
      <c r="F556" s="148"/>
      <c r="G556" s="148"/>
      <c r="H556" s="52"/>
      <c r="I556" s="49"/>
      <c r="J556" s="49"/>
      <c r="K556" s="49"/>
      <c r="L556" s="49"/>
      <c r="M556" s="50"/>
      <c r="N556" s="50"/>
      <c r="O556" s="50"/>
      <c r="P556" s="275"/>
      <c r="R556" s="275"/>
      <c r="T556" s="58"/>
      <c r="U556" s="58"/>
    </row>
    <row r="557">
      <c r="D557" s="48"/>
      <c r="E557" s="53"/>
      <c r="F557" s="148"/>
      <c r="G557" s="148"/>
      <c r="H557" s="52"/>
      <c r="I557" s="49"/>
      <c r="J557" s="49"/>
      <c r="K557" s="49"/>
      <c r="L557" s="49"/>
      <c r="M557" s="50"/>
      <c r="N557" s="50"/>
      <c r="O557" s="50"/>
      <c r="P557" s="275"/>
      <c r="R557" s="275"/>
      <c r="T557" s="58"/>
      <c r="U557" s="58"/>
    </row>
    <row r="558">
      <c r="D558" s="48"/>
      <c r="E558" s="53"/>
      <c r="F558" s="148"/>
      <c r="G558" s="148"/>
      <c r="H558" s="52"/>
      <c r="I558" s="49"/>
      <c r="J558" s="49"/>
      <c r="K558" s="49"/>
      <c r="L558" s="49"/>
      <c r="M558" s="50"/>
      <c r="N558" s="50"/>
      <c r="O558" s="50"/>
      <c r="P558" s="275"/>
      <c r="R558" s="275"/>
      <c r="T558" s="58"/>
      <c r="U558" s="58"/>
    </row>
    <row r="559">
      <c r="D559" s="48"/>
      <c r="E559" s="53"/>
      <c r="F559" s="148"/>
      <c r="G559" s="148"/>
      <c r="H559" s="52"/>
      <c r="I559" s="49"/>
      <c r="J559" s="49"/>
      <c r="K559" s="49"/>
      <c r="L559" s="49"/>
      <c r="M559" s="50"/>
      <c r="N559" s="50"/>
      <c r="O559" s="50"/>
      <c r="P559" s="275"/>
      <c r="R559" s="275"/>
      <c r="T559" s="58"/>
      <c r="U559" s="58"/>
    </row>
    <row r="560">
      <c r="D560" s="48"/>
      <c r="E560" s="53"/>
      <c r="F560" s="148"/>
      <c r="G560" s="148"/>
      <c r="H560" s="52"/>
      <c r="I560" s="49"/>
      <c r="J560" s="49"/>
      <c r="K560" s="49"/>
      <c r="L560" s="49"/>
      <c r="M560" s="50"/>
      <c r="N560" s="50"/>
      <c r="O560" s="50"/>
      <c r="P560" s="275"/>
      <c r="R560" s="275"/>
      <c r="T560" s="58"/>
      <c r="U560" s="58"/>
    </row>
    <row r="561">
      <c r="D561" s="48"/>
      <c r="E561" s="53"/>
      <c r="F561" s="148"/>
      <c r="G561" s="148"/>
      <c r="H561" s="52"/>
      <c r="I561" s="49"/>
      <c r="J561" s="49"/>
      <c r="K561" s="49"/>
      <c r="L561" s="49"/>
      <c r="M561" s="50"/>
      <c r="N561" s="50"/>
      <c r="O561" s="50"/>
      <c r="P561" s="275"/>
      <c r="R561" s="275"/>
      <c r="T561" s="58"/>
      <c r="U561" s="58"/>
    </row>
    <row r="562">
      <c r="D562" s="48"/>
      <c r="E562" s="53"/>
      <c r="F562" s="148"/>
      <c r="G562" s="148"/>
      <c r="H562" s="52"/>
      <c r="I562" s="49"/>
      <c r="J562" s="49"/>
      <c r="K562" s="49"/>
      <c r="L562" s="49"/>
      <c r="M562" s="50"/>
      <c r="N562" s="50"/>
      <c r="O562" s="50"/>
      <c r="P562" s="275"/>
      <c r="R562" s="275"/>
      <c r="T562" s="58"/>
      <c r="U562" s="58"/>
    </row>
    <row r="563">
      <c r="D563" s="48"/>
      <c r="E563" s="53"/>
      <c r="F563" s="148"/>
      <c r="G563" s="148"/>
      <c r="H563" s="52"/>
      <c r="I563" s="49"/>
      <c r="J563" s="49"/>
      <c r="K563" s="49"/>
      <c r="L563" s="49"/>
      <c r="M563" s="50"/>
      <c r="N563" s="50"/>
      <c r="O563" s="50"/>
      <c r="P563" s="275"/>
      <c r="R563" s="275"/>
      <c r="T563" s="58"/>
      <c r="U563" s="58"/>
    </row>
    <row r="564">
      <c r="D564" s="48"/>
      <c r="E564" s="53"/>
      <c r="F564" s="148"/>
      <c r="G564" s="148"/>
      <c r="H564" s="52"/>
      <c r="I564" s="49"/>
      <c r="J564" s="49"/>
      <c r="K564" s="49"/>
      <c r="L564" s="49"/>
      <c r="M564" s="50"/>
      <c r="N564" s="50"/>
      <c r="O564" s="50"/>
      <c r="P564" s="275"/>
      <c r="R564" s="275"/>
      <c r="T564" s="58"/>
      <c r="U564" s="58"/>
    </row>
    <row r="565">
      <c r="D565" s="48"/>
      <c r="E565" s="53"/>
      <c r="F565" s="148"/>
      <c r="G565" s="148"/>
      <c r="H565" s="52"/>
      <c r="I565" s="49"/>
      <c r="J565" s="49"/>
      <c r="K565" s="49"/>
      <c r="L565" s="49"/>
      <c r="M565" s="50"/>
      <c r="N565" s="50"/>
      <c r="O565" s="50"/>
      <c r="P565" s="275"/>
      <c r="R565" s="275"/>
      <c r="T565" s="58"/>
      <c r="U565" s="58"/>
    </row>
    <row r="566">
      <c r="D566" s="48"/>
      <c r="E566" s="53"/>
      <c r="F566" s="148"/>
      <c r="G566" s="148"/>
      <c r="H566" s="52"/>
      <c r="I566" s="49"/>
      <c r="J566" s="49"/>
      <c r="K566" s="49"/>
      <c r="L566" s="49"/>
      <c r="M566" s="50"/>
      <c r="N566" s="50"/>
      <c r="O566" s="50"/>
      <c r="P566" s="275"/>
      <c r="R566" s="275"/>
      <c r="T566" s="58"/>
      <c r="U566" s="58"/>
    </row>
    <row r="567">
      <c r="D567" s="48"/>
      <c r="E567" s="53"/>
      <c r="F567" s="148"/>
      <c r="G567" s="148"/>
      <c r="H567" s="52"/>
      <c r="I567" s="49"/>
      <c r="J567" s="49"/>
      <c r="K567" s="49"/>
      <c r="L567" s="49"/>
      <c r="M567" s="50"/>
      <c r="N567" s="50"/>
      <c r="O567" s="50"/>
      <c r="P567" s="275"/>
      <c r="R567" s="275"/>
      <c r="T567" s="58"/>
      <c r="U567" s="58"/>
    </row>
    <row r="568">
      <c r="D568" s="48"/>
      <c r="E568" s="53"/>
      <c r="F568" s="148"/>
      <c r="G568" s="148"/>
      <c r="H568" s="52"/>
      <c r="I568" s="49"/>
      <c r="J568" s="49"/>
      <c r="K568" s="49"/>
      <c r="L568" s="49"/>
      <c r="M568" s="50"/>
      <c r="N568" s="50"/>
      <c r="O568" s="50"/>
      <c r="P568" s="275"/>
      <c r="R568" s="275"/>
      <c r="T568" s="58"/>
      <c r="U568" s="58"/>
    </row>
    <row r="569">
      <c r="D569" s="48"/>
      <c r="E569" s="53"/>
      <c r="F569" s="148"/>
      <c r="G569" s="148"/>
      <c r="H569" s="52"/>
      <c r="I569" s="49"/>
      <c r="J569" s="49"/>
      <c r="K569" s="49"/>
      <c r="L569" s="49"/>
      <c r="M569" s="50"/>
      <c r="N569" s="50"/>
      <c r="O569" s="50"/>
      <c r="P569" s="275"/>
      <c r="R569" s="275"/>
      <c r="T569" s="58"/>
      <c r="U569" s="58"/>
    </row>
    <row r="570">
      <c r="D570" s="48"/>
      <c r="E570" s="53"/>
      <c r="F570" s="148"/>
      <c r="G570" s="148"/>
      <c r="H570" s="52"/>
      <c r="I570" s="49"/>
      <c r="J570" s="49"/>
      <c r="K570" s="49"/>
      <c r="L570" s="49"/>
      <c r="M570" s="50"/>
      <c r="N570" s="50"/>
      <c r="O570" s="50"/>
      <c r="P570" s="275"/>
      <c r="R570" s="275"/>
      <c r="T570" s="58"/>
      <c r="U570" s="58"/>
    </row>
    <row r="571">
      <c r="D571" s="48"/>
      <c r="E571" s="53"/>
      <c r="F571" s="148"/>
      <c r="G571" s="148"/>
      <c r="H571" s="52"/>
      <c r="I571" s="49"/>
      <c r="J571" s="49"/>
      <c r="K571" s="49"/>
      <c r="L571" s="49"/>
      <c r="M571" s="50"/>
      <c r="N571" s="50"/>
      <c r="O571" s="50"/>
      <c r="P571" s="275"/>
      <c r="R571" s="275"/>
      <c r="T571" s="58"/>
      <c r="U571" s="58"/>
    </row>
    <row r="572">
      <c r="D572" s="48"/>
      <c r="E572" s="53"/>
      <c r="F572" s="148"/>
      <c r="G572" s="148"/>
      <c r="H572" s="52"/>
      <c r="I572" s="49"/>
      <c r="J572" s="49"/>
      <c r="K572" s="49"/>
      <c r="L572" s="49"/>
      <c r="M572" s="50"/>
      <c r="N572" s="50"/>
      <c r="O572" s="50"/>
      <c r="P572" s="275"/>
      <c r="R572" s="275"/>
      <c r="T572" s="58"/>
      <c r="U572" s="58"/>
    </row>
    <row r="573">
      <c r="D573" s="48"/>
      <c r="E573" s="53"/>
      <c r="F573" s="148"/>
      <c r="G573" s="148"/>
      <c r="H573" s="52"/>
      <c r="I573" s="49"/>
      <c r="J573" s="49"/>
      <c r="K573" s="49"/>
      <c r="L573" s="49"/>
      <c r="M573" s="50"/>
      <c r="N573" s="50"/>
      <c r="O573" s="50"/>
      <c r="P573" s="275"/>
      <c r="R573" s="275"/>
      <c r="T573" s="58"/>
      <c r="U573" s="58"/>
    </row>
    <row r="574">
      <c r="D574" s="48"/>
      <c r="E574" s="53"/>
      <c r="F574" s="148"/>
      <c r="G574" s="148"/>
      <c r="H574" s="52"/>
      <c r="I574" s="49"/>
      <c r="J574" s="49"/>
      <c r="K574" s="49"/>
      <c r="L574" s="49"/>
      <c r="M574" s="50"/>
      <c r="N574" s="50"/>
      <c r="O574" s="50"/>
      <c r="P574" s="275"/>
      <c r="R574" s="275"/>
      <c r="T574" s="58"/>
      <c r="U574" s="58"/>
    </row>
    <row r="575">
      <c r="D575" s="48"/>
      <c r="E575" s="53"/>
      <c r="F575" s="148"/>
      <c r="G575" s="148"/>
      <c r="H575" s="52"/>
      <c r="I575" s="49"/>
      <c r="J575" s="49"/>
      <c r="K575" s="49"/>
      <c r="L575" s="49"/>
      <c r="M575" s="50"/>
      <c r="N575" s="50"/>
      <c r="O575" s="50"/>
      <c r="P575" s="275"/>
      <c r="R575" s="275"/>
      <c r="T575" s="58"/>
      <c r="U575" s="58"/>
    </row>
    <row r="576">
      <c r="D576" s="48"/>
      <c r="E576" s="53"/>
      <c r="F576" s="148"/>
      <c r="G576" s="148"/>
      <c r="H576" s="52"/>
      <c r="I576" s="49"/>
      <c r="J576" s="49"/>
      <c r="K576" s="49"/>
      <c r="L576" s="49"/>
      <c r="M576" s="50"/>
      <c r="N576" s="50"/>
      <c r="O576" s="50"/>
      <c r="P576" s="275"/>
      <c r="R576" s="275"/>
      <c r="T576" s="58"/>
      <c r="U576" s="58"/>
    </row>
    <row r="577">
      <c r="D577" s="48"/>
      <c r="E577" s="53"/>
      <c r="F577" s="148"/>
      <c r="G577" s="148"/>
      <c r="H577" s="52"/>
      <c r="I577" s="49"/>
      <c r="J577" s="49"/>
      <c r="K577" s="49"/>
      <c r="L577" s="49"/>
      <c r="M577" s="50"/>
      <c r="N577" s="50"/>
      <c r="O577" s="50"/>
      <c r="P577" s="275"/>
      <c r="R577" s="275"/>
      <c r="T577" s="58"/>
      <c r="U577" s="58"/>
    </row>
    <row r="578">
      <c r="D578" s="48"/>
      <c r="E578" s="53"/>
      <c r="F578" s="148"/>
      <c r="G578" s="148"/>
      <c r="H578" s="52"/>
      <c r="I578" s="49"/>
      <c r="J578" s="49"/>
      <c r="K578" s="49"/>
      <c r="L578" s="49"/>
      <c r="M578" s="50"/>
      <c r="N578" s="50"/>
      <c r="O578" s="50"/>
      <c r="P578" s="275"/>
      <c r="R578" s="275"/>
      <c r="T578" s="58"/>
      <c r="U578" s="58"/>
    </row>
    <row r="579">
      <c r="D579" s="48"/>
      <c r="E579" s="53"/>
      <c r="F579" s="148"/>
      <c r="G579" s="148"/>
      <c r="H579" s="52"/>
      <c r="I579" s="49"/>
      <c r="J579" s="49"/>
      <c r="K579" s="49"/>
      <c r="L579" s="49"/>
      <c r="M579" s="50"/>
      <c r="N579" s="50"/>
      <c r="O579" s="50"/>
      <c r="P579" s="275"/>
      <c r="R579" s="275"/>
      <c r="T579" s="58"/>
      <c r="U579" s="58"/>
    </row>
    <row r="580">
      <c r="D580" s="48"/>
      <c r="E580" s="53"/>
      <c r="F580" s="148"/>
      <c r="G580" s="148"/>
      <c r="H580" s="52"/>
      <c r="I580" s="49"/>
      <c r="J580" s="49"/>
      <c r="K580" s="49"/>
      <c r="L580" s="49"/>
      <c r="M580" s="50"/>
      <c r="N580" s="50"/>
      <c r="O580" s="50"/>
      <c r="P580" s="275"/>
      <c r="R580" s="275"/>
      <c r="T580" s="58"/>
      <c r="U580" s="58"/>
    </row>
    <row r="581">
      <c r="D581" s="48"/>
      <c r="E581" s="53"/>
      <c r="F581" s="148"/>
      <c r="G581" s="148"/>
      <c r="H581" s="52"/>
      <c r="I581" s="49"/>
      <c r="J581" s="49"/>
      <c r="K581" s="49"/>
      <c r="L581" s="49"/>
      <c r="M581" s="50"/>
      <c r="N581" s="50"/>
      <c r="O581" s="50"/>
      <c r="P581" s="275"/>
      <c r="R581" s="275"/>
      <c r="T581" s="58"/>
      <c r="U581" s="58"/>
    </row>
    <row r="582">
      <c r="D582" s="48"/>
      <c r="E582" s="53"/>
      <c r="F582" s="148"/>
      <c r="G582" s="148"/>
      <c r="H582" s="52"/>
      <c r="I582" s="49"/>
      <c r="J582" s="49"/>
      <c r="K582" s="49"/>
      <c r="L582" s="49"/>
      <c r="M582" s="50"/>
      <c r="N582" s="50"/>
      <c r="O582" s="50"/>
      <c r="P582" s="275"/>
      <c r="R582" s="275"/>
      <c r="T582" s="58"/>
      <c r="U582" s="58"/>
    </row>
    <row r="583">
      <c r="D583" s="48"/>
      <c r="E583" s="53"/>
      <c r="F583" s="148"/>
      <c r="G583" s="148"/>
      <c r="H583" s="52"/>
      <c r="I583" s="49"/>
      <c r="J583" s="49"/>
      <c r="K583" s="49"/>
      <c r="L583" s="49"/>
      <c r="M583" s="50"/>
      <c r="N583" s="50"/>
      <c r="O583" s="50"/>
      <c r="P583" s="275"/>
      <c r="R583" s="275"/>
      <c r="T583" s="58"/>
      <c r="U583" s="58"/>
    </row>
    <row r="584">
      <c r="D584" s="48"/>
      <c r="E584" s="53"/>
      <c r="F584" s="148"/>
      <c r="G584" s="148"/>
      <c r="H584" s="52"/>
      <c r="I584" s="49"/>
      <c r="J584" s="49"/>
      <c r="K584" s="49"/>
      <c r="L584" s="49"/>
      <c r="M584" s="50"/>
      <c r="N584" s="50"/>
      <c r="O584" s="50"/>
      <c r="P584" s="275"/>
      <c r="R584" s="275"/>
      <c r="T584" s="58"/>
      <c r="U584" s="58"/>
    </row>
    <row r="585">
      <c r="D585" s="48"/>
      <c r="E585" s="53"/>
      <c r="F585" s="148"/>
      <c r="G585" s="148"/>
      <c r="H585" s="52"/>
      <c r="I585" s="49"/>
      <c r="J585" s="49"/>
      <c r="K585" s="49"/>
      <c r="L585" s="49"/>
      <c r="M585" s="50"/>
      <c r="N585" s="50"/>
      <c r="O585" s="50"/>
      <c r="P585" s="275"/>
      <c r="R585" s="275"/>
      <c r="T585" s="58"/>
      <c r="U585" s="58"/>
    </row>
    <row r="586">
      <c r="D586" s="48"/>
      <c r="E586" s="53"/>
      <c r="F586" s="148"/>
      <c r="G586" s="148"/>
      <c r="H586" s="52"/>
      <c r="I586" s="49"/>
      <c r="J586" s="49"/>
      <c r="K586" s="49"/>
      <c r="L586" s="49"/>
      <c r="M586" s="50"/>
      <c r="N586" s="50"/>
      <c r="O586" s="50"/>
      <c r="P586" s="275"/>
      <c r="R586" s="275"/>
      <c r="T586" s="58"/>
      <c r="U586" s="58"/>
    </row>
    <row r="587">
      <c r="D587" s="48"/>
      <c r="E587" s="53"/>
      <c r="F587" s="148"/>
      <c r="G587" s="148"/>
      <c r="H587" s="52"/>
      <c r="I587" s="49"/>
      <c r="J587" s="49"/>
      <c r="K587" s="49"/>
      <c r="L587" s="49"/>
      <c r="M587" s="50"/>
      <c r="N587" s="50"/>
      <c r="O587" s="50"/>
      <c r="P587" s="275"/>
      <c r="R587" s="275"/>
      <c r="T587" s="58"/>
      <c r="U587" s="58"/>
    </row>
    <row r="588">
      <c r="D588" s="48"/>
      <c r="E588" s="53"/>
      <c r="F588" s="148"/>
      <c r="G588" s="148"/>
      <c r="H588" s="52"/>
      <c r="I588" s="49"/>
      <c r="J588" s="49"/>
      <c r="K588" s="49"/>
      <c r="L588" s="49"/>
      <c r="M588" s="50"/>
      <c r="N588" s="50"/>
      <c r="O588" s="50"/>
      <c r="P588" s="275"/>
      <c r="R588" s="275"/>
      <c r="T588" s="58"/>
      <c r="U588" s="58"/>
    </row>
    <row r="589">
      <c r="D589" s="48"/>
      <c r="E589" s="53"/>
      <c r="F589" s="148"/>
      <c r="G589" s="148"/>
      <c r="H589" s="52"/>
      <c r="I589" s="49"/>
      <c r="J589" s="49"/>
      <c r="K589" s="49"/>
      <c r="L589" s="49"/>
      <c r="M589" s="50"/>
      <c r="N589" s="50"/>
      <c r="O589" s="50"/>
      <c r="P589" s="275"/>
      <c r="R589" s="275"/>
      <c r="T589" s="58"/>
      <c r="U589" s="58"/>
    </row>
    <row r="590">
      <c r="D590" s="48"/>
      <c r="E590" s="53"/>
      <c r="F590" s="148"/>
      <c r="G590" s="148"/>
      <c r="H590" s="52"/>
      <c r="I590" s="49"/>
      <c r="J590" s="49"/>
      <c r="K590" s="49"/>
      <c r="L590" s="49"/>
      <c r="M590" s="50"/>
      <c r="N590" s="50"/>
      <c r="O590" s="50"/>
      <c r="P590" s="275"/>
      <c r="R590" s="275"/>
      <c r="T590" s="58"/>
      <c r="U590" s="58"/>
    </row>
    <row r="591">
      <c r="D591" s="48"/>
      <c r="E591" s="53"/>
      <c r="F591" s="148"/>
      <c r="G591" s="148"/>
      <c r="H591" s="52"/>
      <c r="I591" s="49"/>
      <c r="J591" s="49"/>
      <c r="K591" s="49"/>
      <c r="L591" s="49"/>
      <c r="M591" s="50"/>
      <c r="N591" s="50"/>
      <c r="O591" s="50"/>
      <c r="P591" s="275"/>
      <c r="R591" s="275"/>
      <c r="T591" s="58"/>
      <c r="U591" s="58"/>
    </row>
    <row r="592">
      <c r="D592" s="48"/>
      <c r="E592" s="53"/>
      <c r="F592" s="148"/>
      <c r="G592" s="148"/>
      <c r="H592" s="52"/>
      <c r="I592" s="49"/>
      <c r="J592" s="49"/>
      <c r="K592" s="49"/>
      <c r="L592" s="49"/>
      <c r="M592" s="50"/>
      <c r="N592" s="50"/>
      <c r="O592" s="50"/>
      <c r="P592" s="275"/>
      <c r="R592" s="275"/>
      <c r="T592" s="58"/>
      <c r="U592" s="58"/>
    </row>
    <row r="593">
      <c r="D593" s="48"/>
      <c r="E593" s="53"/>
      <c r="F593" s="148"/>
      <c r="G593" s="148"/>
      <c r="H593" s="52"/>
      <c r="I593" s="49"/>
      <c r="J593" s="49"/>
      <c r="K593" s="49"/>
      <c r="L593" s="49"/>
      <c r="M593" s="50"/>
      <c r="N593" s="50"/>
      <c r="O593" s="50"/>
      <c r="P593" s="275"/>
      <c r="R593" s="275"/>
      <c r="T593" s="58"/>
      <c r="U593" s="58"/>
    </row>
    <row r="594">
      <c r="D594" s="48"/>
      <c r="E594" s="53"/>
      <c r="F594" s="148"/>
      <c r="G594" s="148"/>
      <c r="H594" s="52"/>
      <c r="I594" s="49"/>
      <c r="J594" s="49"/>
      <c r="K594" s="49"/>
      <c r="L594" s="49"/>
      <c r="M594" s="50"/>
      <c r="N594" s="50"/>
      <c r="O594" s="50"/>
      <c r="P594" s="275"/>
      <c r="R594" s="275"/>
      <c r="T594" s="58"/>
      <c r="U594" s="58"/>
    </row>
    <row r="595">
      <c r="D595" s="48"/>
      <c r="E595" s="53"/>
      <c r="F595" s="148"/>
      <c r="G595" s="148"/>
      <c r="H595" s="52"/>
      <c r="I595" s="49"/>
      <c r="J595" s="49"/>
      <c r="K595" s="49"/>
      <c r="L595" s="49"/>
      <c r="M595" s="50"/>
      <c r="N595" s="50"/>
      <c r="O595" s="50"/>
      <c r="P595" s="275"/>
      <c r="R595" s="275"/>
      <c r="T595" s="58"/>
      <c r="U595" s="58"/>
    </row>
    <row r="596">
      <c r="D596" s="48"/>
      <c r="E596" s="53"/>
      <c r="F596" s="148"/>
      <c r="G596" s="148"/>
      <c r="H596" s="52"/>
      <c r="I596" s="49"/>
      <c r="J596" s="49"/>
      <c r="K596" s="49"/>
      <c r="L596" s="49"/>
      <c r="M596" s="50"/>
      <c r="N596" s="50"/>
      <c r="O596" s="50"/>
      <c r="P596" s="275"/>
      <c r="R596" s="275"/>
      <c r="T596" s="58"/>
      <c r="U596" s="58"/>
    </row>
    <row r="597">
      <c r="D597" s="48"/>
      <c r="E597" s="53"/>
      <c r="F597" s="148"/>
      <c r="G597" s="148"/>
      <c r="H597" s="52"/>
      <c r="I597" s="49"/>
      <c r="J597" s="49"/>
      <c r="K597" s="49"/>
      <c r="L597" s="49"/>
      <c r="M597" s="50"/>
      <c r="N597" s="50"/>
      <c r="O597" s="50"/>
      <c r="P597" s="275"/>
      <c r="R597" s="275"/>
      <c r="T597" s="58"/>
      <c r="U597" s="58"/>
    </row>
    <row r="598">
      <c r="D598" s="48"/>
      <c r="E598" s="53"/>
      <c r="F598" s="148"/>
      <c r="G598" s="148"/>
      <c r="H598" s="52"/>
      <c r="I598" s="49"/>
      <c r="J598" s="49"/>
      <c r="K598" s="49"/>
      <c r="L598" s="49"/>
      <c r="M598" s="50"/>
      <c r="N598" s="50"/>
      <c r="O598" s="50"/>
      <c r="P598" s="275"/>
      <c r="R598" s="275"/>
      <c r="T598" s="58"/>
      <c r="U598" s="58"/>
    </row>
    <row r="599">
      <c r="D599" s="48"/>
      <c r="E599" s="53"/>
      <c r="F599" s="148"/>
      <c r="G599" s="148"/>
      <c r="H599" s="52"/>
      <c r="I599" s="49"/>
      <c r="J599" s="49"/>
      <c r="K599" s="49"/>
      <c r="L599" s="49"/>
      <c r="M599" s="50"/>
      <c r="N599" s="50"/>
      <c r="O599" s="50"/>
      <c r="P599" s="275"/>
      <c r="R599" s="275"/>
      <c r="T599" s="58"/>
      <c r="U599" s="58"/>
    </row>
    <row r="600">
      <c r="D600" s="48"/>
      <c r="E600" s="53"/>
      <c r="F600" s="148"/>
      <c r="G600" s="148"/>
      <c r="H600" s="52"/>
      <c r="I600" s="49"/>
      <c r="J600" s="49"/>
      <c r="K600" s="49"/>
      <c r="L600" s="49"/>
      <c r="M600" s="50"/>
      <c r="N600" s="50"/>
      <c r="O600" s="50"/>
      <c r="P600" s="275"/>
      <c r="R600" s="275"/>
      <c r="T600" s="58"/>
      <c r="U600" s="58"/>
    </row>
    <row r="601">
      <c r="D601" s="48"/>
      <c r="E601" s="53"/>
      <c r="F601" s="148"/>
      <c r="G601" s="148"/>
      <c r="H601" s="52"/>
      <c r="I601" s="49"/>
      <c r="J601" s="49"/>
      <c r="K601" s="49"/>
      <c r="L601" s="49"/>
      <c r="M601" s="50"/>
      <c r="N601" s="50"/>
      <c r="O601" s="50"/>
      <c r="P601" s="275"/>
      <c r="R601" s="275"/>
      <c r="T601" s="58"/>
      <c r="U601" s="58"/>
    </row>
    <row r="602">
      <c r="D602" s="48"/>
      <c r="E602" s="53"/>
      <c r="F602" s="148"/>
      <c r="G602" s="148"/>
      <c r="H602" s="52"/>
      <c r="I602" s="49"/>
      <c r="J602" s="49"/>
      <c r="K602" s="49"/>
      <c r="L602" s="49"/>
      <c r="M602" s="50"/>
      <c r="N602" s="50"/>
      <c r="O602" s="50"/>
      <c r="P602" s="275"/>
      <c r="R602" s="275"/>
      <c r="T602" s="58"/>
      <c r="U602" s="58"/>
    </row>
    <row r="603">
      <c r="D603" s="48"/>
      <c r="E603" s="53"/>
      <c r="F603" s="148"/>
      <c r="G603" s="148"/>
      <c r="H603" s="52"/>
      <c r="I603" s="49"/>
      <c r="J603" s="49"/>
      <c r="K603" s="49"/>
      <c r="L603" s="49"/>
      <c r="M603" s="50"/>
      <c r="N603" s="50"/>
      <c r="O603" s="50"/>
      <c r="P603" s="275"/>
      <c r="R603" s="275"/>
      <c r="T603" s="58"/>
      <c r="U603" s="58"/>
    </row>
    <row r="604">
      <c r="D604" s="48"/>
      <c r="E604" s="53"/>
      <c r="F604" s="148"/>
      <c r="G604" s="148"/>
      <c r="H604" s="52"/>
      <c r="I604" s="49"/>
      <c r="J604" s="49"/>
      <c r="K604" s="49"/>
      <c r="L604" s="49"/>
      <c r="M604" s="50"/>
      <c r="N604" s="50"/>
      <c r="O604" s="50"/>
      <c r="P604" s="275"/>
      <c r="R604" s="275"/>
      <c r="T604" s="58"/>
      <c r="U604" s="58"/>
    </row>
    <row r="605">
      <c r="D605" s="48"/>
      <c r="E605" s="53"/>
      <c r="F605" s="148"/>
      <c r="G605" s="148"/>
      <c r="H605" s="52"/>
      <c r="I605" s="49"/>
      <c r="J605" s="49"/>
      <c r="K605" s="49"/>
      <c r="L605" s="49"/>
      <c r="M605" s="50"/>
      <c r="N605" s="50"/>
      <c r="O605" s="50"/>
      <c r="P605" s="275"/>
      <c r="R605" s="275"/>
      <c r="T605" s="58"/>
      <c r="U605" s="58"/>
    </row>
    <row r="606">
      <c r="D606" s="48"/>
      <c r="E606" s="53"/>
      <c r="F606" s="148"/>
      <c r="G606" s="148"/>
      <c r="H606" s="52"/>
      <c r="I606" s="49"/>
      <c r="J606" s="49"/>
      <c r="K606" s="49"/>
      <c r="L606" s="49"/>
      <c r="M606" s="50"/>
      <c r="N606" s="50"/>
      <c r="O606" s="50"/>
      <c r="P606" s="275"/>
      <c r="R606" s="275"/>
      <c r="T606" s="58"/>
      <c r="U606" s="58"/>
    </row>
    <row r="607">
      <c r="D607" s="48"/>
      <c r="E607" s="53"/>
      <c r="F607" s="148"/>
      <c r="G607" s="148"/>
      <c r="H607" s="52"/>
      <c r="I607" s="49"/>
      <c r="J607" s="49"/>
      <c r="K607" s="49"/>
      <c r="L607" s="49"/>
      <c r="M607" s="50"/>
      <c r="N607" s="50"/>
      <c r="O607" s="50"/>
      <c r="P607" s="275"/>
      <c r="R607" s="275"/>
      <c r="T607" s="58"/>
      <c r="U607" s="58"/>
    </row>
    <row r="608">
      <c r="D608" s="48"/>
      <c r="E608" s="53"/>
      <c r="F608" s="148"/>
      <c r="G608" s="148"/>
      <c r="H608" s="52"/>
      <c r="I608" s="49"/>
      <c r="J608" s="49"/>
      <c r="K608" s="49"/>
      <c r="L608" s="49"/>
      <c r="M608" s="50"/>
      <c r="N608" s="50"/>
      <c r="O608" s="50"/>
      <c r="P608" s="275"/>
      <c r="R608" s="275"/>
      <c r="T608" s="58"/>
      <c r="U608" s="58"/>
    </row>
    <row r="609">
      <c r="D609" s="48"/>
      <c r="E609" s="53"/>
      <c r="F609" s="148"/>
      <c r="G609" s="148"/>
      <c r="H609" s="52"/>
      <c r="I609" s="49"/>
      <c r="J609" s="49"/>
      <c r="K609" s="49"/>
      <c r="L609" s="49"/>
      <c r="M609" s="50"/>
      <c r="N609" s="50"/>
      <c r="O609" s="50"/>
      <c r="P609" s="275"/>
      <c r="R609" s="275"/>
      <c r="T609" s="58"/>
      <c r="U609" s="58"/>
    </row>
    <row r="610">
      <c r="D610" s="48"/>
      <c r="E610" s="53"/>
      <c r="F610" s="148"/>
      <c r="G610" s="148"/>
      <c r="H610" s="52"/>
      <c r="I610" s="49"/>
      <c r="J610" s="49"/>
      <c r="K610" s="49"/>
      <c r="L610" s="49"/>
      <c r="M610" s="50"/>
      <c r="N610" s="50"/>
      <c r="O610" s="50"/>
      <c r="P610" s="275"/>
      <c r="R610" s="275"/>
      <c r="T610" s="58"/>
      <c r="U610" s="58"/>
    </row>
    <row r="611">
      <c r="D611" s="48"/>
      <c r="E611" s="53"/>
      <c r="F611" s="148"/>
      <c r="G611" s="148"/>
      <c r="H611" s="52"/>
      <c r="I611" s="49"/>
      <c r="J611" s="49"/>
      <c r="K611" s="49"/>
      <c r="L611" s="49"/>
      <c r="M611" s="50"/>
      <c r="N611" s="50"/>
      <c r="O611" s="50"/>
      <c r="P611" s="275"/>
      <c r="R611" s="275"/>
      <c r="T611" s="58"/>
      <c r="U611" s="58"/>
    </row>
    <row r="612">
      <c r="D612" s="48"/>
      <c r="E612" s="53"/>
      <c r="F612" s="148"/>
      <c r="G612" s="148"/>
      <c r="H612" s="52"/>
      <c r="I612" s="49"/>
      <c r="J612" s="49"/>
      <c r="K612" s="49"/>
      <c r="L612" s="49"/>
      <c r="M612" s="50"/>
      <c r="N612" s="50"/>
      <c r="O612" s="50"/>
      <c r="P612" s="275"/>
      <c r="R612" s="275"/>
      <c r="T612" s="58"/>
      <c r="U612" s="58"/>
    </row>
    <row r="613">
      <c r="D613" s="48"/>
      <c r="E613" s="53"/>
      <c r="F613" s="148"/>
      <c r="G613" s="148"/>
      <c r="H613" s="52"/>
      <c r="I613" s="49"/>
      <c r="J613" s="49"/>
      <c r="K613" s="49"/>
      <c r="L613" s="49"/>
      <c r="M613" s="50"/>
      <c r="N613" s="50"/>
      <c r="O613" s="50"/>
      <c r="P613" s="275"/>
      <c r="R613" s="275"/>
      <c r="T613" s="58"/>
      <c r="U613" s="58"/>
    </row>
    <row r="614">
      <c r="D614" s="48"/>
      <c r="E614" s="53"/>
      <c r="F614" s="148"/>
      <c r="G614" s="148"/>
      <c r="H614" s="52"/>
      <c r="I614" s="49"/>
      <c r="J614" s="49"/>
      <c r="K614" s="49"/>
      <c r="L614" s="49"/>
      <c r="M614" s="50"/>
      <c r="N614" s="50"/>
      <c r="O614" s="50"/>
      <c r="P614" s="275"/>
      <c r="R614" s="275"/>
      <c r="T614" s="58"/>
      <c r="U614" s="58"/>
    </row>
    <row r="615">
      <c r="D615" s="48"/>
      <c r="E615" s="53"/>
      <c r="F615" s="148"/>
      <c r="G615" s="148"/>
      <c r="H615" s="52"/>
      <c r="I615" s="49"/>
      <c r="J615" s="49"/>
      <c r="K615" s="49"/>
      <c r="L615" s="49"/>
      <c r="M615" s="50"/>
      <c r="N615" s="50"/>
      <c r="O615" s="50"/>
      <c r="P615" s="275"/>
      <c r="R615" s="275"/>
      <c r="T615" s="58"/>
      <c r="U615" s="58"/>
    </row>
    <row r="616">
      <c r="D616" s="48"/>
      <c r="E616" s="53"/>
      <c r="F616" s="148"/>
      <c r="G616" s="148"/>
      <c r="H616" s="52"/>
      <c r="I616" s="49"/>
      <c r="J616" s="49"/>
      <c r="K616" s="49"/>
      <c r="L616" s="49"/>
      <c r="M616" s="50"/>
      <c r="N616" s="50"/>
      <c r="O616" s="50"/>
      <c r="P616" s="275"/>
      <c r="R616" s="275"/>
      <c r="T616" s="58"/>
      <c r="U616" s="58"/>
    </row>
    <row r="617">
      <c r="D617" s="48"/>
      <c r="E617" s="53"/>
      <c r="F617" s="148"/>
      <c r="G617" s="148"/>
      <c r="H617" s="52"/>
      <c r="I617" s="49"/>
      <c r="J617" s="49"/>
      <c r="K617" s="49"/>
      <c r="L617" s="49"/>
      <c r="M617" s="50"/>
      <c r="N617" s="50"/>
      <c r="O617" s="50"/>
      <c r="P617" s="275"/>
      <c r="R617" s="275"/>
      <c r="T617" s="58"/>
      <c r="U617" s="58"/>
    </row>
    <row r="618">
      <c r="D618" s="48"/>
      <c r="E618" s="53"/>
      <c r="F618" s="148"/>
      <c r="G618" s="148"/>
      <c r="H618" s="52"/>
      <c r="I618" s="49"/>
      <c r="J618" s="49"/>
      <c r="K618" s="49"/>
      <c r="L618" s="49"/>
      <c r="M618" s="50"/>
      <c r="N618" s="50"/>
      <c r="O618" s="50"/>
      <c r="P618" s="275"/>
      <c r="R618" s="275"/>
      <c r="T618" s="58"/>
      <c r="U618" s="58"/>
    </row>
    <row r="619">
      <c r="D619" s="48"/>
      <c r="E619" s="53"/>
      <c r="F619" s="148"/>
      <c r="G619" s="148"/>
      <c r="H619" s="52"/>
      <c r="I619" s="49"/>
      <c r="J619" s="49"/>
      <c r="K619" s="49"/>
      <c r="L619" s="49"/>
      <c r="M619" s="50"/>
      <c r="N619" s="50"/>
      <c r="O619" s="50"/>
      <c r="P619" s="275"/>
      <c r="R619" s="275"/>
      <c r="T619" s="58"/>
      <c r="U619" s="58"/>
    </row>
    <row r="620">
      <c r="D620" s="48"/>
      <c r="E620" s="53"/>
      <c r="F620" s="148"/>
      <c r="G620" s="148"/>
      <c r="H620" s="52"/>
      <c r="I620" s="49"/>
      <c r="J620" s="49"/>
      <c r="K620" s="49"/>
      <c r="L620" s="49"/>
      <c r="M620" s="50"/>
      <c r="N620" s="50"/>
      <c r="O620" s="50"/>
      <c r="P620" s="275"/>
      <c r="R620" s="275"/>
      <c r="T620" s="58"/>
      <c r="U620" s="58"/>
    </row>
    <row r="621">
      <c r="D621" s="48"/>
      <c r="E621" s="53"/>
      <c r="F621" s="148"/>
      <c r="G621" s="148"/>
      <c r="H621" s="52"/>
      <c r="I621" s="49"/>
      <c r="J621" s="49"/>
      <c r="K621" s="49"/>
      <c r="L621" s="49"/>
      <c r="M621" s="50"/>
      <c r="N621" s="50"/>
      <c r="O621" s="50"/>
      <c r="P621" s="275"/>
      <c r="R621" s="275"/>
      <c r="T621" s="58"/>
      <c r="U621" s="58"/>
    </row>
    <row r="622">
      <c r="D622" s="48"/>
      <c r="E622" s="53"/>
      <c r="F622" s="148"/>
      <c r="G622" s="148"/>
      <c r="H622" s="52"/>
      <c r="I622" s="49"/>
      <c r="J622" s="49"/>
      <c r="K622" s="49"/>
      <c r="L622" s="49"/>
      <c r="M622" s="50"/>
      <c r="N622" s="50"/>
      <c r="O622" s="50"/>
      <c r="P622" s="275"/>
      <c r="R622" s="275"/>
      <c r="T622" s="58"/>
      <c r="U622" s="58"/>
    </row>
    <row r="623">
      <c r="D623" s="48"/>
      <c r="E623" s="53"/>
      <c r="F623" s="148"/>
      <c r="G623" s="148"/>
      <c r="H623" s="52"/>
      <c r="I623" s="49"/>
      <c r="J623" s="49"/>
      <c r="K623" s="49"/>
      <c r="L623" s="49"/>
      <c r="M623" s="50"/>
      <c r="N623" s="50"/>
      <c r="O623" s="50"/>
      <c r="P623" s="275"/>
      <c r="R623" s="275"/>
      <c r="T623" s="58"/>
      <c r="U623" s="58"/>
    </row>
    <row r="624">
      <c r="D624" s="48"/>
      <c r="E624" s="53"/>
      <c r="F624" s="148"/>
      <c r="G624" s="148"/>
      <c r="H624" s="52"/>
      <c r="I624" s="49"/>
      <c r="J624" s="49"/>
      <c r="K624" s="49"/>
      <c r="L624" s="49"/>
      <c r="M624" s="50"/>
      <c r="N624" s="50"/>
      <c r="O624" s="50"/>
      <c r="P624" s="275"/>
      <c r="R624" s="275"/>
      <c r="T624" s="58"/>
      <c r="U624" s="58"/>
    </row>
    <row r="625">
      <c r="D625" s="48"/>
      <c r="E625" s="53"/>
      <c r="F625" s="148"/>
      <c r="G625" s="148"/>
      <c r="H625" s="52"/>
      <c r="I625" s="49"/>
      <c r="J625" s="49"/>
      <c r="K625" s="49"/>
      <c r="L625" s="49"/>
      <c r="M625" s="50"/>
      <c r="N625" s="50"/>
      <c r="O625" s="50"/>
      <c r="P625" s="275"/>
      <c r="R625" s="275"/>
      <c r="T625" s="58"/>
      <c r="U625" s="58"/>
    </row>
    <row r="626">
      <c r="D626" s="48"/>
      <c r="E626" s="53"/>
      <c r="F626" s="148"/>
      <c r="G626" s="148"/>
      <c r="H626" s="52"/>
      <c r="I626" s="49"/>
      <c r="J626" s="49"/>
      <c r="K626" s="49"/>
      <c r="L626" s="49"/>
      <c r="M626" s="50"/>
      <c r="N626" s="50"/>
      <c r="O626" s="50"/>
      <c r="P626" s="275"/>
      <c r="R626" s="275"/>
      <c r="T626" s="58"/>
      <c r="U626" s="58"/>
    </row>
    <row r="627">
      <c r="D627" s="48"/>
      <c r="E627" s="53"/>
      <c r="F627" s="148"/>
      <c r="G627" s="148"/>
      <c r="H627" s="52"/>
      <c r="I627" s="49"/>
      <c r="J627" s="49"/>
      <c r="K627" s="49"/>
      <c r="L627" s="49"/>
      <c r="M627" s="50"/>
      <c r="N627" s="50"/>
      <c r="O627" s="50"/>
      <c r="P627" s="275"/>
      <c r="R627" s="275"/>
      <c r="T627" s="58"/>
      <c r="U627" s="58"/>
    </row>
    <row r="628">
      <c r="D628" s="48"/>
      <c r="E628" s="53"/>
      <c r="F628" s="148"/>
      <c r="G628" s="148"/>
      <c r="H628" s="52"/>
      <c r="I628" s="49"/>
      <c r="J628" s="49"/>
      <c r="K628" s="49"/>
      <c r="L628" s="49"/>
      <c r="M628" s="50"/>
      <c r="N628" s="50"/>
      <c r="O628" s="50"/>
      <c r="P628" s="275"/>
      <c r="R628" s="275"/>
      <c r="T628" s="58"/>
      <c r="U628" s="58"/>
    </row>
    <row r="629">
      <c r="D629" s="48"/>
      <c r="E629" s="53"/>
      <c r="F629" s="148"/>
      <c r="G629" s="148"/>
      <c r="H629" s="52"/>
      <c r="I629" s="49"/>
      <c r="J629" s="49"/>
      <c r="K629" s="49"/>
      <c r="L629" s="49"/>
      <c r="M629" s="50"/>
      <c r="N629" s="50"/>
      <c r="O629" s="50"/>
      <c r="P629" s="275"/>
      <c r="R629" s="275"/>
      <c r="T629" s="58"/>
      <c r="U629" s="58"/>
    </row>
    <row r="630">
      <c r="D630" s="48"/>
      <c r="E630" s="53"/>
      <c r="F630" s="148"/>
      <c r="G630" s="148"/>
      <c r="H630" s="52"/>
      <c r="I630" s="49"/>
      <c r="J630" s="49"/>
      <c r="K630" s="49"/>
      <c r="L630" s="49"/>
      <c r="M630" s="50"/>
      <c r="N630" s="50"/>
      <c r="O630" s="50"/>
      <c r="P630" s="275"/>
      <c r="R630" s="275"/>
      <c r="T630" s="58"/>
      <c r="U630" s="58"/>
    </row>
    <row r="631">
      <c r="D631" s="48"/>
      <c r="E631" s="53"/>
      <c r="F631" s="148"/>
      <c r="G631" s="148"/>
      <c r="H631" s="52"/>
      <c r="I631" s="49"/>
      <c r="J631" s="49"/>
      <c r="K631" s="49"/>
      <c r="L631" s="49"/>
      <c r="M631" s="50"/>
      <c r="N631" s="50"/>
      <c r="O631" s="50"/>
      <c r="P631" s="275"/>
      <c r="R631" s="275"/>
      <c r="T631" s="58"/>
      <c r="U631" s="58"/>
    </row>
    <row r="632">
      <c r="D632" s="48"/>
      <c r="E632" s="53"/>
      <c r="F632" s="148"/>
      <c r="G632" s="148"/>
      <c r="H632" s="52"/>
      <c r="I632" s="49"/>
      <c r="J632" s="49"/>
      <c r="K632" s="49"/>
      <c r="L632" s="49"/>
      <c r="M632" s="50"/>
      <c r="N632" s="50"/>
      <c r="O632" s="50"/>
      <c r="P632" s="275"/>
      <c r="R632" s="275"/>
      <c r="T632" s="58"/>
      <c r="U632" s="58"/>
    </row>
    <row r="633">
      <c r="D633" s="48"/>
      <c r="E633" s="53"/>
      <c r="F633" s="148"/>
      <c r="G633" s="148"/>
      <c r="H633" s="52"/>
      <c r="I633" s="49"/>
      <c r="J633" s="49"/>
      <c r="K633" s="49"/>
      <c r="L633" s="49"/>
      <c r="M633" s="50"/>
      <c r="N633" s="50"/>
      <c r="O633" s="50"/>
      <c r="P633" s="275"/>
      <c r="R633" s="275"/>
      <c r="T633" s="58"/>
      <c r="U633" s="58"/>
    </row>
    <row r="634">
      <c r="D634" s="48"/>
      <c r="E634" s="53"/>
      <c r="F634" s="148"/>
      <c r="G634" s="148"/>
      <c r="H634" s="52"/>
      <c r="I634" s="49"/>
      <c r="J634" s="49"/>
      <c r="K634" s="49"/>
      <c r="L634" s="49"/>
      <c r="M634" s="50"/>
      <c r="N634" s="50"/>
      <c r="O634" s="50"/>
      <c r="P634" s="275"/>
      <c r="R634" s="275"/>
      <c r="T634" s="58"/>
      <c r="U634" s="58"/>
    </row>
    <row r="635">
      <c r="D635" s="48"/>
      <c r="E635" s="53"/>
      <c r="F635" s="148"/>
      <c r="G635" s="148"/>
      <c r="H635" s="52"/>
      <c r="I635" s="49"/>
      <c r="J635" s="49"/>
      <c r="K635" s="49"/>
      <c r="L635" s="49"/>
      <c r="M635" s="50"/>
      <c r="N635" s="50"/>
      <c r="O635" s="50"/>
      <c r="P635" s="275"/>
      <c r="R635" s="275"/>
      <c r="T635" s="58"/>
      <c r="U635" s="58"/>
    </row>
    <row r="636">
      <c r="D636" s="48"/>
      <c r="E636" s="53"/>
      <c r="F636" s="148"/>
      <c r="G636" s="148"/>
      <c r="H636" s="52"/>
      <c r="I636" s="49"/>
      <c r="J636" s="49"/>
      <c r="K636" s="49"/>
      <c r="L636" s="49"/>
      <c r="M636" s="50"/>
      <c r="N636" s="50"/>
      <c r="O636" s="50"/>
      <c r="P636" s="275"/>
      <c r="R636" s="275"/>
      <c r="T636" s="58"/>
      <c r="U636" s="58"/>
    </row>
    <row r="637">
      <c r="D637" s="48"/>
      <c r="E637" s="53"/>
      <c r="F637" s="148"/>
      <c r="G637" s="148"/>
      <c r="H637" s="52"/>
      <c r="I637" s="49"/>
      <c r="J637" s="49"/>
      <c r="K637" s="49"/>
      <c r="L637" s="49"/>
      <c r="M637" s="50"/>
      <c r="N637" s="50"/>
      <c r="O637" s="50"/>
      <c r="P637" s="275"/>
      <c r="R637" s="275"/>
      <c r="T637" s="58"/>
      <c r="U637" s="58"/>
    </row>
    <row r="638">
      <c r="D638" s="48"/>
      <c r="E638" s="53"/>
      <c r="F638" s="148"/>
      <c r="G638" s="148"/>
      <c r="H638" s="52"/>
      <c r="I638" s="49"/>
      <c r="J638" s="49"/>
      <c r="K638" s="49"/>
      <c r="L638" s="49"/>
      <c r="M638" s="50"/>
      <c r="N638" s="50"/>
      <c r="O638" s="50"/>
      <c r="P638" s="275"/>
      <c r="R638" s="275"/>
      <c r="T638" s="58"/>
      <c r="U638" s="58"/>
    </row>
    <row r="639">
      <c r="D639" s="48"/>
      <c r="E639" s="53"/>
      <c r="F639" s="148"/>
      <c r="G639" s="148"/>
      <c r="H639" s="52"/>
      <c r="I639" s="49"/>
      <c r="J639" s="49"/>
      <c r="K639" s="49"/>
      <c r="L639" s="49"/>
      <c r="M639" s="50"/>
      <c r="N639" s="50"/>
      <c r="O639" s="50"/>
      <c r="P639" s="275"/>
      <c r="R639" s="275"/>
      <c r="T639" s="58"/>
      <c r="U639" s="58"/>
    </row>
    <row r="640">
      <c r="D640" s="48"/>
      <c r="E640" s="53"/>
      <c r="F640" s="148"/>
      <c r="G640" s="148"/>
      <c r="H640" s="52"/>
      <c r="I640" s="49"/>
      <c r="J640" s="49"/>
      <c r="K640" s="49"/>
      <c r="L640" s="49"/>
      <c r="M640" s="50"/>
      <c r="N640" s="50"/>
      <c r="O640" s="50"/>
      <c r="P640" s="275"/>
      <c r="R640" s="275"/>
      <c r="T640" s="58"/>
      <c r="U640" s="58"/>
    </row>
    <row r="641">
      <c r="D641" s="48"/>
      <c r="E641" s="53"/>
      <c r="F641" s="148"/>
      <c r="G641" s="148"/>
      <c r="H641" s="52"/>
      <c r="I641" s="49"/>
      <c r="J641" s="49"/>
      <c r="K641" s="49"/>
      <c r="L641" s="49"/>
      <c r="M641" s="50"/>
      <c r="N641" s="50"/>
      <c r="O641" s="50"/>
      <c r="P641" s="275"/>
      <c r="R641" s="275"/>
      <c r="T641" s="58"/>
      <c r="U641" s="58"/>
    </row>
    <row r="642">
      <c r="D642" s="48"/>
      <c r="E642" s="53"/>
      <c r="F642" s="148"/>
      <c r="G642" s="148"/>
      <c r="H642" s="52"/>
      <c r="I642" s="49"/>
      <c r="J642" s="49"/>
      <c r="K642" s="49"/>
      <c r="L642" s="49"/>
      <c r="M642" s="50"/>
      <c r="N642" s="50"/>
      <c r="O642" s="50"/>
      <c r="P642" s="275"/>
      <c r="R642" s="275"/>
      <c r="T642" s="58"/>
      <c r="U642" s="58"/>
    </row>
    <row r="643">
      <c r="D643" s="48"/>
      <c r="E643" s="53"/>
      <c r="F643" s="148"/>
      <c r="G643" s="148"/>
      <c r="H643" s="52"/>
      <c r="I643" s="49"/>
      <c r="J643" s="49"/>
      <c r="K643" s="49"/>
      <c r="L643" s="49"/>
      <c r="M643" s="50"/>
      <c r="N643" s="50"/>
      <c r="O643" s="50"/>
      <c r="P643" s="275"/>
      <c r="R643" s="275"/>
      <c r="T643" s="58"/>
      <c r="U643" s="58"/>
    </row>
    <row r="644">
      <c r="D644" s="48"/>
      <c r="E644" s="53"/>
      <c r="F644" s="148"/>
      <c r="G644" s="148"/>
      <c r="H644" s="52"/>
      <c r="I644" s="49"/>
      <c r="J644" s="49"/>
      <c r="K644" s="49"/>
      <c r="L644" s="49"/>
      <c r="M644" s="50"/>
      <c r="N644" s="50"/>
      <c r="O644" s="50"/>
      <c r="P644" s="275"/>
      <c r="R644" s="275"/>
      <c r="T644" s="58"/>
      <c r="U644" s="58"/>
    </row>
    <row r="645">
      <c r="D645" s="48"/>
      <c r="E645" s="53"/>
      <c r="F645" s="148"/>
      <c r="G645" s="148"/>
      <c r="H645" s="52"/>
      <c r="I645" s="49"/>
      <c r="J645" s="49"/>
      <c r="K645" s="49"/>
      <c r="L645" s="49"/>
      <c r="M645" s="50"/>
      <c r="N645" s="50"/>
      <c r="O645" s="50"/>
      <c r="P645" s="275"/>
      <c r="R645" s="275"/>
      <c r="T645" s="58"/>
      <c r="U645" s="58"/>
    </row>
    <row r="646">
      <c r="D646" s="48"/>
      <c r="E646" s="53"/>
      <c r="F646" s="148"/>
      <c r="G646" s="148"/>
      <c r="H646" s="52"/>
      <c r="I646" s="49"/>
      <c r="J646" s="49"/>
      <c r="K646" s="49"/>
      <c r="L646" s="49"/>
      <c r="M646" s="50"/>
      <c r="N646" s="50"/>
      <c r="O646" s="50"/>
      <c r="P646" s="275"/>
      <c r="R646" s="275"/>
      <c r="T646" s="58"/>
      <c r="U646" s="58"/>
    </row>
    <row r="647">
      <c r="D647" s="48"/>
      <c r="E647" s="53"/>
      <c r="F647" s="148"/>
      <c r="G647" s="148"/>
      <c r="H647" s="52"/>
      <c r="I647" s="49"/>
      <c r="J647" s="49"/>
      <c r="K647" s="49"/>
      <c r="L647" s="49"/>
      <c r="M647" s="50"/>
      <c r="N647" s="50"/>
      <c r="O647" s="50"/>
      <c r="P647" s="275"/>
      <c r="R647" s="275"/>
      <c r="T647" s="58"/>
      <c r="U647" s="58"/>
    </row>
    <row r="648">
      <c r="D648" s="48"/>
      <c r="E648" s="53"/>
      <c r="F648" s="148"/>
      <c r="G648" s="148"/>
      <c r="H648" s="52"/>
      <c r="I648" s="49"/>
      <c r="J648" s="49"/>
      <c r="K648" s="49"/>
      <c r="L648" s="49"/>
      <c r="M648" s="50"/>
      <c r="N648" s="50"/>
      <c r="O648" s="50"/>
      <c r="P648" s="275"/>
      <c r="R648" s="275"/>
      <c r="T648" s="58"/>
      <c r="U648" s="58"/>
    </row>
    <row r="649">
      <c r="D649" s="48"/>
      <c r="E649" s="53"/>
      <c r="F649" s="148"/>
      <c r="G649" s="148"/>
      <c r="H649" s="52"/>
      <c r="I649" s="49"/>
      <c r="J649" s="49"/>
      <c r="K649" s="49"/>
      <c r="L649" s="49"/>
      <c r="M649" s="50"/>
      <c r="N649" s="50"/>
      <c r="O649" s="50"/>
      <c r="P649" s="275"/>
      <c r="R649" s="275"/>
      <c r="T649" s="58"/>
      <c r="U649" s="58"/>
    </row>
    <row r="650">
      <c r="D650" s="48"/>
      <c r="E650" s="53"/>
      <c r="F650" s="148"/>
      <c r="G650" s="148"/>
      <c r="H650" s="52"/>
      <c r="I650" s="49"/>
      <c r="J650" s="49"/>
      <c r="K650" s="49"/>
      <c r="L650" s="49"/>
      <c r="M650" s="50"/>
      <c r="N650" s="50"/>
      <c r="O650" s="50"/>
      <c r="P650" s="275"/>
      <c r="R650" s="275"/>
      <c r="T650" s="58"/>
      <c r="U650" s="58"/>
    </row>
    <row r="651">
      <c r="D651" s="48"/>
      <c r="E651" s="53"/>
      <c r="F651" s="148"/>
      <c r="G651" s="148"/>
      <c r="H651" s="52"/>
      <c r="I651" s="49"/>
      <c r="J651" s="49"/>
      <c r="K651" s="49"/>
      <c r="L651" s="49"/>
      <c r="M651" s="50"/>
      <c r="N651" s="50"/>
      <c r="O651" s="50"/>
      <c r="P651" s="275"/>
      <c r="R651" s="275"/>
      <c r="T651" s="58"/>
      <c r="U651" s="58"/>
    </row>
    <row r="652">
      <c r="D652" s="48"/>
      <c r="E652" s="53"/>
      <c r="F652" s="148"/>
      <c r="G652" s="148"/>
      <c r="H652" s="52"/>
      <c r="I652" s="49"/>
      <c r="J652" s="49"/>
      <c r="K652" s="49"/>
      <c r="L652" s="49"/>
      <c r="M652" s="50"/>
      <c r="N652" s="50"/>
      <c r="O652" s="50"/>
      <c r="P652" s="275"/>
      <c r="R652" s="275"/>
      <c r="T652" s="58"/>
      <c r="U652" s="58"/>
    </row>
    <row r="653">
      <c r="D653" s="48"/>
      <c r="E653" s="53"/>
      <c r="F653" s="148"/>
      <c r="G653" s="148"/>
      <c r="H653" s="52"/>
      <c r="I653" s="49"/>
      <c r="J653" s="49"/>
      <c r="K653" s="49"/>
      <c r="L653" s="49"/>
      <c r="M653" s="50"/>
      <c r="N653" s="50"/>
      <c r="O653" s="50"/>
      <c r="P653" s="275"/>
      <c r="R653" s="275"/>
      <c r="T653" s="58"/>
      <c r="U653" s="58"/>
    </row>
    <row r="654">
      <c r="D654" s="48"/>
      <c r="E654" s="53"/>
      <c r="F654" s="148"/>
      <c r="G654" s="148"/>
      <c r="H654" s="52"/>
      <c r="I654" s="49"/>
      <c r="J654" s="49"/>
      <c r="K654" s="49"/>
      <c r="L654" s="49"/>
      <c r="M654" s="50"/>
      <c r="N654" s="50"/>
      <c r="O654" s="50"/>
      <c r="P654" s="275"/>
      <c r="R654" s="275"/>
      <c r="T654" s="58"/>
      <c r="U654" s="58"/>
    </row>
    <row r="655">
      <c r="D655" s="48"/>
      <c r="E655" s="53"/>
      <c r="F655" s="148"/>
      <c r="G655" s="148"/>
      <c r="H655" s="52"/>
      <c r="I655" s="49"/>
      <c r="J655" s="49"/>
      <c r="K655" s="49"/>
      <c r="L655" s="49"/>
      <c r="M655" s="50"/>
      <c r="N655" s="50"/>
      <c r="O655" s="50"/>
      <c r="P655" s="275"/>
      <c r="R655" s="275"/>
      <c r="T655" s="58"/>
      <c r="U655" s="58"/>
    </row>
    <row r="656">
      <c r="D656" s="48"/>
      <c r="E656" s="53"/>
      <c r="F656" s="148"/>
      <c r="G656" s="148"/>
      <c r="H656" s="52"/>
      <c r="I656" s="49"/>
      <c r="J656" s="49"/>
      <c r="K656" s="49"/>
      <c r="L656" s="49"/>
      <c r="M656" s="50"/>
      <c r="N656" s="50"/>
      <c r="O656" s="50"/>
      <c r="P656" s="275"/>
      <c r="R656" s="275"/>
      <c r="T656" s="58"/>
      <c r="U656" s="58"/>
    </row>
    <row r="657">
      <c r="D657" s="48"/>
      <c r="E657" s="53"/>
      <c r="F657" s="148"/>
      <c r="G657" s="148"/>
      <c r="H657" s="52"/>
      <c r="I657" s="49"/>
      <c r="J657" s="49"/>
      <c r="K657" s="49"/>
      <c r="L657" s="49"/>
      <c r="M657" s="50"/>
      <c r="N657" s="50"/>
      <c r="O657" s="50"/>
      <c r="P657" s="275"/>
      <c r="R657" s="275"/>
      <c r="T657" s="58"/>
      <c r="U657" s="58"/>
    </row>
    <row r="658">
      <c r="D658" s="48"/>
      <c r="E658" s="53"/>
      <c r="F658" s="148"/>
      <c r="G658" s="148"/>
      <c r="H658" s="52"/>
      <c r="I658" s="49"/>
      <c r="J658" s="49"/>
      <c r="K658" s="49"/>
      <c r="L658" s="49"/>
      <c r="M658" s="50"/>
      <c r="N658" s="50"/>
      <c r="O658" s="50"/>
      <c r="P658" s="275"/>
      <c r="R658" s="275"/>
      <c r="T658" s="58"/>
      <c r="U658" s="58"/>
    </row>
    <row r="659">
      <c r="D659" s="48"/>
      <c r="E659" s="53"/>
      <c r="F659" s="148"/>
      <c r="G659" s="148"/>
      <c r="H659" s="52"/>
      <c r="I659" s="49"/>
      <c r="J659" s="49"/>
      <c r="K659" s="49"/>
      <c r="L659" s="49"/>
      <c r="M659" s="50"/>
      <c r="N659" s="50"/>
      <c r="O659" s="50"/>
      <c r="P659" s="275"/>
      <c r="R659" s="275"/>
      <c r="T659" s="58"/>
      <c r="U659" s="58"/>
    </row>
    <row r="660">
      <c r="D660" s="48"/>
      <c r="E660" s="53"/>
      <c r="F660" s="148"/>
      <c r="G660" s="148"/>
      <c r="H660" s="52"/>
      <c r="I660" s="49"/>
      <c r="J660" s="49"/>
      <c r="K660" s="49"/>
      <c r="L660" s="49"/>
      <c r="M660" s="50"/>
      <c r="N660" s="50"/>
      <c r="O660" s="50"/>
      <c r="P660" s="275"/>
      <c r="R660" s="275"/>
      <c r="T660" s="58"/>
      <c r="U660" s="58"/>
    </row>
    <row r="661">
      <c r="D661" s="48"/>
      <c r="E661" s="53"/>
      <c r="F661" s="148"/>
      <c r="G661" s="148"/>
      <c r="H661" s="52"/>
      <c r="I661" s="49"/>
      <c r="J661" s="49"/>
      <c r="K661" s="49"/>
      <c r="L661" s="49"/>
      <c r="M661" s="50"/>
      <c r="N661" s="50"/>
      <c r="O661" s="50"/>
      <c r="P661" s="275"/>
      <c r="R661" s="275"/>
      <c r="T661" s="58"/>
      <c r="U661" s="58"/>
    </row>
    <row r="662">
      <c r="D662" s="48"/>
      <c r="E662" s="53"/>
      <c r="F662" s="148"/>
      <c r="G662" s="148"/>
      <c r="H662" s="52"/>
      <c r="I662" s="49"/>
      <c r="J662" s="49"/>
      <c r="K662" s="49"/>
      <c r="L662" s="49"/>
      <c r="M662" s="50"/>
      <c r="N662" s="50"/>
      <c r="O662" s="50"/>
      <c r="P662" s="275"/>
      <c r="R662" s="275"/>
      <c r="T662" s="58"/>
      <c r="U662" s="58"/>
    </row>
    <row r="663">
      <c r="D663" s="48"/>
      <c r="E663" s="53"/>
      <c r="F663" s="148"/>
      <c r="G663" s="148"/>
      <c r="H663" s="52"/>
      <c r="I663" s="49"/>
      <c r="J663" s="49"/>
      <c r="K663" s="49"/>
      <c r="L663" s="49"/>
      <c r="M663" s="50"/>
      <c r="N663" s="50"/>
      <c r="O663" s="50"/>
      <c r="P663" s="275"/>
      <c r="R663" s="275"/>
      <c r="T663" s="58"/>
      <c r="U663" s="58"/>
    </row>
    <row r="664">
      <c r="D664" s="48"/>
      <c r="E664" s="53"/>
      <c r="F664" s="148"/>
      <c r="G664" s="148"/>
      <c r="H664" s="52"/>
      <c r="I664" s="49"/>
      <c r="J664" s="49"/>
      <c r="K664" s="49"/>
      <c r="L664" s="49"/>
      <c r="M664" s="50"/>
      <c r="N664" s="50"/>
      <c r="O664" s="50"/>
      <c r="P664" s="275"/>
      <c r="R664" s="275"/>
      <c r="T664" s="58"/>
      <c r="U664" s="58"/>
    </row>
    <row r="665">
      <c r="D665" s="48"/>
      <c r="E665" s="53"/>
      <c r="F665" s="148"/>
      <c r="G665" s="148"/>
      <c r="H665" s="52"/>
      <c r="I665" s="49"/>
      <c r="J665" s="49"/>
      <c r="K665" s="49"/>
      <c r="L665" s="49"/>
      <c r="M665" s="50"/>
      <c r="N665" s="50"/>
      <c r="O665" s="50"/>
      <c r="P665" s="275"/>
      <c r="R665" s="275"/>
      <c r="T665" s="58"/>
      <c r="U665" s="58"/>
    </row>
    <row r="666">
      <c r="D666" s="48"/>
      <c r="E666" s="53"/>
      <c r="F666" s="148"/>
      <c r="G666" s="148"/>
      <c r="H666" s="52"/>
      <c r="I666" s="49"/>
      <c r="J666" s="49"/>
      <c r="K666" s="49"/>
      <c r="L666" s="49"/>
      <c r="M666" s="50"/>
      <c r="N666" s="50"/>
      <c r="O666" s="50"/>
      <c r="P666" s="275"/>
      <c r="R666" s="275"/>
      <c r="T666" s="58"/>
      <c r="U666" s="58"/>
    </row>
    <row r="667">
      <c r="D667" s="48"/>
      <c r="E667" s="53"/>
      <c r="F667" s="148"/>
      <c r="G667" s="148"/>
      <c r="H667" s="52"/>
      <c r="I667" s="49"/>
      <c r="J667" s="49"/>
      <c r="K667" s="49"/>
      <c r="L667" s="49"/>
      <c r="M667" s="50"/>
      <c r="N667" s="50"/>
      <c r="O667" s="50"/>
      <c r="P667" s="275"/>
      <c r="R667" s="275"/>
      <c r="T667" s="58"/>
      <c r="U667" s="58"/>
    </row>
    <row r="668">
      <c r="D668" s="48"/>
      <c r="E668" s="53"/>
      <c r="F668" s="148"/>
      <c r="G668" s="148"/>
      <c r="H668" s="52"/>
      <c r="I668" s="49"/>
      <c r="J668" s="49"/>
      <c r="K668" s="49"/>
      <c r="L668" s="49"/>
      <c r="M668" s="50"/>
      <c r="N668" s="50"/>
      <c r="O668" s="50"/>
      <c r="P668" s="275"/>
      <c r="R668" s="275"/>
      <c r="T668" s="58"/>
      <c r="U668" s="58"/>
    </row>
    <row r="669">
      <c r="D669" s="48"/>
      <c r="E669" s="53"/>
      <c r="F669" s="148"/>
      <c r="G669" s="148"/>
      <c r="H669" s="52"/>
      <c r="I669" s="49"/>
      <c r="J669" s="49"/>
      <c r="K669" s="49"/>
      <c r="L669" s="49"/>
      <c r="M669" s="50"/>
      <c r="N669" s="50"/>
      <c r="O669" s="50"/>
      <c r="P669" s="275"/>
      <c r="R669" s="275"/>
      <c r="T669" s="58"/>
      <c r="U669" s="58"/>
    </row>
    <row r="670">
      <c r="D670" s="48"/>
      <c r="E670" s="53"/>
      <c r="F670" s="148"/>
      <c r="G670" s="148"/>
      <c r="H670" s="52"/>
      <c r="I670" s="49"/>
      <c r="J670" s="49"/>
      <c r="K670" s="49"/>
      <c r="L670" s="49"/>
      <c r="M670" s="50"/>
      <c r="N670" s="50"/>
      <c r="O670" s="50"/>
      <c r="P670" s="275"/>
      <c r="R670" s="275"/>
      <c r="T670" s="58"/>
      <c r="U670" s="58"/>
    </row>
    <row r="671">
      <c r="D671" s="48"/>
      <c r="E671" s="53"/>
      <c r="F671" s="148"/>
      <c r="G671" s="148"/>
      <c r="H671" s="52"/>
      <c r="I671" s="49"/>
      <c r="J671" s="49"/>
      <c r="K671" s="49"/>
      <c r="L671" s="49"/>
      <c r="M671" s="50"/>
      <c r="N671" s="50"/>
      <c r="O671" s="50"/>
      <c r="P671" s="275"/>
      <c r="R671" s="275"/>
      <c r="T671" s="58"/>
      <c r="U671" s="58"/>
    </row>
    <row r="672">
      <c r="D672" s="48"/>
      <c r="E672" s="53"/>
      <c r="F672" s="148"/>
      <c r="G672" s="148"/>
      <c r="H672" s="52"/>
      <c r="I672" s="49"/>
      <c r="J672" s="49"/>
      <c r="K672" s="49"/>
      <c r="L672" s="49"/>
      <c r="M672" s="50"/>
      <c r="N672" s="50"/>
      <c r="O672" s="50"/>
      <c r="P672" s="275"/>
      <c r="R672" s="275"/>
      <c r="T672" s="58"/>
      <c r="U672" s="58"/>
    </row>
    <row r="673">
      <c r="D673" s="48"/>
      <c r="E673" s="53"/>
      <c r="F673" s="148"/>
      <c r="G673" s="148"/>
      <c r="H673" s="52"/>
      <c r="I673" s="49"/>
      <c r="J673" s="49"/>
      <c r="K673" s="49"/>
      <c r="L673" s="49"/>
      <c r="M673" s="50"/>
      <c r="N673" s="50"/>
      <c r="O673" s="50"/>
      <c r="P673" s="275"/>
      <c r="R673" s="275"/>
      <c r="T673" s="58"/>
      <c r="U673" s="58"/>
    </row>
    <row r="674">
      <c r="D674" s="48"/>
      <c r="E674" s="53"/>
      <c r="F674" s="148"/>
      <c r="G674" s="148"/>
      <c r="H674" s="52"/>
      <c r="I674" s="49"/>
      <c r="J674" s="49"/>
      <c r="K674" s="49"/>
      <c r="L674" s="49"/>
      <c r="M674" s="50"/>
      <c r="N674" s="50"/>
      <c r="O674" s="50"/>
      <c r="P674" s="275"/>
      <c r="R674" s="275"/>
      <c r="T674" s="58"/>
      <c r="U674" s="58"/>
    </row>
    <row r="675">
      <c r="D675" s="48"/>
      <c r="E675" s="53"/>
      <c r="F675" s="148"/>
      <c r="G675" s="148"/>
      <c r="H675" s="52"/>
      <c r="I675" s="49"/>
      <c r="J675" s="49"/>
      <c r="K675" s="49"/>
      <c r="L675" s="49"/>
      <c r="M675" s="50"/>
      <c r="N675" s="50"/>
      <c r="O675" s="50"/>
      <c r="P675" s="275"/>
      <c r="R675" s="275"/>
      <c r="T675" s="58"/>
      <c r="U675" s="58"/>
    </row>
    <row r="676">
      <c r="D676" s="48"/>
      <c r="E676" s="53"/>
      <c r="F676" s="148"/>
      <c r="G676" s="148"/>
      <c r="H676" s="52"/>
      <c r="I676" s="49"/>
      <c r="J676" s="49"/>
      <c r="K676" s="49"/>
      <c r="L676" s="49"/>
      <c r="M676" s="50"/>
      <c r="N676" s="50"/>
      <c r="O676" s="50"/>
      <c r="P676" s="275"/>
      <c r="R676" s="275"/>
      <c r="T676" s="58"/>
      <c r="U676" s="58"/>
    </row>
    <row r="677">
      <c r="D677" s="48"/>
      <c r="E677" s="53"/>
      <c r="F677" s="148"/>
      <c r="G677" s="148"/>
      <c r="H677" s="52"/>
      <c r="I677" s="49"/>
      <c r="J677" s="49"/>
      <c r="K677" s="49"/>
      <c r="L677" s="49"/>
      <c r="M677" s="50"/>
      <c r="N677" s="50"/>
      <c r="O677" s="50"/>
      <c r="P677" s="275"/>
      <c r="R677" s="275"/>
      <c r="T677" s="58"/>
      <c r="U677" s="58"/>
    </row>
    <row r="678">
      <c r="D678" s="48"/>
      <c r="E678" s="53"/>
      <c r="F678" s="148"/>
      <c r="G678" s="148"/>
      <c r="H678" s="52"/>
      <c r="I678" s="49"/>
      <c r="J678" s="49"/>
      <c r="K678" s="49"/>
      <c r="L678" s="49"/>
      <c r="M678" s="50"/>
      <c r="N678" s="50"/>
      <c r="O678" s="50"/>
      <c r="P678" s="275"/>
      <c r="R678" s="275"/>
      <c r="T678" s="58"/>
      <c r="U678" s="58"/>
    </row>
    <row r="679">
      <c r="D679" s="48"/>
      <c r="E679" s="53"/>
      <c r="F679" s="148"/>
      <c r="G679" s="148"/>
      <c r="H679" s="52"/>
      <c r="I679" s="49"/>
      <c r="J679" s="49"/>
      <c r="K679" s="49"/>
      <c r="L679" s="49"/>
      <c r="M679" s="50"/>
      <c r="N679" s="50"/>
      <c r="O679" s="50"/>
      <c r="P679" s="275"/>
      <c r="R679" s="275"/>
      <c r="T679" s="58"/>
      <c r="U679" s="58"/>
    </row>
    <row r="680">
      <c r="D680" s="48"/>
      <c r="E680" s="53"/>
      <c r="F680" s="148"/>
      <c r="G680" s="148"/>
      <c r="H680" s="52"/>
      <c r="I680" s="49"/>
      <c r="J680" s="49"/>
      <c r="K680" s="49"/>
      <c r="L680" s="49"/>
      <c r="M680" s="50"/>
      <c r="N680" s="50"/>
      <c r="O680" s="50"/>
      <c r="P680" s="275"/>
      <c r="R680" s="275"/>
      <c r="T680" s="58"/>
      <c r="U680" s="58"/>
    </row>
    <row r="681">
      <c r="D681" s="48"/>
      <c r="E681" s="53"/>
      <c r="F681" s="148"/>
      <c r="G681" s="148"/>
      <c r="H681" s="52"/>
      <c r="I681" s="49"/>
      <c r="J681" s="49"/>
      <c r="K681" s="49"/>
      <c r="L681" s="49"/>
      <c r="M681" s="50"/>
      <c r="N681" s="50"/>
      <c r="O681" s="50"/>
      <c r="P681" s="275"/>
      <c r="R681" s="275"/>
      <c r="T681" s="58"/>
      <c r="U681" s="58"/>
    </row>
    <row r="682">
      <c r="D682" s="48"/>
      <c r="E682" s="53"/>
      <c r="F682" s="148"/>
      <c r="G682" s="148"/>
      <c r="H682" s="52"/>
      <c r="I682" s="49"/>
      <c r="J682" s="49"/>
      <c r="K682" s="49"/>
      <c r="L682" s="49"/>
      <c r="M682" s="50"/>
      <c r="N682" s="50"/>
      <c r="O682" s="50"/>
      <c r="P682" s="275"/>
      <c r="R682" s="275"/>
      <c r="T682" s="58"/>
      <c r="U682" s="58"/>
    </row>
    <row r="683">
      <c r="D683" s="48"/>
      <c r="E683" s="53"/>
      <c r="F683" s="148"/>
      <c r="G683" s="148"/>
      <c r="H683" s="52"/>
      <c r="I683" s="49"/>
      <c r="J683" s="49"/>
      <c r="K683" s="49"/>
      <c r="L683" s="49"/>
      <c r="M683" s="50"/>
      <c r="N683" s="50"/>
      <c r="O683" s="50"/>
      <c r="P683" s="275"/>
      <c r="R683" s="275"/>
      <c r="T683" s="58"/>
      <c r="U683" s="58"/>
    </row>
    <row r="684">
      <c r="D684" s="48"/>
      <c r="E684" s="53"/>
      <c r="F684" s="148"/>
      <c r="G684" s="148"/>
      <c r="H684" s="52"/>
      <c r="I684" s="49"/>
      <c r="J684" s="49"/>
      <c r="K684" s="49"/>
      <c r="L684" s="49"/>
      <c r="M684" s="50"/>
      <c r="N684" s="50"/>
      <c r="O684" s="50"/>
      <c r="P684" s="275"/>
      <c r="R684" s="275"/>
      <c r="T684" s="58"/>
      <c r="U684" s="58"/>
    </row>
    <row r="685">
      <c r="D685" s="48"/>
      <c r="E685" s="53"/>
      <c r="F685" s="148"/>
      <c r="G685" s="148"/>
      <c r="H685" s="52"/>
      <c r="I685" s="49"/>
      <c r="J685" s="49"/>
      <c r="K685" s="49"/>
      <c r="L685" s="49"/>
      <c r="M685" s="50"/>
      <c r="N685" s="50"/>
      <c r="O685" s="50"/>
      <c r="P685" s="275"/>
      <c r="R685" s="275"/>
      <c r="T685" s="58"/>
      <c r="U685" s="58"/>
    </row>
    <row r="686">
      <c r="D686" s="48"/>
      <c r="E686" s="53"/>
      <c r="F686" s="148"/>
      <c r="G686" s="148"/>
      <c r="H686" s="52"/>
      <c r="I686" s="49"/>
      <c r="J686" s="49"/>
      <c r="K686" s="49"/>
      <c r="L686" s="49"/>
      <c r="M686" s="50"/>
      <c r="N686" s="50"/>
      <c r="O686" s="50"/>
      <c r="P686" s="275"/>
      <c r="R686" s="275"/>
      <c r="T686" s="58"/>
      <c r="U686" s="58"/>
    </row>
    <row r="687">
      <c r="D687" s="48"/>
      <c r="E687" s="53"/>
      <c r="F687" s="148"/>
      <c r="G687" s="148"/>
      <c r="H687" s="52"/>
      <c r="I687" s="49"/>
      <c r="J687" s="49"/>
      <c r="K687" s="49"/>
      <c r="L687" s="49"/>
      <c r="M687" s="50"/>
      <c r="N687" s="50"/>
      <c r="O687" s="50"/>
      <c r="P687" s="275"/>
      <c r="R687" s="275"/>
      <c r="T687" s="58"/>
      <c r="U687" s="58"/>
    </row>
    <row r="688">
      <c r="D688" s="48"/>
      <c r="E688" s="53"/>
      <c r="F688" s="148"/>
      <c r="G688" s="148"/>
      <c r="H688" s="52"/>
      <c r="I688" s="49"/>
      <c r="J688" s="49"/>
      <c r="K688" s="49"/>
      <c r="L688" s="49"/>
      <c r="M688" s="50"/>
      <c r="N688" s="50"/>
      <c r="O688" s="50"/>
      <c r="P688" s="275"/>
      <c r="R688" s="275"/>
      <c r="T688" s="58"/>
      <c r="U688" s="58"/>
    </row>
    <row r="689">
      <c r="D689" s="48"/>
      <c r="E689" s="53"/>
      <c r="F689" s="148"/>
      <c r="G689" s="148"/>
      <c r="H689" s="52"/>
      <c r="I689" s="49"/>
      <c r="J689" s="49"/>
      <c r="K689" s="49"/>
      <c r="L689" s="49"/>
      <c r="M689" s="50"/>
      <c r="N689" s="50"/>
      <c r="O689" s="50"/>
      <c r="P689" s="275"/>
      <c r="R689" s="275"/>
      <c r="T689" s="58"/>
      <c r="U689" s="58"/>
    </row>
    <row r="690">
      <c r="D690" s="48"/>
      <c r="E690" s="53"/>
      <c r="F690" s="148"/>
      <c r="G690" s="148"/>
      <c r="H690" s="52"/>
      <c r="I690" s="49"/>
      <c r="J690" s="49"/>
      <c r="K690" s="49"/>
      <c r="L690" s="49"/>
      <c r="M690" s="50"/>
      <c r="N690" s="50"/>
      <c r="O690" s="50"/>
      <c r="P690" s="275"/>
      <c r="R690" s="275"/>
      <c r="T690" s="58"/>
      <c r="U690" s="58"/>
    </row>
    <row r="691">
      <c r="D691" s="48"/>
      <c r="E691" s="53"/>
      <c r="F691" s="148"/>
      <c r="G691" s="148"/>
      <c r="H691" s="52"/>
      <c r="I691" s="49"/>
      <c r="J691" s="49"/>
      <c r="K691" s="49"/>
      <c r="L691" s="49"/>
      <c r="M691" s="50"/>
      <c r="N691" s="50"/>
      <c r="O691" s="50"/>
      <c r="P691" s="275"/>
      <c r="R691" s="275"/>
      <c r="T691" s="58"/>
      <c r="U691" s="58"/>
    </row>
    <row r="692">
      <c r="D692" s="48"/>
      <c r="E692" s="53"/>
      <c r="F692" s="148"/>
      <c r="G692" s="148"/>
      <c r="H692" s="52"/>
      <c r="I692" s="49"/>
      <c r="J692" s="49"/>
      <c r="K692" s="49"/>
      <c r="L692" s="49"/>
      <c r="M692" s="50"/>
      <c r="N692" s="50"/>
      <c r="O692" s="50"/>
      <c r="P692" s="275"/>
      <c r="R692" s="275"/>
      <c r="T692" s="58"/>
      <c r="U692" s="58"/>
    </row>
    <row r="693">
      <c r="D693" s="48"/>
      <c r="E693" s="53"/>
      <c r="F693" s="148"/>
      <c r="G693" s="148"/>
      <c r="H693" s="52"/>
      <c r="I693" s="49"/>
      <c r="J693" s="49"/>
      <c r="K693" s="49"/>
      <c r="L693" s="49"/>
      <c r="M693" s="50"/>
      <c r="N693" s="50"/>
      <c r="O693" s="50"/>
      <c r="P693" s="275"/>
      <c r="R693" s="275"/>
      <c r="T693" s="58"/>
      <c r="U693" s="58"/>
    </row>
    <row r="694">
      <c r="D694" s="48"/>
      <c r="E694" s="53"/>
      <c r="F694" s="148"/>
      <c r="G694" s="148"/>
      <c r="H694" s="52"/>
      <c r="I694" s="49"/>
      <c r="J694" s="49"/>
      <c r="K694" s="49"/>
      <c r="L694" s="49"/>
      <c r="M694" s="50"/>
      <c r="N694" s="50"/>
      <c r="O694" s="50"/>
      <c r="P694" s="275"/>
      <c r="R694" s="275"/>
      <c r="T694" s="58"/>
      <c r="U694" s="58"/>
    </row>
    <row r="695">
      <c r="D695" s="48"/>
      <c r="E695" s="53"/>
      <c r="F695" s="148"/>
      <c r="G695" s="148"/>
      <c r="H695" s="52"/>
      <c r="I695" s="49"/>
      <c r="J695" s="49"/>
      <c r="K695" s="49"/>
      <c r="L695" s="49"/>
      <c r="M695" s="50"/>
      <c r="N695" s="50"/>
      <c r="O695" s="50"/>
      <c r="P695" s="275"/>
      <c r="R695" s="275"/>
      <c r="T695" s="58"/>
      <c r="U695" s="58"/>
    </row>
    <row r="696">
      <c r="D696" s="48"/>
      <c r="E696" s="53"/>
      <c r="F696" s="148"/>
      <c r="G696" s="148"/>
      <c r="H696" s="52"/>
      <c r="I696" s="49"/>
      <c r="J696" s="49"/>
      <c r="K696" s="49"/>
      <c r="L696" s="49"/>
      <c r="M696" s="50"/>
      <c r="N696" s="50"/>
      <c r="O696" s="50"/>
      <c r="P696" s="275"/>
      <c r="R696" s="275"/>
      <c r="T696" s="58"/>
      <c r="U696" s="58"/>
    </row>
    <row r="697">
      <c r="D697" s="48"/>
      <c r="E697" s="53"/>
      <c r="F697" s="148"/>
      <c r="G697" s="148"/>
      <c r="H697" s="52"/>
      <c r="I697" s="49"/>
      <c r="J697" s="49"/>
      <c r="K697" s="49"/>
      <c r="L697" s="49"/>
      <c r="M697" s="50"/>
      <c r="N697" s="50"/>
      <c r="O697" s="50"/>
      <c r="P697" s="275"/>
      <c r="R697" s="275"/>
      <c r="T697" s="58"/>
      <c r="U697" s="58"/>
    </row>
    <row r="698">
      <c r="D698" s="48"/>
      <c r="E698" s="53"/>
      <c r="F698" s="148"/>
      <c r="G698" s="148"/>
      <c r="H698" s="52"/>
      <c r="I698" s="49"/>
      <c r="J698" s="49"/>
      <c r="K698" s="49"/>
      <c r="L698" s="49"/>
      <c r="M698" s="50"/>
      <c r="N698" s="50"/>
      <c r="O698" s="50"/>
      <c r="P698" s="275"/>
      <c r="R698" s="275"/>
      <c r="T698" s="58"/>
      <c r="U698" s="58"/>
    </row>
    <row r="699">
      <c r="D699" s="48"/>
      <c r="E699" s="53"/>
      <c r="F699" s="148"/>
      <c r="G699" s="148"/>
      <c r="H699" s="52"/>
      <c r="I699" s="49"/>
      <c r="J699" s="49"/>
      <c r="K699" s="49"/>
      <c r="L699" s="49"/>
      <c r="M699" s="50"/>
      <c r="N699" s="50"/>
      <c r="O699" s="50"/>
      <c r="P699" s="275"/>
      <c r="R699" s="275"/>
      <c r="T699" s="58"/>
      <c r="U699" s="58"/>
    </row>
    <row r="700">
      <c r="D700" s="48"/>
      <c r="E700" s="53"/>
      <c r="F700" s="148"/>
      <c r="G700" s="148"/>
      <c r="H700" s="52"/>
      <c r="I700" s="49"/>
      <c r="J700" s="49"/>
      <c r="K700" s="49"/>
      <c r="L700" s="49"/>
      <c r="M700" s="50"/>
      <c r="N700" s="50"/>
      <c r="O700" s="50"/>
      <c r="P700" s="275"/>
      <c r="R700" s="275"/>
      <c r="T700" s="58"/>
      <c r="U700" s="58"/>
    </row>
    <row r="701">
      <c r="D701" s="48"/>
      <c r="E701" s="53"/>
      <c r="F701" s="148"/>
      <c r="G701" s="148"/>
      <c r="H701" s="52"/>
      <c r="I701" s="49"/>
      <c r="J701" s="49"/>
      <c r="K701" s="49"/>
      <c r="L701" s="49"/>
      <c r="M701" s="50"/>
      <c r="N701" s="50"/>
      <c r="O701" s="50"/>
      <c r="P701" s="275"/>
      <c r="R701" s="275"/>
      <c r="T701" s="58"/>
      <c r="U701" s="58"/>
    </row>
    <row r="702">
      <c r="D702" s="48"/>
      <c r="E702" s="53"/>
      <c r="F702" s="148"/>
      <c r="G702" s="148"/>
      <c r="H702" s="52"/>
      <c r="I702" s="49"/>
      <c r="J702" s="49"/>
      <c r="K702" s="49"/>
      <c r="L702" s="49"/>
      <c r="M702" s="50"/>
      <c r="N702" s="50"/>
      <c r="O702" s="50"/>
      <c r="P702" s="275"/>
      <c r="R702" s="275"/>
      <c r="T702" s="58"/>
      <c r="U702" s="58"/>
    </row>
    <row r="703">
      <c r="D703" s="48"/>
      <c r="E703" s="53"/>
      <c r="F703" s="148"/>
      <c r="G703" s="148"/>
      <c r="H703" s="52"/>
      <c r="I703" s="49"/>
      <c r="J703" s="49"/>
      <c r="K703" s="49"/>
      <c r="L703" s="49"/>
      <c r="M703" s="50"/>
      <c r="N703" s="50"/>
      <c r="O703" s="50"/>
      <c r="P703" s="275"/>
      <c r="R703" s="275"/>
      <c r="T703" s="58"/>
      <c r="U703" s="58"/>
    </row>
    <row r="704">
      <c r="D704" s="48"/>
      <c r="E704" s="53"/>
      <c r="F704" s="148"/>
      <c r="G704" s="148"/>
      <c r="H704" s="52"/>
      <c r="I704" s="49"/>
      <c r="J704" s="49"/>
      <c r="K704" s="49"/>
      <c r="L704" s="49"/>
      <c r="M704" s="50"/>
      <c r="N704" s="50"/>
      <c r="O704" s="50"/>
      <c r="P704" s="275"/>
      <c r="R704" s="275"/>
      <c r="T704" s="58"/>
      <c r="U704" s="58"/>
    </row>
    <row r="705">
      <c r="D705" s="48"/>
      <c r="E705" s="53"/>
      <c r="F705" s="148"/>
      <c r="G705" s="148"/>
      <c r="H705" s="52"/>
      <c r="I705" s="49"/>
      <c r="J705" s="49"/>
      <c r="K705" s="49"/>
      <c r="L705" s="49"/>
      <c r="M705" s="50"/>
      <c r="N705" s="50"/>
      <c r="O705" s="50"/>
      <c r="P705" s="275"/>
      <c r="R705" s="275"/>
      <c r="T705" s="58"/>
      <c r="U705" s="58"/>
    </row>
    <row r="706">
      <c r="D706" s="48"/>
      <c r="E706" s="53"/>
      <c r="F706" s="148"/>
      <c r="G706" s="148"/>
      <c r="H706" s="52"/>
      <c r="I706" s="49"/>
      <c r="J706" s="49"/>
      <c r="K706" s="49"/>
      <c r="L706" s="49"/>
      <c r="M706" s="50"/>
      <c r="N706" s="50"/>
      <c r="O706" s="50"/>
      <c r="P706" s="275"/>
      <c r="R706" s="275"/>
      <c r="T706" s="58"/>
      <c r="U706" s="58"/>
    </row>
    <row r="707">
      <c r="D707" s="48"/>
      <c r="E707" s="53"/>
      <c r="F707" s="148"/>
      <c r="G707" s="148"/>
      <c r="H707" s="52"/>
      <c r="I707" s="49"/>
      <c r="J707" s="49"/>
      <c r="K707" s="49"/>
      <c r="L707" s="49"/>
      <c r="M707" s="50"/>
      <c r="N707" s="50"/>
      <c r="O707" s="50"/>
      <c r="P707" s="275"/>
      <c r="R707" s="275"/>
      <c r="T707" s="58"/>
      <c r="U707" s="58"/>
    </row>
    <row r="708">
      <c r="D708" s="48"/>
      <c r="E708" s="53"/>
      <c r="F708" s="148"/>
      <c r="G708" s="148"/>
      <c r="H708" s="52"/>
      <c r="I708" s="49"/>
      <c r="J708" s="49"/>
      <c r="K708" s="49"/>
      <c r="L708" s="49"/>
      <c r="M708" s="50"/>
      <c r="N708" s="50"/>
      <c r="O708" s="50"/>
      <c r="P708" s="275"/>
      <c r="R708" s="275"/>
      <c r="T708" s="58"/>
      <c r="U708" s="58"/>
    </row>
    <row r="709">
      <c r="D709" s="48"/>
      <c r="E709" s="53"/>
      <c r="F709" s="148"/>
      <c r="G709" s="148"/>
      <c r="H709" s="52"/>
      <c r="I709" s="49"/>
      <c r="J709" s="49"/>
      <c r="K709" s="49"/>
      <c r="L709" s="49"/>
      <c r="M709" s="50"/>
      <c r="N709" s="50"/>
      <c r="O709" s="50"/>
      <c r="P709" s="275"/>
      <c r="R709" s="275"/>
      <c r="T709" s="58"/>
      <c r="U709" s="58"/>
    </row>
    <row r="710">
      <c r="D710" s="48"/>
      <c r="E710" s="53"/>
      <c r="F710" s="148"/>
      <c r="G710" s="148"/>
      <c r="H710" s="52"/>
      <c r="I710" s="49"/>
      <c r="J710" s="49"/>
      <c r="K710" s="49"/>
      <c r="L710" s="49"/>
      <c r="M710" s="50"/>
      <c r="N710" s="50"/>
      <c r="O710" s="50"/>
      <c r="P710" s="275"/>
      <c r="R710" s="275"/>
      <c r="T710" s="58"/>
      <c r="U710" s="58"/>
    </row>
    <row r="711">
      <c r="D711" s="48"/>
      <c r="E711" s="53"/>
      <c r="F711" s="148"/>
      <c r="G711" s="148"/>
      <c r="H711" s="52"/>
      <c r="I711" s="49"/>
      <c r="J711" s="49"/>
      <c r="K711" s="49"/>
      <c r="L711" s="49"/>
      <c r="M711" s="50"/>
      <c r="N711" s="50"/>
      <c r="O711" s="50"/>
      <c r="P711" s="275"/>
      <c r="R711" s="275"/>
      <c r="T711" s="58"/>
      <c r="U711" s="58"/>
    </row>
    <row r="712">
      <c r="D712" s="48"/>
      <c r="E712" s="53"/>
      <c r="F712" s="148"/>
      <c r="G712" s="148"/>
      <c r="H712" s="52"/>
      <c r="I712" s="49"/>
      <c r="J712" s="49"/>
      <c r="K712" s="49"/>
      <c r="L712" s="49"/>
      <c r="M712" s="50"/>
      <c r="N712" s="50"/>
      <c r="O712" s="50"/>
      <c r="P712" s="275"/>
      <c r="R712" s="275"/>
      <c r="T712" s="58"/>
      <c r="U712" s="58"/>
    </row>
    <row r="713">
      <c r="D713" s="48"/>
      <c r="E713" s="53"/>
      <c r="F713" s="148"/>
      <c r="G713" s="148"/>
      <c r="H713" s="52"/>
      <c r="I713" s="49"/>
      <c r="J713" s="49"/>
      <c r="K713" s="49"/>
      <c r="L713" s="49"/>
      <c r="M713" s="50"/>
      <c r="N713" s="50"/>
      <c r="O713" s="50"/>
      <c r="P713" s="275"/>
      <c r="R713" s="275"/>
      <c r="T713" s="58"/>
      <c r="U713" s="58"/>
    </row>
    <row r="714">
      <c r="D714" s="48"/>
      <c r="E714" s="53"/>
      <c r="F714" s="148"/>
      <c r="G714" s="148"/>
      <c r="H714" s="52"/>
      <c r="I714" s="49"/>
      <c r="J714" s="49"/>
      <c r="K714" s="49"/>
      <c r="L714" s="49"/>
      <c r="M714" s="50"/>
      <c r="N714" s="50"/>
      <c r="O714" s="50"/>
      <c r="P714" s="275"/>
      <c r="R714" s="275"/>
      <c r="T714" s="58"/>
      <c r="U714" s="58"/>
    </row>
    <row r="715">
      <c r="D715" s="48"/>
      <c r="E715" s="53"/>
      <c r="F715" s="148"/>
      <c r="G715" s="148"/>
      <c r="H715" s="52"/>
      <c r="I715" s="49"/>
      <c r="J715" s="49"/>
      <c r="K715" s="49"/>
      <c r="L715" s="49"/>
      <c r="M715" s="50"/>
      <c r="N715" s="50"/>
      <c r="O715" s="50"/>
      <c r="P715" s="275"/>
      <c r="R715" s="275"/>
      <c r="T715" s="58"/>
      <c r="U715" s="58"/>
    </row>
    <row r="716">
      <c r="D716" s="48"/>
      <c r="E716" s="53"/>
      <c r="F716" s="148"/>
      <c r="G716" s="148"/>
      <c r="H716" s="52"/>
      <c r="I716" s="49"/>
      <c r="J716" s="49"/>
      <c r="K716" s="49"/>
      <c r="L716" s="49"/>
      <c r="M716" s="50"/>
      <c r="N716" s="50"/>
      <c r="O716" s="50"/>
      <c r="P716" s="275"/>
      <c r="R716" s="275"/>
      <c r="T716" s="58"/>
      <c r="U716" s="58"/>
    </row>
    <row r="717">
      <c r="D717" s="48"/>
      <c r="E717" s="53"/>
      <c r="F717" s="148"/>
      <c r="G717" s="148"/>
      <c r="H717" s="52"/>
      <c r="I717" s="49"/>
      <c r="J717" s="49"/>
      <c r="K717" s="49"/>
      <c r="L717" s="49"/>
      <c r="M717" s="50"/>
      <c r="N717" s="50"/>
      <c r="O717" s="50"/>
      <c r="P717" s="275"/>
      <c r="R717" s="275"/>
      <c r="T717" s="58"/>
      <c r="U717" s="58"/>
    </row>
    <row r="718">
      <c r="D718" s="48"/>
      <c r="E718" s="53"/>
      <c r="F718" s="148"/>
      <c r="G718" s="148"/>
      <c r="H718" s="52"/>
      <c r="I718" s="49"/>
      <c r="J718" s="49"/>
      <c r="K718" s="49"/>
      <c r="L718" s="49"/>
      <c r="M718" s="50"/>
      <c r="N718" s="50"/>
      <c r="O718" s="50"/>
      <c r="P718" s="275"/>
      <c r="R718" s="275"/>
      <c r="T718" s="58"/>
      <c r="U718" s="58"/>
    </row>
    <row r="719">
      <c r="D719" s="48"/>
      <c r="E719" s="53"/>
      <c r="F719" s="148"/>
      <c r="G719" s="148"/>
      <c r="H719" s="52"/>
      <c r="I719" s="49"/>
      <c r="J719" s="49"/>
      <c r="K719" s="49"/>
      <c r="L719" s="49"/>
      <c r="M719" s="50"/>
      <c r="N719" s="50"/>
      <c r="O719" s="50"/>
      <c r="P719" s="275"/>
      <c r="R719" s="275"/>
      <c r="T719" s="58"/>
      <c r="U719" s="58"/>
    </row>
    <row r="720">
      <c r="D720" s="48"/>
      <c r="E720" s="53"/>
      <c r="F720" s="148"/>
      <c r="G720" s="148"/>
      <c r="H720" s="52"/>
      <c r="I720" s="49"/>
      <c r="J720" s="49"/>
      <c r="K720" s="49"/>
      <c r="L720" s="49"/>
      <c r="M720" s="50"/>
      <c r="N720" s="50"/>
      <c r="O720" s="50"/>
      <c r="P720" s="275"/>
      <c r="R720" s="275"/>
      <c r="T720" s="58"/>
      <c r="U720" s="58"/>
    </row>
    <row r="721">
      <c r="D721" s="48"/>
      <c r="E721" s="53"/>
      <c r="F721" s="148"/>
      <c r="G721" s="148"/>
      <c r="H721" s="52"/>
      <c r="I721" s="49"/>
      <c r="J721" s="49"/>
      <c r="K721" s="49"/>
      <c r="L721" s="49"/>
      <c r="M721" s="50"/>
      <c r="N721" s="50"/>
      <c r="O721" s="50"/>
      <c r="P721" s="275"/>
      <c r="R721" s="275"/>
      <c r="T721" s="58"/>
      <c r="U721" s="58"/>
    </row>
    <row r="722">
      <c r="D722" s="48"/>
      <c r="E722" s="53"/>
      <c r="F722" s="148"/>
      <c r="G722" s="148"/>
      <c r="H722" s="52"/>
      <c r="I722" s="49"/>
      <c r="J722" s="49"/>
      <c r="K722" s="49"/>
      <c r="L722" s="49"/>
      <c r="M722" s="50"/>
      <c r="N722" s="50"/>
      <c r="O722" s="50"/>
      <c r="P722" s="275"/>
      <c r="R722" s="275"/>
      <c r="T722" s="58"/>
      <c r="U722" s="58"/>
    </row>
    <row r="723">
      <c r="D723" s="48"/>
      <c r="E723" s="53"/>
      <c r="F723" s="148"/>
      <c r="G723" s="148"/>
      <c r="H723" s="52"/>
      <c r="I723" s="49"/>
      <c r="J723" s="49"/>
      <c r="K723" s="49"/>
      <c r="L723" s="49"/>
      <c r="M723" s="50"/>
      <c r="N723" s="50"/>
      <c r="O723" s="50"/>
      <c r="P723" s="275"/>
      <c r="R723" s="275"/>
      <c r="T723" s="58"/>
      <c r="U723" s="58"/>
    </row>
    <row r="724">
      <c r="D724" s="48"/>
      <c r="E724" s="53"/>
      <c r="F724" s="148"/>
      <c r="G724" s="148"/>
      <c r="H724" s="52"/>
      <c r="I724" s="49"/>
      <c r="J724" s="49"/>
      <c r="K724" s="49"/>
      <c r="L724" s="49"/>
      <c r="M724" s="50"/>
      <c r="N724" s="50"/>
      <c r="O724" s="50"/>
      <c r="P724" s="275"/>
      <c r="R724" s="275"/>
      <c r="T724" s="58"/>
      <c r="U724" s="58"/>
    </row>
    <row r="725">
      <c r="D725" s="48"/>
      <c r="E725" s="53"/>
      <c r="F725" s="148"/>
      <c r="G725" s="148"/>
      <c r="H725" s="52"/>
      <c r="I725" s="49"/>
      <c r="J725" s="49"/>
      <c r="K725" s="49"/>
      <c r="L725" s="49"/>
      <c r="M725" s="50"/>
      <c r="N725" s="50"/>
      <c r="O725" s="50"/>
      <c r="P725" s="275"/>
      <c r="R725" s="275"/>
      <c r="T725" s="58"/>
      <c r="U725" s="58"/>
    </row>
    <row r="726">
      <c r="D726" s="48"/>
      <c r="E726" s="53"/>
      <c r="F726" s="148"/>
      <c r="G726" s="148"/>
      <c r="H726" s="52"/>
      <c r="I726" s="49"/>
      <c r="J726" s="49"/>
      <c r="K726" s="49"/>
      <c r="L726" s="49"/>
      <c r="M726" s="50"/>
      <c r="N726" s="50"/>
      <c r="O726" s="50"/>
      <c r="P726" s="275"/>
      <c r="R726" s="275"/>
      <c r="T726" s="58"/>
      <c r="U726" s="58"/>
    </row>
    <row r="727">
      <c r="D727" s="48"/>
      <c r="E727" s="53"/>
      <c r="F727" s="148"/>
      <c r="G727" s="148"/>
      <c r="H727" s="52"/>
      <c r="I727" s="49"/>
      <c r="J727" s="49"/>
      <c r="K727" s="49"/>
      <c r="L727" s="49"/>
      <c r="M727" s="50"/>
      <c r="N727" s="50"/>
      <c r="O727" s="50"/>
      <c r="P727" s="275"/>
      <c r="R727" s="275"/>
      <c r="T727" s="58"/>
      <c r="U727" s="58"/>
    </row>
    <row r="728">
      <c r="D728" s="48"/>
      <c r="E728" s="53"/>
      <c r="F728" s="148"/>
      <c r="G728" s="148"/>
      <c r="H728" s="52"/>
      <c r="I728" s="49"/>
      <c r="J728" s="49"/>
      <c r="K728" s="49"/>
      <c r="L728" s="49"/>
      <c r="M728" s="50"/>
      <c r="N728" s="50"/>
      <c r="O728" s="50"/>
      <c r="P728" s="275"/>
      <c r="R728" s="275"/>
      <c r="T728" s="58"/>
      <c r="U728" s="58"/>
    </row>
    <row r="729">
      <c r="D729" s="48"/>
      <c r="E729" s="53"/>
      <c r="F729" s="148"/>
      <c r="G729" s="148"/>
      <c r="H729" s="52"/>
      <c r="I729" s="49"/>
      <c r="J729" s="49"/>
      <c r="K729" s="49"/>
      <c r="L729" s="49"/>
      <c r="M729" s="50"/>
      <c r="N729" s="50"/>
      <c r="O729" s="50"/>
      <c r="P729" s="275"/>
      <c r="R729" s="275"/>
      <c r="T729" s="58"/>
      <c r="U729" s="58"/>
    </row>
    <row r="730">
      <c r="D730" s="48"/>
      <c r="E730" s="53"/>
      <c r="F730" s="148"/>
      <c r="G730" s="148"/>
      <c r="H730" s="52"/>
      <c r="I730" s="49"/>
      <c r="J730" s="49"/>
      <c r="K730" s="49"/>
      <c r="L730" s="49"/>
      <c r="M730" s="50"/>
      <c r="N730" s="50"/>
      <c r="O730" s="50"/>
      <c r="P730" s="275"/>
      <c r="R730" s="275"/>
      <c r="T730" s="58"/>
      <c r="U730" s="58"/>
    </row>
    <row r="731">
      <c r="D731" s="48"/>
      <c r="E731" s="53"/>
      <c r="F731" s="148"/>
      <c r="G731" s="148"/>
      <c r="H731" s="52"/>
      <c r="I731" s="49"/>
      <c r="J731" s="49"/>
      <c r="K731" s="49"/>
      <c r="L731" s="49"/>
      <c r="M731" s="50"/>
      <c r="N731" s="50"/>
      <c r="O731" s="50"/>
      <c r="P731" s="275"/>
      <c r="R731" s="275"/>
      <c r="T731" s="58"/>
      <c r="U731" s="58"/>
    </row>
    <row r="732">
      <c r="D732" s="48"/>
      <c r="E732" s="53"/>
      <c r="F732" s="148"/>
      <c r="G732" s="148"/>
      <c r="H732" s="52"/>
      <c r="I732" s="49"/>
      <c r="J732" s="49"/>
      <c r="K732" s="49"/>
      <c r="L732" s="49"/>
      <c r="M732" s="50"/>
      <c r="N732" s="50"/>
      <c r="O732" s="50"/>
      <c r="P732" s="275"/>
      <c r="R732" s="275"/>
      <c r="T732" s="58"/>
      <c r="U732" s="58"/>
    </row>
    <row r="733">
      <c r="D733" s="48"/>
      <c r="E733" s="53"/>
      <c r="F733" s="148"/>
      <c r="G733" s="148"/>
      <c r="H733" s="52"/>
      <c r="I733" s="49"/>
      <c r="J733" s="49"/>
      <c r="K733" s="49"/>
      <c r="L733" s="49"/>
      <c r="M733" s="50"/>
      <c r="N733" s="50"/>
      <c r="O733" s="50"/>
      <c r="P733" s="275"/>
      <c r="R733" s="275"/>
      <c r="T733" s="58"/>
      <c r="U733" s="58"/>
    </row>
    <row r="734">
      <c r="D734" s="48"/>
      <c r="E734" s="53"/>
      <c r="F734" s="148"/>
      <c r="G734" s="148"/>
      <c r="H734" s="52"/>
      <c r="I734" s="49"/>
      <c r="J734" s="49"/>
      <c r="K734" s="49"/>
      <c r="L734" s="49"/>
      <c r="M734" s="50"/>
      <c r="N734" s="50"/>
      <c r="O734" s="50"/>
      <c r="P734" s="275"/>
      <c r="R734" s="275"/>
      <c r="T734" s="58"/>
      <c r="U734" s="58"/>
    </row>
    <row r="735">
      <c r="D735" s="48"/>
      <c r="E735" s="53"/>
      <c r="F735" s="148"/>
      <c r="G735" s="148"/>
      <c r="H735" s="52"/>
      <c r="I735" s="49"/>
      <c r="J735" s="49"/>
      <c r="K735" s="49"/>
      <c r="L735" s="49"/>
      <c r="M735" s="50"/>
      <c r="N735" s="50"/>
      <c r="O735" s="50"/>
      <c r="P735" s="275"/>
      <c r="R735" s="275"/>
      <c r="T735" s="58"/>
      <c r="U735" s="58"/>
    </row>
    <row r="736">
      <c r="D736" s="48"/>
      <c r="E736" s="53"/>
      <c r="F736" s="148"/>
      <c r="G736" s="148"/>
      <c r="H736" s="52"/>
      <c r="I736" s="49"/>
      <c r="J736" s="49"/>
      <c r="K736" s="49"/>
      <c r="L736" s="49"/>
      <c r="M736" s="50"/>
      <c r="N736" s="50"/>
      <c r="O736" s="50"/>
      <c r="P736" s="275"/>
      <c r="R736" s="275"/>
      <c r="T736" s="58"/>
      <c r="U736" s="58"/>
    </row>
    <row r="737">
      <c r="D737" s="48"/>
      <c r="E737" s="53"/>
      <c r="F737" s="148"/>
      <c r="G737" s="148"/>
      <c r="H737" s="52"/>
      <c r="I737" s="49"/>
      <c r="J737" s="49"/>
      <c r="K737" s="49"/>
      <c r="L737" s="49"/>
      <c r="M737" s="50"/>
      <c r="N737" s="50"/>
      <c r="O737" s="50"/>
      <c r="P737" s="275"/>
      <c r="R737" s="275"/>
      <c r="T737" s="58"/>
      <c r="U737" s="58"/>
    </row>
    <row r="738">
      <c r="D738" s="48"/>
      <c r="E738" s="53"/>
      <c r="F738" s="148"/>
      <c r="G738" s="148"/>
      <c r="H738" s="52"/>
      <c r="I738" s="49"/>
      <c r="J738" s="49"/>
      <c r="K738" s="49"/>
      <c r="L738" s="49"/>
      <c r="M738" s="50"/>
      <c r="N738" s="50"/>
      <c r="O738" s="50"/>
      <c r="P738" s="275"/>
      <c r="R738" s="275"/>
      <c r="T738" s="58"/>
      <c r="U738" s="58"/>
    </row>
    <row r="739">
      <c r="D739" s="48"/>
      <c r="E739" s="53"/>
      <c r="F739" s="148"/>
      <c r="G739" s="148"/>
      <c r="H739" s="52"/>
      <c r="I739" s="49"/>
      <c r="J739" s="49"/>
      <c r="K739" s="49"/>
      <c r="L739" s="49"/>
      <c r="M739" s="50"/>
      <c r="N739" s="50"/>
      <c r="O739" s="50"/>
      <c r="P739" s="275"/>
      <c r="R739" s="275"/>
      <c r="T739" s="58"/>
      <c r="U739" s="58"/>
    </row>
    <row r="740">
      <c r="D740" s="48"/>
      <c r="E740" s="53"/>
      <c r="F740" s="148"/>
      <c r="G740" s="148"/>
      <c r="H740" s="52"/>
      <c r="I740" s="49"/>
      <c r="J740" s="49"/>
      <c r="K740" s="49"/>
      <c r="L740" s="49"/>
      <c r="M740" s="50"/>
      <c r="N740" s="50"/>
      <c r="O740" s="50"/>
      <c r="P740" s="275"/>
      <c r="R740" s="275"/>
      <c r="T740" s="58"/>
      <c r="U740" s="58"/>
    </row>
    <row r="741">
      <c r="D741" s="48"/>
      <c r="E741" s="53"/>
      <c r="F741" s="148"/>
      <c r="G741" s="148"/>
      <c r="H741" s="52"/>
      <c r="I741" s="49"/>
      <c r="J741" s="49"/>
      <c r="K741" s="49"/>
      <c r="L741" s="49"/>
      <c r="M741" s="50"/>
      <c r="N741" s="50"/>
      <c r="O741" s="50"/>
      <c r="P741" s="275"/>
      <c r="R741" s="275"/>
      <c r="T741" s="58"/>
      <c r="U741" s="58"/>
    </row>
    <row r="742">
      <c r="D742" s="48"/>
      <c r="E742" s="53"/>
      <c r="F742" s="148"/>
      <c r="G742" s="148"/>
      <c r="H742" s="52"/>
      <c r="I742" s="49"/>
      <c r="J742" s="49"/>
      <c r="K742" s="49"/>
      <c r="L742" s="49"/>
      <c r="M742" s="50"/>
      <c r="N742" s="50"/>
      <c r="O742" s="50"/>
      <c r="P742" s="275"/>
      <c r="R742" s="275"/>
      <c r="T742" s="58"/>
      <c r="U742" s="58"/>
    </row>
    <row r="743">
      <c r="D743" s="48"/>
      <c r="E743" s="53"/>
      <c r="F743" s="148"/>
      <c r="G743" s="148"/>
      <c r="H743" s="52"/>
      <c r="I743" s="49"/>
      <c r="J743" s="49"/>
      <c r="K743" s="49"/>
      <c r="L743" s="49"/>
      <c r="M743" s="50"/>
      <c r="N743" s="50"/>
      <c r="O743" s="50"/>
      <c r="P743" s="275"/>
      <c r="R743" s="275"/>
      <c r="T743" s="58"/>
      <c r="U743" s="58"/>
    </row>
    <row r="744">
      <c r="D744" s="48"/>
      <c r="E744" s="53"/>
      <c r="F744" s="148"/>
      <c r="G744" s="148"/>
      <c r="H744" s="52"/>
      <c r="I744" s="49"/>
      <c r="J744" s="49"/>
      <c r="K744" s="49"/>
      <c r="L744" s="49"/>
      <c r="M744" s="50"/>
      <c r="N744" s="50"/>
      <c r="O744" s="50"/>
      <c r="P744" s="275"/>
      <c r="R744" s="275"/>
      <c r="T744" s="58"/>
      <c r="U744" s="58"/>
    </row>
    <row r="745">
      <c r="D745" s="48"/>
      <c r="E745" s="53"/>
      <c r="F745" s="148"/>
      <c r="G745" s="148"/>
      <c r="H745" s="52"/>
      <c r="I745" s="49"/>
      <c r="J745" s="49"/>
      <c r="K745" s="49"/>
      <c r="L745" s="49"/>
      <c r="M745" s="50"/>
      <c r="N745" s="50"/>
      <c r="O745" s="50"/>
      <c r="P745" s="275"/>
      <c r="R745" s="275"/>
      <c r="T745" s="58"/>
      <c r="U745" s="58"/>
    </row>
    <row r="746">
      <c r="D746" s="48"/>
      <c r="E746" s="53"/>
      <c r="F746" s="148"/>
      <c r="G746" s="148"/>
      <c r="H746" s="52"/>
      <c r="I746" s="49"/>
      <c r="J746" s="49"/>
      <c r="K746" s="49"/>
      <c r="L746" s="49"/>
      <c r="M746" s="50"/>
      <c r="N746" s="50"/>
      <c r="O746" s="50"/>
      <c r="P746" s="275"/>
      <c r="R746" s="275"/>
      <c r="T746" s="58"/>
      <c r="U746" s="58"/>
    </row>
    <row r="747">
      <c r="D747" s="48"/>
      <c r="E747" s="53"/>
      <c r="F747" s="148"/>
      <c r="G747" s="148"/>
      <c r="H747" s="52"/>
      <c r="I747" s="49"/>
      <c r="J747" s="49"/>
      <c r="K747" s="49"/>
      <c r="L747" s="49"/>
      <c r="M747" s="50"/>
      <c r="N747" s="50"/>
      <c r="O747" s="50"/>
      <c r="P747" s="275"/>
      <c r="R747" s="275"/>
      <c r="T747" s="58"/>
      <c r="U747" s="58"/>
    </row>
    <row r="748">
      <c r="D748" s="48"/>
      <c r="E748" s="53"/>
      <c r="F748" s="148"/>
      <c r="G748" s="148"/>
      <c r="H748" s="52"/>
      <c r="I748" s="49"/>
      <c r="J748" s="49"/>
      <c r="K748" s="49"/>
      <c r="L748" s="49"/>
      <c r="M748" s="50"/>
      <c r="N748" s="50"/>
      <c r="O748" s="50"/>
      <c r="P748" s="275"/>
      <c r="R748" s="275"/>
      <c r="T748" s="58"/>
      <c r="U748" s="58"/>
    </row>
    <row r="749">
      <c r="D749" s="48"/>
      <c r="E749" s="53"/>
      <c r="F749" s="148"/>
      <c r="G749" s="148"/>
      <c r="H749" s="52"/>
      <c r="I749" s="49"/>
      <c r="J749" s="49"/>
      <c r="K749" s="49"/>
      <c r="L749" s="49"/>
      <c r="M749" s="50"/>
      <c r="N749" s="50"/>
      <c r="O749" s="50"/>
      <c r="P749" s="275"/>
      <c r="R749" s="275"/>
      <c r="T749" s="58"/>
      <c r="U749" s="58"/>
    </row>
    <row r="750">
      <c r="D750" s="48"/>
      <c r="E750" s="53"/>
      <c r="F750" s="148"/>
      <c r="G750" s="148"/>
      <c r="H750" s="52"/>
      <c r="I750" s="49"/>
      <c r="J750" s="49"/>
      <c r="K750" s="49"/>
      <c r="L750" s="49"/>
      <c r="M750" s="50"/>
      <c r="N750" s="50"/>
      <c r="O750" s="50"/>
      <c r="P750" s="275"/>
      <c r="R750" s="275"/>
      <c r="T750" s="58"/>
      <c r="U750" s="58"/>
    </row>
    <row r="751">
      <c r="D751" s="48"/>
      <c r="E751" s="53"/>
      <c r="F751" s="148"/>
      <c r="G751" s="148"/>
      <c r="H751" s="52"/>
      <c r="I751" s="49"/>
      <c r="J751" s="49"/>
      <c r="K751" s="49"/>
      <c r="L751" s="49"/>
      <c r="M751" s="50"/>
      <c r="N751" s="50"/>
      <c r="O751" s="50"/>
      <c r="P751" s="275"/>
      <c r="R751" s="275"/>
      <c r="T751" s="58"/>
      <c r="U751" s="58"/>
    </row>
    <row r="752">
      <c r="D752" s="48"/>
      <c r="E752" s="53"/>
      <c r="F752" s="148"/>
      <c r="G752" s="148"/>
      <c r="H752" s="52"/>
      <c r="I752" s="49"/>
      <c r="J752" s="49"/>
      <c r="K752" s="49"/>
      <c r="L752" s="49"/>
      <c r="M752" s="50"/>
      <c r="N752" s="50"/>
      <c r="O752" s="50"/>
      <c r="P752" s="275"/>
      <c r="R752" s="275"/>
      <c r="T752" s="58"/>
      <c r="U752" s="58"/>
    </row>
    <row r="753">
      <c r="D753" s="48"/>
      <c r="E753" s="53"/>
      <c r="F753" s="148"/>
      <c r="G753" s="148"/>
      <c r="H753" s="52"/>
      <c r="I753" s="49"/>
      <c r="J753" s="49"/>
      <c r="K753" s="49"/>
      <c r="L753" s="49"/>
      <c r="M753" s="50"/>
      <c r="N753" s="50"/>
      <c r="O753" s="50"/>
      <c r="P753" s="275"/>
      <c r="R753" s="275"/>
      <c r="T753" s="58"/>
      <c r="U753" s="58"/>
    </row>
    <row r="754">
      <c r="D754" s="48"/>
      <c r="E754" s="53"/>
      <c r="F754" s="148"/>
      <c r="G754" s="148"/>
      <c r="H754" s="52"/>
      <c r="I754" s="49"/>
      <c r="J754" s="49"/>
      <c r="K754" s="49"/>
      <c r="L754" s="49"/>
      <c r="M754" s="50"/>
      <c r="N754" s="50"/>
      <c r="O754" s="50"/>
      <c r="P754" s="275"/>
      <c r="R754" s="275"/>
      <c r="T754" s="58"/>
      <c r="U754" s="58"/>
    </row>
    <row r="755">
      <c r="D755" s="48"/>
      <c r="E755" s="53"/>
      <c r="F755" s="148"/>
      <c r="G755" s="148"/>
      <c r="H755" s="52"/>
      <c r="I755" s="49"/>
      <c r="J755" s="49"/>
      <c r="K755" s="49"/>
      <c r="L755" s="49"/>
      <c r="M755" s="50"/>
      <c r="N755" s="50"/>
      <c r="O755" s="50"/>
      <c r="P755" s="275"/>
      <c r="R755" s="275"/>
      <c r="T755" s="58"/>
      <c r="U755" s="58"/>
    </row>
    <row r="756">
      <c r="D756" s="48"/>
      <c r="E756" s="53"/>
      <c r="F756" s="148"/>
      <c r="G756" s="148"/>
      <c r="H756" s="52"/>
      <c r="I756" s="49"/>
      <c r="J756" s="49"/>
      <c r="K756" s="49"/>
      <c r="L756" s="49"/>
      <c r="M756" s="50"/>
      <c r="N756" s="50"/>
      <c r="O756" s="50"/>
      <c r="P756" s="275"/>
      <c r="R756" s="275"/>
      <c r="T756" s="58"/>
      <c r="U756" s="58"/>
    </row>
    <row r="757">
      <c r="D757" s="48"/>
      <c r="E757" s="53"/>
      <c r="F757" s="148"/>
      <c r="G757" s="148"/>
      <c r="H757" s="52"/>
      <c r="I757" s="49"/>
      <c r="J757" s="49"/>
      <c r="K757" s="49"/>
      <c r="L757" s="49"/>
      <c r="M757" s="50"/>
      <c r="N757" s="50"/>
      <c r="O757" s="50"/>
      <c r="P757" s="275"/>
      <c r="R757" s="275"/>
      <c r="T757" s="58"/>
      <c r="U757" s="58"/>
    </row>
    <row r="758">
      <c r="D758" s="48"/>
      <c r="E758" s="53"/>
      <c r="F758" s="148"/>
      <c r="G758" s="148"/>
      <c r="H758" s="52"/>
      <c r="I758" s="49"/>
      <c r="J758" s="49"/>
      <c r="K758" s="49"/>
      <c r="L758" s="49"/>
      <c r="M758" s="50"/>
      <c r="N758" s="50"/>
      <c r="O758" s="50"/>
      <c r="P758" s="275"/>
      <c r="R758" s="275"/>
      <c r="T758" s="58"/>
      <c r="U758" s="58"/>
    </row>
    <row r="759">
      <c r="D759" s="48"/>
      <c r="E759" s="53"/>
      <c r="F759" s="148"/>
      <c r="G759" s="148"/>
      <c r="H759" s="52"/>
      <c r="I759" s="49"/>
      <c r="J759" s="49"/>
      <c r="K759" s="49"/>
      <c r="L759" s="49"/>
      <c r="M759" s="50"/>
      <c r="N759" s="50"/>
      <c r="O759" s="50"/>
      <c r="P759" s="275"/>
      <c r="R759" s="275"/>
      <c r="T759" s="58"/>
      <c r="U759" s="58"/>
    </row>
    <row r="760">
      <c r="D760" s="48"/>
      <c r="E760" s="53"/>
      <c r="F760" s="148"/>
      <c r="G760" s="148"/>
      <c r="H760" s="52"/>
      <c r="I760" s="49"/>
      <c r="J760" s="49"/>
      <c r="K760" s="49"/>
      <c r="L760" s="49"/>
      <c r="M760" s="50"/>
      <c r="N760" s="50"/>
      <c r="O760" s="50"/>
      <c r="P760" s="275"/>
      <c r="R760" s="275"/>
      <c r="T760" s="58"/>
      <c r="U760" s="58"/>
    </row>
    <row r="761">
      <c r="D761" s="48"/>
      <c r="E761" s="53"/>
      <c r="F761" s="148"/>
      <c r="G761" s="148"/>
      <c r="H761" s="52"/>
      <c r="I761" s="49"/>
      <c r="J761" s="49"/>
      <c r="K761" s="49"/>
      <c r="L761" s="49"/>
      <c r="M761" s="50"/>
      <c r="N761" s="50"/>
      <c r="O761" s="50"/>
      <c r="P761" s="275"/>
      <c r="R761" s="275"/>
      <c r="T761" s="58"/>
      <c r="U761" s="58"/>
    </row>
    <row r="762">
      <c r="D762" s="48"/>
      <c r="E762" s="53"/>
      <c r="F762" s="148"/>
      <c r="G762" s="148"/>
      <c r="H762" s="52"/>
      <c r="I762" s="49"/>
      <c r="J762" s="49"/>
      <c r="K762" s="49"/>
      <c r="L762" s="49"/>
      <c r="M762" s="50"/>
      <c r="N762" s="50"/>
      <c r="O762" s="50"/>
      <c r="P762" s="275"/>
      <c r="R762" s="275"/>
      <c r="T762" s="58"/>
      <c r="U762" s="58"/>
    </row>
    <row r="763">
      <c r="D763" s="48"/>
      <c r="E763" s="53"/>
      <c r="F763" s="148"/>
      <c r="G763" s="148"/>
      <c r="H763" s="52"/>
      <c r="I763" s="49"/>
      <c r="J763" s="49"/>
      <c r="K763" s="49"/>
      <c r="L763" s="49"/>
      <c r="M763" s="50"/>
      <c r="N763" s="50"/>
      <c r="O763" s="50"/>
      <c r="P763" s="275"/>
      <c r="R763" s="275"/>
      <c r="T763" s="58"/>
      <c r="U763" s="58"/>
    </row>
    <row r="764">
      <c r="D764" s="48"/>
      <c r="E764" s="53"/>
      <c r="F764" s="148"/>
      <c r="G764" s="148"/>
      <c r="H764" s="52"/>
      <c r="I764" s="49"/>
      <c r="J764" s="49"/>
      <c r="K764" s="49"/>
      <c r="L764" s="49"/>
      <c r="M764" s="50"/>
      <c r="N764" s="50"/>
      <c r="O764" s="50"/>
      <c r="P764" s="275"/>
      <c r="R764" s="275"/>
      <c r="T764" s="58"/>
      <c r="U764" s="58"/>
    </row>
    <row r="765">
      <c r="D765" s="48"/>
      <c r="E765" s="53"/>
      <c r="F765" s="148"/>
      <c r="G765" s="148"/>
      <c r="H765" s="52"/>
      <c r="I765" s="49"/>
      <c r="J765" s="49"/>
      <c r="K765" s="49"/>
      <c r="L765" s="49"/>
      <c r="M765" s="50"/>
      <c r="N765" s="50"/>
      <c r="O765" s="50"/>
      <c r="P765" s="275"/>
      <c r="R765" s="275"/>
      <c r="T765" s="58"/>
      <c r="U765" s="58"/>
    </row>
    <row r="766">
      <c r="D766" s="48"/>
      <c r="E766" s="53"/>
      <c r="F766" s="148"/>
      <c r="G766" s="148"/>
      <c r="H766" s="52"/>
      <c r="I766" s="49"/>
      <c r="J766" s="49"/>
      <c r="K766" s="49"/>
      <c r="L766" s="49"/>
      <c r="M766" s="50"/>
      <c r="N766" s="50"/>
      <c r="O766" s="50"/>
      <c r="P766" s="275"/>
      <c r="R766" s="275"/>
      <c r="T766" s="58"/>
      <c r="U766" s="58"/>
    </row>
    <row r="767">
      <c r="D767" s="48"/>
      <c r="E767" s="53"/>
      <c r="F767" s="148"/>
      <c r="G767" s="148"/>
      <c r="H767" s="52"/>
      <c r="I767" s="49"/>
      <c r="J767" s="49"/>
      <c r="K767" s="49"/>
      <c r="L767" s="49"/>
      <c r="M767" s="50"/>
      <c r="N767" s="50"/>
      <c r="O767" s="50"/>
      <c r="P767" s="275"/>
      <c r="R767" s="275"/>
      <c r="T767" s="58"/>
      <c r="U767" s="58"/>
    </row>
    <row r="768">
      <c r="D768" s="48"/>
      <c r="E768" s="53"/>
      <c r="F768" s="148"/>
      <c r="G768" s="148"/>
      <c r="H768" s="52"/>
      <c r="I768" s="49"/>
      <c r="J768" s="49"/>
      <c r="K768" s="49"/>
      <c r="L768" s="49"/>
      <c r="M768" s="50"/>
      <c r="N768" s="50"/>
      <c r="O768" s="50"/>
      <c r="P768" s="275"/>
      <c r="R768" s="275"/>
      <c r="T768" s="58"/>
      <c r="U768" s="58"/>
    </row>
    <row r="769">
      <c r="D769" s="48"/>
      <c r="E769" s="53"/>
      <c r="F769" s="148"/>
      <c r="G769" s="148"/>
      <c r="H769" s="52"/>
      <c r="I769" s="49"/>
      <c r="J769" s="49"/>
      <c r="K769" s="49"/>
      <c r="L769" s="49"/>
      <c r="M769" s="50"/>
      <c r="N769" s="50"/>
      <c r="O769" s="50"/>
      <c r="P769" s="275"/>
      <c r="R769" s="275"/>
      <c r="T769" s="58"/>
      <c r="U769" s="58"/>
    </row>
    <row r="770">
      <c r="D770" s="48"/>
      <c r="E770" s="53"/>
      <c r="F770" s="148"/>
      <c r="G770" s="148"/>
      <c r="H770" s="52"/>
      <c r="I770" s="49"/>
      <c r="J770" s="49"/>
      <c r="K770" s="49"/>
      <c r="L770" s="49"/>
      <c r="M770" s="50"/>
      <c r="N770" s="50"/>
      <c r="O770" s="50"/>
      <c r="P770" s="275"/>
      <c r="R770" s="275"/>
      <c r="T770" s="58"/>
      <c r="U770" s="58"/>
    </row>
    <row r="771">
      <c r="D771" s="48"/>
      <c r="E771" s="53"/>
      <c r="F771" s="148"/>
      <c r="G771" s="148"/>
      <c r="H771" s="52"/>
      <c r="I771" s="49"/>
      <c r="J771" s="49"/>
      <c r="K771" s="49"/>
      <c r="L771" s="49"/>
      <c r="M771" s="50"/>
      <c r="N771" s="50"/>
      <c r="O771" s="50"/>
      <c r="P771" s="275"/>
      <c r="R771" s="275"/>
      <c r="T771" s="58"/>
      <c r="U771" s="58"/>
    </row>
    <row r="772">
      <c r="D772" s="48"/>
      <c r="E772" s="53"/>
      <c r="F772" s="148"/>
      <c r="G772" s="148"/>
      <c r="H772" s="52"/>
      <c r="I772" s="49"/>
      <c r="J772" s="49"/>
      <c r="K772" s="49"/>
      <c r="L772" s="49"/>
      <c r="M772" s="50"/>
      <c r="N772" s="50"/>
      <c r="O772" s="50"/>
      <c r="P772" s="275"/>
      <c r="R772" s="275"/>
      <c r="T772" s="58"/>
      <c r="U772" s="58"/>
    </row>
    <row r="773">
      <c r="D773" s="48"/>
      <c r="E773" s="53"/>
      <c r="F773" s="148"/>
      <c r="G773" s="148"/>
      <c r="H773" s="52"/>
      <c r="I773" s="49"/>
      <c r="J773" s="49"/>
      <c r="K773" s="49"/>
      <c r="L773" s="49"/>
      <c r="M773" s="50"/>
      <c r="N773" s="50"/>
      <c r="O773" s="50"/>
      <c r="P773" s="275"/>
      <c r="R773" s="275"/>
      <c r="T773" s="58"/>
      <c r="U773" s="58"/>
    </row>
    <row r="774">
      <c r="D774" s="48"/>
      <c r="E774" s="53"/>
      <c r="F774" s="148"/>
      <c r="G774" s="148"/>
      <c r="H774" s="52"/>
      <c r="I774" s="49"/>
      <c r="J774" s="49"/>
      <c r="K774" s="49"/>
      <c r="L774" s="49"/>
      <c r="M774" s="50"/>
      <c r="N774" s="50"/>
      <c r="O774" s="50"/>
      <c r="P774" s="275"/>
      <c r="R774" s="275"/>
      <c r="T774" s="58"/>
      <c r="U774" s="58"/>
    </row>
    <row r="775">
      <c r="D775" s="48"/>
      <c r="E775" s="53"/>
      <c r="F775" s="148"/>
      <c r="G775" s="148"/>
      <c r="H775" s="52"/>
      <c r="I775" s="49"/>
      <c r="J775" s="49"/>
      <c r="K775" s="49"/>
      <c r="L775" s="49"/>
      <c r="M775" s="50"/>
      <c r="N775" s="50"/>
      <c r="O775" s="50"/>
      <c r="P775" s="275"/>
      <c r="R775" s="275"/>
      <c r="T775" s="58"/>
      <c r="U775" s="58"/>
    </row>
    <row r="776">
      <c r="D776" s="48"/>
      <c r="E776" s="53"/>
      <c r="F776" s="148"/>
      <c r="G776" s="148"/>
      <c r="H776" s="52"/>
      <c r="I776" s="49"/>
      <c r="J776" s="49"/>
      <c r="K776" s="49"/>
      <c r="L776" s="49"/>
      <c r="M776" s="50"/>
      <c r="N776" s="50"/>
      <c r="O776" s="50"/>
      <c r="P776" s="275"/>
      <c r="R776" s="275"/>
      <c r="T776" s="58"/>
      <c r="U776" s="58"/>
    </row>
    <row r="777">
      <c r="D777" s="48"/>
      <c r="E777" s="53"/>
      <c r="F777" s="148"/>
      <c r="G777" s="148"/>
      <c r="H777" s="52"/>
      <c r="I777" s="49"/>
      <c r="J777" s="49"/>
      <c r="K777" s="49"/>
      <c r="L777" s="49"/>
      <c r="M777" s="50"/>
      <c r="N777" s="50"/>
      <c r="O777" s="50"/>
      <c r="P777" s="275"/>
      <c r="R777" s="275"/>
      <c r="T777" s="58"/>
      <c r="U777" s="58"/>
    </row>
    <row r="778">
      <c r="D778" s="48"/>
      <c r="E778" s="53"/>
      <c r="F778" s="148"/>
      <c r="G778" s="148"/>
      <c r="H778" s="52"/>
      <c r="I778" s="49"/>
      <c r="J778" s="49"/>
      <c r="K778" s="49"/>
      <c r="L778" s="49"/>
      <c r="M778" s="50"/>
      <c r="N778" s="50"/>
      <c r="O778" s="50"/>
      <c r="P778" s="275"/>
      <c r="R778" s="275"/>
      <c r="T778" s="58"/>
      <c r="U778" s="58"/>
    </row>
    <row r="779">
      <c r="D779" s="48"/>
      <c r="E779" s="53"/>
      <c r="F779" s="148"/>
      <c r="G779" s="148"/>
      <c r="H779" s="52"/>
      <c r="I779" s="49"/>
      <c r="J779" s="49"/>
      <c r="K779" s="49"/>
      <c r="L779" s="49"/>
      <c r="M779" s="50"/>
      <c r="N779" s="50"/>
      <c r="O779" s="50"/>
      <c r="P779" s="275"/>
      <c r="R779" s="275"/>
      <c r="T779" s="58"/>
      <c r="U779" s="58"/>
    </row>
    <row r="780">
      <c r="D780" s="48"/>
      <c r="E780" s="53"/>
      <c r="F780" s="148"/>
      <c r="G780" s="148"/>
      <c r="H780" s="52"/>
      <c r="I780" s="49"/>
      <c r="J780" s="49"/>
      <c r="K780" s="49"/>
      <c r="L780" s="49"/>
      <c r="M780" s="50"/>
      <c r="N780" s="50"/>
      <c r="O780" s="50"/>
      <c r="P780" s="275"/>
      <c r="R780" s="275"/>
      <c r="T780" s="58"/>
      <c r="U780" s="58"/>
    </row>
    <row r="781">
      <c r="D781" s="48"/>
      <c r="E781" s="53"/>
      <c r="F781" s="148"/>
      <c r="G781" s="148"/>
      <c r="H781" s="52"/>
      <c r="I781" s="49"/>
      <c r="J781" s="49"/>
      <c r="K781" s="49"/>
      <c r="L781" s="49"/>
      <c r="M781" s="50"/>
      <c r="N781" s="50"/>
      <c r="O781" s="50"/>
      <c r="P781" s="275"/>
      <c r="R781" s="275"/>
      <c r="T781" s="58"/>
      <c r="U781" s="58"/>
    </row>
    <row r="782">
      <c r="D782" s="48"/>
      <c r="E782" s="53"/>
      <c r="F782" s="148"/>
      <c r="G782" s="148"/>
      <c r="H782" s="52"/>
      <c r="I782" s="49"/>
      <c r="J782" s="49"/>
      <c r="K782" s="49"/>
      <c r="L782" s="49"/>
      <c r="M782" s="50"/>
      <c r="N782" s="50"/>
      <c r="O782" s="50"/>
      <c r="P782" s="275"/>
      <c r="R782" s="275"/>
      <c r="T782" s="58"/>
      <c r="U782" s="58"/>
    </row>
    <row r="783">
      <c r="D783" s="48"/>
      <c r="E783" s="53"/>
      <c r="F783" s="148"/>
      <c r="G783" s="148"/>
      <c r="H783" s="52"/>
      <c r="I783" s="49"/>
      <c r="J783" s="49"/>
      <c r="K783" s="49"/>
      <c r="L783" s="49"/>
      <c r="M783" s="50"/>
      <c r="N783" s="50"/>
      <c r="O783" s="50"/>
      <c r="P783" s="275"/>
      <c r="R783" s="275"/>
      <c r="T783" s="58"/>
      <c r="U783" s="58"/>
    </row>
    <row r="784">
      <c r="D784" s="48"/>
      <c r="E784" s="53"/>
      <c r="F784" s="148"/>
      <c r="G784" s="148"/>
      <c r="H784" s="52"/>
      <c r="I784" s="49"/>
      <c r="J784" s="49"/>
      <c r="K784" s="49"/>
      <c r="L784" s="49"/>
      <c r="M784" s="50"/>
      <c r="N784" s="50"/>
      <c r="O784" s="50"/>
      <c r="P784" s="275"/>
      <c r="R784" s="275"/>
      <c r="T784" s="58"/>
      <c r="U784" s="58"/>
    </row>
    <row r="785">
      <c r="D785" s="48"/>
      <c r="E785" s="53"/>
      <c r="F785" s="148"/>
      <c r="G785" s="148"/>
      <c r="H785" s="52"/>
      <c r="I785" s="49"/>
      <c r="J785" s="49"/>
      <c r="K785" s="49"/>
      <c r="L785" s="49"/>
      <c r="M785" s="50"/>
      <c r="N785" s="50"/>
      <c r="O785" s="50"/>
      <c r="P785" s="275"/>
      <c r="R785" s="275"/>
      <c r="T785" s="58"/>
      <c r="U785" s="58"/>
    </row>
    <row r="786">
      <c r="D786" s="48"/>
      <c r="E786" s="53"/>
      <c r="F786" s="148"/>
      <c r="G786" s="148"/>
      <c r="H786" s="52"/>
      <c r="I786" s="49"/>
      <c r="J786" s="49"/>
      <c r="K786" s="49"/>
      <c r="L786" s="49"/>
      <c r="M786" s="50"/>
      <c r="N786" s="50"/>
      <c r="O786" s="50"/>
      <c r="P786" s="275"/>
      <c r="R786" s="275"/>
      <c r="T786" s="58"/>
      <c r="U786" s="58"/>
    </row>
    <row r="787">
      <c r="D787" s="48"/>
      <c r="E787" s="53"/>
      <c r="F787" s="148"/>
      <c r="G787" s="148"/>
      <c r="H787" s="52"/>
      <c r="I787" s="49"/>
      <c r="J787" s="49"/>
      <c r="K787" s="49"/>
      <c r="L787" s="49"/>
      <c r="M787" s="50"/>
      <c r="N787" s="50"/>
      <c r="O787" s="50"/>
      <c r="P787" s="275"/>
      <c r="R787" s="275"/>
      <c r="T787" s="58"/>
      <c r="U787" s="58"/>
    </row>
    <row r="788">
      <c r="D788" s="48"/>
      <c r="E788" s="53"/>
      <c r="F788" s="148"/>
      <c r="G788" s="148"/>
      <c r="H788" s="52"/>
      <c r="I788" s="49"/>
      <c r="J788" s="49"/>
      <c r="K788" s="49"/>
      <c r="L788" s="49"/>
      <c r="M788" s="50"/>
      <c r="N788" s="50"/>
      <c r="O788" s="50"/>
      <c r="P788" s="275"/>
      <c r="R788" s="275"/>
      <c r="T788" s="58"/>
      <c r="U788" s="58"/>
    </row>
    <row r="789">
      <c r="D789" s="48"/>
      <c r="E789" s="53"/>
      <c r="F789" s="148"/>
      <c r="G789" s="148"/>
      <c r="H789" s="52"/>
      <c r="I789" s="49"/>
      <c r="J789" s="49"/>
      <c r="K789" s="49"/>
      <c r="L789" s="49"/>
      <c r="M789" s="50"/>
      <c r="N789" s="50"/>
      <c r="O789" s="50"/>
      <c r="P789" s="275"/>
      <c r="R789" s="275"/>
      <c r="T789" s="58"/>
      <c r="U789" s="58"/>
    </row>
    <row r="790">
      <c r="D790" s="48"/>
      <c r="E790" s="53"/>
      <c r="F790" s="148"/>
      <c r="G790" s="148"/>
      <c r="H790" s="52"/>
      <c r="I790" s="49"/>
      <c r="J790" s="49"/>
      <c r="K790" s="49"/>
      <c r="L790" s="49"/>
      <c r="M790" s="50"/>
      <c r="N790" s="50"/>
      <c r="O790" s="50"/>
      <c r="P790" s="275"/>
      <c r="R790" s="275"/>
      <c r="T790" s="58"/>
      <c r="U790" s="58"/>
    </row>
    <row r="791">
      <c r="D791" s="48"/>
      <c r="E791" s="53"/>
      <c r="F791" s="148"/>
      <c r="G791" s="148"/>
      <c r="H791" s="52"/>
      <c r="I791" s="49"/>
      <c r="J791" s="49"/>
      <c r="K791" s="49"/>
      <c r="L791" s="49"/>
      <c r="M791" s="50"/>
      <c r="N791" s="50"/>
      <c r="O791" s="50"/>
      <c r="P791" s="275"/>
      <c r="R791" s="275"/>
      <c r="T791" s="58"/>
      <c r="U791" s="58"/>
    </row>
    <row r="792">
      <c r="D792" s="48"/>
      <c r="E792" s="53"/>
      <c r="F792" s="148"/>
      <c r="G792" s="148"/>
      <c r="H792" s="52"/>
      <c r="I792" s="49"/>
      <c r="J792" s="49"/>
      <c r="K792" s="49"/>
      <c r="L792" s="49"/>
      <c r="M792" s="50"/>
      <c r="N792" s="50"/>
      <c r="O792" s="50"/>
      <c r="P792" s="275"/>
      <c r="R792" s="275"/>
      <c r="T792" s="58"/>
      <c r="U792" s="58"/>
    </row>
    <row r="793">
      <c r="D793" s="48"/>
      <c r="E793" s="53"/>
      <c r="F793" s="148"/>
      <c r="G793" s="148"/>
      <c r="H793" s="52"/>
      <c r="I793" s="49"/>
      <c r="J793" s="49"/>
      <c r="K793" s="49"/>
      <c r="L793" s="49"/>
      <c r="M793" s="50"/>
      <c r="N793" s="50"/>
      <c r="O793" s="50"/>
      <c r="P793" s="275"/>
      <c r="R793" s="275"/>
      <c r="T793" s="58"/>
      <c r="U793" s="58"/>
    </row>
    <row r="794">
      <c r="D794" s="48"/>
      <c r="E794" s="53"/>
      <c r="F794" s="148"/>
      <c r="G794" s="148"/>
      <c r="H794" s="52"/>
      <c r="I794" s="49"/>
      <c r="J794" s="49"/>
      <c r="K794" s="49"/>
      <c r="L794" s="49"/>
      <c r="M794" s="50"/>
      <c r="N794" s="50"/>
      <c r="O794" s="50"/>
      <c r="P794" s="275"/>
      <c r="R794" s="275"/>
      <c r="T794" s="58"/>
      <c r="U794" s="58"/>
    </row>
    <row r="795">
      <c r="D795" s="48"/>
      <c r="E795" s="53"/>
      <c r="F795" s="148"/>
      <c r="G795" s="148"/>
      <c r="H795" s="52"/>
      <c r="I795" s="49"/>
      <c r="J795" s="49"/>
      <c r="K795" s="49"/>
      <c r="L795" s="49"/>
      <c r="M795" s="50"/>
      <c r="N795" s="50"/>
      <c r="O795" s="50"/>
      <c r="P795" s="275"/>
      <c r="R795" s="275"/>
      <c r="T795" s="58"/>
      <c r="U795" s="58"/>
    </row>
    <row r="796">
      <c r="D796" s="48"/>
      <c r="E796" s="53"/>
      <c r="F796" s="148"/>
      <c r="G796" s="148"/>
      <c r="H796" s="52"/>
      <c r="I796" s="49"/>
      <c r="J796" s="49"/>
      <c r="K796" s="49"/>
      <c r="L796" s="49"/>
      <c r="M796" s="50"/>
      <c r="N796" s="50"/>
      <c r="O796" s="50"/>
      <c r="P796" s="275"/>
      <c r="R796" s="275"/>
      <c r="T796" s="58"/>
      <c r="U796" s="58"/>
    </row>
    <row r="797">
      <c r="D797" s="48"/>
      <c r="E797" s="53"/>
      <c r="F797" s="148"/>
      <c r="G797" s="148"/>
      <c r="H797" s="52"/>
      <c r="I797" s="49"/>
      <c r="J797" s="49"/>
      <c r="K797" s="49"/>
      <c r="L797" s="49"/>
      <c r="M797" s="50"/>
      <c r="N797" s="50"/>
      <c r="O797" s="50"/>
      <c r="P797" s="275"/>
      <c r="R797" s="275"/>
      <c r="T797" s="58"/>
      <c r="U797" s="58"/>
    </row>
    <row r="798">
      <c r="D798" s="48"/>
      <c r="E798" s="53"/>
      <c r="F798" s="148"/>
      <c r="G798" s="148"/>
      <c r="H798" s="52"/>
      <c r="I798" s="49"/>
      <c r="J798" s="49"/>
      <c r="K798" s="49"/>
      <c r="L798" s="49"/>
      <c r="M798" s="50"/>
      <c r="N798" s="50"/>
      <c r="O798" s="50"/>
      <c r="P798" s="275"/>
      <c r="R798" s="275"/>
      <c r="T798" s="58"/>
      <c r="U798" s="58"/>
    </row>
    <row r="799">
      <c r="D799" s="48"/>
      <c r="E799" s="53"/>
      <c r="F799" s="148"/>
      <c r="G799" s="148"/>
      <c r="H799" s="52"/>
      <c r="I799" s="49"/>
      <c r="J799" s="49"/>
      <c r="K799" s="49"/>
      <c r="L799" s="49"/>
      <c r="M799" s="50"/>
      <c r="N799" s="50"/>
      <c r="O799" s="50"/>
      <c r="P799" s="275"/>
      <c r="R799" s="275"/>
      <c r="T799" s="58"/>
      <c r="U799" s="58"/>
    </row>
    <row r="800">
      <c r="D800" s="48"/>
      <c r="E800" s="53"/>
      <c r="F800" s="148"/>
      <c r="G800" s="148"/>
      <c r="H800" s="52"/>
      <c r="I800" s="49"/>
      <c r="J800" s="49"/>
      <c r="K800" s="49"/>
      <c r="L800" s="49"/>
      <c r="M800" s="50"/>
      <c r="N800" s="50"/>
      <c r="O800" s="50"/>
      <c r="P800" s="275"/>
      <c r="R800" s="275"/>
      <c r="T800" s="58"/>
      <c r="U800" s="58"/>
    </row>
    <row r="801">
      <c r="D801" s="48"/>
      <c r="E801" s="53"/>
      <c r="F801" s="148"/>
      <c r="G801" s="148"/>
      <c r="H801" s="52"/>
      <c r="I801" s="49"/>
      <c r="J801" s="49"/>
      <c r="K801" s="49"/>
      <c r="L801" s="49"/>
      <c r="M801" s="50"/>
      <c r="N801" s="50"/>
      <c r="O801" s="50"/>
      <c r="P801" s="275"/>
      <c r="R801" s="275"/>
      <c r="T801" s="58"/>
      <c r="U801" s="58"/>
    </row>
    <row r="802">
      <c r="D802" s="48"/>
      <c r="E802" s="53"/>
      <c r="F802" s="148"/>
      <c r="G802" s="148"/>
      <c r="H802" s="52"/>
      <c r="I802" s="49"/>
      <c r="J802" s="49"/>
      <c r="K802" s="49"/>
      <c r="L802" s="49"/>
      <c r="M802" s="50"/>
      <c r="N802" s="50"/>
      <c r="O802" s="50"/>
      <c r="P802" s="275"/>
      <c r="R802" s="275"/>
      <c r="T802" s="58"/>
      <c r="U802" s="58"/>
    </row>
    <row r="803">
      <c r="D803" s="48"/>
      <c r="E803" s="53"/>
      <c r="F803" s="148"/>
      <c r="G803" s="148"/>
      <c r="H803" s="52"/>
      <c r="I803" s="49"/>
      <c r="J803" s="49"/>
      <c r="K803" s="49"/>
      <c r="L803" s="49"/>
      <c r="M803" s="50"/>
      <c r="N803" s="50"/>
      <c r="O803" s="50"/>
      <c r="P803" s="275"/>
      <c r="R803" s="275"/>
      <c r="T803" s="58"/>
      <c r="U803" s="58"/>
    </row>
    <row r="804">
      <c r="D804" s="48"/>
      <c r="E804" s="53"/>
      <c r="F804" s="148"/>
      <c r="G804" s="148"/>
      <c r="H804" s="52"/>
      <c r="I804" s="49"/>
      <c r="J804" s="49"/>
      <c r="K804" s="49"/>
      <c r="L804" s="49"/>
      <c r="M804" s="50"/>
      <c r="N804" s="50"/>
      <c r="O804" s="50"/>
      <c r="P804" s="275"/>
      <c r="R804" s="275"/>
      <c r="T804" s="58"/>
      <c r="U804" s="58"/>
    </row>
    <row r="805">
      <c r="D805" s="48"/>
      <c r="E805" s="53"/>
      <c r="F805" s="148"/>
      <c r="G805" s="148"/>
      <c r="H805" s="52"/>
      <c r="I805" s="49"/>
      <c r="J805" s="49"/>
      <c r="K805" s="49"/>
      <c r="L805" s="49"/>
      <c r="M805" s="50"/>
      <c r="N805" s="50"/>
      <c r="O805" s="50"/>
      <c r="P805" s="275"/>
      <c r="R805" s="275"/>
      <c r="T805" s="58"/>
      <c r="U805" s="58"/>
    </row>
    <row r="806">
      <c r="D806" s="48"/>
      <c r="E806" s="53"/>
      <c r="F806" s="148"/>
      <c r="G806" s="148"/>
      <c r="H806" s="52"/>
      <c r="I806" s="49"/>
      <c r="J806" s="49"/>
      <c r="K806" s="49"/>
      <c r="L806" s="49"/>
      <c r="M806" s="50"/>
      <c r="N806" s="50"/>
      <c r="O806" s="50"/>
      <c r="P806" s="275"/>
      <c r="R806" s="275"/>
      <c r="T806" s="58"/>
      <c r="U806" s="58"/>
    </row>
    <row r="807">
      <c r="D807" s="48"/>
      <c r="E807" s="53"/>
      <c r="F807" s="148"/>
      <c r="G807" s="148"/>
      <c r="H807" s="52"/>
      <c r="I807" s="49"/>
      <c r="J807" s="49"/>
      <c r="K807" s="49"/>
      <c r="L807" s="49"/>
      <c r="M807" s="50"/>
      <c r="N807" s="50"/>
      <c r="O807" s="50"/>
      <c r="P807" s="275"/>
      <c r="R807" s="275"/>
      <c r="T807" s="58"/>
      <c r="U807" s="58"/>
    </row>
    <row r="808">
      <c r="D808" s="48"/>
      <c r="E808" s="53"/>
      <c r="F808" s="148"/>
      <c r="G808" s="148"/>
      <c r="H808" s="52"/>
      <c r="I808" s="49"/>
      <c r="J808" s="49"/>
      <c r="K808" s="49"/>
      <c r="L808" s="49"/>
      <c r="M808" s="50"/>
      <c r="N808" s="50"/>
      <c r="O808" s="50"/>
      <c r="P808" s="275"/>
      <c r="R808" s="275"/>
      <c r="T808" s="58"/>
      <c r="U808" s="58"/>
    </row>
    <row r="809">
      <c r="D809" s="48"/>
      <c r="E809" s="53"/>
      <c r="F809" s="148"/>
      <c r="G809" s="148"/>
      <c r="H809" s="52"/>
      <c r="I809" s="49"/>
      <c r="J809" s="49"/>
      <c r="K809" s="49"/>
      <c r="L809" s="49"/>
      <c r="M809" s="50"/>
      <c r="N809" s="50"/>
      <c r="O809" s="50"/>
      <c r="P809" s="275"/>
      <c r="R809" s="275"/>
      <c r="T809" s="58"/>
      <c r="U809" s="58"/>
    </row>
    <row r="810">
      <c r="D810" s="48"/>
      <c r="E810" s="53"/>
      <c r="F810" s="148"/>
      <c r="G810" s="148"/>
      <c r="H810" s="52"/>
      <c r="I810" s="49"/>
      <c r="J810" s="49"/>
      <c r="K810" s="49"/>
      <c r="L810" s="49"/>
      <c r="M810" s="50"/>
      <c r="N810" s="50"/>
      <c r="O810" s="50"/>
      <c r="P810" s="275"/>
      <c r="R810" s="275"/>
      <c r="T810" s="58"/>
      <c r="U810" s="58"/>
    </row>
    <row r="811">
      <c r="D811" s="48"/>
      <c r="E811" s="53"/>
      <c r="F811" s="148"/>
      <c r="G811" s="148"/>
      <c r="H811" s="52"/>
      <c r="I811" s="49"/>
      <c r="J811" s="49"/>
      <c r="K811" s="49"/>
      <c r="L811" s="49"/>
      <c r="M811" s="50"/>
      <c r="N811" s="50"/>
      <c r="O811" s="50"/>
      <c r="P811" s="275"/>
      <c r="R811" s="275"/>
      <c r="T811" s="58"/>
      <c r="U811" s="58"/>
    </row>
  </sheetData>
  <conditionalFormatting sqref="I203">
    <cfRule type="notContainsBlanks" dxfId="7" priority="1">
      <formula>LEN(TRIM(I203))&gt;0</formula>
    </cfRule>
  </conditionalFormatting>
  <dataValidations>
    <dataValidation type="list" allowBlank="1" sqref="H2:H193 H195:H237">
      <formula1>"Adam,Brett,Brian,Chris,James,Jared,Mike,Will,Cale"</formula1>
    </dataValidation>
    <dataValidation type="list" allowBlank="1" sqref="H194">
      <formula1>"Adam,Brett,Chris,James,Jared,Mike,Will"</formula1>
    </dataValidation>
    <dataValidation type="custom" allowBlank="1" showDropDown="1" showInputMessage="1" prompt="Enter a valid date" sqref="F1:G811">
      <formula1>OR(NOT(ISERROR(DATEVALUE(F1))), AND(ISNUMBER(F1), LEFT(CELL("format", F1))="D"))</formula1>
    </dataValidation>
    <dataValidation type="list" allowBlank="1" showErrorMessage="1" sqref="C2:C237">
      <formula1>"Roofing and Siding,Construction"</formula1>
    </dataValidation>
    <dataValidation type="list" allowBlank="1" showErrorMessage="1" sqref="Q2:Q237">
      <formula1>"Approved,Ops Planning,Scheduled,Pending Insurance,Material Ordered,Project Ready,Construction &amp; Remodeling,Pending Sub Work,Pending Gutters,Pending Inspection,Inspection Passed,Ready to Bill,In Billing"</formula1>
    </dataValidation>
  </dataValidations>
  <hyperlinks>
    <hyperlink r:id="rId2" ref="Z101"/>
    <hyperlink r:id="rId3" ref="Z131"/>
  </hyperlinks>
  <drawing r:id="rId4"/>
  <legacyDrawing r:id="rId5"/>
  <tableParts count="1">
    <tablePart r:id="rId7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17.63"/>
    <col customWidth="1" min="4" max="4" width="10.88"/>
    <col customWidth="1" min="5" max="5" width="80.13"/>
  </cols>
  <sheetData>
    <row r="1"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A35" s="30"/>
      <c r="B35" s="30"/>
      <c r="C35" s="30"/>
      <c r="D35" s="30"/>
      <c r="E35" s="30"/>
    </row>
    <row r="36">
      <c r="A36" s="30"/>
      <c r="B36" s="30"/>
      <c r="C36" s="30"/>
      <c r="D36" s="30"/>
      <c r="E36" s="30"/>
    </row>
    <row r="37">
      <c r="A37" s="30"/>
      <c r="B37" s="30"/>
      <c r="C37" s="30"/>
      <c r="D37" s="30"/>
      <c r="E37" s="30"/>
    </row>
    <row r="38">
      <c r="A38" s="30"/>
      <c r="B38" s="30"/>
      <c r="C38" s="30"/>
      <c r="D38" s="30"/>
      <c r="E38" s="30"/>
    </row>
    <row r="39">
      <c r="A39" s="30"/>
      <c r="B39" s="30"/>
      <c r="C39" s="30"/>
      <c r="D39" s="30"/>
      <c r="E39" s="30"/>
    </row>
    <row r="40">
      <c r="A40" s="30"/>
      <c r="B40" s="30"/>
      <c r="C40" s="30"/>
      <c r="D40" s="30"/>
      <c r="E40" s="30"/>
    </row>
    <row r="41">
      <c r="A41" s="30"/>
      <c r="B41" s="30"/>
      <c r="C41" s="30"/>
      <c r="D41" s="30"/>
      <c r="E41" s="30"/>
    </row>
    <row r="42">
      <c r="A42" s="30"/>
      <c r="B42" s="30"/>
      <c r="C42" s="30"/>
      <c r="D42" s="30"/>
      <c r="E42" s="30"/>
    </row>
    <row r="43">
      <c r="A43" s="30"/>
      <c r="B43" s="30"/>
      <c r="C43" s="30"/>
      <c r="D43" s="30"/>
      <c r="E43" s="30"/>
    </row>
    <row r="44">
      <c r="A44" s="30"/>
      <c r="B44" s="30"/>
      <c r="C44" s="30"/>
      <c r="D44" s="280"/>
      <c r="E44" s="30"/>
    </row>
    <row r="45">
      <c r="A45" s="30"/>
      <c r="B45" s="30"/>
      <c r="C45" s="30"/>
      <c r="D45" s="30"/>
      <c r="E45" s="30"/>
    </row>
    <row r="46">
      <c r="A46" s="30"/>
      <c r="B46" s="30"/>
      <c r="C46" s="30"/>
      <c r="D46" s="30"/>
      <c r="E46" s="30"/>
    </row>
    <row r="47">
      <c r="A47" s="30"/>
      <c r="B47" s="30"/>
      <c r="C47" s="30"/>
      <c r="D47" s="30"/>
      <c r="E47" s="30"/>
    </row>
    <row r="48">
      <c r="A48" s="30"/>
      <c r="B48" s="30"/>
      <c r="C48" s="30"/>
      <c r="D48" s="277"/>
      <c r="E48" s="30"/>
    </row>
    <row r="49">
      <c r="A49" s="30"/>
      <c r="B49" s="30"/>
      <c r="C49" s="30"/>
      <c r="D49" s="277"/>
      <c r="E49" s="30"/>
    </row>
    <row r="50">
      <c r="A50" s="30"/>
      <c r="B50" s="30"/>
      <c r="C50" s="30"/>
      <c r="D50" s="30"/>
      <c r="E50" s="30"/>
    </row>
    <row r="51">
      <c r="A51" s="30"/>
      <c r="B51" s="30"/>
      <c r="C51" s="30"/>
      <c r="D51" s="30"/>
      <c r="E51" s="30"/>
    </row>
    <row r="52">
      <c r="A52" s="30"/>
      <c r="B52" s="30"/>
      <c r="C52" s="30"/>
      <c r="D52" s="277"/>
      <c r="E52" s="30"/>
    </row>
    <row r="53">
      <c r="A53" s="30"/>
      <c r="B53" s="30"/>
      <c r="C53" s="30"/>
      <c r="D53" s="277"/>
      <c r="E53" s="30"/>
    </row>
    <row r="54">
      <c r="A54" s="278"/>
      <c r="B54" s="278"/>
      <c r="C54" s="278"/>
      <c r="D54" s="279"/>
      <c r="E54" s="30"/>
    </row>
    <row r="55">
      <c r="A55" s="30"/>
      <c r="B55" s="30"/>
      <c r="C55" s="30"/>
      <c r="D55" s="30"/>
      <c r="E55" s="30"/>
    </row>
    <row r="56">
      <c r="A56" s="30"/>
      <c r="B56" s="30"/>
      <c r="C56" s="30"/>
      <c r="D56" s="277"/>
      <c r="E56" s="30"/>
    </row>
    <row r="57">
      <c r="A57" s="30"/>
      <c r="B57" s="30"/>
      <c r="C57" s="30"/>
      <c r="D57" s="277"/>
      <c r="E57" s="30"/>
    </row>
    <row r="58">
      <c r="A58" s="30"/>
      <c r="B58" s="30"/>
      <c r="C58" s="30"/>
      <c r="D58" s="277"/>
      <c r="E58" s="30"/>
    </row>
    <row r="59">
      <c r="A59" s="30"/>
      <c r="B59" s="30"/>
      <c r="C59" s="30"/>
      <c r="D59" s="277"/>
      <c r="E59" s="30"/>
    </row>
    <row r="60">
      <c r="A60" s="30"/>
      <c r="B60" s="30"/>
      <c r="C60" s="30"/>
      <c r="D60" s="277"/>
      <c r="E60" s="30"/>
    </row>
    <row r="61">
      <c r="A61" s="30"/>
      <c r="B61" s="30"/>
      <c r="C61" s="30"/>
      <c r="D61" s="277"/>
      <c r="E61" s="30"/>
    </row>
    <row r="62">
      <c r="A62" s="30"/>
      <c r="B62" s="30"/>
      <c r="C62" s="30"/>
      <c r="D62" s="277"/>
      <c r="E62" s="30"/>
    </row>
    <row r="63">
      <c r="A63" s="30"/>
      <c r="B63" s="30"/>
      <c r="C63" s="30"/>
      <c r="D63" s="277"/>
      <c r="E63" s="30"/>
    </row>
    <row r="64">
      <c r="A64" s="30"/>
      <c r="B64" s="30"/>
      <c r="C64" s="30"/>
      <c r="D64" s="277"/>
      <c r="E64" s="30"/>
    </row>
    <row r="65">
      <c r="A65" s="30"/>
      <c r="B65" s="30"/>
      <c r="C65" s="30"/>
      <c r="D65" s="277"/>
      <c r="E65" s="30"/>
    </row>
    <row r="66">
      <c r="A66" s="30"/>
      <c r="B66" s="30"/>
      <c r="C66" s="30"/>
      <c r="D66" s="277"/>
      <c r="E66" s="30"/>
    </row>
    <row r="67">
      <c r="A67" s="30"/>
      <c r="B67" s="30"/>
      <c r="C67" s="30"/>
      <c r="D67" s="277"/>
      <c r="E67" s="30"/>
    </row>
    <row r="68">
      <c r="A68" s="30"/>
      <c r="B68" s="30"/>
      <c r="C68" s="30"/>
      <c r="D68" s="277"/>
      <c r="E68" s="30"/>
    </row>
    <row r="69">
      <c r="A69" s="30"/>
      <c r="B69" s="30"/>
      <c r="C69" s="30"/>
      <c r="D69" s="277"/>
      <c r="E69" s="30"/>
    </row>
    <row r="70">
      <c r="A70" s="30"/>
      <c r="B70" s="30"/>
      <c r="C70" s="30"/>
      <c r="D70" s="277"/>
      <c r="E70" s="30"/>
    </row>
    <row r="71">
      <c r="A71" s="30"/>
      <c r="B71" s="30"/>
      <c r="C71" s="30"/>
      <c r="D71" s="277"/>
      <c r="E71" s="30"/>
    </row>
    <row r="72">
      <c r="A72" s="30"/>
      <c r="B72" s="30"/>
      <c r="C72" s="30"/>
      <c r="D72" s="277"/>
      <c r="E72" s="30"/>
    </row>
    <row r="73">
      <c r="A73" s="30"/>
      <c r="B73" s="30"/>
      <c r="C73" s="30"/>
      <c r="D73" s="277"/>
      <c r="E73" s="30"/>
    </row>
    <row r="74">
      <c r="A74" s="30"/>
      <c r="B74" s="30"/>
      <c r="C74" s="30"/>
      <c r="D74" s="277"/>
      <c r="E74" s="30"/>
    </row>
    <row r="75">
      <c r="A75" s="30"/>
      <c r="B75" s="30"/>
      <c r="C75" s="30"/>
      <c r="D75" s="277"/>
      <c r="E75" s="30"/>
    </row>
    <row r="76">
      <c r="A76" s="30"/>
      <c r="B76" s="30"/>
      <c r="C76" s="30"/>
      <c r="D76" s="277"/>
      <c r="E76" s="30"/>
    </row>
    <row r="77">
      <c r="A77" s="30"/>
      <c r="B77" s="30"/>
      <c r="C77" s="30"/>
      <c r="D77" s="277"/>
      <c r="E77" s="30"/>
    </row>
    <row r="78">
      <c r="A78" s="30"/>
      <c r="B78" s="30"/>
      <c r="C78" s="30"/>
      <c r="D78" s="277"/>
      <c r="E78" s="30"/>
    </row>
    <row r="79">
      <c r="A79" s="30"/>
      <c r="B79" s="30"/>
      <c r="C79" s="30"/>
      <c r="D79" s="30"/>
      <c r="E79" s="30"/>
    </row>
    <row r="80">
      <c r="A80" s="30"/>
      <c r="B80" s="30"/>
      <c r="C80" s="30"/>
      <c r="D80" s="30"/>
      <c r="E80" s="30"/>
    </row>
    <row r="81">
      <c r="A81" s="30"/>
      <c r="B81" s="30"/>
      <c r="C81" s="30"/>
      <c r="D81" s="277"/>
      <c r="E81" s="30"/>
    </row>
    <row r="82">
      <c r="A82" s="30"/>
      <c r="B82" s="30"/>
      <c r="C82" s="30"/>
      <c r="D82" s="277"/>
      <c r="E82" s="30"/>
    </row>
    <row r="83">
      <c r="A83" s="30"/>
      <c r="B83" s="30"/>
      <c r="C83" s="30"/>
      <c r="D83" s="277"/>
      <c r="E83" s="30"/>
    </row>
    <row r="84">
      <c r="A84" s="30"/>
      <c r="B84" s="30"/>
      <c r="C84" s="30"/>
      <c r="D84" s="277"/>
      <c r="E84" s="30"/>
    </row>
    <row r="85">
      <c r="A85" s="30"/>
      <c r="B85" s="30"/>
      <c r="C85" s="30"/>
      <c r="D85" s="277"/>
      <c r="E85" s="30"/>
    </row>
    <row r="86">
      <c r="A86" s="30"/>
      <c r="B86" s="30"/>
      <c r="C86" s="30"/>
      <c r="D86" s="30"/>
      <c r="E86" s="30"/>
    </row>
    <row r="87">
      <c r="A87" s="30"/>
      <c r="B87" s="30"/>
      <c r="C87" s="30"/>
      <c r="D87" s="30"/>
      <c r="E87" s="30"/>
    </row>
    <row r="88">
      <c r="A88" s="30"/>
      <c r="B88" s="30"/>
      <c r="C88" s="30"/>
      <c r="D88" s="30"/>
      <c r="E88" s="30"/>
    </row>
    <row r="89">
      <c r="A89" s="30"/>
      <c r="B89" s="30"/>
      <c r="C89" s="30"/>
      <c r="D89" s="280"/>
      <c r="E89" s="30"/>
    </row>
    <row r="90">
      <c r="A90" s="30"/>
      <c r="B90" s="30"/>
      <c r="C90" s="30"/>
      <c r="D90" s="277"/>
      <c r="E90" s="30"/>
    </row>
    <row r="91">
      <c r="A91" s="30"/>
      <c r="B91" s="30"/>
      <c r="C91" s="30"/>
      <c r="D91" s="277"/>
      <c r="E91" s="30"/>
    </row>
    <row r="92">
      <c r="A92" s="30"/>
      <c r="B92" s="30"/>
      <c r="C92" s="30"/>
      <c r="D92" s="30"/>
      <c r="E92" s="30"/>
    </row>
    <row r="93">
      <c r="A93" s="30"/>
      <c r="B93" s="30"/>
      <c r="C93" s="30"/>
      <c r="D93" s="30"/>
      <c r="E93" s="30"/>
    </row>
    <row r="99">
      <c r="D99" s="281"/>
    </row>
    <row r="100">
      <c r="D100" s="281"/>
    </row>
    <row r="101">
      <c r="D101" s="281"/>
    </row>
    <row r="102">
      <c r="D102" s="281"/>
    </row>
    <row r="103">
      <c r="D103" s="281"/>
    </row>
    <row r="104">
      <c r="D104" s="281"/>
    </row>
    <row r="105">
      <c r="D105" s="281"/>
    </row>
    <row r="106">
      <c r="D106" s="281"/>
    </row>
    <row r="107">
      <c r="D107" s="281"/>
    </row>
    <row r="108">
      <c r="D108" s="281"/>
    </row>
    <row r="109">
      <c r="D109" s="281"/>
    </row>
    <row r="110">
      <c r="D110" s="281"/>
    </row>
    <row r="111">
      <c r="D111" s="281"/>
    </row>
    <row r="112">
      <c r="D112" s="281"/>
    </row>
    <row r="113">
      <c r="D113" s="281"/>
    </row>
    <row r="114">
      <c r="D114" s="281"/>
    </row>
    <row r="115">
      <c r="D115" s="281"/>
    </row>
    <row r="116">
      <c r="D116" s="281"/>
    </row>
    <row r="117">
      <c r="D117" s="281"/>
    </row>
    <row r="118">
      <c r="D118" s="281"/>
    </row>
    <row r="119">
      <c r="D119" s="281"/>
    </row>
    <row r="120">
      <c r="D120" s="281"/>
    </row>
    <row r="121">
      <c r="D121" s="281"/>
    </row>
    <row r="122">
      <c r="D122" s="281"/>
    </row>
    <row r="123">
      <c r="D123" s="281"/>
    </row>
    <row r="124">
      <c r="D124" s="281"/>
    </row>
    <row r="125">
      <c r="D125" s="281"/>
    </row>
    <row r="126">
      <c r="D126" s="281"/>
    </row>
    <row r="127">
      <c r="D127" s="281"/>
    </row>
    <row r="128">
      <c r="D128" s="281"/>
    </row>
    <row r="129">
      <c r="D129" s="281"/>
    </row>
    <row r="130">
      <c r="D130" s="281"/>
    </row>
    <row r="131">
      <c r="D131" s="281"/>
    </row>
    <row r="132">
      <c r="D132" s="281"/>
    </row>
    <row r="133">
      <c r="D133" s="281"/>
    </row>
    <row r="134">
      <c r="D134" s="281"/>
    </row>
    <row r="135">
      <c r="D135" s="281"/>
    </row>
    <row r="136">
      <c r="D136" s="281"/>
    </row>
    <row r="137">
      <c r="D137" s="281"/>
    </row>
    <row r="138">
      <c r="D138" s="281"/>
    </row>
    <row r="139">
      <c r="D139" s="281"/>
    </row>
    <row r="140">
      <c r="D140" s="281"/>
    </row>
    <row r="141">
      <c r="D141" s="281"/>
    </row>
    <row r="142">
      <c r="D142" s="281"/>
    </row>
    <row r="143">
      <c r="D143" s="281"/>
    </row>
    <row r="144">
      <c r="D144" s="281"/>
    </row>
    <row r="145">
      <c r="D145" s="281"/>
    </row>
    <row r="146">
      <c r="D146" s="281"/>
    </row>
    <row r="147">
      <c r="D147" s="281"/>
    </row>
    <row r="148">
      <c r="D148" s="281"/>
    </row>
    <row r="149">
      <c r="D149" s="281"/>
    </row>
    <row r="150">
      <c r="D150" s="281"/>
    </row>
    <row r="151">
      <c r="D151" s="281">
        <v>45660.37291266204</v>
      </c>
    </row>
    <row r="152">
      <c r="D152" s="281"/>
    </row>
    <row r="153">
      <c r="D153" s="281"/>
    </row>
    <row r="154">
      <c r="D154" s="281"/>
    </row>
    <row r="155">
      <c r="D155" s="281"/>
    </row>
    <row r="156">
      <c r="D156" s="281"/>
    </row>
    <row r="157">
      <c r="D157" s="281"/>
    </row>
    <row r="158">
      <c r="D158" s="281"/>
    </row>
    <row r="159">
      <c r="D159" s="281"/>
    </row>
    <row r="160">
      <c r="D160" s="281"/>
    </row>
    <row r="161">
      <c r="D161" s="281"/>
    </row>
    <row r="162">
      <c r="D162" s="281"/>
    </row>
    <row r="163">
      <c r="D163" s="281"/>
    </row>
    <row r="164">
      <c r="D164" s="281"/>
    </row>
    <row r="165">
      <c r="D165" s="281"/>
    </row>
    <row r="166">
      <c r="D166" s="281"/>
    </row>
    <row r="167">
      <c r="D167" s="281"/>
    </row>
    <row r="168">
      <c r="D168" s="281"/>
    </row>
    <row r="169">
      <c r="D169" s="281"/>
    </row>
    <row r="170">
      <c r="D170" s="281"/>
    </row>
    <row r="171">
      <c r="D171" s="281">
        <v>45517.64573458333</v>
      </c>
    </row>
    <row r="172">
      <c r="D172" s="281">
        <v>45518.51798064815</v>
      </c>
    </row>
    <row r="173">
      <c r="D173" s="281">
        <v>45518.51879194444</v>
      </c>
    </row>
    <row r="174">
      <c r="D174" s="281">
        <v>45519.59957508102</v>
      </c>
    </row>
    <row r="175">
      <c r="D175" s="281">
        <v>45519.694972743055</v>
      </c>
    </row>
    <row r="176">
      <c r="D176" s="281">
        <v>45524.43477828703</v>
      </c>
    </row>
    <row r="177">
      <c r="D177" s="281">
        <v>45524.43576853009</v>
      </c>
    </row>
    <row r="178">
      <c r="D178" s="281">
        <v>45524.436148252316</v>
      </c>
    </row>
    <row r="179">
      <c r="D179" s="281">
        <v>45530.540135104166</v>
      </c>
    </row>
    <row r="180">
      <c r="D180" s="281">
        <v>45531.4716477662</v>
      </c>
    </row>
    <row r="181">
      <c r="D181" s="281">
        <v>45531.53899734953</v>
      </c>
    </row>
    <row r="182">
      <c r="D182" s="281">
        <v>45531.685220694446</v>
      </c>
    </row>
    <row r="183">
      <c r="D183" s="281">
        <v>45532.67670708333</v>
      </c>
    </row>
    <row r="184">
      <c r="D184" s="281">
        <v>45541.70477497685</v>
      </c>
    </row>
    <row r="185">
      <c r="D185" s="281">
        <v>45541.70558711806</v>
      </c>
    </row>
    <row r="186">
      <c r="D186" s="281">
        <v>45548.64472546296</v>
      </c>
    </row>
    <row r="187">
      <c r="D187" s="281">
        <v>45548.663273530095</v>
      </c>
    </row>
    <row r="188">
      <c r="D188" s="281">
        <v>45553.63568619213</v>
      </c>
    </row>
    <row r="189">
      <c r="D189" s="281">
        <v>45555.41109349537</v>
      </c>
    </row>
    <row r="190">
      <c r="D190" s="281">
        <v>45555.583156469904</v>
      </c>
    </row>
    <row r="191">
      <c r="D191" s="281">
        <v>45558.35263159723</v>
      </c>
    </row>
    <row r="192">
      <c r="D192" s="281">
        <v>45568.621714884255</v>
      </c>
    </row>
    <row r="193">
      <c r="D193" s="281">
        <v>45568.62347770833</v>
      </c>
    </row>
    <row r="194">
      <c r="D194" s="281">
        <v>45568.62433663194</v>
      </c>
    </row>
    <row r="195">
      <c r="D195" s="281">
        <v>45572.41104652778</v>
      </c>
    </row>
    <row r="196">
      <c r="D196" s="281">
        <v>45572.41174033565</v>
      </c>
    </row>
    <row r="197">
      <c r="D197" s="281">
        <v>45572.412918472226</v>
      </c>
    </row>
    <row r="198">
      <c r="D198" s="281">
        <v>45572.421669247684</v>
      </c>
    </row>
    <row r="199">
      <c r="D199" s="281">
        <v>45576.64750158565</v>
      </c>
    </row>
    <row r="200">
      <c r="D200" s="281">
        <v>45576.659322974534</v>
      </c>
    </row>
    <row r="201">
      <c r="D201" s="281">
        <v>45576.66069377315</v>
      </c>
    </row>
    <row r="202">
      <c r="D202" s="281">
        <v>45580.35970608796</v>
      </c>
    </row>
    <row r="203">
      <c r="D203" s="281">
        <v>45580.36109042824</v>
      </c>
    </row>
    <row r="204">
      <c r="D204" s="281">
        <v>45580.36460774306</v>
      </c>
    </row>
    <row r="205">
      <c r="D205" s="281">
        <v>45582.3591999537</v>
      </c>
    </row>
    <row r="206">
      <c r="D206" s="281">
        <v>45582.38050072917</v>
      </c>
    </row>
    <row r="207">
      <c r="D207" s="281">
        <v>45582.38167162037</v>
      </c>
    </row>
    <row r="208">
      <c r="D208" s="281">
        <v>45587.396897557875</v>
      </c>
    </row>
    <row r="209">
      <c r="D209" s="281">
        <v>45588.348159166664</v>
      </c>
    </row>
    <row r="210">
      <c r="D210" s="281">
        <v>45590.62779159722</v>
      </c>
    </row>
    <row r="211">
      <c r="D211" s="281">
        <v>45595.342597650466</v>
      </c>
    </row>
    <row r="212">
      <c r="D212" s="281">
        <v>45607.48250873842</v>
      </c>
    </row>
    <row r="213">
      <c r="D213" s="281">
        <v>45607.48332292824</v>
      </c>
    </row>
    <row r="214">
      <c r="D214" s="281">
        <v>45607.48429835648</v>
      </c>
    </row>
    <row r="215">
      <c r="D215" s="281">
        <v>45607.48503729167</v>
      </c>
    </row>
    <row r="216">
      <c r="D216" s="281">
        <v>45607.4860215625</v>
      </c>
    </row>
    <row r="217">
      <c r="D217" s="281">
        <v>45614.55570082176</v>
      </c>
    </row>
    <row r="218">
      <c r="D218" s="281">
        <v>45614.57575454861</v>
      </c>
    </row>
    <row r="219">
      <c r="D219" s="281">
        <v>45614.65895521991</v>
      </c>
    </row>
    <row r="220">
      <c r="D220" s="281">
        <v>45614.66113770833</v>
      </c>
    </row>
    <row r="221">
      <c r="D221" s="281">
        <v>45618.36600834491</v>
      </c>
    </row>
    <row r="222">
      <c r="D222" s="281">
        <v>45618.367015208336</v>
      </c>
    </row>
    <row r="223">
      <c r="D223" s="281">
        <v>45628.43104715278</v>
      </c>
    </row>
    <row r="224">
      <c r="D224" s="281">
        <v>45635.58095447917</v>
      </c>
    </row>
    <row r="225">
      <c r="D225" s="281">
        <v>45635.65972696759</v>
      </c>
    </row>
    <row r="226">
      <c r="D226" s="281">
        <v>45636.7010463426</v>
      </c>
    </row>
    <row r="227">
      <c r="D227" s="281">
        <v>45642.42075290509</v>
      </c>
    </row>
    <row r="228">
      <c r="D228" s="281">
        <v>45642.44246547454</v>
      </c>
    </row>
    <row r="229">
      <c r="D229" s="281">
        <v>45642.445328229165</v>
      </c>
    </row>
    <row r="230">
      <c r="D230" s="281">
        <v>45642.62645011574</v>
      </c>
    </row>
    <row r="231">
      <c r="D231" s="281">
        <v>45643.47272109953</v>
      </c>
    </row>
    <row r="232">
      <c r="D232" s="281">
        <v>45644.52556003472</v>
      </c>
    </row>
    <row r="233">
      <c r="D233" s="281">
        <v>45646.656582951386</v>
      </c>
    </row>
    <row r="234">
      <c r="D234" s="281">
        <v>45657.378475439815</v>
      </c>
    </row>
    <row r="235">
      <c r="D235" s="281">
        <v>45657.38101964121</v>
      </c>
    </row>
    <row r="236">
      <c r="D236" s="281">
        <v>45657.43961428241</v>
      </c>
    </row>
    <row r="237">
      <c r="D237" s="281">
        <v>45659.4185732176</v>
      </c>
    </row>
  </sheetData>
  <drawing r:id="rId2"/>
  <tableParts count="2">
    <tablePart r:id="rId5"/>
    <tablePart r:id="rId6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2" max="2" width="19.13"/>
    <col customWidth="1" min="3" max="3" width="8.38"/>
    <col customWidth="1" min="4" max="4" width="2.88"/>
    <col customWidth="1" min="5" max="5" width="13.5"/>
    <col customWidth="1" min="6" max="6" width="9.75"/>
    <col customWidth="1" min="7" max="7" width="7.75"/>
    <col customWidth="1" min="11" max="11" width="19.13"/>
    <col customWidth="1" min="12" max="12" width="9.38"/>
    <col customWidth="1" min="13" max="13" width="2.88"/>
    <col customWidth="1" min="14" max="14" width="13.5"/>
    <col customWidth="1" min="15" max="15" width="9.75"/>
    <col customWidth="1" min="16" max="16" width="9.5"/>
  </cols>
  <sheetData>
    <row r="1">
      <c r="I1" s="283"/>
    </row>
    <row r="2">
      <c r="I2" s="289"/>
    </row>
    <row r="3">
      <c r="I3" s="289"/>
    </row>
    <row r="4">
      <c r="I4" s="289"/>
    </row>
    <row r="5">
      <c r="I5" s="289"/>
    </row>
    <row r="6">
      <c r="I6" s="289"/>
    </row>
    <row r="7">
      <c r="I7" s="289"/>
    </row>
    <row r="8">
      <c r="I8" s="289"/>
    </row>
    <row r="9">
      <c r="I9" s="289"/>
    </row>
    <row r="10">
      <c r="I10" s="289"/>
    </row>
    <row r="11">
      <c r="I11" s="289"/>
    </row>
    <row r="12">
      <c r="I12" s="289"/>
    </row>
    <row r="13">
      <c r="I13" s="289"/>
    </row>
    <row r="14">
      <c r="I14" s="289"/>
    </row>
    <row r="15">
      <c r="I15" s="289"/>
    </row>
    <row r="16">
      <c r="I16" s="289"/>
    </row>
    <row r="17">
      <c r="I17" s="289"/>
    </row>
    <row r="18">
      <c r="I18" s="289"/>
    </row>
    <row r="19">
      <c r="I19" s="289"/>
    </row>
    <row r="20">
      <c r="I20" s="289"/>
    </row>
    <row r="21">
      <c r="I21" s="289"/>
    </row>
    <row r="22">
      <c r="I22" s="289"/>
    </row>
    <row r="23">
      <c r="I23" s="289"/>
    </row>
    <row r="24">
      <c r="I24" s="289"/>
    </row>
    <row r="25">
      <c r="I25" s="289"/>
    </row>
    <row r="26">
      <c r="I26" s="289"/>
    </row>
    <row r="27">
      <c r="I27" s="289"/>
    </row>
    <row r="28">
      <c r="I28" s="289"/>
    </row>
    <row r="29">
      <c r="I29" s="289"/>
    </row>
    <row r="30">
      <c r="I30" s="289"/>
    </row>
    <row r="31">
      <c r="I31" s="289"/>
    </row>
    <row r="32">
      <c r="I32" s="302"/>
    </row>
    <row r="33">
      <c r="A33" s="303"/>
      <c r="D33" s="304"/>
    </row>
    <row r="34">
      <c r="I34" s="308"/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>
      <c r="A62" s="307" t="s">
        <v>552</v>
      </c>
      <c r="B62" s="308" t="s">
        <v>43</v>
      </c>
      <c r="C62" s="309" t="s">
        <v>44</v>
      </c>
      <c r="D62" s="310" t="s">
        <v>242</v>
      </c>
      <c r="E62" s="308" t="s">
        <v>256</v>
      </c>
      <c r="F62" s="308" t="s">
        <v>53</v>
      </c>
      <c r="G62" s="311" t="s">
        <v>571</v>
      </c>
      <c r="H62" s="47" t="s">
        <v>1504</v>
      </c>
    </row>
    <row r="63">
      <c r="A63" s="303" t="s">
        <v>76</v>
      </c>
      <c r="B63" s="47" t="s">
        <v>300</v>
      </c>
      <c r="C63" s="48">
        <v>45425.30348777778</v>
      </c>
      <c r="D63" s="312">
        <v>1.0</v>
      </c>
      <c r="E63" s="49">
        <v>20246.6</v>
      </c>
      <c r="F63" s="49">
        <v>10346.599999999999</v>
      </c>
      <c r="G63" s="313">
        <v>0.5110290122786048</v>
      </c>
      <c r="H63" s="49">
        <v>0.0</v>
      </c>
    </row>
    <row r="64">
      <c r="A64" s="303"/>
      <c r="B64" s="47" t="s">
        <v>542</v>
      </c>
      <c r="C64" s="47"/>
      <c r="D64" s="312">
        <v>1.0</v>
      </c>
      <c r="E64" s="49">
        <v>20246.6</v>
      </c>
      <c r="F64" s="49">
        <v>10346.599999999999</v>
      </c>
      <c r="G64" s="313">
        <v>0.5110290122786048</v>
      </c>
      <c r="H64" s="49">
        <v>0.0</v>
      </c>
    </row>
    <row r="65">
      <c r="A65" s="303" t="s">
        <v>245</v>
      </c>
      <c r="B65" s="47"/>
      <c r="C65" s="47"/>
      <c r="D65" s="312">
        <v>1.0</v>
      </c>
      <c r="E65" s="49">
        <v>20246.6</v>
      </c>
      <c r="F65" s="49">
        <v>10346.599999999999</v>
      </c>
      <c r="G65" s="313">
        <v>0.5110290122786048</v>
      </c>
      <c r="H65" s="49">
        <v>0.0</v>
      </c>
    </row>
    <row r="66">
      <c r="A66" s="303" t="s">
        <v>66</v>
      </c>
      <c r="B66" s="47" t="s">
        <v>300</v>
      </c>
      <c r="C66" s="48">
        <v>45429.48150030093</v>
      </c>
      <c r="D66" s="312">
        <v>1.0</v>
      </c>
      <c r="E66" s="49">
        <v>3620.1</v>
      </c>
      <c r="F66" s="49">
        <v>2429.47</v>
      </c>
      <c r="G66" s="313">
        <v>0.6711057705588243</v>
      </c>
      <c r="H66" s="49">
        <v>0.0</v>
      </c>
    </row>
    <row r="67">
      <c r="A67" s="303"/>
      <c r="B67" s="47"/>
      <c r="C67" s="48">
        <v>45441.447804166666</v>
      </c>
      <c r="D67" s="312">
        <v>1.0</v>
      </c>
      <c r="E67" s="49">
        <v>13912.52</v>
      </c>
      <c r="F67" s="49">
        <v>9105.939999999999</v>
      </c>
      <c r="G67" s="313">
        <v>0.42733277081090515</v>
      </c>
      <c r="H67" s="49">
        <v>7396.259999999998</v>
      </c>
    </row>
    <row r="68">
      <c r="A68" s="303"/>
      <c r="B68" s="47" t="s">
        <v>542</v>
      </c>
      <c r="C68" s="47"/>
      <c r="D68" s="312">
        <v>2.0</v>
      </c>
      <c r="E68" s="49">
        <v>17532.62</v>
      </c>
      <c r="F68" s="49">
        <v>11535.409999999998</v>
      </c>
      <c r="G68" s="313">
        <v>0.5492192706848646</v>
      </c>
      <c r="H68" s="49">
        <v>7396.259999999998</v>
      </c>
    </row>
    <row r="69">
      <c r="A69" s="303" t="s">
        <v>246</v>
      </c>
      <c r="B69" s="47"/>
      <c r="C69" s="47"/>
      <c r="D69" s="312">
        <v>2.0</v>
      </c>
      <c r="E69" s="49">
        <v>17532.62</v>
      </c>
      <c r="F69" s="49">
        <v>11535.409999999998</v>
      </c>
      <c r="G69" s="313">
        <v>0.5492192706848646</v>
      </c>
      <c r="H69" s="49">
        <v>7396.259999999998</v>
      </c>
    </row>
    <row r="70">
      <c r="A70" s="303" t="s">
        <v>632</v>
      </c>
      <c r="B70" s="47" t="s">
        <v>309</v>
      </c>
      <c r="C70" s="48">
        <v>45440.52888648148</v>
      </c>
      <c r="D70" s="312">
        <v>1.0</v>
      </c>
      <c r="E70" s="49">
        <v>651.0</v>
      </c>
      <c r="F70" s="49">
        <v>13218.48</v>
      </c>
      <c r="G70" s="313">
        <v>1.0</v>
      </c>
      <c r="H70" s="49">
        <v>12567.48</v>
      </c>
    </row>
    <row r="71">
      <c r="A71" s="303"/>
      <c r="B71" s="47" t="s">
        <v>543</v>
      </c>
      <c r="C71" s="47"/>
      <c r="D71" s="312">
        <v>1.0</v>
      </c>
      <c r="E71" s="49">
        <v>651.0</v>
      </c>
      <c r="F71" s="49">
        <v>13218.48</v>
      </c>
      <c r="G71" s="313">
        <v>1.0</v>
      </c>
      <c r="H71" s="49">
        <v>12567.48</v>
      </c>
    </row>
    <row r="72">
      <c r="A72" s="303"/>
      <c r="B72" s="47" t="s">
        <v>300</v>
      </c>
      <c r="C72" s="48">
        <v>45436.0</v>
      </c>
      <c r="D72" s="312">
        <v>1.0</v>
      </c>
      <c r="E72" s="49">
        <v>13218.48</v>
      </c>
      <c r="F72" s="49">
        <v>9978.48</v>
      </c>
      <c r="G72" s="313">
        <v>0.7548886104907675</v>
      </c>
      <c r="H72" s="320">
        <v>0.0</v>
      </c>
      <c r="I72" s="321"/>
    </row>
    <row r="73">
      <c r="A73" s="303"/>
      <c r="B73" s="47"/>
      <c r="C73" s="48">
        <v>45441.612721631944</v>
      </c>
      <c r="D73" s="312">
        <v>1.0</v>
      </c>
      <c r="E73" s="49">
        <v>12451.56</v>
      </c>
      <c r="F73" s="49">
        <v>8144.120000000001</v>
      </c>
      <c r="G73" s="313">
        <v>0.45432875087653923</v>
      </c>
      <c r="H73" s="49">
        <v>5474.050000000001</v>
      </c>
    </row>
    <row r="74">
      <c r="A74" s="303"/>
      <c r="B74" s="47" t="s">
        <v>542</v>
      </c>
      <c r="C74" s="47"/>
      <c r="D74" s="312">
        <v>2.0</v>
      </c>
      <c r="E74" s="49">
        <v>25670.04</v>
      </c>
      <c r="F74" s="49">
        <v>18122.6</v>
      </c>
      <c r="G74" s="313">
        <v>0.6046086806836534</v>
      </c>
      <c r="H74" s="49">
        <v>5474.050000000001</v>
      </c>
    </row>
    <row r="75">
      <c r="A75" s="303" t="s">
        <v>1505</v>
      </c>
      <c r="B75" s="47"/>
      <c r="C75" s="47"/>
      <c r="D75" s="312">
        <v>3.0</v>
      </c>
      <c r="E75" s="49">
        <v>26321.04</v>
      </c>
      <c r="F75" s="49">
        <v>31341.08</v>
      </c>
      <c r="G75" s="313">
        <v>0.7364057871224355</v>
      </c>
      <c r="H75" s="49">
        <v>18041.53</v>
      </c>
    </row>
    <row r="76">
      <c r="A76" s="303" t="s">
        <v>81</v>
      </c>
      <c r="B76" s="47" t="s">
        <v>300</v>
      </c>
      <c r="C76" s="48">
        <v>45413.60881909722</v>
      </c>
      <c r="D76" s="312">
        <v>1.0</v>
      </c>
      <c r="E76" s="49">
        <v>68909.13</v>
      </c>
      <c r="F76" s="49">
        <v>46445.49</v>
      </c>
      <c r="G76" s="313">
        <v>0.5783348068087014</v>
      </c>
      <c r="H76" s="49">
        <v>11399.869999999995</v>
      </c>
    </row>
    <row r="77">
      <c r="A77" s="303"/>
      <c r="B77" s="47"/>
      <c r="C77" s="48">
        <v>45415.555046504625</v>
      </c>
      <c r="D77" s="312">
        <v>1.0</v>
      </c>
      <c r="E77" s="49">
        <v>2190.27</v>
      </c>
      <c r="F77" s="49">
        <v>1121.58</v>
      </c>
      <c r="G77" s="313">
        <v>0.5120738539084222</v>
      </c>
      <c r="H77" s="49">
        <v>0.0</v>
      </c>
    </row>
    <row r="78">
      <c r="A78" s="303"/>
      <c r="B78" s="47"/>
      <c r="C78" s="48">
        <v>45422.46509283565</v>
      </c>
      <c r="D78" s="312">
        <v>1.0</v>
      </c>
      <c r="E78" s="49">
        <v>38579.29</v>
      </c>
      <c r="F78" s="49">
        <v>27107.789999999997</v>
      </c>
      <c r="G78" s="313">
        <v>0.5532929225800288</v>
      </c>
      <c r="H78" s="49">
        <v>10414.269999999997</v>
      </c>
    </row>
    <row r="79">
      <c r="A79" s="303"/>
      <c r="B79" s="47"/>
      <c r="C79" s="48">
        <v>45441.59014503472</v>
      </c>
      <c r="D79" s="312">
        <v>1.0</v>
      </c>
      <c r="E79" s="49">
        <v>25741.81</v>
      </c>
      <c r="F79" s="49">
        <v>14647.010000000002</v>
      </c>
      <c r="G79" s="313">
        <v>0.670740318760567</v>
      </c>
      <c r="H79" s="49">
        <v>0.0</v>
      </c>
    </row>
    <row r="80">
      <c r="A80" s="303"/>
      <c r="B80" s="47"/>
      <c r="C80" s="48">
        <v>45442.48136456018</v>
      </c>
      <c r="D80" s="312">
        <v>1.0</v>
      </c>
      <c r="E80" s="49">
        <v>12800.0</v>
      </c>
      <c r="F80" s="49">
        <v>7627.859999999999</v>
      </c>
      <c r="G80" s="313">
        <v>0.43155794258273045</v>
      </c>
      <c r="H80" s="49">
        <v>4875.169999999998</v>
      </c>
    </row>
    <row r="81">
      <c r="A81" s="303"/>
      <c r="B81" s="47" t="s">
        <v>542</v>
      </c>
      <c r="C81" s="47"/>
      <c r="D81" s="312">
        <v>5.0</v>
      </c>
      <c r="E81" s="49">
        <v>148220.5</v>
      </c>
      <c r="F81" s="49">
        <v>96949.73</v>
      </c>
      <c r="G81" s="313">
        <v>0.54919996892809</v>
      </c>
      <c r="H81" s="49">
        <v>26689.30999999999</v>
      </c>
    </row>
    <row r="82">
      <c r="A82" s="303" t="s">
        <v>251</v>
      </c>
      <c r="B82" s="47"/>
      <c r="C82" s="47"/>
      <c r="D82" s="312">
        <v>5.0</v>
      </c>
      <c r="E82" s="49">
        <v>148220.5</v>
      </c>
      <c r="F82" s="49">
        <v>96949.73</v>
      </c>
      <c r="G82" s="313">
        <v>0.54919996892809</v>
      </c>
      <c r="H82" s="49">
        <v>26689.30999999999</v>
      </c>
    </row>
    <row r="83">
      <c r="A83" s="303" t="s">
        <v>87</v>
      </c>
      <c r="B83" s="47" t="s">
        <v>300</v>
      </c>
      <c r="C83" s="48">
        <v>45414.538252592596</v>
      </c>
      <c r="D83" s="312">
        <v>1.0</v>
      </c>
      <c r="E83" s="49">
        <v>30169.18</v>
      </c>
      <c r="F83" s="49">
        <v>20616.739999999998</v>
      </c>
      <c r="G83" s="313">
        <v>0.6960604581220681</v>
      </c>
      <c r="H83" s="49">
        <v>0.0</v>
      </c>
    </row>
    <row r="84">
      <c r="A84" s="303"/>
      <c r="B84" s="47"/>
      <c r="C84" s="48">
        <v>45426.50193114583</v>
      </c>
      <c r="D84" s="312">
        <v>1.0</v>
      </c>
      <c r="E84" s="49">
        <v>13846.91</v>
      </c>
      <c r="F84" s="49">
        <v>8192.92</v>
      </c>
      <c r="G84" s="313">
        <v>0.5098222480810696</v>
      </c>
      <c r="H84" s="49">
        <v>2223.24</v>
      </c>
    </row>
    <row r="85">
      <c r="A85" s="303"/>
      <c r="B85" s="47"/>
      <c r="C85" s="48">
        <v>45443.583022129635</v>
      </c>
      <c r="D85" s="312">
        <v>1.0</v>
      </c>
      <c r="E85" s="49">
        <v>14347.63</v>
      </c>
      <c r="F85" s="49">
        <v>21560.239999999998</v>
      </c>
      <c r="G85" s="313">
        <v>0.5055695273469971</v>
      </c>
      <c r="H85" s="49">
        <v>28297.82</v>
      </c>
    </row>
    <row r="86">
      <c r="A86" s="303"/>
      <c r="B86" s="47" t="s">
        <v>542</v>
      </c>
      <c r="C86" s="47"/>
      <c r="D86" s="312">
        <v>3.0</v>
      </c>
      <c r="E86" s="49">
        <v>58363.719999999994</v>
      </c>
      <c r="F86" s="49">
        <v>50369.899999999994</v>
      </c>
      <c r="G86" s="313">
        <v>0.570484077850045</v>
      </c>
      <c r="H86" s="49">
        <v>30521.059999999998</v>
      </c>
    </row>
    <row r="87">
      <c r="A87" s="303" t="s">
        <v>252</v>
      </c>
      <c r="B87" s="47"/>
      <c r="C87" s="47"/>
      <c r="D87" s="312">
        <v>3.0</v>
      </c>
      <c r="E87" s="49">
        <v>58363.719999999994</v>
      </c>
      <c r="F87" s="49">
        <v>50369.899999999994</v>
      </c>
      <c r="G87" s="313">
        <v>0.570484077850045</v>
      </c>
      <c r="H87" s="49">
        <v>30521.059999999998</v>
      </c>
    </row>
    <row r="88">
      <c r="A88" s="303" t="s">
        <v>295</v>
      </c>
      <c r="B88" s="47" t="s">
        <v>300</v>
      </c>
      <c r="C88" s="48">
        <v>45427.36226739583</v>
      </c>
      <c r="D88" s="312">
        <v>1.0</v>
      </c>
      <c r="E88" s="49">
        <v>11830.5</v>
      </c>
      <c r="F88" s="49">
        <v>3086.51</v>
      </c>
      <c r="G88" s="313">
        <v>0.26089429863488445</v>
      </c>
      <c r="H88" s="49">
        <v>0.0</v>
      </c>
    </row>
    <row r="89">
      <c r="A89" s="303"/>
      <c r="B89" s="47" t="s">
        <v>542</v>
      </c>
      <c r="C89" s="47"/>
      <c r="D89" s="312">
        <v>1.0</v>
      </c>
      <c r="E89" s="49">
        <v>11830.5</v>
      </c>
      <c r="F89" s="49">
        <v>3086.51</v>
      </c>
      <c r="G89" s="313">
        <v>0.26089429863488445</v>
      </c>
      <c r="H89" s="49">
        <v>0.0</v>
      </c>
    </row>
    <row r="90">
      <c r="A90" s="314" t="s">
        <v>546</v>
      </c>
      <c r="B90" s="315"/>
      <c r="C90" s="315"/>
      <c r="D90" s="323">
        <v>1.0</v>
      </c>
      <c r="E90" s="317">
        <v>11830.5</v>
      </c>
      <c r="F90" s="317">
        <v>3086.51</v>
      </c>
      <c r="G90" s="319">
        <v>0.26089429863488445</v>
      </c>
      <c r="H90" s="49">
        <v>0.0</v>
      </c>
    </row>
    <row r="91">
      <c r="A91" s="303" t="s">
        <v>249</v>
      </c>
      <c r="B91" s="47"/>
      <c r="C91" s="47"/>
      <c r="D91" s="312">
        <v>15.0</v>
      </c>
      <c r="E91" s="49">
        <v>282514.98</v>
      </c>
      <c r="F91" s="49">
        <v>203629.22999999995</v>
      </c>
      <c r="G91" s="313">
        <v>0.569135419456074</v>
      </c>
      <c r="H91" s="49">
        <v>82648.15999999997</v>
      </c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>
      <c r="J149" s="314"/>
      <c r="K149" s="315"/>
      <c r="L149" s="315"/>
      <c r="M149" s="315"/>
      <c r="N149" s="315"/>
      <c r="O149" s="315"/>
      <c r="P149" s="329"/>
    </row>
    <row r="150"/>
    <row r="151"/>
    <row r="152"/>
    <row r="153"/>
    <row r="154"/>
    <row r="155"/>
    <row r="156"/>
    <row r="157"/>
    <row r="158"/>
    <row r="159"/>
    <row r="160"/>
    <row r="161"/>
    <row r="162"/>
    <row r="163">
      <c r="C163" s="48"/>
      <c r="D163" s="304"/>
    </row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>
      <c r="D185" s="312"/>
    </row>
    <row r="186">
      <c r="D186" s="312"/>
    </row>
    <row r="187">
      <c r="D187" s="312"/>
    </row>
    <row r="188">
      <c r="D188" s="312"/>
    </row>
    <row r="189">
      <c r="D189" s="312"/>
    </row>
    <row r="190">
      <c r="D190" s="312"/>
    </row>
    <row r="191">
      <c r="D191" s="312"/>
    </row>
    <row r="192">
      <c r="D192" s="281"/>
    </row>
    <row r="193">
      <c r="D193" s="281"/>
    </row>
    <row r="194">
      <c r="D194" s="281"/>
    </row>
    <row r="195">
      <c r="D195" s="281"/>
    </row>
    <row r="196">
      <c r="D196" s="281"/>
    </row>
    <row r="197">
      <c r="D197" s="281"/>
    </row>
    <row r="198">
      <c r="D198" s="281"/>
    </row>
    <row r="199">
      <c r="D199" s="281"/>
    </row>
    <row r="200">
      <c r="D200" s="281"/>
    </row>
    <row r="201">
      <c r="D201" s="281"/>
    </row>
    <row r="202">
      <c r="D202" s="281"/>
    </row>
    <row r="203">
      <c r="D203" s="281"/>
    </row>
    <row r="204">
      <c r="D204" s="281"/>
    </row>
    <row r="205">
      <c r="D205" s="281"/>
    </row>
    <row r="206">
      <c r="D206" s="281"/>
    </row>
    <row r="207">
      <c r="D207" s="281"/>
    </row>
    <row r="208">
      <c r="D208" s="281"/>
    </row>
    <row r="209">
      <c r="D209" s="281"/>
    </row>
    <row r="210">
      <c r="D210" s="281"/>
    </row>
    <row r="211">
      <c r="D211" s="281"/>
    </row>
    <row r="212">
      <c r="D212" s="281"/>
    </row>
    <row r="213">
      <c r="D213" s="281"/>
    </row>
    <row r="214">
      <c r="D214" s="281"/>
    </row>
    <row r="215">
      <c r="D215" s="281"/>
    </row>
    <row r="216">
      <c r="D216" s="281"/>
    </row>
    <row r="217">
      <c r="D217" s="281"/>
    </row>
    <row r="218">
      <c r="D218" s="281"/>
    </row>
    <row r="219">
      <c r="D219" s="281"/>
    </row>
    <row r="220">
      <c r="D220" s="281"/>
    </row>
    <row r="221">
      <c r="D221" s="281"/>
    </row>
    <row r="222">
      <c r="D222" s="281"/>
    </row>
    <row r="223">
      <c r="D223" s="281"/>
    </row>
    <row r="224">
      <c r="D224" s="281"/>
    </row>
    <row r="225">
      <c r="D225" s="281"/>
    </row>
    <row r="226">
      <c r="D226" s="281"/>
    </row>
    <row r="227">
      <c r="D227" s="281"/>
    </row>
    <row r="228">
      <c r="D228" s="281"/>
    </row>
    <row r="229">
      <c r="D229" s="281"/>
    </row>
    <row r="230">
      <c r="D230" s="281"/>
    </row>
    <row r="231">
      <c r="D231" s="281"/>
    </row>
    <row r="232">
      <c r="D232" s="281"/>
    </row>
    <row r="233">
      <c r="D233" s="281"/>
    </row>
    <row r="234">
      <c r="D234" s="281"/>
    </row>
    <row r="235">
      <c r="D235" s="281"/>
    </row>
    <row r="236">
      <c r="D236" s="281"/>
    </row>
    <row r="237">
      <c r="D237" s="281"/>
    </row>
    <row r="238">
      <c r="D238" s="304"/>
    </row>
    <row r="239">
      <c r="D239" s="304"/>
    </row>
    <row r="240">
      <c r="D240" s="304"/>
    </row>
    <row r="241">
      <c r="D241" s="304"/>
    </row>
    <row r="242">
      <c r="D242" s="304"/>
    </row>
    <row r="243">
      <c r="D243" s="304"/>
    </row>
    <row r="244">
      <c r="D244" s="304"/>
    </row>
    <row r="245">
      <c r="D245" s="304"/>
    </row>
    <row r="246">
      <c r="D246" s="304"/>
    </row>
    <row r="247">
      <c r="D247" s="304"/>
    </row>
    <row r="248">
      <c r="D248" s="304"/>
    </row>
    <row r="249">
      <c r="D249" s="304"/>
    </row>
    <row r="250">
      <c r="D250" s="304"/>
    </row>
    <row r="251">
      <c r="D251" s="304"/>
    </row>
    <row r="252">
      <c r="D252" s="304"/>
    </row>
    <row r="253">
      <c r="D253" s="304"/>
    </row>
    <row r="254">
      <c r="D254" s="304"/>
    </row>
    <row r="255">
      <c r="D255" s="304"/>
    </row>
    <row r="256">
      <c r="D256" s="304"/>
    </row>
    <row r="257">
      <c r="D257" s="304"/>
    </row>
    <row r="258">
      <c r="D258" s="304"/>
    </row>
    <row r="259">
      <c r="D259" s="304"/>
    </row>
    <row r="260">
      <c r="D260" s="304"/>
    </row>
    <row r="261">
      <c r="D261" s="304"/>
    </row>
    <row r="262">
      <c r="D262" s="304"/>
    </row>
    <row r="263">
      <c r="D263" s="304"/>
    </row>
    <row r="264">
      <c r="D264" s="304"/>
    </row>
    <row r="265">
      <c r="D265" s="304"/>
    </row>
    <row r="266">
      <c r="D266" s="304"/>
    </row>
    <row r="267">
      <c r="D267" s="304"/>
    </row>
    <row r="268">
      <c r="D268" s="304"/>
    </row>
    <row r="269">
      <c r="D269" s="304"/>
    </row>
    <row r="270">
      <c r="D270" s="304"/>
    </row>
    <row r="271">
      <c r="D271" s="304"/>
    </row>
    <row r="272">
      <c r="D272" s="304"/>
    </row>
    <row r="273">
      <c r="D273" s="304"/>
    </row>
    <row r="274">
      <c r="D274" s="304"/>
    </row>
    <row r="275">
      <c r="D275" s="304"/>
    </row>
    <row r="276">
      <c r="D276" s="304"/>
    </row>
    <row r="277">
      <c r="D277" s="304"/>
    </row>
    <row r="278">
      <c r="D278" s="304"/>
    </row>
    <row r="279">
      <c r="D279" s="304"/>
    </row>
    <row r="280">
      <c r="D280" s="304"/>
    </row>
    <row r="281">
      <c r="D281" s="304"/>
    </row>
    <row r="282">
      <c r="D282" s="304"/>
    </row>
    <row r="283">
      <c r="D283" s="304"/>
    </row>
    <row r="284">
      <c r="D284" s="304"/>
    </row>
    <row r="285">
      <c r="D285" s="304"/>
    </row>
    <row r="286">
      <c r="D286" s="304"/>
    </row>
    <row r="287">
      <c r="D287" s="304"/>
    </row>
    <row r="288">
      <c r="D288" s="304"/>
    </row>
    <row r="289">
      <c r="D289" s="304"/>
    </row>
    <row r="290">
      <c r="D290" s="304"/>
    </row>
    <row r="291">
      <c r="D291" s="304"/>
    </row>
    <row r="292">
      <c r="D292" s="304"/>
    </row>
    <row r="293">
      <c r="D293" s="304"/>
    </row>
    <row r="294">
      <c r="D294" s="304"/>
    </row>
    <row r="295">
      <c r="D295" s="304"/>
    </row>
    <row r="296">
      <c r="D296" s="304"/>
    </row>
    <row r="297">
      <c r="D297" s="304"/>
    </row>
    <row r="298">
      <c r="D298" s="304"/>
    </row>
    <row r="299">
      <c r="D299" s="304"/>
    </row>
    <row r="300">
      <c r="D300" s="304"/>
    </row>
    <row r="301">
      <c r="D301" s="304"/>
    </row>
    <row r="302">
      <c r="D302" s="304"/>
    </row>
    <row r="303">
      <c r="D303" s="304"/>
    </row>
    <row r="304">
      <c r="D304" s="304"/>
    </row>
    <row r="305">
      <c r="D305" s="304"/>
    </row>
    <row r="306">
      <c r="D306" s="304"/>
    </row>
    <row r="307">
      <c r="D307" s="304"/>
    </row>
    <row r="308">
      <c r="D308" s="304"/>
    </row>
    <row r="309">
      <c r="D309" s="304"/>
    </row>
    <row r="310">
      <c r="D310" s="304"/>
    </row>
    <row r="311">
      <c r="D311" s="304"/>
    </row>
    <row r="312">
      <c r="D312" s="304"/>
    </row>
    <row r="313">
      <c r="D313" s="304"/>
    </row>
    <row r="314">
      <c r="D314" s="304"/>
    </row>
    <row r="315">
      <c r="D315" s="304"/>
    </row>
    <row r="316">
      <c r="D316" s="304"/>
    </row>
    <row r="317">
      <c r="D317" s="304"/>
    </row>
    <row r="318">
      <c r="D318" s="304"/>
    </row>
    <row r="319">
      <c r="D319" s="304"/>
    </row>
    <row r="320">
      <c r="D320" s="304"/>
    </row>
    <row r="321">
      <c r="D321" s="304"/>
    </row>
    <row r="322">
      <c r="D322" s="304"/>
    </row>
    <row r="323">
      <c r="D323" s="304"/>
    </row>
    <row r="324">
      <c r="D324" s="304"/>
    </row>
    <row r="325">
      <c r="D325" s="304"/>
    </row>
    <row r="326">
      <c r="D326" s="304"/>
    </row>
    <row r="327">
      <c r="D327" s="304"/>
    </row>
    <row r="328">
      <c r="D328" s="304"/>
    </row>
    <row r="329">
      <c r="D329" s="304"/>
    </row>
    <row r="330">
      <c r="D330" s="304"/>
    </row>
    <row r="331">
      <c r="D331" s="304"/>
    </row>
    <row r="332">
      <c r="D332" s="304"/>
    </row>
    <row r="333">
      <c r="D333" s="304"/>
    </row>
    <row r="334">
      <c r="D334" s="304"/>
    </row>
    <row r="335">
      <c r="D335" s="304"/>
    </row>
    <row r="336">
      <c r="D336" s="304"/>
    </row>
    <row r="337">
      <c r="D337" s="304"/>
    </row>
    <row r="338">
      <c r="D338" s="304"/>
    </row>
    <row r="339">
      <c r="D339" s="304"/>
    </row>
    <row r="340">
      <c r="D340" s="304"/>
    </row>
    <row r="341">
      <c r="D341" s="304"/>
    </row>
    <row r="342">
      <c r="D342" s="304"/>
    </row>
    <row r="343">
      <c r="D343" s="304"/>
    </row>
    <row r="344">
      <c r="D344" s="304"/>
    </row>
    <row r="345">
      <c r="D345" s="304"/>
    </row>
    <row r="346">
      <c r="D346" s="304"/>
    </row>
    <row r="347">
      <c r="D347" s="304"/>
    </row>
    <row r="348">
      <c r="D348" s="304"/>
    </row>
    <row r="349">
      <c r="D349" s="304"/>
    </row>
    <row r="350">
      <c r="D350" s="304"/>
    </row>
    <row r="351">
      <c r="D351" s="304"/>
    </row>
    <row r="352">
      <c r="D352" s="304"/>
    </row>
    <row r="353">
      <c r="D353" s="304"/>
    </row>
    <row r="354">
      <c r="D354" s="304"/>
    </row>
    <row r="355">
      <c r="D355" s="304"/>
    </row>
    <row r="356">
      <c r="D356" s="304"/>
    </row>
    <row r="357">
      <c r="D357" s="304"/>
    </row>
    <row r="358">
      <c r="D358" s="304"/>
    </row>
    <row r="359">
      <c r="D359" s="304"/>
    </row>
    <row r="360">
      <c r="D360" s="304"/>
    </row>
    <row r="361">
      <c r="D361" s="304"/>
    </row>
    <row r="362">
      <c r="D362" s="304"/>
    </row>
    <row r="363">
      <c r="D363" s="304"/>
    </row>
    <row r="364">
      <c r="D364" s="304"/>
    </row>
    <row r="365">
      <c r="D365" s="304"/>
    </row>
    <row r="366">
      <c r="D366" s="304"/>
    </row>
    <row r="367">
      <c r="D367" s="304"/>
    </row>
    <row r="368">
      <c r="D368" s="304"/>
    </row>
    <row r="369">
      <c r="D369" s="304"/>
    </row>
    <row r="370">
      <c r="D370" s="304"/>
    </row>
    <row r="371">
      <c r="D371" s="304"/>
    </row>
    <row r="372">
      <c r="D372" s="304"/>
    </row>
    <row r="373">
      <c r="D373" s="304"/>
    </row>
    <row r="374">
      <c r="D374" s="304"/>
    </row>
    <row r="375">
      <c r="D375" s="304"/>
    </row>
    <row r="376">
      <c r="D376" s="304"/>
    </row>
    <row r="377">
      <c r="D377" s="304"/>
    </row>
    <row r="378">
      <c r="D378" s="304"/>
    </row>
    <row r="379">
      <c r="D379" s="304"/>
    </row>
    <row r="380">
      <c r="D380" s="304"/>
    </row>
    <row r="381">
      <c r="D381" s="304"/>
    </row>
    <row r="382">
      <c r="D382" s="304"/>
    </row>
    <row r="383">
      <c r="D383" s="304"/>
    </row>
    <row r="384">
      <c r="D384" s="304"/>
    </row>
    <row r="385">
      <c r="D385" s="304"/>
    </row>
    <row r="386">
      <c r="D386" s="304"/>
    </row>
    <row r="387">
      <c r="D387" s="304"/>
    </row>
    <row r="388">
      <c r="D388" s="304"/>
    </row>
    <row r="389">
      <c r="D389" s="304"/>
    </row>
    <row r="390">
      <c r="D390" s="304"/>
    </row>
    <row r="391">
      <c r="D391" s="304"/>
    </row>
    <row r="392">
      <c r="D392" s="304"/>
    </row>
    <row r="393">
      <c r="D393" s="304"/>
    </row>
    <row r="394">
      <c r="D394" s="304"/>
    </row>
    <row r="395">
      <c r="D395" s="304"/>
    </row>
    <row r="396">
      <c r="D396" s="304"/>
    </row>
    <row r="397">
      <c r="D397" s="304"/>
    </row>
    <row r="398">
      <c r="D398" s="304"/>
    </row>
    <row r="399">
      <c r="D399" s="304"/>
    </row>
    <row r="400">
      <c r="D400" s="304"/>
    </row>
    <row r="401">
      <c r="D401" s="304"/>
    </row>
    <row r="402">
      <c r="D402" s="304"/>
    </row>
    <row r="403">
      <c r="D403" s="304"/>
    </row>
    <row r="404">
      <c r="D404" s="304"/>
    </row>
    <row r="405">
      <c r="D405" s="304"/>
    </row>
    <row r="406">
      <c r="D406" s="304"/>
    </row>
    <row r="407">
      <c r="D407" s="304"/>
    </row>
    <row r="408">
      <c r="D408" s="304"/>
    </row>
    <row r="409">
      <c r="D409" s="304"/>
    </row>
    <row r="410">
      <c r="D410" s="304"/>
    </row>
    <row r="411">
      <c r="D411" s="304"/>
    </row>
    <row r="412">
      <c r="D412" s="304"/>
    </row>
    <row r="413">
      <c r="D413" s="304"/>
    </row>
    <row r="414">
      <c r="D414" s="304"/>
    </row>
    <row r="415">
      <c r="D415" s="304"/>
    </row>
    <row r="416">
      <c r="D416" s="304"/>
    </row>
    <row r="417">
      <c r="D417" s="304"/>
    </row>
    <row r="418">
      <c r="D418" s="304"/>
    </row>
    <row r="419">
      <c r="D419" s="304"/>
    </row>
    <row r="420">
      <c r="D420" s="304"/>
    </row>
    <row r="421">
      <c r="D421" s="304"/>
    </row>
    <row r="422">
      <c r="D422" s="304"/>
    </row>
    <row r="423">
      <c r="D423" s="304"/>
    </row>
    <row r="424">
      <c r="D424" s="304"/>
    </row>
    <row r="425">
      <c r="D425" s="304"/>
    </row>
    <row r="426">
      <c r="D426" s="304"/>
    </row>
    <row r="427">
      <c r="D427" s="304"/>
    </row>
    <row r="428">
      <c r="D428" s="304"/>
    </row>
    <row r="429">
      <c r="D429" s="304"/>
    </row>
    <row r="430">
      <c r="D430" s="304"/>
    </row>
    <row r="431">
      <c r="D431" s="304"/>
    </row>
    <row r="432">
      <c r="D432" s="304"/>
    </row>
    <row r="433">
      <c r="D433" s="304"/>
    </row>
    <row r="434">
      <c r="D434" s="304"/>
    </row>
    <row r="435">
      <c r="D435" s="304"/>
    </row>
    <row r="436">
      <c r="D436" s="304"/>
    </row>
    <row r="437">
      <c r="D437" s="304"/>
    </row>
    <row r="438">
      <c r="D438" s="304"/>
    </row>
    <row r="439">
      <c r="D439" s="304"/>
    </row>
    <row r="440">
      <c r="D440" s="304"/>
    </row>
    <row r="441">
      <c r="D441" s="304"/>
    </row>
    <row r="442">
      <c r="D442" s="304"/>
    </row>
    <row r="443">
      <c r="D443" s="304"/>
    </row>
    <row r="444">
      <c r="D444" s="304"/>
    </row>
    <row r="445">
      <c r="D445" s="304"/>
    </row>
    <row r="446">
      <c r="D446" s="304"/>
    </row>
    <row r="447">
      <c r="D447" s="304"/>
    </row>
    <row r="448">
      <c r="D448" s="304"/>
    </row>
    <row r="449">
      <c r="D449" s="304"/>
    </row>
    <row r="450">
      <c r="D450" s="304"/>
    </row>
    <row r="451">
      <c r="D451" s="304"/>
    </row>
    <row r="452">
      <c r="D452" s="304"/>
    </row>
    <row r="453">
      <c r="D453" s="304"/>
    </row>
    <row r="454">
      <c r="D454" s="304"/>
    </row>
    <row r="455">
      <c r="D455" s="304"/>
    </row>
    <row r="456">
      <c r="D456" s="304"/>
    </row>
    <row r="457">
      <c r="D457" s="304"/>
    </row>
    <row r="458">
      <c r="D458" s="304"/>
    </row>
    <row r="459">
      <c r="D459" s="304"/>
    </row>
    <row r="460">
      <c r="D460" s="304"/>
    </row>
    <row r="461">
      <c r="D461" s="304"/>
    </row>
    <row r="462">
      <c r="D462" s="304"/>
    </row>
    <row r="463">
      <c r="D463" s="304"/>
    </row>
    <row r="464">
      <c r="D464" s="304"/>
    </row>
    <row r="465">
      <c r="D465" s="304"/>
    </row>
    <row r="466">
      <c r="D466" s="304"/>
    </row>
    <row r="467">
      <c r="D467" s="304"/>
    </row>
    <row r="468">
      <c r="D468" s="304"/>
    </row>
    <row r="469">
      <c r="D469" s="304"/>
    </row>
    <row r="470">
      <c r="D470" s="304"/>
    </row>
    <row r="471">
      <c r="D471" s="304"/>
    </row>
    <row r="472">
      <c r="D472" s="304"/>
    </row>
    <row r="473">
      <c r="D473" s="304"/>
    </row>
    <row r="474">
      <c r="D474" s="304"/>
    </row>
    <row r="475">
      <c r="D475" s="304"/>
    </row>
    <row r="476">
      <c r="D476" s="304"/>
    </row>
    <row r="477">
      <c r="D477" s="304"/>
    </row>
    <row r="478">
      <c r="D478" s="304"/>
    </row>
    <row r="479">
      <c r="D479" s="304"/>
    </row>
    <row r="480">
      <c r="D480" s="304"/>
    </row>
    <row r="481">
      <c r="D481" s="304"/>
    </row>
    <row r="482">
      <c r="D482" s="304"/>
    </row>
    <row r="483">
      <c r="D483" s="304"/>
    </row>
    <row r="484">
      <c r="D484" s="304"/>
    </row>
    <row r="485">
      <c r="D485" s="304"/>
    </row>
    <row r="486">
      <c r="D486" s="304"/>
    </row>
    <row r="487">
      <c r="D487" s="304"/>
    </row>
    <row r="488">
      <c r="D488" s="304"/>
    </row>
    <row r="489">
      <c r="D489" s="304"/>
    </row>
    <row r="490">
      <c r="D490" s="304"/>
    </row>
    <row r="491">
      <c r="D491" s="304"/>
    </row>
    <row r="492">
      <c r="D492" s="304"/>
    </row>
    <row r="493">
      <c r="D493" s="304"/>
    </row>
    <row r="494">
      <c r="D494" s="304"/>
    </row>
    <row r="495">
      <c r="D495" s="304"/>
    </row>
    <row r="496">
      <c r="D496" s="304"/>
    </row>
    <row r="497">
      <c r="D497" s="304"/>
    </row>
    <row r="498">
      <c r="D498" s="304"/>
    </row>
    <row r="499">
      <c r="D499" s="304"/>
    </row>
    <row r="500">
      <c r="D500" s="304"/>
    </row>
    <row r="501">
      <c r="D501" s="304"/>
    </row>
    <row r="502">
      <c r="D502" s="304"/>
    </row>
    <row r="503">
      <c r="D503" s="304"/>
    </row>
    <row r="504">
      <c r="D504" s="304"/>
    </row>
    <row r="505">
      <c r="D505" s="304"/>
    </row>
    <row r="506">
      <c r="D506" s="304"/>
    </row>
    <row r="507">
      <c r="D507" s="304"/>
    </row>
    <row r="508">
      <c r="D508" s="304"/>
    </row>
    <row r="509">
      <c r="D509" s="304"/>
    </row>
    <row r="510">
      <c r="D510" s="304"/>
    </row>
    <row r="511">
      <c r="D511" s="304"/>
    </row>
    <row r="512">
      <c r="D512" s="304"/>
    </row>
    <row r="513">
      <c r="D513" s="304"/>
    </row>
    <row r="514">
      <c r="D514" s="304"/>
    </row>
    <row r="515">
      <c r="D515" s="304"/>
    </row>
    <row r="516">
      <c r="D516" s="304"/>
    </row>
    <row r="517">
      <c r="D517" s="304"/>
    </row>
    <row r="518">
      <c r="D518" s="304"/>
    </row>
    <row r="519">
      <c r="D519" s="304"/>
    </row>
    <row r="520">
      <c r="D520" s="304"/>
    </row>
    <row r="521">
      <c r="D521" s="304"/>
    </row>
    <row r="522">
      <c r="D522" s="304"/>
    </row>
    <row r="523">
      <c r="D523" s="304"/>
    </row>
    <row r="524">
      <c r="D524" s="304"/>
    </row>
    <row r="525">
      <c r="D525" s="304"/>
    </row>
    <row r="526">
      <c r="D526" s="304"/>
    </row>
    <row r="527">
      <c r="D527" s="304"/>
    </row>
    <row r="528">
      <c r="D528" s="304"/>
    </row>
    <row r="529">
      <c r="D529" s="304"/>
    </row>
    <row r="530">
      <c r="D530" s="304"/>
    </row>
    <row r="531">
      <c r="D531" s="304"/>
    </row>
    <row r="532">
      <c r="D532" s="304"/>
    </row>
    <row r="533">
      <c r="D533" s="304"/>
    </row>
    <row r="534">
      <c r="D534" s="304"/>
    </row>
    <row r="535">
      <c r="D535" s="304"/>
    </row>
    <row r="536">
      <c r="D536" s="304"/>
    </row>
    <row r="537">
      <c r="D537" s="304"/>
    </row>
    <row r="538">
      <c r="D538" s="304"/>
    </row>
    <row r="539">
      <c r="D539" s="304"/>
    </row>
    <row r="540">
      <c r="D540" s="304"/>
    </row>
    <row r="541">
      <c r="D541" s="304"/>
    </row>
    <row r="542">
      <c r="D542" s="304"/>
    </row>
    <row r="543">
      <c r="D543" s="304"/>
    </row>
    <row r="544">
      <c r="D544" s="304"/>
    </row>
    <row r="545">
      <c r="D545" s="304"/>
    </row>
    <row r="546">
      <c r="D546" s="304"/>
    </row>
    <row r="547">
      <c r="D547" s="304"/>
    </row>
    <row r="548">
      <c r="D548" s="304"/>
    </row>
    <row r="549">
      <c r="D549" s="304"/>
    </row>
    <row r="550">
      <c r="D550" s="304"/>
    </row>
    <row r="551">
      <c r="D551" s="304"/>
    </row>
    <row r="552">
      <c r="D552" s="304"/>
    </row>
    <row r="553">
      <c r="D553" s="304"/>
    </row>
    <row r="554">
      <c r="D554" s="304"/>
    </row>
    <row r="555">
      <c r="D555" s="304"/>
    </row>
    <row r="556">
      <c r="D556" s="304"/>
    </row>
    <row r="557">
      <c r="D557" s="304"/>
    </row>
    <row r="558">
      <c r="D558" s="304"/>
    </row>
    <row r="559">
      <c r="D559" s="304"/>
    </row>
    <row r="560">
      <c r="D560" s="304"/>
    </row>
    <row r="561">
      <c r="D561" s="304"/>
    </row>
    <row r="562">
      <c r="D562" s="304"/>
    </row>
    <row r="563">
      <c r="D563" s="304"/>
    </row>
    <row r="564">
      <c r="D564" s="304"/>
    </row>
    <row r="565">
      <c r="D565" s="304"/>
    </row>
    <row r="566">
      <c r="D566" s="304"/>
    </row>
    <row r="567">
      <c r="D567" s="304"/>
    </row>
    <row r="568">
      <c r="D568" s="304"/>
    </row>
    <row r="569">
      <c r="D569" s="304"/>
    </row>
    <row r="570">
      <c r="D570" s="304"/>
    </row>
    <row r="571">
      <c r="D571" s="304"/>
    </row>
    <row r="572">
      <c r="D572" s="304"/>
    </row>
    <row r="573">
      <c r="D573" s="304"/>
    </row>
    <row r="574">
      <c r="D574" s="304"/>
    </row>
    <row r="575">
      <c r="D575" s="304"/>
    </row>
    <row r="576">
      <c r="D576" s="304"/>
    </row>
    <row r="577">
      <c r="D577" s="304"/>
    </row>
    <row r="578">
      <c r="D578" s="304"/>
    </row>
    <row r="579">
      <c r="D579" s="304"/>
    </row>
    <row r="580">
      <c r="D580" s="304"/>
    </row>
    <row r="581">
      <c r="D581" s="304"/>
    </row>
    <row r="582">
      <c r="D582" s="304"/>
    </row>
    <row r="583">
      <c r="D583" s="304"/>
    </row>
    <row r="584">
      <c r="D584" s="304"/>
    </row>
    <row r="585">
      <c r="D585" s="304"/>
    </row>
    <row r="586">
      <c r="D586" s="304"/>
    </row>
    <row r="587">
      <c r="D587" s="304"/>
    </row>
    <row r="588">
      <c r="D588" s="304"/>
    </row>
    <row r="589">
      <c r="D589" s="304"/>
    </row>
    <row r="590">
      <c r="D590" s="304"/>
    </row>
    <row r="591">
      <c r="D591" s="304"/>
    </row>
    <row r="592">
      <c r="D592" s="304"/>
    </row>
    <row r="593">
      <c r="D593" s="304"/>
    </row>
    <row r="594">
      <c r="D594" s="304"/>
    </row>
    <row r="595">
      <c r="D595" s="304"/>
    </row>
    <row r="596">
      <c r="D596" s="304"/>
    </row>
    <row r="597">
      <c r="D597" s="304"/>
    </row>
    <row r="598">
      <c r="D598" s="304"/>
    </row>
    <row r="599">
      <c r="D599" s="304"/>
    </row>
    <row r="600">
      <c r="D600" s="304"/>
    </row>
    <row r="601">
      <c r="D601" s="304"/>
    </row>
    <row r="602">
      <c r="D602" s="304"/>
    </row>
    <row r="603">
      <c r="D603" s="304"/>
    </row>
    <row r="604">
      <c r="D604" s="304"/>
    </row>
    <row r="605">
      <c r="D605" s="304"/>
    </row>
    <row r="606">
      <c r="D606" s="304"/>
    </row>
    <row r="607">
      <c r="D607" s="304"/>
    </row>
    <row r="608">
      <c r="D608" s="304"/>
    </row>
    <row r="609">
      <c r="D609" s="304"/>
    </row>
    <row r="610">
      <c r="D610" s="304"/>
    </row>
    <row r="611">
      <c r="D611" s="304"/>
    </row>
    <row r="612">
      <c r="D612" s="304"/>
    </row>
    <row r="613">
      <c r="D613" s="304"/>
    </row>
    <row r="614">
      <c r="D614" s="304"/>
    </row>
    <row r="615">
      <c r="D615" s="304"/>
    </row>
    <row r="616">
      <c r="D616" s="304"/>
    </row>
    <row r="617">
      <c r="D617" s="304"/>
    </row>
    <row r="618">
      <c r="D618" s="304"/>
    </row>
    <row r="619">
      <c r="D619" s="304"/>
    </row>
    <row r="620">
      <c r="D620" s="304"/>
    </row>
    <row r="621">
      <c r="D621" s="304"/>
    </row>
    <row r="622">
      <c r="D622" s="304"/>
    </row>
    <row r="623">
      <c r="D623" s="304"/>
    </row>
    <row r="624">
      <c r="D624" s="304"/>
    </row>
    <row r="625">
      <c r="D625" s="304"/>
    </row>
    <row r="626">
      <c r="D626" s="304"/>
    </row>
    <row r="627">
      <c r="D627" s="304"/>
    </row>
    <row r="628">
      <c r="D628" s="304"/>
    </row>
    <row r="629">
      <c r="D629" s="304"/>
    </row>
    <row r="630">
      <c r="D630" s="304"/>
    </row>
    <row r="631">
      <c r="D631" s="304"/>
    </row>
    <row r="632">
      <c r="D632" s="304"/>
    </row>
    <row r="633">
      <c r="D633" s="304"/>
    </row>
    <row r="634">
      <c r="D634" s="304"/>
    </row>
    <row r="635">
      <c r="D635" s="304"/>
    </row>
    <row r="636">
      <c r="D636" s="304"/>
    </row>
    <row r="637">
      <c r="D637" s="304"/>
    </row>
    <row r="638">
      <c r="D638" s="304"/>
    </row>
    <row r="639">
      <c r="D639" s="304"/>
    </row>
    <row r="640">
      <c r="D640" s="304"/>
    </row>
    <row r="641">
      <c r="D641" s="304"/>
    </row>
    <row r="642">
      <c r="D642" s="304"/>
    </row>
    <row r="643">
      <c r="D643" s="304"/>
    </row>
    <row r="644">
      <c r="D644" s="304"/>
    </row>
    <row r="645">
      <c r="D645" s="304"/>
    </row>
    <row r="646">
      <c r="D646" s="304"/>
    </row>
    <row r="647">
      <c r="D647" s="304"/>
    </row>
    <row r="648">
      <c r="D648" s="304"/>
    </row>
    <row r="649">
      <c r="D649" s="304"/>
    </row>
    <row r="650">
      <c r="D650" s="304"/>
    </row>
    <row r="651">
      <c r="D651" s="304"/>
    </row>
    <row r="652">
      <c r="D652" s="304"/>
    </row>
    <row r="653">
      <c r="D653" s="304"/>
    </row>
    <row r="654">
      <c r="D654" s="304"/>
    </row>
    <row r="655">
      <c r="D655" s="304"/>
    </row>
    <row r="656">
      <c r="D656" s="304"/>
    </row>
    <row r="657">
      <c r="D657" s="304"/>
    </row>
    <row r="658">
      <c r="D658" s="304"/>
    </row>
    <row r="659">
      <c r="D659" s="304"/>
    </row>
    <row r="660">
      <c r="D660" s="304"/>
    </row>
    <row r="661">
      <c r="D661" s="304"/>
    </row>
    <row r="662">
      <c r="D662" s="304"/>
    </row>
    <row r="663">
      <c r="D663" s="304"/>
    </row>
    <row r="664">
      <c r="D664" s="304"/>
    </row>
    <row r="665">
      <c r="D665" s="304"/>
    </row>
    <row r="666">
      <c r="D666" s="304"/>
    </row>
    <row r="667">
      <c r="D667" s="304"/>
    </row>
    <row r="668">
      <c r="D668" s="304"/>
    </row>
    <row r="669">
      <c r="D669" s="304"/>
    </row>
    <row r="670">
      <c r="D670" s="304"/>
    </row>
    <row r="671">
      <c r="D671" s="304"/>
    </row>
    <row r="672">
      <c r="D672" s="304"/>
    </row>
    <row r="673">
      <c r="D673" s="304"/>
    </row>
    <row r="674">
      <c r="D674" s="304"/>
    </row>
    <row r="675">
      <c r="D675" s="304"/>
    </row>
    <row r="676">
      <c r="D676" s="304"/>
    </row>
    <row r="677">
      <c r="D677" s="304"/>
    </row>
    <row r="678">
      <c r="D678" s="304"/>
    </row>
    <row r="679">
      <c r="D679" s="304"/>
    </row>
    <row r="680">
      <c r="D680" s="304"/>
    </row>
    <row r="681">
      <c r="D681" s="304"/>
    </row>
    <row r="682">
      <c r="D682" s="304"/>
    </row>
    <row r="683">
      <c r="D683" s="304"/>
    </row>
    <row r="684">
      <c r="D684" s="304"/>
    </row>
    <row r="685">
      <c r="D685" s="304"/>
    </row>
    <row r="686">
      <c r="D686" s="304"/>
    </row>
    <row r="687">
      <c r="D687" s="304"/>
    </row>
    <row r="688">
      <c r="D688" s="304"/>
    </row>
    <row r="689">
      <c r="D689" s="304"/>
    </row>
    <row r="690">
      <c r="D690" s="304"/>
    </row>
    <row r="691">
      <c r="D691" s="304"/>
    </row>
    <row r="692">
      <c r="D692" s="304"/>
    </row>
    <row r="693">
      <c r="D693" s="304"/>
    </row>
    <row r="694">
      <c r="D694" s="304"/>
    </row>
    <row r="695">
      <c r="D695" s="304"/>
    </row>
    <row r="696">
      <c r="D696" s="304"/>
    </row>
    <row r="697">
      <c r="D697" s="304"/>
    </row>
    <row r="698">
      <c r="D698" s="304"/>
    </row>
    <row r="699">
      <c r="D699" s="304"/>
    </row>
    <row r="700">
      <c r="D700" s="304"/>
    </row>
    <row r="701">
      <c r="D701" s="304"/>
    </row>
    <row r="702">
      <c r="D702" s="304"/>
    </row>
    <row r="703">
      <c r="D703" s="304"/>
    </row>
    <row r="704">
      <c r="D704" s="304"/>
    </row>
    <row r="705">
      <c r="D705" s="304"/>
    </row>
    <row r="706">
      <c r="D706" s="304"/>
    </row>
    <row r="707">
      <c r="D707" s="304"/>
    </row>
    <row r="708">
      <c r="D708" s="304"/>
    </row>
    <row r="709">
      <c r="D709" s="304"/>
    </row>
    <row r="710">
      <c r="D710" s="304"/>
    </row>
    <row r="711">
      <c r="D711" s="304"/>
    </row>
    <row r="712">
      <c r="D712" s="304"/>
    </row>
    <row r="713">
      <c r="D713" s="304"/>
    </row>
    <row r="714">
      <c r="D714" s="304"/>
    </row>
    <row r="715">
      <c r="D715" s="304"/>
    </row>
    <row r="716">
      <c r="D716" s="304"/>
    </row>
    <row r="717">
      <c r="D717" s="304"/>
    </row>
    <row r="718">
      <c r="D718" s="304"/>
    </row>
    <row r="719">
      <c r="D719" s="304"/>
    </row>
    <row r="720">
      <c r="D720" s="304"/>
    </row>
    <row r="721">
      <c r="D721" s="304"/>
    </row>
    <row r="722">
      <c r="D722" s="304"/>
    </row>
    <row r="723">
      <c r="D723" s="304"/>
    </row>
    <row r="724">
      <c r="D724" s="304"/>
    </row>
    <row r="725">
      <c r="D725" s="304"/>
    </row>
    <row r="726">
      <c r="D726" s="304"/>
    </row>
    <row r="727">
      <c r="D727" s="304"/>
    </row>
    <row r="728">
      <c r="D728" s="304"/>
    </row>
    <row r="729">
      <c r="D729" s="304"/>
    </row>
    <row r="730">
      <c r="D730" s="304"/>
    </row>
    <row r="731">
      <c r="D731" s="304"/>
    </row>
    <row r="732">
      <c r="D732" s="304"/>
    </row>
    <row r="733">
      <c r="D733" s="304"/>
    </row>
    <row r="734">
      <c r="D734" s="304"/>
    </row>
    <row r="735">
      <c r="D735" s="304"/>
    </row>
    <row r="736">
      <c r="D736" s="304"/>
    </row>
    <row r="737">
      <c r="D737" s="304"/>
    </row>
    <row r="738">
      <c r="D738" s="304"/>
    </row>
    <row r="739">
      <c r="D739" s="304"/>
    </row>
    <row r="740">
      <c r="D740" s="304"/>
    </row>
    <row r="741">
      <c r="D741" s="304"/>
    </row>
    <row r="742">
      <c r="D742" s="304"/>
    </row>
    <row r="743">
      <c r="D743" s="304"/>
    </row>
    <row r="744">
      <c r="D744" s="304"/>
    </row>
    <row r="745">
      <c r="D745" s="304"/>
    </row>
    <row r="746">
      <c r="D746" s="304"/>
    </row>
    <row r="747">
      <c r="D747" s="304"/>
    </row>
    <row r="748">
      <c r="D748" s="304"/>
    </row>
    <row r="749">
      <c r="D749" s="304"/>
    </row>
    <row r="750">
      <c r="D750" s="304"/>
    </row>
    <row r="751">
      <c r="D751" s="304"/>
    </row>
    <row r="752">
      <c r="D752" s="304"/>
    </row>
    <row r="753">
      <c r="D753" s="304"/>
    </row>
    <row r="754">
      <c r="D754" s="304"/>
    </row>
    <row r="755">
      <c r="D755" s="304"/>
    </row>
    <row r="756">
      <c r="D756" s="304"/>
    </row>
    <row r="757">
      <c r="D757" s="304"/>
    </row>
    <row r="758">
      <c r="D758" s="304"/>
    </row>
    <row r="759">
      <c r="D759" s="304"/>
    </row>
    <row r="760">
      <c r="D760" s="304"/>
    </row>
    <row r="761">
      <c r="D761" s="304"/>
    </row>
    <row r="762">
      <c r="D762" s="304"/>
    </row>
    <row r="763">
      <c r="D763" s="304"/>
    </row>
    <row r="764">
      <c r="D764" s="304"/>
    </row>
    <row r="765">
      <c r="D765" s="304"/>
    </row>
    <row r="766">
      <c r="D766" s="304"/>
    </row>
    <row r="767">
      <c r="D767" s="304"/>
    </row>
    <row r="768">
      <c r="D768" s="304"/>
    </row>
    <row r="769">
      <c r="D769" s="304"/>
    </row>
    <row r="770">
      <c r="D770" s="304"/>
    </row>
    <row r="771">
      <c r="D771" s="304"/>
    </row>
    <row r="772">
      <c r="D772" s="304"/>
    </row>
    <row r="773">
      <c r="D773" s="304"/>
    </row>
    <row r="774">
      <c r="D774" s="304"/>
    </row>
    <row r="775">
      <c r="D775" s="304"/>
    </row>
    <row r="776">
      <c r="D776" s="304"/>
    </row>
    <row r="777">
      <c r="D777" s="304"/>
    </row>
    <row r="778">
      <c r="D778" s="304"/>
    </row>
    <row r="779">
      <c r="D779" s="304"/>
    </row>
    <row r="780">
      <c r="D780" s="304"/>
    </row>
    <row r="781">
      <c r="D781" s="304"/>
    </row>
    <row r="782">
      <c r="D782" s="304"/>
    </row>
    <row r="783">
      <c r="D783" s="304"/>
    </row>
    <row r="784">
      <c r="D784" s="304"/>
    </row>
    <row r="785">
      <c r="D785" s="304"/>
    </row>
    <row r="786">
      <c r="D786" s="304"/>
    </row>
    <row r="787">
      <c r="D787" s="304"/>
    </row>
    <row r="788">
      <c r="D788" s="304"/>
    </row>
    <row r="789">
      <c r="D789" s="304"/>
    </row>
    <row r="790">
      <c r="D790" s="304"/>
    </row>
    <row r="791">
      <c r="D791" s="304"/>
    </row>
    <row r="792">
      <c r="D792" s="304"/>
    </row>
    <row r="793">
      <c r="D793" s="304"/>
    </row>
    <row r="794">
      <c r="D794" s="304"/>
    </row>
    <row r="795">
      <c r="D795" s="304"/>
    </row>
    <row r="796">
      <c r="D796" s="304"/>
    </row>
    <row r="797">
      <c r="D797" s="304"/>
    </row>
    <row r="798">
      <c r="D798" s="304"/>
    </row>
    <row r="799">
      <c r="D799" s="304"/>
    </row>
    <row r="800">
      <c r="D800" s="304"/>
    </row>
    <row r="801">
      <c r="D801" s="304"/>
    </row>
    <row r="802">
      <c r="D802" s="304"/>
    </row>
    <row r="803">
      <c r="D803" s="304"/>
    </row>
    <row r="804">
      <c r="D804" s="304"/>
    </row>
    <row r="805">
      <c r="D805" s="304"/>
    </row>
    <row r="806">
      <c r="D806" s="304"/>
    </row>
    <row r="807">
      <c r="D807" s="304"/>
    </row>
    <row r="808">
      <c r="D808" s="304"/>
    </row>
    <row r="809">
      <c r="D809" s="304"/>
    </row>
    <row r="810">
      <c r="D810" s="304"/>
    </row>
    <row r="811">
      <c r="D811" s="304"/>
    </row>
    <row r="812">
      <c r="D812" s="304"/>
    </row>
    <row r="813">
      <c r="D813" s="304"/>
    </row>
    <row r="814">
      <c r="D814" s="304"/>
    </row>
    <row r="815">
      <c r="D815" s="304"/>
    </row>
    <row r="816">
      <c r="D816" s="304"/>
    </row>
    <row r="817">
      <c r="D817" s="304"/>
    </row>
    <row r="818">
      <c r="D818" s="304"/>
    </row>
    <row r="819">
      <c r="D819" s="304"/>
    </row>
    <row r="820">
      <c r="D820" s="304"/>
    </row>
    <row r="821">
      <c r="D821" s="304"/>
    </row>
    <row r="822">
      <c r="D822" s="304"/>
    </row>
    <row r="823">
      <c r="D823" s="304"/>
    </row>
    <row r="824">
      <c r="D824" s="304"/>
    </row>
    <row r="825">
      <c r="D825" s="304"/>
    </row>
    <row r="826">
      <c r="D826" s="304"/>
    </row>
    <row r="827">
      <c r="D827" s="304"/>
    </row>
    <row r="828">
      <c r="D828" s="304"/>
    </row>
    <row r="829">
      <c r="D829" s="304"/>
    </row>
    <row r="830">
      <c r="D830" s="304"/>
    </row>
    <row r="831">
      <c r="D831" s="304"/>
    </row>
    <row r="832">
      <c r="D832" s="304"/>
    </row>
    <row r="833">
      <c r="D833" s="304"/>
    </row>
    <row r="834">
      <c r="D834" s="304"/>
    </row>
    <row r="835">
      <c r="D835" s="304"/>
    </row>
    <row r="836">
      <c r="D836" s="304"/>
    </row>
    <row r="837">
      <c r="D837" s="304"/>
    </row>
    <row r="838">
      <c r="D838" s="304"/>
    </row>
    <row r="839">
      <c r="D839" s="304"/>
    </row>
    <row r="840">
      <c r="D840" s="304"/>
    </row>
    <row r="841">
      <c r="D841" s="304"/>
    </row>
    <row r="842">
      <c r="D842" s="304"/>
    </row>
    <row r="843">
      <c r="D843" s="304"/>
    </row>
    <row r="844">
      <c r="D844" s="304"/>
    </row>
    <row r="845">
      <c r="D845" s="304"/>
    </row>
    <row r="846">
      <c r="D846" s="304"/>
    </row>
    <row r="847">
      <c r="D847" s="304"/>
    </row>
    <row r="848">
      <c r="D848" s="304"/>
    </row>
    <row r="849">
      <c r="D849" s="304"/>
    </row>
    <row r="850">
      <c r="D850" s="304"/>
    </row>
    <row r="851">
      <c r="D851" s="304"/>
    </row>
    <row r="852">
      <c r="D852" s="304"/>
    </row>
    <row r="853">
      <c r="D853" s="304"/>
    </row>
    <row r="854">
      <c r="D854" s="304"/>
    </row>
    <row r="855">
      <c r="D855" s="304"/>
    </row>
    <row r="856">
      <c r="D856" s="304"/>
    </row>
    <row r="857">
      <c r="D857" s="304"/>
    </row>
    <row r="858">
      <c r="D858" s="304"/>
    </row>
    <row r="859">
      <c r="D859" s="304"/>
    </row>
    <row r="860">
      <c r="D860" s="304"/>
    </row>
    <row r="861">
      <c r="D861" s="304"/>
    </row>
    <row r="862">
      <c r="D862" s="304"/>
    </row>
    <row r="863">
      <c r="D863" s="304"/>
    </row>
    <row r="864">
      <c r="D864" s="304"/>
    </row>
    <row r="865">
      <c r="D865" s="304"/>
    </row>
    <row r="866">
      <c r="D866" s="304"/>
    </row>
    <row r="867">
      <c r="D867" s="304"/>
    </row>
    <row r="868">
      <c r="D868" s="304"/>
    </row>
    <row r="869">
      <c r="D869" s="304"/>
    </row>
    <row r="870">
      <c r="D870" s="304"/>
    </row>
    <row r="871">
      <c r="D871" s="304"/>
    </row>
    <row r="872">
      <c r="D872" s="304"/>
    </row>
    <row r="873">
      <c r="D873" s="304"/>
    </row>
    <row r="874">
      <c r="D874" s="304"/>
    </row>
    <row r="875">
      <c r="D875" s="304"/>
    </row>
    <row r="876">
      <c r="D876" s="304"/>
    </row>
    <row r="877">
      <c r="D877" s="304"/>
    </row>
    <row r="878">
      <c r="D878" s="304"/>
    </row>
    <row r="879">
      <c r="D879" s="304"/>
    </row>
    <row r="880">
      <c r="D880" s="304"/>
    </row>
    <row r="881">
      <c r="D881" s="304"/>
    </row>
    <row r="882">
      <c r="D882" s="304"/>
    </row>
    <row r="883">
      <c r="D883" s="304"/>
    </row>
    <row r="884">
      <c r="D884" s="304"/>
    </row>
    <row r="885">
      <c r="D885" s="304"/>
    </row>
    <row r="886">
      <c r="D886" s="304"/>
    </row>
    <row r="887">
      <c r="D887" s="304"/>
    </row>
    <row r="888">
      <c r="D888" s="304"/>
    </row>
    <row r="889">
      <c r="D889" s="304"/>
    </row>
    <row r="890">
      <c r="D890" s="304"/>
    </row>
    <row r="891">
      <c r="D891" s="304"/>
    </row>
    <row r="892">
      <c r="D892" s="304"/>
    </row>
    <row r="893">
      <c r="D893" s="304"/>
    </row>
    <row r="894">
      <c r="D894" s="304"/>
    </row>
    <row r="895">
      <c r="D895" s="304"/>
    </row>
    <row r="896">
      <c r="D896" s="304"/>
    </row>
    <row r="897">
      <c r="D897" s="304"/>
    </row>
    <row r="898">
      <c r="D898" s="304"/>
    </row>
    <row r="899">
      <c r="D899" s="304"/>
    </row>
    <row r="900">
      <c r="D900" s="304"/>
    </row>
    <row r="901">
      <c r="D901" s="304"/>
    </row>
    <row r="902">
      <c r="D902" s="304"/>
    </row>
    <row r="903">
      <c r="D903" s="304"/>
    </row>
    <row r="904">
      <c r="D904" s="304"/>
    </row>
    <row r="905">
      <c r="D905" s="304"/>
    </row>
    <row r="906">
      <c r="D906" s="304"/>
    </row>
    <row r="907">
      <c r="D907" s="304"/>
    </row>
    <row r="908">
      <c r="D908" s="304"/>
    </row>
    <row r="909">
      <c r="D909" s="304"/>
    </row>
    <row r="910">
      <c r="D910" s="304"/>
    </row>
    <row r="911">
      <c r="D911" s="304"/>
    </row>
    <row r="912">
      <c r="D912" s="304"/>
    </row>
    <row r="913">
      <c r="D913" s="304"/>
    </row>
    <row r="914">
      <c r="D914" s="304"/>
    </row>
    <row r="915">
      <c r="D915" s="304"/>
    </row>
    <row r="916">
      <c r="D916" s="304"/>
    </row>
    <row r="917">
      <c r="D917" s="304"/>
    </row>
    <row r="918">
      <c r="D918" s="304"/>
    </row>
    <row r="919">
      <c r="D919" s="304"/>
    </row>
    <row r="920">
      <c r="D920" s="304"/>
    </row>
    <row r="921">
      <c r="D921" s="304"/>
    </row>
    <row r="922">
      <c r="D922" s="304"/>
    </row>
    <row r="923">
      <c r="D923" s="304"/>
    </row>
    <row r="924">
      <c r="D924" s="304"/>
    </row>
    <row r="925">
      <c r="D925" s="304"/>
    </row>
    <row r="926">
      <c r="D926" s="304"/>
    </row>
    <row r="927">
      <c r="D927" s="304"/>
    </row>
    <row r="928">
      <c r="D928" s="304"/>
    </row>
    <row r="929">
      <c r="D929" s="304"/>
    </row>
    <row r="930">
      <c r="D930" s="304"/>
    </row>
    <row r="931">
      <c r="D931" s="304"/>
    </row>
    <row r="932">
      <c r="D932" s="304"/>
    </row>
    <row r="933">
      <c r="D933" s="304"/>
    </row>
    <row r="934">
      <c r="D934" s="304"/>
    </row>
    <row r="935">
      <c r="D935" s="304"/>
    </row>
    <row r="936">
      <c r="D936" s="304"/>
    </row>
    <row r="937">
      <c r="D937" s="304"/>
    </row>
    <row r="938">
      <c r="D938" s="304"/>
    </row>
    <row r="939">
      <c r="D939" s="304"/>
    </row>
    <row r="940">
      <c r="D940" s="304"/>
    </row>
    <row r="941">
      <c r="D941" s="304"/>
    </row>
    <row r="942">
      <c r="D942" s="304"/>
    </row>
    <row r="943">
      <c r="D943" s="304"/>
    </row>
    <row r="944">
      <c r="D944" s="304"/>
    </row>
    <row r="945">
      <c r="D945" s="304"/>
    </row>
    <row r="946">
      <c r="D946" s="304"/>
    </row>
    <row r="947">
      <c r="D947" s="304"/>
    </row>
    <row r="948">
      <c r="D948" s="304"/>
    </row>
    <row r="949">
      <c r="D949" s="304"/>
    </row>
    <row r="950">
      <c r="D950" s="304"/>
    </row>
    <row r="951">
      <c r="D951" s="304"/>
    </row>
    <row r="952">
      <c r="D952" s="304"/>
    </row>
    <row r="953">
      <c r="D953" s="304"/>
    </row>
    <row r="954">
      <c r="D954" s="304"/>
    </row>
    <row r="955">
      <c r="D955" s="304"/>
    </row>
    <row r="956">
      <c r="D956" s="304"/>
    </row>
    <row r="957">
      <c r="D957" s="304"/>
    </row>
    <row r="958">
      <c r="D958" s="304"/>
    </row>
    <row r="959">
      <c r="D959" s="304"/>
    </row>
    <row r="960">
      <c r="D960" s="304"/>
    </row>
    <row r="961">
      <c r="D961" s="304"/>
    </row>
    <row r="962">
      <c r="D962" s="304"/>
    </row>
    <row r="963">
      <c r="D963" s="304"/>
    </row>
    <row r="964">
      <c r="D964" s="304"/>
    </row>
    <row r="965">
      <c r="D965" s="304"/>
    </row>
    <row r="966">
      <c r="D966" s="304"/>
    </row>
    <row r="967">
      <c r="D967" s="304"/>
    </row>
    <row r="968">
      <c r="D968" s="304"/>
    </row>
    <row r="969">
      <c r="D969" s="304"/>
    </row>
    <row r="970">
      <c r="D970" s="304"/>
    </row>
    <row r="971">
      <c r="D971" s="304"/>
    </row>
    <row r="972">
      <c r="D972" s="304"/>
    </row>
    <row r="973">
      <c r="D973" s="304"/>
    </row>
    <row r="974">
      <c r="D974" s="304"/>
    </row>
    <row r="975">
      <c r="D975" s="304"/>
    </row>
    <row r="976">
      <c r="D976" s="304"/>
    </row>
    <row r="977">
      <c r="D977" s="304"/>
    </row>
    <row r="978">
      <c r="D978" s="304"/>
    </row>
    <row r="979">
      <c r="D979" s="304"/>
    </row>
    <row r="980">
      <c r="D980" s="304"/>
    </row>
    <row r="981">
      <c r="D981" s="304"/>
    </row>
    <row r="982">
      <c r="D982" s="304"/>
    </row>
    <row r="983">
      <c r="D983" s="304"/>
    </row>
    <row r="984">
      <c r="D984" s="304"/>
    </row>
    <row r="985">
      <c r="D985" s="304"/>
    </row>
    <row r="986">
      <c r="D986" s="304"/>
    </row>
    <row r="987">
      <c r="D987" s="304"/>
    </row>
    <row r="988">
      <c r="D988" s="304"/>
    </row>
    <row r="989">
      <c r="D989" s="304"/>
    </row>
    <row r="990">
      <c r="D990" s="304"/>
    </row>
    <row r="991">
      <c r="D991" s="304"/>
    </row>
    <row r="992">
      <c r="D992" s="304"/>
    </row>
    <row r="993">
      <c r="D993" s="304"/>
    </row>
    <row r="994">
      <c r="D994" s="304"/>
    </row>
    <row r="995">
      <c r="D995" s="304"/>
    </row>
    <row r="996">
      <c r="D996" s="304"/>
    </row>
    <row r="997">
      <c r="D997" s="304"/>
    </row>
    <row r="998">
      <c r="D998" s="304"/>
    </row>
    <row r="999">
      <c r="D999" s="304"/>
    </row>
    <row r="1000">
      <c r="D1000" s="304"/>
    </row>
    <row r="1001">
      <c r="D1001" s="304"/>
    </row>
  </sheetData>
  <drawing r:id="rId1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1.63"/>
    <col customWidth="1" min="4" max="4" width="11.25"/>
    <col customWidth="1" min="5" max="5" width="14.38"/>
    <col customWidth="1" min="6" max="6" width="11.63"/>
    <col customWidth="1" min="7" max="7" width="7.63"/>
    <col customWidth="1" min="8" max="8" width="8.38"/>
    <col customWidth="1" min="9" max="9" width="13.75"/>
    <col customWidth="1" min="10" max="10" width="16.38"/>
  </cols>
  <sheetData>
    <row r="1">
      <c r="I1" s="155" t="s">
        <v>564</v>
      </c>
      <c r="J1" s="156" t="s">
        <v>565</v>
      </c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I2" s="161">
        <f t="shared" ref="I2:I4" si="1">(G2+H2)/2</f>
        <v>0.662869469</v>
      </c>
      <c r="J2" s="160">
        <f t="shared" ref="J2:J11" si="2">E2/B2</f>
        <v>39445.119</v>
      </c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I3" s="161">
        <f t="shared" si="1"/>
        <v>0.509026485</v>
      </c>
      <c r="J3" s="160">
        <f t="shared" si="2"/>
        <v>23436.30533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I4" s="161">
        <f t="shared" si="1"/>
        <v>0.4809770589</v>
      </c>
      <c r="J4" s="160">
        <f t="shared" si="2"/>
        <v>14087.68333</v>
      </c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I5" s="161">
        <f>G5</f>
        <v>0.4203113112</v>
      </c>
      <c r="J5" s="160">
        <f t="shared" si="2"/>
        <v>3244.375</v>
      </c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I6" s="161">
        <f t="shared" ref="I6:I10" si="3">(G6+H6)/2</f>
        <v>0.6728361126</v>
      </c>
      <c r="J6" s="160">
        <f t="shared" si="2"/>
        <v>23200.83869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I7" s="161">
        <f t="shared" si="3"/>
        <v>1.011575564</v>
      </c>
      <c r="J7" s="160">
        <f t="shared" si="2"/>
        <v>5897.996087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I8" s="161">
        <f t="shared" si="3"/>
        <v>0.4416541629</v>
      </c>
      <c r="J8" s="160">
        <f t="shared" si="2"/>
        <v>3780.645</v>
      </c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I9" s="161">
        <f t="shared" si="3"/>
        <v>0.4806970725</v>
      </c>
      <c r="J9" s="160">
        <f t="shared" si="2"/>
        <v>15498.6166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I10" s="161">
        <f t="shared" si="3"/>
        <v>0.5485392144</v>
      </c>
      <c r="J10" s="160">
        <f t="shared" si="2"/>
        <v>10752.30075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I11" s="166">
        <f>SUM(I2:I10)/9</f>
        <v>0.580942939</v>
      </c>
      <c r="J11" s="167">
        <f t="shared" si="2"/>
        <v>17444.33822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2"/>
      <c r="B12" s="169"/>
      <c r="C12" s="53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2"/>
      <c r="B13" s="169"/>
      <c r="C13" s="53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2"/>
      <c r="B14" s="169"/>
      <c r="C14" s="53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2"/>
      <c r="B15" s="169"/>
      <c r="C15" s="5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2"/>
      <c r="B16" s="169"/>
      <c r="C16" s="53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2"/>
      <c r="B17" s="169"/>
      <c r="C17" s="53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2"/>
      <c r="B18" s="169"/>
      <c r="C18" s="53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2"/>
      <c r="B19" s="169"/>
      <c r="C19" s="53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2"/>
      <c r="B20" s="169"/>
      <c r="C20" s="53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2"/>
      <c r="B21" s="169"/>
      <c r="C21" s="53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2"/>
      <c r="B22" s="169"/>
      <c r="C22" s="5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52"/>
      <c r="B23" s="169"/>
      <c r="C23" s="53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2"/>
      <c r="B24" s="169"/>
      <c r="C24" s="53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2"/>
      <c r="B25" s="169"/>
      <c r="C25" s="53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2"/>
      <c r="B26" s="169"/>
      <c r="C26" s="53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2"/>
      <c r="B27" s="169"/>
      <c r="C27" s="53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52"/>
      <c r="B28" s="169"/>
      <c r="C28" s="53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2"/>
      <c r="B29" s="169"/>
      <c r="C29" s="53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2"/>
      <c r="B30" s="169"/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2"/>
      <c r="B31" s="169"/>
      <c r="C31" s="5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2"/>
      <c r="B32" s="169"/>
      <c r="C32" s="53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52"/>
      <c r="B33" s="169"/>
      <c r="C33" s="53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52"/>
      <c r="B34" s="169"/>
      <c r="C34" s="53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2"/>
      <c r="B35" s="169"/>
      <c r="C35" s="53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2"/>
      <c r="B36" s="169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2"/>
      <c r="B37" s="169"/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169"/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169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169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169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169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2"/>
      <c r="B43" s="169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2"/>
      <c r="B44" s="169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169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169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169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B48" s="169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169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169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169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169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169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B54" s="169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169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169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169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169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169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169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169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169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169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169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169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169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169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169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169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169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169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169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169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169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169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169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169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169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169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169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169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169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169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169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169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169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169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169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169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169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169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169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169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169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169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169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169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169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169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169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169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169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169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169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169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169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169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169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169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169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169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169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169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169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169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169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169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169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169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169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169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169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169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169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169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169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169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169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169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169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169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169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169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169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169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169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169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169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169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169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169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169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169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169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169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169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169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169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169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169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169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169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169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169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169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169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169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169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169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169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169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169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169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169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169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169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169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169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169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169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169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169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169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169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169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169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169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169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169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169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169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169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169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169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169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169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169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169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169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169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169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169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169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169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169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169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169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169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169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169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169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169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169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169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169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169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169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169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169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169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169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169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169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169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169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169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169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169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169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169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169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169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169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169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169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169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169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169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169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169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169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169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169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169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169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169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169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169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169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169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169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169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169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169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169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169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169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169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169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169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169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169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169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169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169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169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169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169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169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169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169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169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169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169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169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169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169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169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169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169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169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169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169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169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169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169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169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169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169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169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169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169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169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169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169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169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169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169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169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169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169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169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169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169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169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169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169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169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169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169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169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169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169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169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169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169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169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169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169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169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169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169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169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169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169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169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169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169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169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169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169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169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169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169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169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169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169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169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169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169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169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169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169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169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169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169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169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169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169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169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169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169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169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169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169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169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169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169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169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169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169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169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169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169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169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169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169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169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169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169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169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169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169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169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169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169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169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169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169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169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169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169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169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169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169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169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169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169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169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169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169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169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169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169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169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169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169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169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169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169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169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169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169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169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169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169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169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169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169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169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169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169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169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169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169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169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169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169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169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169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169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169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169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169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169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169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169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169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169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169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169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169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169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169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169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169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169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169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169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169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169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169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169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169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169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169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169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169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169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169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169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169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169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169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169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169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169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169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169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169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169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169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169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169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169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169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169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169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169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169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169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169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169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169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169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169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169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169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169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169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169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169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169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169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169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169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169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169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169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169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169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169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169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169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169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169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169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169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169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169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169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169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169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169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169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169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169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169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169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169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169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169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169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169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169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169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169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169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169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169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169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169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169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169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169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169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169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169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169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169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169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169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169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169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169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169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169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169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169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169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169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169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169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169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169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169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169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169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169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169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169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169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169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169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169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169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169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169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169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169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169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169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169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169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169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169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169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169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169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169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169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169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169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169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169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169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169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169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169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169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169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169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169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169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169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169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169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169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169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169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169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169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169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169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169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169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169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169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169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169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169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169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169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169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169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169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169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169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169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169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169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169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169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169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169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169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169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169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169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169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169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169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169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169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169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169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169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169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169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169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169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169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169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169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169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169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169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169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169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169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169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169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169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169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169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169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169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169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169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169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169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169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169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169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169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169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169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169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169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169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169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169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169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169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169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169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169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169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169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169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169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169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169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169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169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169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169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169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169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169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169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169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169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169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169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169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169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169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169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169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169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169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169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169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169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169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169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169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169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169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169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169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169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169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169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169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169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169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169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169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169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169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169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169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169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169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169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169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169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169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169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169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169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169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169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169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169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169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169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169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169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169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169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169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169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169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169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169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169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169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169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169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169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169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169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169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169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169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169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169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169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169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169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169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169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169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169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169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169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169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169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169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169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169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169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169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169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169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169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169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169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169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169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169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169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169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169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169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169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169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169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169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169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169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169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169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169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169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169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169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169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169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169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169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169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169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169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169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169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169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169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169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169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169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169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169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169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169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169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169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169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169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169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169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169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169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169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169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169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169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169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169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169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169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169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169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169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169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169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169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169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169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169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169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169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169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169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169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169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169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169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169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169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169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169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169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169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169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169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169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169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169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169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169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169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169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169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169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169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169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169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169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169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169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169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169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169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169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169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169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169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169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169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169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169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169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169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169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169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169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169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169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169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169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169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169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169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169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169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169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169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169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169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169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169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169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169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169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169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169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169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169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169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169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169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169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169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169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169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169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169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169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169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169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169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169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169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169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169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169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169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169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169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169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169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169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169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169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169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169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169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169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169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169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169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169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169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169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169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169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169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169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169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169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169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169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169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169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169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169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169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169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169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169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169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169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169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169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169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169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169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169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169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169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169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169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169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169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169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169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169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169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169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169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169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169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169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169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169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169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169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169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169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169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169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169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169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169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169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169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169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169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169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169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169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169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169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169"/>
      <c r="C988" s="5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169"/>
      <c r="C989" s="5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169"/>
      <c r="C990" s="5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169"/>
      <c r="C991" s="5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169"/>
      <c r="C992" s="5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169"/>
      <c r="C993" s="5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169"/>
      <c r="C994" s="5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169"/>
      <c r="C995" s="5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169"/>
      <c r="C996" s="5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169"/>
      <c r="C997" s="5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169"/>
      <c r="C998" s="5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169"/>
      <c r="C999" s="5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169"/>
      <c r="C1000" s="5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38"/>
    <col customWidth="1" min="3" max="3" width="11.63"/>
    <col customWidth="1" min="4" max="4" width="12.38"/>
    <col customWidth="1" min="5" max="6" width="11.63"/>
    <col customWidth="1" min="7" max="7" width="6.63"/>
    <col customWidth="1" min="8" max="8" width="8.38"/>
    <col customWidth="1" min="10" max="10" width="16.38"/>
  </cols>
  <sheetData>
    <row r="1">
      <c r="A1" s="38" t="s">
        <v>560</v>
      </c>
    </row>
    <row r="2">
      <c r="A2" s="148"/>
      <c r="B2" s="330"/>
      <c r="C2" s="52"/>
      <c r="D2" s="52"/>
      <c r="E2" s="52"/>
      <c r="F2" s="169"/>
      <c r="G2" s="52"/>
      <c r="H2" s="52"/>
      <c r="I2" s="52"/>
      <c r="J2" s="52"/>
    </row>
    <row r="3">
      <c r="A3" s="148"/>
      <c r="B3" s="330"/>
      <c r="C3" s="52"/>
      <c r="D3" s="52"/>
      <c r="E3" s="52"/>
      <c r="F3" s="169"/>
      <c r="G3" s="52"/>
      <c r="H3" s="52"/>
      <c r="I3" s="52"/>
      <c r="J3" s="52"/>
    </row>
    <row r="4">
      <c r="A4" s="148"/>
      <c r="B4" s="330"/>
      <c r="C4" s="52"/>
      <c r="D4" s="52"/>
      <c r="E4" s="331"/>
      <c r="F4" s="52"/>
      <c r="G4" s="52"/>
      <c r="H4" s="52"/>
      <c r="I4" s="52"/>
      <c r="J4" s="52"/>
    </row>
    <row r="5">
      <c r="A5" s="148"/>
      <c r="B5" s="330"/>
      <c r="C5" s="52"/>
      <c r="D5" s="52"/>
      <c r="E5" s="331"/>
      <c r="F5" s="52"/>
      <c r="G5" s="52"/>
      <c r="H5" s="52"/>
      <c r="I5" s="52"/>
      <c r="J5" s="52"/>
    </row>
    <row r="6">
      <c r="A6" s="148"/>
      <c r="B6" s="330"/>
      <c r="C6" s="52"/>
      <c r="D6" s="52"/>
      <c r="E6" s="331"/>
      <c r="F6" s="52"/>
      <c r="G6" s="52"/>
      <c r="H6" s="52"/>
      <c r="I6" s="52"/>
      <c r="J6" s="52"/>
    </row>
    <row r="7">
      <c r="A7" s="148"/>
      <c r="B7" s="330"/>
      <c r="C7" s="52"/>
      <c r="D7" s="52"/>
      <c r="E7" s="331"/>
      <c r="F7" s="52"/>
      <c r="G7" s="52"/>
      <c r="H7" s="52"/>
      <c r="I7" s="52"/>
      <c r="J7" s="52"/>
    </row>
    <row r="8">
      <c r="A8" s="148"/>
      <c r="B8" s="330"/>
      <c r="C8" s="52"/>
      <c r="D8" s="52"/>
      <c r="E8" s="331"/>
      <c r="F8" s="52"/>
      <c r="G8" s="52"/>
      <c r="H8" s="52"/>
      <c r="I8" s="52"/>
      <c r="J8" s="52"/>
    </row>
    <row r="9">
      <c r="A9" s="148"/>
      <c r="B9" s="330"/>
      <c r="C9" s="52"/>
      <c r="D9" s="52"/>
      <c r="E9" s="331"/>
      <c r="F9" s="52"/>
      <c r="G9" s="52"/>
      <c r="H9" s="52"/>
      <c r="I9" s="52"/>
      <c r="J9" s="52"/>
    </row>
    <row r="10">
      <c r="A10" s="148"/>
      <c r="B10" s="330"/>
      <c r="C10" s="52"/>
      <c r="D10" s="52"/>
      <c r="E10" s="331"/>
      <c r="F10" s="52"/>
      <c r="G10" s="52"/>
      <c r="H10" s="52"/>
      <c r="I10" s="52"/>
      <c r="J10" s="52"/>
    </row>
    <row r="11">
      <c r="A11" s="148"/>
      <c r="B11" s="330"/>
      <c r="C11" s="52"/>
      <c r="D11" s="52"/>
      <c r="E11" s="331"/>
      <c r="F11" s="52"/>
      <c r="G11" s="52"/>
      <c r="H11" s="52"/>
      <c r="I11" s="52"/>
      <c r="J11" s="52"/>
    </row>
    <row r="12">
      <c r="A12" s="148"/>
      <c r="B12" s="330"/>
      <c r="C12" s="52"/>
      <c r="D12" s="52"/>
      <c r="E12" s="331"/>
      <c r="F12" s="52"/>
      <c r="G12" s="52"/>
      <c r="H12" s="52"/>
      <c r="I12" s="52"/>
      <c r="J12" s="52"/>
    </row>
    <row r="13">
      <c r="A13" s="148"/>
      <c r="B13" s="330"/>
      <c r="C13" s="52"/>
      <c r="D13" s="52"/>
      <c r="E13" s="331"/>
      <c r="F13" s="52"/>
      <c r="G13" s="52"/>
      <c r="H13" s="52"/>
      <c r="I13" s="52"/>
      <c r="J13" s="52"/>
    </row>
    <row r="14">
      <c r="A14" s="148"/>
      <c r="B14" s="330"/>
      <c r="C14" s="52"/>
      <c r="D14" s="52"/>
      <c r="E14" s="331"/>
      <c r="F14" s="52"/>
      <c r="G14" s="52"/>
      <c r="H14" s="52"/>
      <c r="I14" s="52"/>
      <c r="J14" s="52"/>
    </row>
    <row r="15">
      <c r="A15" s="148"/>
      <c r="B15" s="330"/>
      <c r="C15" s="52"/>
      <c r="D15" s="52"/>
      <c r="E15" s="331"/>
      <c r="F15" s="52"/>
      <c r="G15" s="52"/>
      <c r="H15" s="52"/>
      <c r="I15" s="52"/>
      <c r="J15" s="52"/>
    </row>
    <row r="16">
      <c r="A16" s="148"/>
      <c r="B16" s="330"/>
      <c r="C16" s="52"/>
      <c r="D16" s="52"/>
      <c r="E16" s="331"/>
      <c r="F16" s="52"/>
      <c r="G16" s="52"/>
      <c r="H16" s="52"/>
      <c r="I16" s="52"/>
      <c r="J16" s="52"/>
    </row>
    <row r="17">
      <c r="A17" s="148"/>
      <c r="B17" s="330"/>
      <c r="C17" s="52"/>
      <c r="D17" s="52"/>
      <c r="E17" s="331"/>
      <c r="F17" s="52"/>
      <c r="G17" s="52"/>
      <c r="H17" s="52"/>
      <c r="I17" s="52"/>
      <c r="J17" s="52"/>
    </row>
    <row r="18">
      <c r="A18" s="148"/>
      <c r="B18" s="330"/>
      <c r="C18" s="52"/>
      <c r="D18" s="52"/>
      <c r="E18" s="331"/>
      <c r="F18" s="52"/>
      <c r="G18" s="52"/>
      <c r="H18" s="52"/>
      <c r="I18" s="52"/>
      <c r="J18" s="52"/>
    </row>
    <row r="19">
      <c r="A19" s="148"/>
      <c r="B19" s="330"/>
      <c r="C19" s="52"/>
      <c r="D19" s="52"/>
      <c r="E19" s="331"/>
      <c r="F19" s="52"/>
      <c r="G19" s="52"/>
      <c r="H19" s="52"/>
      <c r="I19" s="52"/>
      <c r="J19" s="52"/>
    </row>
    <row r="20">
      <c r="A20" s="148"/>
      <c r="B20" s="330"/>
      <c r="C20" s="52"/>
      <c r="D20" s="52"/>
      <c r="E20" s="52"/>
      <c r="F20" s="52"/>
      <c r="G20" s="52"/>
      <c r="H20" s="52"/>
      <c r="I20" s="52"/>
      <c r="J20" s="52"/>
    </row>
    <row r="21">
      <c r="A21" s="38" t="s">
        <v>1514</v>
      </c>
      <c r="B21" s="332" t="s">
        <v>560</v>
      </c>
      <c r="C21" s="154" t="s">
        <v>561</v>
      </c>
      <c r="D21" s="152" t="s">
        <v>56</v>
      </c>
      <c r="E21" s="152" t="s">
        <v>256</v>
      </c>
      <c r="F21" s="152" t="s">
        <v>53</v>
      </c>
      <c r="G21" s="152" t="s">
        <v>562</v>
      </c>
      <c r="H21" s="152" t="s">
        <v>563</v>
      </c>
      <c r="I21" s="152" t="s">
        <v>1515</v>
      </c>
      <c r="J21" s="152" t="s">
        <v>565</v>
      </c>
      <c r="K21" s="39" t="s">
        <v>1516</v>
      </c>
      <c r="L21" s="39" t="s">
        <v>255</v>
      </c>
      <c r="M21" s="39" t="s">
        <v>1517</v>
      </c>
      <c r="N21" s="39" t="s">
        <v>1518</v>
      </c>
      <c r="O21" s="39" t="s">
        <v>1519</v>
      </c>
      <c r="P21" s="39" t="s">
        <v>1520</v>
      </c>
      <c r="Q21" s="39" t="s">
        <v>1521</v>
      </c>
      <c r="R21" s="39" t="s">
        <v>1522</v>
      </c>
      <c r="S21" s="39" t="s">
        <v>1523</v>
      </c>
      <c r="T21" s="39" t="s">
        <v>1524</v>
      </c>
      <c r="X21" s="333" t="s">
        <v>1516</v>
      </c>
      <c r="Y21" s="333" t="s">
        <v>1517</v>
      </c>
      <c r="Z21" s="333" t="s">
        <v>1518</v>
      </c>
      <c r="AA21" s="333" t="s">
        <v>1519</v>
      </c>
      <c r="AB21" s="333" t="s">
        <v>1520</v>
      </c>
      <c r="AC21" s="333" t="s">
        <v>1521</v>
      </c>
      <c r="AD21" s="333" t="s">
        <v>1522</v>
      </c>
      <c r="AE21" s="333" t="s">
        <v>1523</v>
      </c>
      <c r="AF21" s="333" t="s">
        <v>1524</v>
      </c>
      <c r="AG21" s="334" t="s">
        <v>256</v>
      </c>
    </row>
    <row r="22">
      <c r="A22" s="38">
        <v>2024.0</v>
      </c>
      <c r="B22" s="330">
        <f>IFERROR(__xludf.DUMMYFUNCTION("QUERY(IMPORTRANGE(""1eO365hmI2Nm9_YssKGka92teOkoRD0uzSnM0r31D7ek"",""'2024 AM'!b11:J11""),)"),236.0)</f>
        <v>236</v>
      </c>
      <c r="C22" s="335">
        <f>IFERROR(__xludf.DUMMYFUNCTION("""COMPUTED_VALUE"""),3753275.1700000023)</f>
        <v>3753275.17</v>
      </c>
      <c r="D22" s="335">
        <f>IFERROR(__xludf.DUMMYFUNCTION("""COMPUTED_VALUE"""),363588.65)</f>
        <v>363588.65</v>
      </c>
      <c r="E22" s="335">
        <f>IFERROR(__xludf.DUMMYFUNCTION("""COMPUTED_VALUE"""),4116863.820000002)</f>
        <v>4116863.82</v>
      </c>
      <c r="F22" s="335">
        <f>IFERROR(__xludf.DUMMYFUNCTION("""COMPUTED_VALUE"""),2240491.5159999994)</f>
        <v>2240491.516</v>
      </c>
      <c r="G22" s="170">
        <f>IFERROR(__xludf.DUMMYFUNCTION("""COMPUTED_VALUE"""),0.5203814570641777)</f>
        <v>0.5203814571</v>
      </c>
      <c r="H22" s="170">
        <f>IFERROR(__xludf.DUMMYFUNCTION("""COMPUTED_VALUE"""),0.655016739202936)</f>
        <v>0.6550167392</v>
      </c>
      <c r="I22" s="170">
        <f>IFERROR(__xludf.DUMMYFUNCTION("""COMPUTED_VALUE"""),0.5809429389524232)</f>
        <v>0.580942939</v>
      </c>
      <c r="J22" s="335">
        <f>IFERROR(__xludf.DUMMYFUNCTION("""COMPUTED_VALUE"""),17444.338220338992)</f>
        <v>17444.33822</v>
      </c>
      <c r="K22" s="39" t="s">
        <v>241</v>
      </c>
      <c r="L22" s="47">
        <f t="shared" ref="L22:L33" si="1">sum(M22:T22)</f>
        <v>19</v>
      </c>
      <c r="M22" s="39">
        <v>3.0</v>
      </c>
      <c r="N22" s="39">
        <v>0.0</v>
      </c>
      <c r="O22" s="39">
        <v>1.0</v>
      </c>
      <c r="P22" s="39">
        <v>0.0</v>
      </c>
      <c r="Q22" s="39">
        <v>7.0</v>
      </c>
      <c r="R22" s="39">
        <v>0.0</v>
      </c>
      <c r="S22" s="39">
        <v>2.0</v>
      </c>
      <c r="T22" s="39">
        <v>6.0</v>
      </c>
      <c r="X22" s="333" t="s">
        <v>241</v>
      </c>
      <c r="Y22" s="336">
        <f>'2024 Breakdown'!E7+'2024 Breakdown'!H7</f>
        <v>95099.52</v>
      </c>
      <c r="Z22" s="336">
        <v>0.0</v>
      </c>
      <c r="AA22" s="336">
        <f>'2024 Breakdown'!E10+'2024 Breakdown'!H10</f>
        <v>620</v>
      </c>
      <c r="AB22" s="336">
        <v>0.0</v>
      </c>
      <c r="AC22" s="336">
        <f>'2024 Breakdown'!E19+'2024 Breakdown'!H19</f>
        <v>94137.25</v>
      </c>
      <c r="AD22" s="336">
        <v>0.0</v>
      </c>
      <c r="AE22" s="336">
        <f>'2024 Breakdown'!E22+'2024 Breakdown'!H22</f>
        <v>11909.6</v>
      </c>
      <c r="AF22" s="336">
        <f>'2024 Breakdown'!E31+'2024 Breakdown'!H31</f>
        <v>113854.54</v>
      </c>
      <c r="AG22" s="337">
        <f t="shared" ref="AG22:AG34" si="2">SUM(Y22:AF22)</f>
        <v>315620.91</v>
      </c>
    </row>
    <row r="23">
      <c r="A23" s="38">
        <v>2025.0</v>
      </c>
      <c r="B23" s="330">
        <f>IFERROR(__xludf.DUMMYFUNCTION("QUERY(IMPORTRANGE(""1eO365hmI2Nm9_YssKGka92teOkoRD0uzSnM0r31D7ek"",""'2025 AM totals'!b11:J11""),)"),232.0)</f>
        <v>232</v>
      </c>
      <c r="C23" s="335">
        <f>IFERROR(__xludf.DUMMYFUNCTION("""COMPUTED_VALUE"""),3698543.5800000005)</f>
        <v>3698543.58</v>
      </c>
      <c r="D23" s="335">
        <f>IFERROR(__xludf.DUMMYFUNCTION("""COMPUTED_VALUE"""),233887.9500000003)</f>
        <v>233887.95</v>
      </c>
      <c r="E23" s="335">
        <f>IFERROR(__xludf.DUMMYFUNCTION("""COMPUTED_VALUE"""),3932431.5300000007)</f>
        <v>3932431.53</v>
      </c>
      <c r="F23" s="335">
        <f>IFERROR(__xludf.DUMMYFUNCTION("""COMPUTED_VALUE"""),1277104.6399999997)</f>
        <v>1277104.64</v>
      </c>
      <c r="G23" s="170">
        <f>IFERROR(__xludf.DUMMYFUNCTION("""COMPUTED_VALUE"""),0.46755655172163835)</f>
        <v>0.4675565517</v>
      </c>
      <c r="H23" s="170">
        <f>IFERROR(__xludf.DUMMYFUNCTION("""COMPUTED_VALUE"""),0.620087707960985)</f>
        <v>0.620087708</v>
      </c>
      <c r="I23" s="170">
        <f>IFERROR(__xludf.DUMMYFUNCTION("""COMPUTED_VALUE"""),0.5917888241663368)</f>
        <v>0.5917888242</v>
      </c>
      <c r="J23" s="335">
        <f>IFERROR(__xludf.DUMMYFUNCTION("""COMPUTED_VALUE"""),16950.135905172418)</f>
        <v>16950.13591</v>
      </c>
      <c r="K23" s="39" t="s">
        <v>544</v>
      </c>
      <c r="L23" s="47">
        <f t="shared" si="1"/>
        <v>22</v>
      </c>
      <c r="M23" s="39">
        <v>0.0</v>
      </c>
      <c r="N23" s="39">
        <v>0.0</v>
      </c>
      <c r="O23" s="39">
        <v>3.0</v>
      </c>
      <c r="P23" s="39">
        <v>0.0</v>
      </c>
      <c r="Q23" s="39">
        <v>13.0</v>
      </c>
      <c r="R23" s="39">
        <v>0.0</v>
      </c>
      <c r="S23" s="39">
        <v>2.0</v>
      </c>
      <c r="T23" s="39">
        <v>4.0</v>
      </c>
      <c r="X23" s="333" t="s">
        <v>544</v>
      </c>
      <c r="Y23" s="336">
        <v>0.0</v>
      </c>
      <c r="Z23" s="336">
        <v>0.0</v>
      </c>
      <c r="AA23" s="336">
        <f>'2024 Breakdown'!N5+'2024 Breakdown'!Q5</f>
        <v>3380.18</v>
      </c>
      <c r="AB23" s="336">
        <v>0.0</v>
      </c>
      <c r="AC23" s="336">
        <f>'2024 Breakdown'!N21+'2024 Breakdown'!Q21</f>
        <v>376020.27</v>
      </c>
      <c r="AD23" s="336">
        <v>0.0</v>
      </c>
      <c r="AE23" s="336">
        <f>'2024 Breakdown'!N25+'2024 Breakdown'!Q25</f>
        <v>68757.81</v>
      </c>
      <c r="AF23" s="336">
        <f>'2024 Breakdown'!N32+'2024 Breakdown'!Q32</f>
        <v>26272.79</v>
      </c>
      <c r="AG23" s="337">
        <f t="shared" si="2"/>
        <v>474431.05</v>
      </c>
    </row>
    <row r="24">
      <c r="A24" s="38">
        <v>2026.0</v>
      </c>
      <c r="B24" s="330">
        <f>IFERROR(__xludf.DUMMYFUNCTION("QUERY(IMPORTRANGE(""1eO365hmI2Nm9_YssKGka92teOkoRD0uzSnM0r31D7ek"",""'2026 AM totals'!b8:J8""),)"),129.0)</f>
        <v>129</v>
      </c>
      <c r="C24" s="338">
        <f>IFERROR(__xludf.DUMMYFUNCTION("""COMPUTED_VALUE"""),757244.55)</f>
        <v>757244.55</v>
      </c>
      <c r="D24" s="335">
        <f>IFERROR(__xludf.DUMMYFUNCTION("""COMPUTED_VALUE"""),3881.099999999995)</f>
        <v>3881.1</v>
      </c>
      <c r="E24" s="335">
        <f>IFERROR(__xludf.DUMMYFUNCTION("""COMPUTED_VALUE"""),761125.65)</f>
        <v>761125.65</v>
      </c>
      <c r="F24" s="335">
        <f>IFERROR(__xludf.DUMMYFUNCTION("""COMPUTED_VALUE"""),49902.58)</f>
        <v>49902.58</v>
      </c>
      <c r="G24" s="170">
        <f>IFERROR(__xludf.DUMMYFUNCTION("""COMPUTED_VALUE"""),0.656625858248401)</f>
        <v>0.6566258582</v>
      </c>
      <c r="H24" s="170">
        <f>IFERROR(__xludf.DUMMYFUNCTION("""COMPUTED_VALUE"""),0.8523266732349906)</f>
        <v>0.8523266732</v>
      </c>
      <c r="I24" s="170">
        <f>IFERROR(__xludf.DUMMYFUNCTION("""COMPUTED_VALUE"""),0.6883611255435237)</f>
        <v>0.6883611255</v>
      </c>
      <c r="J24" s="335">
        <f>IFERROR(__xludf.DUMMYFUNCTION("""COMPUTED_VALUE"""),5251.099657088122)</f>
        <v>5251.099657</v>
      </c>
      <c r="K24" s="39" t="s">
        <v>253</v>
      </c>
      <c r="L24" s="47">
        <f t="shared" si="1"/>
        <v>13</v>
      </c>
      <c r="M24" s="39">
        <v>1.0</v>
      </c>
      <c r="N24" s="39">
        <v>3.0</v>
      </c>
      <c r="O24" s="39">
        <v>2.0</v>
      </c>
      <c r="P24" s="39">
        <v>0.0</v>
      </c>
      <c r="Q24" s="39">
        <v>1.0</v>
      </c>
      <c r="R24" s="39">
        <v>0.0</v>
      </c>
      <c r="S24" s="39">
        <v>2.0</v>
      </c>
      <c r="T24" s="39">
        <v>4.0</v>
      </c>
      <c r="X24" s="333" t="s">
        <v>253</v>
      </c>
      <c r="Y24" s="336">
        <f>'2024 Breakdown'!E37+'2024 Breakdown'!H37</f>
        <v>6999.78</v>
      </c>
      <c r="Z24" s="336">
        <f>'2024 Breakdown'!E42+'2024 Breakdown'!H42</f>
        <v>16299.78</v>
      </c>
      <c r="AA24" s="336">
        <f>'2024 Breakdown'!E47+'2024 Breakdown'!H47</f>
        <v>21855.17</v>
      </c>
      <c r="AB24" s="336">
        <v>0.0</v>
      </c>
      <c r="AC24" s="336">
        <f>'2024 Breakdown'!E50+'2024 Breakdown'!H50</f>
        <v>2125</v>
      </c>
      <c r="AD24" s="336">
        <v>0.0</v>
      </c>
      <c r="AE24" s="336">
        <f>'2024 Breakdown'!E54+'2024 Breakdown'!H54</f>
        <v>17808.63</v>
      </c>
      <c r="AF24" s="336">
        <f>'2024 Breakdown'!E60+'2024 Breakdown'!H60</f>
        <v>46417.54</v>
      </c>
      <c r="AG24" s="337">
        <f t="shared" si="2"/>
        <v>111505.9</v>
      </c>
    </row>
    <row r="25">
      <c r="A25" s="148"/>
      <c r="B25" s="330"/>
      <c r="C25" s="52"/>
      <c r="D25" s="52"/>
      <c r="E25" s="52"/>
      <c r="F25" s="52"/>
      <c r="G25" s="52"/>
      <c r="H25" s="52"/>
      <c r="I25" s="52"/>
      <c r="J25" s="52"/>
      <c r="K25" s="39" t="s">
        <v>254</v>
      </c>
      <c r="L25" s="47">
        <f t="shared" si="1"/>
        <v>26</v>
      </c>
      <c r="M25" s="39">
        <v>2.0</v>
      </c>
      <c r="N25" s="39">
        <v>4.0</v>
      </c>
      <c r="O25" s="39">
        <v>0.0</v>
      </c>
      <c r="P25" s="39">
        <v>0.0</v>
      </c>
      <c r="Q25" s="39">
        <v>12.0</v>
      </c>
      <c r="R25" s="39">
        <v>0.0</v>
      </c>
      <c r="S25" s="39">
        <v>6.0</v>
      </c>
      <c r="T25" s="39">
        <v>2.0</v>
      </c>
      <c r="X25" s="333" t="s">
        <v>254</v>
      </c>
      <c r="Y25" s="336">
        <f>'2024 Breakdown'!N39+'2024 Breakdown'!Q39</f>
        <v>71075.69</v>
      </c>
      <c r="Z25" s="336">
        <f>'2024 Breakdown'!N44+'2024 Breakdown'!Q44</f>
        <v>87688.52</v>
      </c>
      <c r="AA25" s="336">
        <v>0.0</v>
      </c>
      <c r="AB25" s="336">
        <v>0.0</v>
      </c>
      <c r="AC25" s="336">
        <f>'2024 Breakdown'!N58+'2024 Breakdown'!Q58</f>
        <v>305091.72</v>
      </c>
      <c r="AD25" s="336">
        <v>0.0</v>
      </c>
      <c r="AE25" s="336">
        <f>'2024 Breakdown'!N66+'2024 Breakdown'!Q66</f>
        <v>211025.34</v>
      </c>
      <c r="AF25" s="336">
        <f>'2024 Breakdown'!N70+'2024 Breakdown'!Q70</f>
        <v>20096.59</v>
      </c>
      <c r="AG25" s="337">
        <f t="shared" si="2"/>
        <v>694977.86</v>
      </c>
    </row>
    <row r="26">
      <c r="A26" s="148"/>
      <c r="B26" s="330"/>
      <c r="C26" s="52"/>
      <c r="D26" s="52"/>
      <c r="E26" s="52"/>
      <c r="F26" s="52"/>
      <c r="G26" s="52"/>
      <c r="H26" s="52"/>
      <c r="I26" s="52"/>
      <c r="J26" s="52"/>
      <c r="K26" s="39" t="s">
        <v>552</v>
      </c>
      <c r="L26" s="47">
        <f t="shared" si="1"/>
        <v>15</v>
      </c>
      <c r="M26" s="39">
        <v>1.0</v>
      </c>
      <c r="N26" s="39">
        <v>2.0</v>
      </c>
      <c r="O26" s="39">
        <v>3.0</v>
      </c>
      <c r="P26" s="39">
        <v>0.0</v>
      </c>
      <c r="Q26" s="39">
        <v>5.0</v>
      </c>
      <c r="R26" s="39">
        <v>0.0</v>
      </c>
      <c r="S26" s="39">
        <v>3.0</v>
      </c>
      <c r="T26" s="39">
        <v>1.0</v>
      </c>
      <c r="X26" s="333" t="s">
        <v>552</v>
      </c>
      <c r="Y26" s="336">
        <f>'2024 Breakdown'!E65+'2024 Breakdown'!H65</f>
        <v>20246.6</v>
      </c>
      <c r="Z26" s="336">
        <f>'2024 Breakdown'!E69+'2024 Breakdown'!H69</f>
        <v>24928.88</v>
      </c>
      <c r="AA26" s="336">
        <f>'2024 Breakdown'!E75+'2024 Breakdown'!H75</f>
        <v>44362.57</v>
      </c>
      <c r="AB26" s="336">
        <v>0.0</v>
      </c>
      <c r="AC26" s="336">
        <f>'2024 Breakdown'!E82+'2024 Breakdown'!H82</f>
        <v>174909.81</v>
      </c>
      <c r="AD26" s="336">
        <v>0.0</v>
      </c>
      <c r="AE26" s="336">
        <f>'2024 Breakdown'!E87+'2024 Breakdown'!H87</f>
        <v>88884.78</v>
      </c>
      <c r="AF26" s="336">
        <f>'2024 Breakdown'!E90+'2024 Breakdown'!H90</f>
        <v>11830.5</v>
      </c>
      <c r="AG26" s="337">
        <f t="shared" si="2"/>
        <v>365163.14</v>
      </c>
    </row>
    <row r="27">
      <c r="A27" s="148"/>
      <c r="B27" s="330"/>
      <c r="C27" s="52"/>
      <c r="D27" s="52"/>
      <c r="E27" s="52"/>
      <c r="F27" s="52"/>
      <c r="G27" s="52"/>
      <c r="H27" s="52"/>
      <c r="I27" s="52"/>
      <c r="J27" s="52"/>
      <c r="K27" s="39" t="s">
        <v>554</v>
      </c>
      <c r="L27" s="47">
        <f t="shared" si="1"/>
        <v>34</v>
      </c>
      <c r="M27" s="39">
        <v>3.0</v>
      </c>
      <c r="N27" s="39">
        <v>7.0</v>
      </c>
      <c r="O27" s="39">
        <v>5.0</v>
      </c>
      <c r="P27" s="39">
        <v>0.0</v>
      </c>
      <c r="Q27" s="39">
        <v>8.0</v>
      </c>
      <c r="R27" s="39">
        <v>0.0</v>
      </c>
      <c r="S27" s="39">
        <v>8.0</v>
      </c>
      <c r="T27" s="39">
        <v>3.0</v>
      </c>
      <c r="X27" s="333" t="s">
        <v>554</v>
      </c>
      <c r="Y27" s="336">
        <f>'2024 Breakdown'!N77+'2024 Breakdown'!Q77</f>
        <v>201029.6</v>
      </c>
      <c r="Z27" s="336">
        <f>'2024 Breakdown'!N86+'2024 Breakdown'!Q86</f>
        <v>302326.27</v>
      </c>
      <c r="AA27" s="336">
        <f>'2024 Breakdown'!N93+'2024 Breakdown'!Q93</f>
        <v>137808.15</v>
      </c>
      <c r="AB27" s="336">
        <v>0.0</v>
      </c>
      <c r="AC27" s="336">
        <f>'2024 Breakdown'!N103+'2024 Breakdown'!Q103</f>
        <v>82050.91</v>
      </c>
      <c r="AD27" s="336">
        <v>0.0</v>
      </c>
      <c r="AE27" s="336">
        <f>'2024 Breakdown'!N113+'2024 Breakdown'!Q113</f>
        <v>135377.13</v>
      </c>
      <c r="AF27" s="336">
        <f>'2024 Breakdown'!N118+'2024 Breakdown'!Q118</f>
        <v>24255.17</v>
      </c>
      <c r="AG27" s="337">
        <f t="shared" si="2"/>
        <v>882847.23</v>
      </c>
    </row>
    <row r="28">
      <c r="A28" s="148"/>
      <c r="B28" s="330"/>
      <c r="C28" s="52"/>
      <c r="D28" s="52"/>
      <c r="E28" s="52"/>
      <c r="F28" s="52"/>
      <c r="G28" s="52"/>
      <c r="H28" s="52"/>
      <c r="I28" s="52"/>
      <c r="J28" s="52"/>
      <c r="K28" s="39" t="s">
        <v>555</v>
      </c>
      <c r="L28" s="47">
        <f t="shared" si="1"/>
        <v>34</v>
      </c>
      <c r="M28" s="39">
        <v>0.0</v>
      </c>
      <c r="N28" s="39">
        <v>5.0</v>
      </c>
      <c r="O28" s="39">
        <v>4.0</v>
      </c>
      <c r="P28" s="39">
        <v>0.0</v>
      </c>
      <c r="Q28" s="39">
        <v>4.0</v>
      </c>
      <c r="R28" s="39">
        <v>0.0</v>
      </c>
      <c r="S28" s="39">
        <v>12.0</v>
      </c>
      <c r="T28" s="39">
        <v>9.0</v>
      </c>
      <c r="X28" s="333" t="s">
        <v>555</v>
      </c>
      <c r="Y28" s="336">
        <v>0.0</v>
      </c>
      <c r="Z28" s="336">
        <f>'2024 Breakdown'!E99+'2024 Breakdown'!H99</f>
        <v>99046.54</v>
      </c>
      <c r="AA28" s="336">
        <f>'2024 Breakdown'!E103+'2024 Breakdown'!H103+'2024 Breakdown'!E112+'2024 Breakdown'!H112</f>
        <v>22448.79</v>
      </c>
      <c r="AB28" s="336">
        <v>0.0</v>
      </c>
      <c r="AC28" s="336">
        <f>'2024 Breakdown'!E109+'2024 Breakdown'!H109</f>
        <v>93446.86</v>
      </c>
      <c r="AD28" s="336">
        <v>0.0</v>
      </c>
      <c r="AE28" s="336">
        <f>'2024 Breakdown'!E127+'2024 Breakdown'!H127</f>
        <v>117396.54</v>
      </c>
      <c r="AF28" s="336">
        <f>'2024 Breakdown'!E139+'2024 Breakdown'!H139</f>
        <v>128343.73</v>
      </c>
      <c r="AG28" s="337">
        <f t="shared" si="2"/>
        <v>460682.46</v>
      </c>
    </row>
    <row r="29">
      <c r="A29" s="148"/>
      <c r="B29" s="330"/>
      <c r="C29" s="52"/>
      <c r="D29" s="52"/>
      <c r="E29" s="52"/>
      <c r="F29" s="52"/>
      <c r="G29" s="52"/>
      <c r="H29" s="52"/>
      <c r="I29" s="52"/>
      <c r="J29" s="52"/>
      <c r="K29" s="39" t="s">
        <v>1511</v>
      </c>
      <c r="L29" s="47">
        <f t="shared" si="1"/>
        <v>17</v>
      </c>
      <c r="M29" s="39">
        <v>0.0</v>
      </c>
      <c r="N29" s="39">
        <v>2.0</v>
      </c>
      <c r="O29" s="39">
        <v>3.0</v>
      </c>
      <c r="P29" s="39">
        <v>0.0</v>
      </c>
      <c r="Q29" s="39">
        <v>4.0</v>
      </c>
      <c r="R29" s="39">
        <v>0.0</v>
      </c>
      <c r="S29" s="39">
        <v>4.0</v>
      </c>
      <c r="T29" s="39">
        <v>4.0</v>
      </c>
      <c r="X29" s="333" t="s">
        <v>1511</v>
      </c>
      <c r="Y29" s="336">
        <v>0.0</v>
      </c>
      <c r="Z29" s="336">
        <f>'2024 Breakdown'!N124+'2024 Breakdown'!Q124</f>
        <v>84056.11</v>
      </c>
      <c r="AA29" s="336">
        <f>'2024 Breakdown'!N129+'2024 Breakdown'!Q129</f>
        <v>66394.75</v>
      </c>
      <c r="AB29" s="336">
        <v>0.0</v>
      </c>
      <c r="AC29" s="336">
        <f>'2024 Breakdown'!N135+'2024 Breakdown'!Q135</f>
        <v>115869.31</v>
      </c>
      <c r="AD29" s="336">
        <v>0.0</v>
      </c>
      <c r="AE29" s="336">
        <f>'2024 Breakdown'!N141+'2024 Breakdown'!Q141</f>
        <v>27834.54</v>
      </c>
      <c r="AF29" s="336">
        <f>'2024 Breakdown'!N147+'2024 Breakdown'!Q147</f>
        <v>33234.97</v>
      </c>
      <c r="AG29" s="337">
        <f t="shared" si="2"/>
        <v>327389.68</v>
      </c>
    </row>
    <row r="30">
      <c r="A30" s="148"/>
      <c r="B30" s="330"/>
      <c r="C30" s="52"/>
      <c r="D30" s="52"/>
      <c r="E30" s="52"/>
      <c r="F30" s="52"/>
      <c r="G30" s="52"/>
      <c r="H30" s="52"/>
      <c r="I30" s="52"/>
      <c r="J30" s="52"/>
      <c r="K30" s="39" t="s">
        <v>1513</v>
      </c>
      <c r="L30" s="47">
        <f t="shared" si="1"/>
        <v>9</v>
      </c>
      <c r="M30" s="39">
        <v>0.0</v>
      </c>
      <c r="N30" s="39">
        <v>0.0</v>
      </c>
      <c r="O30" s="39">
        <v>1.0</v>
      </c>
      <c r="P30" s="39">
        <v>1.0</v>
      </c>
      <c r="Q30" s="39">
        <v>4.0</v>
      </c>
      <c r="R30" s="39">
        <v>2.0</v>
      </c>
      <c r="S30" s="39">
        <v>0.0</v>
      </c>
      <c r="T30" s="39">
        <v>1.0</v>
      </c>
      <c r="X30" s="333" t="s">
        <v>1513</v>
      </c>
      <c r="Y30" s="336">
        <v>0.0</v>
      </c>
      <c r="Z30" s="336">
        <v>0.0</v>
      </c>
      <c r="AA30" s="336">
        <f>'2024 Breakdown'!E144</f>
        <v>0</v>
      </c>
      <c r="AB30" s="336">
        <f>'2024 Breakdown'!E147+'2024 Breakdown'!H147</f>
        <v>503.25</v>
      </c>
      <c r="AC30" s="336">
        <f>'2024 Breakdown'!E154+'2024 Breakdown'!H154</f>
        <v>93289.12</v>
      </c>
      <c r="AD30" s="336">
        <f>'2024 Breakdown'!E158+'2024 Breakdown'!H158</f>
        <v>8861.84</v>
      </c>
      <c r="AE30" s="336">
        <v>0.0</v>
      </c>
      <c r="AF30" s="336">
        <f>'2024 Breakdown'!E161+'2024 Breakdown'!H161</f>
        <v>6368</v>
      </c>
      <c r="AG30" s="337">
        <f t="shared" si="2"/>
        <v>109022.21</v>
      </c>
    </row>
    <row r="31">
      <c r="A31" s="148"/>
      <c r="B31" s="330"/>
      <c r="C31" s="52"/>
      <c r="D31" s="52"/>
      <c r="E31" s="52"/>
      <c r="F31" s="52"/>
      <c r="G31" s="52"/>
      <c r="H31" s="52"/>
      <c r="I31" s="52"/>
      <c r="J31" s="52"/>
      <c r="K31" s="39" t="s">
        <v>1525</v>
      </c>
      <c r="L31" s="47">
        <f t="shared" si="1"/>
        <v>20</v>
      </c>
      <c r="M31" s="39">
        <v>0.0</v>
      </c>
      <c r="N31" s="39">
        <v>3.0</v>
      </c>
      <c r="O31" s="39">
        <v>0.0</v>
      </c>
      <c r="P31" s="39">
        <v>0.0</v>
      </c>
      <c r="Q31" s="39">
        <v>1.0</v>
      </c>
      <c r="R31" s="39">
        <v>8.0</v>
      </c>
      <c r="S31" s="39">
        <v>2.0</v>
      </c>
      <c r="T31" s="39">
        <v>6.0</v>
      </c>
      <c r="X31" s="333" t="s">
        <v>1525</v>
      </c>
      <c r="Y31" s="336">
        <v>0.0</v>
      </c>
      <c r="Z31" s="336">
        <f>'2024 Breakdown'!N155+'2024 Breakdown'!Q155</f>
        <v>41256.7</v>
      </c>
      <c r="AA31" s="336">
        <v>0.0</v>
      </c>
      <c r="AB31" s="336">
        <v>0.0</v>
      </c>
      <c r="AC31" s="336">
        <f>'2024 Breakdown'!N158+'2024 Breakdown'!Q158</f>
        <v>38402.42</v>
      </c>
      <c r="AD31" s="336">
        <f>'2024 Breakdown'!N168+'2024 Breakdown'!Q168</f>
        <v>57888.5</v>
      </c>
      <c r="AE31" s="336">
        <f>'2024 Breakdown'!N172+'2024 Breakdown'!Q172</f>
        <v>4111.58</v>
      </c>
      <c r="AF31" s="336">
        <f>'2024 Breakdown'!N180+'2024 Breakdown'!Q180</f>
        <v>19418.2</v>
      </c>
      <c r="AG31" s="337">
        <f t="shared" si="2"/>
        <v>161077.4</v>
      </c>
    </row>
    <row r="32">
      <c r="A32" s="148"/>
      <c r="B32" s="330"/>
      <c r="C32" s="52"/>
      <c r="D32" s="52"/>
      <c r="E32" s="52"/>
      <c r="F32" s="52"/>
      <c r="G32" s="52"/>
      <c r="H32" s="52"/>
      <c r="I32" s="52"/>
      <c r="J32" s="52"/>
      <c r="K32" s="39" t="s">
        <v>1526</v>
      </c>
      <c r="L32" s="47">
        <f t="shared" si="1"/>
        <v>11</v>
      </c>
      <c r="M32" s="39">
        <v>0.0</v>
      </c>
      <c r="N32" s="39">
        <v>3.0</v>
      </c>
      <c r="O32" s="39">
        <v>0.0</v>
      </c>
      <c r="P32" s="39">
        <v>0.0</v>
      </c>
      <c r="Q32" s="39">
        <v>2.0</v>
      </c>
      <c r="R32" s="39">
        <v>3.0</v>
      </c>
      <c r="S32" s="39">
        <v>3.0</v>
      </c>
      <c r="T32" s="39">
        <v>0.0</v>
      </c>
      <c r="X32" s="333" t="s">
        <v>1526</v>
      </c>
      <c r="Y32" s="336">
        <v>0.0</v>
      </c>
      <c r="Z32" s="336">
        <f>'2024 Breakdown'!E169+'2024 Breakdown'!H169</f>
        <v>39842.51</v>
      </c>
      <c r="AA32" s="336">
        <v>0.0</v>
      </c>
      <c r="AB32" s="336">
        <v>0.0</v>
      </c>
      <c r="AC32" s="336">
        <f>'2024 Breakdown'!E173+'2024 Breakdown'!H173</f>
        <v>39908.49</v>
      </c>
      <c r="AD32" s="336">
        <f>'2024 Breakdown'!E178+'2024 Breakdown'!H178</f>
        <v>7507.77</v>
      </c>
      <c r="AE32" s="336">
        <f>'2024 Breakdown'!E183+'2024 Breakdown'!H183</f>
        <v>16875.84</v>
      </c>
      <c r="AF32" s="336">
        <v>0.0</v>
      </c>
      <c r="AG32" s="337">
        <f t="shared" si="2"/>
        <v>104134.61</v>
      </c>
    </row>
    <row r="33">
      <c r="A33" s="148"/>
      <c r="B33" s="330"/>
      <c r="C33" s="52"/>
      <c r="D33" s="52"/>
      <c r="E33" s="52"/>
      <c r="F33" s="52"/>
      <c r="G33" s="52"/>
      <c r="H33" s="52"/>
      <c r="I33" s="52"/>
      <c r="J33" s="52"/>
      <c r="K33" s="39" t="s">
        <v>1527</v>
      </c>
      <c r="L33" s="47">
        <f t="shared" si="1"/>
        <v>11</v>
      </c>
      <c r="M33" s="39">
        <v>0.0</v>
      </c>
      <c r="N33" s="39">
        <v>1.0</v>
      </c>
      <c r="O33" s="39">
        <v>0.0</v>
      </c>
      <c r="P33" s="39">
        <v>1.0</v>
      </c>
      <c r="Q33" s="39">
        <v>0.0</v>
      </c>
      <c r="R33" s="39">
        <v>6.0</v>
      </c>
      <c r="S33" s="39">
        <v>3.0</v>
      </c>
      <c r="T33" s="39">
        <v>0.0</v>
      </c>
      <c r="X33" s="333" t="s">
        <v>1527</v>
      </c>
      <c r="Y33" s="336">
        <v>0.0</v>
      </c>
      <c r="Z33" s="336">
        <f>'2024 Breakdown'!N186+'2024 Breakdown'!Q186</f>
        <v>7643.85</v>
      </c>
      <c r="AA33" s="336">
        <v>0.0</v>
      </c>
      <c r="AB33" s="336">
        <f>'2024 Breakdown'!N189+'2024 Breakdown'!Q189</f>
        <v>5985.5</v>
      </c>
      <c r="AC33" s="336">
        <v>0.0</v>
      </c>
      <c r="AD33" s="336">
        <f>'2024 Breakdown'!N198+'2024 Breakdown'!Q198</f>
        <v>30799.27</v>
      </c>
      <c r="AE33" s="336">
        <f>'2024 Breakdown'!N203+'2024 Breakdown'!Q203</f>
        <v>28453.19</v>
      </c>
      <c r="AF33" s="336">
        <v>0.0</v>
      </c>
      <c r="AG33" s="337">
        <f t="shared" si="2"/>
        <v>72881.81</v>
      </c>
    </row>
    <row r="34">
      <c r="A34" s="148"/>
      <c r="B34" s="330"/>
      <c r="C34" s="52"/>
      <c r="D34" s="52"/>
      <c r="E34" s="52"/>
      <c r="F34" s="52"/>
      <c r="G34" s="52"/>
      <c r="H34" s="52"/>
      <c r="I34" s="52"/>
      <c r="J34" s="52"/>
      <c r="K34" s="339" t="s">
        <v>1528</v>
      </c>
      <c r="L34" s="302">
        <f t="shared" ref="L34:T34" si="3">SUM(L22:L33)</f>
        <v>231</v>
      </c>
      <c r="M34" s="302">
        <f t="shared" si="3"/>
        <v>10</v>
      </c>
      <c r="N34" s="302">
        <f t="shared" si="3"/>
        <v>30</v>
      </c>
      <c r="O34" s="302">
        <f t="shared" si="3"/>
        <v>22</v>
      </c>
      <c r="P34" s="302">
        <f t="shared" si="3"/>
        <v>2</v>
      </c>
      <c r="Q34" s="302">
        <f t="shared" si="3"/>
        <v>61</v>
      </c>
      <c r="R34" s="302">
        <f t="shared" si="3"/>
        <v>19</v>
      </c>
      <c r="S34" s="302">
        <f t="shared" si="3"/>
        <v>47</v>
      </c>
      <c r="T34" s="302">
        <f t="shared" si="3"/>
        <v>40</v>
      </c>
      <c r="X34" s="334" t="s">
        <v>1528</v>
      </c>
      <c r="Y34" s="337">
        <f t="shared" ref="Y34:AF34" si="4">SUM(Y22:Y33)</f>
        <v>394451.19</v>
      </c>
      <c r="Z34" s="337">
        <f t="shared" si="4"/>
        <v>703089.16</v>
      </c>
      <c r="AA34" s="337">
        <f t="shared" si="4"/>
        <v>296869.61</v>
      </c>
      <c r="AB34" s="337">
        <f t="shared" si="4"/>
        <v>6488.75</v>
      </c>
      <c r="AC34" s="337">
        <f t="shared" si="4"/>
        <v>1415251.16</v>
      </c>
      <c r="AD34" s="337">
        <f t="shared" si="4"/>
        <v>105057.38</v>
      </c>
      <c r="AE34" s="337">
        <f t="shared" si="4"/>
        <v>728434.98</v>
      </c>
      <c r="AF34" s="337">
        <f t="shared" si="4"/>
        <v>430092.03</v>
      </c>
      <c r="AG34" s="337">
        <f t="shared" si="2"/>
        <v>4079734.26</v>
      </c>
    </row>
    <row r="35">
      <c r="A35" s="148"/>
      <c r="B35" s="330"/>
      <c r="C35" s="52"/>
      <c r="D35" s="52"/>
      <c r="E35" s="52"/>
      <c r="F35" s="52"/>
      <c r="G35" s="52"/>
      <c r="H35" s="52"/>
      <c r="I35" s="52"/>
      <c r="J35" s="52"/>
    </row>
    <row r="36">
      <c r="A36" s="148"/>
      <c r="B36" s="330"/>
      <c r="C36" s="52"/>
      <c r="D36" s="52"/>
      <c r="E36" s="52"/>
      <c r="F36" s="52"/>
      <c r="G36" s="52"/>
      <c r="H36" s="52"/>
      <c r="I36" s="52"/>
      <c r="J36" s="52"/>
      <c r="K36" s="39" t="s">
        <v>1516</v>
      </c>
      <c r="L36" s="39" t="s">
        <v>255</v>
      </c>
      <c r="M36" s="39" t="s">
        <v>1529</v>
      </c>
      <c r="N36" s="39" t="s">
        <v>1530</v>
      </c>
      <c r="O36" s="39" t="s">
        <v>1531</v>
      </c>
      <c r="P36" s="39" t="s">
        <v>1532</v>
      </c>
      <c r="Q36" s="39" t="s">
        <v>1533</v>
      </c>
      <c r="R36" s="39" t="s">
        <v>1534</v>
      </c>
      <c r="S36" s="39" t="s">
        <v>1535</v>
      </c>
      <c r="T36" s="39" t="s">
        <v>1536</v>
      </c>
      <c r="U36" s="39" t="s">
        <v>1537</v>
      </c>
      <c r="X36" s="333" t="s">
        <v>1516</v>
      </c>
      <c r="Y36" s="333" t="s">
        <v>1529</v>
      </c>
      <c r="Z36" s="333" t="s">
        <v>1530</v>
      </c>
      <c r="AA36" s="333" t="s">
        <v>1531</v>
      </c>
      <c r="AB36" s="333" t="s">
        <v>1532</v>
      </c>
      <c r="AC36" s="333" t="s">
        <v>1533</v>
      </c>
      <c r="AD36" s="333" t="s">
        <v>1534</v>
      </c>
      <c r="AE36" s="333" t="s">
        <v>1535</v>
      </c>
      <c r="AF36" s="333" t="s">
        <v>1536</v>
      </c>
      <c r="AG36" s="333" t="s">
        <v>1537</v>
      </c>
      <c r="AH36" s="334" t="s">
        <v>256</v>
      </c>
    </row>
    <row r="37">
      <c r="A37" s="148"/>
      <c r="B37" s="330"/>
      <c r="C37" s="52"/>
      <c r="D37" s="52"/>
      <c r="E37" s="52"/>
      <c r="F37" s="52"/>
      <c r="G37" s="52"/>
      <c r="H37" s="52"/>
      <c r="I37" s="52"/>
      <c r="J37" s="52"/>
      <c r="K37" s="39" t="s">
        <v>241</v>
      </c>
      <c r="L37" s="47">
        <f>'2025 Breakdown'!D35</f>
        <v>2</v>
      </c>
      <c r="M37" s="39">
        <v>2.0</v>
      </c>
      <c r="N37" s="39">
        <v>0.0</v>
      </c>
      <c r="O37" s="39">
        <v>0.0</v>
      </c>
      <c r="P37" s="39">
        <v>1.0</v>
      </c>
      <c r="Q37" s="39">
        <v>0.0</v>
      </c>
      <c r="R37" s="39">
        <v>0.0</v>
      </c>
      <c r="S37" s="39">
        <v>2.0</v>
      </c>
      <c r="T37" s="39">
        <v>4.0</v>
      </c>
      <c r="U37" s="39">
        <v>0.0</v>
      </c>
      <c r="X37" s="333" t="s">
        <v>241</v>
      </c>
      <c r="Y37" s="336">
        <f>'2025 Breakdown'!E5+'2025 Breakdown'!H5</f>
        <v>179061.6</v>
      </c>
      <c r="Z37" s="336">
        <v>0.0</v>
      </c>
      <c r="AA37" s="336">
        <v>0.0</v>
      </c>
      <c r="AB37" s="336">
        <f>'2025 Breakdown'!E8+'2025 Breakdown'!H8</f>
        <v>48613.67</v>
      </c>
      <c r="AC37" s="336">
        <v>0.0</v>
      </c>
      <c r="AD37" s="336">
        <v>0.0</v>
      </c>
      <c r="AE37" s="336">
        <f>'2025 Breakdown'!E13+'2025 Breakdown'!H13</f>
        <v>90589.23</v>
      </c>
      <c r="AF37" s="336">
        <f>'2025 Breakdown'!E19+'2025 Breakdown'!H19</f>
        <v>20343.55</v>
      </c>
      <c r="AG37" s="336">
        <v>0.0</v>
      </c>
      <c r="AH37" s="340">
        <f t="shared" ref="AH37:AH48" si="5">sum(Y37:AG37)</f>
        <v>338608.05</v>
      </c>
    </row>
    <row r="38">
      <c r="A38" s="148"/>
      <c r="B38" s="330"/>
      <c r="C38" s="52"/>
      <c r="D38" s="52"/>
      <c r="E38" s="52"/>
      <c r="F38" s="52"/>
      <c r="G38" s="52"/>
      <c r="H38" s="52"/>
      <c r="I38" s="52"/>
      <c r="J38" s="52"/>
      <c r="K38" s="39" t="s">
        <v>544</v>
      </c>
      <c r="L38" s="47">
        <f>'2025 Breakdown'!D52</f>
        <v>1</v>
      </c>
      <c r="M38" s="39">
        <v>0.0</v>
      </c>
      <c r="N38" s="39">
        <v>0.0</v>
      </c>
      <c r="O38" s="39">
        <v>1.0</v>
      </c>
      <c r="P38" s="39">
        <v>0.0</v>
      </c>
      <c r="Q38" s="39">
        <v>1.0</v>
      </c>
      <c r="R38" s="39">
        <v>0.0</v>
      </c>
      <c r="S38" s="39">
        <v>2.0</v>
      </c>
      <c r="T38" s="39">
        <v>2.0</v>
      </c>
      <c r="U38" s="39">
        <v>0.0</v>
      </c>
      <c r="X38" s="333" t="s">
        <v>544</v>
      </c>
      <c r="Y38" s="336">
        <v>0.0</v>
      </c>
      <c r="Z38" s="336">
        <v>0.0</v>
      </c>
      <c r="AA38" s="336">
        <f>'2025 Breakdown'!E25+'2025 Breakdown'!H25</f>
        <v>200</v>
      </c>
      <c r="AB38" s="336">
        <v>0.0</v>
      </c>
      <c r="AC38" s="336">
        <f>'2025 Breakdown'!E28+'2025 Breakdown'!H28</f>
        <v>14304.4</v>
      </c>
      <c r="AD38" s="336">
        <v>0.0</v>
      </c>
      <c r="AE38" s="336">
        <f>'2025 Breakdown'!E32+'2025 Breakdown'!H32</f>
        <v>21200.79</v>
      </c>
      <c r="AF38" s="336">
        <f>'2025 Breakdown'!E36+'2025 Breakdown'!H36</f>
        <v>3541.57</v>
      </c>
      <c r="AG38" s="336">
        <v>0.0</v>
      </c>
      <c r="AH38" s="340">
        <f t="shared" si="5"/>
        <v>39246.76</v>
      </c>
    </row>
    <row r="39">
      <c r="A39" s="148"/>
      <c r="B39" s="330"/>
      <c r="C39" s="52"/>
      <c r="D39" s="52"/>
      <c r="E39" s="52"/>
      <c r="F39" s="52"/>
      <c r="G39" s="52"/>
      <c r="H39" s="52"/>
      <c r="I39" s="52"/>
      <c r="J39" s="52"/>
      <c r="K39" s="39" t="s">
        <v>253</v>
      </c>
      <c r="L39" s="47">
        <f>'2025 Breakdown'!D88</f>
        <v>1</v>
      </c>
      <c r="M39" s="39">
        <v>2.0</v>
      </c>
      <c r="N39" s="39">
        <v>4.0</v>
      </c>
      <c r="O39" s="39">
        <v>0.0</v>
      </c>
      <c r="P39" s="39">
        <v>0.0</v>
      </c>
      <c r="Q39" s="39">
        <v>5.0</v>
      </c>
      <c r="R39" s="39">
        <v>0.0</v>
      </c>
      <c r="S39" s="39">
        <v>13.0</v>
      </c>
      <c r="T39" s="39">
        <v>1.0</v>
      </c>
      <c r="U39" s="39">
        <v>1.0</v>
      </c>
      <c r="X39" s="333" t="s">
        <v>253</v>
      </c>
      <c r="Y39" s="336">
        <f>'2025 Breakdown'!E42+'2025 Breakdown'!H42</f>
        <v>4184</v>
      </c>
      <c r="Z39" s="336">
        <f>'2025 Breakdown'!E47+'2025 Breakdown'!H47</f>
        <v>78420.65</v>
      </c>
      <c r="AA39" s="336">
        <v>0.0</v>
      </c>
      <c r="AB39" s="336">
        <v>0.0</v>
      </c>
      <c r="AC39" s="336">
        <f>'2025 Breakdown'!E55+'2025 Breakdown'!H55</f>
        <v>21394.93</v>
      </c>
      <c r="AD39" s="336">
        <v>0.0</v>
      </c>
      <c r="AE39" s="336">
        <f>'2025 Breakdown'!E66+'2025 Breakdown'!H66</f>
        <v>143680.37</v>
      </c>
      <c r="AF39" s="336">
        <f>'2025 Breakdown'!E69+'2025 Breakdown'!H69</f>
        <v>25747.27</v>
      </c>
      <c r="AG39" s="336">
        <f>'2025 Breakdown'!E72+'2025 Breakdown'!H72</f>
        <v>1039.98</v>
      </c>
      <c r="AH39" s="340">
        <f t="shared" si="5"/>
        <v>274467.2</v>
      </c>
    </row>
    <row r="40">
      <c r="A40" s="148"/>
      <c r="B40" s="330"/>
      <c r="C40" s="52"/>
      <c r="D40" s="52"/>
      <c r="E40" s="52"/>
      <c r="F40" s="52"/>
      <c r="G40" s="52"/>
      <c r="H40" s="52"/>
      <c r="I40" s="52"/>
      <c r="J40" s="52"/>
      <c r="K40" s="39" t="s">
        <v>254</v>
      </c>
      <c r="L40" s="47">
        <f>'2025 Breakdown'!D129</f>
        <v>1</v>
      </c>
      <c r="M40" s="39">
        <v>1.0</v>
      </c>
      <c r="N40" s="39">
        <v>6.0</v>
      </c>
      <c r="O40" s="39">
        <v>0.0</v>
      </c>
      <c r="P40" s="39">
        <v>2.0</v>
      </c>
      <c r="Q40" s="39">
        <v>8.0</v>
      </c>
      <c r="R40" s="39">
        <v>0.0</v>
      </c>
      <c r="S40" s="39">
        <v>8.0</v>
      </c>
      <c r="T40" s="39">
        <v>0.0</v>
      </c>
      <c r="U40" s="39">
        <v>1.0</v>
      </c>
      <c r="X40" s="333" t="s">
        <v>254</v>
      </c>
      <c r="Y40" s="336">
        <f>'2025 Breakdown'!E78+'2025 Breakdown'!H78</f>
        <v>6349.21</v>
      </c>
      <c r="Z40" s="336">
        <f>'2025 Breakdown'!E86+'2025 Breakdown'!H86</f>
        <v>57189.19</v>
      </c>
      <c r="AA40" s="336">
        <v>0.0</v>
      </c>
      <c r="AB40" s="336">
        <f>'2025 Breakdown'!E90+'2025 Breakdown'!H90</f>
        <v>40716.61</v>
      </c>
      <c r="AC40" s="336">
        <f>'2025 Breakdown'!E100+'2025 Breakdown'!H100</f>
        <v>92861.96</v>
      </c>
      <c r="AD40" s="336">
        <v>0.0</v>
      </c>
      <c r="AE40" s="336">
        <f>'2025 Breakdown'!E110+'2025 Breakdown'!H110</f>
        <v>159277.62</v>
      </c>
      <c r="AF40" s="336">
        <v>0.0</v>
      </c>
      <c r="AG40" s="336">
        <f>'2025 Breakdown'!E113+'2025 Breakdown'!H113</f>
        <v>19220.17</v>
      </c>
      <c r="AH40" s="340">
        <f t="shared" si="5"/>
        <v>375614.76</v>
      </c>
    </row>
    <row r="41">
      <c r="A41" s="148"/>
      <c r="B41" s="330"/>
      <c r="C41" s="52"/>
      <c r="D41" s="52"/>
      <c r="E41" s="52"/>
      <c r="F41" s="52"/>
      <c r="G41" s="52"/>
      <c r="H41" s="52"/>
      <c r="I41" s="52"/>
      <c r="J41" s="52"/>
      <c r="K41" s="39" t="s">
        <v>552</v>
      </c>
      <c r="L41" s="47">
        <f>'2025 Breakdown'!D173</f>
        <v>2</v>
      </c>
      <c r="M41" s="39">
        <v>1.0</v>
      </c>
      <c r="N41" s="39">
        <v>7.0</v>
      </c>
      <c r="O41" s="39">
        <v>0.0</v>
      </c>
      <c r="P41" s="39">
        <v>3.0</v>
      </c>
      <c r="Q41" s="39">
        <v>9.0</v>
      </c>
      <c r="R41" s="39">
        <v>4.0</v>
      </c>
      <c r="S41" s="39">
        <v>7.0</v>
      </c>
      <c r="T41" s="39">
        <v>0.0</v>
      </c>
      <c r="U41" s="39">
        <v>0.0</v>
      </c>
      <c r="X41" s="333" t="s">
        <v>552</v>
      </c>
      <c r="Y41" s="336">
        <f>'2025 Breakdown'!E119+'2025 Breakdown'!H119</f>
        <v>24966.25</v>
      </c>
      <c r="Z41" s="336">
        <f>'2025 Breakdown'!E127+'2025 Breakdown'!H127</f>
        <v>90983.32</v>
      </c>
      <c r="AA41" s="336">
        <v>0.0</v>
      </c>
      <c r="AB41" s="336">
        <f>'2025 Breakdown'!E132+'2025 Breakdown'!H132</f>
        <v>185720.33</v>
      </c>
      <c r="AC41" s="336">
        <f>'2025 Breakdown'!E142+'2025 Breakdown'!H142</f>
        <v>315969.61</v>
      </c>
      <c r="AD41" s="336">
        <f>'2025 Breakdown'!F148+'2025 Breakdown'!H148</f>
        <v>3110.56</v>
      </c>
      <c r="AE41" s="336">
        <f>'2025 Breakdown'!E157+'2025 Breakdown'!H157</f>
        <v>106930.07</v>
      </c>
      <c r="AF41" s="336">
        <v>0.0</v>
      </c>
      <c r="AG41" s="336">
        <v>0.0</v>
      </c>
      <c r="AH41" s="340">
        <f t="shared" si="5"/>
        <v>727680.14</v>
      </c>
    </row>
    <row r="42">
      <c r="A42" s="148"/>
      <c r="B42" s="330"/>
      <c r="C42" s="52"/>
      <c r="D42" s="52"/>
      <c r="E42" s="52"/>
      <c r="F42" s="52"/>
      <c r="G42" s="52"/>
      <c r="H42" s="52"/>
      <c r="I42" s="52"/>
      <c r="J42" s="52"/>
      <c r="K42" s="39" t="s">
        <v>554</v>
      </c>
      <c r="L42" s="47">
        <f>'2025 Breakdown'!D208</f>
        <v>2</v>
      </c>
      <c r="M42" s="39">
        <v>0.0</v>
      </c>
      <c r="N42" s="39">
        <v>8.0</v>
      </c>
      <c r="O42" s="39">
        <v>0.0</v>
      </c>
      <c r="P42" s="39">
        <v>2.0</v>
      </c>
      <c r="Q42" s="39">
        <v>2.0</v>
      </c>
      <c r="R42" s="39">
        <v>6.0</v>
      </c>
      <c r="S42" s="39">
        <v>6.0</v>
      </c>
      <c r="T42" s="39">
        <v>0.0</v>
      </c>
      <c r="U42" s="39">
        <v>0.0</v>
      </c>
      <c r="X42" s="333" t="s">
        <v>554</v>
      </c>
      <c r="Y42" s="336">
        <v>0.0</v>
      </c>
      <c r="Z42" s="336">
        <f>'2025 Breakdown'!E169+'2025 Breakdown'!H169</f>
        <v>116993.2</v>
      </c>
      <c r="AA42" s="336">
        <v>0.0</v>
      </c>
      <c r="AB42" s="336">
        <f>'2025 Breakdown'!E173+'2025 Breakdown'!H173</f>
        <v>25779.27</v>
      </c>
      <c r="AC42" s="336">
        <f>'2025 Breakdown'!E177+'2025 Breakdown'!H177</f>
        <v>7102.52</v>
      </c>
      <c r="AD42" s="336">
        <f>'2025 Breakdown'!E184+'2025 Breakdown'!H184</f>
        <v>31936.33</v>
      </c>
      <c r="AE42" s="336">
        <f>'2025 Breakdown'!E192+'2025 Breakdown'!H192</f>
        <v>93233.51</v>
      </c>
      <c r="AF42" s="336">
        <v>0.0</v>
      </c>
      <c r="AG42" s="336">
        <v>0.0</v>
      </c>
      <c r="AH42" s="340">
        <f t="shared" si="5"/>
        <v>275044.83</v>
      </c>
    </row>
    <row r="43">
      <c r="A43" s="148"/>
      <c r="B43" s="330"/>
      <c r="C43" s="52"/>
      <c r="D43" s="52"/>
      <c r="E43" s="52"/>
      <c r="F43" s="52"/>
      <c r="G43" s="52"/>
      <c r="H43" s="52"/>
      <c r="I43" s="52"/>
      <c r="J43" s="52"/>
      <c r="K43" s="39" t="s">
        <v>555</v>
      </c>
      <c r="L43" s="47">
        <f>'2025 Breakdown'!D243</f>
        <v>1</v>
      </c>
      <c r="M43" s="39">
        <v>1.0</v>
      </c>
      <c r="N43" s="39">
        <v>2.0</v>
      </c>
      <c r="O43" s="39">
        <v>0.0</v>
      </c>
      <c r="P43" s="39">
        <v>2.0</v>
      </c>
      <c r="Q43" s="39">
        <v>6.0</v>
      </c>
      <c r="R43" s="39">
        <v>6.0</v>
      </c>
      <c r="S43" s="39">
        <v>6.0</v>
      </c>
      <c r="T43" s="39">
        <v>0.0</v>
      </c>
      <c r="U43" s="39">
        <v>0.0</v>
      </c>
      <c r="X43" s="333" t="s">
        <v>555</v>
      </c>
      <c r="Y43" s="336">
        <f>'2025 Breakdown'!E198+'2025 Breakdown'!H198</f>
        <v>2069.23</v>
      </c>
      <c r="Z43" s="336">
        <f>'2025 Breakdown'!E202+'2025 Breakdown'!H202</f>
        <v>18045.17</v>
      </c>
      <c r="AA43" s="336">
        <v>0.0</v>
      </c>
      <c r="AB43" s="336">
        <f>'2025 Breakdown'!E206+'2025 Breakdown'!H206</f>
        <v>415058.95</v>
      </c>
      <c r="AC43" s="336">
        <f>'2025 Breakdown'!E213+'2025 Breakdown'!H213</f>
        <v>98333.61</v>
      </c>
      <c r="AD43" s="336">
        <f>'2025 Breakdown'!E220+'2025 Breakdown'!H220</f>
        <v>53455.22</v>
      </c>
      <c r="AE43" s="336">
        <f>'2025 Breakdown'!E227+'2025 Breakdown'!H227</f>
        <v>99562.67</v>
      </c>
      <c r="AF43" s="336">
        <v>0.0</v>
      </c>
      <c r="AG43" s="336">
        <v>0.0</v>
      </c>
      <c r="AH43" s="340">
        <f t="shared" si="5"/>
        <v>686524.85</v>
      </c>
    </row>
    <row r="44">
      <c r="A44" s="148"/>
      <c r="B44" s="330"/>
      <c r="C44" s="52"/>
      <c r="D44" s="52"/>
      <c r="E44" s="52"/>
      <c r="F44" s="52"/>
      <c r="G44" s="52"/>
      <c r="H44" s="52"/>
      <c r="I44" s="52"/>
      <c r="J44" s="52"/>
      <c r="K44" s="39" t="s">
        <v>1511</v>
      </c>
      <c r="L44" s="47">
        <f>'2025 Breakdown'!D269</f>
        <v>1</v>
      </c>
      <c r="M44" s="39">
        <v>0.0</v>
      </c>
      <c r="N44" s="39">
        <v>5.0</v>
      </c>
      <c r="O44" s="39">
        <v>0.0</v>
      </c>
      <c r="P44" s="39">
        <v>0.0</v>
      </c>
      <c r="Q44" s="39">
        <v>5.0</v>
      </c>
      <c r="R44" s="39">
        <v>2.0</v>
      </c>
      <c r="S44" s="39">
        <v>6.0</v>
      </c>
      <c r="T44" s="39">
        <v>0.0</v>
      </c>
      <c r="U44" s="39">
        <v>0.0</v>
      </c>
      <c r="X44" s="333" t="s">
        <v>1511</v>
      </c>
      <c r="Y44" s="336">
        <v>0.0</v>
      </c>
      <c r="Z44" s="336">
        <f>'2025 Breakdown'!E235+'2025 Breakdown'!H235</f>
        <v>53195.7</v>
      </c>
      <c r="AA44" s="336">
        <v>0.0</v>
      </c>
      <c r="AB44" s="336">
        <v>0.0</v>
      </c>
      <c r="AC44" s="336">
        <f>'2025 Breakdown'!E242+'2025 Breakdown'!H242</f>
        <v>117924.75</v>
      </c>
      <c r="AD44" s="336">
        <f>'2025 Breakdown'!E246+'2025 Breakdown'!H246</f>
        <v>50343.81</v>
      </c>
      <c r="AE44" s="336">
        <f>'2025 Breakdown'!E253+'2025 Breakdown'!H253</f>
        <v>207820.14</v>
      </c>
      <c r="AF44" s="336">
        <v>0.0</v>
      </c>
      <c r="AG44" s="336">
        <v>0.0</v>
      </c>
      <c r="AH44" s="340">
        <f t="shared" si="5"/>
        <v>429284.4</v>
      </c>
    </row>
    <row r="45">
      <c r="A45" s="148"/>
      <c r="B45" s="330"/>
      <c r="C45" s="52"/>
      <c r="D45" s="52"/>
      <c r="E45" s="52"/>
      <c r="F45" s="52"/>
      <c r="G45" s="52"/>
      <c r="H45" s="52"/>
      <c r="I45" s="52"/>
      <c r="J45" s="52"/>
      <c r="K45" s="39" t="s">
        <v>1513</v>
      </c>
      <c r="L45" s="47">
        <f>'2025 Breakdown'!D300</f>
        <v>2</v>
      </c>
      <c r="M45" s="39">
        <v>0.0</v>
      </c>
      <c r="N45" s="39">
        <v>4.0</v>
      </c>
      <c r="O45" s="39">
        <v>0.0</v>
      </c>
      <c r="P45" s="39">
        <v>2.0</v>
      </c>
      <c r="Q45" s="39">
        <v>3.0</v>
      </c>
      <c r="R45" s="39">
        <v>5.0</v>
      </c>
      <c r="S45" s="39">
        <v>4.0</v>
      </c>
      <c r="T45" s="39">
        <v>0.0</v>
      </c>
      <c r="U45" s="39">
        <v>0.0</v>
      </c>
      <c r="X45" s="333" t="s">
        <v>1513</v>
      </c>
      <c r="Y45" s="336">
        <v>0.0</v>
      </c>
      <c r="Z45" s="336">
        <f>'2025 Breakdown'!E262+'2025 Breakdown'!H262</f>
        <v>49848.86</v>
      </c>
      <c r="AA45" s="336">
        <v>0.0</v>
      </c>
      <c r="AB45" s="336">
        <f>'2025 Breakdown'!E266+'2025 Breakdown'!H266</f>
        <v>19036.37</v>
      </c>
      <c r="AC45" s="336">
        <f>'2025 Breakdown'!E271+'2025 Breakdown'!H271</f>
        <v>44665.34</v>
      </c>
      <c r="AD45" s="336">
        <f>'2025 Breakdown'!E278+'2025 Breakdown'!H278</f>
        <v>103262</v>
      </c>
      <c r="AE45" s="336">
        <f>'2025 Breakdown'!E284+'2025 Breakdown'!H284</f>
        <v>48886.07</v>
      </c>
      <c r="AF45" s="336">
        <v>0.0</v>
      </c>
      <c r="AG45" s="336">
        <v>0.0</v>
      </c>
      <c r="AH45" s="340">
        <f t="shared" si="5"/>
        <v>265698.64</v>
      </c>
    </row>
    <row r="46">
      <c r="A46" s="148"/>
      <c r="B46" s="330"/>
      <c r="C46" s="52"/>
      <c r="D46" s="52"/>
      <c r="E46" s="52"/>
      <c r="F46" s="52"/>
      <c r="G46" s="52"/>
      <c r="H46" s="52"/>
      <c r="I46" s="52"/>
      <c r="J46" s="52"/>
      <c r="K46" s="39" t="s">
        <v>1525</v>
      </c>
      <c r="L46" s="47">
        <f>'2025 Breakdown'!D339</f>
        <v>2</v>
      </c>
      <c r="M46" s="39">
        <v>0.0</v>
      </c>
      <c r="N46" s="39">
        <v>7.0</v>
      </c>
      <c r="O46" s="39">
        <v>0.0</v>
      </c>
      <c r="P46" s="39">
        <v>3.0</v>
      </c>
      <c r="Q46" s="39">
        <v>4.0</v>
      </c>
      <c r="R46" s="39">
        <v>6.0</v>
      </c>
      <c r="S46" s="39">
        <v>8.0</v>
      </c>
      <c r="T46" s="39">
        <v>0.0</v>
      </c>
      <c r="U46" s="39">
        <v>0.0</v>
      </c>
      <c r="X46" s="333" t="s">
        <v>1525</v>
      </c>
      <c r="Y46" s="336">
        <v>0.0</v>
      </c>
      <c r="Z46" s="336">
        <f>'2025 Breakdown'!E296+'2025 Breakdown'!H296</f>
        <v>86565.26</v>
      </c>
      <c r="AA46" s="336">
        <v>0.0</v>
      </c>
      <c r="AB46" s="336">
        <f>'2025 Breakdown'!E300+'2025 Breakdown'!H300</f>
        <v>42889.41</v>
      </c>
      <c r="AC46" s="336">
        <f>'2025 Breakdown'!E306+'2025 Breakdown'!H306</f>
        <v>25443.43</v>
      </c>
      <c r="AD46" s="336">
        <f>'2025 Breakdown'!E314+'2025 Breakdown'!H314</f>
        <v>51389.68</v>
      </c>
      <c r="AE46" s="336">
        <f>'2025 Breakdown'!E323+'2025 Breakdown'!H323</f>
        <v>111218.53</v>
      </c>
      <c r="AF46" s="336">
        <v>0.0</v>
      </c>
      <c r="AG46" s="336">
        <v>0.0</v>
      </c>
      <c r="AH46" s="340">
        <f t="shared" si="5"/>
        <v>317506.31</v>
      </c>
    </row>
    <row r="47">
      <c r="A47" s="148"/>
      <c r="B47" s="330"/>
      <c r="C47" s="52"/>
      <c r="D47" s="52"/>
      <c r="E47" s="52"/>
      <c r="F47" s="52"/>
      <c r="G47" s="52"/>
      <c r="H47" s="52"/>
      <c r="I47" s="52"/>
      <c r="J47" s="52"/>
      <c r="K47" s="39" t="s">
        <v>1526</v>
      </c>
      <c r="L47" s="47">
        <f>'2025 Breakdown'!D364</f>
        <v>1</v>
      </c>
      <c r="M47" s="39">
        <v>0.0</v>
      </c>
      <c r="N47" s="39">
        <v>4.0</v>
      </c>
      <c r="O47" s="39">
        <v>0.0</v>
      </c>
      <c r="P47" s="39">
        <v>3.0</v>
      </c>
      <c r="Q47" s="39">
        <v>2.0</v>
      </c>
      <c r="R47" s="39">
        <v>0.0</v>
      </c>
      <c r="S47" s="39">
        <v>8.0</v>
      </c>
      <c r="T47" s="39">
        <v>0.0</v>
      </c>
      <c r="U47" s="39">
        <v>0.0</v>
      </c>
      <c r="X47" s="333" t="s">
        <v>1526</v>
      </c>
      <c r="Y47" s="336">
        <v>0.0</v>
      </c>
      <c r="Z47" s="336">
        <f>'2025 Breakdown'!E331+'2025 Breakdown'!H331</f>
        <v>31259.34</v>
      </c>
      <c r="AA47" s="336">
        <v>0.0</v>
      </c>
      <c r="AB47" s="336">
        <f>'2025 Breakdown'!E335+'2025 Breakdown'!H335</f>
        <v>12342.3</v>
      </c>
      <c r="AC47" s="336">
        <f>'2025 Breakdown'!E339+'2025 Breakdown'!H339</f>
        <v>31739.4</v>
      </c>
      <c r="AD47" s="336">
        <v>0.0</v>
      </c>
      <c r="AE47" s="336">
        <f>'2025 Breakdown'!E348+'2025 Breakdown'!H348</f>
        <v>74848.41</v>
      </c>
      <c r="AF47" s="336">
        <v>0.0</v>
      </c>
      <c r="AG47" s="336">
        <v>0.0</v>
      </c>
      <c r="AH47" s="340">
        <f t="shared" si="5"/>
        <v>150189.45</v>
      </c>
    </row>
    <row r="48">
      <c r="A48" s="148"/>
      <c r="B48" s="330"/>
      <c r="C48" s="52"/>
      <c r="D48" s="52"/>
      <c r="E48" s="52"/>
      <c r="F48" s="52"/>
      <c r="G48" s="52"/>
      <c r="H48" s="52"/>
      <c r="I48" s="52"/>
      <c r="J48" s="52"/>
      <c r="K48" s="39" t="s">
        <v>1527</v>
      </c>
      <c r="L48" s="47" t="str">
        <f>'2025 Breakdown'!D382</f>
        <v/>
      </c>
      <c r="M48" s="39">
        <v>1.0</v>
      </c>
      <c r="N48" s="39">
        <v>1.0</v>
      </c>
      <c r="O48" s="39">
        <v>0.0</v>
      </c>
      <c r="P48" s="39">
        <v>0.0</v>
      </c>
      <c r="Q48" s="39">
        <v>2.0</v>
      </c>
      <c r="R48" s="39">
        <v>0.0</v>
      </c>
      <c r="S48" s="39">
        <v>3.0</v>
      </c>
      <c r="T48" s="39">
        <v>0.0</v>
      </c>
      <c r="U48" s="39">
        <v>0.0</v>
      </c>
      <c r="X48" s="333" t="s">
        <v>1527</v>
      </c>
      <c r="Y48" s="336">
        <f>'2025 Breakdown'!E354+'2025 Breakdown'!H354</f>
        <v>240</v>
      </c>
      <c r="Z48" s="336">
        <f>'2025 Breakdown'!E357+'2025 Breakdown'!H357</f>
        <v>9761.64</v>
      </c>
      <c r="AA48" s="336">
        <v>0.0</v>
      </c>
      <c r="AB48" s="336">
        <v>0.0</v>
      </c>
      <c r="AC48" s="336">
        <f>'2025 Breakdown'!E361+'2025 Breakdown'!H361</f>
        <v>22273.39</v>
      </c>
      <c r="AD48" s="336">
        <v>0.0</v>
      </c>
      <c r="AE48" s="336">
        <f>'2025 Breakdown'!E366+'2025 Breakdown'!H366</f>
        <v>18160.36</v>
      </c>
      <c r="AF48" s="336">
        <v>0.0</v>
      </c>
      <c r="AG48" s="336">
        <v>0.0</v>
      </c>
      <c r="AH48" s="340">
        <f t="shared" si="5"/>
        <v>50435.39</v>
      </c>
    </row>
    <row r="49">
      <c r="A49" s="148"/>
      <c r="B49" s="330"/>
      <c r="C49" s="52"/>
      <c r="D49" s="52"/>
      <c r="E49" s="52"/>
      <c r="F49" s="52"/>
      <c r="G49" s="52"/>
      <c r="H49" s="52"/>
      <c r="I49" s="52"/>
      <c r="J49" s="52"/>
      <c r="K49" s="339" t="s">
        <v>1528</v>
      </c>
      <c r="L49" s="302">
        <f t="shared" ref="L49:U49" si="6">SUM(L37:L48)</f>
        <v>16</v>
      </c>
      <c r="M49" s="302">
        <f t="shared" si="6"/>
        <v>8</v>
      </c>
      <c r="N49" s="302">
        <f t="shared" si="6"/>
        <v>48</v>
      </c>
      <c r="O49" s="302">
        <f t="shared" si="6"/>
        <v>1</v>
      </c>
      <c r="P49" s="302">
        <f t="shared" si="6"/>
        <v>18</v>
      </c>
      <c r="Q49" s="302">
        <f t="shared" si="6"/>
        <v>47</v>
      </c>
      <c r="R49" s="302">
        <f t="shared" si="6"/>
        <v>29</v>
      </c>
      <c r="S49" s="302">
        <f t="shared" si="6"/>
        <v>73</v>
      </c>
      <c r="T49" s="302">
        <f t="shared" si="6"/>
        <v>7</v>
      </c>
      <c r="U49" s="302">
        <f t="shared" si="6"/>
        <v>2</v>
      </c>
      <c r="X49" s="334" t="s">
        <v>1528</v>
      </c>
      <c r="Y49" s="337">
        <f t="shared" ref="Y49:AH49" si="7">SUM(Y37:Y48)</f>
        <v>216870.29</v>
      </c>
      <c r="Z49" s="337">
        <f t="shared" si="7"/>
        <v>592262.33</v>
      </c>
      <c r="AA49" s="337">
        <f t="shared" si="7"/>
        <v>200</v>
      </c>
      <c r="AB49" s="337">
        <f t="shared" si="7"/>
        <v>790156.91</v>
      </c>
      <c r="AC49" s="337">
        <f t="shared" si="7"/>
        <v>792013.34</v>
      </c>
      <c r="AD49" s="337">
        <f t="shared" si="7"/>
        <v>293497.6</v>
      </c>
      <c r="AE49" s="337">
        <f t="shared" si="7"/>
        <v>1175407.77</v>
      </c>
      <c r="AF49" s="337">
        <f t="shared" si="7"/>
        <v>49632.39</v>
      </c>
      <c r="AG49" s="337">
        <f t="shared" si="7"/>
        <v>20260.15</v>
      </c>
      <c r="AH49" s="340">
        <f t="shared" si="7"/>
        <v>3930300.78</v>
      </c>
    </row>
    <row r="50">
      <c r="A50" s="148"/>
      <c r="B50" s="330"/>
      <c r="C50" s="52"/>
      <c r="D50" s="52"/>
      <c r="E50" s="52"/>
      <c r="F50" s="52"/>
      <c r="G50" s="52"/>
      <c r="H50" s="52"/>
      <c r="I50" s="52"/>
      <c r="J50" s="52"/>
    </row>
    <row r="51">
      <c r="A51" s="148"/>
      <c r="B51" s="330"/>
      <c r="C51" s="52"/>
      <c r="D51" s="52"/>
      <c r="E51" s="52"/>
      <c r="F51" s="52"/>
      <c r="G51" s="52"/>
      <c r="H51" s="52"/>
      <c r="I51" s="52"/>
      <c r="J51" s="52"/>
      <c r="K51" s="39" t="s">
        <v>1516</v>
      </c>
      <c r="L51" s="39" t="s">
        <v>255</v>
      </c>
      <c r="M51" s="39" t="s">
        <v>1538</v>
      </c>
      <c r="N51" s="39" t="s">
        <v>1539</v>
      </c>
      <c r="O51" s="39" t="s">
        <v>1540</v>
      </c>
      <c r="P51" s="39" t="s">
        <v>1541</v>
      </c>
      <c r="Q51" s="39" t="s">
        <v>1542</v>
      </c>
      <c r="R51" s="39" t="s">
        <v>1543</v>
      </c>
      <c r="S51" s="39" t="s">
        <v>1544</v>
      </c>
      <c r="X51" s="333" t="s">
        <v>1516</v>
      </c>
      <c r="Y51" s="333" t="s">
        <v>1538</v>
      </c>
      <c r="Z51" s="333" t="s">
        <v>1539</v>
      </c>
      <c r="AA51" s="333" t="s">
        <v>1540</v>
      </c>
      <c r="AB51" s="333" t="s">
        <v>1541</v>
      </c>
      <c r="AC51" s="333" t="s">
        <v>1542</v>
      </c>
      <c r="AD51" s="333" t="s">
        <v>1543</v>
      </c>
      <c r="AE51" s="333" t="s">
        <v>1544</v>
      </c>
      <c r="AF51" s="334" t="s">
        <v>256</v>
      </c>
    </row>
    <row r="52">
      <c r="A52" s="148"/>
      <c r="B52" s="330"/>
      <c r="C52" s="52"/>
      <c r="D52" s="52"/>
      <c r="E52" s="52"/>
      <c r="F52" s="52"/>
      <c r="G52" s="52"/>
      <c r="H52" s="52"/>
      <c r="I52" s="52"/>
      <c r="J52" s="52"/>
      <c r="K52" s="39" t="s">
        <v>241</v>
      </c>
      <c r="L52" s="47">
        <f t="shared" ref="L52:L63" si="8">sum(M52:S52)</f>
        <v>8</v>
      </c>
      <c r="M52" s="39">
        <v>1.0</v>
      </c>
      <c r="N52" s="39">
        <v>2.0</v>
      </c>
      <c r="O52" s="39">
        <v>0.0</v>
      </c>
      <c r="P52" s="39">
        <v>0.0</v>
      </c>
      <c r="Q52" s="39">
        <v>1.0</v>
      </c>
      <c r="R52" s="39">
        <v>4.0</v>
      </c>
      <c r="S52" s="39">
        <v>0.0</v>
      </c>
      <c r="X52" s="333" t="s">
        <v>241</v>
      </c>
      <c r="Y52" s="336">
        <f>'2026 Breakdown'!D3+'2026 Breakdown'!E3</f>
        <v>240</v>
      </c>
      <c r="Z52" s="336">
        <f>'2026 Breakdown'!D6+'2026 Breakdown'!E6</f>
        <v>1090</v>
      </c>
      <c r="AA52" s="336">
        <v>0.0</v>
      </c>
      <c r="AB52" s="336">
        <v>0.0</v>
      </c>
      <c r="AC52" s="336">
        <f>'2026 Breakdown'!D8+'2026 Breakdown'!E8</f>
        <v>49298.62</v>
      </c>
      <c r="AD52" s="336">
        <f>'2026 Breakdown'!D12+'2026 Breakdown'!E12</f>
        <v>14142.23</v>
      </c>
      <c r="AE52" s="336">
        <v>0.0</v>
      </c>
      <c r="AF52" s="340">
        <f t="shared" ref="AF52:AF64" si="9">SUM(Y52:AE52)</f>
        <v>64770.85</v>
      </c>
    </row>
    <row r="53">
      <c r="A53" s="148"/>
      <c r="B53" s="330"/>
      <c r="C53" s="52"/>
      <c r="D53" s="52"/>
      <c r="E53" s="52"/>
      <c r="F53" s="52"/>
      <c r="G53" s="52"/>
      <c r="H53" s="52"/>
      <c r="I53" s="52"/>
      <c r="J53" s="52"/>
      <c r="K53" s="39" t="s">
        <v>544</v>
      </c>
      <c r="L53" s="47">
        <f t="shared" si="8"/>
        <v>12</v>
      </c>
      <c r="M53" s="39">
        <v>0.0</v>
      </c>
      <c r="N53" s="39">
        <v>3.0</v>
      </c>
      <c r="O53" s="39">
        <v>0.0</v>
      </c>
      <c r="P53" s="39">
        <v>1.0</v>
      </c>
      <c r="Q53" s="39">
        <v>1.0</v>
      </c>
      <c r="R53" s="39">
        <v>6.0</v>
      </c>
      <c r="S53" s="39">
        <v>1.0</v>
      </c>
      <c r="X53" s="333" t="s">
        <v>544</v>
      </c>
      <c r="Y53" s="336">
        <v>0.0</v>
      </c>
      <c r="Z53" s="336">
        <f>'2026 Breakdown'!D19+'2026 Breakdown'!E19</f>
        <v>20237.06</v>
      </c>
      <c r="AA53" s="336">
        <v>0.0</v>
      </c>
      <c r="AB53" s="336">
        <f>'2026 Breakdown'!D21+'2026 Breakdown'!E21</f>
        <v>0</v>
      </c>
      <c r="AC53" s="336">
        <f>'2026 Breakdown'!D23+'2026 Breakdown'!E23</f>
        <v>17780.69</v>
      </c>
      <c r="AD53" s="336">
        <f>'2026 Breakdown'!D29+'2026 Breakdown'!E29</f>
        <v>115619.19</v>
      </c>
      <c r="AE53" s="336">
        <f>'2026 Breakdown'!D31+'2026 Breakdown'!E31</f>
        <v>506.25</v>
      </c>
      <c r="AF53" s="340">
        <f t="shared" si="9"/>
        <v>154143.19</v>
      </c>
    </row>
    <row r="54">
      <c r="A54" s="148"/>
      <c r="B54" s="330"/>
      <c r="C54" s="52"/>
      <c r="D54" s="52"/>
      <c r="E54" s="52"/>
      <c r="F54" s="52"/>
      <c r="G54" s="52"/>
      <c r="H54" s="52"/>
      <c r="I54" s="52"/>
      <c r="J54" s="52"/>
      <c r="K54" s="39" t="s">
        <v>253</v>
      </c>
      <c r="L54" s="47">
        <f t="shared" si="8"/>
        <v>80</v>
      </c>
      <c r="M54" s="39">
        <v>1.0</v>
      </c>
      <c r="N54" s="39">
        <v>15.0</v>
      </c>
      <c r="O54" s="39">
        <v>0.0</v>
      </c>
      <c r="P54" s="39">
        <v>12.0</v>
      </c>
      <c r="Q54" s="39">
        <v>9.0</v>
      </c>
      <c r="R54" s="39">
        <v>37.0</v>
      </c>
      <c r="S54" s="39">
        <v>6.0</v>
      </c>
      <c r="X54" s="333" t="s">
        <v>253</v>
      </c>
      <c r="Y54" s="336">
        <f>'2026 Breakdown'!D36+'2026 Breakdown'!E36</f>
        <v>271.5</v>
      </c>
      <c r="Z54" s="336">
        <f>'2026 Breakdown'!D46+'2026 Breakdown'!E46</f>
        <v>33935</v>
      </c>
      <c r="AA54" s="336">
        <v>0.0</v>
      </c>
      <c r="AB54" s="336">
        <f>'2026 Breakdown'!D56+'2026 Breakdown'!E56</f>
        <v>116561.02</v>
      </c>
      <c r="AC54" s="336">
        <f>'2026 Breakdown'!D63+'2026 Breakdown'!E63</f>
        <v>20512.89</v>
      </c>
      <c r="AD54" s="336">
        <f>'2026 Breakdown'!D83+'2026 Breakdown'!E83</f>
        <v>164590.81</v>
      </c>
      <c r="AE54" s="336">
        <f>'2026 Breakdown'!D89+'2026 Breakdown'!E89</f>
        <v>71617.24</v>
      </c>
      <c r="AF54" s="340">
        <f t="shared" si="9"/>
        <v>407488.46</v>
      </c>
    </row>
    <row r="55">
      <c r="A55" s="148"/>
      <c r="B55" s="330"/>
      <c r="C55" s="52"/>
      <c r="D55" s="52"/>
      <c r="E55" s="52"/>
      <c r="F55" s="52"/>
      <c r="G55" s="52"/>
      <c r="H55" s="52"/>
      <c r="I55" s="52"/>
      <c r="J55" s="52"/>
      <c r="K55" s="39" t="s">
        <v>254</v>
      </c>
      <c r="L55" s="47">
        <f t="shared" si="8"/>
        <v>0</v>
      </c>
      <c r="X55" s="333" t="s">
        <v>254</v>
      </c>
      <c r="Y55" s="336"/>
      <c r="Z55" s="336"/>
      <c r="AA55" s="336"/>
      <c r="AB55" s="336"/>
      <c r="AC55" s="336"/>
      <c r="AD55" s="336"/>
      <c r="AE55" s="336"/>
      <c r="AF55" s="340">
        <f t="shared" si="9"/>
        <v>0</v>
      </c>
    </row>
    <row r="56">
      <c r="A56" s="148"/>
      <c r="B56" s="330"/>
      <c r="C56" s="52"/>
      <c r="D56" s="52"/>
      <c r="E56" s="52"/>
      <c r="F56" s="52"/>
      <c r="G56" s="52"/>
      <c r="H56" s="52"/>
      <c r="I56" s="52"/>
      <c r="J56" s="52"/>
      <c r="K56" s="39" t="s">
        <v>552</v>
      </c>
      <c r="L56" s="47">
        <f t="shared" si="8"/>
        <v>0</v>
      </c>
      <c r="X56" s="333" t="s">
        <v>552</v>
      </c>
      <c r="Y56" s="336"/>
      <c r="Z56" s="336"/>
      <c r="AA56" s="336"/>
      <c r="AB56" s="336"/>
      <c r="AC56" s="336"/>
      <c r="AD56" s="336"/>
      <c r="AE56" s="336"/>
      <c r="AF56" s="340">
        <f t="shared" si="9"/>
        <v>0</v>
      </c>
    </row>
    <row r="57">
      <c r="A57" s="148"/>
      <c r="B57" s="330"/>
      <c r="C57" s="52"/>
      <c r="D57" s="52"/>
      <c r="E57" s="52"/>
      <c r="F57" s="52"/>
      <c r="G57" s="52"/>
      <c r="H57" s="52"/>
      <c r="I57" s="52"/>
      <c r="J57" s="52"/>
      <c r="K57" s="39" t="s">
        <v>554</v>
      </c>
      <c r="L57" s="47">
        <f t="shared" si="8"/>
        <v>0</v>
      </c>
      <c r="X57" s="333" t="s">
        <v>554</v>
      </c>
      <c r="Y57" s="336"/>
      <c r="Z57" s="336"/>
      <c r="AA57" s="336"/>
      <c r="AB57" s="336"/>
      <c r="AC57" s="336"/>
      <c r="AD57" s="336"/>
      <c r="AE57" s="336"/>
      <c r="AF57" s="340">
        <f t="shared" si="9"/>
        <v>0</v>
      </c>
    </row>
    <row r="58">
      <c r="A58" s="148"/>
      <c r="B58" s="330"/>
      <c r="C58" s="52"/>
      <c r="D58" s="52"/>
      <c r="E58" s="52"/>
      <c r="F58" s="52"/>
      <c r="G58" s="52"/>
      <c r="H58" s="52"/>
      <c r="I58" s="52"/>
      <c r="J58" s="52"/>
      <c r="K58" s="39" t="s">
        <v>555</v>
      </c>
      <c r="L58" s="47">
        <f t="shared" si="8"/>
        <v>0</v>
      </c>
      <c r="X58" s="333" t="s">
        <v>555</v>
      </c>
      <c r="Y58" s="336"/>
      <c r="Z58" s="336"/>
      <c r="AA58" s="336"/>
      <c r="AB58" s="336"/>
      <c r="AC58" s="336"/>
      <c r="AD58" s="336"/>
      <c r="AE58" s="336"/>
      <c r="AF58" s="340">
        <f t="shared" si="9"/>
        <v>0</v>
      </c>
    </row>
    <row r="59">
      <c r="A59" s="148"/>
      <c r="B59" s="330"/>
      <c r="C59" s="52"/>
      <c r="D59" s="52"/>
      <c r="E59" s="52"/>
      <c r="F59" s="52"/>
      <c r="G59" s="52"/>
      <c r="H59" s="52"/>
      <c r="I59" s="52"/>
      <c r="J59" s="52"/>
      <c r="K59" s="39" t="s">
        <v>1511</v>
      </c>
      <c r="L59" s="47">
        <f t="shared" si="8"/>
        <v>0</v>
      </c>
      <c r="X59" s="333" t="s">
        <v>1511</v>
      </c>
      <c r="Y59" s="336"/>
      <c r="Z59" s="336"/>
      <c r="AA59" s="336"/>
      <c r="AB59" s="336"/>
      <c r="AC59" s="336"/>
      <c r="AD59" s="336"/>
      <c r="AE59" s="336"/>
      <c r="AF59" s="340">
        <f t="shared" si="9"/>
        <v>0</v>
      </c>
    </row>
    <row r="60">
      <c r="A60" s="148"/>
      <c r="B60" s="330"/>
      <c r="C60" s="52"/>
      <c r="D60" s="52"/>
      <c r="E60" s="52"/>
      <c r="F60" s="52"/>
      <c r="G60" s="52"/>
      <c r="H60" s="52"/>
      <c r="I60" s="52"/>
      <c r="J60" s="52"/>
      <c r="K60" s="39" t="s">
        <v>1513</v>
      </c>
      <c r="L60" s="47">
        <f t="shared" si="8"/>
        <v>0</v>
      </c>
      <c r="X60" s="333" t="s">
        <v>1513</v>
      </c>
      <c r="Y60" s="336"/>
      <c r="Z60" s="336"/>
      <c r="AA60" s="336"/>
      <c r="AB60" s="336"/>
      <c r="AC60" s="336"/>
      <c r="AD60" s="336"/>
      <c r="AE60" s="336"/>
      <c r="AF60" s="340">
        <f t="shared" si="9"/>
        <v>0</v>
      </c>
    </row>
    <row r="61">
      <c r="A61" s="148"/>
      <c r="B61" s="330"/>
      <c r="C61" s="52"/>
      <c r="D61" s="52"/>
      <c r="E61" s="52"/>
      <c r="F61" s="52"/>
      <c r="G61" s="52"/>
      <c r="H61" s="52"/>
      <c r="I61" s="52"/>
      <c r="J61" s="52"/>
      <c r="K61" s="39" t="s">
        <v>1525</v>
      </c>
      <c r="L61" s="47">
        <f t="shared" si="8"/>
        <v>0</v>
      </c>
      <c r="X61" s="333" t="s">
        <v>1525</v>
      </c>
      <c r="Y61" s="336"/>
      <c r="Z61" s="336"/>
      <c r="AA61" s="336"/>
      <c r="AB61" s="336"/>
      <c r="AC61" s="336"/>
      <c r="AD61" s="336"/>
      <c r="AE61" s="336"/>
      <c r="AF61" s="340">
        <f t="shared" si="9"/>
        <v>0</v>
      </c>
    </row>
    <row r="62">
      <c r="A62" s="148"/>
      <c r="B62" s="330"/>
      <c r="C62" s="52"/>
      <c r="D62" s="52"/>
      <c r="E62" s="52"/>
      <c r="F62" s="52"/>
      <c r="G62" s="52"/>
      <c r="H62" s="52"/>
      <c r="I62" s="52"/>
      <c r="J62" s="52"/>
      <c r="K62" s="39" t="s">
        <v>1526</v>
      </c>
      <c r="L62" s="47">
        <f t="shared" si="8"/>
        <v>0</v>
      </c>
      <c r="X62" s="333" t="s">
        <v>1526</v>
      </c>
      <c r="Y62" s="336"/>
      <c r="Z62" s="336"/>
      <c r="AA62" s="336"/>
      <c r="AB62" s="336"/>
      <c r="AC62" s="336"/>
      <c r="AD62" s="336"/>
      <c r="AE62" s="336"/>
      <c r="AF62" s="340">
        <f t="shared" si="9"/>
        <v>0</v>
      </c>
    </row>
    <row r="63">
      <c r="A63" s="148"/>
      <c r="B63" s="330"/>
      <c r="C63" s="52"/>
      <c r="D63" s="52"/>
      <c r="E63" s="52"/>
      <c r="F63" s="52"/>
      <c r="G63" s="52"/>
      <c r="H63" s="52"/>
      <c r="I63" s="52"/>
      <c r="J63" s="52"/>
      <c r="K63" s="39" t="s">
        <v>1527</v>
      </c>
      <c r="L63" s="47">
        <f t="shared" si="8"/>
        <v>0</v>
      </c>
      <c r="X63" s="333" t="s">
        <v>1527</v>
      </c>
      <c r="Y63" s="336"/>
      <c r="Z63" s="336"/>
      <c r="AA63" s="336"/>
      <c r="AB63" s="336"/>
      <c r="AC63" s="336"/>
      <c r="AD63" s="336"/>
      <c r="AE63" s="336"/>
      <c r="AF63" s="340">
        <f t="shared" si="9"/>
        <v>0</v>
      </c>
    </row>
    <row r="64">
      <c r="A64" s="148"/>
      <c r="B64" s="330"/>
      <c r="C64" s="52"/>
      <c r="D64" s="52"/>
      <c r="E64" s="52"/>
      <c r="F64" s="52"/>
      <c r="G64" s="52"/>
      <c r="H64" s="52"/>
      <c r="I64" s="52"/>
      <c r="J64" s="52"/>
      <c r="K64" s="339" t="s">
        <v>1528</v>
      </c>
      <c r="L64" s="302">
        <f t="shared" ref="L64:S64" si="10">SUM(L52:L63)</f>
        <v>100</v>
      </c>
      <c r="M64" s="302">
        <f t="shared" si="10"/>
        <v>2</v>
      </c>
      <c r="N64" s="302">
        <f t="shared" si="10"/>
        <v>20</v>
      </c>
      <c r="O64" s="302">
        <f t="shared" si="10"/>
        <v>0</v>
      </c>
      <c r="P64" s="302">
        <f t="shared" si="10"/>
        <v>13</v>
      </c>
      <c r="Q64" s="302">
        <f t="shared" si="10"/>
        <v>11</v>
      </c>
      <c r="R64" s="302">
        <f t="shared" si="10"/>
        <v>47</v>
      </c>
      <c r="S64" s="302">
        <f t="shared" si="10"/>
        <v>7</v>
      </c>
      <c r="X64" s="334" t="s">
        <v>1528</v>
      </c>
      <c r="Y64" s="337">
        <f t="shared" ref="Y64:AE64" si="11">SUM(Y52:Y63)</f>
        <v>511.5</v>
      </c>
      <c r="Z64" s="337">
        <f t="shared" si="11"/>
        <v>55262.06</v>
      </c>
      <c r="AA64" s="337">
        <f t="shared" si="11"/>
        <v>0</v>
      </c>
      <c r="AB64" s="337">
        <f t="shared" si="11"/>
        <v>116561.02</v>
      </c>
      <c r="AC64" s="337">
        <f t="shared" si="11"/>
        <v>87592.2</v>
      </c>
      <c r="AD64" s="337">
        <f t="shared" si="11"/>
        <v>294352.23</v>
      </c>
      <c r="AE64" s="337">
        <f t="shared" si="11"/>
        <v>72123.49</v>
      </c>
      <c r="AF64" s="340">
        <f t="shared" si="9"/>
        <v>626402.5</v>
      </c>
    </row>
    <row r="65">
      <c r="A65" s="148"/>
      <c r="B65" s="330"/>
      <c r="C65" s="52"/>
      <c r="D65" s="52"/>
      <c r="E65" s="52"/>
      <c r="F65" s="52"/>
      <c r="G65" s="52"/>
      <c r="H65" s="52"/>
      <c r="I65" s="52"/>
      <c r="J65" s="52"/>
    </row>
    <row r="66">
      <c r="A66" s="148"/>
      <c r="B66" s="330"/>
      <c r="C66" s="52"/>
      <c r="D66" s="52"/>
      <c r="E66" s="52"/>
      <c r="F66" s="52"/>
      <c r="G66" s="52"/>
      <c r="H66" s="52"/>
      <c r="I66" s="52"/>
      <c r="J66" s="52"/>
    </row>
    <row r="67">
      <c r="A67" s="148"/>
      <c r="B67" s="330"/>
      <c r="C67" s="52"/>
      <c r="D67" s="52"/>
      <c r="E67" s="52"/>
      <c r="F67" s="52"/>
      <c r="G67" s="52"/>
      <c r="H67" s="52"/>
      <c r="I67" s="52"/>
      <c r="J67" s="52"/>
    </row>
    <row r="68">
      <c r="A68" s="148"/>
      <c r="B68" s="330"/>
      <c r="C68" s="52"/>
      <c r="D68" s="52"/>
      <c r="E68" s="52"/>
      <c r="F68" s="52"/>
      <c r="G68" s="52"/>
      <c r="H68" s="52"/>
      <c r="I68" s="52"/>
      <c r="J68" s="52"/>
    </row>
    <row r="69">
      <c r="A69" s="148"/>
      <c r="B69" s="330"/>
      <c r="C69" s="52"/>
      <c r="D69" s="52"/>
      <c r="E69" s="52"/>
      <c r="F69" s="52"/>
      <c r="G69" s="52"/>
      <c r="H69" s="52"/>
      <c r="I69" s="52"/>
      <c r="J69" s="52"/>
    </row>
    <row r="70">
      <c r="A70" s="148"/>
      <c r="B70" s="330"/>
      <c r="C70" s="52"/>
      <c r="D70" s="52"/>
      <c r="E70" s="52"/>
      <c r="F70" s="52"/>
      <c r="G70" s="52"/>
      <c r="H70" s="52"/>
      <c r="I70" s="52"/>
      <c r="J70" s="52"/>
    </row>
    <row r="71">
      <c r="A71" s="148"/>
      <c r="B71" s="330"/>
      <c r="C71" s="52"/>
      <c r="D71" s="52"/>
      <c r="E71" s="52"/>
      <c r="F71" s="52"/>
      <c r="G71" s="52"/>
      <c r="H71" s="52"/>
      <c r="I71" s="52"/>
      <c r="J71" s="52"/>
    </row>
    <row r="72">
      <c r="A72" s="148"/>
      <c r="B72" s="330"/>
      <c r="C72" s="52"/>
      <c r="D72" s="52"/>
      <c r="E72" s="52"/>
      <c r="F72" s="52"/>
      <c r="G72" s="52"/>
      <c r="H72" s="52"/>
      <c r="I72" s="52"/>
      <c r="J72" s="52"/>
    </row>
    <row r="73">
      <c r="A73" s="148"/>
      <c r="B73" s="330"/>
      <c r="C73" s="52"/>
      <c r="D73" s="52"/>
      <c r="E73" s="52"/>
      <c r="F73" s="52"/>
      <c r="G73" s="52"/>
      <c r="H73" s="52"/>
      <c r="I73" s="52"/>
      <c r="J73" s="52"/>
    </row>
    <row r="74">
      <c r="A74" s="148"/>
      <c r="B74" s="330"/>
      <c r="C74" s="52"/>
      <c r="D74" s="52"/>
      <c r="E74" s="52"/>
      <c r="F74" s="52"/>
      <c r="G74" s="52"/>
      <c r="H74" s="52"/>
      <c r="I74" s="52"/>
      <c r="J74" s="52"/>
    </row>
    <row r="75">
      <c r="A75" s="148"/>
      <c r="B75" s="330"/>
      <c r="C75" s="52"/>
      <c r="D75" s="52"/>
      <c r="E75" s="52"/>
      <c r="F75" s="52"/>
      <c r="G75" s="52"/>
      <c r="H75" s="52"/>
      <c r="I75" s="52"/>
      <c r="J75" s="52"/>
    </row>
    <row r="76">
      <c r="A76" s="148"/>
      <c r="B76" s="330"/>
      <c r="C76" s="52"/>
      <c r="D76" s="52"/>
      <c r="E76" s="52"/>
      <c r="F76" s="52"/>
      <c r="G76" s="52"/>
      <c r="H76" s="52"/>
      <c r="I76" s="52"/>
      <c r="J76" s="52"/>
    </row>
    <row r="77">
      <c r="A77" s="148"/>
      <c r="B77" s="330"/>
      <c r="C77" s="52"/>
      <c r="D77" s="52"/>
      <c r="E77" s="52"/>
      <c r="F77" s="52"/>
      <c r="G77" s="52"/>
      <c r="H77" s="52"/>
      <c r="I77" s="52"/>
      <c r="J77" s="52"/>
    </row>
    <row r="78">
      <c r="A78" s="148"/>
      <c r="B78" s="330"/>
      <c r="C78" s="52"/>
      <c r="D78" s="52"/>
      <c r="E78" s="52"/>
      <c r="F78" s="52"/>
      <c r="G78" s="52"/>
      <c r="H78" s="52"/>
      <c r="I78" s="52"/>
      <c r="J78" s="52"/>
    </row>
    <row r="79">
      <c r="A79" s="148"/>
      <c r="B79" s="330"/>
      <c r="C79" s="52"/>
      <c r="D79" s="52"/>
      <c r="E79" s="52"/>
      <c r="F79" s="52"/>
      <c r="G79" s="52"/>
      <c r="H79" s="52"/>
      <c r="I79" s="52"/>
      <c r="J79" s="52"/>
    </row>
    <row r="80">
      <c r="A80" s="148"/>
      <c r="B80" s="330"/>
      <c r="C80" s="52"/>
      <c r="D80" s="52"/>
      <c r="E80" s="52"/>
      <c r="F80" s="52"/>
      <c r="G80" s="52"/>
      <c r="H80" s="52"/>
      <c r="I80" s="52"/>
      <c r="J80" s="52"/>
    </row>
    <row r="81">
      <c r="A81" s="148"/>
      <c r="B81" s="330"/>
      <c r="C81" s="52"/>
      <c r="D81" s="52"/>
      <c r="E81" s="52"/>
      <c r="F81" s="52"/>
      <c r="G81" s="52"/>
      <c r="H81" s="52"/>
      <c r="I81" s="52"/>
      <c r="J81" s="52"/>
    </row>
    <row r="82">
      <c r="A82" s="148"/>
      <c r="B82" s="330"/>
      <c r="C82" s="52"/>
      <c r="D82" s="52"/>
      <c r="E82" s="52"/>
      <c r="F82" s="52"/>
      <c r="G82" s="52"/>
      <c r="H82" s="52"/>
      <c r="I82" s="52"/>
      <c r="J82" s="52"/>
    </row>
    <row r="83">
      <c r="A83" s="148"/>
      <c r="B83" s="330"/>
      <c r="C83" s="52"/>
      <c r="D83" s="52"/>
      <c r="E83" s="52"/>
      <c r="F83" s="52"/>
      <c r="G83" s="52"/>
      <c r="H83" s="52"/>
      <c r="I83" s="52"/>
      <c r="J83" s="52"/>
    </row>
    <row r="84">
      <c r="A84" s="148"/>
      <c r="B84" s="330"/>
      <c r="C84" s="52"/>
      <c r="D84" s="52"/>
      <c r="E84" s="52"/>
      <c r="F84" s="52"/>
      <c r="G84" s="52"/>
      <c r="H84" s="52"/>
      <c r="I84" s="52"/>
      <c r="J84" s="52"/>
    </row>
    <row r="85">
      <c r="A85" s="148"/>
      <c r="B85" s="330"/>
      <c r="C85" s="52"/>
      <c r="D85" s="52"/>
      <c r="E85" s="331">
        <v>45517.45728814814</v>
      </c>
      <c r="F85" s="52"/>
      <c r="G85" s="52"/>
      <c r="H85" s="52"/>
      <c r="I85" s="52"/>
      <c r="J85" s="52"/>
    </row>
    <row r="86">
      <c r="A86" s="148"/>
      <c r="B86" s="330"/>
      <c r="C86" s="52"/>
      <c r="D86" s="52"/>
      <c r="E86" s="52"/>
      <c r="F86" s="52"/>
      <c r="G86" s="52"/>
      <c r="H86" s="52"/>
      <c r="I86" s="52"/>
      <c r="J86" s="52"/>
    </row>
    <row r="87">
      <c r="A87" s="148"/>
      <c r="B87" s="330"/>
      <c r="C87" s="52"/>
      <c r="D87" s="52"/>
      <c r="E87" s="52"/>
      <c r="F87" s="52"/>
      <c r="G87" s="52"/>
      <c r="H87" s="52"/>
      <c r="I87" s="52"/>
      <c r="J87" s="52"/>
    </row>
    <row r="88">
      <c r="A88" s="148"/>
      <c r="B88" s="330"/>
      <c r="C88" s="52"/>
      <c r="D88" s="52"/>
      <c r="E88" s="52"/>
      <c r="F88" s="52"/>
      <c r="G88" s="52"/>
      <c r="H88" s="52"/>
      <c r="I88" s="52"/>
      <c r="J88" s="52"/>
    </row>
    <row r="89">
      <c r="A89" s="148"/>
      <c r="B89" s="330"/>
      <c r="C89" s="52"/>
      <c r="D89" s="52"/>
      <c r="E89" s="52"/>
      <c r="F89" s="52"/>
      <c r="G89" s="52"/>
      <c r="H89" s="52"/>
      <c r="I89" s="52"/>
      <c r="J89" s="52"/>
    </row>
    <row r="90">
      <c r="A90" s="148"/>
      <c r="B90" s="330"/>
      <c r="C90" s="52"/>
      <c r="D90" s="52"/>
      <c r="E90" s="52"/>
      <c r="F90" s="52"/>
      <c r="G90" s="52"/>
      <c r="H90" s="52"/>
      <c r="I90" s="52"/>
      <c r="J90" s="52"/>
    </row>
    <row r="91">
      <c r="A91" s="148"/>
      <c r="B91" s="330"/>
      <c r="C91" s="52"/>
      <c r="D91" s="52"/>
      <c r="E91" s="52"/>
      <c r="F91" s="52"/>
      <c r="G91" s="52"/>
      <c r="H91" s="52"/>
      <c r="I91" s="52"/>
      <c r="J91" s="52"/>
    </row>
    <row r="92">
      <c r="A92" s="148"/>
      <c r="B92" s="330"/>
      <c r="C92" s="52"/>
      <c r="D92" s="52"/>
      <c r="E92" s="52"/>
      <c r="F92" s="52"/>
      <c r="G92" s="52"/>
      <c r="H92" s="52"/>
      <c r="I92" s="52"/>
      <c r="J92" s="52"/>
    </row>
    <row r="93">
      <c r="A93" s="148"/>
      <c r="B93" s="330"/>
      <c r="C93" s="52"/>
      <c r="D93" s="52"/>
      <c r="E93" s="52"/>
      <c r="F93" s="52"/>
      <c r="G93" s="52"/>
      <c r="H93" s="52"/>
      <c r="I93" s="52"/>
      <c r="J93" s="52"/>
    </row>
    <row r="94">
      <c r="A94" s="148"/>
      <c r="B94" s="330"/>
      <c r="C94" s="52"/>
      <c r="D94" s="52"/>
      <c r="E94" s="52"/>
      <c r="F94" s="52"/>
      <c r="G94" s="52"/>
      <c r="H94" s="52"/>
      <c r="I94" s="52"/>
      <c r="J94" s="52"/>
    </row>
    <row r="95">
      <c r="A95" s="148"/>
      <c r="B95" s="330"/>
      <c r="C95" s="52"/>
      <c r="D95" s="52"/>
      <c r="E95" s="52"/>
      <c r="F95" s="52"/>
      <c r="G95" s="52"/>
      <c r="H95" s="52"/>
      <c r="I95" s="52"/>
      <c r="J95" s="52"/>
    </row>
    <row r="96">
      <c r="A96" s="148"/>
      <c r="B96" s="330"/>
      <c r="C96" s="52"/>
      <c r="D96" s="52"/>
      <c r="E96" s="52"/>
      <c r="F96" s="52"/>
      <c r="G96" s="52"/>
      <c r="H96" s="52"/>
      <c r="I96" s="52"/>
      <c r="J96" s="52"/>
    </row>
    <row r="97">
      <c r="A97" s="148"/>
      <c r="B97" s="330"/>
      <c r="C97" s="52"/>
      <c r="D97" s="52"/>
      <c r="E97" s="52"/>
      <c r="F97" s="52"/>
      <c r="G97" s="52"/>
      <c r="H97" s="52"/>
      <c r="I97" s="52"/>
      <c r="J97" s="52"/>
    </row>
    <row r="98">
      <c r="A98" s="148"/>
      <c r="B98" s="330"/>
      <c r="C98" s="52"/>
      <c r="D98" s="52"/>
      <c r="E98" s="52"/>
      <c r="F98" s="52"/>
      <c r="G98" s="52"/>
      <c r="H98" s="52"/>
      <c r="I98" s="52"/>
      <c r="J98" s="52"/>
    </row>
    <row r="99">
      <c r="A99" s="148"/>
      <c r="B99" s="330"/>
      <c r="C99" s="52"/>
      <c r="D99" s="52"/>
      <c r="E99" s="52"/>
      <c r="F99" s="52"/>
      <c r="G99" s="52"/>
      <c r="H99" s="52"/>
      <c r="I99" s="52"/>
      <c r="J99" s="52"/>
    </row>
    <row r="100">
      <c r="A100" s="148"/>
      <c r="B100" s="330"/>
      <c r="C100" s="52"/>
      <c r="D100" s="52"/>
      <c r="E100" s="52"/>
      <c r="F100" s="52"/>
      <c r="G100" s="52"/>
      <c r="H100" s="52"/>
      <c r="I100" s="52"/>
      <c r="J100" s="52"/>
    </row>
    <row r="101">
      <c r="A101" s="148"/>
      <c r="B101" s="330"/>
      <c r="C101" s="52"/>
      <c r="D101" s="52"/>
      <c r="E101" s="52"/>
      <c r="F101" s="52"/>
      <c r="G101" s="52"/>
      <c r="H101" s="52"/>
      <c r="I101" s="52"/>
      <c r="J101" s="52"/>
    </row>
    <row r="102">
      <c r="A102" s="148"/>
      <c r="B102" s="330"/>
      <c r="C102" s="52"/>
      <c r="D102" s="52"/>
      <c r="E102" s="52"/>
      <c r="F102" s="52"/>
      <c r="G102" s="52"/>
      <c r="H102" s="52"/>
      <c r="I102" s="52"/>
      <c r="J102" s="52"/>
    </row>
    <row r="103">
      <c r="A103" s="148"/>
      <c r="B103" s="330"/>
      <c r="C103" s="52"/>
      <c r="D103" s="52"/>
      <c r="E103" s="52"/>
      <c r="F103" s="52"/>
      <c r="G103" s="52"/>
      <c r="H103" s="52"/>
      <c r="I103" s="52"/>
      <c r="J103" s="52"/>
    </row>
    <row r="104">
      <c r="A104" s="148"/>
      <c r="B104" s="330"/>
      <c r="C104" s="52"/>
      <c r="D104" s="52"/>
      <c r="E104" s="52"/>
      <c r="F104" s="52"/>
      <c r="G104" s="52"/>
      <c r="H104" s="52"/>
      <c r="I104" s="52"/>
      <c r="J104" s="52"/>
    </row>
    <row r="105">
      <c r="A105" s="148"/>
      <c r="B105" s="330"/>
      <c r="C105" s="52"/>
      <c r="D105" s="52"/>
      <c r="E105" s="52"/>
      <c r="F105" s="52"/>
      <c r="G105" s="52"/>
      <c r="H105" s="52"/>
      <c r="I105" s="52"/>
      <c r="J105" s="52"/>
    </row>
    <row r="106">
      <c r="A106" s="148"/>
      <c r="B106" s="330"/>
      <c r="C106" s="52"/>
      <c r="D106" s="52"/>
      <c r="E106" s="52"/>
      <c r="F106" s="52"/>
      <c r="G106" s="52"/>
      <c r="H106" s="52"/>
      <c r="I106" s="52"/>
      <c r="J106" s="52"/>
    </row>
    <row r="107">
      <c r="A107" s="148"/>
      <c r="B107" s="330"/>
      <c r="C107" s="52"/>
      <c r="D107" s="52"/>
      <c r="E107" s="52"/>
      <c r="F107" s="52"/>
      <c r="G107" s="52"/>
      <c r="H107" s="52"/>
      <c r="I107" s="52"/>
      <c r="J107" s="52"/>
    </row>
    <row r="108">
      <c r="A108" s="148"/>
      <c r="B108" s="330"/>
      <c r="C108" s="52"/>
      <c r="D108" s="52"/>
      <c r="E108" s="52"/>
      <c r="F108" s="52"/>
      <c r="G108" s="52"/>
      <c r="H108" s="52"/>
      <c r="I108" s="52"/>
      <c r="J108" s="52"/>
    </row>
    <row r="109">
      <c r="A109" s="148"/>
      <c r="B109" s="330"/>
      <c r="C109" s="52"/>
      <c r="D109" s="52"/>
      <c r="E109" s="52"/>
      <c r="F109" s="52"/>
      <c r="G109" s="52"/>
      <c r="H109" s="52"/>
      <c r="I109" s="52"/>
      <c r="J109" s="52"/>
    </row>
    <row r="110">
      <c r="A110" s="148"/>
      <c r="B110" s="330"/>
      <c r="C110" s="52"/>
      <c r="D110" s="52"/>
      <c r="E110" s="52"/>
      <c r="F110" s="52"/>
      <c r="G110" s="52"/>
      <c r="H110" s="52"/>
      <c r="I110" s="52"/>
      <c r="J110" s="52"/>
    </row>
    <row r="111">
      <c r="A111" s="148"/>
      <c r="B111" s="330"/>
      <c r="C111" s="52"/>
      <c r="D111" s="52"/>
      <c r="E111" s="52"/>
      <c r="F111" s="52"/>
      <c r="G111" s="52"/>
      <c r="H111" s="52"/>
      <c r="I111" s="52"/>
      <c r="J111" s="52"/>
    </row>
    <row r="112">
      <c r="A112" s="148"/>
      <c r="B112" s="330"/>
      <c r="C112" s="52"/>
      <c r="D112" s="52"/>
      <c r="E112" s="52"/>
      <c r="F112" s="52"/>
      <c r="G112" s="52"/>
      <c r="H112" s="52"/>
      <c r="I112" s="52"/>
      <c r="J112" s="52"/>
    </row>
    <row r="113">
      <c r="A113" s="148"/>
      <c r="B113" s="330"/>
      <c r="C113" s="52"/>
      <c r="D113" s="52"/>
      <c r="E113" s="52"/>
      <c r="F113" s="52"/>
      <c r="G113" s="52"/>
      <c r="H113" s="52"/>
      <c r="I113" s="52"/>
      <c r="J113" s="52"/>
    </row>
    <row r="114">
      <c r="A114" s="148"/>
      <c r="B114" s="330"/>
      <c r="C114" s="52"/>
      <c r="D114" s="52"/>
      <c r="E114" s="52"/>
      <c r="F114" s="52"/>
      <c r="G114" s="52"/>
      <c r="H114" s="52"/>
      <c r="I114" s="52"/>
      <c r="J114" s="52"/>
    </row>
    <row r="115">
      <c r="A115" s="148"/>
      <c r="B115" s="330"/>
      <c r="C115" s="52"/>
      <c r="D115" s="52"/>
      <c r="E115" s="52"/>
      <c r="F115" s="52"/>
      <c r="G115" s="52"/>
      <c r="H115" s="52"/>
      <c r="I115" s="52"/>
      <c r="J115" s="52"/>
    </row>
    <row r="116">
      <c r="A116" s="148"/>
      <c r="B116" s="330"/>
      <c r="C116" s="52"/>
      <c r="D116" s="52"/>
      <c r="E116" s="52"/>
      <c r="F116" s="52"/>
      <c r="G116" s="52"/>
      <c r="H116" s="52"/>
      <c r="I116" s="52"/>
      <c r="J116" s="52"/>
    </row>
    <row r="117">
      <c r="A117" s="148"/>
      <c r="B117" s="330"/>
      <c r="C117" s="52"/>
      <c r="D117" s="52"/>
      <c r="E117" s="52"/>
      <c r="F117" s="52"/>
      <c r="G117" s="52"/>
      <c r="H117" s="52"/>
      <c r="I117" s="52"/>
      <c r="J117" s="52"/>
    </row>
    <row r="118">
      <c r="A118" s="148"/>
      <c r="B118" s="330"/>
      <c r="C118" s="52"/>
      <c r="D118" s="52"/>
      <c r="E118" s="52"/>
      <c r="F118" s="52"/>
      <c r="G118" s="52"/>
      <c r="H118" s="52"/>
      <c r="I118" s="52"/>
      <c r="J118" s="52"/>
    </row>
    <row r="119">
      <c r="A119" s="148"/>
      <c r="B119" s="330"/>
      <c r="C119" s="52"/>
      <c r="D119" s="52"/>
      <c r="E119" s="52"/>
      <c r="F119" s="52"/>
      <c r="G119" s="52"/>
      <c r="H119" s="52"/>
      <c r="I119" s="52"/>
      <c r="J119" s="52"/>
    </row>
    <row r="120">
      <c r="A120" s="148"/>
      <c r="B120" s="330"/>
      <c r="C120" s="52"/>
      <c r="D120" s="52"/>
      <c r="E120" s="52"/>
      <c r="F120" s="52"/>
      <c r="G120" s="52"/>
      <c r="H120" s="52"/>
      <c r="I120" s="52"/>
      <c r="J120" s="52"/>
    </row>
    <row r="121">
      <c r="A121" s="148"/>
      <c r="B121" s="330"/>
      <c r="C121" s="52"/>
      <c r="D121" s="52"/>
      <c r="E121" s="52"/>
      <c r="F121" s="52"/>
      <c r="G121" s="52"/>
      <c r="H121" s="52"/>
      <c r="I121" s="52"/>
      <c r="J121" s="52"/>
    </row>
    <row r="122">
      <c r="A122" s="148"/>
      <c r="B122" s="330"/>
      <c r="C122" s="52"/>
      <c r="D122" s="52"/>
      <c r="E122" s="52"/>
      <c r="F122" s="52"/>
      <c r="G122" s="52"/>
      <c r="H122" s="52"/>
      <c r="I122" s="52"/>
      <c r="J122" s="52"/>
    </row>
    <row r="123">
      <c r="A123" s="148"/>
      <c r="B123" s="330"/>
      <c r="C123" s="52"/>
      <c r="D123" s="52"/>
      <c r="E123" s="52"/>
      <c r="F123" s="52"/>
      <c r="G123" s="52"/>
      <c r="H123" s="52"/>
      <c r="I123" s="52"/>
      <c r="J123" s="52"/>
    </row>
    <row r="124">
      <c r="A124" s="148"/>
      <c r="B124" s="330"/>
      <c r="C124" s="52"/>
      <c r="D124" s="52"/>
      <c r="E124" s="52"/>
      <c r="F124" s="52"/>
      <c r="G124" s="52"/>
      <c r="H124" s="52"/>
      <c r="I124" s="52"/>
      <c r="J124" s="52"/>
    </row>
    <row r="125">
      <c r="A125" s="148"/>
      <c r="B125" s="330"/>
      <c r="C125" s="52"/>
      <c r="D125" s="52"/>
      <c r="E125" s="52"/>
      <c r="F125" s="52"/>
      <c r="G125" s="52"/>
      <c r="H125" s="52"/>
      <c r="I125" s="52"/>
      <c r="J125" s="52"/>
    </row>
    <row r="126">
      <c r="A126" s="148"/>
      <c r="B126" s="330"/>
      <c r="C126" s="52"/>
      <c r="D126" s="52"/>
      <c r="E126" s="52"/>
      <c r="F126" s="52"/>
      <c r="G126" s="52"/>
      <c r="H126" s="52"/>
      <c r="I126" s="52"/>
      <c r="J126" s="52"/>
    </row>
    <row r="127">
      <c r="A127" s="148"/>
      <c r="B127" s="330"/>
      <c r="C127" s="52"/>
      <c r="D127" s="52"/>
      <c r="E127" s="52"/>
      <c r="F127" s="52"/>
      <c r="G127" s="52"/>
      <c r="H127" s="52"/>
      <c r="I127" s="52"/>
      <c r="J127" s="52"/>
    </row>
    <row r="128">
      <c r="A128" s="148"/>
      <c r="B128" s="330"/>
      <c r="C128" s="52"/>
      <c r="D128" s="52"/>
      <c r="E128" s="52"/>
      <c r="F128" s="52"/>
      <c r="G128" s="52"/>
      <c r="H128" s="52"/>
      <c r="I128" s="52"/>
      <c r="J128" s="52"/>
    </row>
    <row r="129">
      <c r="A129" s="148"/>
      <c r="B129" s="330"/>
      <c r="C129" s="52"/>
      <c r="D129" s="52"/>
      <c r="E129" s="52"/>
      <c r="F129" s="52"/>
      <c r="G129" s="52"/>
      <c r="H129" s="52"/>
      <c r="I129" s="52"/>
      <c r="J129" s="52"/>
    </row>
    <row r="130">
      <c r="A130" s="148"/>
      <c r="B130" s="330"/>
      <c r="C130" s="52"/>
      <c r="D130" s="52"/>
      <c r="E130" s="52"/>
      <c r="F130" s="52"/>
      <c r="G130" s="52"/>
      <c r="H130" s="52"/>
      <c r="I130" s="52"/>
      <c r="J130" s="52"/>
    </row>
    <row r="131">
      <c r="A131" s="148"/>
      <c r="B131" s="330"/>
      <c r="C131" s="52"/>
      <c r="D131" s="52"/>
      <c r="E131" s="52"/>
      <c r="F131" s="52"/>
      <c r="G131" s="52"/>
      <c r="H131" s="52"/>
      <c r="I131" s="52"/>
      <c r="J131" s="52"/>
    </row>
    <row r="132">
      <c r="A132" s="148"/>
      <c r="B132" s="330"/>
      <c r="C132" s="52"/>
      <c r="D132" s="52"/>
      <c r="E132" s="52"/>
      <c r="F132" s="52"/>
      <c r="G132" s="52"/>
      <c r="H132" s="52"/>
      <c r="I132" s="52"/>
      <c r="J132" s="52"/>
    </row>
    <row r="133">
      <c r="A133" s="148"/>
      <c r="B133" s="330"/>
      <c r="C133" s="52"/>
      <c r="D133" s="52"/>
      <c r="E133" s="52"/>
      <c r="F133" s="52"/>
      <c r="G133" s="52"/>
      <c r="H133" s="52"/>
      <c r="I133" s="52"/>
      <c r="J133" s="52"/>
    </row>
    <row r="134">
      <c r="A134" s="148"/>
      <c r="B134" s="330"/>
      <c r="C134" s="52"/>
      <c r="D134" s="52"/>
      <c r="E134" s="52"/>
      <c r="F134" s="52"/>
      <c r="G134" s="52"/>
      <c r="H134" s="52"/>
      <c r="I134" s="52"/>
      <c r="J134" s="52"/>
    </row>
    <row r="135">
      <c r="A135" s="148"/>
      <c r="B135" s="330"/>
      <c r="C135" s="52"/>
      <c r="D135" s="52"/>
      <c r="E135" s="52"/>
      <c r="F135" s="52"/>
      <c r="G135" s="52"/>
      <c r="H135" s="52"/>
      <c r="I135" s="52"/>
      <c r="J135" s="52"/>
    </row>
    <row r="136">
      <c r="A136" s="148"/>
      <c r="B136" s="330"/>
      <c r="C136" s="52"/>
      <c r="D136" s="52"/>
      <c r="E136" s="52"/>
      <c r="F136" s="52"/>
      <c r="G136" s="52"/>
      <c r="H136" s="52"/>
      <c r="I136" s="52"/>
      <c r="J136" s="52"/>
    </row>
    <row r="137">
      <c r="A137" s="148"/>
      <c r="B137" s="330"/>
      <c r="C137" s="52"/>
      <c r="D137" s="52"/>
      <c r="E137" s="52"/>
      <c r="F137" s="52"/>
      <c r="G137" s="52"/>
      <c r="H137" s="52"/>
      <c r="I137" s="52"/>
      <c r="J137" s="52"/>
    </row>
    <row r="138">
      <c r="A138" s="148"/>
      <c r="B138" s="330"/>
      <c r="C138" s="52"/>
      <c r="D138" s="52"/>
      <c r="E138" s="52"/>
      <c r="F138" s="52"/>
      <c r="G138" s="52"/>
      <c r="H138" s="52"/>
      <c r="I138" s="52"/>
      <c r="J138" s="52"/>
    </row>
    <row r="139">
      <c r="A139" s="148"/>
      <c r="B139" s="330"/>
      <c r="C139" s="52"/>
      <c r="D139" s="52"/>
      <c r="E139" s="52"/>
      <c r="F139" s="52"/>
      <c r="G139" s="52"/>
      <c r="H139" s="52"/>
      <c r="I139" s="52"/>
      <c r="J139" s="52"/>
    </row>
    <row r="140">
      <c r="A140" s="148"/>
      <c r="B140" s="330"/>
      <c r="C140" s="52"/>
      <c r="D140" s="52"/>
      <c r="E140" s="52"/>
      <c r="F140" s="52"/>
      <c r="G140" s="52"/>
      <c r="H140" s="52"/>
      <c r="I140" s="52"/>
      <c r="J140" s="52"/>
    </row>
    <row r="141">
      <c r="A141" s="148"/>
      <c r="B141" s="330"/>
      <c r="C141" s="52"/>
      <c r="D141" s="52"/>
      <c r="E141" s="52"/>
      <c r="F141" s="52"/>
      <c r="G141" s="52"/>
      <c r="H141" s="52"/>
      <c r="I141" s="52"/>
      <c r="J141" s="52"/>
    </row>
    <row r="142">
      <c r="A142" s="148"/>
      <c r="B142" s="330"/>
      <c r="C142" s="52"/>
      <c r="D142" s="52"/>
      <c r="E142" s="52"/>
      <c r="F142" s="52"/>
      <c r="G142" s="52"/>
      <c r="H142" s="52"/>
      <c r="I142" s="52"/>
      <c r="J142" s="52"/>
    </row>
    <row r="143">
      <c r="A143" s="148"/>
      <c r="B143" s="330"/>
      <c r="C143" s="52"/>
      <c r="D143" s="52"/>
      <c r="E143" s="52"/>
      <c r="F143" s="52"/>
      <c r="G143" s="52"/>
      <c r="H143" s="52"/>
      <c r="I143" s="52"/>
      <c r="J143" s="52"/>
    </row>
    <row r="144">
      <c r="A144" s="148"/>
      <c r="B144" s="330"/>
      <c r="C144" s="52"/>
      <c r="D144" s="52"/>
      <c r="E144" s="52"/>
      <c r="F144" s="52"/>
      <c r="G144" s="52"/>
      <c r="H144" s="52"/>
      <c r="I144" s="52"/>
      <c r="J144" s="52"/>
    </row>
    <row r="145">
      <c r="A145" s="148"/>
      <c r="B145" s="330"/>
      <c r="C145" s="52"/>
      <c r="D145" s="52"/>
      <c r="E145" s="52"/>
      <c r="F145" s="52"/>
      <c r="G145" s="52"/>
      <c r="H145" s="52"/>
      <c r="I145" s="52"/>
      <c r="J145" s="52"/>
    </row>
    <row r="146">
      <c r="A146" s="148"/>
      <c r="B146" s="330"/>
      <c r="C146" s="52"/>
      <c r="D146" s="52"/>
      <c r="E146" s="52"/>
      <c r="F146" s="52"/>
      <c r="G146" s="52"/>
      <c r="H146" s="52"/>
      <c r="I146" s="52"/>
      <c r="J146" s="52"/>
    </row>
    <row r="147">
      <c r="A147" s="148"/>
      <c r="B147" s="330"/>
      <c r="C147" s="52"/>
      <c r="D147" s="52"/>
      <c r="E147" s="331">
        <v>45660.37293239583</v>
      </c>
      <c r="F147" s="52"/>
      <c r="G147" s="52"/>
      <c r="H147" s="52"/>
      <c r="I147" s="52"/>
      <c r="J147" s="52"/>
    </row>
    <row r="148">
      <c r="A148" s="148"/>
      <c r="B148" s="330"/>
      <c r="C148" s="52"/>
      <c r="D148" s="52"/>
      <c r="E148" s="52"/>
      <c r="F148" s="52"/>
      <c r="G148" s="52"/>
      <c r="H148" s="52"/>
      <c r="I148" s="52"/>
      <c r="J148" s="52"/>
    </row>
    <row r="149">
      <c r="A149" s="148"/>
      <c r="B149" s="330"/>
      <c r="C149" s="52"/>
      <c r="D149" s="52"/>
      <c r="E149" s="52"/>
      <c r="F149" s="52"/>
      <c r="G149" s="52"/>
      <c r="H149" s="52"/>
      <c r="I149" s="52"/>
      <c r="J149" s="52"/>
    </row>
    <row r="150">
      <c r="A150" s="148"/>
      <c r="B150" s="330"/>
      <c r="C150" s="52"/>
      <c r="D150" s="52"/>
      <c r="E150" s="52"/>
      <c r="F150" s="52"/>
      <c r="G150" s="52"/>
      <c r="H150" s="52"/>
      <c r="I150" s="52"/>
      <c r="J150" s="52"/>
    </row>
    <row r="151">
      <c r="A151" s="148"/>
      <c r="B151" s="330"/>
      <c r="C151" s="52"/>
      <c r="D151" s="52"/>
      <c r="E151" s="52"/>
      <c r="F151" s="52"/>
      <c r="G151" s="52"/>
      <c r="H151" s="52"/>
      <c r="I151" s="52"/>
      <c r="J151" s="52"/>
    </row>
    <row r="152">
      <c r="A152" s="148"/>
      <c r="B152" s="330"/>
      <c r="C152" s="52"/>
      <c r="D152" s="52"/>
      <c r="E152" s="52"/>
      <c r="F152" s="52"/>
      <c r="G152" s="52"/>
      <c r="H152" s="52"/>
      <c r="I152" s="52"/>
      <c r="J152" s="52"/>
    </row>
    <row r="153">
      <c r="A153" s="148"/>
      <c r="B153" s="330"/>
      <c r="C153" s="52"/>
      <c r="D153" s="52"/>
      <c r="E153" s="52"/>
      <c r="F153" s="52"/>
      <c r="G153" s="52"/>
      <c r="H153" s="52"/>
      <c r="I153" s="52"/>
      <c r="J153" s="52"/>
    </row>
    <row r="154">
      <c r="A154" s="148"/>
      <c r="B154" s="330"/>
      <c r="C154" s="52"/>
      <c r="D154" s="52"/>
      <c r="E154" s="52"/>
      <c r="F154" s="52"/>
      <c r="G154" s="52"/>
      <c r="H154" s="52"/>
      <c r="I154" s="52"/>
      <c r="J154" s="52"/>
    </row>
    <row r="155">
      <c r="A155" s="148"/>
      <c r="B155" s="330"/>
      <c r="C155" s="52"/>
      <c r="D155" s="52"/>
      <c r="E155" s="52"/>
      <c r="F155" s="52"/>
      <c r="G155" s="52"/>
      <c r="H155" s="52"/>
      <c r="I155" s="52"/>
      <c r="J155" s="52"/>
    </row>
    <row r="156">
      <c r="A156" s="148"/>
      <c r="B156" s="330"/>
      <c r="C156" s="52"/>
      <c r="D156" s="52"/>
      <c r="E156" s="52"/>
      <c r="F156" s="52"/>
      <c r="G156" s="52"/>
      <c r="H156" s="52"/>
      <c r="I156" s="52"/>
      <c r="J156" s="52"/>
    </row>
    <row r="157">
      <c r="A157" s="148"/>
      <c r="B157" s="330"/>
      <c r="C157" s="52"/>
      <c r="D157" s="52"/>
      <c r="E157" s="52"/>
      <c r="F157" s="52"/>
      <c r="G157" s="52"/>
      <c r="H157" s="52"/>
      <c r="I157" s="52"/>
      <c r="J157" s="52"/>
    </row>
    <row r="158">
      <c r="A158" s="148"/>
      <c r="B158" s="330"/>
      <c r="C158" s="52"/>
      <c r="D158" s="52"/>
      <c r="E158" s="52"/>
      <c r="F158" s="52"/>
      <c r="G158" s="52"/>
      <c r="H158" s="52"/>
      <c r="I158" s="52"/>
      <c r="J158" s="52"/>
    </row>
    <row r="159">
      <c r="A159" s="148"/>
      <c r="B159" s="330"/>
      <c r="C159" s="52"/>
      <c r="D159" s="52"/>
      <c r="E159" s="52"/>
      <c r="F159" s="52"/>
      <c r="G159" s="52"/>
      <c r="H159" s="52"/>
      <c r="I159" s="52"/>
      <c r="J159" s="52"/>
    </row>
    <row r="160">
      <c r="A160" s="148"/>
      <c r="B160" s="330"/>
      <c r="C160" s="52"/>
      <c r="D160" s="52"/>
      <c r="E160" s="52"/>
      <c r="F160" s="52"/>
      <c r="G160" s="52"/>
      <c r="H160" s="52"/>
      <c r="I160" s="52"/>
      <c r="J160" s="52"/>
    </row>
    <row r="161">
      <c r="A161" s="148"/>
      <c r="B161" s="330"/>
      <c r="C161" s="52"/>
      <c r="D161" s="52"/>
      <c r="E161" s="52"/>
      <c r="F161" s="52"/>
      <c r="G161" s="52"/>
      <c r="H161" s="52"/>
      <c r="I161" s="52"/>
      <c r="J161" s="52"/>
    </row>
    <row r="162">
      <c r="A162" s="148"/>
      <c r="B162" s="330"/>
      <c r="C162" s="52"/>
      <c r="D162" s="52"/>
      <c r="E162" s="52"/>
      <c r="F162" s="52"/>
      <c r="G162" s="52"/>
      <c r="H162" s="52"/>
      <c r="I162" s="52"/>
      <c r="J162" s="52"/>
    </row>
    <row r="163">
      <c r="A163" s="148"/>
      <c r="B163" s="330"/>
      <c r="C163" s="52"/>
      <c r="D163" s="52"/>
      <c r="E163" s="52"/>
      <c r="F163" s="52"/>
      <c r="G163" s="52"/>
      <c r="H163" s="52"/>
      <c r="I163" s="52"/>
      <c r="J163" s="52"/>
    </row>
    <row r="164">
      <c r="A164" s="148"/>
      <c r="B164" s="330"/>
      <c r="C164" s="52"/>
      <c r="D164" s="52"/>
      <c r="E164" s="52"/>
      <c r="F164" s="52"/>
      <c r="G164" s="52"/>
      <c r="H164" s="52"/>
      <c r="I164" s="52"/>
      <c r="J164" s="52"/>
    </row>
    <row r="165">
      <c r="A165" s="148"/>
      <c r="B165" s="330"/>
      <c r="C165" s="52"/>
      <c r="D165" s="52"/>
      <c r="E165" s="52"/>
      <c r="F165" s="52"/>
      <c r="G165" s="52"/>
      <c r="H165" s="52"/>
      <c r="I165" s="52"/>
      <c r="J165" s="52"/>
    </row>
    <row r="166">
      <c r="A166" s="148"/>
      <c r="B166" s="330"/>
      <c r="C166" s="52"/>
      <c r="D166" s="52"/>
      <c r="E166" s="52"/>
      <c r="F166" s="52"/>
      <c r="G166" s="52"/>
      <c r="H166" s="52"/>
      <c r="I166" s="52"/>
      <c r="J166" s="52"/>
    </row>
    <row r="167">
      <c r="A167" s="148"/>
      <c r="B167" s="330"/>
      <c r="C167" s="52"/>
      <c r="D167" s="52"/>
      <c r="E167" s="331">
        <v>45517.645809699075</v>
      </c>
      <c r="F167" s="52"/>
      <c r="G167" s="52"/>
      <c r="H167" s="52"/>
      <c r="I167" s="52"/>
      <c r="J167" s="52"/>
    </row>
    <row r="168">
      <c r="A168" s="148"/>
      <c r="B168" s="330"/>
      <c r="C168" s="52"/>
      <c r="D168" s="52"/>
      <c r="E168" s="331">
        <v>45518.518029363426</v>
      </c>
      <c r="F168" s="52"/>
      <c r="G168" s="52"/>
      <c r="H168" s="52"/>
      <c r="I168" s="52"/>
      <c r="J168" s="52"/>
    </row>
    <row r="169">
      <c r="A169" s="148"/>
      <c r="B169" s="330"/>
      <c r="C169" s="52"/>
      <c r="D169" s="52"/>
      <c r="E169" s="331">
        <v>45518.51888336806</v>
      </c>
      <c r="F169" s="52"/>
      <c r="G169" s="52"/>
      <c r="H169" s="52"/>
      <c r="I169" s="52"/>
      <c r="J169" s="52"/>
    </row>
    <row r="170">
      <c r="A170" s="148"/>
      <c r="B170" s="330"/>
      <c r="C170" s="52"/>
      <c r="D170" s="52"/>
      <c r="E170" s="331">
        <v>45519.59961809027</v>
      </c>
      <c r="F170" s="52"/>
      <c r="G170" s="52"/>
      <c r="H170" s="52"/>
      <c r="I170" s="52"/>
      <c r="J170" s="52"/>
    </row>
    <row r="171">
      <c r="A171" s="148"/>
      <c r="B171" s="330"/>
      <c r="C171" s="52"/>
      <c r="D171" s="52"/>
      <c r="E171" s="331">
        <v>45519.69502996528</v>
      </c>
      <c r="F171" s="52"/>
      <c r="G171" s="52"/>
      <c r="H171" s="52"/>
      <c r="I171" s="52"/>
      <c r="J171" s="52"/>
    </row>
    <row r="172">
      <c r="A172" s="341"/>
      <c r="B172" s="342" t="s">
        <v>1545</v>
      </c>
      <c r="C172" s="343">
        <v>173.0</v>
      </c>
      <c r="D172" s="343">
        <v>9.0</v>
      </c>
      <c r="E172" s="343">
        <v>164.0</v>
      </c>
      <c r="F172" s="38">
        <v>94.8</v>
      </c>
      <c r="G172" s="52"/>
      <c r="H172" s="52"/>
      <c r="I172" s="52"/>
      <c r="J172" s="52"/>
    </row>
    <row r="173">
      <c r="A173" s="148"/>
      <c r="B173" s="330"/>
      <c r="C173" s="52"/>
      <c r="D173" s="52"/>
      <c r="E173" s="331">
        <v>45524.43585530092</v>
      </c>
      <c r="F173" s="52"/>
      <c r="G173" s="52"/>
      <c r="H173" s="52"/>
      <c r="I173" s="52"/>
      <c r="J173" s="52"/>
    </row>
    <row r="174">
      <c r="A174" s="148"/>
      <c r="B174" s="330"/>
      <c r="C174" s="52"/>
      <c r="D174" s="52"/>
      <c r="E174" s="331">
        <v>45524.43621277778</v>
      </c>
      <c r="F174" s="52"/>
      <c r="G174" s="52"/>
      <c r="H174" s="52"/>
      <c r="I174" s="52"/>
      <c r="J174" s="52"/>
    </row>
    <row r="175">
      <c r="A175" s="341"/>
      <c r="B175" s="342" t="s">
        <v>1546</v>
      </c>
      <c r="C175" s="343">
        <v>175.0</v>
      </c>
      <c r="D175" s="343">
        <v>27.0</v>
      </c>
      <c r="E175" s="343">
        <v>148.0</v>
      </c>
      <c r="F175" s="38">
        <v>84.57</v>
      </c>
      <c r="G175" s="52"/>
      <c r="H175" s="52"/>
      <c r="I175" s="52"/>
      <c r="J175" s="52"/>
    </row>
    <row r="176">
      <c r="A176" s="148"/>
      <c r="B176" s="330"/>
      <c r="C176" s="52"/>
      <c r="D176" s="52"/>
      <c r="E176" s="331">
        <v>45531.471711273145</v>
      </c>
      <c r="F176" s="52"/>
      <c r="G176" s="52"/>
      <c r="H176" s="52"/>
      <c r="I176" s="52"/>
      <c r="J176" s="52"/>
    </row>
    <row r="177">
      <c r="A177" s="148"/>
      <c r="B177" s="330"/>
      <c r="C177" s="52"/>
      <c r="D177" s="52"/>
      <c r="E177" s="331">
        <v>45531.53908554398</v>
      </c>
      <c r="F177" s="52"/>
      <c r="G177" s="52"/>
      <c r="H177" s="52"/>
      <c r="I177" s="52"/>
      <c r="J177" s="52"/>
    </row>
    <row r="178">
      <c r="A178" s="148"/>
      <c r="B178" s="330"/>
      <c r="C178" s="52"/>
      <c r="D178" s="52"/>
      <c r="E178" s="331">
        <v>45531.685277743054</v>
      </c>
      <c r="F178" s="52"/>
      <c r="G178" s="52"/>
      <c r="H178" s="52"/>
      <c r="I178" s="52"/>
      <c r="J178" s="52"/>
    </row>
    <row r="179">
      <c r="A179" s="148"/>
      <c r="B179" s="330"/>
      <c r="C179" s="52"/>
      <c r="D179" s="52"/>
      <c r="E179" s="331">
        <v>45532.67677481481</v>
      </c>
      <c r="F179" s="52"/>
      <c r="G179" s="52"/>
      <c r="H179" s="52"/>
      <c r="I179" s="52"/>
      <c r="J179" s="52"/>
    </row>
    <row r="180">
      <c r="A180" s="341"/>
      <c r="B180" s="342" t="s">
        <v>1547</v>
      </c>
      <c r="C180" s="343">
        <v>180.0</v>
      </c>
      <c r="D180" s="343">
        <v>28.0</v>
      </c>
      <c r="E180" s="343">
        <v>152.0</v>
      </c>
      <c r="F180" s="38">
        <v>84.44</v>
      </c>
      <c r="G180" s="52"/>
      <c r="H180" s="52"/>
      <c r="I180" s="52"/>
      <c r="J180" s="52"/>
    </row>
    <row r="181">
      <c r="A181" s="148"/>
      <c r="B181" s="330"/>
      <c r="C181" s="52"/>
      <c r="D181" s="52"/>
      <c r="E181" s="331">
        <v>45541.7056284375</v>
      </c>
      <c r="F181" s="52"/>
      <c r="G181" s="52"/>
      <c r="H181" s="52"/>
      <c r="I181" s="52"/>
      <c r="J181" s="52"/>
    </row>
    <row r="182">
      <c r="A182" s="341"/>
      <c r="B182" s="342" t="s">
        <v>1548</v>
      </c>
      <c r="C182" s="343">
        <v>183.0</v>
      </c>
      <c r="D182" s="343">
        <v>30.0</v>
      </c>
      <c r="E182" s="343">
        <v>153.0</v>
      </c>
      <c r="F182" s="38">
        <v>83.61</v>
      </c>
      <c r="G182" s="52"/>
      <c r="H182" s="52"/>
      <c r="I182" s="52"/>
      <c r="J182" s="52"/>
    </row>
    <row r="183">
      <c r="A183" s="148"/>
      <c r="B183" s="330"/>
      <c r="C183" s="52"/>
      <c r="D183" s="52"/>
      <c r="E183" s="331">
        <v>45548.66338398148</v>
      </c>
      <c r="F183" s="52"/>
      <c r="G183" s="52"/>
      <c r="H183" s="52"/>
      <c r="I183" s="52"/>
      <c r="J183" s="52"/>
    </row>
    <row r="184">
      <c r="A184" s="341"/>
      <c r="B184" s="342" t="s">
        <v>1549</v>
      </c>
      <c r="C184" s="343">
        <v>185.0</v>
      </c>
      <c r="D184" s="343">
        <v>42.0</v>
      </c>
      <c r="E184" s="343">
        <v>143.0</v>
      </c>
      <c r="F184" s="38">
        <v>77.3</v>
      </c>
      <c r="G184" s="52"/>
      <c r="H184" s="52"/>
      <c r="I184" s="52"/>
      <c r="J184" s="52"/>
    </row>
    <row r="185">
      <c r="A185" s="148"/>
      <c r="B185" s="330"/>
      <c r="C185" s="52"/>
      <c r="D185" s="52"/>
      <c r="E185" s="331">
        <v>45555.41114909722</v>
      </c>
      <c r="F185" s="52"/>
      <c r="G185" s="52"/>
      <c r="H185" s="52"/>
      <c r="I185" s="52"/>
      <c r="J185" s="52"/>
    </row>
    <row r="186">
      <c r="A186" s="148"/>
      <c r="B186" s="330"/>
      <c r="C186" s="52"/>
      <c r="D186" s="52"/>
      <c r="E186" s="331">
        <v>45555.58323721065</v>
      </c>
      <c r="F186" s="52"/>
      <c r="G186" s="52"/>
      <c r="H186" s="52"/>
      <c r="I186" s="52"/>
      <c r="J186" s="52"/>
    </row>
    <row r="187">
      <c r="A187" s="341"/>
      <c r="B187" s="342" t="s">
        <v>1550</v>
      </c>
      <c r="C187" s="343">
        <v>186.0</v>
      </c>
      <c r="D187" s="343">
        <v>39.0</v>
      </c>
      <c r="E187" s="343">
        <v>147.0</v>
      </c>
      <c r="F187" s="38">
        <v>79.03</v>
      </c>
      <c r="G187" s="52"/>
      <c r="H187" s="52"/>
      <c r="I187" s="52"/>
      <c r="J187" s="52"/>
    </row>
    <row r="188">
      <c r="A188" s="341"/>
      <c r="B188" s="342" t="s">
        <v>1551</v>
      </c>
      <c r="C188" s="343">
        <v>190.0</v>
      </c>
      <c r="D188" s="343">
        <v>1.0</v>
      </c>
      <c r="E188" s="343">
        <v>189.0</v>
      </c>
      <c r="F188" s="38">
        <v>99.47</v>
      </c>
      <c r="G188" s="52"/>
      <c r="H188" s="52"/>
      <c r="I188" s="52"/>
      <c r="J188" s="52"/>
    </row>
    <row r="189">
      <c r="A189" s="148"/>
      <c r="B189" s="330"/>
      <c r="C189" s="52"/>
      <c r="D189" s="52"/>
      <c r="E189" s="331">
        <v>45568.62352753472</v>
      </c>
      <c r="F189" s="52"/>
      <c r="G189" s="52"/>
      <c r="H189" s="52"/>
      <c r="I189" s="52"/>
      <c r="J189" s="52"/>
    </row>
    <row r="190">
      <c r="A190" s="148"/>
      <c r="B190" s="330"/>
      <c r="C190" s="52"/>
      <c r="D190" s="52"/>
      <c r="E190" s="331">
        <v>45568.624375162035</v>
      </c>
      <c r="F190" s="52"/>
      <c r="G190" s="52"/>
      <c r="H190" s="52"/>
      <c r="I190" s="52"/>
      <c r="J190" s="52"/>
    </row>
    <row r="191">
      <c r="A191" s="341"/>
      <c r="B191" s="342" t="s">
        <v>1552</v>
      </c>
      <c r="C191" s="343">
        <v>191.0</v>
      </c>
      <c r="D191" s="343">
        <v>86.0</v>
      </c>
      <c r="E191" s="343">
        <v>105.0</v>
      </c>
      <c r="F191" s="38">
        <v>54.97</v>
      </c>
      <c r="G191" s="52"/>
      <c r="H191" s="52"/>
      <c r="I191" s="52"/>
      <c r="J191" s="52"/>
    </row>
    <row r="192">
      <c r="A192" s="148"/>
      <c r="B192" s="330"/>
      <c r="C192" s="52"/>
      <c r="D192" s="52"/>
      <c r="E192" s="331">
        <v>45572.411800856484</v>
      </c>
      <c r="F192" s="52"/>
      <c r="G192" s="52"/>
      <c r="H192" s="52"/>
      <c r="I192" s="52"/>
      <c r="J192" s="52"/>
    </row>
    <row r="193">
      <c r="A193" s="148"/>
      <c r="B193" s="330"/>
      <c r="C193" s="52"/>
      <c r="D193" s="52"/>
      <c r="E193" s="331">
        <v>45572.412975162035</v>
      </c>
      <c r="F193" s="52"/>
      <c r="G193" s="52"/>
      <c r="H193" s="52"/>
      <c r="I193" s="52"/>
      <c r="J193" s="52"/>
    </row>
    <row r="194">
      <c r="A194" s="148"/>
      <c r="B194" s="330"/>
      <c r="C194" s="52"/>
      <c r="D194" s="52"/>
      <c r="E194" s="331">
        <v>45572.42171546296</v>
      </c>
      <c r="F194" s="52"/>
      <c r="G194" s="52"/>
      <c r="H194" s="52"/>
      <c r="I194" s="52"/>
      <c r="J194" s="52"/>
    </row>
    <row r="195">
      <c r="A195" s="148"/>
      <c r="B195" s="330"/>
      <c r="C195" s="52"/>
      <c r="D195" s="52"/>
      <c r="E195" s="331">
        <v>45576.64762287037</v>
      </c>
      <c r="F195" s="52"/>
      <c r="G195" s="52"/>
      <c r="H195" s="52"/>
      <c r="I195" s="52"/>
      <c r="J195" s="52"/>
    </row>
    <row r="196">
      <c r="A196" s="148"/>
      <c r="B196" s="330"/>
      <c r="C196" s="52"/>
      <c r="D196" s="52"/>
      <c r="E196" s="331">
        <v>45576.659385625</v>
      </c>
      <c r="F196" s="52"/>
      <c r="G196" s="52"/>
      <c r="H196" s="52"/>
      <c r="I196" s="52"/>
      <c r="J196" s="52"/>
    </row>
    <row r="197">
      <c r="A197" s="148"/>
      <c r="B197" s="330"/>
      <c r="C197" s="52"/>
      <c r="D197" s="52"/>
      <c r="E197" s="331">
        <v>45576.660750613424</v>
      </c>
      <c r="F197" s="52"/>
      <c r="G197" s="52"/>
      <c r="H197" s="52"/>
      <c r="I197" s="52"/>
      <c r="J197" s="52"/>
    </row>
    <row r="198">
      <c r="A198" s="341"/>
      <c r="B198" s="342" t="s">
        <v>1553</v>
      </c>
      <c r="C198" s="343">
        <v>191.0</v>
      </c>
      <c r="D198" s="343">
        <v>86.0</v>
      </c>
      <c r="E198" s="343">
        <v>105.0</v>
      </c>
      <c r="F198" s="38">
        <v>54.97</v>
      </c>
      <c r="G198" s="52"/>
      <c r="H198" s="52"/>
      <c r="I198" s="52"/>
      <c r="J198" s="52"/>
    </row>
    <row r="199">
      <c r="A199" s="148"/>
      <c r="B199" s="330"/>
      <c r="C199" s="52"/>
      <c r="D199" s="52"/>
      <c r="E199" s="331">
        <v>45580.36117788195</v>
      </c>
      <c r="F199" s="52"/>
      <c r="G199" s="52"/>
      <c r="H199" s="52"/>
      <c r="I199" s="52"/>
      <c r="J199" s="52"/>
    </row>
    <row r="200">
      <c r="A200" s="148"/>
      <c r="B200" s="330"/>
      <c r="C200" s="52"/>
      <c r="D200" s="52"/>
      <c r="E200" s="331">
        <v>45580.36471709491</v>
      </c>
      <c r="F200" s="52"/>
      <c r="G200" s="52"/>
      <c r="H200" s="52"/>
      <c r="I200" s="52"/>
      <c r="J200" s="52"/>
    </row>
    <row r="201">
      <c r="A201" s="148"/>
      <c r="B201" s="330"/>
      <c r="C201" s="52"/>
      <c r="D201" s="52"/>
      <c r="E201" s="331">
        <v>45582.359290844906</v>
      </c>
      <c r="F201" s="52"/>
      <c r="G201" s="52"/>
      <c r="H201" s="52"/>
      <c r="I201" s="52"/>
      <c r="J201" s="52"/>
    </row>
    <row r="202">
      <c r="A202" s="148"/>
      <c r="B202" s="330"/>
      <c r="C202" s="52"/>
      <c r="D202" s="52"/>
      <c r="E202" s="331">
        <v>45582.38059822917</v>
      </c>
      <c r="F202" s="52"/>
      <c r="G202" s="52"/>
      <c r="H202" s="52"/>
      <c r="I202" s="52"/>
      <c r="J202" s="52"/>
    </row>
    <row r="203">
      <c r="A203" s="148"/>
      <c r="B203" s="330"/>
      <c r="C203" s="52"/>
      <c r="D203" s="52"/>
      <c r="E203" s="331">
        <v>45582.381738958335</v>
      </c>
      <c r="F203" s="52"/>
      <c r="G203" s="52"/>
      <c r="H203" s="52"/>
      <c r="I203" s="52"/>
      <c r="J203" s="52"/>
    </row>
    <row r="204">
      <c r="A204" s="341"/>
      <c r="B204" s="342" t="s">
        <v>1554</v>
      </c>
      <c r="C204" s="343">
        <v>191.0</v>
      </c>
      <c r="D204" s="343">
        <v>82.0</v>
      </c>
      <c r="E204" s="343">
        <v>109.0</v>
      </c>
      <c r="F204" s="38">
        <v>57.07</v>
      </c>
      <c r="G204" s="52"/>
      <c r="H204" s="52"/>
      <c r="I204" s="52"/>
      <c r="J204" s="52"/>
    </row>
    <row r="205">
      <c r="A205" s="148"/>
      <c r="B205" s="330"/>
      <c r="C205" s="52"/>
      <c r="D205" s="52"/>
      <c r="E205" s="52"/>
      <c r="F205" s="52"/>
      <c r="G205" s="52"/>
      <c r="H205" s="52"/>
      <c r="I205" s="52"/>
      <c r="J205" s="52"/>
    </row>
    <row r="206">
      <c r="A206" s="148"/>
      <c r="B206" s="330"/>
      <c r="C206" s="52"/>
      <c r="D206" s="52"/>
      <c r="E206" s="331">
        <v>45590.62786983796</v>
      </c>
      <c r="F206" s="52"/>
      <c r="G206" s="52"/>
      <c r="H206" s="52"/>
      <c r="I206" s="52"/>
      <c r="J206" s="52"/>
    </row>
    <row r="207">
      <c r="A207" s="341"/>
      <c r="B207" s="342" t="s">
        <v>1555</v>
      </c>
      <c r="C207" s="343">
        <v>192.0</v>
      </c>
      <c r="D207" s="343">
        <v>56.0</v>
      </c>
      <c r="E207" s="343">
        <v>136.0</v>
      </c>
      <c r="F207" s="38">
        <v>70.83</v>
      </c>
      <c r="G207" s="52"/>
      <c r="H207" s="52"/>
      <c r="I207" s="52"/>
      <c r="J207" s="52"/>
    </row>
    <row r="208">
      <c r="A208" s="341"/>
      <c r="B208" s="342" t="s">
        <v>1556</v>
      </c>
      <c r="C208" s="343">
        <v>192.0</v>
      </c>
      <c r="D208" s="343">
        <v>59.0</v>
      </c>
      <c r="E208" s="343">
        <v>133.0</v>
      </c>
      <c r="F208" s="38">
        <v>69.27</v>
      </c>
      <c r="G208" s="52"/>
      <c r="H208" s="52"/>
      <c r="I208" s="52"/>
      <c r="J208" s="52"/>
    </row>
    <row r="209">
      <c r="A209" s="341"/>
      <c r="B209" s="342" t="s">
        <v>1557</v>
      </c>
      <c r="C209" s="343">
        <v>192.0</v>
      </c>
      <c r="D209" s="343">
        <v>59.0</v>
      </c>
      <c r="E209" s="343">
        <v>133.0</v>
      </c>
      <c r="F209" s="38">
        <v>69.27</v>
      </c>
      <c r="G209" s="52"/>
      <c r="H209" s="52"/>
      <c r="I209" s="52"/>
      <c r="J209" s="52"/>
    </row>
    <row r="210">
      <c r="A210" s="148"/>
      <c r="B210" s="330"/>
      <c r="C210" s="52"/>
      <c r="D210" s="52"/>
      <c r="E210" s="331">
        <v>45607.484353402775</v>
      </c>
      <c r="F210" s="52"/>
      <c r="G210" s="52"/>
      <c r="H210" s="52"/>
      <c r="I210" s="52"/>
      <c r="J210" s="52"/>
    </row>
    <row r="211">
      <c r="A211" s="148"/>
      <c r="B211" s="330"/>
      <c r="C211" s="52"/>
      <c r="D211" s="52"/>
      <c r="E211" s="331">
        <v>45607.48512328704</v>
      </c>
      <c r="F211" s="52"/>
      <c r="G211" s="52"/>
      <c r="H211" s="52"/>
      <c r="I211" s="52"/>
      <c r="J211" s="52"/>
    </row>
    <row r="212">
      <c r="A212" s="148"/>
      <c r="B212" s="330"/>
      <c r="C212" s="52"/>
      <c r="D212" s="52"/>
      <c r="E212" s="331">
        <v>45607.486133252314</v>
      </c>
      <c r="F212" s="52"/>
      <c r="G212" s="52"/>
      <c r="H212" s="52"/>
      <c r="I212" s="52"/>
      <c r="J212" s="52"/>
    </row>
    <row r="213">
      <c r="A213" s="341"/>
      <c r="B213" s="342" t="s">
        <v>1558</v>
      </c>
      <c r="C213" s="343">
        <v>196.0</v>
      </c>
      <c r="D213" s="343">
        <v>59.0</v>
      </c>
      <c r="E213" s="343">
        <v>137.0</v>
      </c>
      <c r="F213" s="38">
        <v>69.9</v>
      </c>
      <c r="G213" s="52"/>
      <c r="H213" s="52"/>
      <c r="I213" s="52"/>
      <c r="J213" s="52"/>
    </row>
    <row r="214">
      <c r="A214" s="148"/>
      <c r="B214" s="330"/>
      <c r="C214" s="52"/>
      <c r="D214" s="52"/>
      <c r="E214" s="331">
        <v>45614.575847025466</v>
      </c>
      <c r="F214" s="52"/>
      <c r="G214" s="52"/>
      <c r="H214" s="52"/>
      <c r="I214" s="52"/>
      <c r="J214" s="52"/>
    </row>
    <row r="215">
      <c r="A215" s="148"/>
      <c r="B215" s="330"/>
      <c r="C215" s="52"/>
      <c r="D215" s="52"/>
      <c r="E215" s="331">
        <v>45614.65901123843</v>
      </c>
      <c r="F215" s="52"/>
      <c r="G215" s="52"/>
      <c r="H215" s="52"/>
      <c r="I215" s="52"/>
      <c r="J215" s="52"/>
    </row>
    <row r="216">
      <c r="A216" s="148"/>
      <c r="B216" s="330"/>
      <c r="C216" s="52"/>
      <c r="D216" s="52"/>
      <c r="E216" s="331">
        <v>45614.66123575231</v>
      </c>
      <c r="F216" s="52"/>
      <c r="G216" s="52"/>
      <c r="H216" s="52"/>
      <c r="I216" s="52"/>
      <c r="J216" s="52"/>
    </row>
    <row r="217">
      <c r="A217" s="148"/>
      <c r="B217" s="330"/>
      <c r="C217" s="52"/>
      <c r="D217" s="52"/>
      <c r="E217" s="331">
        <v>45618.36606516204</v>
      </c>
      <c r="F217" s="52"/>
      <c r="G217" s="52"/>
      <c r="H217" s="52"/>
      <c r="I217" s="52"/>
      <c r="J217" s="52"/>
    </row>
    <row r="218">
      <c r="A218" s="148"/>
      <c r="B218" s="330"/>
      <c r="C218" s="52"/>
      <c r="D218" s="52"/>
      <c r="E218" s="331">
        <v>45618.367082372686</v>
      </c>
      <c r="F218" s="52"/>
      <c r="G218" s="52"/>
      <c r="H218" s="52"/>
      <c r="I218" s="52"/>
      <c r="J218" s="52"/>
    </row>
    <row r="219">
      <c r="A219" s="341"/>
      <c r="B219" s="342" t="s">
        <v>1559</v>
      </c>
      <c r="C219" s="343">
        <v>201.0</v>
      </c>
      <c r="D219" s="343">
        <v>56.0</v>
      </c>
      <c r="E219" s="343">
        <v>145.0</v>
      </c>
      <c r="F219" s="38">
        <v>72.14</v>
      </c>
      <c r="G219" s="52"/>
      <c r="H219" s="52"/>
      <c r="I219" s="52"/>
      <c r="J219" s="52"/>
    </row>
    <row r="220">
      <c r="A220" s="341"/>
      <c r="B220" s="342" t="s">
        <v>1560</v>
      </c>
      <c r="C220" s="343">
        <v>208.0</v>
      </c>
      <c r="D220" s="343">
        <v>48.0</v>
      </c>
      <c r="E220" s="343">
        <v>160.0</v>
      </c>
      <c r="F220" s="38">
        <v>76.92</v>
      </c>
      <c r="G220" s="52"/>
      <c r="H220" s="52"/>
      <c r="I220" s="52"/>
      <c r="J220" s="52"/>
    </row>
    <row r="221">
      <c r="A221" s="341"/>
      <c r="B221" s="342" t="s">
        <v>1561</v>
      </c>
      <c r="C221" s="343">
        <v>208.0</v>
      </c>
      <c r="D221" s="343">
        <v>44.0</v>
      </c>
      <c r="E221" s="343">
        <v>164.0</v>
      </c>
      <c r="F221" s="38">
        <v>78.85</v>
      </c>
      <c r="G221" s="52"/>
      <c r="H221" s="52"/>
      <c r="I221" s="52"/>
      <c r="J221" s="52"/>
    </row>
    <row r="222">
      <c r="A222" s="148"/>
      <c r="B222" s="330"/>
      <c r="C222" s="52"/>
      <c r="D222" s="52"/>
      <c r="E222" s="331">
        <v>45636.701109629634</v>
      </c>
      <c r="F222" s="52"/>
      <c r="G222" s="52"/>
      <c r="H222" s="52"/>
      <c r="I222" s="52"/>
      <c r="J222" s="52"/>
    </row>
    <row r="223">
      <c r="A223" s="341"/>
      <c r="B223" s="342" t="s">
        <v>1562</v>
      </c>
      <c r="C223" s="343">
        <v>213.0</v>
      </c>
      <c r="D223" s="343">
        <v>42.0</v>
      </c>
      <c r="E223" s="343">
        <v>171.0</v>
      </c>
      <c r="F223" s="38">
        <v>80.28</v>
      </c>
      <c r="G223" s="52"/>
      <c r="H223" s="52"/>
      <c r="I223" s="52"/>
      <c r="J223" s="52"/>
    </row>
    <row r="224">
      <c r="A224" s="148"/>
      <c r="B224" s="330"/>
      <c r="C224" s="52"/>
      <c r="D224" s="52"/>
      <c r="E224" s="331">
        <v>45642.44265159722</v>
      </c>
      <c r="F224" s="52"/>
      <c r="G224" s="52"/>
      <c r="H224" s="52"/>
      <c r="I224" s="52"/>
      <c r="J224" s="52"/>
    </row>
    <row r="225">
      <c r="A225" s="148"/>
      <c r="B225" s="330"/>
      <c r="C225" s="52"/>
      <c r="D225" s="52"/>
      <c r="E225" s="331">
        <v>45642.44541622685</v>
      </c>
      <c r="F225" s="52"/>
      <c r="G225" s="52"/>
      <c r="H225" s="52"/>
      <c r="I225" s="52"/>
      <c r="J225" s="52"/>
    </row>
    <row r="226">
      <c r="A226" s="148"/>
      <c r="B226" s="330"/>
      <c r="C226" s="52"/>
      <c r="D226" s="52"/>
      <c r="E226" s="331">
        <v>45642.6265228125</v>
      </c>
      <c r="F226" s="52"/>
      <c r="G226" s="52"/>
      <c r="H226" s="52"/>
      <c r="I226" s="52"/>
      <c r="J226" s="52"/>
    </row>
    <row r="227">
      <c r="A227" s="148"/>
      <c r="B227" s="330"/>
      <c r="C227" s="52"/>
      <c r="D227" s="52"/>
      <c r="E227" s="331">
        <v>45643.472782337965</v>
      </c>
      <c r="F227" s="52"/>
      <c r="G227" s="52"/>
      <c r="H227" s="52"/>
      <c r="I227" s="52"/>
      <c r="J227" s="52"/>
    </row>
    <row r="228">
      <c r="A228" s="148"/>
      <c r="B228" s="330"/>
      <c r="C228" s="52"/>
      <c r="D228" s="52"/>
      <c r="E228" s="331">
        <v>45644.52561321759</v>
      </c>
      <c r="F228" s="52"/>
      <c r="G228" s="52"/>
      <c r="H228" s="52"/>
      <c r="I228" s="52"/>
      <c r="J228" s="52"/>
    </row>
    <row r="229">
      <c r="A229" s="148"/>
      <c r="B229" s="330"/>
      <c r="C229" s="52"/>
      <c r="D229" s="52"/>
      <c r="E229" s="331">
        <v>45646.656632893515</v>
      </c>
      <c r="F229" s="52"/>
      <c r="G229" s="52"/>
      <c r="H229" s="52"/>
      <c r="I229" s="52"/>
      <c r="J229" s="52"/>
    </row>
    <row r="230">
      <c r="A230" s="341"/>
      <c r="B230" s="342" t="s">
        <v>1563</v>
      </c>
      <c r="C230" s="343">
        <v>215.0</v>
      </c>
      <c r="D230" s="343">
        <v>41.0</v>
      </c>
      <c r="E230" s="343">
        <v>174.0</v>
      </c>
      <c r="F230" s="38">
        <v>80.93</v>
      </c>
      <c r="G230" s="52"/>
      <c r="H230" s="52"/>
      <c r="I230" s="52"/>
      <c r="J230" s="52"/>
    </row>
    <row r="231">
      <c r="A231" s="341"/>
      <c r="B231" s="342" t="s">
        <v>1564</v>
      </c>
      <c r="C231" s="343">
        <v>215.0</v>
      </c>
      <c r="D231" s="343">
        <v>41.0</v>
      </c>
      <c r="E231" s="343">
        <v>174.0</v>
      </c>
      <c r="F231" s="38">
        <v>80.93</v>
      </c>
      <c r="G231" s="52"/>
      <c r="H231" s="52"/>
      <c r="I231" s="52"/>
      <c r="J231" s="52"/>
    </row>
    <row r="232">
      <c r="A232" s="148"/>
      <c r="B232" s="330"/>
      <c r="C232" s="52"/>
      <c r="D232" s="52"/>
      <c r="E232" s="331">
        <v>45657.439744421295</v>
      </c>
      <c r="F232" s="52"/>
      <c r="G232" s="52"/>
      <c r="H232" s="52"/>
      <c r="I232" s="52"/>
      <c r="J232" s="52"/>
    </row>
    <row r="233">
      <c r="A233" s="148"/>
      <c r="B233" s="330"/>
      <c r="C233" s="52"/>
      <c r="D233" s="52"/>
      <c r="E233" s="331">
        <v>45659.41863422454</v>
      </c>
      <c r="F233" s="52"/>
      <c r="G233" s="52"/>
      <c r="H233" s="52"/>
      <c r="I233" s="52"/>
      <c r="J233" s="52"/>
    </row>
    <row r="234">
      <c r="A234" s="341"/>
      <c r="B234" s="342" t="s">
        <v>1565</v>
      </c>
      <c r="C234" s="343">
        <v>0.0</v>
      </c>
      <c r="D234" s="343">
        <v>0.0</v>
      </c>
      <c r="E234" s="343">
        <v>0.0</v>
      </c>
      <c r="F234" s="38" t="s">
        <v>1566</v>
      </c>
      <c r="G234" s="52"/>
      <c r="H234" s="52"/>
      <c r="I234" s="52"/>
      <c r="J234" s="52"/>
    </row>
    <row r="235">
      <c r="A235" s="341"/>
      <c r="B235" s="342" t="s">
        <v>1567</v>
      </c>
      <c r="C235" s="343">
        <v>0.0</v>
      </c>
      <c r="D235" s="343">
        <v>0.0</v>
      </c>
      <c r="E235" s="343">
        <v>0.0</v>
      </c>
      <c r="F235" s="38" t="s">
        <v>1566</v>
      </c>
      <c r="G235" s="52"/>
      <c r="H235" s="52"/>
      <c r="I235" s="52"/>
      <c r="J235" s="52"/>
    </row>
    <row r="236">
      <c r="A236" s="341"/>
      <c r="B236" s="342" t="s">
        <v>1568</v>
      </c>
      <c r="C236" s="343">
        <v>0.0</v>
      </c>
      <c r="D236" s="343">
        <v>0.0</v>
      </c>
      <c r="E236" s="343">
        <v>0.0</v>
      </c>
      <c r="F236" s="38" t="s">
        <v>1566</v>
      </c>
      <c r="G236" s="52"/>
      <c r="H236" s="52"/>
      <c r="I236" s="52"/>
      <c r="J236" s="52"/>
    </row>
    <row r="237">
      <c r="A237" s="341"/>
      <c r="B237" s="342" t="s">
        <v>1569</v>
      </c>
      <c r="C237" s="343">
        <v>0.0</v>
      </c>
      <c r="D237" s="343">
        <v>0.0</v>
      </c>
      <c r="E237" s="343">
        <v>0.0</v>
      </c>
      <c r="F237" s="38" t="s">
        <v>1566</v>
      </c>
      <c r="G237" s="52"/>
      <c r="H237" s="52"/>
      <c r="I237" s="52"/>
      <c r="J237" s="52"/>
    </row>
    <row r="238">
      <c r="A238" s="341"/>
      <c r="B238" s="342" t="s">
        <v>1570</v>
      </c>
      <c r="C238" s="343">
        <v>0.0</v>
      </c>
      <c r="D238" s="343">
        <v>0.0</v>
      </c>
      <c r="E238" s="343">
        <v>0.0</v>
      </c>
      <c r="F238" s="38" t="s">
        <v>1566</v>
      </c>
      <c r="G238" s="52"/>
      <c r="H238" s="52"/>
      <c r="I238" s="52"/>
      <c r="J238" s="52"/>
    </row>
    <row r="239">
      <c r="A239" s="341"/>
      <c r="B239" s="342" t="s">
        <v>1571</v>
      </c>
      <c r="C239" s="343">
        <v>0.0</v>
      </c>
      <c r="D239" s="343">
        <v>0.0</v>
      </c>
      <c r="E239" s="343">
        <v>0.0</v>
      </c>
      <c r="F239" s="38" t="s">
        <v>1566</v>
      </c>
      <c r="G239" s="52"/>
      <c r="H239" s="52"/>
      <c r="I239" s="52"/>
      <c r="J239" s="52"/>
    </row>
    <row r="240">
      <c r="A240" s="341"/>
      <c r="B240" s="342" t="s">
        <v>1572</v>
      </c>
      <c r="C240" s="343">
        <v>10.0</v>
      </c>
      <c r="D240" s="343">
        <v>9.0</v>
      </c>
      <c r="E240" s="343">
        <v>1.0</v>
      </c>
      <c r="F240" s="38">
        <v>10.0</v>
      </c>
      <c r="G240" s="52"/>
      <c r="H240" s="52"/>
      <c r="I240" s="52"/>
      <c r="J240" s="52"/>
    </row>
    <row r="241">
      <c r="A241" s="341"/>
      <c r="B241" s="342" t="s">
        <v>1573</v>
      </c>
      <c r="C241" s="343">
        <v>10.0</v>
      </c>
      <c r="D241" s="343">
        <v>9.0</v>
      </c>
      <c r="E241" s="343">
        <v>1.0</v>
      </c>
      <c r="F241" s="38">
        <v>10.0</v>
      </c>
      <c r="G241" s="52"/>
      <c r="H241" s="52"/>
      <c r="I241" s="52"/>
      <c r="J241" s="52"/>
    </row>
    <row r="242">
      <c r="A242" s="341"/>
      <c r="B242" s="342" t="s">
        <v>1574</v>
      </c>
      <c r="C242" s="343">
        <v>15.0</v>
      </c>
      <c r="D242" s="343">
        <v>15.0</v>
      </c>
      <c r="E242" s="343">
        <v>0.0</v>
      </c>
      <c r="F242" s="38">
        <v>0.0</v>
      </c>
      <c r="G242" s="52"/>
      <c r="H242" s="52"/>
      <c r="I242" s="52"/>
      <c r="J242" s="52"/>
    </row>
    <row r="243">
      <c r="A243" s="148"/>
      <c r="B243" s="330"/>
      <c r="C243" s="52"/>
      <c r="D243" s="52"/>
      <c r="E243" s="52"/>
      <c r="F243" s="52"/>
      <c r="G243" s="52"/>
      <c r="H243" s="52"/>
      <c r="I243" s="52"/>
      <c r="J243" s="52"/>
    </row>
    <row r="244">
      <c r="A244" s="148"/>
      <c r="B244" s="330"/>
      <c r="C244" s="52"/>
      <c r="D244" s="52"/>
      <c r="E244" s="52"/>
      <c r="F244" s="52"/>
      <c r="G244" s="52"/>
      <c r="H244" s="52"/>
      <c r="I244" s="52"/>
      <c r="J244" s="52"/>
    </row>
    <row r="245">
      <c r="A245" s="148"/>
      <c r="B245" s="330"/>
      <c r="C245" s="52"/>
      <c r="D245" s="52"/>
      <c r="E245" s="52"/>
      <c r="F245" s="52"/>
      <c r="G245" s="52"/>
      <c r="H245" s="52"/>
      <c r="I245" s="52"/>
      <c r="J245" s="52"/>
    </row>
    <row r="246">
      <c r="A246" s="148"/>
      <c r="B246" s="330"/>
      <c r="C246" s="52"/>
      <c r="D246" s="52"/>
      <c r="E246" s="52"/>
      <c r="F246" s="52"/>
      <c r="G246" s="52"/>
      <c r="H246" s="52"/>
      <c r="I246" s="52"/>
      <c r="J246" s="52"/>
    </row>
    <row r="247">
      <c r="A247" s="148"/>
      <c r="B247" s="330"/>
      <c r="C247" s="52"/>
      <c r="D247" s="52"/>
      <c r="E247" s="52"/>
      <c r="F247" s="52"/>
      <c r="G247" s="52"/>
      <c r="H247" s="52"/>
      <c r="I247" s="52"/>
      <c r="J247" s="52"/>
    </row>
    <row r="248">
      <c r="A248" s="148"/>
      <c r="B248" s="330"/>
      <c r="C248" s="52"/>
      <c r="D248" s="52"/>
      <c r="E248" s="52"/>
      <c r="F248" s="52"/>
      <c r="G248" s="52"/>
      <c r="H248" s="52"/>
      <c r="I248" s="52"/>
      <c r="J248" s="52"/>
    </row>
    <row r="249">
      <c r="A249" s="148"/>
      <c r="B249" s="330"/>
      <c r="C249" s="52"/>
      <c r="D249" s="52"/>
      <c r="E249" s="52"/>
      <c r="F249" s="52"/>
      <c r="G249" s="52"/>
      <c r="H249" s="52"/>
      <c r="I249" s="52"/>
      <c r="J249" s="52"/>
    </row>
    <row r="250">
      <c r="A250" s="148"/>
      <c r="B250" s="330"/>
      <c r="C250" s="52"/>
      <c r="D250" s="52"/>
      <c r="E250" s="52"/>
      <c r="F250" s="52"/>
      <c r="G250" s="52"/>
      <c r="H250" s="52"/>
      <c r="I250" s="52"/>
      <c r="J250" s="52"/>
    </row>
    <row r="251">
      <c r="A251" s="148"/>
      <c r="B251" s="330"/>
      <c r="C251" s="52"/>
      <c r="D251" s="52"/>
      <c r="E251" s="52"/>
      <c r="F251" s="52"/>
      <c r="G251" s="52"/>
      <c r="H251" s="52"/>
      <c r="I251" s="52"/>
      <c r="J251" s="52"/>
    </row>
    <row r="252">
      <c r="A252" s="148"/>
      <c r="B252" s="330"/>
      <c r="C252" s="52"/>
      <c r="D252" s="52"/>
      <c r="E252" s="52"/>
      <c r="F252" s="52"/>
      <c r="G252" s="52"/>
      <c r="H252" s="52"/>
      <c r="I252" s="52"/>
      <c r="J252" s="52"/>
    </row>
    <row r="253">
      <c r="A253" s="148"/>
      <c r="B253" s="330"/>
      <c r="C253" s="52"/>
      <c r="D253" s="52"/>
      <c r="E253" s="52"/>
      <c r="F253" s="52"/>
      <c r="G253" s="52"/>
      <c r="H253" s="52"/>
      <c r="I253" s="52"/>
      <c r="J253" s="52"/>
    </row>
    <row r="254">
      <c r="A254" s="148"/>
      <c r="B254" s="330"/>
      <c r="C254" s="52"/>
      <c r="D254" s="52"/>
      <c r="E254" s="52"/>
      <c r="F254" s="52"/>
      <c r="G254" s="52"/>
      <c r="H254" s="52"/>
      <c r="I254" s="52"/>
      <c r="J254" s="52"/>
    </row>
    <row r="255">
      <c r="A255" s="148"/>
      <c r="B255" s="330"/>
      <c r="C255" s="52"/>
      <c r="D255" s="52"/>
      <c r="E255" s="52"/>
      <c r="F255" s="52"/>
      <c r="G255" s="52"/>
      <c r="H255" s="52"/>
      <c r="I255" s="52"/>
      <c r="J255" s="52"/>
    </row>
    <row r="256">
      <c r="A256" s="148"/>
      <c r="B256" s="330"/>
      <c r="C256" s="52"/>
      <c r="D256" s="52"/>
      <c r="E256" s="52"/>
      <c r="F256" s="52"/>
      <c r="G256" s="52"/>
      <c r="H256" s="52"/>
      <c r="I256" s="52"/>
      <c r="J256" s="52"/>
    </row>
    <row r="257">
      <c r="A257" s="148"/>
      <c r="B257" s="330"/>
      <c r="C257" s="52"/>
      <c r="D257" s="52"/>
      <c r="E257" s="52"/>
      <c r="F257" s="52"/>
      <c r="G257" s="52"/>
      <c r="H257" s="52"/>
      <c r="I257" s="52"/>
      <c r="J257" s="52"/>
    </row>
    <row r="258">
      <c r="A258" s="148"/>
      <c r="B258" s="330"/>
      <c r="C258" s="52"/>
      <c r="D258" s="52"/>
      <c r="E258" s="52"/>
      <c r="F258" s="52"/>
      <c r="G258" s="52"/>
      <c r="H258" s="52"/>
      <c r="I258" s="52"/>
      <c r="J258" s="52"/>
    </row>
    <row r="259">
      <c r="A259" s="148"/>
      <c r="B259" s="330"/>
      <c r="C259" s="52"/>
      <c r="D259" s="52"/>
      <c r="E259" s="52"/>
      <c r="F259" s="52"/>
      <c r="G259" s="52"/>
      <c r="H259" s="52"/>
      <c r="I259" s="52"/>
      <c r="J259" s="52"/>
    </row>
    <row r="260">
      <c r="A260" s="148"/>
      <c r="B260" s="330"/>
      <c r="C260" s="52"/>
      <c r="D260" s="52"/>
      <c r="E260" s="52"/>
      <c r="F260" s="52"/>
      <c r="G260" s="52"/>
      <c r="H260" s="52"/>
      <c r="I260" s="52"/>
      <c r="J260" s="52"/>
    </row>
    <row r="261">
      <c r="A261" s="148"/>
      <c r="B261" s="330"/>
      <c r="C261" s="52"/>
      <c r="D261" s="52"/>
      <c r="E261" s="52"/>
      <c r="F261" s="52"/>
      <c r="G261" s="52"/>
      <c r="H261" s="52"/>
      <c r="I261" s="52"/>
      <c r="J261" s="52"/>
    </row>
    <row r="262">
      <c r="A262" s="148"/>
      <c r="B262" s="330"/>
      <c r="C262" s="52"/>
      <c r="D262" s="52"/>
      <c r="E262" s="52"/>
      <c r="F262" s="52"/>
      <c r="G262" s="52"/>
      <c r="H262" s="52"/>
      <c r="I262" s="52"/>
      <c r="J262" s="52"/>
    </row>
    <row r="263">
      <c r="A263" s="148"/>
      <c r="B263" s="330"/>
      <c r="C263" s="52"/>
      <c r="D263" s="52"/>
      <c r="E263" s="52"/>
      <c r="F263" s="52"/>
      <c r="G263" s="52"/>
      <c r="H263" s="52"/>
      <c r="I263" s="52"/>
      <c r="J263" s="52"/>
    </row>
    <row r="264">
      <c r="A264" s="148"/>
      <c r="B264" s="330"/>
      <c r="C264" s="52"/>
      <c r="D264" s="52"/>
      <c r="E264" s="52"/>
      <c r="F264" s="52"/>
      <c r="G264" s="52"/>
      <c r="H264" s="52"/>
      <c r="I264" s="52"/>
      <c r="J264" s="52"/>
    </row>
    <row r="265">
      <c r="A265" s="148"/>
      <c r="B265" s="330"/>
      <c r="C265" s="52"/>
      <c r="D265" s="52"/>
      <c r="E265" s="52"/>
      <c r="F265" s="52"/>
      <c r="G265" s="52"/>
      <c r="H265" s="52"/>
      <c r="I265" s="52"/>
      <c r="J265" s="52"/>
    </row>
    <row r="266">
      <c r="A266" s="148"/>
      <c r="B266" s="330"/>
      <c r="C266" s="52"/>
      <c r="D266" s="52"/>
      <c r="E266" s="52"/>
      <c r="F266" s="52"/>
      <c r="G266" s="52"/>
      <c r="H266" s="52"/>
      <c r="I266" s="52"/>
      <c r="J266" s="52"/>
    </row>
    <row r="267">
      <c r="A267" s="148"/>
      <c r="B267" s="330"/>
      <c r="C267" s="52"/>
      <c r="D267" s="52"/>
      <c r="E267" s="52"/>
      <c r="F267" s="52"/>
      <c r="G267" s="52"/>
      <c r="H267" s="52"/>
      <c r="I267" s="52"/>
      <c r="J267" s="52"/>
    </row>
    <row r="268">
      <c r="A268" s="148"/>
      <c r="B268" s="330"/>
      <c r="C268" s="52"/>
      <c r="D268" s="52"/>
      <c r="E268" s="52"/>
      <c r="F268" s="52"/>
      <c r="G268" s="52"/>
      <c r="H268" s="52"/>
      <c r="I268" s="52"/>
      <c r="J268" s="52"/>
    </row>
    <row r="269">
      <c r="A269" s="148"/>
      <c r="B269" s="330"/>
      <c r="C269" s="52"/>
      <c r="D269" s="52"/>
      <c r="E269" s="52"/>
      <c r="F269" s="52"/>
      <c r="G269" s="52"/>
      <c r="H269" s="52"/>
      <c r="I269" s="52"/>
      <c r="J269" s="52"/>
    </row>
    <row r="270">
      <c r="A270" s="148"/>
      <c r="B270" s="330"/>
      <c r="C270" s="52"/>
      <c r="D270" s="52"/>
      <c r="E270" s="52"/>
      <c r="F270" s="52"/>
      <c r="G270" s="52"/>
      <c r="H270" s="52"/>
      <c r="I270" s="52"/>
      <c r="J270" s="52"/>
    </row>
    <row r="271">
      <c r="A271" s="148"/>
      <c r="B271" s="330"/>
      <c r="C271" s="52"/>
      <c r="D271" s="52"/>
      <c r="E271" s="52"/>
      <c r="F271" s="52"/>
      <c r="G271" s="52"/>
      <c r="H271" s="52"/>
      <c r="I271" s="52"/>
      <c r="J271" s="52"/>
    </row>
    <row r="272">
      <c r="A272" s="148"/>
      <c r="B272" s="330"/>
      <c r="C272" s="52"/>
      <c r="D272" s="52"/>
      <c r="E272" s="52"/>
      <c r="F272" s="52"/>
      <c r="G272" s="52"/>
      <c r="H272" s="52"/>
      <c r="I272" s="52"/>
      <c r="J272" s="52"/>
    </row>
    <row r="273">
      <c r="A273" s="148"/>
      <c r="B273" s="330"/>
      <c r="C273" s="52"/>
      <c r="D273" s="52"/>
      <c r="E273" s="52"/>
      <c r="F273" s="52"/>
      <c r="G273" s="52"/>
      <c r="H273" s="52"/>
      <c r="I273" s="52"/>
      <c r="J273" s="52"/>
    </row>
    <row r="274">
      <c r="A274" s="148"/>
      <c r="B274" s="330"/>
      <c r="C274" s="52"/>
      <c r="D274" s="52"/>
      <c r="E274" s="52"/>
      <c r="F274" s="52"/>
      <c r="G274" s="52"/>
      <c r="H274" s="52"/>
      <c r="I274" s="52"/>
      <c r="J274" s="52"/>
    </row>
    <row r="275">
      <c r="A275" s="148"/>
      <c r="B275" s="330"/>
      <c r="C275" s="52"/>
      <c r="D275" s="52"/>
      <c r="E275" s="52"/>
      <c r="F275" s="52"/>
      <c r="G275" s="52"/>
      <c r="H275" s="52"/>
      <c r="I275" s="52"/>
      <c r="J275" s="52"/>
    </row>
    <row r="276">
      <c r="A276" s="148"/>
      <c r="B276" s="330"/>
      <c r="C276" s="52"/>
      <c r="D276" s="52"/>
      <c r="E276" s="52"/>
      <c r="F276" s="52"/>
      <c r="G276" s="52"/>
      <c r="H276" s="52"/>
      <c r="I276" s="52"/>
      <c r="J276" s="52"/>
    </row>
    <row r="277">
      <c r="A277" s="148"/>
      <c r="B277" s="330"/>
      <c r="C277" s="52"/>
      <c r="D277" s="52"/>
      <c r="E277" s="52"/>
      <c r="F277" s="52"/>
      <c r="G277" s="52"/>
      <c r="H277" s="52"/>
      <c r="I277" s="52"/>
      <c r="J277" s="52"/>
    </row>
    <row r="278">
      <c r="A278" s="148"/>
      <c r="B278" s="330"/>
      <c r="C278" s="52"/>
      <c r="D278" s="52"/>
      <c r="E278" s="52"/>
      <c r="F278" s="52"/>
      <c r="G278" s="52"/>
      <c r="H278" s="52"/>
      <c r="I278" s="52"/>
      <c r="J278" s="52"/>
    </row>
    <row r="279">
      <c r="A279" s="148"/>
      <c r="B279" s="330"/>
      <c r="C279" s="52"/>
      <c r="D279" s="52"/>
      <c r="E279" s="52"/>
      <c r="F279" s="52"/>
      <c r="G279" s="52"/>
      <c r="H279" s="52"/>
      <c r="I279" s="52"/>
      <c r="J279" s="52"/>
    </row>
    <row r="280">
      <c r="A280" s="148"/>
      <c r="B280" s="330"/>
      <c r="C280" s="52"/>
      <c r="D280" s="52"/>
      <c r="E280" s="52"/>
      <c r="F280" s="52"/>
      <c r="G280" s="52"/>
      <c r="H280" s="52"/>
      <c r="I280" s="52"/>
      <c r="J280" s="52"/>
    </row>
    <row r="281">
      <c r="A281" s="148"/>
      <c r="B281" s="330"/>
      <c r="C281" s="52"/>
      <c r="D281" s="52"/>
      <c r="E281" s="52"/>
      <c r="F281" s="52"/>
      <c r="G281" s="52"/>
      <c r="H281" s="52"/>
      <c r="I281" s="52"/>
      <c r="J281" s="52"/>
    </row>
    <row r="282">
      <c r="A282" s="148"/>
      <c r="B282" s="330"/>
      <c r="C282" s="52"/>
      <c r="D282" s="52"/>
      <c r="E282" s="52"/>
      <c r="F282" s="52"/>
      <c r="G282" s="52"/>
      <c r="H282" s="52"/>
      <c r="I282" s="52"/>
      <c r="J282" s="52"/>
    </row>
    <row r="283">
      <c r="A283" s="148"/>
      <c r="B283" s="330"/>
      <c r="C283" s="52"/>
      <c r="D283" s="52"/>
      <c r="E283" s="52"/>
      <c r="F283" s="52"/>
      <c r="G283" s="52"/>
      <c r="H283" s="52"/>
      <c r="I283" s="52"/>
      <c r="J283" s="52"/>
    </row>
    <row r="284">
      <c r="A284" s="148"/>
      <c r="B284" s="330"/>
      <c r="C284" s="52"/>
      <c r="D284" s="52"/>
      <c r="E284" s="52"/>
      <c r="F284" s="52"/>
      <c r="G284" s="52"/>
      <c r="H284" s="52"/>
      <c r="I284" s="52"/>
      <c r="J284" s="52"/>
    </row>
    <row r="285">
      <c r="A285" s="148"/>
      <c r="B285" s="330"/>
      <c r="C285" s="52"/>
      <c r="D285" s="52"/>
      <c r="E285" s="52"/>
      <c r="F285" s="52"/>
      <c r="G285" s="52"/>
      <c r="H285" s="52"/>
      <c r="I285" s="52"/>
      <c r="J285" s="52"/>
    </row>
    <row r="286">
      <c r="A286" s="148"/>
      <c r="B286" s="330"/>
      <c r="C286" s="52"/>
      <c r="D286" s="52"/>
      <c r="E286" s="52"/>
      <c r="F286" s="52"/>
      <c r="G286" s="52"/>
      <c r="H286" s="52"/>
      <c r="I286" s="52"/>
      <c r="J286" s="52"/>
    </row>
    <row r="287">
      <c r="A287" s="148"/>
      <c r="B287" s="330"/>
      <c r="C287" s="52"/>
      <c r="D287" s="52"/>
      <c r="E287" s="52"/>
      <c r="F287" s="52"/>
      <c r="G287" s="52"/>
      <c r="H287" s="52"/>
      <c r="I287" s="52"/>
      <c r="J287" s="52"/>
    </row>
    <row r="288">
      <c r="A288" s="148"/>
      <c r="B288" s="330"/>
      <c r="C288" s="52"/>
      <c r="D288" s="52"/>
      <c r="E288" s="52"/>
      <c r="F288" s="52"/>
      <c r="G288" s="52"/>
      <c r="H288" s="52"/>
      <c r="I288" s="52"/>
      <c r="J288" s="52"/>
    </row>
    <row r="289">
      <c r="A289" s="148"/>
      <c r="B289" s="330"/>
      <c r="C289" s="52"/>
      <c r="D289" s="52"/>
      <c r="E289" s="52"/>
      <c r="F289" s="52"/>
      <c r="G289" s="52"/>
      <c r="H289" s="52"/>
      <c r="I289" s="52"/>
      <c r="J289" s="52"/>
    </row>
    <row r="290">
      <c r="A290" s="148"/>
      <c r="B290" s="330"/>
      <c r="C290" s="52"/>
      <c r="D290" s="52"/>
      <c r="E290" s="52"/>
      <c r="F290" s="52"/>
      <c r="G290" s="52"/>
      <c r="H290" s="52"/>
      <c r="I290" s="52"/>
      <c r="J290" s="52"/>
    </row>
    <row r="291">
      <c r="A291" s="148"/>
      <c r="B291" s="330"/>
      <c r="C291" s="52"/>
      <c r="D291" s="52"/>
      <c r="E291" s="52"/>
      <c r="F291" s="52"/>
      <c r="G291" s="52"/>
      <c r="H291" s="52"/>
      <c r="I291" s="52"/>
      <c r="J291" s="52"/>
    </row>
    <row r="292">
      <c r="A292" s="148"/>
      <c r="B292" s="330"/>
      <c r="C292" s="52"/>
      <c r="D292" s="52"/>
      <c r="E292" s="52"/>
      <c r="F292" s="52"/>
      <c r="G292" s="52"/>
      <c r="H292" s="52"/>
      <c r="I292" s="52"/>
      <c r="J292" s="52"/>
    </row>
    <row r="293">
      <c r="A293" s="148"/>
      <c r="B293" s="330"/>
      <c r="C293" s="52"/>
      <c r="D293" s="52"/>
      <c r="E293" s="52"/>
      <c r="F293" s="52"/>
      <c r="G293" s="52"/>
      <c r="H293" s="52"/>
      <c r="I293" s="52"/>
      <c r="J293" s="52"/>
    </row>
    <row r="294">
      <c r="A294" s="148"/>
      <c r="B294" s="330"/>
      <c r="C294" s="52"/>
      <c r="D294" s="52"/>
      <c r="E294" s="52"/>
      <c r="F294" s="52"/>
      <c r="G294" s="52"/>
      <c r="H294" s="52"/>
      <c r="I294" s="52"/>
      <c r="J294" s="52"/>
    </row>
    <row r="295">
      <c r="A295" s="148"/>
      <c r="B295" s="330"/>
      <c r="C295" s="52"/>
      <c r="D295" s="52"/>
      <c r="E295" s="52"/>
      <c r="F295" s="52"/>
      <c r="G295" s="52"/>
      <c r="H295" s="52"/>
      <c r="I295" s="52"/>
      <c r="J295" s="52"/>
    </row>
    <row r="296">
      <c r="A296" s="148"/>
      <c r="B296" s="330"/>
      <c r="C296" s="52"/>
      <c r="D296" s="52"/>
      <c r="E296" s="52"/>
      <c r="F296" s="52"/>
      <c r="G296" s="52"/>
      <c r="H296" s="52"/>
      <c r="I296" s="52"/>
      <c r="J296" s="52"/>
    </row>
    <row r="297">
      <c r="A297" s="148"/>
      <c r="B297" s="330"/>
      <c r="C297" s="52"/>
      <c r="D297" s="52"/>
      <c r="E297" s="52"/>
      <c r="F297" s="52"/>
      <c r="G297" s="52"/>
      <c r="H297" s="52"/>
      <c r="I297" s="52"/>
      <c r="J297" s="52"/>
    </row>
    <row r="298">
      <c r="A298" s="148"/>
      <c r="B298" s="330"/>
      <c r="C298" s="52"/>
      <c r="D298" s="52"/>
      <c r="E298" s="52"/>
      <c r="F298" s="52"/>
      <c r="G298" s="52"/>
      <c r="H298" s="52"/>
      <c r="I298" s="52"/>
      <c r="J298" s="52"/>
    </row>
    <row r="299">
      <c r="A299" s="148"/>
      <c r="B299" s="330"/>
      <c r="C299" s="52"/>
      <c r="D299" s="52"/>
      <c r="E299" s="52"/>
      <c r="F299" s="52"/>
      <c r="G299" s="52"/>
      <c r="H299" s="52"/>
      <c r="I299" s="52"/>
      <c r="J299" s="52"/>
    </row>
    <row r="300">
      <c r="A300" s="148"/>
      <c r="B300" s="330"/>
      <c r="C300" s="52"/>
      <c r="D300" s="52"/>
      <c r="E300" s="52"/>
      <c r="F300" s="52"/>
      <c r="G300" s="52"/>
      <c r="H300" s="52"/>
      <c r="I300" s="52"/>
      <c r="J300" s="52"/>
    </row>
    <row r="301">
      <c r="A301" s="148"/>
      <c r="B301" s="330"/>
      <c r="C301" s="52"/>
      <c r="D301" s="52"/>
      <c r="E301" s="52"/>
      <c r="F301" s="52"/>
      <c r="G301" s="52"/>
      <c r="H301" s="52"/>
      <c r="I301" s="52"/>
      <c r="J301" s="52"/>
    </row>
    <row r="302">
      <c r="A302" s="148"/>
      <c r="B302" s="330"/>
      <c r="C302" s="52"/>
      <c r="D302" s="52"/>
      <c r="E302" s="52"/>
      <c r="F302" s="52"/>
      <c r="G302" s="52"/>
      <c r="H302" s="52"/>
      <c r="I302" s="52"/>
      <c r="J302" s="52"/>
    </row>
    <row r="303">
      <c r="A303" s="148"/>
      <c r="B303" s="330"/>
      <c r="C303" s="52"/>
      <c r="D303" s="52"/>
      <c r="E303" s="52"/>
      <c r="F303" s="52"/>
      <c r="G303" s="52"/>
      <c r="H303" s="52"/>
      <c r="I303" s="52"/>
      <c r="J303" s="52"/>
    </row>
    <row r="304">
      <c r="A304" s="148"/>
      <c r="B304" s="330"/>
      <c r="C304" s="52"/>
      <c r="D304" s="52"/>
      <c r="E304" s="52"/>
      <c r="F304" s="52"/>
      <c r="G304" s="52"/>
      <c r="H304" s="52"/>
      <c r="I304" s="52"/>
      <c r="J304" s="52"/>
    </row>
    <row r="305">
      <c r="A305" s="148"/>
      <c r="B305" s="330"/>
      <c r="C305" s="52"/>
      <c r="D305" s="52"/>
      <c r="E305" s="52"/>
      <c r="F305" s="52"/>
      <c r="G305" s="52"/>
      <c r="H305" s="52"/>
      <c r="I305" s="52"/>
      <c r="J305" s="52"/>
    </row>
    <row r="306">
      <c r="A306" s="148"/>
      <c r="B306" s="330"/>
      <c r="C306" s="52"/>
      <c r="D306" s="52"/>
      <c r="E306" s="52"/>
      <c r="F306" s="52"/>
      <c r="G306" s="52"/>
      <c r="H306" s="52"/>
      <c r="I306" s="52"/>
      <c r="J306" s="52"/>
    </row>
    <row r="307">
      <c r="A307" s="148"/>
      <c r="B307" s="330"/>
      <c r="C307" s="52"/>
      <c r="D307" s="52"/>
      <c r="E307" s="52"/>
      <c r="F307" s="52"/>
      <c r="G307" s="52"/>
      <c r="H307" s="52"/>
      <c r="I307" s="52"/>
      <c r="J307" s="52"/>
    </row>
    <row r="308">
      <c r="A308" s="148"/>
      <c r="B308" s="330"/>
      <c r="C308" s="52"/>
      <c r="D308" s="52"/>
      <c r="E308" s="52"/>
      <c r="F308" s="52"/>
      <c r="G308" s="52"/>
      <c r="H308" s="52"/>
      <c r="I308" s="52"/>
      <c r="J308" s="52"/>
    </row>
    <row r="309">
      <c r="A309" s="148"/>
      <c r="B309" s="330"/>
      <c r="C309" s="52"/>
      <c r="D309" s="52"/>
      <c r="E309" s="52"/>
      <c r="F309" s="52"/>
      <c r="G309" s="52"/>
      <c r="H309" s="52"/>
      <c r="I309" s="52"/>
      <c r="J309" s="52"/>
    </row>
    <row r="310">
      <c r="A310" s="148"/>
      <c r="B310" s="330"/>
      <c r="C310" s="52"/>
      <c r="D310" s="52"/>
      <c r="E310" s="52"/>
      <c r="F310" s="52"/>
      <c r="G310" s="52"/>
      <c r="H310" s="52"/>
      <c r="I310" s="52"/>
      <c r="J310" s="52"/>
    </row>
    <row r="311">
      <c r="A311" s="148"/>
      <c r="B311" s="330"/>
      <c r="C311" s="52"/>
      <c r="D311" s="52"/>
      <c r="E311" s="52"/>
      <c r="F311" s="52"/>
      <c r="G311" s="52"/>
      <c r="H311" s="52"/>
      <c r="I311" s="52"/>
      <c r="J311" s="52"/>
    </row>
    <row r="312">
      <c r="A312" s="148"/>
      <c r="B312" s="330"/>
      <c r="C312" s="52"/>
      <c r="D312" s="52"/>
      <c r="E312" s="52"/>
      <c r="F312" s="52"/>
      <c r="G312" s="52"/>
      <c r="H312" s="52"/>
      <c r="I312" s="52"/>
      <c r="J312" s="52"/>
    </row>
    <row r="313">
      <c r="A313" s="148"/>
      <c r="B313" s="330"/>
      <c r="C313" s="52"/>
      <c r="D313" s="52"/>
      <c r="E313" s="52"/>
      <c r="F313" s="52"/>
      <c r="G313" s="52"/>
      <c r="H313" s="52"/>
      <c r="I313" s="52"/>
      <c r="J313" s="52"/>
    </row>
    <row r="314">
      <c r="A314" s="148"/>
      <c r="B314" s="330"/>
      <c r="C314" s="52"/>
      <c r="D314" s="52"/>
      <c r="E314" s="52"/>
      <c r="F314" s="52"/>
      <c r="G314" s="52"/>
      <c r="H314" s="52"/>
      <c r="I314" s="52"/>
      <c r="J314" s="52"/>
    </row>
    <row r="315">
      <c r="A315" s="148"/>
      <c r="B315" s="330"/>
      <c r="C315" s="52"/>
      <c r="D315" s="52"/>
      <c r="E315" s="52"/>
      <c r="F315" s="52"/>
      <c r="G315" s="52"/>
      <c r="H315" s="52"/>
      <c r="I315" s="52"/>
      <c r="J315" s="52"/>
    </row>
    <row r="316">
      <c r="A316" s="148"/>
      <c r="B316" s="330"/>
      <c r="C316" s="52"/>
      <c r="D316" s="52"/>
      <c r="E316" s="52"/>
      <c r="F316" s="52"/>
      <c r="G316" s="52"/>
      <c r="H316" s="52"/>
      <c r="I316" s="52"/>
      <c r="J316" s="52"/>
    </row>
    <row r="317">
      <c r="A317" s="148"/>
      <c r="B317" s="330"/>
      <c r="C317" s="52"/>
      <c r="D317" s="52"/>
      <c r="E317" s="52"/>
      <c r="F317" s="52"/>
      <c r="G317" s="52"/>
      <c r="H317" s="52"/>
      <c r="I317" s="52"/>
      <c r="J317" s="52"/>
    </row>
    <row r="318">
      <c r="A318" s="148"/>
      <c r="B318" s="330"/>
      <c r="C318" s="52"/>
      <c r="D318" s="52"/>
      <c r="E318" s="52"/>
      <c r="F318" s="52"/>
      <c r="G318" s="52"/>
      <c r="H318" s="52"/>
      <c r="I318" s="52"/>
      <c r="J318" s="52"/>
    </row>
    <row r="319">
      <c r="A319" s="148"/>
      <c r="B319" s="330"/>
      <c r="C319" s="52"/>
      <c r="D319" s="52"/>
      <c r="E319" s="52"/>
      <c r="F319" s="52"/>
      <c r="G319" s="52"/>
      <c r="H319" s="52"/>
      <c r="I319" s="52"/>
      <c r="J319" s="52"/>
    </row>
    <row r="320">
      <c r="A320" s="148"/>
      <c r="B320" s="330"/>
      <c r="C320" s="52"/>
      <c r="D320" s="52"/>
      <c r="E320" s="52"/>
      <c r="F320" s="52"/>
      <c r="G320" s="52"/>
      <c r="H320" s="52"/>
      <c r="I320" s="52"/>
      <c r="J320" s="52"/>
    </row>
    <row r="321">
      <c r="A321" s="148"/>
      <c r="B321" s="330"/>
      <c r="C321" s="52"/>
      <c r="D321" s="52"/>
      <c r="E321" s="52"/>
      <c r="F321" s="52"/>
      <c r="G321" s="52"/>
      <c r="H321" s="52"/>
      <c r="I321" s="52"/>
      <c r="J321" s="52"/>
    </row>
    <row r="322">
      <c r="A322" s="148"/>
      <c r="B322" s="330"/>
      <c r="C322" s="52"/>
      <c r="D322" s="52"/>
      <c r="E322" s="52"/>
      <c r="F322" s="52"/>
      <c r="G322" s="52"/>
      <c r="H322" s="52"/>
      <c r="I322" s="52"/>
      <c r="J322" s="52"/>
    </row>
    <row r="323">
      <c r="A323" s="148"/>
      <c r="B323" s="330"/>
      <c r="C323" s="52"/>
      <c r="D323" s="52"/>
      <c r="E323" s="52"/>
      <c r="F323" s="52"/>
      <c r="G323" s="52"/>
      <c r="H323" s="52"/>
      <c r="I323" s="52"/>
      <c r="J323" s="52"/>
    </row>
    <row r="324">
      <c r="A324" s="148"/>
      <c r="B324" s="330"/>
      <c r="C324" s="52"/>
      <c r="D324" s="52"/>
      <c r="E324" s="52"/>
      <c r="F324" s="52"/>
      <c r="G324" s="52"/>
      <c r="H324" s="52"/>
      <c r="I324" s="52"/>
      <c r="J324" s="52"/>
    </row>
    <row r="325">
      <c r="A325" s="148"/>
      <c r="B325" s="330"/>
      <c r="C325" s="52"/>
      <c r="D325" s="52"/>
      <c r="E325" s="52"/>
      <c r="F325" s="52"/>
      <c r="G325" s="52"/>
      <c r="H325" s="52"/>
      <c r="I325" s="52"/>
      <c r="J325" s="52"/>
    </row>
    <row r="326">
      <c r="A326" s="148"/>
      <c r="B326" s="330"/>
      <c r="C326" s="52"/>
      <c r="D326" s="52"/>
      <c r="E326" s="52"/>
      <c r="F326" s="52"/>
      <c r="G326" s="52"/>
      <c r="H326" s="52"/>
      <c r="I326" s="52"/>
      <c r="J326" s="52"/>
    </row>
    <row r="327">
      <c r="A327" s="148"/>
      <c r="B327" s="330"/>
      <c r="C327" s="52"/>
      <c r="D327" s="52"/>
      <c r="E327" s="52"/>
      <c r="F327" s="52"/>
      <c r="G327" s="52"/>
      <c r="H327" s="52"/>
      <c r="I327" s="52"/>
      <c r="J327" s="52"/>
    </row>
    <row r="328">
      <c r="A328" s="148"/>
      <c r="B328" s="330"/>
      <c r="C328" s="52"/>
      <c r="D328" s="52"/>
      <c r="E328" s="52"/>
      <c r="F328" s="52"/>
      <c r="G328" s="52"/>
      <c r="H328" s="52"/>
      <c r="I328" s="52"/>
      <c r="J328" s="52"/>
    </row>
    <row r="329">
      <c r="A329" s="148"/>
      <c r="B329" s="330"/>
      <c r="C329" s="52"/>
      <c r="D329" s="52"/>
      <c r="E329" s="52"/>
      <c r="F329" s="52"/>
      <c r="G329" s="52"/>
      <c r="H329" s="52"/>
      <c r="I329" s="52"/>
      <c r="J329" s="52"/>
    </row>
    <row r="330">
      <c r="A330" s="148"/>
      <c r="B330" s="330"/>
      <c r="C330" s="52"/>
      <c r="D330" s="52"/>
      <c r="E330" s="52"/>
      <c r="F330" s="52"/>
      <c r="G330" s="52"/>
      <c r="H330" s="52"/>
      <c r="I330" s="52"/>
      <c r="J330" s="52"/>
    </row>
    <row r="331">
      <c r="A331" s="148"/>
      <c r="B331" s="330"/>
      <c r="C331" s="52"/>
      <c r="D331" s="52"/>
      <c r="E331" s="52"/>
      <c r="F331" s="52"/>
      <c r="G331" s="52"/>
      <c r="H331" s="52"/>
      <c r="I331" s="52"/>
      <c r="J331" s="52"/>
    </row>
    <row r="332">
      <c r="A332" s="148"/>
      <c r="B332" s="330"/>
      <c r="C332" s="52"/>
      <c r="D332" s="52"/>
      <c r="E332" s="52"/>
      <c r="F332" s="52"/>
      <c r="G332" s="52"/>
      <c r="H332" s="52"/>
      <c r="I332" s="52"/>
      <c r="J332" s="52"/>
    </row>
    <row r="333">
      <c r="A333" s="148"/>
      <c r="B333" s="330"/>
      <c r="C333" s="52"/>
      <c r="D333" s="52"/>
      <c r="E333" s="52"/>
      <c r="F333" s="52"/>
      <c r="G333" s="52"/>
      <c r="H333" s="52"/>
      <c r="I333" s="52"/>
      <c r="J333" s="52"/>
    </row>
    <row r="334">
      <c r="A334" s="148"/>
      <c r="B334" s="330"/>
      <c r="C334" s="52"/>
      <c r="D334" s="52"/>
      <c r="E334" s="52"/>
      <c r="F334" s="52"/>
      <c r="G334" s="52"/>
      <c r="H334" s="52"/>
      <c r="I334" s="52"/>
      <c r="J334" s="52"/>
    </row>
    <row r="335">
      <c r="A335" s="148"/>
      <c r="B335" s="330"/>
      <c r="C335" s="52"/>
      <c r="D335" s="52"/>
      <c r="E335" s="52"/>
      <c r="F335" s="52"/>
      <c r="G335" s="52"/>
      <c r="H335" s="52"/>
      <c r="I335" s="52"/>
      <c r="J335" s="52"/>
    </row>
    <row r="336">
      <c r="A336" s="148"/>
      <c r="B336" s="330"/>
      <c r="C336" s="52"/>
      <c r="D336" s="52"/>
      <c r="E336" s="52"/>
      <c r="F336" s="52"/>
      <c r="G336" s="52"/>
      <c r="H336" s="52"/>
      <c r="I336" s="52"/>
      <c r="J336" s="52"/>
    </row>
    <row r="337">
      <c r="A337" s="148"/>
      <c r="B337" s="330"/>
      <c r="C337" s="52"/>
      <c r="D337" s="52"/>
      <c r="E337" s="52"/>
      <c r="F337" s="52"/>
      <c r="G337" s="52"/>
      <c r="H337" s="52"/>
      <c r="I337" s="52"/>
      <c r="J337" s="52"/>
    </row>
    <row r="338">
      <c r="A338" s="148"/>
      <c r="B338" s="330"/>
      <c r="C338" s="52"/>
      <c r="D338" s="52"/>
      <c r="E338" s="52"/>
      <c r="F338" s="52"/>
      <c r="G338" s="52"/>
      <c r="H338" s="52"/>
      <c r="I338" s="52"/>
      <c r="J338" s="52"/>
    </row>
    <row r="339">
      <c r="A339" s="148"/>
      <c r="B339" s="330"/>
      <c r="C339" s="52"/>
      <c r="D339" s="52"/>
      <c r="E339" s="52"/>
      <c r="F339" s="52"/>
      <c r="G339" s="52"/>
      <c r="H339" s="52"/>
      <c r="I339" s="52"/>
      <c r="J339" s="52"/>
    </row>
    <row r="340">
      <c r="A340" s="148"/>
      <c r="B340" s="330"/>
      <c r="C340" s="52"/>
      <c r="D340" s="52"/>
      <c r="E340" s="52"/>
      <c r="F340" s="52"/>
      <c r="G340" s="52"/>
      <c r="H340" s="52"/>
      <c r="I340" s="52"/>
      <c r="J340" s="52"/>
    </row>
    <row r="341">
      <c r="A341" s="148"/>
      <c r="B341" s="330"/>
      <c r="C341" s="52"/>
      <c r="D341" s="52"/>
      <c r="E341" s="52"/>
      <c r="F341" s="52"/>
      <c r="G341" s="52"/>
      <c r="H341" s="52"/>
      <c r="I341" s="52"/>
      <c r="J341" s="52"/>
    </row>
    <row r="342">
      <c r="A342" s="148"/>
      <c r="B342" s="330"/>
      <c r="C342" s="52"/>
      <c r="D342" s="52"/>
      <c r="E342" s="52"/>
      <c r="F342" s="52"/>
      <c r="G342" s="52"/>
      <c r="H342" s="52"/>
      <c r="I342" s="52"/>
      <c r="J342" s="52"/>
    </row>
    <row r="343">
      <c r="A343" s="148"/>
      <c r="B343" s="330"/>
      <c r="C343" s="52"/>
      <c r="D343" s="52"/>
      <c r="E343" s="52"/>
      <c r="F343" s="52"/>
      <c r="G343" s="52"/>
      <c r="H343" s="52"/>
      <c r="I343" s="52"/>
      <c r="J343" s="52"/>
    </row>
    <row r="344">
      <c r="A344" s="148"/>
      <c r="B344" s="330"/>
      <c r="C344" s="52"/>
      <c r="D344" s="52"/>
      <c r="E344" s="52"/>
      <c r="F344" s="52"/>
      <c r="G344" s="52"/>
      <c r="H344" s="52"/>
      <c r="I344" s="52"/>
      <c r="J344" s="52"/>
    </row>
    <row r="345">
      <c r="A345" s="148"/>
      <c r="B345" s="330"/>
      <c r="C345" s="52"/>
      <c r="D345" s="52"/>
      <c r="E345" s="52"/>
      <c r="F345" s="52"/>
      <c r="G345" s="52"/>
      <c r="H345" s="52"/>
      <c r="I345" s="52"/>
      <c r="J345" s="52"/>
    </row>
    <row r="346">
      <c r="A346" s="148"/>
      <c r="B346" s="330"/>
      <c r="C346" s="52"/>
      <c r="D346" s="52"/>
      <c r="E346" s="52"/>
      <c r="F346" s="52"/>
      <c r="G346" s="52"/>
      <c r="H346" s="52"/>
      <c r="I346" s="52"/>
      <c r="J346" s="52"/>
    </row>
    <row r="347">
      <c r="A347" s="148"/>
      <c r="B347" s="330"/>
      <c r="C347" s="52"/>
      <c r="D347" s="52"/>
      <c r="E347" s="52"/>
      <c r="F347" s="52"/>
      <c r="G347" s="52"/>
      <c r="H347" s="52"/>
      <c r="I347" s="52"/>
      <c r="J347" s="52"/>
    </row>
    <row r="348">
      <c r="A348" s="148"/>
      <c r="B348" s="330"/>
      <c r="C348" s="52"/>
      <c r="D348" s="52"/>
      <c r="E348" s="52"/>
      <c r="F348" s="52"/>
      <c r="G348" s="52"/>
      <c r="H348" s="52"/>
      <c r="I348" s="52"/>
      <c r="J348" s="52"/>
    </row>
    <row r="349">
      <c r="A349" s="148"/>
      <c r="B349" s="330"/>
      <c r="C349" s="52"/>
      <c r="D349" s="52"/>
      <c r="E349" s="52"/>
      <c r="F349" s="52"/>
      <c r="G349" s="52"/>
      <c r="H349" s="52"/>
      <c r="I349" s="52"/>
      <c r="J349" s="52"/>
    </row>
    <row r="350">
      <c r="A350" s="148"/>
      <c r="B350" s="330"/>
      <c r="C350" s="52"/>
      <c r="D350" s="52"/>
      <c r="E350" s="52"/>
      <c r="F350" s="52"/>
      <c r="G350" s="52"/>
      <c r="H350" s="52"/>
      <c r="I350" s="52"/>
      <c r="J350" s="52"/>
    </row>
    <row r="351">
      <c r="A351" s="148"/>
      <c r="B351" s="330"/>
      <c r="C351" s="52"/>
      <c r="D351" s="52"/>
      <c r="E351" s="52"/>
      <c r="F351" s="52"/>
      <c r="G351" s="52"/>
      <c r="H351" s="52"/>
      <c r="I351" s="52"/>
      <c r="J351" s="52"/>
    </row>
    <row r="352">
      <c r="A352" s="148"/>
      <c r="B352" s="330"/>
      <c r="C352" s="52"/>
      <c r="D352" s="52"/>
      <c r="E352" s="52"/>
      <c r="F352" s="52"/>
      <c r="G352" s="52"/>
      <c r="H352" s="52"/>
      <c r="I352" s="52"/>
      <c r="J352" s="52"/>
    </row>
    <row r="353">
      <c r="A353" s="148"/>
      <c r="B353" s="330"/>
      <c r="C353" s="52"/>
      <c r="D353" s="52"/>
      <c r="E353" s="52"/>
      <c r="F353" s="52"/>
      <c r="G353" s="52"/>
      <c r="H353" s="52"/>
      <c r="I353" s="52"/>
      <c r="J353" s="52"/>
    </row>
    <row r="354">
      <c r="A354" s="148"/>
      <c r="B354" s="330"/>
      <c r="C354" s="52"/>
      <c r="D354" s="52"/>
      <c r="E354" s="52"/>
      <c r="F354" s="52"/>
      <c r="G354" s="52"/>
      <c r="H354" s="52"/>
      <c r="I354" s="52"/>
      <c r="J354" s="52"/>
    </row>
    <row r="355">
      <c r="A355" s="148"/>
      <c r="B355" s="330"/>
      <c r="C355" s="52"/>
      <c r="D355" s="52"/>
      <c r="E355" s="52"/>
      <c r="F355" s="52"/>
      <c r="G355" s="52"/>
      <c r="H355" s="52"/>
      <c r="I355" s="52"/>
      <c r="J355" s="52"/>
    </row>
    <row r="356">
      <c r="A356" s="148"/>
      <c r="B356" s="330"/>
      <c r="C356" s="52"/>
      <c r="D356" s="52"/>
      <c r="E356" s="52"/>
      <c r="F356" s="52"/>
      <c r="G356" s="52"/>
      <c r="H356" s="52"/>
      <c r="I356" s="52"/>
      <c r="J356" s="52"/>
    </row>
    <row r="357">
      <c r="A357" s="148"/>
      <c r="B357" s="330"/>
      <c r="C357" s="52"/>
      <c r="D357" s="52"/>
      <c r="E357" s="52"/>
      <c r="F357" s="52"/>
      <c r="G357" s="52"/>
      <c r="H357" s="52"/>
      <c r="I357" s="52"/>
      <c r="J357" s="52"/>
    </row>
    <row r="358">
      <c r="A358" s="148"/>
      <c r="B358" s="330"/>
      <c r="C358" s="52"/>
      <c r="D358" s="52"/>
      <c r="E358" s="52"/>
      <c r="F358" s="52"/>
      <c r="G358" s="52"/>
      <c r="H358" s="52"/>
      <c r="I358" s="52"/>
      <c r="J358" s="52"/>
    </row>
    <row r="359">
      <c r="A359" s="148"/>
      <c r="B359" s="330"/>
      <c r="C359" s="52"/>
      <c r="D359" s="52"/>
      <c r="E359" s="52"/>
      <c r="F359" s="52"/>
      <c r="G359" s="52"/>
      <c r="H359" s="52"/>
      <c r="I359" s="52"/>
      <c r="J359" s="52"/>
    </row>
    <row r="360">
      <c r="A360" s="148"/>
      <c r="B360" s="330"/>
      <c r="C360" s="52"/>
      <c r="D360" s="52"/>
      <c r="E360" s="52"/>
      <c r="F360" s="52"/>
      <c r="G360" s="52"/>
      <c r="H360" s="52"/>
      <c r="I360" s="52"/>
      <c r="J360" s="52"/>
    </row>
    <row r="361">
      <c r="A361" s="148"/>
      <c r="B361" s="330"/>
      <c r="C361" s="52"/>
      <c r="D361" s="52"/>
      <c r="E361" s="52"/>
      <c r="F361" s="52"/>
      <c r="G361" s="52"/>
      <c r="H361" s="52"/>
      <c r="I361" s="52"/>
      <c r="J361" s="52"/>
    </row>
    <row r="362">
      <c r="A362" s="148"/>
      <c r="B362" s="330"/>
      <c r="C362" s="52"/>
      <c r="D362" s="52"/>
      <c r="E362" s="52"/>
      <c r="F362" s="52"/>
      <c r="G362" s="52"/>
      <c r="H362" s="52"/>
      <c r="I362" s="52"/>
      <c r="J362" s="52"/>
    </row>
    <row r="363">
      <c r="A363" s="148"/>
      <c r="B363" s="330"/>
      <c r="C363" s="52"/>
      <c r="D363" s="52"/>
      <c r="E363" s="52"/>
      <c r="F363" s="52"/>
      <c r="G363" s="52"/>
      <c r="H363" s="52"/>
      <c r="I363" s="52"/>
      <c r="J363" s="52"/>
    </row>
    <row r="364">
      <c r="A364" s="148"/>
      <c r="B364" s="330"/>
      <c r="C364" s="52"/>
      <c r="D364" s="52"/>
      <c r="E364" s="52"/>
      <c r="F364" s="52"/>
      <c r="G364" s="52"/>
      <c r="H364" s="52"/>
      <c r="I364" s="52"/>
      <c r="J364" s="52"/>
    </row>
    <row r="365">
      <c r="A365" s="148"/>
      <c r="B365" s="330"/>
      <c r="C365" s="52"/>
      <c r="D365" s="52"/>
      <c r="E365" s="52"/>
      <c r="F365" s="52"/>
      <c r="G365" s="52"/>
      <c r="H365" s="52"/>
      <c r="I365" s="52"/>
      <c r="J365" s="52"/>
    </row>
    <row r="366">
      <c r="A366" s="148"/>
      <c r="B366" s="330"/>
      <c r="C366" s="52"/>
      <c r="D366" s="52"/>
      <c r="E366" s="52"/>
      <c r="F366" s="52"/>
      <c r="G366" s="52"/>
      <c r="H366" s="52"/>
      <c r="I366" s="52"/>
      <c r="J366" s="52"/>
    </row>
    <row r="367">
      <c r="A367" s="148"/>
      <c r="B367" s="330"/>
      <c r="C367" s="52"/>
      <c r="D367" s="52"/>
      <c r="E367" s="52"/>
      <c r="F367" s="52"/>
      <c r="G367" s="52"/>
      <c r="H367" s="52"/>
      <c r="I367" s="52"/>
      <c r="J367" s="52"/>
    </row>
    <row r="368">
      <c r="A368" s="148"/>
      <c r="B368" s="330"/>
      <c r="C368" s="52"/>
      <c r="D368" s="52"/>
      <c r="E368" s="52"/>
      <c r="F368" s="52"/>
      <c r="G368" s="52"/>
      <c r="H368" s="52"/>
      <c r="I368" s="52"/>
      <c r="J368" s="52"/>
    </row>
    <row r="369">
      <c r="A369" s="148"/>
      <c r="B369" s="330"/>
      <c r="C369" s="52"/>
      <c r="D369" s="52"/>
      <c r="E369" s="52"/>
      <c r="F369" s="52"/>
      <c r="G369" s="52"/>
      <c r="H369" s="52"/>
      <c r="I369" s="52"/>
      <c r="J369" s="52"/>
    </row>
    <row r="370">
      <c r="A370" s="148"/>
      <c r="B370" s="330"/>
      <c r="C370" s="52"/>
      <c r="D370" s="52"/>
      <c r="E370" s="52"/>
      <c r="F370" s="52"/>
      <c r="G370" s="52"/>
      <c r="H370" s="52"/>
      <c r="I370" s="52"/>
      <c r="J370" s="52"/>
    </row>
    <row r="371">
      <c r="A371" s="148"/>
      <c r="B371" s="330"/>
      <c r="C371" s="52"/>
      <c r="D371" s="52"/>
      <c r="E371" s="52"/>
      <c r="F371" s="52"/>
      <c r="G371" s="52"/>
      <c r="H371" s="52"/>
      <c r="I371" s="52"/>
      <c r="J371" s="52"/>
    </row>
    <row r="372">
      <c r="A372" s="148"/>
      <c r="B372" s="330"/>
      <c r="C372" s="52"/>
      <c r="D372" s="52"/>
      <c r="E372" s="52"/>
      <c r="F372" s="52"/>
      <c r="G372" s="52"/>
      <c r="H372" s="52"/>
      <c r="I372" s="52"/>
      <c r="J372" s="52"/>
    </row>
    <row r="373">
      <c r="A373" s="148"/>
      <c r="B373" s="330"/>
      <c r="C373" s="52"/>
      <c r="D373" s="52"/>
      <c r="E373" s="52"/>
      <c r="F373" s="52"/>
      <c r="G373" s="52"/>
      <c r="H373" s="52"/>
      <c r="I373" s="52"/>
      <c r="J373" s="52"/>
    </row>
    <row r="374">
      <c r="A374" s="148"/>
      <c r="B374" s="330"/>
      <c r="C374" s="52"/>
      <c r="D374" s="52"/>
      <c r="E374" s="52"/>
      <c r="F374" s="52"/>
      <c r="G374" s="52"/>
      <c r="H374" s="52"/>
      <c r="I374" s="52"/>
      <c r="J374" s="52"/>
    </row>
    <row r="375">
      <c r="A375" s="148"/>
      <c r="B375" s="330"/>
      <c r="C375" s="52"/>
      <c r="D375" s="52"/>
      <c r="E375" s="52"/>
      <c r="F375" s="52"/>
      <c r="G375" s="52"/>
      <c r="H375" s="52"/>
      <c r="I375" s="52"/>
      <c r="J375" s="52"/>
    </row>
    <row r="376">
      <c r="A376" s="148"/>
      <c r="B376" s="330"/>
      <c r="C376" s="52"/>
      <c r="D376" s="52"/>
      <c r="E376" s="52"/>
      <c r="F376" s="52"/>
      <c r="G376" s="52"/>
      <c r="H376" s="52"/>
      <c r="I376" s="52"/>
      <c r="J376" s="52"/>
    </row>
    <row r="377">
      <c r="A377" s="148"/>
      <c r="B377" s="330"/>
      <c r="C377" s="52"/>
      <c r="D377" s="52"/>
      <c r="E377" s="52"/>
      <c r="F377" s="52"/>
      <c r="G377" s="52"/>
      <c r="H377" s="52"/>
      <c r="I377" s="52"/>
      <c r="J377" s="52"/>
    </row>
    <row r="378">
      <c r="A378" s="148"/>
      <c r="B378" s="330"/>
      <c r="C378" s="52"/>
      <c r="D378" s="52"/>
      <c r="E378" s="52"/>
      <c r="F378" s="52"/>
      <c r="G378" s="52"/>
      <c r="H378" s="52"/>
      <c r="I378" s="52"/>
      <c r="J378" s="52"/>
    </row>
    <row r="379">
      <c r="A379" s="148"/>
      <c r="B379" s="330"/>
      <c r="C379" s="52"/>
      <c r="D379" s="52"/>
      <c r="E379" s="52"/>
      <c r="F379" s="52"/>
      <c r="G379" s="52"/>
      <c r="H379" s="52"/>
      <c r="I379" s="52"/>
      <c r="J379" s="52"/>
    </row>
    <row r="380">
      <c r="A380" s="148"/>
      <c r="B380" s="330"/>
      <c r="C380" s="52"/>
      <c r="D380" s="52"/>
      <c r="E380" s="52"/>
      <c r="F380" s="52"/>
      <c r="G380" s="52"/>
      <c r="H380" s="52"/>
      <c r="I380" s="52"/>
      <c r="J380" s="52"/>
    </row>
    <row r="381">
      <c r="A381" s="148"/>
      <c r="B381" s="330"/>
      <c r="C381" s="52"/>
      <c r="D381" s="52"/>
      <c r="E381" s="52"/>
      <c r="F381" s="52"/>
      <c r="G381" s="52"/>
      <c r="H381" s="52"/>
      <c r="I381" s="52"/>
      <c r="J381" s="52"/>
    </row>
    <row r="382">
      <c r="A382" s="148"/>
      <c r="B382" s="330"/>
      <c r="C382" s="52"/>
      <c r="D382" s="52"/>
      <c r="E382" s="52"/>
      <c r="F382" s="52"/>
      <c r="G382" s="52"/>
      <c r="H382" s="52"/>
      <c r="I382" s="52"/>
      <c r="J382" s="52"/>
    </row>
    <row r="383">
      <c r="A383" s="148"/>
      <c r="B383" s="330"/>
      <c r="C383" s="52"/>
      <c r="D383" s="52"/>
      <c r="E383" s="52"/>
      <c r="F383" s="52"/>
      <c r="G383" s="52"/>
      <c r="H383" s="52"/>
      <c r="I383" s="52"/>
      <c r="J383" s="52"/>
    </row>
    <row r="384">
      <c r="A384" s="148"/>
      <c r="B384" s="330"/>
      <c r="C384" s="52"/>
      <c r="D384" s="52"/>
      <c r="E384" s="52"/>
      <c r="F384" s="52"/>
      <c r="G384" s="52"/>
      <c r="H384" s="52"/>
      <c r="I384" s="52"/>
      <c r="J384" s="52"/>
    </row>
    <row r="385">
      <c r="A385" s="148"/>
      <c r="B385" s="330"/>
      <c r="C385" s="52"/>
      <c r="D385" s="52"/>
      <c r="E385" s="52"/>
      <c r="F385" s="52"/>
      <c r="G385" s="52"/>
      <c r="H385" s="52"/>
      <c r="I385" s="52"/>
      <c r="J385" s="52"/>
    </row>
    <row r="386">
      <c r="A386" s="148"/>
      <c r="B386" s="330"/>
      <c r="C386" s="52"/>
      <c r="D386" s="52"/>
      <c r="E386" s="52"/>
      <c r="F386" s="52"/>
      <c r="G386" s="52"/>
      <c r="H386" s="52"/>
      <c r="I386" s="52"/>
      <c r="J386" s="52"/>
    </row>
    <row r="387">
      <c r="A387" s="148"/>
      <c r="B387" s="330"/>
      <c r="C387" s="52"/>
      <c r="D387" s="52"/>
      <c r="E387" s="52"/>
      <c r="F387" s="52"/>
      <c r="G387" s="52"/>
      <c r="H387" s="52"/>
      <c r="I387" s="52"/>
      <c r="J387" s="52"/>
    </row>
    <row r="388">
      <c r="A388" s="148"/>
      <c r="B388" s="330"/>
      <c r="C388" s="52"/>
      <c r="D388" s="52"/>
      <c r="E388" s="52"/>
      <c r="F388" s="52"/>
      <c r="G388" s="52"/>
      <c r="H388" s="52"/>
      <c r="I388" s="52"/>
      <c r="J388" s="52"/>
    </row>
    <row r="389">
      <c r="A389" s="148"/>
      <c r="B389" s="330"/>
      <c r="C389" s="52"/>
      <c r="D389" s="52"/>
      <c r="E389" s="52"/>
      <c r="F389" s="52"/>
      <c r="G389" s="52"/>
      <c r="H389" s="52"/>
      <c r="I389" s="52"/>
      <c r="J389" s="52"/>
    </row>
    <row r="390">
      <c r="A390" s="148"/>
      <c r="B390" s="330"/>
      <c r="C390" s="52"/>
      <c r="D390" s="52"/>
      <c r="E390" s="52"/>
      <c r="F390" s="52"/>
      <c r="G390" s="52"/>
      <c r="H390" s="52"/>
      <c r="I390" s="52"/>
      <c r="J390" s="52"/>
    </row>
    <row r="391">
      <c r="A391" s="148"/>
      <c r="B391" s="330"/>
      <c r="C391" s="52"/>
      <c r="D391" s="52"/>
      <c r="E391" s="52"/>
      <c r="F391" s="52"/>
      <c r="G391" s="52"/>
      <c r="H391" s="52"/>
      <c r="I391" s="52"/>
      <c r="J391" s="52"/>
    </row>
    <row r="392">
      <c r="A392" s="148"/>
      <c r="B392" s="330"/>
      <c r="C392" s="52"/>
      <c r="D392" s="52"/>
      <c r="E392" s="52"/>
      <c r="F392" s="52"/>
      <c r="G392" s="52"/>
      <c r="H392" s="52"/>
      <c r="I392" s="52"/>
      <c r="J392" s="52"/>
    </row>
    <row r="393">
      <c r="A393" s="148"/>
      <c r="B393" s="330"/>
      <c r="C393" s="52"/>
      <c r="D393" s="52"/>
      <c r="E393" s="52"/>
      <c r="F393" s="52"/>
      <c r="G393" s="52"/>
      <c r="H393" s="52"/>
      <c r="I393" s="52"/>
      <c r="J393" s="52"/>
    </row>
    <row r="394">
      <c r="A394" s="148"/>
      <c r="B394" s="330"/>
      <c r="C394" s="52"/>
      <c r="D394" s="52"/>
      <c r="E394" s="52"/>
      <c r="F394" s="52"/>
      <c r="G394" s="52"/>
      <c r="H394" s="52"/>
      <c r="I394" s="52"/>
      <c r="J394" s="52"/>
    </row>
    <row r="395">
      <c r="A395" s="148"/>
      <c r="B395" s="330"/>
      <c r="C395" s="52"/>
      <c r="D395" s="52"/>
      <c r="E395" s="52"/>
      <c r="F395" s="52"/>
      <c r="G395" s="52"/>
      <c r="H395" s="52"/>
      <c r="I395" s="52"/>
      <c r="J395" s="52"/>
    </row>
    <row r="396">
      <c r="A396" s="148"/>
      <c r="B396" s="330"/>
      <c r="C396" s="52"/>
      <c r="D396" s="52"/>
      <c r="E396" s="52"/>
      <c r="F396" s="52"/>
      <c r="G396" s="52"/>
      <c r="H396" s="52"/>
      <c r="I396" s="52"/>
      <c r="J396" s="52"/>
    </row>
    <row r="397">
      <c r="A397" s="148"/>
      <c r="B397" s="330"/>
      <c r="C397" s="52"/>
      <c r="D397" s="52"/>
      <c r="E397" s="52"/>
      <c r="F397" s="52"/>
      <c r="G397" s="52"/>
      <c r="H397" s="52"/>
      <c r="I397" s="52"/>
      <c r="J397" s="52"/>
    </row>
    <row r="398">
      <c r="A398" s="148"/>
      <c r="B398" s="330"/>
      <c r="C398" s="52"/>
      <c r="D398" s="52"/>
      <c r="E398" s="52"/>
      <c r="F398" s="52"/>
      <c r="G398" s="52"/>
      <c r="H398" s="52"/>
      <c r="I398" s="52"/>
      <c r="J398" s="52"/>
    </row>
    <row r="399">
      <c r="A399" s="148"/>
      <c r="B399" s="330"/>
      <c r="C399" s="52"/>
      <c r="D399" s="52"/>
      <c r="E399" s="52"/>
      <c r="F399" s="52"/>
      <c r="G399" s="52"/>
      <c r="H399" s="52"/>
      <c r="I399" s="52"/>
      <c r="J399" s="52"/>
    </row>
    <row r="400">
      <c r="A400" s="148"/>
      <c r="B400" s="330"/>
      <c r="C400" s="52"/>
      <c r="D400" s="52"/>
      <c r="E400" s="52"/>
      <c r="F400" s="52"/>
      <c r="G400" s="52"/>
      <c r="H400" s="52"/>
      <c r="I400" s="52"/>
      <c r="J400" s="52"/>
    </row>
    <row r="401">
      <c r="A401" s="148"/>
      <c r="B401" s="330"/>
      <c r="C401" s="52"/>
      <c r="D401" s="52"/>
      <c r="E401" s="52"/>
      <c r="F401" s="52"/>
      <c r="G401" s="52"/>
      <c r="H401" s="52"/>
      <c r="I401" s="52"/>
      <c r="J401" s="52"/>
    </row>
    <row r="402">
      <c r="A402" s="148"/>
      <c r="B402" s="330"/>
      <c r="C402" s="52"/>
      <c r="D402" s="52"/>
      <c r="E402" s="52"/>
      <c r="F402" s="52"/>
      <c r="G402" s="52"/>
      <c r="H402" s="52"/>
      <c r="I402" s="52"/>
      <c r="J402" s="52"/>
    </row>
    <row r="403">
      <c r="A403" s="148"/>
      <c r="B403" s="330"/>
      <c r="C403" s="52"/>
      <c r="D403" s="52"/>
      <c r="E403" s="52"/>
      <c r="F403" s="52"/>
      <c r="G403" s="52"/>
      <c r="H403" s="52"/>
      <c r="I403" s="52"/>
      <c r="J403" s="52"/>
    </row>
    <row r="404">
      <c r="A404" s="148"/>
      <c r="B404" s="330"/>
      <c r="C404" s="52"/>
      <c r="D404" s="52"/>
      <c r="E404" s="52"/>
      <c r="F404" s="52"/>
      <c r="G404" s="52"/>
      <c r="H404" s="52"/>
      <c r="I404" s="52"/>
      <c r="J404" s="52"/>
    </row>
    <row r="405">
      <c r="A405" s="148"/>
      <c r="B405" s="330"/>
      <c r="C405" s="52"/>
      <c r="D405" s="52"/>
      <c r="E405" s="52"/>
      <c r="F405" s="52"/>
      <c r="G405" s="52"/>
      <c r="H405" s="52"/>
      <c r="I405" s="52"/>
      <c r="J405" s="52"/>
    </row>
    <row r="406">
      <c r="A406" s="148"/>
      <c r="B406" s="330"/>
      <c r="C406" s="52"/>
      <c r="D406" s="52"/>
      <c r="E406" s="52"/>
      <c r="F406" s="52"/>
      <c r="G406" s="52"/>
      <c r="H406" s="52"/>
      <c r="I406" s="52"/>
      <c r="J406" s="52"/>
    </row>
    <row r="407">
      <c r="A407" s="148"/>
      <c r="B407" s="330"/>
      <c r="C407" s="52"/>
      <c r="D407" s="52"/>
      <c r="E407" s="52"/>
      <c r="F407" s="52"/>
      <c r="G407" s="52"/>
      <c r="H407" s="52"/>
      <c r="I407" s="52"/>
      <c r="J407" s="52"/>
    </row>
    <row r="408">
      <c r="A408" s="148"/>
      <c r="B408" s="330"/>
      <c r="C408" s="52"/>
      <c r="D408" s="52"/>
      <c r="E408" s="52"/>
      <c r="F408" s="52"/>
      <c r="G408" s="52"/>
      <c r="H408" s="52"/>
      <c r="I408" s="52"/>
      <c r="J408" s="52"/>
    </row>
    <row r="409">
      <c r="A409" s="148"/>
      <c r="B409" s="330"/>
      <c r="C409" s="52"/>
      <c r="D409" s="52"/>
      <c r="E409" s="52"/>
      <c r="F409" s="52"/>
      <c r="G409" s="52"/>
      <c r="H409" s="52"/>
      <c r="I409" s="52"/>
      <c r="J409" s="52"/>
    </row>
    <row r="410">
      <c r="A410" s="148"/>
      <c r="B410" s="330"/>
      <c r="C410" s="52"/>
      <c r="D410" s="52"/>
      <c r="E410" s="52"/>
      <c r="F410" s="52"/>
      <c r="G410" s="52"/>
      <c r="H410" s="52"/>
      <c r="I410" s="52"/>
      <c r="J410" s="52"/>
    </row>
    <row r="411">
      <c r="A411" s="148"/>
      <c r="B411" s="330"/>
      <c r="C411" s="52"/>
      <c r="D411" s="52"/>
      <c r="E411" s="52"/>
      <c r="F411" s="52"/>
      <c r="G411" s="52"/>
      <c r="H411" s="52"/>
      <c r="I411" s="52"/>
      <c r="J411" s="52"/>
    </row>
    <row r="412">
      <c r="A412" s="148"/>
      <c r="B412" s="330"/>
      <c r="C412" s="52"/>
      <c r="D412" s="52"/>
      <c r="E412" s="52"/>
      <c r="F412" s="52"/>
      <c r="G412" s="52"/>
      <c r="H412" s="52"/>
      <c r="I412" s="52"/>
      <c r="J412" s="52"/>
    </row>
    <row r="413">
      <c r="A413" s="148"/>
      <c r="B413" s="330"/>
      <c r="C413" s="52"/>
      <c r="D413" s="52"/>
      <c r="E413" s="52"/>
      <c r="F413" s="52"/>
      <c r="G413" s="52"/>
      <c r="H413" s="52"/>
      <c r="I413" s="52"/>
      <c r="J413" s="52"/>
    </row>
    <row r="414">
      <c r="A414" s="148"/>
      <c r="B414" s="330"/>
      <c r="C414" s="52"/>
      <c r="D414" s="52"/>
      <c r="E414" s="52"/>
      <c r="F414" s="52"/>
      <c r="G414" s="52"/>
      <c r="H414" s="52"/>
      <c r="I414" s="52"/>
      <c r="J414" s="52"/>
    </row>
    <row r="415">
      <c r="A415" s="148"/>
      <c r="B415" s="330"/>
      <c r="C415" s="52"/>
      <c r="D415" s="52"/>
      <c r="E415" s="52"/>
      <c r="F415" s="52"/>
      <c r="G415" s="52"/>
      <c r="H415" s="52"/>
      <c r="I415" s="52"/>
      <c r="J415" s="52"/>
    </row>
    <row r="416">
      <c r="A416" s="148"/>
      <c r="B416" s="330"/>
      <c r="C416" s="52"/>
      <c r="D416" s="52"/>
      <c r="E416" s="52"/>
      <c r="F416" s="52"/>
      <c r="G416" s="52"/>
      <c r="H416" s="52"/>
      <c r="I416" s="52"/>
      <c r="J416" s="52"/>
    </row>
    <row r="417">
      <c r="A417" s="148"/>
      <c r="B417" s="330"/>
      <c r="C417" s="52"/>
      <c r="D417" s="52"/>
      <c r="E417" s="52"/>
      <c r="F417" s="52"/>
      <c r="G417" s="52"/>
      <c r="H417" s="52"/>
      <c r="I417" s="52"/>
      <c r="J417" s="52"/>
    </row>
    <row r="418">
      <c r="A418" s="148"/>
      <c r="B418" s="330"/>
      <c r="C418" s="52"/>
      <c r="D418" s="52"/>
      <c r="E418" s="52"/>
      <c r="F418" s="52"/>
      <c r="G418" s="52"/>
      <c r="H418" s="52"/>
      <c r="I418" s="52"/>
      <c r="J418" s="52"/>
    </row>
    <row r="419">
      <c r="A419" s="148"/>
      <c r="B419" s="330"/>
      <c r="C419" s="52"/>
      <c r="D419" s="52"/>
      <c r="E419" s="52"/>
      <c r="F419" s="52"/>
      <c r="G419" s="52"/>
      <c r="H419" s="52"/>
      <c r="I419" s="52"/>
      <c r="J419" s="52"/>
    </row>
    <row r="420">
      <c r="A420" s="148"/>
      <c r="B420" s="330"/>
      <c r="C420" s="52"/>
      <c r="D420" s="52"/>
      <c r="E420" s="52"/>
      <c r="F420" s="52"/>
      <c r="G420" s="52"/>
      <c r="H420" s="52"/>
      <c r="I420" s="52"/>
      <c r="J420" s="52"/>
    </row>
    <row r="421">
      <c r="A421" s="148"/>
      <c r="B421" s="330"/>
      <c r="C421" s="52"/>
      <c r="D421" s="52"/>
      <c r="E421" s="52"/>
      <c r="F421" s="52"/>
      <c r="G421" s="52"/>
      <c r="H421" s="52"/>
      <c r="I421" s="52"/>
      <c r="J421" s="52"/>
    </row>
    <row r="422">
      <c r="A422" s="148"/>
      <c r="B422" s="330"/>
      <c r="C422" s="52"/>
      <c r="D422" s="52"/>
      <c r="E422" s="52"/>
      <c r="F422" s="52"/>
      <c r="G422" s="52"/>
      <c r="H422" s="52"/>
      <c r="I422" s="52"/>
      <c r="J422" s="52"/>
    </row>
    <row r="423">
      <c r="A423" s="148"/>
      <c r="B423" s="330"/>
      <c r="C423" s="52"/>
      <c r="D423" s="52"/>
      <c r="E423" s="52"/>
      <c r="F423" s="52"/>
      <c r="G423" s="52"/>
      <c r="H423" s="52"/>
      <c r="I423" s="52"/>
      <c r="J423" s="52"/>
    </row>
    <row r="424">
      <c r="A424" s="148"/>
      <c r="B424" s="330"/>
      <c r="C424" s="52"/>
      <c r="D424" s="52"/>
      <c r="E424" s="52"/>
      <c r="F424" s="52"/>
      <c r="G424" s="52"/>
      <c r="H424" s="52"/>
      <c r="I424" s="52"/>
      <c r="J424" s="52"/>
    </row>
    <row r="425">
      <c r="A425" s="148"/>
      <c r="B425" s="330"/>
      <c r="C425" s="52"/>
      <c r="D425" s="52"/>
      <c r="E425" s="52"/>
      <c r="F425" s="52"/>
      <c r="G425" s="52"/>
      <c r="H425" s="52"/>
      <c r="I425" s="52"/>
      <c r="J425" s="52"/>
    </row>
    <row r="426">
      <c r="A426" s="148"/>
      <c r="B426" s="330"/>
      <c r="C426" s="52"/>
      <c r="D426" s="52"/>
      <c r="E426" s="52"/>
      <c r="F426" s="52"/>
      <c r="G426" s="52"/>
      <c r="H426" s="52"/>
      <c r="I426" s="52"/>
      <c r="J426" s="52"/>
    </row>
    <row r="427">
      <c r="A427" s="148"/>
      <c r="B427" s="330"/>
      <c r="C427" s="52"/>
      <c r="D427" s="52"/>
      <c r="E427" s="52"/>
      <c r="F427" s="52"/>
      <c r="G427" s="52"/>
      <c r="H427" s="52"/>
      <c r="I427" s="52"/>
      <c r="J427" s="52"/>
    </row>
    <row r="428">
      <c r="A428" s="148"/>
      <c r="B428" s="330"/>
      <c r="C428" s="52"/>
      <c r="D428" s="52"/>
      <c r="E428" s="52"/>
      <c r="F428" s="52"/>
      <c r="G428" s="52"/>
      <c r="H428" s="52"/>
      <c r="I428" s="52"/>
      <c r="J428" s="52"/>
    </row>
    <row r="429">
      <c r="A429" s="148"/>
      <c r="B429" s="330"/>
      <c r="C429" s="52"/>
      <c r="D429" s="52"/>
      <c r="E429" s="52"/>
      <c r="F429" s="52"/>
      <c r="G429" s="52"/>
      <c r="H429" s="52"/>
      <c r="I429" s="52"/>
      <c r="J429" s="52"/>
    </row>
    <row r="430">
      <c r="A430" s="148"/>
      <c r="B430" s="330"/>
      <c r="C430" s="52"/>
      <c r="D430" s="52"/>
      <c r="E430" s="52"/>
      <c r="F430" s="52"/>
      <c r="G430" s="52"/>
      <c r="H430" s="52"/>
      <c r="I430" s="52"/>
      <c r="J430" s="52"/>
    </row>
    <row r="431">
      <c r="A431" s="148"/>
      <c r="B431" s="330"/>
      <c r="C431" s="52"/>
      <c r="D431" s="52"/>
      <c r="E431" s="52"/>
      <c r="F431" s="52"/>
      <c r="G431" s="52"/>
      <c r="H431" s="52"/>
      <c r="I431" s="52"/>
      <c r="J431" s="52"/>
    </row>
    <row r="432">
      <c r="A432" s="148"/>
      <c r="B432" s="330"/>
      <c r="C432" s="52"/>
      <c r="D432" s="52"/>
      <c r="E432" s="52"/>
      <c r="F432" s="52"/>
      <c r="G432" s="52"/>
      <c r="H432" s="52"/>
      <c r="I432" s="52"/>
      <c r="J432" s="52"/>
    </row>
    <row r="433">
      <c r="A433" s="148"/>
      <c r="B433" s="330"/>
      <c r="C433" s="52"/>
      <c r="D433" s="52"/>
      <c r="E433" s="52"/>
      <c r="F433" s="52"/>
      <c r="G433" s="52"/>
      <c r="H433" s="52"/>
      <c r="I433" s="52"/>
      <c r="J433" s="52"/>
    </row>
    <row r="434">
      <c r="A434" s="148"/>
      <c r="B434" s="330"/>
      <c r="C434" s="52"/>
      <c r="D434" s="52"/>
      <c r="E434" s="52"/>
      <c r="F434" s="52"/>
      <c r="G434" s="52"/>
      <c r="H434" s="52"/>
      <c r="I434" s="52"/>
      <c r="J434" s="52"/>
    </row>
    <row r="435">
      <c r="A435" s="148"/>
      <c r="B435" s="330"/>
      <c r="C435" s="52"/>
      <c r="D435" s="52"/>
      <c r="E435" s="52"/>
      <c r="F435" s="52"/>
      <c r="G435" s="52"/>
      <c r="H435" s="52"/>
      <c r="I435" s="52"/>
      <c r="J435" s="52"/>
    </row>
    <row r="436">
      <c r="A436" s="148"/>
      <c r="B436" s="330"/>
      <c r="C436" s="52"/>
      <c r="D436" s="52"/>
      <c r="E436" s="52"/>
      <c r="F436" s="52"/>
      <c r="G436" s="52"/>
      <c r="H436" s="52"/>
      <c r="I436" s="52"/>
      <c r="J436" s="52"/>
    </row>
    <row r="437">
      <c r="A437" s="148"/>
      <c r="B437" s="330"/>
      <c r="C437" s="52"/>
      <c r="D437" s="52"/>
      <c r="E437" s="52"/>
      <c r="F437" s="52"/>
      <c r="G437" s="52"/>
      <c r="H437" s="52"/>
      <c r="I437" s="52"/>
      <c r="J437" s="52"/>
    </row>
    <row r="438">
      <c r="A438" s="148"/>
      <c r="B438" s="330"/>
      <c r="C438" s="52"/>
      <c r="D438" s="52"/>
      <c r="E438" s="52"/>
      <c r="F438" s="52"/>
      <c r="G438" s="52"/>
      <c r="H438" s="52"/>
      <c r="I438" s="52"/>
      <c r="J438" s="52"/>
    </row>
    <row r="439">
      <c r="A439" s="148"/>
      <c r="B439" s="330"/>
      <c r="C439" s="52"/>
      <c r="D439" s="52"/>
      <c r="E439" s="52"/>
      <c r="F439" s="52"/>
      <c r="G439" s="52"/>
      <c r="H439" s="52"/>
      <c r="I439" s="52"/>
      <c r="J439" s="52"/>
    </row>
    <row r="440">
      <c r="A440" s="148"/>
      <c r="B440" s="330"/>
      <c r="C440" s="52"/>
      <c r="D440" s="52"/>
      <c r="E440" s="52"/>
      <c r="F440" s="52"/>
      <c r="G440" s="52"/>
      <c r="H440" s="52"/>
      <c r="I440" s="52"/>
      <c r="J440" s="52"/>
    </row>
    <row r="441">
      <c r="A441" s="148"/>
      <c r="B441" s="330"/>
      <c r="C441" s="52"/>
      <c r="D441" s="52"/>
      <c r="E441" s="52"/>
      <c r="F441" s="52"/>
      <c r="G441" s="52"/>
      <c r="H441" s="52"/>
      <c r="I441" s="52"/>
      <c r="J441" s="52"/>
    </row>
    <row r="442">
      <c r="A442" s="148"/>
      <c r="B442" s="330"/>
      <c r="C442" s="52"/>
      <c r="D442" s="52"/>
      <c r="E442" s="52"/>
      <c r="F442" s="52"/>
      <c r="G442" s="52"/>
      <c r="H442" s="52"/>
      <c r="I442" s="52"/>
      <c r="J442" s="52"/>
    </row>
    <row r="443">
      <c r="A443" s="148"/>
      <c r="B443" s="330"/>
      <c r="C443" s="52"/>
      <c r="D443" s="52"/>
      <c r="E443" s="52"/>
      <c r="F443" s="52"/>
      <c r="G443" s="52"/>
      <c r="H443" s="52"/>
      <c r="I443" s="52"/>
      <c r="J443" s="52"/>
    </row>
    <row r="444">
      <c r="A444" s="148"/>
      <c r="B444" s="330"/>
      <c r="C444" s="52"/>
      <c r="D444" s="52"/>
      <c r="E444" s="52"/>
      <c r="F444" s="52"/>
      <c r="G444" s="52"/>
      <c r="H444" s="52"/>
      <c r="I444" s="52"/>
      <c r="J444" s="52"/>
    </row>
    <row r="445">
      <c r="A445" s="148"/>
      <c r="B445" s="330"/>
      <c r="C445" s="52"/>
      <c r="D445" s="52"/>
      <c r="E445" s="52"/>
      <c r="F445" s="52"/>
      <c r="G445" s="52"/>
      <c r="H445" s="52"/>
      <c r="I445" s="52"/>
      <c r="J445" s="52"/>
    </row>
    <row r="446">
      <c r="A446" s="148"/>
      <c r="B446" s="330"/>
      <c r="C446" s="52"/>
      <c r="D446" s="52"/>
      <c r="E446" s="52"/>
      <c r="F446" s="52"/>
      <c r="G446" s="52"/>
      <c r="H446" s="52"/>
      <c r="I446" s="52"/>
      <c r="J446" s="52"/>
    </row>
    <row r="447">
      <c r="A447" s="148"/>
      <c r="B447" s="330"/>
      <c r="C447" s="52"/>
      <c r="D447" s="52"/>
      <c r="E447" s="52"/>
      <c r="F447" s="52"/>
      <c r="G447" s="52"/>
      <c r="H447" s="52"/>
      <c r="I447" s="52"/>
      <c r="J447" s="52"/>
    </row>
    <row r="448">
      <c r="A448" s="148"/>
      <c r="B448" s="330"/>
      <c r="C448" s="52"/>
      <c r="D448" s="52"/>
      <c r="E448" s="52"/>
      <c r="F448" s="52"/>
      <c r="G448" s="52"/>
      <c r="H448" s="52"/>
      <c r="I448" s="52"/>
      <c r="J448" s="52"/>
    </row>
    <row r="449">
      <c r="A449" s="148"/>
      <c r="B449" s="330"/>
      <c r="C449" s="52"/>
      <c r="D449" s="52"/>
      <c r="E449" s="52"/>
      <c r="F449" s="52"/>
      <c r="G449" s="52"/>
      <c r="H449" s="52"/>
      <c r="I449" s="52"/>
      <c r="J449" s="52"/>
    </row>
    <row r="450">
      <c r="A450" s="148"/>
      <c r="B450" s="330"/>
      <c r="C450" s="52"/>
      <c r="D450" s="52"/>
      <c r="E450" s="52"/>
      <c r="F450" s="52"/>
      <c r="G450" s="52"/>
      <c r="H450" s="52"/>
      <c r="I450" s="52"/>
      <c r="J450" s="52"/>
    </row>
    <row r="451">
      <c r="A451" s="148"/>
      <c r="B451" s="330"/>
      <c r="C451" s="52"/>
      <c r="D451" s="52"/>
      <c r="E451" s="52"/>
      <c r="F451" s="52"/>
      <c r="G451" s="52"/>
      <c r="H451" s="52"/>
      <c r="I451" s="52"/>
      <c r="J451" s="52"/>
    </row>
    <row r="452">
      <c r="A452" s="148"/>
      <c r="B452" s="330"/>
      <c r="C452" s="52"/>
      <c r="D452" s="52"/>
      <c r="E452" s="52"/>
      <c r="F452" s="52"/>
      <c r="G452" s="52"/>
      <c r="H452" s="52"/>
      <c r="I452" s="52"/>
      <c r="J452" s="52"/>
    </row>
    <row r="453">
      <c r="A453" s="148"/>
      <c r="B453" s="330"/>
      <c r="C453" s="52"/>
      <c r="D453" s="52"/>
      <c r="E453" s="52"/>
      <c r="F453" s="52"/>
      <c r="G453" s="52"/>
      <c r="H453" s="52"/>
      <c r="I453" s="52"/>
      <c r="J453" s="52"/>
    </row>
    <row r="454">
      <c r="A454" s="148"/>
      <c r="B454" s="330"/>
      <c r="C454" s="52"/>
      <c r="D454" s="52"/>
      <c r="E454" s="52"/>
      <c r="F454" s="52"/>
      <c r="G454" s="52"/>
      <c r="H454" s="52"/>
      <c r="I454" s="52"/>
      <c r="J454" s="52"/>
    </row>
    <row r="455">
      <c r="A455" s="148"/>
      <c r="B455" s="330"/>
      <c r="C455" s="52"/>
      <c r="D455" s="52"/>
      <c r="E455" s="52"/>
      <c r="F455" s="52"/>
      <c r="G455" s="52"/>
      <c r="H455" s="52"/>
      <c r="I455" s="52"/>
      <c r="J455" s="52"/>
    </row>
    <row r="456">
      <c r="A456" s="148"/>
      <c r="B456" s="330"/>
      <c r="C456" s="52"/>
      <c r="D456" s="52"/>
      <c r="E456" s="52"/>
      <c r="F456" s="52"/>
      <c r="G456" s="52"/>
      <c r="H456" s="52"/>
      <c r="I456" s="52"/>
      <c r="J456" s="52"/>
    </row>
    <row r="457">
      <c r="A457" s="148"/>
      <c r="B457" s="330"/>
      <c r="C457" s="52"/>
      <c r="D457" s="52"/>
      <c r="E457" s="52"/>
      <c r="F457" s="52"/>
      <c r="G457" s="52"/>
      <c r="H457" s="52"/>
      <c r="I457" s="52"/>
      <c r="J457" s="52"/>
    </row>
    <row r="458">
      <c r="A458" s="148"/>
      <c r="B458" s="330"/>
      <c r="C458" s="52"/>
      <c r="D458" s="52"/>
      <c r="E458" s="52"/>
      <c r="F458" s="52"/>
      <c r="G458" s="52"/>
      <c r="H458" s="52"/>
      <c r="I458" s="52"/>
      <c r="J458" s="52"/>
    </row>
    <row r="459">
      <c r="A459" s="148"/>
      <c r="B459" s="330"/>
      <c r="C459" s="52"/>
      <c r="D459" s="52"/>
      <c r="E459" s="52"/>
      <c r="F459" s="52"/>
      <c r="G459" s="52"/>
      <c r="H459" s="52"/>
      <c r="I459" s="52"/>
      <c r="J459" s="52"/>
    </row>
    <row r="460">
      <c r="A460" s="148"/>
      <c r="B460" s="330"/>
      <c r="C460" s="52"/>
      <c r="D460" s="52"/>
      <c r="E460" s="52"/>
      <c r="F460" s="52"/>
      <c r="G460" s="52"/>
      <c r="H460" s="52"/>
      <c r="I460" s="52"/>
      <c r="J460" s="52"/>
    </row>
    <row r="461">
      <c r="A461" s="148"/>
      <c r="B461" s="330"/>
      <c r="C461" s="52"/>
      <c r="D461" s="52"/>
      <c r="E461" s="52"/>
      <c r="F461" s="52"/>
      <c r="G461" s="52"/>
      <c r="H461" s="52"/>
      <c r="I461" s="52"/>
      <c r="J461" s="52"/>
    </row>
    <row r="462">
      <c r="A462" s="148"/>
      <c r="B462" s="330"/>
      <c r="C462" s="52"/>
      <c r="D462" s="52"/>
      <c r="E462" s="52"/>
      <c r="F462" s="52"/>
      <c r="G462" s="52"/>
      <c r="H462" s="52"/>
      <c r="I462" s="52"/>
      <c r="J462" s="52"/>
    </row>
    <row r="463">
      <c r="A463" s="148"/>
      <c r="B463" s="330"/>
      <c r="C463" s="52"/>
      <c r="D463" s="52"/>
      <c r="E463" s="52"/>
      <c r="F463" s="52"/>
      <c r="G463" s="52"/>
      <c r="H463" s="52"/>
      <c r="I463" s="52"/>
      <c r="J463" s="52"/>
    </row>
    <row r="464">
      <c r="A464" s="148"/>
      <c r="B464" s="330"/>
      <c r="C464" s="52"/>
      <c r="D464" s="52"/>
      <c r="E464" s="52"/>
      <c r="F464" s="52"/>
      <c r="G464" s="52"/>
      <c r="H464" s="52"/>
      <c r="I464" s="52"/>
      <c r="J464" s="52"/>
    </row>
    <row r="465">
      <c r="A465" s="148"/>
      <c r="B465" s="330"/>
      <c r="C465" s="52"/>
      <c r="D465" s="52"/>
      <c r="E465" s="52"/>
      <c r="F465" s="52"/>
      <c r="G465" s="52"/>
      <c r="H465" s="52"/>
      <c r="I465" s="52"/>
      <c r="J465" s="52"/>
    </row>
    <row r="466">
      <c r="A466" s="148"/>
      <c r="B466" s="330"/>
      <c r="C466" s="52"/>
      <c r="D466" s="52"/>
      <c r="E466" s="52"/>
      <c r="F466" s="52"/>
      <c r="G466" s="52"/>
      <c r="H466" s="52"/>
      <c r="I466" s="52"/>
      <c r="J466" s="52"/>
    </row>
    <row r="467">
      <c r="A467" s="148"/>
      <c r="B467" s="330"/>
      <c r="C467" s="52"/>
      <c r="D467" s="52"/>
      <c r="E467" s="52"/>
      <c r="F467" s="52"/>
      <c r="G467" s="52"/>
      <c r="H467" s="52"/>
      <c r="I467" s="52"/>
      <c r="J467" s="52"/>
    </row>
    <row r="468">
      <c r="A468" s="148"/>
      <c r="B468" s="330"/>
      <c r="C468" s="52"/>
      <c r="D468" s="52"/>
      <c r="E468" s="52"/>
      <c r="F468" s="52"/>
      <c r="G468" s="52"/>
      <c r="H468" s="52"/>
      <c r="I468" s="52"/>
      <c r="J468" s="52"/>
    </row>
    <row r="469">
      <c r="A469" s="148"/>
      <c r="B469" s="330"/>
      <c r="C469" s="52"/>
      <c r="D469" s="52"/>
      <c r="E469" s="52"/>
      <c r="F469" s="52"/>
      <c r="G469" s="52"/>
      <c r="H469" s="52"/>
      <c r="I469" s="52"/>
      <c r="J469" s="52"/>
    </row>
    <row r="470">
      <c r="A470" s="148"/>
      <c r="B470" s="330"/>
      <c r="C470" s="52"/>
      <c r="D470" s="52"/>
      <c r="E470" s="52"/>
      <c r="F470" s="52"/>
      <c r="G470" s="52"/>
      <c r="H470" s="52"/>
      <c r="I470" s="52"/>
      <c r="J470" s="52"/>
    </row>
    <row r="471">
      <c r="A471" s="148"/>
      <c r="B471" s="330"/>
      <c r="C471" s="52"/>
      <c r="D471" s="52"/>
      <c r="E471" s="52"/>
      <c r="F471" s="52"/>
      <c r="G471" s="52"/>
      <c r="H471" s="52"/>
      <c r="I471" s="52"/>
      <c r="J471" s="52"/>
    </row>
    <row r="472">
      <c r="A472" s="148"/>
      <c r="B472" s="330"/>
      <c r="C472" s="52"/>
      <c r="D472" s="52"/>
      <c r="E472" s="52"/>
      <c r="F472" s="52"/>
      <c r="G472" s="52"/>
      <c r="H472" s="52"/>
      <c r="I472" s="52"/>
      <c r="J472" s="52"/>
    </row>
    <row r="473">
      <c r="A473" s="148"/>
      <c r="B473" s="330"/>
      <c r="C473" s="52"/>
      <c r="D473" s="52"/>
      <c r="E473" s="52"/>
      <c r="F473" s="52"/>
      <c r="G473" s="52"/>
      <c r="H473" s="52"/>
      <c r="I473" s="52"/>
      <c r="J473" s="52"/>
    </row>
    <row r="474">
      <c r="A474" s="148"/>
      <c r="B474" s="330"/>
      <c r="C474" s="52"/>
      <c r="D474" s="52"/>
      <c r="E474" s="52"/>
      <c r="F474" s="52"/>
      <c r="G474" s="52"/>
      <c r="H474" s="52"/>
      <c r="I474" s="52"/>
      <c r="J474" s="52"/>
    </row>
    <row r="475">
      <c r="A475" s="148"/>
      <c r="B475" s="330"/>
      <c r="C475" s="52"/>
      <c r="D475" s="52"/>
      <c r="E475" s="52"/>
      <c r="F475" s="52"/>
      <c r="G475" s="52"/>
      <c r="H475" s="52"/>
      <c r="I475" s="52"/>
      <c r="J475" s="52"/>
    </row>
    <row r="476">
      <c r="A476" s="148"/>
      <c r="B476" s="330"/>
      <c r="C476" s="52"/>
      <c r="D476" s="52"/>
      <c r="E476" s="52"/>
      <c r="F476" s="52"/>
      <c r="G476" s="52"/>
      <c r="H476" s="52"/>
      <c r="I476" s="52"/>
      <c r="J476" s="52"/>
    </row>
    <row r="477">
      <c r="A477" s="148"/>
      <c r="B477" s="330"/>
      <c r="C477" s="52"/>
      <c r="D477" s="52"/>
      <c r="E477" s="52"/>
      <c r="F477" s="52"/>
      <c r="G477" s="52"/>
      <c r="H477" s="52"/>
      <c r="I477" s="52"/>
      <c r="J477" s="52"/>
    </row>
    <row r="478">
      <c r="A478" s="148"/>
      <c r="B478" s="330"/>
      <c r="C478" s="52"/>
      <c r="D478" s="52"/>
      <c r="E478" s="52"/>
      <c r="F478" s="52"/>
      <c r="G478" s="52"/>
      <c r="H478" s="52"/>
      <c r="I478" s="52"/>
      <c r="J478" s="52"/>
    </row>
    <row r="479">
      <c r="A479" s="148"/>
      <c r="B479" s="330"/>
      <c r="C479" s="52"/>
      <c r="D479" s="52"/>
      <c r="E479" s="52"/>
      <c r="F479" s="52"/>
      <c r="G479" s="52"/>
      <c r="H479" s="52"/>
      <c r="I479" s="52"/>
      <c r="J479" s="52"/>
    </row>
    <row r="480">
      <c r="A480" s="148"/>
      <c r="B480" s="330"/>
      <c r="C480" s="52"/>
      <c r="D480" s="52"/>
      <c r="E480" s="52"/>
      <c r="F480" s="52"/>
      <c r="G480" s="52"/>
      <c r="H480" s="52"/>
      <c r="I480" s="52"/>
      <c r="J480" s="52"/>
    </row>
    <row r="481">
      <c r="A481" s="148"/>
      <c r="B481" s="330"/>
      <c r="C481" s="52"/>
      <c r="D481" s="52"/>
      <c r="E481" s="52"/>
      <c r="F481" s="52"/>
      <c r="G481" s="52"/>
      <c r="H481" s="52"/>
      <c r="I481" s="52"/>
      <c r="J481" s="52"/>
    </row>
    <row r="482">
      <c r="A482" s="148"/>
      <c r="B482" s="330"/>
      <c r="C482" s="52"/>
      <c r="D482" s="52"/>
      <c r="E482" s="52"/>
      <c r="F482" s="52"/>
      <c r="G482" s="52"/>
      <c r="H482" s="52"/>
      <c r="I482" s="52"/>
      <c r="J482" s="52"/>
    </row>
    <row r="483">
      <c r="A483" s="148"/>
      <c r="B483" s="330"/>
      <c r="C483" s="52"/>
      <c r="D483" s="52"/>
      <c r="E483" s="52"/>
      <c r="F483" s="52"/>
      <c r="G483" s="52"/>
      <c r="H483" s="52"/>
      <c r="I483" s="52"/>
      <c r="J483" s="52"/>
    </row>
    <row r="484">
      <c r="A484" s="148"/>
      <c r="B484" s="330"/>
      <c r="C484" s="52"/>
      <c r="D484" s="52"/>
      <c r="E484" s="52"/>
      <c r="F484" s="52"/>
      <c r="G484" s="52"/>
      <c r="H484" s="52"/>
      <c r="I484" s="52"/>
      <c r="J484" s="52"/>
    </row>
    <row r="485">
      <c r="A485" s="148"/>
      <c r="B485" s="330"/>
      <c r="C485" s="52"/>
      <c r="D485" s="52"/>
      <c r="E485" s="52"/>
      <c r="F485" s="52"/>
      <c r="G485" s="52"/>
      <c r="H485" s="52"/>
      <c r="I485" s="52"/>
      <c r="J485" s="52"/>
    </row>
    <row r="486">
      <c r="A486" s="148"/>
      <c r="B486" s="330"/>
      <c r="C486" s="52"/>
      <c r="D486" s="52"/>
      <c r="E486" s="52"/>
      <c r="F486" s="52"/>
      <c r="G486" s="52"/>
      <c r="H486" s="52"/>
      <c r="I486" s="52"/>
      <c r="J486" s="52"/>
    </row>
    <row r="487">
      <c r="A487" s="148"/>
      <c r="B487" s="330"/>
      <c r="C487" s="52"/>
      <c r="D487" s="52"/>
      <c r="E487" s="52"/>
      <c r="F487" s="52"/>
      <c r="G487" s="52"/>
      <c r="H487" s="52"/>
      <c r="I487" s="52"/>
      <c r="J487" s="52"/>
    </row>
    <row r="488">
      <c r="A488" s="148"/>
      <c r="B488" s="330"/>
      <c r="C488" s="52"/>
      <c r="D488" s="52"/>
      <c r="E488" s="52"/>
      <c r="F488" s="52"/>
      <c r="G488" s="52"/>
      <c r="H488" s="52"/>
      <c r="I488" s="52"/>
      <c r="J488" s="52"/>
    </row>
    <row r="489">
      <c r="A489" s="148"/>
      <c r="B489" s="330"/>
      <c r="C489" s="52"/>
      <c r="D489" s="52"/>
      <c r="E489" s="52"/>
      <c r="F489" s="52"/>
      <c r="G489" s="52"/>
      <c r="H489" s="52"/>
      <c r="I489" s="52"/>
      <c r="J489" s="52"/>
    </row>
    <row r="490">
      <c r="A490" s="148"/>
      <c r="B490" s="330"/>
      <c r="C490" s="52"/>
      <c r="D490" s="52"/>
      <c r="E490" s="52"/>
      <c r="F490" s="52"/>
      <c r="G490" s="52"/>
      <c r="H490" s="52"/>
      <c r="I490" s="52"/>
      <c r="J490" s="52"/>
    </row>
    <row r="491">
      <c r="A491" s="148"/>
      <c r="B491" s="330"/>
      <c r="C491" s="52"/>
      <c r="D491" s="52"/>
      <c r="E491" s="52"/>
      <c r="F491" s="52"/>
      <c r="G491" s="52"/>
      <c r="H491" s="52"/>
      <c r="I491" s="52"/>
      <c r="J491" s="52"/>
    </row>
    <row r="492">
      <c r="A492" s="148"/>
      <c r="B492" s="330"/>
      <c r="C492" s="52"/>
      <c r="D492" s="52"/>
      <c r="E492" s="52"/>
      <c r="F492" s="52"/>
      <c r="G492" s="52"/>
      <c r="H492" s="52"/>
      <c r="I492" s="52"/>
      <c r="J492" s="52"/>
    </row>
    <row r="493">
      <c r="A493" s="148"/>
      <c r="B493" s="330"/>
      <c r="C493" s="52"/>
      <c r="D493" s="52"/>
      <c r="E493" s="52"/>
      <c r="F493" s="52"/>
      <c r="G493" s="52"/>
      <c r="H493" s="52"/>
      <c r="I493" s="52"/>
      <c r="J493" s="52"/>
    </row>
    <row r="494">
      <c r="A494" s="148"/>
      <c r="B494" s="330"/>
      <c r="C494" s="52"/>
      <c r="D494" s="52"/>
      <c r="E494" s="52"/>
      <c r="F494" s="52"/>
      <c r="G494" s="52"/>
      <c r="H494" s="52"/>
      <c r="I494" s="52"/>
      <c r="J494" s="52"/>
    </row>
    <row r="495">
      <c r="A495" s="148"/>
      <c r="B495" s="330"/>
      <c r="C495" s="52"/>
      <c r="D495" s="52"/>
      <c r="E495" s="52"/>
      <c r="F495" s="52"/>
      <c r="G495" s="52"/>
      <c r="H495" s="52"/>
      <c r="I495" s="52"/>
      <c r="J495" s="52"/>
    </row>
    <row r="496">
      <c r="A496" s="148"/>
      <c r="B496" s="330"/>
      <c r="C496" s="52"/>
      <c r="D496" s="52"/>
      <c r="E496" s="52"/>
      <c r="F496" s="52"/>
      <c r="G496" s="52"/>
      <c r="H496" s="52"/>
      <c r="I496" s="52"/>
      <c r="J496" s="52"/>
    </row>
    <row r="497">
      <c r="A497" s="148"/>
      <c r="B497" s="330"/>
      <c r="C497" s="52"/>
      <c r="D497" s="52"/>
      <c r="E497" s="52"/>
      <c r="F497" s="52"/>
      <c r="G497" s="52"/>
      <c r="H497" s="52"/>
      <c r="I497" s="52"/>
      <c r="J497" s="52"/>
    </row>
    <row r="498">
      <c r="A498" s="148"/>
      <c r="B498" s="330"/>
      <c r="C498" s="52"/>
      <c r="D498" s="52"/>
      <c r="E498" s="52"/>
      <c r="F498" s="52"/>
      <c r="G498" s="52"/>
      <c r="H498" s="52"/>
      <c r="I498" s="52"/>
      <c r="J498" s="52"/>
    </row>
    <row r="499">
      <c r="A499" s="148"/>
      <c r="B499" s="330"/>
      <c r="C499" s="52"/>
      <c r="D499" s="52"/>
      <c r="E499" s="52"/>
      <c r="F499" s="52"/>
      <c r="G499" s="52"/>
      <c r="H499" s="52"/>
      <c r="I499" s="52"/>
      <c r="J499" s="52"/>
    </row>
    <row r="500">
      <c r="A500" s="148"/>
      <c r="B500" s="330"/>
      <c r="C500" s="52"/>
      <c r="D500" s="52"/>
      <c r="E500" s="52"/>
      <c r="F500" s="52"/>
      <c r="G500" s="52"/>
      <c r="H500" s="52"/>
      <c r="I500" s="52"/>
      <c r="J500" s="52"/>
    </row>
    <row r="501">
      <c r="A501" s="148"/>
      <c r="B501" s="330"/>
      <c r="C501" s="52"/>
      <c r="D501" s="52"/>
      <c r="E501" s="52"/>
      <c r="F501" s="52"/>
      <c r="G501" s="52"/>
      <c r="H501" s="52"/>
      <c r="I501" s="52"/>
      <c r="J501" s="52"/>
    </row>
    <row r="502">
      <c r="A502" s="148"/>
      <c r="B502" s="330"/>
      <c r="C502" s="52"/>
      <c r="D502" s="52"/>
      <c r="E502" s="52"/>
      <c r="F502" s="52"/>
      <c r="G502" s="52"/>
      <c r="H502" s="52"/>
      <c r="I502" s="52"/>
      <c r="J502" s="52"/>
    </row>
    <row r="503">
      <c r="A503" s="148"/>
      <c r="B503" s="330"/>
      <c r="C503" s="52"/>
      <c r="D503" s="52"/>
      <c r="E503" s="52"/>
      <c r="F503" s="52"/>
      <c r="G503" s="52"/>
      <c r="H503" s="52"/>
      <c r="I503" s="52"/>
      <c r="J503" s="52"/>
    </row>
    <row r="504">
      <c r="A504" s="148"/>
      <c r="B504" s="330"/>
      <c r="C504" s="52"/>
      <c r="D504" s="52"/>
      <c r="E504" s="52"/>
      <c r="F504" s="52"/>
      <c r="G504" s="52"/>
      <c r="H504" s="52"/>
      <c r="I504" s="52"/>
      <c r="J504" s="52"/>
    </row>
    <row r="505">
      <c r="A505" s="148"/>
      <c r="B505" s="330"/>
      <c r="C505" s="52"/>
      <c r="D505" s="52"/>
      <c r="E505" s="52"/>
      <c r="F505" s="52"/>
      <c r="G505" s="52"/>
      <c r="H505" s="52"/>
      <c r="I505" s="52"/>
      <c r="J505" s="52"/>
    </row>
    <row r="506">
      <c r="A506" s="148"/>
      <c r="B506" s="330"/>
      <c r="C506" s="52"/>
      <c r="D506" s="52"/>
      <c r="E506" s="52"/>
      <c r="F506" s="52"/>
      <c r="G506" s="52"/>
      <c r="H506" s="52"/>
      <c r="I506" s="52"/>
      <c r="J506" s="52"/>
    </row>
    <row r="507">
      <c r="A507" s="148"/>
      <c r="B507" s="330"/>
      <c r="C507" s="52"/>
      <c r="D507" s="52"/>
      <c r="E507" s="52"/>
      <c r="F507" s="52"/>
      <c r="G507" s="52"/>
      <c r="H507" s="52"/>
      <c r="I507" s="52"/>
      <c r="J507" s="52"/>
    </row>
    <row r="508">
      <c r="A508" s="148"/>
      <c r="B508" s="330"/>
      <c r="C508" s="52"/>
      <c r="D508" s="52"/>
      <c r="E508" s="52"/>
      <c r="F508" s="52"/>
      <c r="G508" s="52"/>
      <c r="H508" s="52"/>
      <c r="I508" s="52"/>
      <c r="J508" s="52"/>
    </row>
    <row r="509">
      <c r="A509" s="148"/>
      <c r="B509" s="330"/>
      <c r="C509" s="52"/>
      <c r="D509" s="52"/>
      <c r="E509" s="52"/>
      <c r="F509" s="52"/>
      <c r="G509" s="52"/>
      <c r="H509" s="52"/>
      <c r="I509" s="52"/>
      <c r="J509" s="52"/>
    </row>
    <row r="510">
      <c r="A510" s="148"/>
      <c r="B510" s="330"/>
      <c r="C510" s="52"/>
      <c r="D510" s="52"/>
      <c r="E510" s="52"/>
      <c r="F510" s="52"/>
      <c r="G510" s="52"/>
      <c r="H510" s="52"/>
      <c r="I510" s="52"/>
      <c r="J510" s="52"/>
    </row>
    <row r="511">
      <c r="A511" s="148"/>
      <c r="B511" s="330"/>
      <c r="C511" s="52"/>
      <c r="D511" s="52"/>
      <c r="E511" s="52"/>
      <c r="F511" s="52"/>
      <c r="G511" s="52"/>
      <c r="H511" s="52"/>
      <c r="I511" s="52"/>
      <c r="J511" s="52"/>
    </row>
    <row r="512">
      <c r="A512" s="148"/>
      <c r="B512" s="330"/>
      <c r="C512" s="52"/>
      <c r="D512" s="52"/>
      <c r="E512" s="52"/>
      <c r="F512" s="52"/>
      <c r="G512" s="52"/>
      <c r="H512" s="52"/>
      <c r="I512" s="52"/>
      <c r="J512" s="52"/>
    </row>
    <row r="513">
      <c r="A513" s="148"/>
      <c r="B513" s="330"/>
      <c r="C513" s="52"/>
      <c r="D513" s="52"/>
      <c r="E513" s="52"/>
      <c r="F513" s="52"/>
      <c r="G513" s="52"/>
      <c r="H513" s="52"/>
      <c r="I513" s="52"/>
      <c r="J513" s="52"/>
    </row>
    <row r="514">
      <c r="A514" s="148"/>
      <c r="B514" s="330"/>
      <c r="C514" s="52"/>
      <c r="D514" s="52"/>
      <c r="E514" s="52"/>
      <c r="F514" s="52"/>
      <c r="G514" s="52"/>
      <c r="H514" s="52"/>
      <c r="I514" s="52"/>
      <c r="J514" s="52"/>
    </row>
    <row r="515">
      <c r="A515" s="148"/>
      <c r="B515" s="330"/>
      <c r="C515" s="52"/>
      <c r="D515" s="52"/>
      <c r="E515" s="52"/>
      <c r="F515" s="52"/>
      <c r="G515" s="52"/>
      <c r="H515" s="52"/>
      <c r="I515" s="52"/>
      <c r="J515" s="52"/>
    </row>
    <row r="516">
      <c r="A516" s="148"/>
      <c r="B516" s="330"/>
      <c r="C516" s="52"/>
      <c r="D516" s="52"/>
      <c r="E516" s="52"/>
      <c r="F516" s="52"/>
      <c r="G516" s="52"/>
      <c r="H516" s="52"/>
      <c r="I516" s="52"/>
      <c r="J516" s="52"/>
    </row>
    <row r="517">
      <c r="A517" s="148"/>
      <c r="B517" s="330"/>
      <c r="C517" s="52"/>
      <c r="D517" s="52"/>
      <c r="E517" s="52"/>
      <c r="F517" s="52"/>
      <c r="G517" s="52"/>
      <c r="H517" s="52"/>
      <c r="I517" s="52"/>
      <c r="J517" s="52"/>
    </row>
    <row r="518">
      <c r="A518" s="148"/>
      <c r="B518" s="330"/>
      <c r="C518" s="52"/>
      <c r="D518" s="52"/>
      <c r="E518" s="52"/>
      <c r="F518" s="52"/>
      <c r="G518" s="52"/>
      <c r="H518" s="52"/>
      <c r="I518" s="52"/>
      <c r="J518" s="52"/>
    </row>
    <row r="519">
      <c r="A519" s="148"/>
      <c r="B519" s="330"/>
      <c r="C519" s="52"/>
      <c r="D519" s="52"/>
      <c r="E519" s="52"/>
      <c r="F519" s="52"/>
      <c r="G519" s="52"/>
      <c r="H519" s="52"/>
      <c r="I519" s="52"/>
      <c r="J519" s="52"/>
    </row>
    <row r="520">
      <c r="A520" s="148"/>
      <c r="B520" s="330"/>
      <c r="C520" s="52"/>
      <c r="D520" s="52"/>
      <c r="E520" s="52"/>
      <c r="F520" s="52"/>
      <c r="G520" s="52"/>
      <c r="H520" s="52"/>
      <c r="I520" s="52"/>
      <c r="J520" s="52"/>
    </row>
    <row r="521">
      <c r="A521" s="148"/>
      <c r="B521" s="330"/>
      <c r="C521" s="52"/>
      <c r="D521" s="52"/>
      <c r="E521" s="52"/>
      <c r="F521" s="52"/>
      <c r="G521" s="52"/>
      <c r="H521" s="52"/>
      <c r="I521" s="52"/>
      <c r="J521" s="52"/>
    </row>
    <row r="522">
      <c r="A522" s="148"/>
      <c r="B522" s="330"/>
      <c r="C522" s="52"/>
      <c r="D522" s="52"/>
      <c r="E522" s="52"/>
      <c r="F522" s="52"/>
      <c r="G522" s="52"/>
      <c r="H522" s="52"/>
      <c r="I522" s="52"/>
      <c r="J522" s="52"/>
    </row>
    <row r="523">
      <c r="A523" s="148"/>
      <c r="B523" s="330"/>
      <c r="C523" s="52"/>
      <c r="D523" s="52"/>
      <c r="E523" s="52"/>
      <c r="F523" s="52"/>
      <c r="G523" s="52"/>
      <c r="H523" s="52"/>
      <c r="I523" s="52"/>
      <c r="J523" s="52"/>
    </row>
    <row r="524">
      <c r="A524" s="148"/>
      <c r="B524" s="330"/>
      <c r="C524" s="52"/>
      <c r="D524" s="52"/>
      <c r="E524" s="52"/>
      <c r="F524" s="52"/>
      <c r="G524" s="52"/>
      <c r="H524" s="52"/>
      <c r="I524" s="52"/>
      <c r="J524" s="52"/>
    </row>
    <row r="525">
      <c r="A525" s="148"/>
      <c r="B525" s="330"/>
      <c r="C525" s="52"/>
      <c r="D525" s="52"/>
      <c r="E525" s="52"/>
      <c r="F525" s="52"/>
      <c r="G525" s="52"/>
      <c r="H525" s="52"/>
      <c r="I525" s="52"/>
      <c r="J525" s="52"/>
    </row>
    <row r="526">
      <c r="A526" s="148"/>
      <c r="B526" s="330"/>
      <c r="C526" s="52"/>
      <c r="D526" s="52"/>
      <c r="E526" s="52"/>
      <c r="F526" s="52"/>
      <c r="G526" s="52"/>
      <c r="H526" s="52"/>
      <c r="I526" s="52"/>
      <c r="J526" s="52"/>
    </row>
    <row r="527">
      <c r="A527" s="148"/>
      <c r="B527" s="330"/>
      <c r="C527" s="52"/>
      <c r="D527" s="52"/>
      <c r="E527" s="52"/>
      <c r="F527" s="52"/>
      <c r="G527" s="52"/>
      <c r="H527" s="52"/>
      <c r="I527" s="52"/>
      <c r="J527" s="52"/>
    </row>
    <row r="528">
      <c r="A528" s="148"/>
      <c r="B528" s="330"/>
      <c r="C528" s="52"/>
      <c r="D528" s="52"/>
      <c r="E528" s="52"/>
      <c r="F528" s="52"/>
      <c r="G528" s="52"/>
      <c r="H528" s="52"/>
      <c r="I528" s="52"/>
      <c r="J528" s="52"/>
    </row>
    <row r="529">
      <c r="A529" s="148"/>
      <c r="B529" s="330"/>
      <c r="C529" s="52"/>
      <c r="D529" s="52"/>
      <c r="E529" s="52"/>
      <c r="F529" s="52"/>
      <c r="G529" s="52"/>
      <c r="H529" s="52"/>
      <c r="I529" s="52"/>
      <c r="J529" s="52"/>
    </row>
    <row r="530">
      <c r="A530" s="148"/>
      <c r="B530" s="330"/>
      <c r="C530" s="52"/>
      <c r="D530" s="52"/>
      <c r="E530" s="52"/>
      <c r="F530" s="52"/>
      <c r="G530" s="52"/>
      <c r="H530" s="52"/>
      <c r="I530" s="52"/>
      <c r="J530" s="52"/>
    </row>
    <row r="531">
      <c r="A531" s="148"/>
      <c r="B531" s="330"/>
      <c r="C531" s="52"/>
      <c r="D531" s="52"/>
      <c r="E531" s="52"/>
      <c r="F531" s="52"/>
      <c r="G531" s="52"/>
      <c r="H531" s="52"/>
      <c r="I531" s="52"/>
      <c r="J531" s="52"/>
    </row>
    <row r="532">
      <c r="A532" s="148"/>
      <c r="B532" s="330"/>
      <c r="C532" s="52"/>
      <c r="D532" s="52"/>
      <c r="E532" s="52"/>
      <c r="F532" s="52"/>
      <c r="G532" s="52"/>
      <c r="H532" s="52"/>
      <c r="I532" s="52"/>
      <c r="J532" s="52"/>
    </row>
    <row r="533">
      <c r="A533" s="148"/>
      <c r="B533" s="330"/>
      <c r="C533" s="52"/>
      <c r="D533" s="52"/>
      <c r="E533" s="52"/>
      <c r="F533" s="52"/>
      <c r="G533" s="52"/>
      <c r="H533" s="52"/>
      <c r="I533" s="52"/>
      <c r="J533" s="52"/>
    </row>
    <row r="534">
      <c r="A534" s="148"/>
      <c r="B534" s="330"/>
      <c r="C534" s="52"/>
      <c r="D534" s="52"/>
      <c r="E534" s="52"/>
      <c r="F534" s="52"/>
      <c r="G534" s="52"/>
      <c r="H534" s="52"/>
      <c r="I534" s="52"/>
      <c r="J534" s="52"/>
    </row>
    <row r="535">
      <c r="A535" s="148"/>
      <c r="B535" s="330"/>
      <c r="C535" s="52"/>
      <c r="D535" s="52"/>
      <c r="E535" s="52"/>
      <c r="F535" s="52"/>
      <c r="G535" s="52"/>
      <c r="H535" s="52"/>
      <c r="I535" s="52"/>
      <c r="J535" s="52"/>
    </row>
    <row r="536">
      <c r="A536" s="148"/>
      <c r="B536" s="330"/>
      <c r="C536" s="52"/>
      <c r="D536" s="52"/>
      <c r="E536" s="52"/>
      <c r="F536" s="52"/>
      <c r="G536" s="52"/>
      <c r="H536" s="52"/>
      <c r="I536" s="52"/>
      <c r="J536" s="52"/>
    </row>
    <row r="537">
      <c r="A537" s="148"/>
      <c r="B537" s="330"/>
      <c r="C537" s="52"/>
      <c r="D537" s="52"/>
      <c r="E537" s="52"/>
      <c r="F537" s="52"/>
      <c r="G537" s="52"/>
      <c r="H537" s="52"/>
      <c r="I537" s="52"/>
      <c r="J537" s="52"/>
    </row>
    <row r="538">
      <c r="A538" s="148"/>
      <c r="B538" s="330"/>
      <c r="C538" s="52"/>
      <c r="D538" s="52"/>
      <c r="E538" s="52"/>
      <c r="F538" s="52"/>
      <c r="G538" s="52"/>
      <c r="H538" s="52"/>
      <c r="I538" s="52"/>
      <c r="J538" s="52"/>
    </row>
    <row r="539">
      <c r="A539" s="148"/>
      <c r="B539" s="330"/>
      <c r="C539" s="52"/>
      <c r="D539" s="52"/>
      <c r="E539" s="52"/>
      <c r="F539" s="52"/>
      <c r="G539" s="52"/>
      <c r="H539" s="52"/>
      <c r="I539" s="52"/>
      <c r="J539" s="52"/>
    </row>
    <row r="540">
      <c r="A540" s="148"/>
      <c r="B540" s="330"/>
      <c r="C540" s="52"/>
      <c r="D540" s="52"/>
      <c r="E540" s="52"/>
      <c r="F540" s="52"/>
      <c r="G540" s="52"/>
      <c r="H540" s="52"/>
      <c r="I540" s="52"/>
      <c r="J540" s="52"/>
    </row>
    <row r="541">
      <c r="A541" s="148"/>
      <c r="B541" s="330"/>
      <c r="C541" s="52"/>
      <c r="D541" s="52"/>
      <c r="E541" s="52"/>
      <c r="F541" s="52"/>
      <c r="G541" s="52"/>
      <c r="H541" s="52"/>
      <c r="I541" s="52"/>
      <c r="J541" s="52"/>
    </row>
    <row r="542">
      <c r="A542" s="148"/>
      <c r="B542" s="330"/>
      <c r="C542" s="52"/>
      <c r="D542" s="52"/>
      <c r="E542" s="52"/>
      <c r="F542" s="52"/>
      <c r="G542" s="52"/>
      <c r="H542" s="52"/>
      <c r="I542" s="52"/>
      <c r="J542" s="52"/>
    </row>
    <row r="543">
      <c r="A543" s="148"/>
      <c r="B543" s="330"/>
      <c r="C543" s="52"/>
      <c r="D543" s="52"/>
      <c r="E543" s="52"/>
      <c r="F543" s="52"/>
      <c r="G543" s="52"/>
      <c r="H543" s="52"/>
      <c r="I543" s="52"/>
      <c r="J543" s="52"/>
    </row>
    <row r="544">
      <c r="A544" s="148"/>
      <c r="B544" s="330"/>
      <c r="C544" s="52"/>
      <c r="D544" s="52"/>
      <c r="E544" s="52"/>
      <c r="F544" s="52"/>
      <c r="G544" s="52"/>
      <c r="H544" s="52"/>
      <c r="I544" s="52"/>
      <c r="J544" s="52"/>
    </row>
    <row r="545">
      <c r="A545" s="148"/>
      <c r="B545" s="330"/>
      <c r="C545" s="52"/>
      <c r="D545" s="52"/>
      <c r="E545" s="52"/>
      <c r="F545" s="52"/>
      <c r="G545" s="52"/>
      <c r="H545" s="52"/>
      <c r="I545" s="52"/>
      <c r="J545" s="52"/>
    </row>
    <row r="546">
      <c r="A546" s="148"/>
      <c r="B546" s="330"/>
      <c r="C546" s="52"/>
      <c r="D546" s="52"/>
      <c r="E546" s="52"/>
      <c r="F546" s="52"/>
      <c r="G546" s="52"/>
      <c r="H546" s="52"/>
      <c r="I546" s="52"/>
      <c r="J546" s="52"/>
    </row>
    <row r="547">
      <c r="A547" s="148"/>
      <c r="B547" s="330"/>
      <c r="C547" s="52"/>
      <c r="D547" s="52"/>
      <c r="E547" s="52"/>
      <c r="F547" s="52"/>
      <c r="G547" s="52"/>
      <c r="H547" s="52"/>
      <c r="I547" s="52"/>
      <c r="J547" s="52"/>
    </row>
    <row r="548">
      <c r="A548" s="148"/>
      <c r="B548" s="330"/>
      <c r="C548" s="52"/>
      <c r="D548" s="52"/>
      <c r="E548" s="52"/>
      <c r="F548" s="52"/>
      <c r="G548" s="52"/>
      <c r="H548" s="52"/>
      <c r="I548" s="52"/>
      <c r="J548" s="52"/>
    </row>
    <row r="549">
      <c r="A549" s="148"/>
      <c r="B549" s="330"/>
      <c r="C549" s="52"/>
      <c r="D549" s="52"/>
      <c r="E549" s="52"/>
      <c r="F549" s="52"/>
      <c r="G549" s="52"/>
      <c r="H549" s="52"/>
      <c r="I549" s="52"/>
      <c r="J549" s="52"/>
    </row>
    <row r="550">
      <c r="A550" s="148"/>
      <c r="B550" s="330"/>
      <c r="C550" s="52"/>
      <c r="D550" s="52"/>
      <c r="E550" s="52"/>
      <c r="F550" s="52"/>
      <c r="G550" s="52"/>
      <c r="H550" s="52"/>
      <c r="I550" s="52"/>
      <c r="J550" s="52"/>
    </row>
    <row r="551">
      <c r="A551" s="148"/>
      <c r="B551" s="330"/>
      <c r="C551" s="52"/>
      <c r="D551" s="52"/>
      <c r="E551" s="52"/>
      <c r="F551" s="52"/>
      <c r="G551" s="52"/>
      <c r="H551" s="52"/>
      <c r="I551" s="52"/>
      <c r="J551" s="52"/>
    </row>
    <row r="552">
      <c r="A552" s="148"/>
      <c r="B552" s="330"/>
      <c r="C552" s="52"/>
      <c r="D552" s="52"/>
      <c r="E552" s="52"/>
      <c r="F552" s="52"/>
      <c r="G552" s="52"/>
      <c r="H552" s="52"/>
      <c r="I552" s="52"/>
      <c r="J552" s="52"/>
    </row>
    <row r="553">
      <c r="A553" s="148"/>
      <c r="B553" s="330"/>
      <c r="C553" s="52"/>
      <c r="D553" s="52"/>
      <c r="E553" s="52"/>
      <c r="F553" s="52"/>
      <c r="G553" s="52"/>
      <c r="H553" s="52"/>
      <c r="I553" s="52"/>
      <c r="J553" s="52"/>
    </row>
    <row r="554">
      <c r="A554" s="148"/>
      <c r="B554" s="330"/>
      <c r="C554" s="52"/>
      <c r="D554" s="52"/>
      <c r="E554" s="52"/>
      <c r="F554" s="52"/>
      <c r="G554" s="52"/>
      <c r="H554" s="52"/>
      <c r="I554" s="52"/>
      <c r="J554" s="52"/>
    </row>
    <row r="555">
      <c r="A555" s="148"/>
      <c r="B555" s="330"/>
      <c r="C555" s="52"/>
      <c r="D555" s="52"/>
      <c r="E555" s="52"/>
      <c r="F555" s="52"/>
      <c r="G555" s="52"/>
      <c r="H555" s="52"/>
      <c r="I555" s="52"/>
      <c r="J555" s="52"/>
    </row>
    <row r="556">
      <c r="A556" s="148"/>
      <c r="B556" s="330"/>
      <c r="C556" s="52"/>
      <c r="D556" s="52"/>
      <c r="E556" s="52"/>
      <c r="F556" s="52"/>
      <c r="G556" s="52"/>
      <c r="H556" s="52"/>
      <c r="I556" s="52"/>
      <c r="J556" s="52"/>
    </row>
    <row r="557">
      <c r="A557" s="148"/>
      <c r="B557" s="330"/>
      <c r="C557" s="52"/>
      <c r="D557" s="52"/>
      <c r="E557" s="52"/>
      <c r="F557" s="52"/>
      <c r="G557" s="52"/>
      <c r="H557" s="52"/>
      <c r="I557" s="52"/>
      <c r="J557" s="52"/>
    </row>
    <row r="558">
      <c r="A558" s="148"/>
      <c r="B558" s="330"/>
      <c r="C558" s="52"/>
      <c r="D558" s="52"/>
      <c r="E558" s="52"/>
      <c r="F558" s="52"/>
      <c r="G558" s="52"/>
      <c r="H558" s="52"/>
      <c r="I558" s="52"/>
      <c r="J558" s="52"/>
    </row>
    <row r="559">
      <c r="A559" s="148"/>
      <c r="B559" s="330"/>
      <c r="C559" s="52"/>
      <c r="D559" s="52"/>
      <c r="E559" s="52"/>
      <c r="F559" s="52"/>
      <c r="G559" s="52"/>
      <c r="H559" s="52"/>
      <c r="I559" s="52"/>
      <c r="J559" s="52"/>
    </row>
    <row r="560">
      <c r="A560" s="148"/>
      <c r="B560" s="330"/>
      <c r="C560" s="52"/>
      <c r="D560" s="52"/>
      <c r="E560" s="52"/>
      <c r="F560" s="52"/>
      <c r="G560" s="52"/>
      <c r="H560" s="52"/>
      <c r="I560" s="52"/>
      <c r="J560" s="52"/>
    </row>
    <row r="561">
      <c r="A561" s="148"/>
      <c r="B561" s="330"/>
      <c r="C561" s="52"/>
      <c r="D561" s="52"/>
      <c r="E561" s="52"/>
      <c r="F561" s="52"/>
      <c r="G561" s="52"/>
      <c r="H561" s="52"/>
      <c r="I561" s="52"/>
      <c r="J561" s="52"/>
    </row>
    <row r="562">
      <c r="A562" s="148"/>
      <c r="B562" s="330"/>
      <c r="C562" s="52"/>
      <c r="D562" s="52"/>
      <c r="E562" s="52"/>
      <c r="F562" s="52"/>
      <c r="G562" s="52"/>
      <c r="H562" s="52"/>
      <c r="I562" s="52"/>
      <c r="J562" s="52"/>
    </row>
    <row r="563">
      <c r="A563" s="148"/>
      <c r="B563" s="330"/>
      <c r="C563" s="52"/>
      <c r="D563" s="52"/>
      <c r="E563" s="52"/>
      <c r="F563" s="52"/>
      <c r="G563" s="52"/>
      <c r="H563" s="52"/>
      <c r="I563" s="52"/>
      <c r="J563" s="52"/>
    </row>
    <row r="564">
      <c r="A564" s="148"/>
      <c r="B564" s="330"/>
      <c r="C564" s="52"/>
      <c r="D564" s="52"/>
      <c r="E564" s="52"/>
      <c r="F564" s="52"/>
      <c r="G564" s="52"/>
      <c r="H564" s="52"/>
      <c r="I564" s="52"/>
      <c r="J564" s="52"/>
    </row>
    <row r="565">
      <c r="A565" s="148"/>
      <c r="B565" s="330"/>
      <c r="C565" s="52"/>
      <c r="D565" s="52"/>
      <c r="E565" s="52"/>
      <c r="F565" s="52"/>
      <c r="G565" s="52"/>
      <c r="H565" s="52"/>
      <c r="I565" s="52"/>
      <c r="J565" s="52"/>
    </row>
    <row r="566">
      <c r="A566" s="148"/>
      <c r="B566" s="330"/>
      <c r="C566" s="52"/>
      <c r="D566" s="52"/>
      <c r="E566" s="52"/>
      <c r="F566" s="52"/>
      <c r="G566" s="52"/>
      <c r="H566" s="52"/>
      <c r="I566" s="52"/>
      <c r="J566" s="52"/>
    </row>
    <row r="567">
      <c r="A567" s="148"/>
      <c r="B567" s="330"/>
      <c r="C567" s="52"/>
      <c r="D567" s="52"/>
      <c r="E567" s="52"/>
      <c r="F567" s="52"/>
      <c r="G567" s="52"/>
      <c r="H567" s="52"/>
      <c r="I567" s="52"/>
      <c r="J567" s="52"/>
    </row>
    <row r="568">
      <c r="A568" s="148"/>
      <c r="B568" s="330"/>
      <c r="C568" s="52"/>
      <c r="D568" s="52"/>
      <c r="E568" s="52"/>
      <c r="F568" s="52"/>
      <c r="G568" s="52"/>
      <c r="H568" s="52"/>
      <c r="I568" s="52"/>
      <c r="J568" s="52"/>
    </row>
    <row r="569">
      <c r="A569" s="148"/>
      <c r="B569" s="330"/>
      <c r="C569" s="52"/>
      <c r="D569" s="52"/>
      <c r="E569" s="52"/>
      <c r="F569" s="52"/>
      <c r="G569" s="52"/>
      <c r="H569" s="52"/>
      <c r="I569" s="52"/>
      <c r="J569" s="52"/>
    </row>
    <row r="570">
      <c r="A570" s="148"/>
      <c r="B570" s="330"/>
      <c r="C570" s="52"/>
      <c r="D570" s="52"/>
      <c r="E570" s="52"/>
      <c r="F570" s="52"/>
      <c r="G570" s="52"/>
      <c r="H570" s="52"/>
      <c r="I570" s="52"/>
      <c r="J570" s="52"/>
    </row>
    <row r="571">
      <c r="A571" s="148"/>
      <c r="B571" s="330"/>
      <c r="C571" s="52"/>
      <c r="D571" s="52"/>
      <c r="E571" s="52"/>
      <c r="F571" s="52"/>
      <c r="G571" s="52"/>
      <c r="H571" s="52"/>
      <c r="I571" s="52"/>
      <c r="J571" s="52"/>
    </row>
    <row r="572">
      <c r="A572" s="148"/>
      <c r="B572" s="330"/>
      <c r="C572" s="52"/>
      <c r="D572" s="52"/>
      <c r="E572" s="52"/>
      <c r="F572" s="52"/>
      <c r="G572" s="52"/>
      <c r="H572" s="52"/>
      <c r="I572" s="52"/>
      <c r="J572" s="52"/>
    </row>
    <row r="573">
      <c r="A573" s="148"/>
      <c r="B573" s="330"/>
      <c r="C573" s="52"/>
      <c r="D573" s="52"/>
      <c r="E573" s="52"/>
      <c r="F573" s="52"/>
      <c r="G573" s="52"/>
      <c r="H573" s="52"/>
      <c r="I573" s="52"/>
      <c r="J573" s="52"/>
    </row>
    <row r="574">
      <c r="A574" s="148"/>
      <c r="B574" s="330"/>
      <c r="C574" s="52"/>
      <c r="D574" s="52"/>
      <c r="E574" s="52"/>
      <c r="F574" s="52"/>
      <c r="G574" s="52"/>
      <c r="H574" s="52"/>
      <c r="I574" s="52"/>
      <c r="J574" s="52"/>
    </row>
    <row r="575">
      <c r="A575" s="148"/>
      <c r="B575" s="330"/>
      <c r="C575" s="52"/>
      <c r="D575" s="52"/>
      <c r="E575" s="52"/>
      <c r="F575" s="52"/>
      <c r="G575" s="52"/>
      <c r="H575" s="52"/>
      <c r="I575" s="52"/>
      <c r="J575" s="52"/>
    </row>
    <row r="576">
      <c r="A576" s="148"/>
      <c r="B576" s="330"/>
      <c r="C576" s="52"/>
      <c r="D576" s="52"/>
      <c r="E576" s="52"/>
      <c r="F576" s="52"/>
      <c r="G576" s="52"/>
      <c r="H576" s="52"/>
      <c r="I576" s="52"/>
      <c r="J576" s="52"/>
    </row>
    <row r="577">
      <c r="A577" s="148"/>
      <c r="B577" s="330"/>
      <c r="C577" s="52"/>
      <c r="D577" s="52"/>
      <c r="E577" s="52"/>
      <c r="F577" s="52"/>
      <c r="G577" s="52"/>
      <c r="H577" s="52"/>
      <c r="I577" s="52"/>
      <c r="J577" s="52"/>
    </row>
    <row r="578">
      <c r="A578" s="148"/>
      <c r="B578" s="330"/>
      <c r="C578" s="52"/>
      <c r="D578" s="52"/>
      <c r="E578" s="52"/>
      <c r="F578" s="52"/>
      <c r="G578" s="52"/>
      <c r="H578" s="52"/>
      <c r="I578" s="52"/>
      <c r="J578" s="52"/>
    </row>
    <row r="579">
      <c r="A579" s="148"/>
      <c r="B579" s="330"/>
      <c r="C579" s="52"/>
      <c r="D579" s="52"/>
      <c r="E579" s="52"/>
      <c r="F579" s="52"/>
      <c r="G579" s="52"/>
      <c r="H579" s="52"/>
      <c r="I579" s="52"/>
      <c r="J579" s="52"/>
    </row>
    <row r="580">
      <c r="A580" s="148"/>
      <c r="B580" s="330"/>
      <c r="C580" s="52"/>
      <c r="D580" s="52"/>
      <c r="E580" s="52"/>
      <c r="F580" s="52"/>
      <c r="G580" s="52"/>
      <c r="H580" s="52"/>
      <c r="I580" s="52"/>
      <c r="J580" s="52"/>
    </row>
    <row r="581">
      <c r="A581" s="148"/>
      <c r="B581" s="330"/>
      <c r="C581" s="52"/>
      <c r="D581" s="52"/>
      <c r="E581" s="52"/>
      <c r="F581" s="52"/>
      <c r="G581" s="52"/>
      <c r="H581" s="52"/>
      <c r="I581" s="52"/>
      <c r="J581" s="52"/>
    </row>
    <row r="582">
      <c r="A582" s="148"/>
      <c r="B582" s="330"/>
      <c r="C582" s="52"/>
      <c r="D582" s="52"/>
      <c r="E582" s="52"/>
      <c r="F582" s="52"/>
      <c r="G582" s="52"/>
      <c r="H582" s="52"/>
      <c r="I582" s="52"/>
      <c r="J582" s="52"/>
    </row>
    <row r="583">
      <c r="A583" s="148"/>
      <c r="B583" s="330"/>
      <c r="C583" s="52"/>
      <c r="D583" s="52"/>
      <c r="E583" s="52"/>
      <c r="F583" s="52"/>
      <c r="G583" s="52"/>
      <c r="H583" s="52"/>
      <c r="I583" s="52"/>
      <c r="J583" s="52"/>
    </row>
    <row r="584">
      <c r="A584" s="148"/>
      <c r="B584" s="330"/>
      <c r="C584" s="52"/>
      <c r="D584" s="52"/>
      <c r="E584" s="52"/>
      <c r="F584" s="52"/>
      <c r="G584" s="52"/>
      <c r="H584" s="52"/>
      <c r="I584" s="52"/>
      <c r="J584" s="52"/>
    </row>
    <row r="585">
      <c r="A585" s="148"/>
      <c r="B585" s="330"/>
      <c r="C585" s="52"/>
      <c r="D585" s="52"/>
      <c r="E585" s="52"/>
      <c r="F585" s="52"/>
      <c r="G585" s="52"/>
      <c r="H585" s="52"/>
      <c r="I585" s="52"/>
      <c r="J585" s="52"/>
    </row>
    <row r="586">
      <c r="A586" s="148"/>
      <c r="B586" s="330"/>
      <c r="C586" s="52"/>
      <c r="D586" s="52"/>
      <c r="E586" s="52"/>
      <c r="F586" s="52"/>
      <c r="G586" s="52"/>
      <c r="H586" s="52"/>
      <c r="I586" s="52"/>
      <c r="J586" s="52"/>
    </row>
    <row r="587">
      <c r="A587" s="148"/>
      <c r="B587" s="330"/>
      <c r="C587" s="52"/>
      <c r="D587" s="52"/>
      <c r="E587" s="52"/>
      <c r="F587" s="52"/>
      <c r="G587" s="52"/>
      <c r="H587" s="52"/>
      <c r="I587" s="52"/>
      <c r="J587" s="52"/>
    </row>
    <row r="588">
      <c r="A588" s="148"/>
      <c r="B588" s="330"/>
      <c r="C588" s="52"/>
      <c r="D588" s="52"/>
      <c r="E588" s="52"/>
      <c r="F588" s="52"/>
      <c r="G588" s="52"/>
      <c r="H588" s="52"/>
      <c r="I588" s="52"/>
      <c r="J588" s="52"/>
    </row>
    <row r="589">
      <c r="A589" s="148"/>
      <c r="B589" s="330"/>
      <c r="C589" s="52"/>
      <c r="D589" s="52"/>
      <c r="E589" s="52"/>
      <c r="F589" s="52"/>
      <c r="G589" s="52"/>
      <c r="H589" s="52"/>
      <c r="I589" s="52"/>
      <c r="J589" s="52"/>
    </row>
    <row r="590">
      <c r="A590" s="148"/>
      <c r="B590" s="330"/>
      <c r="C590" s="52"/>
      <c r="D590" s="52"/>
      <c r="E590" s="52"/>
      <c r="F590" s="52"/>
      <c r="G590" s="52"/>
      <c r="H590" s="52"/>
      <c r="I590" s="52"/>
      <c r="J590" s="52"/>
    </row>
    <row r="591">
      <c r="A591" s="148"/>
      <c r="B591" s="330"/>
      <c r="C591" s="52"/>
      <c r="D591" s="52"/>
      <c r="E591" s="52"/>
      <c r="F591" s="52"/>
      <c r="G591" s="52"/>
      <c r="H591" s="52"/>
      <c r="I591" s="52"/>
      <c r="J591" s="52"/>
    </row>
    <row r="592">
      <c r="A592" s="148"/>
      <c r="B592" s="330"/>
      <c r="C592" s="52"/>
      <c r="D592" s="52"/>
      <c r="E592" s="52"/>
      <c r="F592" s="52"/>
      <c r="G592" s="52"/>
      <c r="H592" s="52"/>
      <c r="I592" s="52"/>
      <c r="J592" s="52"/>
    </row>
    <row r="593">
      <c r="A593" s="148"/>
      <c r="B593" s="330"/>
      <c r="C593" s="52"/>
      <c r="D593" s="52"/>
      <c r="E593" s="52"/>
      <c r="F593" s="52"/>
      <c r="G593" s="52"/>
      <c r="H593" s="52"/>
      <c r="I593" s="52"/>
      <c r="J593" s="52"/>
    </row>
    <row r="594">
      <c r="A594" s="148"/>
      <c r="B594" s="330"/>
      <c r="C594" s="52"/>
      <c r="D594" s="52"/>
      <c r="E594" s="52"/>
      <c r="F594" s="52"/>
      <c r="G594" s="52"/>
      <c r="H594" s="52"/>
      <c r="I594" s="52"/>
      <c r="J594" s="52"/>
    </row>
    <row r="595">
      <c r="A595" s="148"/>
      <c r="B595" s="330"/>
      <c r="C595" s="52"/>
      <c r="D595" s="52"/>
      <c r="E595" s="52"/>
      <c r="F595" s="52"/>
      <c r="G595" s="52"/>
      <c r="H595" s="52"/>
      <c r="I595" s="52"/>
      <c r="J595" s="52"/>
    </row>
    <row r="596">
      <c r="A596" s="148"/>
      <c r="B596" s="330"/>
      <c r="C596" s="52"/>
      <c r="D596" s="52"/>
      <c r="E596" s="52"/>
      <c r="F596" s="52"/>
      <c r="G596" s="52"/>
      <c r="H596" s="52"/>
      <c r="I596" s="52"/>
      <c r="J596" s="52"/>
    </row>
    <row r="597">
      <c r="A597" s="148"/>
      <c r="B597" s="330"/>
      <c r="C597" s="52"/>
      <c r="D597" s="52"/>
      <c r="E597" s="52"/>
      <c r="F597" s="52"/>
      <c r="G597" s="52"/>
      <c r="H597" s="52"/>
      <c r="I597" s="52"/>
      <c r="J597" s="52"/>
    </row>
    <row r="598">
      <c r="A598" s="148"/>
      <c r="B598" s="330"/>
      <c r="C598" s="52"/>
      <c r="D598" s="52"/>
      <c r="E598" s="52"/>
      <c r="F598" s="52"/>
      <c r="G598" s="52"/>
      <c r="H598" s="52"/>
      <c r="I598" s="52"/>
      <c r="J598" s="52"/>
    </row>
    <row r="599">
      <c r="A599" s="148"/>
      <c r="B599" s="330"/>
      <c r="C599" s="52"/>
      <c r="D599" s="52"/>
      <c r="E599" s="52"/>
      <c r="F599" s="52"/>
      <c r="G599" s="52"/>
      <c r="H599" s="52"/>
      <c r="I599" s="52"/>
      <c r="J599" s="52"/>
    </row>
    <row r="600">
      <c r="A600" s="148"/>
      <c r="B600" s="330"/>
      <c r="C600" s="52"/>
      <c r="D600" s="52"/>
      <c r="E600" s="52"/>
      <c r="F600" s="52"/>
      <c r="G600" s="52"/>
      <c r="H600" s="52"/>
      <c r="I600" s="52"/>
      <c r="J600" s="52"/>
    </row>
    <row r="601">
      <c r="A601" s="148"/>
      <c r="B601" s="330"/>
      <c r="C601" s="52"/>
      <c r="D601" s="52"/>
      <c r="E601" s="52"/>
      <c r="F601" s="52"/>
      <c r="G601" s="52"/>
      <c r="H601" s="52"/>
      <c r="I601" s="52"/>
      <c r="J601" s="52"/>
    </row>
    <row r="602">
      <c r="A602" s="148"/>
      <c r="B602" s="330"/>
      <c r="C602" s="52"/>
      <c r="D602" s="52"/>
      <c r="E602" s="52"/>
      <c r="F602" s="52"/>
      <c r="G602" s="52"/>
      <c r="H602" s="52"/>
      <c r="I602" s="52"/>
      <c r="J602" s="52"/>
    </row>
    <row r="603">
      <c r="A603" s="148"/>
      <c r="B603" s="330"/>
      <c r="C603" s="52"/>
      <c r="D603" s="52"/>
      <c r="E603" s="52"/>
      <c r="F603" s="52"/>
      <c r="G603" s="52"/>
      <c r="H603" s="52"/>
      <c r="I603" s="52"/>
      <c r="J603" s="52"/>
    </row>
    <row r="604">
      <c r="A604" s="148"/>
      <c r="B604" s="330"/>
      <c r="C604" s="52"/>
      <c r="D604" s="52"/>
      <c r="E604" s="52"/>
      <c r="F604" s="52"/>
      <c r="G604" s="52"/>
      <c r="H604" s="52"/>
      <c r="I604" s="52"/>
      <c r="J604" s="52"/>
    </row>
    <row r="605">
      <c r="A605" s="148"/>
      <c r="B605" s="330"/>
      <c r="C605" s="52"/>
      <c r="D605" s="52"/>
      <c r="E605" s="52"/>
      <c r="F605" s="52"/>
      <c r="G605" s="52"/>
      <c r="H605" s="52"/>
      <c r="I605" s="52"/>
      <c r="J605" s="52"/>
    </row>
    <row r="606">
      <c r="A606" s="148"/>
      <c r="B606" s="330"/>
      <c r="C606" s="52"/>
      <c r="D606" s="52"/>
      <c r="E606" s="52"/>
      <c r="F606" s="52"/>
      <c r="G606" s="52"/>
      <c r="H606" s="52"/>
      <c r="I606" s="52"/>
      <c r="J606" s="52"/>
    </row>
    <row r="607">
      <c r="A607" s="148"/>
      <c r="B607" s="330"/>
      <c r="C607" s="52"/>
      <c r="D607" s="52"/>
      <c r="E607" s="52"/>
      <c r="F607" s="52"/>
      <c r="G607" s="52"/>
      <c r="H607" s="52"/>
      <c r="I607" s="52"/>
      <c r="J607" s="52"/>
    </row>
    <row r="608">
      <c r="A608" s="148"/>
      <c r="B608" s="330"/>
      <c r="C608" s="52"/>
      <c r="D608" s="52"/>
      <c r="E608" s="52"/>
      <c r="F608" s="52"/>
      <c r="G608" s="52"/>
      <c r="H608" s="52"/>
      <c r="I608" s="52"/>
      <c r="J608" s="52"/>
    </row>
    <row r="609">
      <c r="A609" s="148"/>
      <c r="B609" s="330"/>
      <c r="C609" s="52"/>
      <c r="D609" s="52"/>
      <c r="E609" s="52"/>
      <c r="F609" s="52"/>
      <c r="G609" s="52"/>
      <c r="H609" s="52"/>
      <c r="I609" s="52"/>
      <c r="J609" s="52"/>
    </row>
    <row r="610">
      <c r="A610" s="148"/>
      <c r="B610" s="330"/>
      <c r="C610" s="52"/>
      <c r="D610" s="52"/>
      <c r="E610" s="52"/>
      <c r="F610" s="52"/>
      <c r="G610" s="52"/>
      <c r="H610" s="52"/>
      <c r="I610" s="52"/>
      <c r="J610" s="52"/>
    </row>
    <row r="611">
      <c r="A611" s="148"/>
      <c r="B611" s="330"/>
      <c r="C611" s="52"/>
      <c r="D611" s="52"/>
      <c r="E611" s="52"/>
      <c r="F611" s="52"/>
      <c r="G611" s="52"/>
      <c r="H611" s="52"/>
      <c r="I611" s="52"/>
      <c r="J611" s="52"/>
    </row>
    <row r="612">
      <c r="A612" s="148"/>
      <c r="B612" s="330"/>
      <c r="C612" s="52"/>
      <c r="D612" s="52"/>
      <c r="E612" s="52"/>
      <c r="F612" s="52"/>
      <c r="G612" s="52"/>
      <c r="H612" s="52"/>
      <c r="I612" s="52"/>
      <c r="J612" s="52"/>
    </row>
    <row r="613">
      <c r="A613" s="148"/>
      <c r="B613" s="330"/>
      <c r="C613" s="52"/>
      <c r="D613" s="52"/>
      <c r="E613" s="52"/>
      <c r="F613" s="52"/>
      <c r="G613" s="52"/>
      <c r="H613" s="52"/>
      <c r="I613" s="52"/>
      <c r="J613" s="52"/>
    </row>
    <row r="614">
      <c r="A614" s="148"/>
      <c r="B614" s="330"/>
      <c r="C614" s="52"/>
      <c r="D614" s="52"/>
      <c r="E614" s="52"/>
      <c r="F614" s="52"/>
      <c r="G614" s="52"/>
      <c r="H614" s="52"/>
      <c r="I614" s="52"/>
      <c r="J614" s="52"/>
    </row>
    <row r="615">
      <c r="A615" s="148"/>
      <c r="B615" s="330"/>
      <c r="C615" s="52"/>
      <c r="D615" s="52"/>
      <c r="E615" s="52"/>
      <c r="F615" s="52"/>
      <c r="G615" s="52"/>
      <c r="H615" s="52"/>
      <c r="I615" s="52"/>
      <c r="J615" s="52"/>
    </row>
    <row r="616">
      <c r="A616" s="148"/>
      <c r="B616" s="330"/>
      <c r="C616" s="52"/>
      <c r="D616" s="52"/>
      <c r="E616" s="52"/>
      <c r="F616" s="52"/>
      <c r="G616" s="52"/>
      <c r="H616" s="52"/>
      <c r="I616" s="52"/>
      <c r="J616" s="52"/>
    </row>
    <row r="617">
      <c r="A617" s="148"/>
      <c r="B617" s="330"/>
      <c r="C617" s="52"/>
      <c r="D617" s="52"/>
      <c r="E617" s="52"/>
      <c r="F617" s="52"/>
      <c r="G617" s="52"/>
      <c r="H617" s="52"/>
      <c r="I617" s="52"/>
      <c r="J617" s="52"/>
    </row>
    <row r="618">
      <c r="A618" s="148"/>
      <c r="B618" s="330"/>
      <c r="C618" s="52"/>
      <c r="D618" s="52"/>
      <c r="E618" s="52"/>
      <c r="F618" s="52"/>
      <c r="G618" s="52"/>
      <c r="H618" s="52"/>
      <c r="I618" s="52"/>
      <c r="J618" s="52"/>
    </row>
    <row r="619">
      <c r="A619" s="148"/>
      <c r="B619" s="330"/>
      <c r="C619" s="52"/>
      <c r="D619" s="52"/>
      <c r="E619" s="52"/>
      <c r="F619" s="52"/>
      <c r="G619" s="52"/>
      <c r="H619" s="52"/>
      <c r="I619" s="52"/>
      <c r="J619" s="52"/>
    </row>
    <row r="620">
      <c r="A620" s="148"/>
      <c r="B620" s="330"/>
      <c r="C620" s="52"/>
      <c r="D620" s="52"/>
      <c r="E620" s="52"/>
      <c r="F620" s="52"/>
      <c r="G620" s="52"/>
      <c r="H620" s="52"/>
      <c r="I620" s="52"/>
      <c r="J620" s="52"/>
    </row>
    <row r="621">
      <c r="A621" s="148"/>
      <c r="B621" s="330"/>
      <c r="C621" s="52"/>
      <c r="D621" s="52"/>
      <c r="E621" s="52"/>
      <c r="F621" s="52"/>
      <c r="G621" s="52"/>
      <c r="H621" s="52"/>
      <c r="I621" s="52"/>
      <c r="J621" s="52"/>
    </row>
    <row r="622">
      <c r="A622" s="148"/>
      <c r="B622" s="330"/>
      <c r="C622" s="52"/>
      <c r="D622" s="52"/>
      <c r="E622" s="52"/>
      <c r="F622" s="52"/>
      <c r="G622" s="52"/>
      <c r="H622" s="52"/>
      <c r="I622" s="52"/>
      <c r="J622" s="52"/>
    </row>
    <row r="623">
      <c r="A623" s="148"/>
      <c r="B623" s="330"/>
      <c r="C623" s="52"/>
      <c r="D623" s="52"/>
      <c r="E623" s="52"/>
      <c r="F623" s="52"/>
      <c r="G623" s="52"/>
      <c r="H623" s="52"/>
      <c r="I623" s="52"/>
      <c r="J623" s="52"/>
    </row>
    <row r="624">
      <c r="A624" s="148"/>
      <c r="B624" s="330"/>
      <c r="C624" s="52"/>
      <c r="D624" s="52"/>
      <c r="E624" s="52"/>
      <c r="F624" s="52"/>
      <c r="G624" s="52"/>
      <c r="H624" s="52"/>
      <c r="I624" s="52"/>
      <c r="J624" s="52"/>
    </row>
    <row r="625">
      <c r="A625" s="148"/>
      <c r="B625" s="330"/>
      <c r="C625" s="52"/>
      <c r="D625" s="52"/>
      <c r="E625" s="52"/>
      <c r="F625" s="52"/>
      <c r="G625" s="52"/>
      <c r="H625" s="52"/>
      <c r="I625" s="52"/>
      <c r="J625" s="52"/>
    </row>
    <row r="626">
      <c r="A626" s="148"/>
      <c r="B626" s="330"/>
      <c r="C626" s="52"/>
      <c r="D626" s="52"/>
      <c r="E626" s="52"/>
      <c r="F626" s="52"/>
      <c r="G626" s="52"/>
      <c r="H626" s="52"/>
      <c r="I626" s="52"/>
      <c r="J626" s="52"/>
    </row>
    <row r="627">
      <c r="A627" s="148"/>
      <c r="B627" s="330"/>
      <c r="C627" s="52"/>
      <c r="D627" s="52"/>
      <c r="E627" s="52"/>
      <c r="F627" s="52"/>
      <c r="G627" s="52"/>
      <c r="H627" s="52"/>
      <c r="I627" s="52"/>
      <c r="J627" s="52"/>
    </row>
    <row r="628">
      <c r="A628" s="148"/>
      <c r="B628" s="330"/>
      <c r="C628" s="52"/>
      <c r="D628" s="52"/>
      <c r="E628" s="52"/>
      <c r="F628" s="52"/>
      <c r="G628" s="52"/>
      <c r="H628" s="52"/>
      <c r="I628" s="52"/>
      <c r="J628" s="52"/>
    </row>
    <row r="629">
      <c r="A629" s="148"/>
      <c r="B629" s="330"/>
      <c r="C629" s="52"/>
      <c r="D629" s="52"/>
      <c r="E629" s="52"/>
      <c r="F629" s="52"/>
      <c r="G629" s="52"/>
      <c r="H629" s="52"/>
      <c r="I629" s="52"/>
      <c r="J629" s="52"/>
    </row>
    <row r="630">
      <c r="A630" s="148"/>
      <c r="B630" s="330"/>
      <c r="C630" s="52"/>
      <c r="D630" s="52"/>
      <c r="E630" s="52"/>
      <c r="F630" s="52"/>
      <c r="G630" s="52"/>
      <c r="H630" s="52"/>
      <c r="I630" s="52"/>
      <c r="J630" s="52"/>
    </row>
    <row r="631">
      <c r="A631" s="148"/>
      <c r="B631" s="330"/>
      <c r="C631" s="52"/>
      <c r="D631" s="52"/>
      <c r="E631" s="52"/>
      <c r="F631" s="52"/>
      <c r="G631" s="52"/>
      <c r="H631" s="52"/>
      <c r="I631" s="52"/>
      <c r="J631" s="52"/>
    </row>
    <row r="632">
      <c r="A632" s="148"/>
      <c r="B632" s="330"/>
      <c r="C632" s="52"/>
      <c r="D632" s="52"/>
      <c r="E632" s="52"/>
      <c r="F632" s="52"/>
      <c r="G632" s="52"/>
      <c r="H632" s="52"/>
      <c r="I632" s="52"/>
      <c r="J632" s="52"/>
    </row>
    <row r="633">
      <c r="A633" s="148"/>
      <c r="B633" s="330"/>
      <c r="C633" s="52"/>
      <c r="D633" s="52"/>
      <c r="E633" s="52"/>
      <c r="F633" s="52"/>
      <c r="G633" s="52"/>
      <c r="H633" s="52"/>
      <c r="I633" s="52"/>
      <c r="J633" s="52"/>
    </row>
    <row r="634">
      <c r="A634" s="148"/>
      <c r="B634" s="330"/>
      <c r="C634" s="52"/>
      <c r="D634" s="52"/>
      <c r="E634" s="52"/>
      <c r="F634" s="52"/>
      <c r="G634" s="52"/>
      <c r="H634" s="52"/>
      <c r="I634" s="52"/>
      <c r="J634" s="52"/>
    </row>
    <row r="635">
      <c r="A635" s="148"/>
      <c r="B635" s="330"/>
      <c r="C635" s="52"/>
      <c r="D635" s="52"/>
      <c r="E635" s="52"/>
      <c r="F635" s="52"/>
      <c r="G635" s="52"/>
      <c r="H635" s="52"/>
      <c r="I635" s="52"/>
      <c r="J635" s="52"/>
    </row>
    <row r="636">
      <c r="A636" s="148"/>
      <c r="B636" s="330"/>
      <c r="C636" s="52"/>
      <c r="D636" s="52"/>
      <c r="E636" s="52"/>
      <c r="F636" s="52"/>
      <c r="G636" s="52"/>
      <c r="H636" s="52"/>
      <c r="I636" s="52"/>
      <c r="J636" s="52"/>
    </row>
    <row r="637">
      <c r="A637" s="148"/>
      <c r="B637" s="330"/>
      <c r="C637" s="52"/>
      <c r="D637" s="52"/>
      <c r="E637" s="52"/>
      <c r="F637" s="52"/>
      <c r="G637" s="52"/>
      <c r="H637" s="52"/>
      <c r="I637" s="52"/>
      <c r="J637" s="52"/>
    </row>
    <row r="638">
      <c r="A638" s="148"/>
      <c r="B638" s="330"/>
      <c r="C638" s="52"/>
      <c r="D638" s="52"/>
      <c r="E638" s="52"/>
      <c r="F638" s="52"/>
      <c r="G638" s="52"/>
      <c r="H638" s="52"/>
      <c r="I638" s="52"/>
      <c r="J638" s="52"/>
    </row>
    <row r="639">
      <c r="A639" s="148"/>
      <c r="B639" s="330"/>
      <c r="C639" s="52"/>
      <c r="D639" s="52"/>
      <c r="E639" s="52"/>
      <c r="F639" s="52"/>
      <c r="G639" s="52"/>
      <c r="H639" s="52"/>
      <c r="I639" s="52"/>
      <c r="J639" s="52"/>
    </row>
    <row r="640">
      <c r="A640" s="148"/>
      <c r="B640" s="330"/>
      <c r="C640" s="52"/>
      <c r="D640" s="52"/>
      <c r="E640" s="52"/>
      <c r="F640" s="52"/>
      <c r="G640" s="52"/>
      <c r="H640" s="52"/>
      <c r="I640" s="52"/>
      <c r="J640" s="52"/>
    </row>
    <row r="641">
      <c r="A641" s="148"/>
      <c r="B641" s="330"/>
      <c r="C641" s="52"/>
      <c r="D641" s="52"/>
      <c r="E641" s="52"/>
      <c r="F641" s="52"/>
      <c r="G641" s="52"/>
      <c r="H641" s="52"/>
      <c r="I641" s="52"/>
      <c r="J641" s="52"/>
    </row>
    <row r="642">
      <c r="A642" s="148"/>
      <c r="B642" s="330"/>
      <c r="C642" s="52"/>
      <c r="D642" s="52"/>
      <c r="E642" s="52"/>
      <c r="F642" s="52"/>
      <c r="G642" s="52"/>
      <c r="H642" s="52"/>
      <c r="I642" s="52"/>
      <c r="J642" s="52"/>
    </row>
    <row r="643">
      <c r="A643" s="148"/>
      <c r="B643" s="330"/>
      <c r="C643" s="52"/>
      <c r="D643" s="52"/>
      <c r="E643" s="52"/>
      <c r="F643" s="52"/>
      <c r="G643" s="52"/>
      <c r="H643" s="52"/>
      <c r="I643" s="52"/>
      <c r="J643" s="52"/>
    </row>
    <row r="644">
      <c r="A644" s="148"/>
      <c r="B644" s="330"/>
      <c r="C644" s="52"/>
      <c r="D644" s="52"/>
      <c r="E644" s="52"/>
      <c r="F644" s="52"/>
      <c r="G644" s="52"/>
      <c r="H644" s="52"/>
      <c r="I644" s="52"/>
      <c r="J644" s="52"/>
    </row>
    <row r="645">
      <c r="A645" s="148"/>
      <c r="B645" s="330"/>
      <c r="C645" s="52"/>
      <c r="D645" s="52"/>
      <c r="E645" s="52"/>
      <c r="F645" s="52"/>
      <c r="G645" s="52"/>
      <c r="H645" s="52"/>
      <c r="I645" s="52"/>
      <c r="J645" s="52"/>
    </row>
    <row r="646">
      <c r="A646" s="148"/>
      <c r="B646" s="330"/>
      <c r="C646" s="52"/>
      <c r="D646" s="52"/>
      <c r="E646" s="52"/>
      <c r="F646" s="52"/>
      <c r="G646" s="52"/>
      <c r="H646" s="52"/>
      <c r="I646" s="52"/>
      <c r="J646" s="52"/>
    </row>
    <row r="647">
      <c r="A647" s="148"/>
      <c r="B647" s="330"/>
      <c r="C647" s="52"/>
      <c r="D647" s="52"/>
      <c r="E647" s="52"/>
      <c r="F647" s="52"/>
      <c r="G647" s="52"/>
      <c r="H647" s="52"/>
      <c r="I647" s="52"/>
      <c r="J647" s="52"/>
    </row>
    <row r="648">
      <c r="A648" s="148"/>
      <c r="B648" s="330"/>
      <c r="C648" s="52"/>
      <c r="D648" s="52"/>
      <c r="E648" s="52"/>
      <c r="F648" s="52"/>
      <c r="G648" s="52"/>
      <c r="H648" s="52"/>
      <c r="I648" s="52"/>
      <c r="J648" s="52"/>
    </row>
    <row r="649">
      <c r="A649" s="148"/>
      <c r="B649" s="330"/>
      <c r="C649" s="52"/>
      <c r="D649" s="52"/>
      <c r="E649" s="52"/>
      <c r="F649" s="52"/>
      <c r="G649" s="52"/>
      <c r="H649" s="52"/>
      <c r="I649" s="52"/>
      <c r="J649" s="52"/>
    </row>
    <row r="650">
      <c r="A650" s="148"/>
      <c r="B650" s="330"/>
      <c r="C650" s="52"/>
      <c r="D650" s="52"/>
      <c r="E650" s="52"/>
      <c r="F650" s="52"/>
      <c r="G650" s="52"/>
      <c r="H650" s="52"/>
      <c r="I650" s="52"/>
      <c r="J650" s="52"/>
    </row>
    <row r="651">
      <c r="A651" s="148"/>
      <c r="B651" s="330"/>
      <c r="C651" s="52"/>
      <c r="D651" s="52"/>
      <c r="E651" s="52"/>
      <c r="F651" s="52"/>
      <c r="G651" s="52"/>
      <c r="H651" s="52"/>
      <c r="I651" s="52"/>
      <c r="J651" s="52"/>
    </row>
    <row r="652">
      <c r="A652" s="148"/>
      <c r="B652" s="330"/>
      <c r="C652" s="52"/>
      <c r="D652" s="52"/>
      <c r="E652" s="52"/>
      <c r="F652" s="52"/>
      <c r="G652" s="52"/>
      <c r="H652" s="52"/>
      <c r="I652" s="52"/>
      <c r="J652" s="52"/>
    </row>
    <row r="653">
      <c r="A653" s="148"/>
      <c r="B653" s="330"/>
      <c r="C653" s="52"/>
      <c r="D653" s="52"/>
      <c r="E653" s="52"/>
      <c r="F653" s="52"/>
      <c r="G653" s="52"/>
      <c r="H653" s="52"/>
      <c r="I653" s="52"/>
      <c r="J653" s="52"/>
    </row>
    <row r="654">
      <c r="A654" s="148"/>
      <c r="B654" s="330"/>
      <c r="C654" s="52"/>
      <c r="D654" s="52"/>
      <c r="E654" s="52"/>
      <c r="F654" s="52"/>
      <c r="G654" s="52"/>
      <c r="H654" s="52"/>
      <c r="I654" s="52"/>
      <c r="J654" s="52"/>
    </row>
    <row r="655">
      <c r="A655" s="148"/>
      <c r="B655" s="330"/>
      <c r="C655" s="52"/>
      <c r="D655" s="52"/>
      <c r="E655" s="52"/>
      <c r="F655" s="52"/>
      <c r="G655" s="52"/>
      <c r="H655" s="52"/>
      <c r="I655" s="52"/>
      <c r="J655" s="52"/>
    </row>
    <row r="656">
      <c r="A656" s="148"/>
      <c r="B656" s="330"/>
      <c r="C656" s="52"/>
      <c r="D656" s="52"/>
      <c r="E656" s="52"/>
      <c r="F656" s="52"/>
      <c r="G656" s="52"/>
      <c r="H656" s="52"/>
      <c r="I656" s="52"/>
      <c r="J656" s="52"/>
    </row>
    <row r="657">
      <c r="A657" s="148"/>
      <c r="B657" s="330"/>
      <c r="C657" s="52"/>
      <c r="D657" s="52"/>
      <c r="E657" s="52"/>
      <c r="F657" s="52"/>
      <c r="G657" s="52"/>
      <c r="H657" s="52"/>
      <c r="I657" s="52"/>
      <c r="J657" s="52"/>
    </row>
    <row r="658">
      <c r="A658" s="148"/>
      <c r="B658" s="330"/>
      <c r="C658" s="52"/>
      <c r="D658" s="52"/>
      <c r="E658" s="52"/>
      <c r="F658" s="52"/>
      <c r="G658" s="52"/>
      <c r="H658" s="52"/>
      <c r="I658" s="52"/>
      <c r="J658" s="52"/>
    </row>
    <row r="659">
      <c r="A659" s="148"/>
      <c r="B659" s="330"/>
      <c r="C659" s="52"/>
      <c r="D659" s="52"/>
      <c r="E659" s="52"/>
      <c r="F659" s="52"/>
      <c r="G659" s="52"/>
      <c r="H659" s="52"/>
      <c r="I659" s="52"/>
      <c r="J659" s="52"/>
    </row>
    <row r="660">
      <c r="A660" s="148"/>
      <c r="B660" s="330"/>
      <c r="C660" s="52"/>
      <c r="D660" s="52"/>
      <c r="E660" s="52"/>
      <c r="F660" s="52"/>
      <c r="G660" s="52"/>
      <c r="H660" s="52"/>
      <c r="I660" s="52"/>
      <c r="J660" s="52"/>
    </row>
    <row r="661">
      <c r="A661" s="148"/>
      <c r="B661" s="330"/>
      <c r="C661" s="52"/>
      <c r="D661" s="52"/>
      <c r="E661" s="52"/>
      <c r="F661" s="52"/>
      <c r="G661" s="52"/>
      <c r="H661" s="52"/>
      <c r="I661" s="52"/>
      <c r="J661" s="52"/>
    </row>
    <row r="662">
      <c r="A662" s="148"/>
      <c r="B662" s="330"/>
      <c r="C662" s="52"/>
      <c r="D662" s="52"/>
      <c r="E662" s="52"/>
      <c r="F662" s="52"/>
      <c r="G662" s="52"/>
      <c r="H662" s="52"/>
      <c r="I662" s="52"/>
      <c r="J662" s="52"/>
    </row>
    <row r="663">
      <c r="A663" s="148"/>
      <c r="B663" s="330"/>
      <c r="C663" s="52"/>
      <c r="D663" s="52"/>
      <c r="E663" s="52"/>
      <c r="F663" s="52"/>
      <c r="G663" s="52"/>
      <c r="H663" s="52"/>
      <c r="I663" s="52"/>
      <c r="J663" s="52"/>
    </row>
    <row r="664">
      <c r="A664" s="148"/>
      <c r="B664" s="330"/>
      <c r="C664" s="52"/>
      <c r="D664" s="52"/>
      <c r="E664" s="52"/>
      <c r="F664" s="52"/>
      <c r="G664" s="52"/>
      <c r="H664" s="52"/>
      <c r="I664" s="52"/>
      <c r="J664" s="52"/>
    </row>
    <row r="665">
      <c r="A665" s="148"/>
      <c r="B665" s="330"/>
      <c r="C665" s="52"/>
      <c r="D665" s="52"/>
      <c r="E665" s="52"/>
      <c r="F665" s="52"/>
      <c r="G665" s="52"/>
      <c r="H665" s="52"/>
      <c r="I665" s="52"/>
      <c r="J665" s="52"/>
    </row>
    <row r="666">
      <c r="A666" s="148"/>
      <c r="B666" s="330"/>
      <c r="C666" s="52"/>
      <c r="D666" s="52"/>
      <c r="E666" s="52"/>
      <c r="F666" s="52"/>
      <c r="G666" s="52"/>
      <c r="H666" s="52"/>
      <c r="I666" s="52"/>
      <c r="J666" s="52"/>
    </row>
    <row r="667">
      <c r="A667" s="148"/>
      <c r="B667" s="330"/>
      <c r="C667" s="52"/>
      <c r="D667" s="52"/>
      <c r="E667" s="52"/>
      <c r="F667" s="52"/>
      <c r="G667" s="52"/>
      <c r="H667" s="52"/>
      <c r="I667" s="52"/>
      <c r="J667" s="52"/>
    </row>
    <row r="668">
      <c r="A668" s="148"/>
      <c r="B668" s="330"/>
      <c r="C668" s="52"/>
      <c r="D668" s="52"/>
      <c r="E668" s="52"/>
      <c r="F668" s="52"/>
      <c r="G668" s="52"/>
      <c r="H668" s="52"/>
      <c r="I668" s="52"/>
      <c r="J668" s="52"/>
    </row>
    <row r="669">
      <c r="A669" s="148"/>
      <c r="B669" s="330"/>
      <c r="C669" s="52"/>
      <c r="D669" s="52"/>
      <c r="E669" s="52"/>
      <c r="F669" s="52"/>
      <c r="G669" s="52"/>
      <c r="H669" s="52"/>
      <c r="I669" s="52"/>
      <c r="J669" s="52"/>
    </row>
    <row r="670">
      <c r="A670" s="148"/>
      <c r="B670" s="330"/>
      <c r="C670" s="52"/>
      <c r="D670" s="52"/>
      <c r="E670" s="52"/>
      <c r="F670" s="52"/>
      <c r="G670" s="52"/>
      <c r="H670" s="52"/>
      <c r="I670" s="52"/>
      <c r="J670" s="52"/>
    </row>
    <row r="671">
      <c r="A671" s="148"/>
      <c r="B671" s="330"/>
      <c r="C671" s="52"/>
      <c r="D671" s="52"/>
      <c r="E671" s="52"/>
      <c r="F671" s="52"/>
      <c r="G671" s="52"/>
      <c r="H671" s="52"/>
      <c r="I671" s="52"/>
      <c r="J671" s="52"/>
    </row>
    <row r="672">
      <c r="A672" s="148"/>
      <c r="B672" s="330"/>
      <c r="C672" s="52"/>
      <c r="D672" s="52"/>
      <c r="E672" s="52"/>
      <c r="F672" s="52"/>
      <c r="G672" s="52"/>
      <c r="H672" s="52"/>
      <c r="I672" s="52"/>
      <c r="J672" s="52"/>
    </row>
    <row r="673">
      <c r="A673" s="148"/>
      <c r="B673" s="330"/>
      <c r="C673" s="52"/>
      <c r="D673" s="52"/>
      <c r="E673" s="52"/>
      <c r="F673" s="52"/>
      <c r="G673" s="52"/>
      <c r="H673" s="52"/>
      <c r="I673" s="52"/>
      <c r="J673" s="52"/>
    </row>
    <row r="674">
      <c r="A674" s="148"/>
      <c r="B674" s="330"/>
      <c r="C674" s="52"/>
      <c r="D674" s="52"/>
      <c r="E674" s="52"/>
      <c r="F674" s="52"/>
      <c r="G674" s="52"/>
      <c r="H674" s="52"/>
      <c r="I674" s="52"/>
      <c r="J674" s="52"/>
    </row>
    <row r="675">
      <c r="A675" s="148"/>
      <c r="B675" s="330"/>
      <c r="C675" s="52"/>
      <c r="D675" s="52"/>
      <c r="E675" s="52"/>
      <c r="F675" s="52"/>
      <c r="G675" s="52"/>
      <c r="H675" s="52"/>
      <c r="I675" s="52"/>
      <c r="J675" s="52"/>
    </row>
    <row r="676">
      <c r="A676" s="148"/>
      <c r="B676" s="330"/>
      <c r="C676" s="52"/>
      <c r="D676" s="52"/>
      <c r="E676" s="52"/>
      <c r="F676" s="52"/>
      <c r="G676" s="52"/>
      <c r="H676" s="52"/>
      <c r="I676" s="52"/>
      <c r="J676" s="52"/>
    </row>
    <row r="677">
      <c r="A677" s="148"/>
      <c r="B677" s="330"/>
      <c r="C677" s="52"/>
      <c r="D677" s="52"/>
      <c r="E677" s="52"/>
      <c r="F677" s="52"/>
      <c r="G677" s="52"/>
      <c r="H677" s="52"/>
      <c r="I677" s="52"/>
      <c r="J677" s="52"/>
    </row>
    <row r="678">
      <c r="A678" s="148"/>
      <c r="B678" s="330"/>
      <c r="C678" s="52"/>
      <c r="D678" s="52"/>
      <c r="E678" s="52"/>
      <c r="F678" s="52"/>
      <c r="G678" s="52"/>
      <c r="H678" s="52"/>
      <c r="I678" s="52"/>
      <c r="J678" s="52"/>
    </row>
    <row r="679">
      <c r="A679" s="148"/>
      <c r="B679" s="330"/>
      <c r="C679" s="52"/>
      <c r="D679" s="52"/>
      <c r="E679" s="52"/>
      <c r="F679" s="52"/>
      <c r="G679" s="52"/>
      <c r="H679" s="52"/>
      <c r="I679" s="52"/>
      <c r="J679" s="52"/>
    </row>
    <row r="680">
      <c r="A680" s="148"/>
      <c r="B680" s="330"/>
      <c r="C680" s="52"/>
      <c r="D680" s="52"/>
      <c r="E680" s="52"/>
      <c r="F680" s="52"/>
      <c r="G680" s="52"/>
      <c r="H680" s="52"/>
      <c r="I680" s="52"/>
      <c r="J680" s="52"/>
    </row>
    <row r="681">
      <c r="A681" s="148"/>
      <c r="B681" s="330"/>
      <c r="C681" s="52"/>
      <c r="D681" s="52"/>
      <c r="E681" s="52"/>
      <c r="F681" s="52"/>
      <c r="G681" s="52"/>
      <c r="H681" s="52"/>
      <c r="I681" s="52"/>
      <c r="J681" s="52"/>
    </row>
    <row r="682">
      <c r="A682" s="148"/>
      <c r="B682" s="330"/>
      <c r="C682" s="52"/>
      <c r="D682" s="52"/>
      <c r="E682" s="52"/>
      <c r="F682" s="52"/>
      <c r="G682" s="52"/>
      <c r="H682" s="52"/>
      <c r="I682" s="52"/>
      <c r="J682" s="52"/>
    </row>
    <row r="683">
      <c r="A683" s="148"/>
      <c r="B683" s="330"/>
      <c r="C683" s="52"/>
      <c r="D683" s="52"/>
      <c r="E683" s="52"/>
      <c r="F683" s="52"/>
      <c r="G683" s="52"/>
      <c r="H683" s="52"/>
      <c r="I683" s="52"/>
      <c r="J683" s="52"/>
    </row>
    <row r="684">
      <c r="A684" s="148"/>
      <c r="B684" s="330"/>
      <c r="C684" s="52"/>
      <c r="D684" s="52"/>
      <c r="E684" s="52"/>
      <c r="F684" s="52"/>
      <c r="G684" s="52"/>
      <c r="H684" s="52"/>
      <c r="I684" s="52"/>
      <c r="J684" s="52"/>
    </row>
    <row r="685">
      <c r="A685" s="148"/>
      <c r="B685" s="330"/>
      <c r="C685" s="52"/>
      <c r="D685" s="52"/>
      <c r="E685" s="52"/>
      <c r="F685" s="52"/>
      <c r="G685" s="52"/>
      <c r="H685" s="52"/>
      <c r="I685" s="52"/>
      <c r="J685" s="52"/>
    </row>
    <row r="686">
      <c r="A686" s="148"/>
      <c r="B686" s="330"/>
      <c r="C686" s="52"/>
      <c r="D686" s="52"/>
      <c r="E686" s="52"/>
      <c r="F686" s="52"/>
      <c r="G686" s="52"/>
      <c r="H686" s="52"/>
      <c r="I686" s="52"/>
      <c r="J686" s="52"/>
    </row>
    <row r="687">
      <c r="A687" s="148"/>
      <c r="B687" s="330"/>
      <c r="C687" s="52"/>
      <c r="D687" s="52"/>
      <c r="E687" s="52"/>
      <c r="F687" s="52"/>
      <c r="G687" s="52"/>
      <c r="H687" s="52"/>
      <c r="I687" s="52"/>
      <c r="J687" s="52"/>
    </row>
    <row r="688">
      <c r="A688" s="148"/>
      <c r="B688" s="330"/>
      <c r="C688" s="52"/>
      <c r="D688" s="52"/>
      <c r="E688" s="52"/>
      <c r="F688" s="52"/>
      <c r="G688" s="52"/>
      <c r="H688" s="52"/>
      <c r="I688" s="52"/>
      <c r="J688" s="52"/>
    </row>
    <row r="689">
      <c r="A689" s="148"/>
      <c r="B689" s="330"/>
      <c r="C689" s="52"/>
      <c r="D689" s="52"/>
      <c r="E689" s="52"/>
      <c r="F689" s="52"/>
      <c r="G689" s="52"/>
      <c r="H689" s="52"/>
      <c r="I689" s="52"/>
      <c r="J689" s="52"/>
    </row>
    <row r="690">
      <c r="A690" s="148"/>
      <c r="B690" s="330"/>
      <c r="C690" s="52"/>
      <c r="D690" s="52"/>
      <c r="E690" s="52"/>
      <c r="F690" s="52"/>
      <c r="G690" s="52"/>
      <c r="H690" s="52"/>
      <c r="I690" s="52"/>
      <c r="J690" s="52"/>
    </row>
    <row r="691">
      <c r="A691" s="148"/>
      <c r="B691" s="330"/>
      <c r="C691" s="52"/>
      <c r="D691" s="52"/>
      <c r="E691" s="52"/>
      <c r="F691" s="52"/>
      <c r="G691" s="52"/>
      <c r="H691" s="52"/>
      <c r="I691" s="52"/>
      <c r="J691" s="52"/>
    </row>
    <row r="692">
      <c r="A692" s="148"/>
      <c r="B692" s="330"/>
      <c r="C692" s="52"/>
      <c r="D692" s="52"/>
      <c r="E692" s="52"/>
      <c r="F692" s="52"/>
      <c r="G692" s="52"/>
      <c r="H692" s="52"/>
      <c r="I692" s="52"/>
      <c r="J692" s="52"/>
    </row>
    <row r="693">
      <c r="A693" s="148"/>
      <c r="B693" s="330"/>
      <c r="C693" s="52"/>
      <c r="D693" s="52"/>
      <c r="E693" s="52"/>
      <c r="F693" s="52"/>
      <c r="G693" s="52"/>
      <c r="H693" s="52"/>
      <c r="I693" s="52"/>
      <c r="J693" s="52"/>
    </row>
    <row r="694">
      <c r="A694" s="148"/>
      <c r="B694" s="330"/>
      <c r="C694" s="52"/>
      <c r="D694" s="52"/>
      <c r="E694" s="52"/>
      <c r="F694" s="52"/>
      <c r="G694" s="52"/>
      <c r="H694" s="52"/>
      <c r="I694" s="52"/>
      <c r="J694" s="52"/>
    </row>
    <row r="695">
      <c r="A695" s="148"/>
      <c r="B695" s="330"/>
      <c r="C695" s="52"/>
      <c r="D695" s="52"/>
      <c r="E695" s="52"/>
      <c r="F695" s="52"/>
      <c r="G695" s="52"/>
      <c r="H695" s="52"/>
      <c r="I695" s="52"/>
      <c r="J695" s="52"/>
    </row>
    <row r="696">
      <c r="A696" s="148"/>
      <c r="B696" s="330"/>
      <c r="C696" s="52"/>
      <c r="D696" s="52"/>
      <c r="E696" s="52"/>
      <c r="F696" s="52"/>
      <c r="G696" s="52"/>
      <c r="H696" s="52"/>
      <c r="I696" s="52"/>
      <c r="J696" s="52"/>
    </row>
    <row r="697">
      <c r="A697" s="148"/>
      <c r="B697" s="330"/>
      <c r="C697" s="52"/>
      <c r="D697" s="52"/>
      <c r="E697" s="52"/>
      <c r="F697" s="52"/>
      <c r="G697" s="52"/>
      <c r="H697" s="52"/>
      <c r="I697" s="52"/>
      <c r="J697" s="52"/>
    </row>
    <row r="698">
      <c r="A698" s="148"/>
      <c r="B698" s="330"/>
      <c r="C698" s="52"/>
      <c r="D698" s="52"/>
      <c r="E698" s="52"/>
      <c r="F698" s="52"/>
      <c r="G698" s="52"/>
      <c r="H698" s="52"/>
      <c r="I698" s="52"/>
      <c r="J698" s="52"/>
    </row>
    <row r="699">
      <c r="A699" s="148"/>
      <c r="B699" s="330"/>
      <c r="C699" s="52"/>
      <c r="D699" s="52"/>
      <c r="E699" s="52"/>
      <c r="F699" s="52"/>
      <c r="G699" s="52"/>
      <c r="H699" s="52"/>
      <c r="I699" s="52"/>
      <c r="J699" s="52"/>
    </row>
    <row r="700">
      <c r="A700" s="148"/>
      <c r="B700" s="330"/>
      <c r="C700" s="52"/>
      <c r="D700" s="52"/>
      <c r="E700" s="52"/>
      <c r="F700" s="52"/>
      <c r="G700" s="52"/>
      <c r="H700" s="52"/>
      <c r="I700" s="52"/>
      <c r="J700" s="52"/>
    </row>
    <row r="701">
      <c r="A701" s="148"/>
      <c r="B701" s="330"/>
      <c r="C701" s="52"/>
      <c r="D701" s="52"/>
      <c r="E701" s="52"/>
      <c r="F701" s="52"/>
      <c r="G701" s="52"/>
      <c r="H701" s="52"/>
      <c r="I701" s="52"/>
      <c r="J701" s="52"/>
    </row>
    <row r="702">
      <c r="A702" s="148"/>
      <c r="B702" s="330"/>
      <c r="C702" s="52"/>
      <c r="D702" s="52"/>
      <c r="E702" s="52"/>
      <c r="F702" s="52"/>
      <c r="G702" s="52"/>
      <c r="H702" s="52"/>
      <c r="I702" s="52"/>
      <c r="J702" s="52"/>
    </row>
    <row r="703">
      <c r="A703" s="148"/>
      <c r="B703" s="330"/>
      <c r="C703" s="52"/>
      <c r="D703" s="52"/>
      <c r="E703" s="52"/>
      <c r="F703" s="52"/>
      <c r="G703" s="52"/>
      <c r="H703" s="52"/>
      <c r="I703" s="52"/>
      <c r="J703" s="52"/>
    </row>
    <row r="704">
      <c r="A704" s="148"/>
      <c r="B704" s="330"/>
      <c r="C704" s="52"/>
      <c r="D704" s="52"/>
      <c r="E704" s="52"/>
      <c r="F704" s="52"/>
      <c r="G704" s="52"/>
      <c r="H704" s="52"/>
      <c r="I704" s="52"/>
      <c r="J704" s="52"/>
    </row>
    <row r="705">
      <c r="A705" s="148"/>
      <c r="B705" s="330"/>
      <c r="C705" s="52"/>
      <c r="D705" s="52"/>
      <c r="E705" s="52"/>
      <c r="F705" s="52"/>
      <c r="G705" s="52"/>
      <c r="H705" s="52"/>
      <c r="I705" s="52"/>
      <c r="J705" s="52"/>
    </row>
    <row r="706">
      <c r="A706" s="148"/>
      <c r="B706" s="330"/>
      <c r="C706" s="52"/>
      <c r="D706" s="52"/>
      <c r="E706" s="52"/>
      <c r="F706" s="52"/>
      <c r="G706" s="52"/>
      <c r="H706" s="52"/>
      <c r="I706" s="52"/>
      <c r="J706" s="52"/>
    </row>
    <row r="707">
      <c r="A707" s="148"/>
      <c r="B707" s="330"/>
      <c r="C707" s="52"/>
      <c r="D707" s="52"/>
      <c r="E707" s="52"/>
      <c r="F707" s="52"/>
      <c r="G707" s="52"/>
      <c r="H707" s="52"/>
      <c r="I707" s="52"/>
      <c r="J707" s="52"/>
    </row>
    <row r="708">
      <c r="A708" s="148"/>
      <c r="B708" s="330"/>
      <c r="C708" s="52"/>
      <c r="D708" s="52"/>
      <c r="E708" s="52"/>
      <c r="F708" s="52"/>
      <c r="G708" s="52"/>
      <c r="H708" s="52"/>
      <c r="I708" s="52"/>
      <c r="J708" s="52"/>
    </row>
    <row r="709">
      <c r="A709" s="148"/>
      <c r="B709" s="330"/>
      <c r="C709" s="52"/>
      <c r="D709" s="52"/>
      <c r="E709" s="52"/>
      <c r="F709" s="52"/>
      <c r="G709" s="52"/>
      <c r="H709" s="52"/>
      <c r="I709" s="52"/>
      <c r="J709" s="52"/>
    </row>
    <row r="710">
      <c r="A710" s="148"/>
      <c r="B710" s="330"/>
      <c r="C710" s="52"/>
      <c r="D710" s="52"/>
      <c r="E710" s="52"/>
      <c r="F710" s="52"/>
      <c r="G710" s="52"/>
      <c r="H710" s="52"/>
      <c r="I710" s="52"/>
      <c r="J710" s="52"/>
    </row>
    <row r="711">
      <c r="A711" s="148"/>
      <c r="B711" s="330"/>
      <c r="C711" s="52"/>
      <c r="D711" s="52"/>
      <c r="E711" s="52"/>
      <c r="F711" s="52"/>
      <c r="G711" s="52"/>
      <c r="H711" s="52"/>
      <c r="I711" s="52"/>
      <c r="J711" s="52"/>
    </row>
    <row r="712">
      <c r="A712" s="148"/>
      <c r="B712" s="330"/>
      <c r="C712" s="52"/>
      <c r="D712" s="52"/>
      <c r="E712" s="52"/>
      <c r="F712" s="52"/>
      <c r="G712" s="52"/>
      <c r="H712" s="52"/>
      <c r="I712" s="52"/>
      <c r="J712" s="52"/>
    </row>
    <row r="713">
      <c r="A713" s="148"/>
      <c r="B713" s="330"/>
      <c r="C713" s="52"/>
      <c r="D713" s="52"/>
      <c r="E713" s="52"/>
      <c r="F713" s="52"/>
      <c r="G713" s="52"/>
      <c r="H713" s="52"/>
      <c r="I713" s="52"/>
      <c r="J713" s="52"/>
    </row>
    <row r="714">
      <c r="A714" s="148"/>
      <c r="B714" s="330"/>
      <c r="C714" s="52"/>
      <c r="D714" s="52"/>
      <c r="E714" s="52"/>
      <c r="F714" s="52"/>
      <c r="G714" s="52"/>
      <c r="H714" s="52"/>
      <c r="I714" s="52"/>
      <c r="J714" s="52"/>
    </row>
    <row r="715">
      <c r="A715" s="148"/>
      <c r="B715" s="330"/>
      <c r="C715" s="52"/>
      <c r="D715" s="52"/>
      <c r="E715" s="52"/>
      <c r="F715" s="52"/>
      <c r="G715" s="52"/>
      <c r="H715" s="52"/>
      <c r="I715" s="52"/>
      <c r="J715" s="52"/>
    </row>
    <row r="716">
      <c r="A716" s="148"/>
      <c r="B716" s="330"/>
      <c r="C716" s="52"/>
      <c r="D716" s="52"/>
      <c r="E716" s="52"/>
      <c r="F716" s="52"/>
      <c r="G716" s="52"/>
      <c r="H716" s="52"/>
      <c r="I716" s="52"/>
      <c r="J716" s="52"/>
    </row>
    <row r="717">
      <c r="A717" s="148"/>
      <c r="B717" s="330"/>
      <c r="C717" s="52"/>
      <c r="D717" s="52"/>
      <c r="E717" s="52"/>
      <c r="F717" s="52"/>
      <c r="G717" s="52"/>
      <c r="H717" s="52"/>
      <c r="I717" s="52"/>
      <c r="J717" s="52"/>
    </row>
    <row r="718">
      <c r="A718" s="148"/>
      <c r="B718" s="330"/>
      <c r="C718" s="52"/>
      <c r="D718" s="52"/>
      <c r="E718" s="52"/>
      <c r="F718" s="52"/>
      <c r="G718" s="52"/>
      <c r="H718" s="52"/>
      <c r="I718" s="52"/>
      <c r="J718" s="52"/>
    </row>
    <row r="719">
      <c r="A719" s="148"/>
      <c r="B719" s="330"/>
      <c r="C719" s="52"/>
      <c r="D719" s="52"/>
      <c r="E719" s="52"/>
      <c r="F719" s="52"/>
      <c r="G719" s="52"/>
      <c r="H719" s="52"/>
      <c r="I719" s="52"/>
      <c r="J719" s="52"/>
    </row>
    <row r="720">
      <c r="A720" s="148"/>
      <c r="B720" s="330"/>
      <c r="C720" s="52"/>
      <c r="D720" s="52"/>
      <c r="E720" s="52"/>
      <c r="F720" s="52"/>
      <c r="G720" s="52"/>
      <c r="H720" s="52"/>
      <c r="I720" s="52"/>
      <c r="J720" s="52"/>
    </row>
    <row r="721">
      <c r="A721" s="148"/>
      <c r="B721" s="330"/>
      <c r="C721" s="52"/>
      <c r="D721" s="52"/>
      <c r="E721" s="52"/>
      <c r="F721" s="52"/>
      <c r="G721" s="52"/>
      <c r="H721" s="52"/>
      <c r="I721" s="52"/>
      <c r="J721" s="52"/>
    </row>
    <row r="722">
      <c r="A722" s="148"/>
      <c r="B722" s="330"/>
      <c r="C722" s="52"/>
      <c r="D722" s="52"/>
      <c r="E722" s="52"/>
      <c r="F722" s="52"/>
      <c r="G722" s="52"/>
      <c r="H722" s="52"/>
      <c r="I722" s="52"/>
      <c r="J722" s="52"/>
    </row>
    <row r="723">
      <c r="A723" s="148"/>
      <c r="B723" s="330"/>
      <c r="C723" s="52"/>
      <c r="D723" s="52"/>
      <c r="E723" s="52"/>
      <c r="F723" s="52"/>
      <c r="G723" s="52"/>
      <c r="H723" s="52"/>
      <c r="I723" s="52"/>
      <c r="J723" s="52"/>
    </row>
    <row r="724">
      <c r="A724" s="148"/>
      <c r="B724" s="330"/>
      <c r="C724" s="52"/>
      <c r="D724" s="52"/>
      <c r="E724" s="52"/>
      <c r="F724" s="52"/>
      <c r="G724" s="52"/>
      <c r="H724" s="52"/>
      <c r="I724" s="52"/>
      <c r="J724" s="52"/>
    </row>
    <row r="725">
      <c r="A725" s="148"/>
      <c r="B725" s="330"/>
      <c r="C725" s="52"/>
      <c r="D725" s="52"/>
      <c r="E725" s="52"/>
      <c r="F725" s="52"/>
      <c r="G725" s="52"/>
      <c r="H725" s="52"/>
      <c r="I725" s="52"/>
      <c r="J725" s="52"/>
    </row>
    <row r="726">
      <c r="A726" s="148"/>
      <c r="B726" s="330"/>
      <c r="C726" s="52"/>
      <c r="D726" s="52"/>
      <c r="E726" s="52"/>
      <c r="F726" s="52"/>
      <c r="G726" s="52"/>
      <c r="H726" s="52"/>
      <c r="I726" s="52"/>
      <c r="J726" s="52"/>
    </row>
    <row r="727">
      <c r="A727" s="148"/>
      <c r="B727" s="330"/>
      <c r="C727" s="52"/>
      <c r="D727" s="52"/>
      <c r="E727" s="52"/>
      <c r="F727" s="52"/>
      <c r="G727" s="52"/>
      <c r="H727" s="52"/>
      <c r="I727" s="52"/>
      <c r="J727" s="52"/>
    </row>
    <row r="728">
      <c r="A728" s="148"/>
      <c r="B728" s="330"/>
      <c r="C728" s="52"/>
      <c r="D728" s="52"/>
      <c r="E728" s="52"/>
      <c r="F728" s="52"/>
      <c r="G728" s="52"/>
      <c r="H728" s="52"/>
      <c r="I728" s="52"/>
      <c r="J728" s="52"/>
    </row>
    <row r="729">
      <c r="A729" s="148"/>
      <c r="B729" s="330"/>
      <c r="C729" s="52"/>
      <c r="D729" s="52"/>
      <c r="E729" s="52"/>
      <c r="F729" s="52"/>
      <c r="G729" s="52"/>
      <c r="H729" s="52"/>
      <c r="I729" s="52"/>
      <c r="J729" s="52"/>
    </row>
    <row r="730">
      <c r="A730" s="148"/>
      <c r="B730" s="330"/>
      <c r="C730" s="52"/>
      <c r="D730" s="52"/>
      <c r="E730" s="52"/>
      <c r="F730" s="52"/>
      <c r="G730" s="52"/>
      <c r="H730" s="52"/>
      <c r="I730" s="52"/>
      <c r="J730" s="52"/>
    </row>
    <row r="731">
      <c r="A731" s="148"/>
      <c r="B731" s="330"/>
      <c r="C731" s="52"/>
      <c r="D731" s="52"/>
      <c r="E731" s="52"/>
      <c r="F731" s="52"/>
      <c r="G731" s="52"/>
      <c r="H731" s="52"/>
      <c r="I731" s="52"/>
      <c r="J731" s="52"/>
    </row>
    <row r="732">
      <c r="A732" s="148"/>
      <c r="B732" s="330"/>
      <c r="C732" s="52"/>
      <c r="D732" s="52"/>
      <c r="E732" s="52"/>
      <c r="F732" s="52"/>
      <c r="G732" s="52"/>
      <c r="H732" s="52"/>
      <c r="I732" s="52"/>
      <c r="J732" s="52"/>
    </row>
    <row r="733">
      <c r="A733" s="148"/>
      <c r="B733" s="330"/>
      <c r="C733" s="52"/>
      <c r="D733" s="52"/>
      <c r="E733" s="52"/>
      <c r="F733" s="52"/>
      <c r="G733" s="52"/>
      <c r="H733" s="52"/>
      <c r="I733" s="52"/>
      <c r="J733" s="52"/>
    </row>
    <row r="734">
      <c r="A734" s="148"/>
      <c r="B734" s="330"/>
      <c r="C734" s="52"/>
      <c r="D734" s="52"/>
      <c r="E734" s="52"/>
      <c r="F734" s="52"/>
      <c r="G734" s="52"/>
      <c r="H734" s="52"/>
      <c r="I734" s="52"/>
      <c r="J734" s="52"/>
    </row>
    <row r="735">
      <c r="A735" s="148"/>
      <c r="B735" s="330"/>
      <c r="C735" s="52"/>
      <c r="D735" s="52"/>
      <c r="E735" s="52"/>
      <c r="F735" s="52"/>
      <c r="G735" s="52"/>
      <c r="H735" s="52"/>
      <c r="I735" s="52"/>
      <c r="J735" s="52"/>
    </row>
    <row r="736">
      <c r="A736" s="148"/>
      <c r="B736" s="330"/>
      <c r="C736" s="52"/>
      <c r="D736" s="52"/>
      <c r="E736" s="52"/>
      <c r="F736" s="52"/>
      <c r="G736" s="52"/>
      <c r="H736" s="52"/>
      <c r="I736" s="52"/>
      <c r="J736" s="52"/>
    </row>
    <row r="737">
      <c r="A737" s="148"/>
      <c r="B737" s="330"/>
      <c r="C737" s="52"/>
      <c r="D737" s="52"/>
      <c r="E737" s="52"/>
      <c r="F737" s="52"/>
      <c r="G737" s="52"/>
      <c r="H737" s="52"/>
      <c r="I737" s="52"/>
      <c r="J737" s="52"/>
    </row>
    <row r="738">
      <c r="A738" s="148"/>
      <c r="B738" s="330"/>
      <c r="C738" s="52"/>
      <c r="D738" s="52"/>
      <c r="E738" s="52"/>
      <c r="F738" s="52"/>
      <c r="G738" s="52"/>
      <c r="H738" s="52"/>
      <c r="I738" s="52"/>
      <c r="J738" s="52"/>
    </row>
    <row r="739">
      <c r="A739" s="148"/>
      <c r="B739" s="330"/>
      <c r="C739" s="52"/>
      <c r="D739" s="52"/>
      <c r="E739" s="52"/>
      <c r="F739" s="52"/>
      <c r="G739" s="52"/>
      <c r="H739" s="52"/>
      <c r="I739" s="52"/>
      <c r="J739" s="52"/>
    </row>
    <row r="740">
      <c r="A740" s="148"/>
      <c r="B740" s="330"/>
      <c r="C740" s="52"/>
      <c r="D740" s="52"/>
      <c r="E740" s="52"/>
      <c r="F740" s="52"/>
      <c r="G740" s="52"/>
      <c r="H740" s="52"/>
      <c r="I740" s="52"/>
      <c r="J740" s="52"/>
    </row>
    <row r="741">
      <c r="A741" s="148"/>
      <c r="B741" s="330"/>
      <c r="C741" s="52"/>
      <c r="D741" s="52"/>
      <c r="E741" s="52"/>
      <c r="F741" s="52"/>
      <c r="G741" s="52"/>
      <c r="H741" s="52"/>
      <c r="I741" s="52"/>
      <c r="J741" s="52"/>
    </row>
    <row r="742">
      <c r="A742" s="148"/>
      <c r="B742" s="330"/>
      <c r="C742" s="52"/>
      <c r="D742" s="52"/>
      <c r="E742" s="52"/>
      <c r="F742" s="52"/>
      <c r="G742" s="52"/>
      <c r="H742" s="52"/>
      <c r="I742" s="52"/>
      <c r="J742" s="52"/>
    </row>
    <row r="743">
      <c r="A743" s="148"/>
      <c r="B743" s="330"/>
      <c r="C743" s="52"/>
      <c r="D743" s="52"/>
      <c r="E743" s="52"/>
      <c r="F743" s="52"/>
      <c r="G743" s="52"/>
      <c r="H743" s="52"/>
      <c r="I743" s="52"/>
      <c r="J743" s="52"/>
    </row>
    <row r="744">
      <c r="A744" s="148"/>
      <c r="B744" s="330"/>
      <c r="C744" s="52"/>
      <c r="D744" s="52"/>
      <c r="E744" s="52"/>
      <c r="F744" s="52"/>
      <c r="G744" s="52"/>
      <c r="H744" s="52"/>
      <c r="I744" s="52"/>
      <c r="J744" s="52"/>
    </row>
    <row r="745">
      <c r="A745" s="148"/>
      <c r="B745" s="330"/>
      <c r="C745" s="52"/>
      <c r="D745" s="52"/>
      <c r="E745" s="52"/>
      <c r="F745" s="52"/>
      <c r="G745" s="52"/>
      <c r="H745" s="52"/>
      <c r="I745" s="52"/>
      <c r="J745" s="52"/>
    </row>
    <row r="746">
      <c r="A746" s="148"/>
      <c r="B746" s="330"/>
      <c r="C746" s="52"/>
      <c r="D746" s="52"/>
      <c r="E746" s="52"/>
      <c r="F746" s="52"/>
      <c r="G746" s="52"/>
      <c r="H746" s="52"/>
      <c r="I746" s="52"/>
      <c r="J746" s="52"/>
    </row>
    <row r="747">
      <c r="A747" s="148"/>
      <c r="B747" s="330"/>
      <c r="C747" s="52"/>
      <c r="D747" s="52"/>
      <c r="E747" s="52"/>
      <c r="F747" s="52"/>
      <c r="G747" s="52"/>
      <c r="H747" s="52"/>
      <c r="I747" s="52"/>
      <c r="J747" s="52"/>
    </row>
    <row r="748">
      <c r="A748" s="148"/>
      <c r="B748" s="330"/>
      <c r="C748" s="52"/>
      <c r="D748" s="52"/>
      <c r="E748" s="52"/>
      <c r="F748" s="52"/>
      <c r="G748" s="52"/>
      <c r="H748" s="52"/>
      <c r="I748" s="52"/>
      <c r="J748" s="52"/>
    </row>
    <row r="749">
      <c r="A749" s="148"/>
      <c r="B749" s="330"/>
      <c r="C749" s="52"/>
      <c r="D749" s="52"/>
      <c r="E749" s="52"/>
      <c r="F749" s="52"/>
      <c r="G749" s="52"/>
      <c r="H749" s="52"/>
      <c r="I749" s="52"/>
      <c r="J749" s="52"/>
    </row>
    <row r="750">
      <c r="A750" s="148"/>
      <c r="B750" s="330"/>
      <c r="C750" s="52"/>
      <c r="D750" s="52"/>
      <c r="E750" s="52"/>
      <c r="F750" s="52"/>
      <c r="G750" s="52"/>
      <c r="H750" s="52"/>
      <c r="I750" s="52"/>
      <c r="J750" s="52"/>
    </row>
    <row r="751">
      <c r="A751" s="148"/>
      <c r="B751" s="330"/>
      <c r="C751" s="52"/>
      <c r="D751" s="52"/>
      <c r="E751" s="52"/>
      <c r="F751" s="52"/>
      <c r="G751" s="52"/>
      <c r="H751" s="52"/>
      <c r="I751" s="52"/>
      <c r="J751" s="52"/>
    </row>
    <row r="752">
      <c r="A752" s="148"/>
      <c r="B752" s="330"/>
      <c r="C752" s="52"/>
      <c r="D752" s="52"/>
      <c r="E752" s="52"/>
      <c r="F752" s="52"/>
      <c r="G752" s="52"/>
      <c r="H752" s="52"/>
      <c r="I752" s="52"/>
      <c r="J752" s="52"/>
    </row>
    <row r="753">
      <c r="A753" s="148"/>
      <c r="B753" s="330"/>
      <c r="C753" s="52"/>
      <c r="D753" s="52"/>
      <c r="E753" s="52"/>
      <c r="F753" s="52"/>
      <c r="G753" s="52"/>
      <c r="H753" s="52"/>
      <c r="I753" s="52"/>
      <c r="J753" s="52"/>
    </row>
    <row r="754">
      <c r="A754" s="148"/>
      <c r="B754" s="330"/>
      <c r="C754" s="52"/>
      <c r="D754" s="52"/>
      <c r="E754" s="52"/>
      <c r="F754" s="52"/>
      <c r="G754" s="52"/>
      <c r="H754" s="52"/>
      <c r="I754" s="52"/>
      <c r="J754" s="52"/>
    </row>
    <row r="755">
      <c r="A755" s="148"/>
      <c r="B755" s="330"/>
      <c r="C755" s="52"/>
      <c r="D755" s="52"/>
      <c r="E755" s="52"/>
      <c r="F755" s="52"/>
      <c r="G755" s="52"/>
      <c r="H755" s="52"/>
      <c r="I755" s="52"/>
      <c r="J755" s="52"/>
    </row>
    <row r="756">
      <c r="A756" s="148"/>
      <c r="B756" s="330"/>
      <c r="C756" s="52"/>
      <c r="D756" s="52"/>
      <c r="E756" s="52"/>
      <c r="F756" s="52"/>
      <c r="G756" s="52"/>
      <c r="H756" s="52"/>
      <c r="I756" s="52"/>
      <c r="J756" s="52"/>
    </row>
    <row r="757">
      <c r="A757" s="148"/>
      <c r="B757" s="330"/>
      <c r="C757" s="52"/>
      <c r="D757" s="52"/>
      <c r="E757" s="52"/>
      <c r="F757" s="52"/>
      <c r="G757" s="52"/>
      <c r="H757" s="52"/>
      <c r="I757" s="52"/>
      <c r="J757" s="52"/>
    </row>
    <row r="758">
      <c r="A758" s="148"/>
      <c r="B758" s="330"/>
      <c r="C758" s="52"/>
      <c r="D758" s="52"/>
      <c r="E758" s="52"/>
      <c r="F758" s="52"/>
      <c r="G758" s="52"/>
      <c r="H758" s="52"/>
      <c r="I758" s="52"/>
      <c r="J758" s="52"/>
    </row>
    <row r="759">
      <c r="A759" s="148"/>
      <c r="B759" s="330"/>
      <c r="C759" s="52"/>
      <c r="D759" s="52"/>
      <c r="E759" s="52"/>
      <c r="F759" s="52"/>
      <c r="G759" s="52"/>
      <c r="H759" s="52"/>
      <c r="I759" s="52"/>
      <c r="J759" s="52"/>
    </row>
    <row r="760">
      <c r="A760" s="148"/>
      <c r="B760" s="330"/>
      <c r="C760" s="52"/>
      <c r="D760" s="52"/>
      <c r="E760" s="52"/>
      <c r="F760" s="52"/>
      <c r="G760" s="52"/>
      <c r="H760" s="52"/>
      <c r="I760" s="52"/>
      <c r="J760" s="52"/>
    </row>
    <row r="761">
      <c r="A761" s="148"/>
      <c r="B761" s="330"/>
      <c r="C761" s="52"/>
      <c r="D761" s="52"/>
      <c r="E761" s="52"/>
      <c r="F761" s="52"/>
      <c r="G761" s="52"/>
      <c r="H761" s="52"/>
      <c r="I761" s="52"/>
      <c r="J761" s="52"/>
    </row>
    <row r="762">
      <c r="A762" s="148"/>
      <c r="B762" s="330"/>
      <c r="C762" s="52"/>
      <c r="D762" s="52"/>
      <c r="E762" s="52"/>
      <c r="F762" s="52"/>
      <c r="G762" s="52"/>
      <c r="H762" s="52"/>
      <c r="I762" s="52"/>
      <c r="J762" s="52"/>
    </row>
    <row r="763">
      <c r="A763" s="148"/>
      <c r="B763" s="330"/>
      <c r="C763" s="52"/>
      <c r="D763" s="52"/>
      <c r="E763" s="52"/>
      <c r="F763" s="52"/>
      <c r="G763" s="52"/>
      <c r="H763" s="52"/>
      <c r="I763" s="52"/>
      <c r="J763" s="52"/>
    </row>
    <row r="764">
      <c r="A764" s="148"/>
      <c r="B764" s="330"/>
      <c r="C764" s="52"/>
      <c r="D764" s="52"/>
      <c r="E764" s="52"/>
      <c r="F764" s="52"/>
      <c r="G764" s="52"/>
      <c r="H764" s="52"/>
      <c r="I764" s="52"/>
      <c r="J764" s="52"/>
    </row>
    <row r="765">
      <c r="A765" s="148"/>
      <c r="B765" s="330"/>
      <c r="C765" s="52"/>
      <c r="D765" s="52"/>
      <c r="E765" s="52"/>
      <c r="F765" s="52"/>
      <c r="G765" s="52"/>
      <c r="H765" s="52"/>
      <c r="I765" s="52"/>
      <c r="J765" s="52"/>
    </row>
    <row r="766">
      <c r="A766" s="148"/>
      <c r="B766" s="330"/>
      <c r="C766" s="52"/>
      <c r="D766" s="52"/>
      <c r="E766" s="52"/>
      <c r="F766" s="52"/>
      <c r="G766" s="52"/>
      <c r="H766" s="52"/>
      <c r="I766" s="52"/>
      <c r="J766" s="52"/>
    </row>
    <row r="767">
      <c r="A767" s="148"/>
      <c r="B767" s="330"/>
      <c r="C767" s="52"/>
      <c r="D767" s="52"/>
      <c r="E767" s="52"/>
      <c r="F767" s="52"/>
      <c r="G767" s="52"/>
      <c r="H767" s="52"/>
      <c r="I767" s="52"/>
      <c r="J767" s="52"/>
    </row>
    <row r="768">
      <c r="A768" s="148"/>
      <c r="B768" s="330"/>
      <c r="C768" s="52"/>
      <c r="D768" s="52"/>
      <c r="E768" s="52"/>
      <c r="F768" s="52"/>
      <c r="G768" s="52"/>
      <c r="H768" s="52"/>
      <c r="I768" s="52"/>
      <c r="J768" s="52"/>
    </row>
    <row r="769">
      <c r="A769" s="148"/>
      <c r="B769" s="330"/>
      <c r="C769" s="52"/>
      <c r="D769" s="52"/>
      <c r="E769" s="52"/>
      <c r="F769" s="52"/>
      <c r="G769" s="52"/>
      <c r="H769" s="52"/>
      <c r="I769" s="52"/>
      <c r="J769" s="52"/>
    </row>
    <row r="770">
      <c r="A770" s="148"/>
      <c r="B770" s="330"/>
      <c r="C770" s="52"/>
      <c r="D770" s="52"/>
      <c r="E770" s="52"/>
      <c r="F770" s="52"/>
      <c r="G770" s="52"/>
      <c r="H770" s="52"/>
      <c r="I770" s="52"/>
      <c r="J770" s="52"/>
    </row>
    <row r="771">
      <c r="A771" s="148"/>
      <c r="B771" s="330"/>
      <c r="C771" s="52"/>
      <c r="D771" s="52"/>
      <c r="E771" s="52"/>
      <c r="F771" s="52"/>
      <c r="G771" s="52"/>
      <c r="H771" s="52"/>
      <c r="I771" s="52"/>
      <c r="J771" s="52"/>
    </row>
    <row r="772">
      <c r="A772" s="148"/>
      <c r="B772" s="330"/>
      <c r="C772" s="52"/>
      <c r="D772" s="52"/>
      <c r="E772" s="52"/>
      <c r="F772" s="52"/>
      <c r="G772" s="52"/>
      <c r="H772" s="52"/>
      <c r="I772" s="52"/>
      <c r="J772" s="52"/>
    </row>
    <row r="773">
      <c r="A773" s="148"/>
      <c r="B773" s="330"/>
      <c r="C773" s="52"/>
      <c r="D773" s="52"/>
      <c r="E773" s="52"/>
      <c r="F773" s="52"/>
      <c r="G773" s="52"/>
      <c r="H773" s="52"/>
      <c r="I773" s="52"/>
      <c r="J773" s="52"/>
    </row>
    <row r="774">
      <c r="A774" s="148"/>
      <c r="B774" s="330"/>
      <c r="C774" s="52"/>
      <c r="D774" s="52"/>
      <c r="E774" s="52"/>
      <c r="F774" s="52"/>
      <c r="G774" s="52"/>
      <c r="H774" s="52"/>
      <c r="I774" s="52"/>
      <c r="J774" s="52"/>
    </row>
    <row r="775">
      <c r="A775" s="148"/>
      <c r="B775" s="330"/>
      <c r="C775" s="52"/>
      <c r="D775" s="52"/>
      <c r="E775" s="52"/>
      <c r="F775" s="52"/>
      <c r="G775" s="52"/>
      <c r="H775" s="52"/>
      <c r="I775" s="52"/>
      <c r="J775" s="52"/>
    </row>
    <row r="776">
      <c r="A776" s="148"/>
      <c r="B776" s="330"/>
      <c r="C776" s="52"/>
      <c r="D776" s="52"/>
      <c r="E776" s="52"/>
      <c r="F776" s="52"/>
      <c r="G776" s="52"/>
      <c r="H776" s="52"/>
      <c r="I776" s="52"/>
      <c r="J776" s="52"/>
    </row>
    <row r="777">
      <c r="A777" s="148"/>
      <c r="B777" s="330"/>
      <c r="C777" s="52"/>
      <c r="D777" s="52"/>
      <c r="E777" s="52"/>
      <c r="F777" s="52"/>
      <c r="G777" s="52"/>
      <c r="H777" s="52"/>
      <c r="I777" s="52"/>
      <c r="J777" s="52"/>
    </row>
    <row r="778">
      <c r="A778" s="148"/>
      <c r="B778" s="330"/>
      <c r="C778" s="52"/>
      <c r="D778" s="52"/>
      <c r="E778" s="52"/>
      <c r="F778" s="52"/>
      <c r="G778" s="52"/>
      <c r="H778" s="52"/>
      <c r="I778" s="52"/>
      <c r="J778" s="52"/>
    </row>
    <row r="779">
      <c r="A779" s="148"/>
      <c r="B779" s="330"/>
      <c r="C779" s="52"/>
      <c r="D779" s="52"/>
      <c r="E779" s="52"/>
      <c r="F779" s="52"/>
      <c r="G779" s="52"/>
      <c r="H779" s="52"/>
      <c r="I779" s="52"/>
      <c r="J779" s="52"/>
    </row>
    <row r="780">
      <c r="A780" s="148"/>
      <c r="B780" s="330"/>
      <c r="C780" s="52"/>
      <c r="D780" s="52"/>
      <c r="E780" s="52"/>
      <c r="F780" s="52"/>
      <c r="G780" s="52"/>
      <c r="H780" s="52"/>
      <c r="I780" s="52"/>
      <c r="J780" s="52"/>
    </row>
    <row r="781">
      <c r="A781" s="148"/>
      <c r="B781" s="330"/>
      <c r="C781" s="52"/>
      <c r="D781" s="52"/>
      <c r="E781" s="52"/>
      <c r="F781" s="52"/>
      <c r="G781" s="52"/>
      <c r="H781" s="52"/>
      <c r="I781" s="52"/>
      <c r="J781" s="52"/>
    </row>
    <row r="782">
      <c r="A782" s="148"/>
      <c r="B782" s="330"/>
      <c r="C782" s="52"/>
      <c r="D782" s="52"/>
      <c r="E782" s="52"/>
      <c r="F782" s="52"/>
      <c r="G782" s="52"/>
      <c r="H782" s="52"/>
      <c r="I782" s="52"/>
      <c r="J782" s="52"/>
    </row>
    <row r="783">
      <c r="A783" s="148"/>
      <c r="B783" s="330"/>
      <c r="C783" s="52"/>
      <c r="D783" s="52"/>
      <c r="E783" s="52"/>
      <c r="F783" s="52"/>
      <c r="G783" s="52"/>
      <c r="H783" s="52"/>
      <c r="I783" s="52"/>
      <c r="J783" s="52"/>
    </row>
    <row r="784">
      <c r="A784" s="148"/>
      <c r="B784" s="330"/>
      <c r="C784" s="52"/>
      <c r="D784" s="52"/>
      <c r="E784" s="52"/>
      <c r="F784" s="52"/>
      <c r="G784" s="52"/>
      <c r="H784" s="52"/>
      <c r="I784" s="52"/>
      <c r="J784" s="52"/>
    </row>
    <row r="785">
      <c r="A785" s="148"/>
      <c r="B785" s="330"/>
      <c r="C785" s="52"/>
      <c r="D785" s="52"/>
      <c r="E785" s="52"/>
      <c r="F785" s="52"/>
      <c r="G785" s="52"/>
      <c r="H785" s="52"/>
      <c r="I785" s="52"/>
      <c r="J785" s="52"/>
    </row>
    <row r="786">
      <c r="A786" s="148"/>
      <c r="B786" s="330"/>
      <c r="C786" s="52"/>
      <c r="D786" s="52"/>
      <c r="E786" s="52"/>
      <c r="F786" s="52"/>
      <c r="G786" s="52"/>
      <c r="H786" s="52"/>
      <c r="I786" s="52"/>
      <c r="J786" s="52"/>
    </row>
    <row r="787">
      <c r="A787" s="148"/>
      <c r="B787" s="330"/>
      <c r="C787" s="52"/>
      <c r="D787" s="52"/>
      <c r="E787" s="52"/>
      <c r="F787" s="52"/>
      <c r="G787" s="52"/>
      <c r="H787" s="52"/>
      <c r="I787" s="52"/>
      <c r="J787" s="52"/>
    </row>
    <row r="788">
      <c r="A788" s="148"/>
      <c r="B788" s="330"/>
      <c r="C788" s="52"/>
      <c r="D788" s="52"/>
      <c r="E788" s="52"/>
      <c r="F788" s="52"/>
      <c r="G788" s="52"/>
      <c r="H788" s="52"/>
      <c r="I788" s="52"/>
      <c r="J788" s="52"/>
    </row>
    <row r="789">
      <c r="A789" s="148"/>
      <c r="B789" s="330"/>
      <c r="C789" s="52"/>
      <c r="D789" s="52"/>
      <c r="E789" s="52"/>
      <c r="F789" s="52"/>
      <c r="G789" s="52"/>
      <c r="H789" s="52"/>
      <c r="I789" s="52"/>
      <c r="J789" s="52"/>
    </row>
    <row r="790">
      <c r="A790" s="148"/>
      <c r="B790" s="330"/>
      <c r="C790" s="52"/>
      <c r="D790" s="52"/>
      <c r="E790" s="52"/>
      <c r="F790" s="52"/>
      <c r="G790" s="52"/>
      <c r="H790" s="52"/>
      <c r="I790" s="52"/>
      <c r="J790" s="52"/>
    </row>
    <row r="791">
      <c r="A791" s="148"/>
      <c r="B791" s="330"/>
      <c r="C791" s="52"/>
      <c r="D791" s="52"/>
      <c r="E791" s="52"/>
      <c r="F791" s="52"/>
      <c r="G791" s="52"/>
      <c r="H791" s="52"/>
      <c r="I791" s="52"/>
      <c r="J791" s="52"/>
    </row>
    <row r="792">
      <c r="A792" s="148"/>
      <c r="B792" s="330"/>
      <c r="C792" s="52"/>
      <c r="D792" s="52"/>
      <c r="E792" s="52"/>
      <c r="F792" s="52"/>
      <c r="G792" s="52"/>
      <c r="H792" s="52"/>
      <c r="I792" s="52"/>
      <c r="J792" s="52"/>
    </row>
    <row r="793">
      <c r="A793" s="148"/>
      <c r="B793" s="330"/>
      <c r="C793" s="52"/>
      <c r="D793" s="52"/>
      <c r="E793" s="52"/>
      <c r="F793" s="52"/>
      <c r="G793" s="52"/>
      <c r="H793" s="52"/>
      <c r="I793" s="52"/>
      <c r="J793" s="52"/>
    </row>
    <row r="794">
      <c r="A794" s="148"/>
      <c r="B794" s="330"/>
      <c r="C794" s="52"/>
      <c r="D794" s="52"/>
      <c r="E794" s="52"/>
      <c r="F794" s="52"/>
      <c r="G794" s="52"/>
      <c r="H794" s="52"/>
      <c r="I794" s="52"/>
      <c r="J794" s="52"/>
    </row>
    <row r="795">
      <c r="A795" s="148"/>
      <c r="B795" s="330"/>
      <c r="C795" s="52"/>
      <c r="D795" s="52"/>
      <c r="E795" s="52"/>
      <c r="F795" s="52"/>
      <c r="G795" s="52"/>
      <c r="H795" s="52"/>
      <c r="I795" s="52"/>
      <c r="J795" s="52"/>
    </row>
    <row r="796">
      <c r="A796" s="148"/>
      <c r="B796" s="330"/>
      <c r="C796" s="52"/>
      <c r="D796" s="52"/>
      <c r="E796" s="52"/>
      <c r="F796" s="52"/>
      <c r="G796" s="52"/>
      <c r="H796" s="52"/>
      <c r="I796" s="52"/>
      <c r="J796" s="52"/>
    </row>
    <row r="797">
      <c r="A797" s="148"/>
      <c r="B797" s="330"/>
      <c r="C797" s="52"/>
      <c r="D797" s="52"/>
      <c r="E797" s="52"/>
      <c r="F797" s="52"/>
      <c r="G797" s="52"/>
      <c r="H797" s="52"/>
      <c r="I797" s="52"/>
      <c r="J797" s="52"/>
    </row>
    <row r="798">
      <c r="A798" s="148"/>
      <c r="B798" s="330"/>
      <c r="C798" s="52"/>
      <c r="D798" s="52"/>
      <c r="E798" s="52"/>
      <c r="F798" s="52"/>
      <c r="G798" s="52"/>
      <c r="H798" s="52"/>
      <c r="I798" s="52"/>
      <c r="J798" s="52"/>
    </row>
    <row r="799">
      <c r="A799" s="148"/>
      <c r="B799" s="330"/>
      <c r="C799" s="52"/>
      <c r="D799" s="52"/>
      <c r="E799" s="52"/>
      <c r="F799" s="52"/>
      <c r="G799" s="52"/>
      <c r="H799" s="52"/>
      <c r="I799" s="52"/>
      <c r="J799" s="52"/>
    </row>
    <row r="800">
      <c r="A800" s="148"/>
      <c r="B800" s="330"/>
      <c r="C800" s="52"/>
      <c r="D800" s="52"/>
      <c r="E800" s="52"/>
      <c r="F800" s="52"/>
      <c r="G800" s="52"/>
      <c r="H800" s="52"/>
      <c r="I800" s="52"/>
      <c r="J800" s="52"/>
    </row>
    <row r="801">
      <c r="A801" s="148"/>
      <c r="B801" s="330"/>
      <c r="C801" s="52"/>
      <c r="D801" s="52"/>
      <c r="E801" s="52"/>
      <c r="F801" s="52"/>
      <c r="G801" s="52"/>
      <c r="H801" s="52"/>
      <c r="I801" s="52"/>
      <c r="J801" s="52"/>
    </row>
    <row r="802">
      <c r="A802" s="148"/>
      <c r="B802" s="330"/>
      <c r="C802" s="52"/>
      <c r="D802" s="52"/>
      <c r="E802" s="52"/>
      <c r="F802" s="52"/>
      <c r="G802" s="52"/>
      <c r="H802" s="52"/>
      <c r="I802" s="52"/>
      <c r="J802" s="52"/>
    </row>
    <row r="803">
      <c r="A803" s="148"/>
      <c r="B803" s="330"/>
      <c r="C803" s="52"/>
      <c r="D803" s="52"/>
      <c r="E803" s="52"/>
      <c r="F803" s="52"/>
      <c r="G803" s="52"/>
      <c r="H803" s="52"/>
      <c r="I803" s="52"/>
      <c r="J803" s="52"/>
    </row>
    <row r="804">
      <c r="A804" s="148"/>
      <c r="B804" s="330"/>
      <c r="C804" s="52"/>
      <c r="D804" s="52"/>
      <c r="E804" s="52"/>
      <c r="F804" s="52"/>
      <c r="G804" s="52"/>
      <c r="H804" s="52"/>
      <c r="I804" s="52"/>
      <c r="J804" s="52"/>
    </row>
    <row r="805">
      <c r="A805" s="148"/>
      <c r="B805" s="330"/>
      <c r="C805" s="52"/>
      <c r="D805" s="52"/>
      <c r="E805" s="52"/>
      <c r="F805" s="52"/>
      <c r="G805" s="52"/>
      <c r="H805" s="52"/>
      <c r="I805" s="52"/>
      <c r="J805" s="52"/>
    </row>
    <row r="806">
      <c r="A806" s="148"/>
      <c r="B806" s="330"/>
      <c r="C806" s="52"/>
      <c r="D806" s="52"/>
      <c r="E806" s="52"/>
      <c r="F806" s="52"/>
      <c r="G806" s="52"/>
      <c r="H806" s="52"/>
      <c r="I806" s="52"/>
      <c r="J806" s="52"/>
    </row>
    <row r="807">
      <c r="A807" s="148"/>
      <c r="B807" s="330"/>
      <c r="C807" s="52"/>
      <c r="D807" s="52"/>
      <c r="E807" s="52"/>
      <c r="F807" s="52"/>
      <c r="G807" s="52"/>
      <c r="H807" s="52"/>
      <c r="I807" s="52"/>
      <c r="J807" s="52"/>
    </row>
    <row r="808">
      <c r="A808" s="148"/>
      <c r="B808" s="330"/>
      <c r="C808" s="52"/>
      <c r="D808" s="52"/>
      <c r="E808" s="52"/>
      <c r="F808" s="52"/>
      <c r="G808" s="52"/>
      <c r="H808" s="52"/>
      <c r="I808" s="52"/>
      <c r="J808" s="52"/>
    </row>
    <row r="809">
      <c r="A809" s="148"/>
      <c r="B809" s="330"/>
      <c r="C809" s="52"/>
      <c r="D809" s="52"/>
      <c r="E809" s="52"/>
      <c r="F809" s="52"/>
      <c r="G809" s="52"/>
      <c r="H809" s="52"/>
      <c r="I809" s="52"/>
      <c r="J809" s="52"/>
    </row>
    <row r="810">
      <c r="A810" s="148"/>
      <c r="B810" s="330"/>
      <c r="C810" s="52"/>
      <c r="D810" s="52"/>
      <c r="E810" s="52"/>
      <c r="F810" s="52"/>
      <c r="G810" s="52"/>
      <c r="H810" s="52"/>
      <c r="I810" s="52"/>
      <c r="J810" s="52"/>
    </row>
    <row r="811">
      <c r="A811" s="148"/>
      <c r="B811" s="330"/>
      <c r="C811" s="52"/>
      <c r="D811" s="52"/>
      <c r="E811" s="52"/>
      <c r="F811" s="52"/>
      <c r="G811" s="52"/>
      <c r="H811" s="52"/>
      <c r="I811" s="52"/>
      <c r="J811" s="52"/>
    </row>
    <row r="812">
      <c r="A812" s="148"/>
      <c r="B812" s="330"/>
      <c r="C812" s="52"/>
      <c r="D812" s="52"/>
      <c r="E812" s="52"/>
      <c r="F812" s="52"/>
      <c r="G812" s="52"/>
      <c r="H812" s="52"/>
      <c r="I812" s="52"/>
      <c r="J812" s="52"/>
    </row>
    <row r="813">
      <c r="A813" s="148"/>
      <c r="B813" s="330"/>
      <c r="C813" s="52"/>
      <c r="D813" s="52"/>
      <c r="E813" s="52"/>
      <c r="F813" s="52"/>
      <c r="G813" s="52"/>
      <c r="H813" s="52"/>
      <c r="I813" s="52"/>
      <c r="J813" s="52"/>
    </row>
    <row r="814">
      <c r="A814" s="148"/>
      <c r="B814" s="330"/>
      <c r="C814" s="52"/>
      <c r="D814" s="52"/>
      <c r="E814" s="52"/>
      <c r="F814" s="52"/>
      <c r="G814" s="52"/>
      <c r="H814" s="52"/>
      <c r="I814" s="52"/>
      <c r="J814" s="52"/>
    </row>
    <row r="815">
      <c r="A815" s="148"/>
      <c r="B815" s="330"/>
      <c r="C815" s="52"/>
      <c r="D815" s="52"/>
      <c r="E815" s="52"/>
      <c r="F815" s="52"/>
      <c r="G815" s="52"/>
      <c r="H815" s="52"/>
      <c r="I815" s="52"/>
      <c r="J815" s="52"/>
    </row>
    <row r="816">
      <c r="A816" s="148"/>
      <c r="B816" s="330"/>
      <c r="C816" s="52"/>
      <c r="D816" s="52"/>
      <c r="E816" s="52"/>
      <c r="F816" s="52"/>
      <c r="G816" s="52"/>
      <c r="H816" s="52"/>
      <c r="I816" s="52"/>
      <c r="J816" s="52"/>
    </row>
    <row r="817">
      <c r="A817" s="148"/>
      <c r="B817" s="330"/>
      <c r="C817" s="52"/>
      <c r="D817" s="52"/>
      <c r="E817" s="52"/>
      <c r="F817" s="52"/>
      <c r="G817" s="52"/>
      <c r="H817" s="52"/>
      <c r="I817" s="52"/>
      <c r="J817" s="52"/>
    </row>
    <row r="818">
      <c r="A818" s="148"/>
      <c r="B818" s="330"/>
      <c r="C818" s="52"/>
      <c r="D818" s="52"/>
      <c r="E818" s="52"/>
      <c r="F818" s="52"/>
      <c r="G818" s="52"/>
      <c r="H818" s="52"/>
      <c r="I818" s="52"/>
      <c r="J818" s="52"/>
    </row>
    <row r="819">
      <c r="A819" s="148"/>
      <c r="B819" s="330"/>
      <c r="C819" s="52"/>
      <c r="D819" s="52"/>
      <c r="E819" s="52"/>
      <c r="F819" s="52"/>
      <c r="G819" s="52"/>
      <c r="H819" s="52"/>
      <c r="I819" s="52"/>
      <c r="J819" s="52"/>
    </row>
    <row r="820">
      <c r="A820" s="148"/>
      <c r="B820" s="330"/>
      <c r="C820" s="52"/>
      <c r="D820" s="52"/>
      <c r="E820" s="52"/>
      <c r="F820" s="52"/>
      <c r="G820" s="52"/>
      <c r="H820" s="52"/>
      <c r="I820" s="52"/>
      <c r="J820" s="52"/>
    </row>
    <row r="821">
      <c r="A821" s="148"/>
      <c r="B821" s="330"/>
      <c r="C821" s="52"/>
      <c r="D821" s="52"/>
      <c r="E821" s="52"/>
      <c r="F821" s="52"/>
      <c r="G821" s="52"/>
      <c r="H821" s="52"/>
      <c r="I821" s="52"/>
      <c r="J821" s="52"/>
    </row>
    <row r="822">
      <c r="A822" s="148"/>
      <c r="B822" s="330"/>
      <c r="C822" s="52"/>
      <c r="D822" s="52"/>
      <c r="E822" s="52"/>
      <c r="F822" s="52"/>
      <c r="G822" s="52"/>
      <c r="H822" s="52"/>
      <c r="I822" s="52"/>
      <c r="J822" s="52"/>
    </row>
    <row r="823">
      <c r="A823" s="148"/>
      <c r="B823" s="330"/>
      <c r="C823" s="52"/>
      <c r="D823" s="52"/>
      <c r="E823" s="52"/>
      <c r="F823" s="52"/>
      <c r="G823" s="52"/>
      <c r="H823" s="52"/>
      <c r="I823" s="52"/>
      <c r="J823" s="52"/>
    </row>
    <row r="824">
      <c r="A824" s="148"/>
      <c r="B824" s="330"/>
      <c r="C824" s="52"/>
      <c r="D824" s="52"/>
      <c r="E824" s="52"/>
      <c r="F824" s="52"/>
      <c r="G824" s="52"/>
      <c r="H824" s="52"/>
      <c r="I824" s="52"/>
      <c r="J824" s="52"/>
    </row>
    <row r="825">
      <c r="A825" s="148"/>
      <c r="B825" s="330"/>
      <c r="C825" s="52"/>
      <c r="D825" s="52"/>
      <c r="E825" s="52"/>
      <c r="F825" s="52"/>
      <c r="G825" s="52"/>
      <c r="H825" s="52"/>
      <c r="I825" s="52"/>
      <c r="J825" s="52"/>
    </row>
    <row r="826">
      <c r="A826" s="148"/>
      <c r="B826" s="330"/>
      <c r="C826" s="52"/>
      <c r="D826" s="52"/>
      <c r="E826" s="52"/>
      <c r="F826" s="52"/>
      <c r="G826" s="52"/>
      <c r="H826" s="52"/>
      <c r="I826" s="52"/>
      <c r="J826" s="52"/>
    </row>
    <row r="827">
      <c r="A827" s="148"/>
      <c r="B827" s="330"/>
      <c r="C827" s="52"/>
      <c r="D827" s="52"/>
      <c r="E827" s="52"/>
      <c r="F827" s="52"/>
      <c r="G827" s="52"/>
      <c r="H827" s="52"/>
      <c r="I827" s="52"/>
      <c r="J827" s="52"/>
    </row>
    <row r="828">
      <c r="A828" s="148"/>
      <c r="B828" s="330"/>
      <c r="C828" s="52"/>
      <c r="D828" s="52"/>
      <c r="E828" s="52"/>
      <c r="F828" s="52"/>
      <c r="G828" s="52"/>
      <c r="H828" s="52"/>
      <c r="I828" s="52"/>
      <c r="J828" s="52"/>
    </row>
    <row r="829">
      <c r="A829" s="148"/>
      <c r="B829" s="330"/>
      <c r="C829" s="52"/>
      <c r="D829" s="52"/>
      <c r="E829" s="52"/>
      <c r="F829" s="52"/>
      <c r="G829" s="52"/>
      <c r="H829" s="52"/>
      <c r="I829" s="52"/>
      <c r="J829" s="52"/>
    </row>
    <row r="830">
      <c r="A830" s="148"/>
      <c r="B830" s="330"/>
      <c r="C830" s="52"/>
      <c r="D830" s="52"/>
      <c r="E830" s="52"/>
      <c r="F830" s="52"/>
      <c r="G830" s="52"/>
      <c r="H830" s="52"/>
      <c r="I830" s="52"/>
      <c r="J830" s="52"/>
    </row>
    <row r="831">
      <c r="A831" s="148"/>
      <c r="B831" s="330"/>
      <c r="C831" s="52"/>
      <c r="D831" s="52"/>
      <c r="E831" s="52"/>
      <c r="F831" s="52"/>
      <c r="G831" s="52"/>
      <c r="H831" s="52"/>
      <c r="I831" s="52"/>
      <c r="J831" s="52"/>
    </row>
    <row r="832">
      <c r="A832" s="148"/>
      <c r="B832" s="330"/>
      <c r="C832" s="52"/>
      <c r="D832" s="52"/>
      <c r="E832" s="52"/>
      <c r="F832" s="52"/>
      <c r="G832" s="52"/>
      <c r="H832" s="52"/>
      <c r="I832" s="52"/>
      <c r="J832" s="52"/>
    </row>
    <row r="833">
      <c r="A833" s="148"/>
      <c r="B833" s="330"/>
      <c r="C833" s="52"/>
      <c r="D833" s="52"/>
      <c r="E833" s="52"/>
      <c r="F833" s="52"/>
      <c r="G833" s="52"/>
      <c r="H833" s="52"/>
      <c r="I833" s="52"/>
      <c r="J833" s="52"/>
    </row>
    <row r="834">
      <c r="A834" s="148"/>
      <c r="B834" s="330"/>
      <c r="C834" s="52"/>
      <c r="D834" s="52"/>
      <c r="E834" s="52"/>
      <c r="F834" s="52"/>
      <c r="G834" s="52"/>
      <c r="H834" s="52"/>
      <c r="I834" s="52"/>
      <c r="J834" s="52"/>
    </row>
    <row r="835">
      <c r="A835" s="148"/>
      <c r="B835" s="330"/>
      <c r="C835" s="52"/>
      <c r="D835" s="52"/>
      <c r="E835" s="52"/>
      <c r="F835" s="52"/>
      <c r="G835" s="52"/>
      <c r="H835" s="52"/>
      <c r="I835" s="52"/>
      <c r="J835" s="52"/>
    </row>
    <row r="836">
      <c r="A836" s="148"/>
      <c r="B836" s="330"/>
      <c r="C836" s="52"/>
      <c r="D836" s="52"/>
      <c r="E836" s="52"/>
      <c r="F836" s="52"/>
      <c r="G836" s="52"/>
      <c r="H836" s="52"/>
      <c r="I836" s="52"/>
      <c r="J836" s="52"/>
    </row>
    <row r="837">
      <c r="A837" s="148"/>
      <c r="B837" s="330"/>
      <c r="C837" s="52"/>
      <c r="D837" s="52"/>
      <c r="E837" s="52"/>
      <c r="F837" s="52"/>
      <c r="G837" s="52"/>
      <c r="H837" s="52"/>
      <c r="I837" s="52"/>
      <c r="J837" s="52"/>
    </row>
    <row r="838">
      <c r="A838" s="148"/>
      <c r="B838" s="330"/>
      <c r="C838" s="52"/>
      <c r="D838" s="52"/>
      <c r="E838" s="52"/>
      <c r="F838" s="52"/>
      <c r="G838" s="52"/>
      <c r="H838" s="52"/>
      <c r="I838" s="52"/>
      <c r="J838" s="52"/>
    </row>
    <row r="839">
      <c r="A839" s="148"/>
      <c r="B839" s="330"/>
      <c r="C839" s="52"/>
      <c r="D839" s="52"/>
      <c r="E839" s="52"/>
      <c r="F839" s="52"/>
      <c r="G839" s="52"/>
      <c r="H839" s="52"/>
      <c r="I839" s="52"/>
      <c r="J839" s="52"/>
    </row>
    <row r="840">
      <c r="A840" s="148"/>
      <c r="B840" s="330"/>
      <c r="C840" s="52"/>
      <c r="D840" s="52"/>
      <c r="E840" s="52"/>
      <c r="F840" s="52"/>
      <c r="G840" s="52"/>
      <c r="H840" s="52"/>
      <c r="I840" s="52"/>
      <c r="J840" s="52"/>
    </row>
    <row r="841">
      <c r="A841" s="148"/>
      <c r="B841" s="330"/>
      <c r="C841" s="52"/>
      <c r="D841" s="52"/>
      <c r="E841" s="52"/>
      <c r="F841" s="52"/>
      <c r="G841" s="52"/>
      <c r="H841" s="52"/>
      <c r="I841" s="52"/>
      <c r="J841" s="52"/>
    </row>
    <row r="842">
      <c r="A842" s="148"/>
      <c r="B842" s="330"/>
      <c r="C842" s="52"/>
      <c r="D842" s="52"/>
      <c r="E842" s="52"/>
      <c r="F842" s="52"/>
      <c r="G842" s="52"/>
      <c r="H842" s="52"/>
      <c r="I842" s="52"/>
      <c r="J842" s="52"/>
    </row>
    <row r="843">
      <c r="A843" s="148"/>
      <c r="B843" s="330"/>
      <c r="C843" s="52"/>
      <c r="D843" s="52"/>
      <c r="E843" s="52"/>
      <c r="F843" s="52"/>
      <c r="G843" s="52"/>
      <c r="H843" s="52"/>
      <c r="I843" s="52"/>
      <c r="J843" s="52"/>
    </row>
    <row r="844">
      <c r="A844" s="148"/>
      <c r="B844" s="330"/>
      <c r="C844" s="52"/>
      <c r="D844" s="52"/>
      <c r="E844" s="52"/>
      <c r="F844" s="52"/>
      <c r="G844" s="52"/>
      <c r="H844" s="52"/>
      <c r="I844" s="52"/>
      <c r="J844" s="52"/>
    </row>
    <row r="845">
      <c r="A845" s="148"/>
      <c r="B845" s="330"/>
      <c r="C845" s="52"/>
      <c r="D845" s="52"/>
      <c r="E845" s="52"/>
      <c r="F845" s="52"/>
      <c r="G845" s="52"/>
      <c r="H845" s="52"/>
      <c r="I845" s="52"/>
      <c r="J845" s="52"/>
    </row>
    <row r="846">
      <c r="A846" s="148"/>
      <c r="B846" s="330"/>
      <c r="C846" s="52"/>
      <c r="D846" s="52"/>
      <c r="E846" s="52"/>
      <c r="F846" s="52"/>
      <c r="G846" s="52"/>
      <c r="H846" s="52"/>
      <c r="I846" s="52"/>
      <c r="J846" s="52"/>
    </row>
    <row r="847">
      <c r="A847" s="148"/>
      <c r="B847" s="330"/>
      <c r="C847" s="52"/>
      <c r="D847" s="52"/>
      <c r="E847" s="52"/>
      <c r="F847" s="52"/>
      <c r="G847" s="52"/>
      <c r="H847" s="52"/>
      <c r="I847" s="52"/>
      <c r="J847" s="52"/>
    </row>
    <row r="848">
      <c r="A848" s="148"/>
      <c r="B848" s="330"/>
      <c r="C848" s="52"/>
      <c r="D848" s="52"/>
      <c r="E848" s="52"/>
      <c r="F848" s="52"/>
      <c r="G848" s="52"/>
      <c r="H848" s="52"/>
      <c r="I848" s="52"/>
      <c r="J848" s="52"/>
    </row>
    <row r="849">
      <c r="A849" s="148"/>
      <c r="B849" s="330"/>
      <c r="C849" s="52"/>
      <c r="D849" s="52"/>
      <c r="E849" s="52"/>
      <c r="F849" s="52"/>
      <c r="G849" s="52"/>
      <c r="H849" s="52"/>
      <c r="I849" s="52"/>
      <c r="J849" s="52"/>
    </row>
    <row r="850">
      <c r="A850" s="148"/>
      <c r="B850" s="330"/>
      <c r="C850" s="52"/>
      <c r="D850" s="52"/>
      <c r="E850" s="52"/>
      <c r="F850" s="52"/>
      <c r="G850" s="52"/>
      <c r="H850" s="52"/>
      <c r="I850" s="52"/>
      <c r="J850" s="52"/>
    </row>
    <row r="851">
      <c r="A851" s="148"/>
      <c r="B851" s="330"/>
      <c r="C851" s="52"/>
      <c r="D851" s="52"/>
      <c r="E851" s="52"/>
      <c r="F851" s="52"/>
      <c r="G851" s="52"/>
      <c r="H851" s="52"/>
      <c r="I851" s="52"/>
      <c r="J851" s="52"/>
    </row>
    <row r="852">
      <c r="A852" s="148"/>
      <c r="B852" s="330"/>
      <c r="C852" s="52"/>
      <c r="D852" s="52"/>
      <c r="E852" s="52"/>
      <c r="F852" s="52"/>
      <c r="G852" s="52"/>
      <c r="H852" s="52"/>
      <c r="I852" s="52"/>
      <c r="J852" s="52"/>
    </row>
    <row r="853">
      <c r="A853" s="148"/>
      <c r="B853" s="330"/>
      <c r="C853" s="52"/>
      <c r="D853" s="52"/>
      <c r="E853" s="52"/>
      <c r="F853" s="52"/>
      <c r="G853" s="52"/>
      <c r="H853" s="52"/>
      <c r="I853" s="52"/>
      <c r="J853" s="52"/>
    </row>
    <row r="854">
      <c r="A854" s="148"/>
      <c r="B854" s="330"/>
      <c r="C854" s="52"/>
      <c r="D854" s="52"/>
      <c r="E854" s="52"/>
      <c r="F854" s="52"/>
      <c r="G854" s="52"/>
      <c r="H854" s="52"/>
      <c r="I854" s="52"/>
      <c r="J854" s="52"/>
    </row>
    <row r="855">
      <c r="A855" s="148"/>
      <c r="B855" s="330"/>
      <c r="C855" s="52"/>
      <c r="D855" s="52"/>
      <c r="E855" s="52"/>
      <c r="F855" s="52"/>
      <c r="G855" s="52"/>
      <c r="H855" s="52"/>
      <c r="I855" s="52"/>
      <c r="J855" s="52"/>
    </row>
    <row r="856">
      <c r="A856" s="148"/>
      <c r="B856" s="330"/>
      <c r="C856" s="52"/>
      <c r="D856" s="52"/>
      <c r="E856" s="52"/>
      <c r="F856" s="52"/>
      <c r="G856" s="52"/>
      <c r="H856" s="52"/>
      <c r="I856" s="52"/>
      <c r="J856" s="52"/>
    </row>
    <row r="857">
      <c r="A857" s="148"/>
      <c r="B857" s="330"/>
      <c r="C857" s="52"/>
      <c r="D857" s="52"/>
      <c r="E857" s="52"/>
      <c r="F857" s="52"/>
      <c r="G857" s="52"/>
      <c r="H857" s="52"/>
      <c r="I857" s="52"/>
      <c r="J857" s="52"/>
    </row>
    <row r="858">
      <c r="A858" s="148"/>
      <c r="B858" s="330"/>
      <c r="C858" s="52"/>
      <c r="D858" s="52"/>
      <c r="E858" s="52"/>
      <c r="F858" s="52"/>
      <c r="G858" s="52"/>
      <c r="H858" s="52"/>
      <c r="I858" s="52"/>
      <c r="J858" s="52"/>
    </row>
    <row r="859">
      <c r="A859" s="148"/>
      <c r="B859" s="330"/>
      <c r="C859" s="52"/>
      <c r="D859" s="52"/>
      <c r="E859" s="52"/>
      <c r="F859" s="52"/>
      <c r="G859" s="52"/>
      <c r="H859" s="52"/>
      <c r="I859" s="52"/>
      <c r="J859" s="52"/>
    </row>
    <row r="860">
      <c r="A860" s="148"/>
      <c r="B860" s="330"/>
      <c r="C860" s="52"/>
      <c r="D860" s="52"/>
      <c r="E860" s="52"/>
      <c r="F860" s="52"/>
      <c r="G860" s="52"/>
      <c r="H860" s="52"/>
      <c r="I860" s="52"/>
      <c r="J860" s="52"/>
    </row>
    <row r="861">
      <c r="A861" s="148"/>
      <c r="B861" s="330"/>
      <c r="C861" s="52"/>
      <c r="D861" s="52"/>
      <c r="E861" s="52"/>
      <c r="F861" s="52"/>
      <c r="G861" s="52"/>
      <c r="H861" s="52"/>
      <c r="I861" s="52"/>
      <c r="J861" s="52"/>
    </row>
    <row r="862">
      <c r="A862" s="148"/>
      <c r="B862" s="330"/>
      <c r="C862" s="52"/>
      <c r="D862" s="52"/>
      <c r="E862" s="52"/>
      <c r="F862" s="52"/>
      <c r="G862" s="52"/>
      <c r="H862" s="52"/>
      <c r="I862" s="52"/>
      <c r="J862" s="52"/>
    </row>
    <row r="863">
      <c r="A863" s="148"/>
      <c r="B863" s="330"/>
      <c r="C863" s="52"/>
      <c r="D863" s="52"/>
      <c r="E863" s="52"/>
      <c r="F863" s="52"/>
      <c r="G863" s="52"/>
      <c r="H863" s="52"/>
      <c r="I863" s="52"/>
      <c r="J863" s="52"/>
    </row>
    <row r="864">
      <c r="A864" s="148"/>
      <c r="B864" s="330"/>
      <c r="C864" s="52"/>
      <c r="D864" s="52"/>
      <c r="E864" s="52"/>
      <c r="F864" s="52"/>
      <c r="G864" s="52"/>
      <c r="H864" s="52"/>
      <c r="I864" s="52"/>
      <c r="J864" s="52"/>
    </row>
    <row r="865">
      <c r="A865" s="148"/>
      <c r="B865" s="330"/>
      <c r="C865" s="52"/>
      <c r="D865" s="52"/>
      <c r="E865" s="52"/>
      <c r="F865" s="52"/>
      <c r="G865" s="52"/>
      <c r="H865" s="52"/>
      <c r="I865" s="52"/>
      <c r="J865" s="52"/>
    </row>
    <row r="866">
      <c r="A866" s="148"/>
      <c r="B866" s="330"/>
      <c r="C866" s="52"/>
      <c r="D866" s="52"/>
      <c r="E866" s="52"/>
      <c r="F866" s="52"/>
      <c r="G866" s="52"/>
      <c r="H866" s="52"/>
      <c r="I866" s="52"/>
      <c r="J866" s="52"/>
    </row>
    <row r="867">
      <c r="A867" s="148"/>
      <c r="B867" s="330"/>
      <c r="C867" s="52"/>
      <c r="D867" s="52"/>
      <c r="E867" s="52"/>
      <c r="F867" s="52"/>
      <c r="G867" s="52"/>
      <c r="H867" s="52"/>
      <c r="I867" s="52"/>
      <c r="J867" s="52"/>
    </row>
    <row r="868">
      <c r="A868" s="148"/>
      <c r="B868" s="330"/>
      <c r="C868" s="52"/>
      <c r="D868" s="52"/>
      <c r="E868" s="52"/>
      <c r="F868" s="52"/>
      <c r="G868" s="52"/>
      <c r="H868" s="52"/>
      <c r="I868" s="52"/>
      <c r="J868" s="52"/>
    </row>
    <row r="869">
      <c r="A869" s="148"/>
      <c r="B869" s="330"/>
      <c r="C869" s="52"/>
      <c r="D869" s="52"/>
      <c r="E869" s="52"/>
      <c r="F869" s="52"/>
      <c r="G869" s="52"/>
      <c r="H869" s="52"/>
      <c r="I869" s="52"/>
      <c r="J869" s="52"/>
    </row>
    <row r="870">
      <c r="A870" s="148"/>
      <c r="B870" s="330"/>
      <c r="C870" s="52"/>
      <c r="D870" s="52"/>
      <c r="E870" s="52"/>
      <c r="F870" s="52"/>
      <c r="G870" s="52"/>
      <c r="H870" s="52"/>
      <c r="I870" s="52"/>
      <c r="J870" s="52"/>
    </row>
    <row r="871">
      <c r="A871" s="148"/>
      <c r="B871" s="330"/>
      <c r="C871" s="52"/>
      <c r="D871" s="52"/>
      <c r="E871" s="52"/>
      <c r="F871" s="52"/>
      <c r="G871" s="52"/>
      <c r="H871" s="52"/>
      <c r="I871" s="52"/>
      <c r="J871" s="52"/>
    </row>
    <row r="872">
      <c r="A872" s="148"/>
      <c r="B872" s="330"/>
      <c r="C872" s="52"/>
      <c r="D872" s="52"/>
      <c r="E872" s="52"/>
      <c r="F872" s="52"/>
      <c r="G872" s="52"/>
      <c r="H872" s="52"/>
      <c r="I872" s="52"/>
      <c r="J872" s="52"/>
    </row>
    <row r="873">
      <c r="A873" s="148"/>
      <c r="B873" s="330"/>
      <c r="C873" s="52"/>
      <c r="D873" s="52"/>
      <c r="E873" s="52"/>
      <c r="F873" s="52"/>
      <c r="G873" s="52"/>
      <c r="H873" s="52"/>
      <c r="I873" s="52"/>
      <c r="J873" s="52"/>
    </row>
    <row r="874">
      <c r="A874" s="148"/>
      <c r="B874" s="330"/>
      <c r="C874" s="52"/>
      <c r="D874" s="52"/>
      <c r="E874" s="52"/>
      <c r="F874" s="52"/>
      <c r="G874" s="52"/>
      <c r="H874" s="52"/>
      <c r="I874" s="52"/>
      <c r="J874" s="52"/>
    </row>
    <row r="875">
      <c r="A875" s="148"/>
      <c r="B875" s="330"/>
      <c r="C875" s="52"/>
      <c r="D875" s="52"/>
      <c r="E875" s="52"/>
      <c r="F875" s="52"/>
      <c r="G875" s="52"/>
      <c r="H875" s="52"/>
      <c r="I875" s="52"/>
      <c r="J875" s="52"/>
    </row>
    <row r="876">
      <c r="A876" s="148"/>
      <c r="B876" s="330"/>
      <c r="C876" s="52"/>
      <c r="D876" s="52"/>
      <c r="E876" s="52"/>
      <c r="F876" s="52"/>
      <c r="G876" s="52"/>
      <c r="H876" s="52"/>
      <c r="I876" s="52"/>
      <c r="J876" s="52"/>
    </row>
    <row r="877">
      <c r="A877" s="148"/>
      <c r="B877" s="330"/>
      <c r="C877" s="52"/>
      <c r="D877" s="52"/>
      <c r="E877" s="52"/>
      <c r="F877" s="52"/>
      <c r="G877" s="52"/>
      <c r="H877" s="52"/>
      <c r="I877" s="52"/>
      <c r="J877" s="52"/>
    </row>
    <row r="878">
      <c r="A878" s="148"/>
      <c r="B878" s="330"/>
      <c r="C878" s="52"/>
      <c r="D878" s="52"/>
      <c r="E878" s="52"/>
      <c r="F878" s="52"/>
      <c r="G878" s="52"/>
      <c r="H878" s="52"/>
      <c r="I878" s="52"/>
      <c r="J878" s="52"/>
    </row>
    <row r="879">
      <c r="A879" s="148"/>
      <c r="B879" s="330"/>
      <c r="C879" s="52"/>
      <c r="D879" s="52"/>
      <c r="E879" s="52"/>
      <c r="F879" s="52"/>
      <c r="G879" s="52"/>
      <c r="H879" s="52"/>
      <c r="I879" s="52"/>
      <c r="J879" s="52"/>
    </row>
    <row r="880">
      <c r="A880" s="148"/>
      <c r="B880" s="330"/>
      <c r="C880" s="52"/>
      <c r="D880" s="52"/>
      <c r="E880" s="52"/>
      <c r="F880" s="52"/>
      <c r="G880" s="52"/>
      <c r="H880" s="52"/>
      <c r="I880" s="52"/>
      <c r="J880" s="52"/>
    </row>
    <row r="881">
      <c r="A881" s="148"/>
      <c r="B881" s="330"/>
      <c r="C881" s="52"/>
      <c r="D881" s="52"/>
      <c r="E881" s="52"/>
      <c r="F881" s="52"/>
      <c r="G881" s="52"/>
      <c r="H881" s="52"/>
      <c r="I881" s="52"/>
      <c r="J881" s="52"/>
    </row>
    <row r="882">
      <c r="A882" s="148"/>
      <c r="B882" s="330"/>
      <c r="C882" s="52"/>
      <c r="D882" s="52"/>
      <c r="E882" s="52"/>
      <c r="F882" s="52"/>
      <c r="G882" s="52"/>
      <c r="H882" s="52"/>
      <c r="I882" s="52"/>
      <c r="J882" s="52"/>
    </row>
    <row r="883">
      <c r="A883" s="148"/>
      <c r="B883" s="330"/>
      <c r="C883" s="52"/>
      <c r="D883" s="52"/>
      <c r="E883" s="52"/>
      <c r="F883" s="52"/>
      <c r="G883" s="52"/>
      <c r="H883" s="52"/>
      <c r="I883" s="52"/>
      <c r="J883" s="52"/>
    </row>
    <row r="884">
      <c r="A884" s="148"/>
      <c r="B884" s="330"/>
      <c r="C884" s="52"/>
      <c r="D884" s="52"/>
      <c r="E884" s="52"/>
      <c r="F884" s="52"/>
      <c r="G884" s="52"/>
      <c r="H884" s="52"/>
      <c r="I884" s="52"/>
      <c r="J884" s="52"/>
    </row>
    <row r="885">
      <c r="A885" s="148"/>
      <c r="B885" s="330"/>
      <c r="C885" s="52"/>
      <c r="D885" s="52"/>
      <c r="E885" s="52"/>
      <c r="F885" s="52"/>
      <c r="G885" s="52"/>
      <c r="H885" s="52"/>
      <c r="I885" s="52"/>
      <c r="J885" s="52"/>
    </row>
    <row r="886">
      <c r="A886" s="148"/>
      <c r="B886" s="330"/>
      <c r="C886" s="52"/>
      <c r="D886" s="52"/>
      <c r="E886" s="52"/>
      <c r="F886" s="52"/>
      <c r="G886" s="52"/>
      <c r="H886" s="52"/>
      <c r="I886" s="52"/>
      <c r="J886" s="52"/>
    </row>
    <row r="887">
      <c r="A887" s="148"/>
      <c r="B887" s="330"/>
      <c r="C887" s="52"/>
      <c r="D887" s="52"/>
      <c r="E887" s="52"/>
      <c r="F887" s="52"/>
      <c r="G887" s="52"/>
      <c r="H887" s="52"/>
      <c r="I887" s="52"/>
      <c r="J887" s="52"/>
    </row>
    <row r="888">
      <c r="A888" s="148"/>
      <c r="B888" s="330"/>
      <c r="C888" s="52"/>
      <c r="D888" s="52"/>
      <c r="E888" s="52"/>
      <c r="F888" s="52"/>
      <c r="G888" s="52"/>
      <c r="H888" s="52"/>
      <c r="I888" s="52"/>
      <c r="J888" s="52"/>
    </row>
    <row r="889">
      <c r="A889" s="148"/>
      <c r="B889" s="330"/>
      <c r="C889" s="52"/>
      <c r="D889" s="52"/>
      <c r="E889" s="52"/>
      <c r="F889" s="52"/>
      <c r="G889" s="52"/>
      <c r="H889" s="52"/>
      <c r="I889" s="52"/>
      <c r="J889" s="52"/>
    </row>
    <row r="890">
      <c r="A890" s="148"/>
      <c r="B890" s="330"/>
      <c r="C890" s="52"/>
      <c r="D890" s="52"/>
      <c r="E890" s="52"/>
      <c r="F890" s="52"/>
      <c r="G890" s="52"/>
      <c r="H890" s="52"/>
      <c r="I890" s="52"/>
      <c r="J890" s="52"/>
    </row>
    <row r="891">
      <c r="A891" s="148"/>
      <c r="B891" s="330"/>
      <c r="C891" s="52"/>
      <c r="D891" s="52"/>
      <c r="E891" s="52"/>
      <c r="F891" s="52"/>
      <c r="G891" s="52"/>
      <c r="H891" s="52"/>
      <c r="I891" s="52"/>
      <c r="J891" s="52"/>
    </row>
    <row r="892">
      <c r="A892" s="148"/>
      <c r="B892" s="330"/>
      <c r="C892" s="52"/>
      <c r="D892" s="52"/>
      <c r="E892" s="52"/>
      <c r="F892" s="52"/>
      <c r="G892" s="52"/>
      <c r="H892" s="52"/>
      <c r="I892" s="52"/>
      <c r="J892" s="52"/>
    </row>
    <row r="893">
      <c r="A893" s="148"/>
      <c r="B893" s="330"/>
      <c r="C893" s="52"/>
      <c r="D893" s="52"/>
      <c r="E893" s="52"/>
      <c r="F893" s="52"/>
      <c r="G893" s="52"/>
      <c r="H893" s="52"/>
      <c r="I893" s="52"/>
      <c r="J893" s="52"/>
    </row>
    <row r="894">
      <c r="A894" s="148"/>
      <c r="B894" s="330"/>
      <c r="C894" s="52"/>
      <c r="D894" s="52"/>
      <c r="E894" s="52"/>
      <c r="F894" s="52"/>
      <c r="G894" s="52"/>
      <c r="H894" s="52"/>
      <c r="I894" s="52"/>
      <c r="J894" s="52"/>
    </row>
    <row r="895">
      <c r="A895" s="148"/>
      <c r="B895" s="330"/>
      <c r="C895" s="52"/>
      <c r="D895" s="52"/>
      <c r="E895" s="52"/>
      <c r="F895" s="52"/>
      <c r="G895" s="52"/>
      <c r="H895" s="52"/>
      <c r="I895" s="52"/>
      <c r="J895" s="52"/>
    </row>
    <row r="896">
      <c r="A896" s="148"/>
      <c r="B896" s="330"/>
      <c r="C896" s="52"/>
      <c r="D896" s="52"/>
      <c r="E896" s="52"/>
      <c r="F896" s="52"/>
      <c r="G896" s="52"/>
      <c r="H896" s="52"/>
      <c r="I896" s="52"/>
      <c r="J896" s="52"/>
    </row>
    <row r="897">
      <c r="A897" s="148"/>
      <c r="B897" s="330"/>
      <c r="C897" s="52"/>
      <c r="D897" s="52"/>
      <c r="E897" s="52"/>
      <c r="F897" s="52"/>
      <c r="G897" s="52"/>
      <c r="H897" s="52"/>
      <c r="I897" s="52"/>
      <c r="J897" s="52"/>
    </row>
    <row r="898">
      <c r="A898" s="148"/>
      <c r="B898" s="330"/>
      <c r="C898" s="52"/>
      <c r="D898" s="52"/>
      <c r="E898" s="52"/>
      <c r="F898" s="52"/>
      <c r="G898" s="52"/>
      <c r="H898" s="52"/>
      <c r="I898" s="52"/>
      <c r="J898" s="52"/>
    </row>
    <row r="899">
      <c r="A899" s="148"/>
      <c r="B899" s="330"/>
      <c r="C899" s="52"/>
      <c r="D899" s="52"/>
      <c r="E899" s="52"/>
      <c r="F899" s="52"/>
      <c r="G899" s="52"/>
      <c r="H899" s="52"/>
      <c r="I899" s="52"/>
      <c r="J899" s="52"/>
    </row>
    <row r="900">
      <c r="A900" s="148"/>
      <c r="B900" s="330"/>
      <c r="C900" s="52"/>
      <c r="D900" s="52"/>
      <c r="E900" s="52"/>
      <c r="F900" s="52"/>
      <c r="G900" s="52"/>
      <c r="H900" s="52"/>
      <c r="I900" s="52"/>
      <c r="J900" s="52"/>
    </row>
    <row r="901">
      <c r="A901" s="148"/>
      <c r="B901" s="330"/>
      <c r="C901" s="52"/>
      <c r="D901" s="52"/>
      <c r="E901" s="52"/>
      <c r="F901" s="52"/>
      <c r="G901" s="52"/>
      <c r="H901" s="52"/>
      <c r="I901" s="52"/>
      <c r="J901" s="52"/>
    </row>
    <row r="902">
      <c r="A902" s="148"/>
      <c r="B902" s="330"/>
      <c r="C902" s="52"/>
      <c r="D902" s="52"/>
      <c r="E902" s="52"/>
      <c r="F902" s="52"/>
      <c r="G902" s="52"/>
      <c r="H902" s="52"/>
      <c r="I902" s="52"/>
      <c r="J902" s="52"/>
    </row>
    <row r="903">
      <c r="A903" s="148"/>
      <c r="B903" s="330"/>
      <c r="C903" s="52"/>
      <c r="D903" s="52"/>
      <c r="E903" s="52"/>
      <c r="F903" s="52"/>
      <c r="G903" s="52"/>
      <c r="H903" s="52"/>
      <c r="I903" s="52"/>
      <c r="J903" s="52"/>
    </row>
    <row r="904">
      <c r="A904" s="148"/>
      <c r="B904" s="330"/>
      <c r="C904" s="52"/>
      <c r="D904" s="52"/>
      <c r="E904" s="52"/>
      <c r="F904" s="52"/>
      <c r="G904" s="52"/>
      <c r="H904" s="52"/>
      <c r="I904" s="52"/>
      <c r="J904" s="52"/>
    </row>
    <row r="905">
      <c r="A905" s="148"/>
      <c r="B905" s="330"/>
      <c r="C905" s="52"/>
      <c r="D905" s="52"/>
      <c r="E905" s="52"/>
      <c r="F905" s="52"/>
      <c r="G905" s="52"/>
      <c r="H905" s="52"/>
      <c r="I905" s="52"/>
      <c r="J905" s="52"/>
    </row>
    <row r="906">
      <c r="A906" s="148"/>
      <c r="B906" s="330"/>
      <c r="C906" s="52"/>
      <c r="D906" s="52"/>
      <c r="E906" s="52"/>
      <c r="F906" s="52"/>
      <c r="G906" s="52"/>
      <c r="H906" s="52"/>
      <c r="I906" s="52"/>
      <c r="J906" s="52"/>
    </row>
    <row r="907">
      <c r="A907" s="148"/>
      <c r="B907" s="330"/>
      <c r="C907" s="52"/>
      <c r="D907" s="52"/>
      <c r="E907" s="52"/>
      <c r="F907" s="52"/>
      <c r="G907" s="52"/>
      <c r="H907" s="52"/>
      <c r="I907" s="52"/>
      <c r="J907" s="52"/>
    </row>
    <row r="908">
      <c r="A908" s="148"/>
      <c r="B908" s="330"/>
      <c r="C908" s="52"/>
      <c r="D908" s="52"/>
      <c r="E908" s="52"/>
      <c r="F908" s="52"/>
      <c r="G908" s="52"/>
      <c r="H908" s="52"/>
      <c r="I908" s="52"/>
      <c r="J908" s="52"/>
    </row>
    <row r="909">
      <c r="A909" s="148"/>
      <c r="B909" s="330"/>
      <c r="C909" s="52"/>
      <c r="D909" s="52"/>
      <c r="E909" s="52"/>
      <c r="F909" s="52"/>
      <c r="G909" s="52"/>
      <c r="H909" s="52"/>
      <c r="I909" s="52"/>
      <c r="J909" s="52"/>
    </row>
    <row r="910">
      <c r="A910" s="148"/>
      <c r="B910" s="330"/>
      <c r="C910" s="52"/>
      <c r="D910" s="52"/>
      <c r="E910" s="52"/>
      <c r="F910" s="52"/>
      <c r="G910" s="52"/>
      <c r="H910" s="52"/>
      <c r="I910" s="52"/>
      <c r="J910" s="52"/>
    </row>
    <row r="911">
      <c r="A911" s="148"/>
      <c r="B911" s="330"/>
      <c r="C911" s="52"/>
      <c r="D911" s="52"/>
      <c r="E911" s="52"/>
      <c r="F911" s="52"/>
      <c r="G911" s="52"/>
      <c r="H911" s="52"/>
      <c r="I911" s="52"/>
      <c r="J911" s="52"/>
    </row>
    <row r="912">
      <c r="A912" s="148"/>
      <c r="B912" s="330"/>
      <c r="C912" s="52"/>
      <c r="D912" s="52"/>
      <c r="E912" s="52"/>
      <c r="F912" s="52"/>
      <c r="G912" s="52"/>
      <c r="H912" s="52"/>
      <c r="I912" s="52"/>
      <c r="J912" s="52"/>
    </row>
    <row r="913">
      <c r="A913" s="148"/>
      <c r="B913" s="330"/>
      <c r="C913" s="52"/>
      <c r="D913" s="52"/>
      <c r="E913" s="52"/>
      <c r="F913" s="52"/>
      <c r="G913" s="52"/>
      <c r="H913" s="52"/>
      <c r="I913" s="52"/>
      <c r="J913" s="52"/>
    </row>
    <row r="914">
      <c r="A914" s="148"/>
      <c r="B914" s="330"/>
      <c r="C914" s="52"/>
      <c r="D914" s="52"/>
      <c r="E914" s="52"/>
      <c r="F914" s="52"/>
      <c r="G914" s="52"/>
      <c r="H914" s="52"/>
      <c r="I914" s="52"/>
      <c r="J914" s="52"/>
    </row>
    <row r="915">
      <c r="A915" s="148"/>
      <c r="B915" s="330"/>
      <c r="C915" s="52"/>
      <c r="D915" s="52"/>
      <c r="E915" s="52"/>
      <c r="F915" s="52"/>
      <c r="G915" s="52"/>
      <c r="H915" s="52"/>
      <c r="I915" s="52"/>
      <c r="J915" s="52"/>
    </row>
    <row r="916">
      <c r="A916" s="148"/>
      <c r="B916" s="330"/>
      <c r="C916" s="52"/>
      <c r="D916" s="52"/>
      <c r="E916" s="52"/>
      <c r="F916" s="52"/>
      <c r="G916" s="52"/>
      <c r="H916" s="52"/>
      <c r="I916" s="52"/>
      <c r="J916" s="52"/>
    </row>
    <row r="917">
      <c r="A917" s="148"/>
      <c r="B917" s="330"/>
      <c r="C917" s="52"/>
      <c r="D917" s="52"/>
      <c r="E917" s="52"/>
      <c r="F917" s="52"/>
      <c r="G917" s="52"/>
      <c r="H917" s="52"/>
      <c r="I917" s="52"/>
      <c r="J917" s="52"/>
    </row>
    <row r="918">
      <c r="A918" s="148"/>
      <c r="B918" s="330"/>
      <c r="C918" s="52"/>
      <c r="D918" s="52"/>
      <c r="E918" s="52"/>
      <c r="F918" s="52"/>
      <c r="G918" s="52"/>
      <c r="H918" s="52"/>
      <c r="I918" s="52"/>
      <c r="J918" s="52"/>
    </row>
    <row r="919">
      <c r="A919" s="148"/>
      <c r="B919" s="330"/>
      <c r="C919" s="52"/>
      <c r="D919" s="52"/>
      <c r="E919" s="52"/>
      <c r="F919" s="52"/>
      <c r="G919" s="52"/>
      <c r="H919" s="52"/>
      <c r="I919" s="52"/>
      <c r="J919" s="52"/>
    </row>
    <row r="920">
      <c r="A920" s="148"/>
      <c r="B920" s="330"/>
      <c r="C920" s="52"/>
      <c r="D920" s="52"/>
      <c r="E920" s="52"/>
      <c r="F920" s="52"/>
      <c r="G920" s="52"/>
      <c r="H920" s="52"/>
      <c r="I920" s="52"/>
      <c r="J920" s="52"/>
    </row>
    <row r="921">
      <c r="A921" s="148"/>
      <c r="B921" s="330"/>
      <c r="C921" s="52"/>
      <c r="D921" s="52"/>
      <c r="E921" s="52"/>
      <c r="F921" s="52"/>
      <c r="G921" s="52"/>
      <c r="H921" s="52"/>
      <c r="I921" s="52"/>
      <c r="J921" s="52"/>
    </row>
    <row r="922">
      <c r="A922" s="148"/>
      <c r="B922" s="330"/>
      <c r="C922" s="52"/>
      <c r="D922" s="52"/>
      <c r="E922" s="52"/>
      <c r="F922" s="52"/>
      <c r="G922" s="52"/>
      <c r="H922" s="52"/>
      <c r="I922" s="52"/>
      <c r="J922" s="52"/>
    </row>
    <row r="923">
      <c r="A923" s="148"/>
      <c r="B923" s="330"/>
      <c r="C923" s="52"/>
      <c r="D923" s="52"/>
      <c r="E923" s="52"/>
      <c r="F923" s="52"/>
      <c r="G923" s="52"/>
      <c r="H923" s="52"/>
      <c r="I923" s="52"/>
      <c r="J923" s="52"/>
    </row>
    <row r="924">
      <c r="A924" s="148"/>
      <c r="B924" s="330"/>
      <c r="C924" s="52"/>
      <c r="D924" s="52"/>
      <c r="E924" s="52"/>
      <c r="F924" s="52"/>
      <c r="G924" s="52"/>
      <c r="H924" s="52"/>
      <c r="I924" s="52"/>
      <c r="J924" s="52"/>
    </row>
    <row r="925">
      <c r="A925" s="148"/>
      <c r="B925" s="330"/>
      <c r="C925" s="52"/>
      <c r="D925" s="52"/>
      <c r="E925" s="52"/>
      <c r="F925" s="52"/>
      <c r="G925" s="52"/>
      <c r="H925" s="52"/>
      <c r="I925" s="52"/>
      <c r="J925" s="52"/>
    </row>
    <row r="926">
      <c r="A926" s="148"/>
      <c r="B926" s="330"/>
      <c r="C926" s="52"/>
      <c r="D926" s="52"/>
      <c r="E926" s="52"/>
      <c r="F926" s="52"/>
      <c r="G926" s="52"/>
      <c r="H926" s="52"/>
      <c r="I926" s="52"/>
      <c r="J926" s="52"/>
    </row>
    <row r="927">
      <c r="A927" s="148"/>
      <c r="B927" s="330"/>
      <c r="C927" s="52"/>
      <c r="D927" s="52"/>
      <c r="E927" s="52"/>
      <c r="F927" s="52"/>
      <c r="G927" s="52"/>
      <c r="H927" s="52"/>
      <c r="I927" s="52"/>
      <c r="J927" s="52"/>
    </row>
    <row r="928">
      <c r="A928" s="148"/>
      <c r="B928" s="330"/>
      <c r="C928" s="52"/>
      <c r="D928" s="52"/>
      <c r="E928" s="52"/>
      <c r="F928" s="52"/>
      <c r="G928" s="52"/>
      <c r="H928" s="52"/>
      <c r="I928" s="52"/>
      <c r="J928" s="52"/>
    </row>
    <row r="929">
      <c r="A929" s="148"/>
      <c r="B929" s="330"/>
      <c r="C929" s="52"/>
      <c r="D929" s="52"/>
      <c r="E929" s="52"/>
      <c r="F929" s="52"/>
      <c r="G929" s="52"/>
      <c r="H929" s="52"/>
      <c r="I929" s="52"/>
      <c r="J929" s="52"/>
    </row>
    <row r="930">
      <c r="A930" s="148"/>
      <c r="B930" s="330"/>
      <c r="C930" s="52"/>
      <c r="D930" s="52"/>
      <c r="E930" s="52"/>
      <c r="F930" s="52"/>
      <c r="G930" s="52"/>
      <c r="H930" s="52"/>
      <c r="I930" s="52"/>
      <c r="J930" s="52"/>
    </row>
    <row r="931">
      <c r="A931" s="148"/>
      <c r="B931" s="330"/>
      <c r="C931" s="52"/>
      <c r="D931" s="52"/>
      <c r="E931" s="52"/>
      <c r="F931" s="52"/>
      <c r="G931" s="52"/>
      <c r="H931" s="52"/>
      <c r="I931" s="52"/>
      <c r="J931" s="52"/>
    </row>
    <row r="932">
      <c r="A932" s="148"/>
      <c r="B932" s="330"/>
      <c r="C932" s="52"/>
      <c r="D932" s="52"/>
      <c r="E932" s="52"/>
      <c r="F932" s="52"/>
      <c r="G932" s="52"/>
      <c r="H932" s="52"/>
      <c r="I932" s="52"/>
      <c r="J932" s="52"/>
    </row>
    <row r="933">
      <c r="A933" s="148"/>
      <c r="B933" s="330"/>
      <c r="C933" s="52"/>
      <c r="D933" s="52"/>
      <c r="E933" s="52"/>
      <c r="F933" s="52"/>
      <c r="G933" s="52"/>
      <c r="H933" s="52"/>
      <c r="I933" s="52"/>
      <c r="J933" s="52"/>
    </row>
    <row r="934">
      <c r="A934" s="148"/>
      <c r="B934" s="330"/>
      <c r="C934" s="52"/>
      <c r="D934" s="52"/>
      <c r="E934" s="52"/>
      <c r="F934" s="52"/>
      <c r="G934" s="52"/>
      <c r="H934" s="52"/>
      <c r="I934" s="52"/>
      <c r="J934" s="52"/>
    </row>
    <row r="935">
      <c r="A935" s="148"/>
      <c r="B935" s="330"/>
      <c r="C935" s="52"/>
      <c r="D935" s="52"/>
      <c r="E935" s="52"/>
      <c r="F935" s="52"/>
      <c r="G935" s="52"/>
      <c r="H935" s="52"/>
      <c r="I935" s="52"/>
      <c r="J935" s="52"/>
    </row>
    <row r="936">
      <c r="A936" s="148"/>
      <c r="B936" s="330"/>
      <c r="C936" s="52"/>
      <c r="D936" s="52"/>
      <c r="E936" s="52"/>
      <c r="F936" s="52"/>
      <c r="G936" s="52"/>
      <c r="H936" s="52"/>
      <c r="I936" s="52"/>
      <c r="J936" s="52"/>
    </row>
    <row r="937">
      <c r="A937" s="148"/>
      <c r="B937" s="330"/>
      <c r="C937" s="52"/>
      <c r="D937" s="52"/>
      <c r="E937" s="52"/>
      <c r="F937" s="52"/>
      <c r="G937" s="52"/>
      <c r="H937" s="52"/>
      <c r="I937" s="52"/>
      <c r="J937" s="52"/>
    </row>
    <row r="938">
      <c r="A938" s="148"/>
      <c r="B938" s="330"/>
      <c r="C938" s="52"/>
      <c r="D938" s="52"/>
      <c r="E938" s="52"/>
      <c r="F938" s="52"/>
      <c r="G938" s="52"/>
      <c r="H938" s="52"/>
      <c r="I938" s="52"/>
      <c r="J938" s="52"/>
    </row>
    <row r="939">
      <c r="A939" s="148"/>
      <c r="B939" s="330"/>
      <c r="C939" s="52"/>
      <c r="D939" s="52"/>
      <c r="E939" s="52"/>
      <c r="F939" s="52"/>
      <c r="G939" s="52"/>
      <c r="H939" s="52"/>
      <c r="I939" s="52"/>
      <c r="J939" s="52"/>
    </row>
    <row r="940">
      <c r="A940" s="148"/>
      <c r="B940" s="330"/>
      <c r="C940" s="52"/>
      <c r="D940" s="52"/>
      <c r="E940" s="52"/>
      <c r="F940" s="52"/>
      <c r="G940" s="52"/>
      <c r="H940" s="52"/>
      <c r="I940" s="52"/>
      <c r="J940" s="52"/>
    </row>
    <row r="941">
      <c r="A941" s="148"/>
      <c r="B941" s="330"/>
      <c r="C941" s="52"/>
      <c r="D941" s="52"/>
      <c r="E941" s="52"/>
      <c r="F941" s="52"/>
      <c r="G941" s="52"/>
      <c r="H941" s="52"/>
      <c r="I941" s="52"/>
      <c r="J941" s="52"/>
    </row>
    <row r="942">
      <c r="A942" s="148"/>
      <c r="B942" s="330"/>
      <c r="C942" s="52"/>
      <c r="D942" s="52"/>
      <c r="E942" s="52"/>
      <c r="F942" s="52"/>
      <c r="G942" s="52"/>
      <c r="H942" s="52"/>
      <c r="I942" s="52"/>
      <c r="J942" s="52"/>
    </row>
    <row r="943">
      <c r="A943" s="148"/>
      <c r="B943" s="330"/>
      <c r="C943" s="52"/>
      <c r="D943" s="52"/>
      <c r="E943" s="52"/>
      <c r="F943" s="52"/>
      <c r="G943" s="52"/>
      <c r="H943" s="52"/>
      <c r="I943" s="52"/>
      <c r="J943" s="52"/>
    </row>
    <row r="944">
      <c r="A944" s="148"/>
      <c r="B944" s="330"/>
      <c r="C944" s="52"/>
      <c r="D944" s="52"/>
      <c r="E944" s="52"/>
      <c r="F944" s="52"/>
      <c r="G944" s="52"/>
      <c r="H944" s="52"/>
      <c r="I944" s="52"/>
      <c r="J944" s="52"/>
    </row>
    <row r="945">
      <c r="A945" s="148"/>
      <c r="B945" s="330"/>
      <c r="C945" s="52"/>
      <c r="D945" s="52"/>
      <c r="E945" s="52"/>
      <c r="F945" s="52"/>
      <c r="G945" s="52"/>
      <c r="H945" s="52"/>
      <c r="I945" s="52"/>
      <c r="J945" s="52"/>
    </row>
    <row r="946">
      <c r="A946" s="148"/>
      <c r="B946" s="330"/>
      <c r="C946" s="52"/>
      <c r="D946" s="52"/>
      <c r="E946" s="52"/>
      <c r="F946" s="52"/>
      <c r="G946" s="52"/>
      <c r="H946" s="52"/>
      <c r="I946" s="52"/>
      <c r="J946" s="52"/>
    </row>
    <row r="947">
      <c r="A947" s="148"/>
      <c r="B947" s="330"/>
      <c r="C947" s="52"/>
      <c r="D947" s="52"/>
      <c r="E947" s="52"/>
      <c r="F947" s="52"/>
      <c r="G947" s="52"/>
      <c r="H947" s="52"/>
      <c r="I947" s="52"/>
      <c r="J947" s="52"/>
    </row>
    <row r="948">
      <c r="A948" s="148"/>
      <c r="B948" s="330"/>
      <c r="C948" s="52"/>
      <c r="D948" s="52"/>
      <c r="E948" s="52"/>
      <c r="F948" s="52"/>
      <c r="G948" s="52"/>
      <c r="H948" s="52"/>
      <c r="I948" s="52"/>
      <c r="J948" s="52"/>
    </row>
    <row r="949">
      <c r="A949" s="148"/>
      <c r="B949" s="330"/>
      <c r="C949" s="52"/>
      <c r="D949" s="52"/>
      <c r="E949" s="52"/>
      <c r="F949" s="52"/>
      <c r="G949" s="52"/>
      <c r="H949" s="52"/>
      <c r="I949" s="52"/>
      <c r="J949" s="52"/>
    </row>
    <row r="950">
      <c r="A950" s="148"/>
      <c r="B950" s="330"/>
      <c r="C950" s="52"/>
      <c r="D950" s="52"/>
      <c r="E950" s="52"/>
      <c r="F950" s="52"/>
      <c r="G950" s="52"/>
      <c r="H950" s="52"/>
      <c r="I950" s="52"/>
      <c r="J950" s="52"/>
    </row>
    <row r="951">
      <c r="A951" s="148"/>
      <c r="B951" s="330"/>
      <c r="C951" s="52"/>
      <c r="D951" s="52"/>
      <c r="E951" s="52"/>
      <c r="F951" s="52"/>
      <c r="G951" s="52"/>
      <c r="H951" s="52"/>
      <c r="I951" s="52"/>
      <c r="J951" s="52"/>
    </row>
    <row r="952">
      <c r="A952" s="148"/>
      <c r="B952" s="330"/>
      <c r="C952" s="52"/>
      <c r="D952" s="52"/>
      <c r="E952" s="52"/>
      <c r="F952" s="52"/>
      <c r="G952" s="52"/>
      <c r="H952" s="52"/>
      <c r="I952" s="52"/>
      <c r="J952" s="52"/>
    </row>
    <row r="953">
      <c r="A953" s="148"/>
      <c r="B953" s="330"/>
      <c r="C953" s="52"/>
      <c r="D953" s="52"/>
      <c r="E953" s="52"/>
      <c r="F953" s="52"/>
      <c r="G953" s="52"/>
      <c r="H953" s="52"/>
      <c r="I953" s="52"/>
      <c r="J953" s="52"/>
    </row>
    <row r="954">
      <c r="A954" s="148"/>
      <c r="B954" s="330"/>
      <c r="C954" s="52"/>
      <c r="D954" s="52"/>
      <c r="E954" s="52"/>
      <c r="F954" s="52"/>
      <c r="G954" s="52"/>
      <c r="H954" s="52"/>
      <c r="I954" s="52"/>
      <c r="J954" s="52"/>
    </row>
    <row r="955">
      <c r="A955" s="148"/>
      <c r="B955" s="330"/>
      <c r="C955" s="52"/>
      <c r="D955" s="52"/>
      <c r="E955" s="52"/>
      <c r="F955" s="52"/>
      <c r="G955" s="52"/>
      <c r="H955" s="52"/>
      <c r="I955" s="52"/>
      <c r="J955" s="52"/>
    </row>
    <row r="956">
      <c r="A956" s="148"/>
      <c r="B956" s="330"/>
      <c r="C956" s="52"/>
      <c r="D956" s="52"/>
      <c r="E956" s="52"/>
      <c r="F956" s="52"/>
      <c r="G956" s="52"/>
      <c r="H956" s="52"/>
      <c r="I956" s="52"/>
      <c r="J956" s="52"/>
    </row>
    <row r="957">
      <c r="A957" s="148"/>
      <c r="B957" s="330"/>
      <c r="C957" s="52"/>
      <c r="D957" s="52"/>
      <c r="E957" s="52"/>
      <c r="F957" s="52"/>
      <c r="G957" s="52"/>
      <c r="H957" s="52"/>
      <c r="I957" s="52"/>
      <c r="J957" s="52"/>
    </row>
    <row r="958">
      <c r="A958" s="148"/>
      <c r="B958" s="330"/>
      <c r="C958" s="52"/>
      <c r="D958" s="52"/>
      <c r="E958" s="52"/>
      <c r="F958" s="52"/>
      <c r="G958" s="52"/>
      <c r="H958" s="52"/>
      <c r="I958" s="52"/>
      <c r="J958" s="52"/>
    </row>
    <row r="959">
      <c r="A959" s="148"/>
      <c r="B959" s="330"/>
      <c r="C959" s="52"/>
      <c r="D959" s="52"/>
      <c r="E959" s="52"/>
      <c r="F959" s="52"/>
      <c r="G959" s="52"/>
      <c r="H959" s="52"/>
      <c r="I959" s="52"/>
      <c r="J959" s="52"/>
    </row>
    <row r="960">
      <c r="A960" s="148"/>
      <c r="B960" s="330"/>
      <c r="C960" s="52"/>
      <c r="D960" s="52"/>
      <c r="E960" s="52"/>
      <c r="F960" s="52"/>
      <c r="G960" s="52"/>
      <c r="H960" s="52"/>
      <c r="I960" s="52"/>
      <c r="J960" s="52"/>
    </row>
    <row r="961">
      <c r="A961" s="148"/>
      <c r="B961" s="330"/>
      <c r="C961" s="52"/>
      <c r="D961" s="52"/>
      <c r="E961" s="52"/>
      <c r="F961" s="52"/>
      <c r="G961" s="52"/>
      <c r="H961" s="52"/>
      <c r="I961" s="52"/>
      <c r="J961" s="52"/>
    </row>
    <row r="962">
      <c r="A962" s="148"/>
      <c r="B962" s="330"/>
      <c r="C962" s="52"/>
      <c r="D962" s="52"/>
      <c r="E962" s="52"/>
      <c r="F962" s="52"/>
      <c r="G962" s="52"/>
      <c r="H962" s="52"/>
      <c r="I962" s="52"/>
      <c r="J962" s="52"/>
    </row>
    <row r="963">
      <c r="A963" s="148"/>
      <c r="B963" s="330"/>
      <c r="C963" s="52"/>
      <c r="D963" s="52"/>
      <c r="E963" s="52"/>
      <c r="F963" s="52"/>
      <c r="G963" s="52"/>
      <c r="H963" s="52"/>
      <c r="I963" s="52"/>
      <c r="J963" s="52"/>
    </row>
    <row r="964">
      <c r="A964" s="148"/>
      <c r="B964" s="330"/>
      <c r="C964" s="52"/>
      <c r="D964" s="52"/>
      <c r="E964" s="52"/>
      <c r="F964" s="52"/>
      <c r="G964" s="52"/>
      <c r="H964" s="52"/>
      <c r="I964" s="52"/>
      <c r="J964" s="52"/>
    </row>
    <row r="965">
      <c r="A965" s="148"/>
      <c r="B965" s="330"/>
      <c r="C965" s="52"/>
      <c r="D965" s="52"/>
      <c r="E965" s="52"/>
      <c r="F965" s="52"/>
      <c r="G965" s="52"/>
      <c r="H965" s="52"/>
      <c r="I965" s="52"/>
      <c r="J965" s="52"/>
    </row>
    <row r="966">
      <c r="A966" s="148"/>
      <c r="B966" s="330"/>
      <c r="C966" s="52"/>
      <c r="D966" s="52"/>
      <c r="E966" s="52"/>
      <c r="F966" s="52"/>
      <c r="G966" s="52"/>
      <c r="H966" s="52"/>
      <c r="I966" s="52"/>
      <c r="J966" s="52"/>
    </row>
    <row r="967">
      <c r="A967" s="148"/>
      <c r="B967" s="330"/>
      <c r="C967" s="52"/>
      <c r="D967" s="52"/>
      <c r="E967" s="52"/>
      <c r="F967" s="52"/>
      <c r="G967" s="52"/>
      <c r="H967" s="52"/>
      <c r="I967" s="52"/>
      <c r="J967" s="52"/>
    </row>
    <row r="968">
      <c r="A968" s="148"/>
      <c r="B968" s="330"/>
      <c r="C968" s="52"/>
      <c r="D968" s="52"/>
      <c r="E968" s="52"/>
      <c r="F968" s="52"/>
      <c r="G968" s="52"/>
      <c r="H968" s="52"/>
      <c r="I968" s="52"/>
      <c r="J968" s="52"/>
    </row>
    <row r="969">
      <c r="A969" s="148"/>
      <c r="B969" s="330"/>
      <c r="C969" s="52"/>
      <c r="D969" s="52"/>
      <c r="E969" s="52"/>
      <c r="F969" s="52"/>
      <c r="G969" s="52"/>
      <c r="H969" s="52"/>
      <c r="I969" s="52"/>
      <c r="J969" s="52"/>
    </row>
    <row r="970">
      <c r="A970" s="148"/>
      <c r="B970" s="330"/>
      <c r="C970" s="52"/>
      <c r="D970" s="52"/>
      <c r="E970" s="52"/>
      <c r="F970" s="52"/>
      <c r="G970" s="52"/>
      <c r="H970" s="52"/>
      <c r="I970" s="52"/>
      <c r="J970" s="52"/>
    </row>
    <row r="971">
      <c r="A971" s="148"/>
      <c r="B971" s="330"/>
      <c r="C971" s="52"/>
      <c r="D971" s="52"/>
      <c r="E971" s="52"/>
      <c r="F971" s="52"/>
      <c r="G971" s="52"/>
      <c r="H971" s="52"/>
      <c r="I971" s="52"/>
      <c r="J971" s="52"/>
    </row>
    <row r="972">
      <c r="A972" s="148"/>
      <c r="B972" s="330"/>
      <c r="C972" s="52"/>
      <c r="D972" s="52"/>
      <c r="E972" s="52"/>
      <c r="F972" s="52"/>
      <c r="G972" s="52"/>
      <c r="H972" s="52"/>
      <c r="I972" s="52"/>
      <c r="J972" s="52"/>
    </row>
    <row r="973">
      <c r="A973" s="148"/>
      <c r="B973" s="330"/>
      <c r="C973" s="52"/>
      <c r="D973" s="52"/>
      <c r="E973" s="52"/>
      <c r="F973" s="52"/>
      <c r="G973" s="52"/>
      <c r="H973" s="52"/>
      <c r="I973" s="52"/>
      <c r="J973" s="52"/>
    </row>
    <row r="974">
      <c r="A974" s="148"/>
      <c r="B974" s="330"/>
      <c r="C974" s="52"/>
      <c r="D974" s="52"/>
      <c r="E974" s="52"/>
      <c r="F974" s="52"/>
      <c r="G974" s="52"/>
      <c r="H974" s="52"/>
      <c r="I974" s="52"/>
      <c r="J974" s="52"/>
    </row>
    <row r="975">
      <c r="A975" s="148"/>
      <c r="B975" s="330"/>
      <c r="C975" s="52"/>
      <c r="D975" s="52"/>
      <c r="E975" s="52"/>
      <c r="F975" s="52"/>
      <c r="G975" s="52"/>
      <c r="H975" s="52"/>
      <c r="I975" s="52"/>
      <c r="J975" s="52"/>
    </row>
    <row r="976">
      <c r="A976" s="148"/>
      <c r="B976" s="330"/>
      <c r="C976" s="52"/>
      <c r="D976" s="52"/>
      <c r="E976" s="52"/>
      <c r="F976" s="52"/>
      <c r="G976" s="52"/>
      <c r="H976" s="52"/>
      <c r="I976" s="52"/>
      <c r="J976" s="52"/>
    </row>
    <row r="977">
      <c r="A977" s="148"/>
      <c r="B977" s="330"/>
      <c r="C977" s="52"/>
      <c r="D977" s="52"/>
      <c r="E977" s="52"/>
      <c r="F977" s="52"/>
      <c r="G977" s="52"/>
      <c r="H977" s="52"/>
      <c r="I977" s="52"/>
      <c r="J977" s="52"/>
    </row>
    <row r="978">
      <c r="A978" s="148"/>
      <c r="B978" s="330"/>
      <c r="C978" s="52"/>
      <c r="D978" s="52"/>
      <c r="E978" s="52"/>
      <c r="F978" s="52"/>
      <c r="G978" s="52"/>
      <c r="H978" s="52"/>
      <c r="I978" s="52"/>
      <c r="J978" s="52"/>
    </row>
    <row r="979">
      <c r="A979" s="148"/>
      <c r="B979" s="330"/>
      <c r="C979" s="52"/>
      <c r="D979" s="52"/>
      <c r="E979" s="52"/>
      <c r="F979" s="52"/>
      <c r="G979" s="52"/>
      <c r="H979" s="52"/>
      <c r="I979" s="52"/>
      <c r="J979" s="52"/>
    </row>
    <row r="980">
      <c r="A980" s="148"/>
      <c r="B980" s="330"/>
      <c r="C980" s="52"/>
      <c r="D980" s="52"/>
      <c r="E980" s="52"/>
      <c r="F980" s="52"/>
      <c r="G980" s="52"/>
      <c r="H980" s="52"/>
      <c r="I980" s="52"/>
      <c r="J980" s="52"/>
    </row>
    <row r="981">
      <c r="A981" s="148"/>
      <c r="B981" s="330"/>
      <c r="C981" s="52"/>
      <c r="D981" s="52"/>
      <c r="E981" s="52"/>
      <c r="F981" s="52"/>
      <c r="G981" s="52"/>
      <c r="H981" s="52"/>
      <c r="I981" s="52"/>
      <c r="J981" s="52"/>
    </row>
    <row r="982">
      <c r="A982" s="148"/>
      <c r="B982" s="330"/>
      <c r="C982" s="52"/>
      <c r="D982" s="52"/>
      <c r="E982" s="52"/>
      <c r="F982" s="52"/>
      <c r="G982" s="52"/>
      <c r="H982" s="52"/>
      <c r="I982" s="52"/>
      <c r="J982" s="52"/>
    </row>
    <row r="983">
      <c r="A983" s="148"/>
      <c r="B983" s="330"/>
      <c r="C983" s="52"/>
      <c r="D983" s="52"/>
      <c r="E983" s="52"/>
      <c r="F983" s="52"/>
      <c r="G983" s="52"/>
      <c r="H983" s="52"/>
      <c r="I983" s="52"/>
      <c r="J983" s="52"/>
    </row>
    <row r="984">
      <c r="A984" s="148"/>
      <c r="B984" s="330"/>
      <c r="C984" s="52"/>
      <c r="D984" s="52"/>
      <c r="E984" s="52"/>
      <c r="F984" s="52"/>
      <c r="G984" s="52"/>
      <c r="H984" s="52"/>
      <c r="I984" s="52"/>
      <c r="J984" s="52"/>
    </row>
    <row r="985">
      <c r="A985" s="148"/>
      <c r="B985" s="330"/>
      <c r="C985" s="52"/>
      <c r="D985" s="52"/>
      <c r="E985" s="52"/>
      <c r="F985" s="52"/>
      <c r="G985" s="52"/>
      <c r="H985" s="52"/>
      <c r="I985" s="52"/>
      <c r="J985" s="52"/>
    </row>
    <row r="986">
      <c r="A986" s="148"/>
      <c r="B986" s="330"/>
      <c r="C986" s="52"/>
      <c r="D986" s="52"/>
      <c r="E986" s="52"/>
      <c r="F986" s="52"/>
      <c r="G986" s="52"/>
      <c r="H986" s="52"/>
      <c r="I986" s="52"/>
      <c r="J986" s="52"/>
    </row>
    <row r="987">
      <c r="A987" s="148"/>
      <c r="B987" s="330"/>
      <c r="C987" s="52"/>
      <c r="D987" s="52"/>
      <c r="E987" s="52"/>
      <c r="F987" s="52"/>
      <c r="G987" s="52"/>
      <c r="H987" s="52"/>
      <c r="I987" s="52"/>
      <c r="J987" s="52"/>
    </row>
    <row r="988">
      <c r="A988" s="148"/>
      <c r="B988" s="330"/>
      <c r="C988" s="52"/>
      <c r="D988" s="52"/>
      <c r="E988" s="52"/>
      <c r="F988" s="52"/>
      <c r="G988" s="52"/>
      <c r="H988" s="52"/>
      <c r="I988" s="52"/>
      <c r="J988" s="52"/>
    </row>
    <row r="989">
      <c r="A989" s="148"/>
      <c r="B989" s="330"/>
      <c r="C989" s="52"/>
      <c r="D989" s="52"/>
      <c r="E989" s="52"/>
      <c r="F989" s="52"/>
      <c r="G989" s="52"/>
      <c r="H989" s="52"/>
      <c r="I989" s="52"/>
      <c r="J989" s="52"/>
    </row>
    <row r="990">
      <c r="A990" s="148"/>
      <c r="B990" s="330"/>
      <c r="C990" s="52"/>
      <c r="D990" s="52"/>
      <c r="E990" s="52"/>
      <c r="F990" s="52"/>
      <c r="G990" s="52"/>
      <c r="H990" s="52"/>
      <c r="I990" s="52"/>
      <c r="J990" s="52"/>
    </row>
    <row r="991">
      <c r="A991" s="148"/>
      <c r="B991" s="330"/>
      <c r="C991" s="52"/>
      <c r="D991" s="52"/>
      <c r="E991" s="52"/>
      <c r="F991" s="52"/>
      <c r="G991" s="52"/>
      <c r="H991" s="52"/>
      <c r="I991" s="52"/>
      <c r="J991" s="52"/>
    </row>
    <row r="992">
      <c r="A992" s="148"/>
      <c r="B992" s="330"/>
      <c r="C992" s="52"/>
      <c r="D992" s="52"/>
      <c r="E992" s="52"/>
      <c r="F992" s="52"/>
      <c r="G992" s="52"/>
      <c r="H992" s="52"/>
      <c r="I992" s="52"/>
      <c r="J992" s="52"/>
    </row>
    <row r="993">
      <c r="A993" s="148"/>
      <c r="B993" s="330"/>
      <c r="C993" s="52"/>
      <c r="D993" s="52"/>
      <c r="E993" s="52"/>
      <c r="F993" s="52"/>
      <c r="G993" s="52"/>
      <c r="H993" s="52"/>
      <c r="I993" s="52"/>
      <c r="J993" s="52"/>
    </row>
    <row r="994">
      <c r="A994" s="148"/>
      <c r="B994" s="330"/>
      <c r="C994" s="52"/>
      <c r="D994" s="52"/>
      <c r="E994" s="52"/>
      <c r="F994" s="52"/>
      <c r="G994" s="52"/>
      <c r="H994" s="52"/>
      <c r="I994" s="52"/>
      <c r="J994" s="52"/>
    </row>
    <row r="995">
      <c r="A995" s="148"/>
      <c r="B995" s="330"/>
      <c r="C995" s="52"/>
      <c r="D995" s="52"/>
      <c r="E995" s="52"/>
      <c r="F995" s="52"/>
      <c r="G995" s="52"/>
      <c r="H995" s="52"/>
      <c r="I995" s="52"/>
      <c r="J995" s="52"/>
    </row>
    <row r="996">
      <c r="A996" s="148"/>
      <c r="B996" s="330"/>
      <c r="C996" s="52"/>
      <c r="D996" s="52"/>
      <c r="E996" s="52"/>
      <c r="F996" s="52"/>
      <c r="G996" s="52"/>
      <c r="H996" s="52"/>
      <c r="I996" s="52"/>
      <c r="J996" s="52"/>
    </row>
    <row r="997">
      <c r="A997" s="148"/>
      <c r="B997" s="330"/>
      <c r="C997" s="52"/>
      <c r="D997" s="52"/>
      <c r="E997" s="52"/>
      <c r="F997" s="52"/>
      <c r="G997" s="52"/>
      <c r="H997" s="52"/>
      <c r="I997" s="52"/>
      <c r="J997" s="52"/>
    </row>
  </sheetData>
  <mergeCells count="1">
    <mergeCell ref="A1:J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75"/>
    <col customWidth="1" min="3" max="3" width="10.75"/>
    <col customWidth="1" min="4" max="4" width="12.38"/>
    <col customWidth="1" min="8" max="8" width="6.63"/>
    <col customWidth="1" min="9" max="9" width="8.38"/>
  </cols>
  <sheetData>
    <row r="1"/>
    <row r="2"/>
    <row r="3"/>
    <row r="4"/>
    <row r="5"/>
    <row r="6"/>
    <row r="7"/>
    <row r="8"/>
    <row r="9"/>
    <row r="10"/>
    <row r="11"/>
    <row r="12"/>
    <row r="14">
      <c r="E14" s="49"/>
      <c r="F14" s="49"/>
      <c r="G14" s="49"/>
    </row>
    <row r="22">
      <c r="D22" s="281"/>
    </row>
    <row r="44">
      <c r="D44" s="281">
        <v>45481.37734126157</v>
      </c>
    </row>
    <row r="87">
      <c r="D87" s="281"/>
    </row>
    <row r="89">
      <c r="D89" s="281">
        <v>45511.547255625</v>
      </c>
    </row>
    <row r="92">
      <c r="D92" s="281"/>
    </row>
    <row r="93">
      <c r="D93" s="281"/>
    </row>
    <row r="94">
      <c r="D94" s="281"/>
    </row>
    <row r="95">
      <c r="D95" s="281"/>
    </row>
    <row r="96">
      <c r="D96" s="281"/>
    </row>
    <row r="97">
      <c r="D97" s="281"/>
    </row>
    <row r="98">
      <c r="D98" s="281"/>
    </row>
    <row r="99">
      <c r="D99" s="281"/>
    </row>
    <row r="100">
      <c r="D100" s="281"/>
    </row>
    <row r="101">
      <c r="D101" s="281"/>
    </row>
    <row r="102">
      <c r="D102" s="281"/>
    </row>
    <row r="103">
      <c r="D103" s="281"/>
    </row>
    <row r="104">
      <c r="D104" s="281"/>
    </row>
    <row r="105">
      <c r="D105" s="281"/>
    </row>
    <row r="106">
      <c r="D106" s="281"/>
    </row>
    <row r="107">
      <c r="D107" s="281">
        <v>45504.66014091435</v>
      </c>
    </row>
    <row r="108">
      <c r="D108" s="281">
        <v>45504.65994440972</v>
      </c>
    </row>
    <row r="109">
      <c r="D109" s="281"/>
    </row>
    <row r="110">
      <c r="D110" s="281"/>
    </row>
    <row r="111">
      <c r="D111" s="281"/>
    </row>
    <row r="112">
      <c r="D112" s="281"/>
    </row>
    <row r="113">
      <c r="D113" s="281"/>
    </row>
    <row r="114">
      <c r="D114" s="281"/>
    </row>
    <row r="115">
      <c r="D115" s="281"/>
    </row>
    <row r="116">
      <c r="D116" s="281"/>
    </row>
    <row r="117">
      <c r="D117" s="281"/>
    </row>
    <row r="118">
      <c r="D118" s="281"/>
    </row>
    <row r="119">
      <c r="D119" s="281"/>
    </row>
    <row r="120">
      <c r="D120" s="281"/>
    </row>
    <row r="121">
      <c r="D121" s="281"/>
    </row>
    <row r="122">
      <c r="D122" s="281"/>
    </row>
    <row r="123">
      <c r="D123" s="281"/>
    </row>
    <row r="124">
      <c r="D124" s="281">
        <v>45467.48558443287</v>
      </c>
    </row>
    <row r="125">
      <c r="D125" s="281">
        <v>45468.4236241551</v>
      </c>
    </row>
    <row r="126">
      <c r="D126" s="281">
        <v>45468.72018076389</v>
      </c>
    </row>
    <row r="127">
      <c r="D127" s="281">
        <v>45469.547111527776</v>
      </c>
    </row>
    <row r="128">
      <c r="D128" s="281">
        <v>45470.3658784375</v>
      </c>
    </row>
    <row r="129">
      <c r="D129" s="281">
        <v>45471.571928634265</v>
      </c>
    </row>
    <row r="130">
      <c r="D130" s="281">
        <v>45471.57746148148</v>
      </c>
    </row>
    <row r="131">
      <c r="D131" s="281">
        <v>45474.37362578703</v>
      </c>
    </row>
    <row r="132">
      <c r="D132" s="281">
        <v>45475.55515151621</v>
      </c>
    </row>
    <row r="133">
      <c r="D133" s="281">
        <v>45475.5603496875</v>
      </c>
    </row>
    <row r="134">
      <c r="D134" s="281">
        <v>45475.56167730324</v>
      </c>
    </row>
    <row r="135">
      <c r="D135" s="281">
        <v>45481.36795986111</v>
      </c>
    </row>
    <row r="136">
      <c r="D136" s="281">
        <v>45483.440296388886</v>
      </c>
    </row>
    <row r="137">
      <c r="D137" s="281">
        <v>45484.41537993056</v>
      </c>
    </row>
    <row r="138">
      <c r="D138" s="281">
        <v>45489.36569233796</v>
      </c>
    </row>
    <row r="139">
      <c r="D139" s="281">
        <v>45489.36691216435</v>
      </c>
    </row>
    <row r="140">
      <c r="D140" s="281">
        <v>45489.6647050926</v>
      </c>
    </row>
    <row r="141">
      <c r="D141" s="281">
        <v>45490.413515196764</v>
      </c>
    </row>
    <row r="142">
      <c r="D142" s="281">
        <v>45490.54848596065</v>
      </c>
    </row>
    <row r="143">
      <c r="D143" s="281">
        <v>45490.665143969905</v>
      </c>
    </row>
    <row r="144">
      <c r="D144" s="281">
        <v>45490.66661153935</v>
      </c>
    </row>
    <row r="145">
      <c r="D145" s="281">
        <v>45492.73135648148</v>
      </c>
    </row>
    <row r="146">
      <c r="D146" s="281">
        <v>45495.44961048611</v>
      </c>
    </row>
    <row r="147">
      <c r="D147" s="281">
        <v>45495.450657685185</v>
      </c>
    </row>
    <row r="148">
      <c r="D148" s="281">
        <v>45495.45125601852</v>
      </c>
    </row>
    <row r="149">
      <c r="D149" s="281">
        <v>45495.48181431713</v>
      </c>
    </row>
    <row r="150">
      <c r="D150" s="281">
        <v>45497.51219201389</v>
      </c>
    </row>
    <row r="151">
      <c r="D151" s="281">
        <v>45497.5152346875</v>
      </c>
    </row>
    <row r="152">
      <c r="D152" s="281">
        <v>45498.523861469905</v>
      </c>
    </row>
    <row r="153">
      <c r="D153" s="281">
        <v>45498.61445111111</v>
      </c>
    </row>
    <row r="154">
      <c r="D154" s="281">
        <v>45499.59267171296</v>
      </c>
    </row>
    <row r="155">
      <c r="D155" s="281">
        <v>45499.6526158912</v>
      </c>
    </row>
    <row r="156">
      <c r="D156" s="281">
        <v>45502.35057420139</v>
      </c>
    </row>
    <row r="157">
      <c r="D157" s="281">
        <v>45503.496297245365</v>
      </c>
    </row>
    <row r="158">
      <c r="D158" s="281">
        <v>45503.49676284722</v>
      </c>
    </row>
    <row r="159">
      <c r="D159" s="281">
        <v>45503.49728954861</v>
      </c>
    </row>
    <row r="160">
      <c r="D160" s="281">
        <v>45503.49791802083</v>
      </c>
    </row>
    <row r="161">
      <c r="D161" s="281">
        <v>45503.49844618056</v>
      </c>
    </row>
    <row r="162">
      <c r="D162" s="281">
        <v>45503.686519166666</v>
      </c>
    </row>
    <row r="163">
      <c r="D163" s="281">
        <v>45504.589114629634</v>
      </c>
    </row>
    <row r="164">
      <c r="D164" s="281">
        <v>45504.63715267361</v>
      </c>
    </row>
    <row r="165">
      <c r="D165" s="281">
        <v>45504.650785833335</v>
      </c>
    </row>
    <row r="166">
      <c r="D166" s="281">
        <v>45505.355046296296</v>
      </c>
    </row>
    <row r="167">
      <c r="D167" s="281">
        <v>45505.35554579861</v>
      </c>
    </row>
    <row r="168">
      <c r="D168" s="281">
        <v>45511.552874456014</v>
      </c>
    </row>
    <row r="169">
      <c r="D169" s="281">
        <v>45517.39510376158</v>
      </c>
    </row>
    <row r="170">
      <c r="D170" s="281">
        <v>45517.39622060185</v>
      </c>
    </row>
    <row r="171">
      <c r="D171" s="281">
        <v>45517.64575065972</v>
      </c>
    </row>
    <row r="172">
      <c r="D172" s="281">
        <v>45518.51799175926</v>
      </c>
    </row>
    <row r="173">
      <c r="D173" s="281">
        <v>45518.51881248843</v>
      </c>
    </row>
    <row r="174">
      <c r="D174" s="281">
        <v>45519.59958570602</v>
      </c>
    </row>
    <row r="175">
      <c r="D175" s="281">
        <v>45519.695004270834</v>
      </c>
    </row>
    <row r="176">
      <c r="D176" s="281">
        <v>45524.4347921875</v>
      </c>
    </row>
    <row r="177">
      <c r="D177" s="281">
        <v>45524.43580525463</v>
      </c>
    </row>
    <row r="178">
      <c r="D178" s="281">
        <v>45524.43615550926</v>
      </c>
    </row>
    <row r="179">
      <c r="D179" s="281">
        <v>45530.54017116898</v>
      </c>
    </row>
    <row r="180">
      <c r="D180" s="281">
        <v>45531.471684131946</v>
      </c>
    </row>
    <row r="181">
      <c r="D181" s="281">
        <v>45531.53902762731</v>
      </c>
    </row>
    <row r="182">
      <c r="D182" s="281">
        <v>45531.68524284722</v>
      </c>
    </row>
    <row r="183">
      <c r="D183" s="281">
        <v>45532.67674122685</v>
      </c>
    </row>
    <row r="184">
      <c r="D184" s="281">
        <v>45541.704800300926</v>
      </c>
    </row>
    <row r="185">
      <c r="D185" s="281">
        <v>45541.70559912037</v>
      </c>
    </row>
    <row r="186">
      <c r="D186" s="281">
        <v>45548.64474856481</v>
      </c>
    </row>
    <row r="187">
      <c r="D187" s="281">
        <v>45548.66329314814</v>
      </c>
    </row>
    <row r="188">
      <c r="D188" s="281">
        <v>45553.635713310185</v>
      </c>
    </row>
    <row r="189">
      <c r="D189" s="281">
        <v>45555.41110170139</v>
      </c>
    </row>
    <row r="190">
      <c r="D190" s="281">
        <v>45555.5831944213</v>
      </c>
    </row>
    <row r="191">
      <c r="D191" s="281">
        <v>45558.35264252315</v>
      </c>
    </row>
    <row r="192">
      <c r="D192" s="281">
        <v>45568.62174353009</v>
      </c>
    </row>
    <row r="193">
      <c r="D193" s="281">
        <v>45568.623505474534</v>
      </c>
    </row>
    <row r="194">
      <c r="D194" s="281">
        <v>45568.62434663194</v>
      </c>
    </row>
    <row r="195">
      <c r="D195" s="281">
        <v>45572.41108797454</v>
      </c>
    </row>
    <row r="196">
      <c r="D196" s="281">
        <v>45572.41176307871</v>
      </c>
    </row>
    <row r="197">
      <c r="D197" s="281">
        <v>45572.41294627315</v>
      </c>
    </row>
    <row r="198">
      <c r="D198" s="281">
        <v>45572.4216808912</v>
      </c>
    </row>
    <row r="199">
      <c r="D199" s="281">
        <v>45576.64752104167</v>
      </c>
    </row>
    <row r="200">
      <c r="D200" s="281">
        <v>45576.659359178244</v>
      </c>
    </row>
    <row r="201">
      <c r="D201" s="281">
        <v>45576.660720127315</v>
      </c>
    </row>
    <row r="202">
      <c r="D202" s="281">
        <v>45580.359720810186</v>
      </c>
    </row>
    <row r="203">
      <c r="D203" s="281">
        <v>45580.36112716435</v>
      </c>
    </row>
    <row r="204">
      <c r="D204" s="281">
        <v>45580.36463524305</v>
      </c>
    </row>
    <row r="205">
      <c r="D205" s="281">
        <v>45582.35925466435</v>
      </c>
    </row>
    <row r="206">
      <c r="D206" s="281">
        <v>45582.38054219907</v>
      </c>
    </row>
    <row r="207">
      <c r="D207" s="281">
        <v>45582.381689745365</v>
      </c>
    </row>
    <row r="208">
      <c r="D208" s="281">
        <v>45587.3969250463</v>
      </c>
    </row>
    <row r="209">
      <c r="D209" s="281">
        <v>45588.34822068287</v>
      </c>
    </row>
    <row r="210">
      <c r="D210" s="281">
        <v>45590.627829212965</v>
      </c>
    </row>
    <row r="211">
      <c r="D211" s="281">
        <v>45595.342606087965</v>
      </c>
    </row>
    <row r="212">
      <c r="D212" s="281">
        <v>45607.482542557875</v>
      </c>
    </row>
    <row r="213">
      <c r="D213" s="281">
        <v>45607.48337677083</v>
      </c>
    </row>
    <row r="214">
      <c r="D214" s="281">
        <v>45607.48431413194</v>
      </c>
    </row>
    <row r="215">
      <c r="D215" s="281">
        <v>45607.485057384256</v>
      </c>
    </row>
    <row r="216">
      <c r="D216" s="281">
        <v>45607.486067962964</v>
      </c>
    </row>
    <row r="217">
      <c r="D217" s="281">
        <v>45614.55571476852</v>
      </c>
    </row>
    <row r="218">
      <c r="D218" s="281">
        <v>45614.575776990736</v>
      </c>
    </row>
    <row r="219">
      <c r="D219" s="281">
        <v>45614.65897181713</v>
      </c>
    </row>
    <row r="220">
      <c r="D220" s="281">
        <v>45614.66116989583</v>
      </c>
    </row>
    <row r="221">
      <c r="D221" s="281">
        <v>45618.36604010417</v>
      </c>
    </row>
    <row r="222">
      <c r="D222" s="281">
        <v>45618.367059027776</v>
      </c>
    </row>
    <row r="223">
      <c r="D223" s="281">
        <v>45628.43106765047</v>
      </c>
    </row>
    <row r="224">
      <c r="D224" s="281">
        <v>45635.58096721065</v>
      </c>
    </row>
    <row r="225">
      <c r="D225" s="281">
        <v>45635.65974447917</v>
      </c>
    </row>
    <row r="226">
      <c r="D226" s="281">
        <v>45636.70106849537</v>
      </c>
    </row>
    <row r="227">
      <c r="D227" s="281">
        <v>45642.42078439815</v>
      </c>
    </row>
    <row r="228">
      <c r="D228" s="281">
        <v>45642.44250592592</v>
      </c>
    </row>
    <row r="229">
      <c r="D229" s="281">
        <v>45642.44534342593</v>
      </c>
    </row>
    <row r="230">
      <c r="D230" s="281">
        <v>45642.62648100694</v>
      </c>
    </row>
    <row r="231">
      <c r="D231" s="281">
        <v>45643.472759780096</v>
      </c>
    </row>
    <row r="232">
      <c r="D232" s="281">
        <v>45644.52557258102</v>
      </c>
    </row>
    <row r="233">
      <c r="D233" s="281">
        <v>45646.656607303245</v>
      </c>
    </row>
    <row r="234">
      <c r="D234" s="281">
        <v>45657.37850842593</v>
      </c>
    </row>
    <row r="235">
      <c r="D235" s="281">
        <v>45657.381052743054</v>
      </c>
    </row>
    <row r="236">
      <c r="D236" s="281">
        <v>45657.43965868055</v>
      </c>
    </row>
    <row r="237">
      <c r="D237" s="281">
        <v>45659.41858994213</v>
      </c>
    </row>
  </sheetData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  <col customWidth="1" min="3" max="3" width="10.75"/>
    <col customWidth="1" min="4" max="4" width="12.38"/>
  </cols>
  <sheetData>
    <row r="1"/>
    <row r="2">
      <c r="F2" s="261"/>
      <c r="G2" s="261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44">
      <c r="D44" s="281">
        <v>45481.3773437037</v>
      </c>
    </row>
    <row r="87">
      <c r="D87" s="281">
        <v>45446.60936268518</v>
      </c>
    </row>
    <row r="89">
      <c r="D89" s="281">
        <v>45511.54725869213</v>
      </c>
    </row>
    <row r="92">
      <c r="D92" s="281">
        <v>45440.528896689815</v>
      </c>
    </row>
    <row r="93">
      <c r="D93" s="281">
        <v>45441.44781857639</v>
      </c>
    </row>
    <row r="94">
      <c r="D94" s="281">
        <v>45441.59015201389</v>
      </c>
    </row>
    <row r="95">
      <c r="D95" s="281">
        <v>45441.61272866898</v>
      </c>
    </row>
    <row r="96">
      <c r="D96" s="281">
        <v>45442.48139097222</v>
      </c>
    </row>
    <row r="97">
      <c r="D97" s="281">
        <v>45443.58303652778</v>
      </c>
    </row>
    <row r="98">
      <c r="D98" s="281">
        <v>45446.50089283565</v>
      </c>
    </row>
    <row r="99">
      <c r="D99" s="281">
        <v>45446.60028462963</v>
      </c>
    </row>
    <row r="100">
      <c r="D100" s="281">
        <v>45446.601148738424</v>
      </c>
    </row>
    <row r="101">
      <c r="D101" s="281">
        <v>45446.601665752314</v>
      </c>
    </row>
    <row r="102">
      <c r="D102" s="281">
        <v>45446.637260034724</v>
      </c>
    </row>
    <row r="103">
      <c r="D103" s="281">
        <v>45446.64037231481</v>
      </c>
    </row>
    <row r="104">
      <c r="D104" s="281">
        <v>45446.70887887731</v>
      </c>
    </row>
    <row r="105">
      <c r="D105" s="281">
        <v>45448.35675931713</v>
      </c>
    </row>
    <row r="106">
      <c r="D106" s="281">
        <v>45448.43502491898</v>
      </c>
    </row>
    <row r="107">
      <c r="D107" s="281">
        <v>45448.43667996528</v>
      </c>
    </row>
    <row r="108">
      <c r="D108" s="281">
        <v>45448.586114108795</v>
      </c>
    </row>
    <row r="109">
      <c r="D109" s="281">
        <v>45448.62165347222</v>
      </c>
    </row>
    <row r="110">
      <c r="D110" s="281">
        <v>45449.35027357639</v>
      </c>
    </row>
    <row r="111">
      <c r="D111" s="281">
        <v>45449.350987199075</v>
      </c>
    </row>
    <row r="112">
      <c r="D112" s="281">
        <v>45453.43345413194</v>
      </c>
    </row>
    <row r="113">
      <c r="D113" s="281">
        <v>45455.34513105324</v>
      </c>
    </row>
    <row r="114">
      <c r="D114" s="281">
        <v>45455.357484305554</v>
      </c>
    </row>
    <row r="115">
      <c r="D115" s="281">
        <v>45460.35390625</v>
      </c>
    </row>
    <row r="116">
      <c r="D116" s="281">
        <v>45460.35932847222</v>
      </c>
    </row>
    <row r="117">
      <c r="D117" s="281">
        <v>45460.578637997685</v>
      </c>
    </row>
    <row r="118">
      <c r="D118" s="281">
        <v>45462.36740484954</v>
      </c>
    </row>
    <row r="119">
      <c r="D119" s="281">
        <v>45462.36915425926</v>
      </c>
    </row>
    <row r="120">
      <c r="D120" s="281">
        <v>45463.39319796296</v>
      </c>
    </row>
    <row r="121">
      <c r="D121" s="281">
        <v>45464.37412049768</v>
      </c>
    </row>
    <row r="122">
      <c r="D122" s="281">
        <v>45464.38402349537</v>
      </c>
    </row>
    <row r="123">
      <c r="D123" s="281">
        <v>45464.531381608795</v>
      </c>
    </row>
    <row r="124">
      <c r="D124" s="281">
        <v>45467.48558847222</v>
      </c>
    </row>
    <row r="125">
      <c r="D125" s="281">
        <v>45468.42362732639</v>
      </c>
    </row>
    <row r="126">
      <c r="D126" s="281">
        <v>45468.72018372685</v>
      </c>
    </row>
    <row r="127">
      <c r="D127" s="281">
        <v>45469.5471143287</v>
      </c>
    </row>
    <row r="128">
      <c r="D128" s="281">
        <v>45470.365881307865</v>
      </c>
    </row>
    <row r="129">
      <c r="D129" s="281">
        <v>45471.57193362269</v>
      </c>
    </row>
    <row r="130">
      <c r="D130" s="281">
        <v>45471.57746450232</v>
      </c>
    </row>
    <row r="131">
      <c r="D131" s="281">
        <v>45474.37363165509</v>
      </c>
    </row>
    <row r="132">
      <c r="D132" s="281">
        <v>45475.555155567126</v>
      </c>
    </row>
    <row r="133">
      <c r="D133" s="281">
        <v>45475.56035861111</v>
      </c>
    </row>
    <row r="134">
      <c r="D134" s="281">
        <v>45475.56168200231</v>
      </c>
    </row>
    <row r="135">
      <c r="D135" s="281">
        <v>45481.367967893515</v>
      </c>
    </row>
    <row r="136">
      <c r="D136" s="281">
        <v>45483.44029947917</v>
      </c>
    </row>
    <row r="137">
      <c r="D137" s="281">
        <v>45484.41538324074</v>
      </c>
    </row>
    <row r="138">
      <c r="D138" s="281">
        <v>45489.3656953125</v>
      </c>
    </row>
    <row r="139">
      <c r="D139" s="281">
        <v>45489.36691758102</v>
      </c>
    </row>
    <row r="140">
      <c r="D140" s="281">
        <v>45489.66472354167</v>
      </c>
    </row>
    <row r="141">
      <c r="D141" s="281">
        <v>45490.4135191088</v>
      </c>
    </row>
    <row r="142">
      <c r="D142" s="281">
        <v>45490.54848922454</v>
      </c>
    </row>
    <row r="143">
      <c r="D143" s="281">
        <v>45490.66514863426</v>
      </c>
    </row>
    <row r="144">
      <c r="D144" s="281">
        <v>45490.66663620371</v>
      </c>
    </row>
    <row r="145">
      <c r="D145" s="281">
        <v>45492.73136091435</v>
      </c>
    </row>
    <row r="146">
      <c r="D146" s="281">
        <v>45495.44962831018</v>
      </c>
    </row>
    <row r="147">
      <c r="D147" s="281">
        <v>45495.45067016204</v>
      </c>
    </row>
    <row r="148">
      <c r="D148" s="281">
        <v>45495.45126194444</v>
      </c>
    </row>
    <row r="149">
      <c r="D149" s="281">
        <v>45495.48183042824</v>
      </c>
    </row>
    <row r="150">
      <c r="D150" s="281">
        <v>45497.51219376158</v>
      </c>
    </row>
    <row r="151">
      <c r="D151" s="281">
        <v>45497.51523741898</v>
      </c>
    </row>
    <row r="152">
      <c r="D152" s="281">
        <v>45498.52387107639</v>
      </c>
    </row>
    <row r="153">
      <c r="D153" s="281">
        <v>45498.61445432871</v>
      </c>
    </row>
    <row r="154">
      <c r="D154" s="281">
        <v>45499.592674768515</v>
      </c>
    </row>
    <row r="155">
      <c r="D155" s="281">
        <v>45499.6526193287</v>
      </c>
    </row>
    <row r="156">
      <c r="D156" s="281">
        <v>45502.35057681713</v>
      </c>
    </row>
    <row r="157">
      <c r="D157" s="281">
        <v>45503.49630003472</v>
      </c>
    </row>
    <row r="158">
      <c r="D158" s="281">
        <v>45503.49677637732</v>
      </c>
    </row>
    <row r="159">
      <c r="D159" s="281">
        <v>45503.49729234954</v>
      </c>
    </row>
    <row r="160">
      <c r="D160" s="281">
        <v>45503.497924421295</v>
      </c>
    </row>
    <row r="161">
      <c r="D161" s="281">
        <v>45503.498449085644</v>
      </c>
    </row>
    <row r="162">
      <c r="D162" s="281">
        <v>45503.686527488426</v>
      </c>
    </row>
    <row r="163">
      <c r="D163" s="281">
        <v>45504.58911888889</v>
      </c>
    </row>
    <row r="164">
      <c r="D164" s="281">
        <v>45504.63715702546</v>
      </c>
    </row>
    <row r="165">
      <c r="D165" s="281">
        <v>45504.65080754629</v>
      </c>
    </row>
    <row r="166">
      <c r="D166" s="281">
        <v>45505.355055011576</v>
      </c>
    </row>
    <row r="167">
      <c r="D167" s="281">
        <v>45505.35554804398</v>
      </c>
    </row>
    <row r="168">
      <c r="D168" s="281">
        <v>45511.55288050926</v>
      </c>
    </row>
    <row r="169">
      <c r="D169" s="281">
        <v>45517.395108310186</v>
      </c>
    </row>
    <row r="170">
      <c r="D170" s="281">
        <v>45517.39622418981</v>
      </c>
    </row>
    <row r="171">
      <c r="D171" s="281">
        <v>45517.64576722222</v>
      </c>
    </row>
    <row r="172">
      <c r="D172" s="281">
        <v>45518.51799494213</v>
      </c>
    </row>
    <row r="173">
      <c r="D173" s="281">
        <v>45518.51881511574</v>
      </c>
    </row>
    <row r="174">
      <c r="D174" s="281">
        <v>45519.59958793981</v>
      </c>
    </row>
    <row r="175">
      <c r="D175" s="281">
        <v>45519.69500784722</v>
      </c>
    </row>
    <row r="176">
      <c r="D176" s="281">
        <v>45524.43479482639</v>
      </c>
    </row>
    <row r="177">
      <c r="D177" s="281">
        <v>45524.43581310185</v>
      </c>
    </row>
    <row r="178">
      <c r="D178" s="281">
        <v>45524.43617626157</v>
      </c>
    </row>
    <row r="179">
      <c r="D179" s="281">
        <v>45530.540173981484</v>
      </c>
    </row>
    <row r="180">
      <c r="D180" s="281">
        <v>45531.471686944446</v>
      </c>
    </row>
    <row r="181">
      <c r="D181" s="281">
        <v>45531.53903179398</v>
      </c>
    </row>
    <row r="182">
      <c r="D182" s="281">
        <v>45531.68524711806</v>
      </c>
    </row>
    <row r="183">
      <c r="D183" s="281">
        <v>45532.676744236116</v>
      </c>
    </row>
    <row r="184">
      <c r="D184" s="281">
        <v>45541.704807002316</v>
      </c>
    </row>
    <row r="185">
      <c r="D185" s="281">
        <v>45541.70560140046</v>
      </c>
    </row>
    <row r="186">
      <c r="D186" s="281">
        <v>45548.64476542824</v>
      </c>
    </row>
    <row r="187">
      <c r="D187" s="281">
        <v>45548.66329759259</v>
      </c>
    </row>
    <row r="188">
      <c r="D188" s="281">
        <v>45553.635716689816</v>
      </c>
    </row>
    <row r="189">
      <c r="D189" s="281">
        <v>45555.41110452546</v>
      </c>
    </row>
    <row r="190">
      <c r="D190" s="281">
        <v>45555.58321280092</v>
      </c>
    </row>
    <row r="191">
      <c r="D191" s="281">
        <v>45558.35266094907</v>
      </c>
    </row>
    <row r="192">
      <c r="D192" s="281">
        <v>45568.62176119213</v>
      </c>
    </row>
    <row r="193">
      <c r="D193" s="281">
        <v>45568.623507303244</v>
      </c>
    </row>
    <row r="194">
      <c r="D194" s="281">
        <v>45568.624350300925</v>
      </c>
    </row>
    <row r="195">
      <c r="D195" s="281">
        <v>45572.41109071759</v>
      </c>
    </row>
    <row r="196">
      <c r="D196" s="281">
        <v>45572.411769722225</v>
      </c>
    </row>
    <row r="197">
      <c r="D197" s="281">
        <v>45572.41294925926</v>
      </c>
    </row>
    <row r="198">
      <c r="D198" s="281">
        <v>45572.42168309027</v>
      </c>
    </row>
    <row r="199">
      <c r="D199" s="281">
        <v>45576.64752993056</v>
      </c>
    </row>
    <row r="200">
      <c r="D200" s="281">
        <v>45576.65936359954</v>
      </c>
    </row>
    <row r="201">
      <c r="D201" s="281">
        <v>45576.66072291667</v>
      </c>
    </row>
    <row r="202">
      <c r="D202" s="281">
        <v>45580.359739085645</v>
      </c>
    </row>
    <row r="203">
      <c r="D203" s="281">
        <v>45580.36113070602</v>
      </c>
    </row>
    <row r="204">
      <c r="D204" s="281">
        <v>45580.36463869213</v>
      </c>
    </row>
    <row r="205">
      <c r="D205" s="281">
        <v>45582.35925864583</v>
      </c>
    </row>
    <row r="206">
      <c r="D206" s="281">
        <v>45582.380565011576</v>
      </c>
    </row>
    <row r="207">
      <c r="D207" s="281">
        <v>45582.38169952546</v>
      </c>
    </row>
    <row r="208">
      <c r="D208" s="281">
        <v>45587.39693604167</v>
      </c>
    </row>
    <row r="209">
      <c r="D209" s="281">
        <v>45588.34823138889</v>
      </c>
    </row>
    <row r="210">
      <c r="D210" s="281">
        <v>45590.627839583336</v>
      </c>
    </row>
    <row r="211">
      <c r="D211" s="281">
        <v>45595.342617002316</v>
      </c>
    </row>
    <row r="212">
      <c r="D212" s="281">
        <v>45607.48254479167</v>
      </c>
    </row>
    <row r="213">
      <c r="D213" s="281">
        <v>45607.48338082176</v>
      </c>
    </row>
    <row r="214">
      <c r="D214" s="281">
        <v>45607.484317546296</v>
      </c>
    </row>
    <row r="215">
      <c r="D215" s="281">
        <v>45607.48507591435</v>
      </c>
    </row>
    <row r="216">
      <c r="D216" s="281">
        <v>45607.48608524306</v>
      </c>
    </row>
    <row r="217">
      <c r="D217" s="281">
        <v>45614.55571828704</v>
      </c>
    </row>
    <row r="218">
      <c r="D218" s="281">
        <v>45614.5757805787</v>
      </c>
    </row>
    <row r="219">
      <c r="D219" s="281">
        <v>45614.65898571759</v>
      </c>
    </row>
    <row r="220">
      <c r="D220" s="281">
        <v>45614.66118292824</v>
      </c>
    </row>
    <row r="221">
      <c r="D221" s="281">
        <v>45618.36604255787</v>
      </c>
    </row>
    <row r="222">
      <c r="D222" s="281">
        <v>45618.36706138889</v>
      </c>
    </row>
    <row r="223">
      <c r="D223" s="281">
        <v>45628.43107199074</v>
      </c>
    </row>
    <row r="224">
      <c r="D224" s="281">
        <v>45635.580975439814</v>
      </c>
    </row>
    <row r="225">
      <c r="D225" s="281">
        <v>45635.65974974537</v>
      </c>
    </row>
    <row r="226">
      <c r="D226" s="281">
        <v>45636.70107136574</v>
      </c>
    </row>
    <row r="227">
      <c r="D227" s="281">
        <v>45642.420787407405</v>
      </c>
    </row>
    <row r="228">
      <c r="D228" s="281">
        <v>45642.44250921297</v>
      </c>
    </row>
    <row r="229">
      <c r="D229" s="281">
        <v>45642.44534651621</v>
      </c>
    </row>
    <row r="230">
      <c r="D230" s="281">
        <v>45642.62648511574</v>
      </c>
    </row>
    <row r="231">
      <c r="D231" s="281">
        <v>45643.472761944446</v>
      </c>
    </row>
    <row r="232">
      <c r="D232" s="281">
        <v>45644.52557560185</v>
      </c>
    </row>
    <row r="233">
      <c r="D233" s="281">
        <v>45646.65660898148</v>
      </c>
    </row>
    <row r="234">
      <c r="D234" s="281">
        <v>45657.378515578705</v>
      </c>
    </row>
    <row r="235">
      <c r="D235" s="281">
        <v>45657.381070902775</v>
      </c>
    </row>
    <row r="236">
      <c r="D236" s="281">
        <v>45657.43966873843</v>
      </c>
    </row>
    <row r="237">
      <c r="D237" s="281">
        <v>45659.4185931713</v>
      </c>
    </row>
  </sheetData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  <col customWidth="1" min="3" max="3" width="10.75"/>
    <col customWidth="1" min="4" max="4" width="12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D22" s="281"/>
    </row>
    <row r="44">
      <c r="D44" s="281">
        <v>45481.37735836806</v>
      </c>
    </row>
    <row r="87">
      <c r="D87" s="281">
        <v>45446.60936268518</v>
      </c>
    </row>
    <row r="89">
      <c r="D89" s="281">
        <v>45511.547261898144</v>
      </c>
    </row>
    <row r="92">
      <c r="D92" s="281">
        <v>45440.528896689815</v>
      </c>
    </row>
    <row r="93">
      <c r="D93" s="281">
        <v>45441.44781857639</v>
      </c>
    </row>
    <row r="94">
      <c r="D94" s="281">
        <v>45441.59015201389</v>
      </c>
    </row>
    <row r="95">
      <c r="D95" s="281">
        <v>45441.61272866898</v>
      </c>
    </row>
    <row r="96">
      <c r="D96" s="281">
        <v>45442.48139097222</v>
      </c>
    </row>
    <row r="97">
      <c r="D97" s="281">
        <v>45443.58303652778</v>
      </c>
    </row>
    <row r="98">
      <c r="D98" s="281">
        <v>45446.50089283565</v>
      </c>
    </row>
    <row r="99">
      <c r="D99" s="281">
        <v>45446.60028462963</v>
      </c>
    </row>
    <row r="100">
      <c r="D100" s="281">
        <v>45446.601148738424</v>
      </c>
    </row>
    <row r="101">
      <c r="D101" s="281">
        <v>45446.601665752314</v>
      </c>
    </row>
    <row r="102">
      <c r="D102" s="281">
        <v>45446.637260034724</v>
      </c>
    </row>
    <row r="103">
      <c r="D103" s="281">
        <v>45446.64037231481</v>
      </c>
    </row>
    <row r="104">
      <c r="D104" s="281">
        <v>45446.70887887731</v>
      </c>
    </row>
    <row r="105">
      <c r="D105" s="281">
        <v>45448.35675931713</v>
      </c>
    </row>
    <row r="106">
      <c r="D106" s="281">
        <v>45448.43502491898</v>
      </c>
    </row>
    <row r="107">
      <c r="D107" s="281">
        <v>45448.43667996528</v>
      </c>
    </row>
    <row r="108">
      <c r="D108" s="281">
        <v>45448.586114108795</v>
      </c>
    </row>
    <row r="109">
      <c r="D109" s="281">
        <v>45448.62165347222</v>
      </c>
    </row>
    <row r="110">
      <c r="D110" s="281">
        <v>45449.35027357639</v>
      </c>
    </row>
    <row r="111">
      <c r="D111" s="281">
        <v>45449.350987199075</v>
      </c>
    </row>
    <row r="112">
      <c r="D112" s="281">
        <v>45453.433457141204</v>
      </c>
    </row>
    <row r="113">
      <c r="D113" s="281">
        <v>45455.34513511574</v>
      </c>
    </row>
    <row r="114">
      <c r="D114" s="281">
        <v>45455.35748673611</v>
      </c>
    </row>
    <row r="115">
      <c r="D115" s="281">
        <v>45460.353909212965</v>
      </c>
    </row>
    <row r="116">
      <c r="D116" s="281">
        <v>45460.359332395834</v>
      </c>
    </row>
    <row r="117">
      <c r="D117" s="281">
        <v>45460.57864155092</v>
      </c>
    </row>
    <row r="118">
      <c r="D118" s="281">
        <v>45462.36740942129</v>
      </c>
    </row>
    <row r="119">
      <c r="D119" s="281">
        <v>45462.369158229165</v>
      </c>
    </row>
    <row r="120">
      <c r="D120" s="281">
        <v>45463.39320349537</v>
      </c>
    </row>
    <row r="121">
      <c r="D121" s="281">
        <v>45464.37412337963</v>
      </c>
    </row>
    <row r="122">
      <c r="D122" s="281">
        <v>45464.38402702546</v>
      </c>
    </row>
    <row r="123">
      <c r="D123" s="281">
        <v>45464.53138380787</v>
      </c>
    </row>
    <row r="124">
      <c r="D124" s="281">
        <v>45467.48559582176</v>
      </c>
    </row>
    <row r="125">
      <c r="D125" s="281">
        <v>45468.42363081018</v>
      </c>
    </row>
    <row r="126">
      <c r="D126" s="281">
        <v>45468.720191458335</v>
      </c>
    </row>
    <row r="127">
      <c r="D127" s="281">
        <v>45469.54711842592</v>
      </c>
    </row>
    <row r="128">
      <c r="D128" s="281">
        <v>45470.365883391205</v>
      </c>
    </row>
    <row r="129">
      <c r="D129" s="281">
        <v>45471.571935879634</v>
      </c>
    </row>
    <row r="130">
      <c r="D130" s="281">
        <v>45471.57746767361</v>
      </c>
    </row>
    <row r="131">
      <c r="D131" s="281">
        <v>45474.373635509255</v>
      </c>
    </row>
    <row r="132">
      <c r="D132" s="281">
        <v>45475.55515903935</v>
      </c>
    </row>
    <row r="133">
      <c r="D133" s="281">
        <v>45475.56036200232</v>
      </c>
    </row>
    <row r="134">
      <c r="D134" s="281">
        <v>45475.56169453704</v>
      </c>
    </row>
    <row r="135">
      <c r="D135" s="281">
        <v>45481.36797078703</v>
      </c>
    </row>
    <row r="136">
      <c r="D136" s="281">
        <v>45483.440302939816</v>
      </c>
    </row>
    <row r="137">
      <c r="D137" s="281">
        <v>45484.41539505787</v>
      </c>
    </row>
    <row r="138">
      <c r="D138" s="281">
        <v>45489.36569951389</v>
      </c>
    </row>
    <row r="139">
      <c r="D139" s="281">
        <v>45489.36691994213</v>
      </c>
    </row>
    <row r="140">
      <c r="D140" s="281">
        <v>45489.66472645833</v>
      </c>
    </row>
    <row r="141">
      <c r="D141" s="281">
        <v>45490.413523599535</v>
      </c>
    </row>
    <row r="142">
      <c r="D142" s="281">
        <v>45490.548492037036</v>
      </c>
    </row>
    <row r="143">
      <c r="D143" s="281">
        <v>45490.665171030094</v>
      </c>
    </row>
    <row r="144">
      <c r="D144" s="281">
        <v>45490.666641435186</v>
      </c>
    </row>
    <row r="145">
      <c r="D145" s="281">
        <v>45492.73136423611</v>
      </c>
    </row>
    <row r="146">
      <c r="D146" s="281">
        <v>45495.44963179398</v>
      </c>
    </row>
    <row r="147">
      <c r="D147" s="281">
        <v>45495.45069788194</v>
      </c>
    </row>
    <row r="148">
      <c r="D148" s="281">
        <v>45495.451266909724</v>
      </c>
    </row>
    <row r="149">
      <c r="D149" s="281">
        <v>45495.48183398148</v>
      </c>
    </row>
    <row r="150">
      <c r="D150" s="281">
        <v>45497.51219548611</v>
      </c>
    </row>
    <row r="151">
      <c r="D151" s="281">
        <v>45497.51524001158</v>
      </c>
    </row>
    <row r="152">
      <c r="D152" s="281">
        <v>45498.52387363426</v>
      </c>
    </row>
    <row r="153">
      <c r="D153" s="281">
        <v>45498.61446842593</v>
      </c>
    </row>
    <row r="154">
      <c r="D154" s="281">
        <v>45499.59269027778</v>
      </c>
    </row>
    <row r="155">
      <c r="D155" s="281">
        <v>45499.65262300926</v>
      </c>
    </row>
    <row r="156">
      <c r="D156" s="281">
        <v>45502.35058175926</v>
      </c>
    </row>
    <row r="157">
      <c r="D157" s="281">
        <v>45503.49630584491</v>
      </c>
    </row>
    <row r="158">
      <c r="D158" s="281">
        <v>45503.49677891204</v>
      </c>
    </row>
    <row r="159">
      <c r="D159" s="281">
        <v>45503.49729534722</v>
      </c>
    </row>
    <row r="160">
      <c r="D160" s="281">
        <v>45503.49793931713</v>
      </c>
    </row>
    <row r="161">
      <c r="D161" s="281">
        <v>45503.4984541088</v>
      </c>
    </row>
    <row r="162">
      <c r="D162" s="281">
        <v>45503.68653555556</v>
      </c>
    </row>
    <row r="163">
      <c r="D163" s="281">
        <v>45504.589122453704</v>
      </c>
    </row>
    <row r="164">
      <c r="D164" s="281">
        <v>45504.637164618056</v>
      </c>
    </row>
    <row r="165">
      <c r="D165" s="281">
        <v>45504.65081523148</v>
      </c>
    </row>
    <row r="166">
      <c r="D166" s="281">
        <v>45505.35505878473</v>
      </c>
    </row>
    <row r="167">
      <c r="D167" s="281">
        <v>45505.355557256946</v>
      </c>
    </row>
    <row r="168">
      <c r="D168" s="281">
        <v>45511.552885578705</v>
      </c>
    </row>
    <row r="169">
      <c r="D169" s="281">
        <v>45517.395112812505</v>
      </c>
    </row>
    <row r="170">
      <c r="D170" s="281">
        <v>45517.39622795139</v>
      </c>
    </row>
    <row r="171">
      <c r="D171" s="281">
        <v>45517.645770613424</v>
      </c>
    </row>
    <row r="172">
      <c r="D172" s="281">
        <v>45518.517998379626</v>
      </c>
    </row>
    <row r="173">
      <c r="D173" s="281">
        <v>45518.518846921295</v>
      </c>
    </row>
    <row r="174">
      <c r="D174" s="281">
        <v>45519.59960048611</v>
      </c>
    </row>
    <row r="175">
      <c r="D175" s="281">
        <v>45519.695011041666</v>
      </c>
    </row>
    <row r="176">
      <c r="D176" s="281">
        <v>45524.43479752315</v>
      </c>
    </row>
    <row r="177">
      <c r="D177" s="281">
        <v>45524.43582251157</v>
      </c>
    </row>
    <row r="178">
      <c r="D178" s="281">
        <v>45524.43618150463</v>
      </c>
    </row>
    <row r="179">
      <c r="D179" s="281">
        <v>45530.54017753473</v>
      </c>
    </row>
    <row r="180">
      <c r="D180" s="281">
        <v>45531.47169135416</v>
      </c>
    </row>
    <row r="181">
      <c r="D181" s="281">
        <v>45531.53905840278</v>
      </c>
    </row>
    <row r="182">
      <c r="D182" s="281">
        <v>45531.685250462964</v>
      </c>
    </row>
    <row r="183">
      <c r="D183" s="281">
        <v>45532.67674726852</v>
      </c>
    </row>
    <row r="184">
      <c r="D184" s="281">
        <v>45541.704812407406</v>
      </c>
    </row>
    <row r="185">
      <c r="D185" s="281">
        <v>45541.705604780094</v>
      </c>
    </row>
    <row r="186">
      <c r="D186" s="281">
        <v>45548.64477306713</v>
      </c>
    </row>
    <row r="187">
      <c r="D187" s="281">
        <v>45548.663301249995</v>
      </c>
    </row>
    <row r="188">
      <c r="D188" s="281">
        <v>45553.635720289356</v>
      </c>
    </row>
    <row r="189">
      <c r="D189" s="281">
        <v>45555.41110726852</v>
      </c>
    </row>
    <row r="190">
      <c r="D190" s="281">
        <v>45555.583215555554</v>
      </c>
    </row>
    <row r="191">
      <c r="D191" s="281">
        <v>45558.35266686343</v>
      </c>
    </row>
    <row r="192">
      <c r="D192" s="281">
        <v>45568.62176466435</v>
      </c>
    </row>
    <row r="193">
      <c r="D193" s="281">
        <v>45568.62350944444</v>
      </c>
    </row>
    <row r="194">
      <c r="D194" s="281">
        <v>45568.624353182866</v>
      </c>
    </row>
    <row r="195">
      <c r="D195" s="281">
        <v>45572.411093159724</v>
      </c>
    </row>
    <row r="196">
      <c r="D196" s="281">
        <v>45572.41177234954</v>
      </c>
    </row>
    <row r="197">
      <c r="D197" s="281">
        <v>45572.41295253472</v>
      </c>
    </row>
    <row r="198">
      <c r="D198" s="281">
        <v>45572.42169498843</v>
      </c>
    </row>
    <row r="199">
      <c r="D199" s="281">
        <v>45576.647535219905</v>
      </c>
    </row>
    <row r="200">
      <c r="D200" s="281">
        <v>45576.659366238426</v>
      </c>
    </row>
    <row r="201">
      <c r="D201" s="281">
        <v>45576.66072572916</v>
      </c>
    </row>
    <row r="202">
      <c r="D202" s="281">
        <v>45580.359756261576</v>
      </c>
    </row>
    <row r="203">
      <c r="D203" s="281">
        <v>45580.36113613426</v>
      </c>
    </row>
    <row r="204">
      <c r="D204" s="281">
        <v>45580.36465679399</v>
      </c>
    </row>
    <row r="205">
      <c r="D205" s="281">
        <v>45582.35926291667</v>
      </c>
    </row>
    <row r="206">
      <c r="D206" s="281">
        <v>45582.38056828704</v>
      </c>
    </row>
    <row r="207">
      <c r="D207" s="281">
        <v>45582.38170170139</v>
      </c>
    </row>
    <row r="208">
      <c r="D208" s="281">
        <v>45587.396939375</v>
      </c>
    </row>
    <row r="209">
      <c r="D209" s="281">
        <v>45588.34824255787</v>
      </c>
    </row>
    <row r="210">
      <c r="D210" s="281">
        <v>45590.627842789356</v>
      </c>
    </row>
    <row r="211">
      <c r="D211" s="281">
        <v>45595.34261958333</v>
      </c>
    </row>
    <row r="212">
      <c r="D212" s="281">
        <v>45607.48254869213</v>
      </c>
    </row>
    <row r="213">
      <c r="D213" s="281">
        <v>45607.48338460649</v>
      </c>
    </row>
    <row r="214">
      <c r="D214" s="281">
        <v>45607.48432055555</v>
      </c>
    </row>
    <row r="215">
      <c r="D215" s="281">
        <v>45607.485096516204</v>
      </c>
    </row>
    <row r="216">
      <c r="D216" s="281">
        <v>45607.486089479164</v>
      </c>
    </row>
    <row r="217">
      <c r="D217" s="281">
        <v>45614.55572230324</v>
      </c>
    </row>
    <row r="218">
      <c r="D218" s="281">
        <v>45614.57578457176</v>
      </c>
    </row>
    <row r="219">
      <c r="D219" s="281">
        <v>45614.65898900463</v>
      </c>
    </row>
    <row r="220">
      <c r="D220" s="281">
        <v>45614.66119435185</v>
      </c>
    </row>
    <row r="221">
      <c r="D221" s="281">
        <v>45618.36604515046</v>
      </c>
    </row>
    <row r="222">
      <c r="D222" s="281">
        <v>45618.36706394676</v>
      </c>
    </row>
    <row r="223">
      <c r="D223" s="281">
        <v>45628.43107922454</v>
      </c>
    </row>
    <row r="224">
      <c r="D224" s="281">
        <v>45635.58098216435</v>
      </c>
    </row>
    <row r="225">
      <c r="D225" s="281">
        <v>45635.65975236111</v>
      </c>
    </row>
    <row r="226">
      <c r="D226" s="281">
        <v>45636.7010775463</v>
      </c>
    </row>
    <row r="227">
      <c r="D227" s="281">
        <v>45642.420791909724</v>
      </c>
    </row>
    <row r="228">
      <c r="D228" s="281">
        <v>45642.442514386574</v>
      </c>
    </row>
    <row r="229">
      <c r="D229" s="281">
        <v>45642.445366134256</v>
      </c>
    </row>
    <row r="230">
      <c r="D230" s="281">
        <v>45642.62648986111</v>
      </c>
    </row>
    <row r="231">
      <c r="D231" s="281">
        <v>45643.47276415509</v>
      </c>
    </row>
    <row r="232">
      <c r="D232" s="281">
        <v>45644.525578333334</v>
      </c>
    </row>
    <row r="233">
      <c r="D233" s="281">
        <v>45646.65661611111</v>
      </c>
    </row>
    <row r="234">
      <c r="D234" s="281">
        <v>45657.378519861115</v>
      </c>
    </row>
    <row r="235">
      <c r="D235" s="281">
        <v>45657.38107365741</v>
      </c>
    </row>
    <row r="236">
      <c r="D236" s="281">
        <v>45657.43968193287</v>
      </c>
    </row>
    <row r="237">
      <c r="D237" s="281">
        <v>45659.4186084838</v>
      </c>
    </row>
  </sheetData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  <col customWidth="1" min="3" max="3" width="10.75"/>
    <col customWidth="1" min="4" max="4" width="12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87">
      <c r="D87" s="281">
        <v>45446.60936268518</v>
      </c>
    </row>
    <row r="89">
      <c r="D89" s="281">
        <v>45511.54726653935</v>
      </c>
    </row>
    <row r="92">
      <c r="D92" s="281">
        <v>45440.528896689815</v>
      </c>
    </row>
    <row r="93">
      <c r="D93" s="281">
        <v>45441.44781857639</v>
      </c>
    </row>
    <row r="94">
      <c r="D94" s="281">
        <v>45441.59015201389</v>
      </c>
    </row>
    <row r="95">
      <c r="D95" s="281">
        <v>45441.61272866898</v>
      </c>
    </row>
    <row r="96">
      <c r="D96" s="281">
        <v>45442.48139097222</v>
      </c>
    </row>
    <row r="97">
      <c r="D97" s="281">
        <v>45443.58303652778</v>
      </c>
    </row>
    <row r="98">
      <c r="D98" s="281">
        <v>45446.50089283565</v>
      </c>
    </row>
    <row r="99">
      <c r="D99" s="281">
        <v>45446.60028462963</v>
      </c>
    </row>
    <row r="100">
      <c r="D100" s="281">
        <v>45446.601148738424</v>
      </c>
    </row>
    <row r="101">
      <c r="D101" s="281">
        <v>45446.601665752314</v>
      </c>
    </row>
    <row r="102">
      <c r="D102" s="281">
        <v>45446.637260034724</v>
      </c>
    </row>
    <row r="103">
      <c r="D103" s="281">
        <v>45446.64037231481</v>
      </c>
    </row>
    <row r="104">
      <c r="D104" s="281">
        <v>45446.70887887731</v>
      </c>
    </row>
    <row r="105">
      <c r="D105" s="281">
        <v>45448.35675931713</v>
      </c>
    </row>
    <row r="106">
      <c r="D106" s="281">
        <v>45448.43502491898</v>
      </c>
    </row>
    <row r="107">
      <c r="D107" s="281">
        <v>45448.43667996528</v>
      </c>
    </row>
    <row r="108">
      <c r="D108" s="281">
        <v>45448.586114108795</v>
      </c>
    </row>
    <row r="109">
      <c r="D109" s="281">
        <v>45448.62165347222</v>
      </c>
    </row>
    <row r="110">
      <c r="D110" s="281">
        <v>45449.35027357639</v>
      </c>
    </row>
    <row r="111">
      <c r="D111" s="281">
        <v>45449.350987199075</v>
      </c>
    </row>
    <row r="112">
      <c r="D112" s="281">
        <v>45453.43346107639</v>
      </c>
    </row>
    <row r="113">
      <c r="D113" s="281">
        <v>45455.345137013894</v>
      </c>
    </row>
    <row r="114">
      <c r="D114" s="281">
        <v>45455.35748922454</v>
      </c>
    </row>
    <row r="115">
      <c r="D115" s="281">
        <v>45460.35391207176</v>
      </c>
    </row>
    <row r="116">
      <c r="D116" s="281">
        <v>45460.359336215275</v>
      </c>
    </row>
    <row r="117">
      <c r="D117" s="281">
        <v>45460.578644884255</v>
      </c>
    </row>
    <row r="118">
      <c r="D118" s="281">
        <v>45462.367411238425</v>
      </c>
    </row>
    <row r="119">
      <c r="D119" s="281">
        <v>45462.36916180556</v>
      </c>
    </row>
    <row r="120">
      <c r="D120" s="281">
        <v>45463.393205914355</v>
      </c>
    </row>
    <row r="121">
      <c r="D121" s="281">
        <v>45464.37412658565</v>
      </c>
    </row>
    <row r="122">
      <c r="D122" s="281">
        <v>45464.38403065973</v>
      </c>
    </row>
    <row r="123">
      <c r="D123" s="281">
        <v>45464.53138885417</v>
      </c>
    </row>
    <row r="124">
      <c r="D124" s="281">
        <v>45467.48559979167</v>
      </c>
    </row>
    <row r="125">
      <c r="D125" s="281">
        <v>45468.42363369213</v>
      </c>
    </row>
    <row r="126">
      <c r="D126" s="281">
        <v>45468.72020581018</v>
      </c>
    </row>
    <row r="127">
      <c r="D127" s="281">
        <v>45469.54712717593</v>
      </c>
    </row>
    <row r="128">
      <c r="D128" s="281">
        <v>45470.36588517361</v>
      </c>
    </row>
    <row r="129">
      <c r="D129" s="281">
        <v>45471.57194635417</v>
      </c>
    </row>
    <row r="130">
      <c r="D130" s="281">
        <v>45471.57747125</v>
      </c>
    </row>
    <row r="131">
      <c r="D131" s="281">
        <v>45474.37365006944</v>
      </c>
    </row>
    <row r="132">
      <c r="D132" s="281">
        <v>45475.5551621875</v>
      </c>
    </row>
    <row r="133">
      <c r="D133" s="281">
        <v>45475.56036498843</v>
      </c>
    </row>
    <row r="134">
      <c r="D134" s="281">
        <v>45475.56169840277</v>
      </c>
    </row>
    <row r="135">
      <c r="D135" s="281">
        <v>45481.36797825231</v>
      </c>
    </row>
    <row r="136">
      <c r="D136" s="281">
        <v>45483.44030591435</v>
      </c>
    </row>
    <row r="137">
      <c r="D137" s="281">
        <v>45484.41539822917</v>
      </c>
    </row>
    <row r="138">
      <c r="D138" s="281">
        <v>45489.36570126157</v>
      </c>
    </row>
    <row r="139">
      <c r="D139" s="281">
        <v>45489.366924201386</v>
      </c>
    </row>
    <row r="140">
      <c r="D140" s="281">
        <v>45489.66473550926</v>
      </c>
    </row>
    <row r="141">
      <c r="D141" s="281">
        <v>45490.41352761574</v>
      </c>
    </row>
    <row r="142">
      <c r="D142" s="281">
        <v>45490.54850046296</v>
      </c>
    </row>
    <row r="143">
      <c r="D143" s="281">
        <v>45490.66517334491</v>
      </c>
    </row>
    <row r="144">
      <c r="D144" s="281">
        <v>45490.66664693287</v>
      </c>
    </row>
    <row r="145">
      <c r="D145" s="281">
        <v>45492.731370625</v>
      </c>
    </row>
    <row r="146">
      <c r="D146" s="281">
        <v>45495.4496350463</v>
      </c>
    </row>
    <row r="147">
      <c r="D147" s="281">
        <v>45495.450703807874</v>
      </c>
    </row>
    <row r="148">
      <c r="D148" s="281">
        <v>45495.451279409725</v>
      </c>
    </row>
    <row r="149">
      <c r="D149" s="281">
        <v>45495.48183783564</v>
      </c>
    </row>
    <row r="150">
      <c r="D150" s="281">
        <v>45497.512197372685</v>
      </c>
    </row>
    <row r="151">
      <c r="D151" s="281">
        <v>45497.515242800924</v>
      </c>
    </row>
    <row r="152">
      <c r="D152" s="281">
        <v>45498.523882395835</v>
      </c>
    </row>
    <row r="153">
      <c r="D153" s="281">
        <v>45498.61447388889</v>
      </c>
    </row>
    <row r="154">
      <c r="D154" s="281">
        <v>45499.59269310185</v>
      </c>
    </row>
    <row r="155">
      <c r="D155" s="281">
        <v>45499.65262623843</v>
      </c>
    </row>
    <row r="156">
      <c r="D156" s="281">
        <v>45502.35058831019</v>
      </c>
    </row>
    <row r="157">
      <c r="D157" s="281">
        <v>45503.49630890046</v>
      </c>
    </row>
    <row r="158">
      <c r="D158" s="281">
        <v>45503.49678699074</v>
      </c>
    </row>
    <row r="159">
      <c r="D159" s="281">
        <v>45503.497314259264</v>
      </c>
    </row>
    <row r="160">
      <c r="D160" s="281">
        <v>45503.497947800926</v>
      </c>
    </row>
    <row r="161">
      <c r="D161" s="281">
        <v>45503.49845944444</v>
      </c>
    </row>
    <row r="162">
      <c r="D162" s="281">
        <v>45503.6865390625</v>
      </c>
    </row>
    <row r="163">
      <c r="D163" s="281">
        <v>45504.58912592592</v>
      </c>
    </row>
    <row r="164">
      <c r="D164" s="281">
        <v>45504.6371844213</v>
      </c>
    </row>
    <row r="165">
      <c r="D165" s="281">
        <v>45504.650820254625</v>
      </c>
    </row>
    <row r="166">
      <c r="D166" s="281">
        <v>45505.35506099537</v>
      </c>
    </row>
    <row r="167">
      <c r="D167" s="281">
        <v>45505.35555930556</v>
      </c>
    </row>
    <row r="168">
      <c r="D168" s="281">
        <v>45511.55288768519</v>
      </c>
    </row>
    <row r="169">
      <c r="D169" s="281">
        <v>45517.395117002314</v>
      </c>
    </row>
    <row r="170">
      <c r="D170" s="281">
        <v>45517.396232534724</v>
      </c>
    </row>
    <row r="171">
      <c r="D171" s="281">
        <v>45517.64578950232</v>
      </c>
    </row>
    <row r="172">
      <c r="D172" s="281">
        <v>45518.51800199074</v>
      </c>
    </row>
    <row r="173">
      <c r="D173" s="281">
        <v>45518.51885763889</v>
      </c>
    </row>
    <row r="174">
      <c r="D174" s="281">
        <v>45519.599603055554</v>
      </c>
    </row>
    <row r="175">
      <c r="D175" s="281">
        <v>45519.695015219906</v>
      </c>
    </row>
    <row r="176">
      <c r="D176" s="281">
        <v>45524.43480016204</v>
      </c>
    </row>
    <row r="177">
      <c r="D177" s="281">
        <v>45524.43582777778</v>
      </c>
    </row>
    <row r="178">
      <c r="D178" s="281">
        <v>45524.43619114583</v>
      </c>
    </row>
    <row r="179">
      <c r="D179" s="281">
        <v>45530.54018730324</v>
      </c>
    </row>
    <row r="180">
      <c r="D180" s="281">
        <v>45531.47169421296</v>
      </c>
    </row>
    <row r="181">
      <c r="D181" s="281">
        <v>45531.539067418984</v>
      </c>
    </row>
    <row r="182">
      <c r="D182" s="281">
        <v>45531.6852530787</v>
      </c>
    </row>
    <row r="183">
      <c r="D183" s="281">
        <v>45532.67675033565</v>
      </c>
    </row>
    <row r="184">
      <c r="D184" s="281">
        <v>45541.704815000005</v>
      </c>
    </row>
    <row r="185">
      <c r="D185" s="281">
        <v>45541.70560939815</v>
      </c>
    </row>
    <row r="186">
      <c r="D186" s="281">
        <v>45548.64477601852</v>
      </c>
    </row>
    <row r="187">
      <c r="D187" s="281">
        <v>45548.66330545139</v>
      </c>
    </row>
    <row r="188">
      <c r="D188" s="281">
        <v>45553.63572394676</v>
      </c>
    </row>
    <row r="189">
      <c r="D189" s="281">
        <v>45555.41110989584</v>
      </c>
    </row>
    <row r="190">
      <c r="D190" s="281">
        <v>45555.583219872686</v>
      </c>
    </row>
    <row r="191">
      <c r="D191" s="281">
        <v>45558.35267010417</v>
      </c>
    </row>
    <row r="192">
      <c r="D192" s="281">
        <v>45568.62180583333</v>
      </c>
    </row>
    <row r="193">
      <c r="D193" s="281">
        <v>45568.62351585648</v>
      </c>
    </row>
    <row r="194">
      <c r="D194" s="281">
        <v>45568.62435704861</v>
      </c>
    </row>
    <row r="195">
      <c r="D195" s="281">
        <v>45572.41109542824</v>
      </c>
    </row>
    <row r="196">
      <c r="D196" s="281">
        <v>45572.4117819213</v>
      </c>
    </row>
    <row r="197">
      <c r="D197" s="281">
        <v>45572.41295557871</v>
      </c>
    </row>
    <row r="198">
      <c r="D198" s="281">
        <v>45572.42170028936</v>
      </c>
    </row>
    <row r="199">
      <c r="D199" s="281">
        <v>45576.64755011574</v>
      </c>
    </row>
    <row r="200">
      <c r="D200" s="281">
        <v>45576.65936953704</v>
      </c>
    </row>
    <row r="201">
      <c r="D201" s="281">
        <v>45576.66073282408</v>
      </c>
    </row>
    <row r="202">
      <c r="D202" s="281">
        <v>45580.359759212966</v>
      </c>
    </row>
    <row r="203">
      <c r="D203" s="281">
        <v>45580.361147777774</v>
      </c>
    </row>
    <row r="204">
      <c r="D204" s="281">
        <v>45580.36466857639</v>
      </c>
    </row>
    <row r="205">
      <c r="D205" s="281">
        <v>45582.35926697917</v>
      </c>
    </row>
    <row r="206">
      <c r="D206" s="281">
        <v>45582.38057181713</v>
      </c>
    </row>
    <row r="207">
      <c r="D207" s="281">
        <v>45582.38171224537</v>
      </c>
    </row>
    <row r="208">
      <c r="D208" s="281">
        <v>45587.39694233796</v>
      </c>
    </row>
    <row r="209">
      <c r="D209" s="281">
        <v>45588.348248009264</v>
      </c>
    </row>
    <row r="210">
      <c r="D210" s="281">
        <v>45590.62784598379</v>
      </c>
    </row>
    <row r="211">
      <c r="D211" s="281">
        <v>45595.34262252315</v>
      </c>
    </row>
    <row r="212">
      <c r="D212" s="281">
        <v>45607.48255971065</v>
      </c>
    </row>
    <row r="213">
      <c r="D213" s="281">
        <v>45607.48338839121</v>
      </c>
    </row>
    <row r="214">
      <c r="D214" s="281">
        <v>45607.484325046295</v>
      </c>
    </row>
    <row r="215">
      <c r="D215" s="281">
        <v>45607.48509962963</v>
      </c>
    </row>
    <row r="216">
      <c r="D216" s="281">
        <v>45607.48609369213</v>
      </c>
    </row>
    <row r="217">
      <c r="D217" s="281">
        <v>45614.55572609954</v>
      </c>
    </row>
    <row r="218">
      <c r="D218" s="281">
        <v>45614.575804120366</v>
      </c>
    </row>
    <row r="219">
      <c r="D219" s="281">
        <v>45614.6589921875</v>
      </c>
    </row>
    <row r="220">
      <c r="D220" s="281">
        <v>45614.66119809028</v>
      </c>
    </row>
    <row r="221">
      <c r="D221" s="281">
        <v>45618.36604782408</v>
      </c>
    </row>
    <row r="222">
      <c r="D222" s="281">
        <v>45618.367066990744</v>
      </c>
    </row>
    <row r="223">
      <c r="D223" s="281">
        <v>45628.43108284722</v>
      </c>
    </row>
    <row r="224">
      <c r="D224" s="281">
        <v>45635.58099802083</v>
      </c>
    </row>
    <row r="225">
      <c r="D225" s="281">
        <v>45635.65975762732</v>
      </c>
    </row>
    <row r="226">
      <c r="D226" s="281">
        <v>45636.70108702546</v>
      </c>
    </row>
    <row r="227">
      <c r="D227" s="281">
        <v>45642.42079671296</v>
      </c>
    </row>
    <row r="228">
      <c r="D228" s="281">
        <v>45642.44252545139</v>
      </c>
    </row>
    <row r="229">
      <c r="D229" s="281">
        <v>45642.445369340276</v>
      </c>
    </row>
    <row r="230">
      <c r="D230" s="281">
        <v>45642.62649400463</v>
      </c>
    </row>
    <row r="231">
      <c r="D231" s="281">
        <v>45643.47276605324</v>
      </c>
    </row>
    <row r="232">
      <c r="D232" s="281">
        <v>45644.52558141203</v>
      </c>
    </row>
    <row r="233">
      <c r="D233" s="281">
        <v>45646.65661780092</v>
      </c>
    </row>
    <row r="234">
      <c r="D234" s="281">
        <v>45657.37852734954</v>
      </c>
    </row>
    <row r="235">
      <c r="D235" s="281">
        <v>45657.38107690972</v>
      </c>
    </row>
    <row r="236">
      <c r="D236" s="281">
        <v>45657.439683854165</v>
      </c>
    </row>
    <row r="237">
      <c r="D237" s="281">
        <v>45659.418612037036</v>
      </c>
    </row>
  </sheetData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0.75"/>
    <col customWidth="1" min="4" max="4" width="12.38"/>
  </cols>
  <sheetData>
    <row r="1">
      <c r="A1" s="52" t="s">
        <v>1575</v>
      </c>
      <c r="B1" s="52" t="s">
        <v>42</v>
      </c>
      <c r="C1" s="52" t="s">
        <v>243</v>
      </c>
      <c r="D1" s="52" t="s">
        <v>56</v>
      </c>
      <c r="E1" s="52" t="s">
        <v>271</v>
      </c>
      <c r="F1" s="47" t="s">
        <v>1576</v>
      </c>
      <c r="G1" s="47" t="s">
        <v>1577</v>
      </c>
      <c r="H1" s="47" t="s">
        <v>1578</v>
      </c>
      <c r="I1" s="47" t="s">
        <v>1579</v>
      </c>
    </row>
    <row r="2">
      <c r="A2" s="47">
        <v>2.0245156E7</v>
      </c>
      <c r="B2" s="47" t="s">
        <v>1314</v>
      </c>
      <c r="C2" s="49">
        <v>2348.0</v>
      </c>
      <c r="D2" s="49">
        <v>0.0</v>
      </c>
      <c r="E2" s="49">
        <v>2348.0</v>
      </c>
      <c r="F2" s="49">
        <v>1198.0</v>
      </c>
      <c r="G2" s="50">
        <v>0.510221465076661</v>
      </c>
      <c r="H2" s="50">
        <v>0.510221465076661</v>
      </c>
      <c r="I2" s="47">
        <v>1.0</v>
      </c>
    </row>
    <row r="3">
      <c r="A3" s="47">
        <v>2.0245157E7</v>
      </c>
      <c r="B3" s="47" t="s">
        <v>1316</v>
      </c>
      <c r="C3" s="49">
        <v>5213.29</v>
      </c>
      <c r="D3" s="49">
        <v>0.0</v>
      </c>
      <c r="E3" s="49">
        <v>5213.29</v>
      </c>
      <c r="F3" s="49">
        <v>1945.0099999999998</v>
      </c>
      <c r="G3" s="50">
        <v>0.3730868606964124</v>
      </c>
      <c r="H3" s="50">
        <v>0.0</v>
      </c>
      <c r="I3" s="47">
        <v>1.0</v>
      </c>
    </row>
    <row r="4">
      <c r="A4" s="47" t="s">
        <v>249</v>
      </c>
      <c r="B4" s="47"/>
      <c r="C4" s="49">
        <v>7561.29</v>
      </c>
      <c r="D4" s="49">
        <v>0.0</v>
      </c>
      <c r="E4" s="49">
        <v>7561.29</v>
      </c>
      <c r="F4" s="49">
        <v>3143.0099999999998</v>
      </c>
      <c r="G4" s="50">
        <v>0.4416541628865367</v>
      </c>
      <c r="H4" s="50">
        <v>0.510221465076661</v>
      </c>
      <c r="I4" s="47">
        <v>2.0</v>
      </c>
    </row>
    <row r="5">
      <c r="D5" s="281">
        <v>45678.496512592596</v>
      </c>
    </row>
    <row r="6">
      <c r="D6" s="281">
        <v>45678.51705534723</v>
      </c>
    </row>
    <row r="7">
      <c r="D7" s="281">
        <v>45684.601950717595</v>
      </c>
    </row>
    <row r="8">
      <c r="D8" s="281">
        <v>45684.606260925924</v>
      </c>
    </row>
    <row r="9">
      <c r="D9" s="281">
        <v>45688.38981875</v>
      </c>
    </row>
    <row r="10">
      <c r="D10" s="281">
        <v>45688.391314560184</v>
      </c>
    </row>
    <row r="11">
      <c r="D11" s="281">
        <v>45700.384794513884</v>
      </c>
    </row>
    <row r="22">
      <c r="D22" s="281"/>
    </row>
    <row r="44">
      <c r="D44" s="281">
        <v>45481.37737598379</v>
      </c>
    </row>
    <row r="87">
      <c r="D87" s="281">
        <v>45446.60936268518</v>
      </c>
    </row>
    <row r="89">
      <c r="D89" s="281">
        <v>45511.5472696875</v>
      </c>
    </row>
    <row r="92">
      <c r="D92" s="281">
        <v>45440.528896689815</v>
      </c>
    </row>
    <row r="93">
      <c r="D93" s="281">
        <v>45441.44781857639</v>
      </c>
    </row>
    <row r="94">
      <c r="D94" s="281">
        <v>45441.59015201389</v>
      </c>
    </row>
    <row r="95">
      <c r="D95" s="281">
        <v>45441.61272866898</v>
      </c>
    </row>
    <row r="96">
      <c r="D96" s="281">
        <v>45442.48139097222</v>
      </c>
    </row>
    <row r="97">
      <c r="D97" s="281">
        <v>45443.58303652778</v>
      </c>
    </row>
    <row r="98">
      <c r="D98" s="281">
        <v>45446.50089283565</v>
      </c>
    </row>
    <row r="99">
      <c r="D99" s="281">
        <v>45446.60028462963</v>
      </c>
    </row>
    <row r="100">
      <c r="D100" s="281">
        <v>45446.601148738424</v>
      </c>
    </row>
    <row r="101">
      <c r="D101" s="281">
        <v>45446.601665752314</v>
      </c>
    </row>
    <row r="102">
      <c r="D102" s="281">
        <v>45446.637260034724</v>
      </c>
    </row>
    <row r="103">
      <c r="D103" s="281">
        <v>45446.64037231481</v>
      </c>
    </row>
    <row r="104">
      <c r="D104" s="281">
        <v>45446.70887887731</v>
      </c>
    </row>
    <row r="105">
      <c r="D105" s="281">
        <v>45448.35675931713</v>
      </c>
    </row>
    <row r="106">
      <c r="D106" s="281">
        <v>45448.43502491898</v>
      </c>
    </row>
    <row r="107">
      <c r="D107" s="281">
        <v>45448.43667996528</v>
      </c>
    </row>
    <row r="108">
      <c r="D108" s="281">
        <v>45448.586114108795</v>
      </c>
    </row>
    <row r="109">
      <c r="D109" s="281">
        <v>45448.62165347222</v>
      </c>
    </row>
    <row r="110">
      <c r="D110" s="281">
        <v>45449.35027357639</v>
      </c>
    </row>
    <row r="111">
      <c r="D111" s="281">
        <v>45449.350987199075</v>
      </c>
    </row>
    <row r="112">
      <c r="D112" s="281">
        <v>45453.43346364584</v>
      </c>
    </row>
    <row r="113">
      <c r="D113" s="281">
        <v>45455.3451415625</v>
      </c>
    </row>
    <row r="114">
      <c r="D114" s="281">
        <v>45455.35749193287</v>
      </c>
    </row>
    <row r="115">
      <c r="D115" s="281">
        <v>45460.35391479167</v>
      </c>
    </row>
    <row r="116">
      <c r="D116" s="281">
        <v>45460.3593419213</v>
      </c>
    </row>
    <row r="117">
      <c r="D117" s="281">
        <v>45460.57864908565</v>
      </c>
    </row>
    <row r="118">
      <c r="D118" s="281">
        <v>45462.36741293981</v>
      </c>
    </row>
    <row r="119">
      <c r="D119" s="281">
        <v>45462.369163854164</v>
      </c>
    </row>
    <row r="120">
      <c r="D120" s="281">
        <v>45463.3932103588</v>
      </c>
    </row>
    <row r="121">
      <c r="D121" s="281">
        <v>45464.37412931713</v>
      </c>
    </row>
    <row r="122">
      <c r="D122" s="281">
        <v>45464.38403577547</v>
      </c>
    </row>
    <row r="123">
      <c r="D123" s="281">
        <v>45464.53139089121</v>
      </c>
    </row>
    <row r="124">
      <c r="D124" s="281">
        <v>45467.48560332176</v>
      </c>
    </row>
    <row r="125">
      <c r="D125" s="281">
        <v>45468.42363665509</v>
      </c>
    </row>
    <row r="126">
      <c r="D126" s="281">
        <v>45468.72020855324</v>
      </c>
    </row>
    <row r="127">
      <c r="D127" s="281">
        <v>45469.54713077546</v>
      </c>
    </row>
    <row r="128">
      <c r="D128" s="281">
        <v>45470.36588726852</v>
      </c>
    </row>
    <row r="129">
      <c r="D129" s="281">
        <v>45471.571948888886</v>
      </c>
    </row>
    <row r="130">
      <c r="D130" s="281">
        <v>45471.57747392361</v>
      </c>
    </row>
    <row r="131">
      <c r="D131" s="281">
        <v>45474.373655104166</v>
      </c>
    </row>
    <row r="132">
      <c r="D132" s="281">
        <v>45475.5551655787</v>
      </c>
    </row>
    <row r="133">
      <c r="D133" s="281">
        <v>45475.56036768519</v>
      </c>
    </row>
    <row r="134">
      <c r="D134" s="281">
        <v>45475.56170122685</v>
      </c>
    </row>
    <row r="135">
      <c r="D135" s="281">
        <v>45481.367980787036</v>
      </c>
    </row>
    <row r="136">
      <c r="D136" s="281">
        <v>45483.440310439815</v>
      </c>
    </row>
    <row r="137">
      <c r="D137" s="281">
        <v>45484.415403935185</v>
      </c>
    </row>
    <row r="138">
      <c r="D138" s="281">
        <v>45489.36570296296</v>
      </c>
    </row>
    <row r="139">
      <c r="D139" s="281">
        <v>45489.36692645833</v>
      </c>
    </row>
    <row r="140">
      <c r="D140" s="281">
        <v>45489.66473849537</v>
      </c>
    </row>
    <row r="141">
      <c r="D141" s="281">
        <v>45490.41353168982</v>
      </c>
    </row>
    <row r="142">
      <c r="D142" s="281">
        <v>45490.54850291667</v>
      </c>
    </row>
    <row r="143">
      <c r="D143" s="281">
        <v>45490.66517603009</v>
      </c>
    </row>
    <row r="144">
      <c r="D144" s="281">
        <v>45490.66665017361</v>
      </c>
    </row>
    <row r="145">
      <c r="D145" s="281">
        <v>45492.73137664352</v>
      </c>
    </row>
    <row r="146">
      <c r="D146" s="281">
        <v>45495.44963844908</v>
      </c>
    </row>
    <row r="147">
      <c r="D147" s="281">
        <v>45495.450709282406</v>
      </c>
    </row>
    <row r="148">
      <c r="D148" s="281">
        <v>45495.4512921875</v>
      </c>
    </row>
    <row r="149">
      <c r="D149" s="281">
        <v>45495.48184125</v>
      </c>
    </row>
    <row r="150">
      <c r="D150" s="281">
        <v>45497.51220280092</v>
      </c>
    </row>
    <row r="151">
      <c r="D151" s="281">
        <v>45497.515245613424</v>
      </c>
    </row>
    <row r="152">
      <c r="D152" s="281">
        <v>45498.52388487269</v>
      </c>
    </row>
    <row r="153">
      <c r="D153" s="281">
        <v>45498.61449690972</v>
      </c>
    </row>
    <row r="154">
      <c r="D154" s="281">
        <v>45499.592696481486</v>
      </c>
    </row>
    <row r="155">
      <c r="D155" s="281">
        <v>45499.65263016203</v>
      </c>
    </row>
    <row r="156">
      <c r="D156" s="281">
        <v>45502.35059074074</v>
      </c>
    </row>
    <row r="157">
      <c r="D157" s="281">
        <v>45503.49631162037</v>
      </c>
    </row>
    <row r="158">
      <c r="D158" s="281">
        <v>45503.49678944444</v>
      </c>
    </row>
    <row r="159">
      <c r="D159" s="281">
        <v>45503.49732293982</v>
      </c>
    </row>
    <row r="160">
      <c r="D160" s="281">
        <v>45503.49796835648</v>
      </c>
    </row>
    <row r="161">
      <c r="D161" s="281">
        <v>45503.49846202546</v>
      </c>
    </row>
    <row r="162">
      <c r="D162" s="281">
        <v>45503.68654475694</v>
      </c>
    </row>
    <row r="163">
      <c r="D163" s="281">
        <v>45504.58913432871</v>
      </c>
    </row>
    <row r="164">
      <c r="D164" s="281">
        <v>45504.63719314815</v>
      </c>
    </row>
    <row r="165">
      <c r="D165" s="281">
        <v>45504.6508244213</v>
      </c>
    </row>
    <row r="166">
      <c r="D166" s="281">
        <v>45505.35506935185</v>
      </c>
    </row>
    <row r="167">
      <c r="D167" s="281">
        <v>45505.35556373843</v>
      </c>
    </row>
    <row r="168">
      <c r="D168" s="281">
        <v>45511.55289020833</v>
      </c>
    </row>
    <row r="169">
      <c r="D169" s="281">
        <v>45517.395120960646</v>
      </c>
    </row>
    <row r="170">
      <c r="D170" s="281">
        <v>45517.39623679398</v>
      </c>
    </row>
    <row r="171">
      <c r="D171" s="281">
        <v>45517.64579292824</v>
      </c>
    </row>
    <row r="172">
      <c r="D172" s="281">
        <v>45518.51801046296</v>
      </c>
    </row>
    <row r="173">
      <c r="D173" s="281">
        <v>45518.518860393524</v>
      </c>
    </row>
    <row r="174">
      <c r="D174" s="281">
        <v>45519.59960835648</v>
      </c>
    </row>
    <row r="175">
      <c r="D175" s="281">
        <v>45519.69501800926</v>
      </c>
    </row>
    <row r="176">
      <c r="D176" s="281">
        <v>45524.43480386574</v>
      </c>
    </row>
    <row r="177">
      <c r="D177" s="281">
        <v>45524.4358403125</v>
      </c>
    </row>
    <row r="178">
      <c r="D178" s="281">
        <v>45524.43619394676</v>
      </c>
    </row>
    <row r="179">
      <c r="D179" s="281">
        <v>45530.54019042824</v>
      </c>
    </row>
    <row r="180">
      <c r="D180" s="281">
        <v>45531.4716987037</v>
      </c>
    </row>
    <row r="181">
      <c r="D181" s="281">
        <v>45531.539072175925</v>
      </c>
    </row>
    <row r="182">
      <c r="D182" s="281">
        <v>45531.68525578704</v>
      </c>
    </row>
    <row r="183">
      <c r="D183" s="281">
        <v>45532.676754768516</v>
      </c>
    </row>
    <row r="184">
      <c r="D184" s="281">
        <v>45541.70481792824</v>
      </c>
    </row>
    <row r="185">
      <c r="D185" s="281">
        <v>45541.705611400466</v>
      </c>
    </row>
    <row r="186">
      <c r="D186" s="281">
        <v>45548.64477875</v>
      </c>
    </row>
    <row r="187">
      <c r="D187" s="281">
        <v>45548.66333282407</v>
      </c>
    </row>
    <row r="188">
      <c r="D188" s="281">
        <v>45553.63572726852</v>
      </c>
    </row>
    <row r="189">
      <c r="D189" s="281">
        <v>45555.41111296296</v>
      </c>
    </row>
    <row r="190">
      <c r="D190" s="281">
        <v>45555.58322350694</v>
      </c>
    </row>
    <row r="191">
      <c r="D191" s="281">
        <v>45558.35267304398</v>
      </c>
    </row>
    <row r="192">
      <c r="D192" s="281">
        <v>45568.62181222222</v>
      </c>
    </row>
    <row r="193">
      <c r="D193" s="281">
        <v>45568.6235177662</v>
      </c>
    </row>
    <row r="194">
      <c r="D194" s="281">
        <v>45568.62436003472</v>
      </c>
    </row>
    <row r="195">
      <c r="D195" s="281">
        <v>45572.41109758102</v>
      </c>
    </row>
    <row r="196">
      <c r="D196" s="281">
        <v>45572.411786909724</v>
      </c>
    </row>
    <row r="197">
      <c r="D197" s="281">
        <v>45572.41295864583</v>
      </c>
    </row>
    <row r="198">
      <c r="D198" s="281">
        <v>45572.42170386574</v>
      </c>
    </row>
    <row r="199">
      <c r="D199" s="281">
        <v>45576.64756653935</v>
      </c>
    </row>
    <row r="200">
      <c r="D200" s="281">
        <v>45576.659372152775</v>
      </c>
    </row>
    <row r="201">
      <c r="D201" s="281">
        <v>45576.660735717596</v>
      </c>
    </row>
    <row r="202">
      <c r="D202" s="281">
        <v>45580.35976216436</v>
      </c>
    </row>
    <row r="203">
      <c r="D203" s="281">
        <v>45580.36115163194</v>
      </c>
    </row>
    <row r="204">
      <c r="D204" s="281">
        <v>45580.36467164352</v>
      </c>
    </row>
    <row r="205">
      <c r="D205" s="281">
        <v>45582.35927052083</v>
      </c>
    </row>
    <row r="206">
      <c r="D206" s="281">
        <v>45582.38058038194</v>
      </c>
    </row>
    <row r="207">
      <c r="D207" s="281">
        <v>45582.381715578704</v>
      </c>
    </row>
    <row r="208">
      <c r="D208" s="281">
        <v>45587.396945625005</v>
      </c>
    </row>
    <row r="209">
      <c r="D209" s="281">
        <v>45588.3482541088</v>
      </c>
    </row>
    <row r="210">
      <c r="D210" s="281">
        <v>45590.62784922453</v>
      </c>
    </row>
    <row r="211">
      <c r="D211" s="281">
        <v>45595.342625624995</v>
      </c>
    </row>
    <row r="212">
      <c r="D212" s="281">
        <v>45607.482577800925</v>
      </c>
    </row>
    <row r="213">
      <c r="D213" s="281">
        <v>45607.48339195602</v>
      </c>
    </row>
    <row r="214">
      <c r="D214" s="281">
        <v>45607.48433472222</v>
      </c>
    </row>
    <row r="215">
      <c r="D215" s="281">
        <v>45607.48510276621</v>
      </c>
    </row>
    <row r="216">
      <c r="D216" s="281">
        <v>45607.48609712963</v>
      </c>
    </row>
    <row r="217">
      <c r="D217" s="281">
        <v>45614.55573623843</v>
      </c>
    </row>
    <row r="218">
      <c r="D218" s="281">
        <v>45614.57580759259</v>
      </c>
    </row>
    <row r="219">
      <c r="D219" s="281">
        <v>45614.658995370366</v>
      </c>
    </row>
    <row r="220">
      <c r="D220" s="281">
        <v>45614.66120174769</v>
      </c>
    </row>
    <row r="221">
      <c r="D221" s="281">
        <v>45618.36605146991</v>
      </c>
    </row>
    <row r="222">
      <c r="D222" s="281">
        <v>45618.36706942129</v>
      </c>
    </row>
    <row r="223">
      <c r="D223" s="281">
        <v>45628.43108846065</v>
      </c>
    </row>
    <row r="224">
      <c r="D224" s="281">
        <v>45635.581013726856</v>
      </c>
    </row>
    <row r="225">
      <c r="D225" s="281">
        <v>45635.65976591435</v>
      </c>
    </row>
    <row r="226">
      <c r="D226" s="281">
        <v>45636.70109087963</v>
      </c>
    </row>
    <row r="227">
      <c r="D227" s="281">
        <v>45642.4208006713</v>
      </c>
    </row>
    <row r="228">
      <c r="D228" s="281">
        <v>45642.44253984954</v>
      </c>
    </row>
    <row r="229">
      <c r="D229" s="281">
        <v>45642.4453871875</v>
      </c>
    </row>
    <row r="230">
      <c r="D230" s="281">
        <v>45642.62649810185</v>
      </c>
    </row>
    <row r="231">
      <c r="D231" s="281">
        <v>45643.472767997686</v>
      </c>
    </row>
    <row r="232">
      <c r="D232" s="281">
        <v>45644.525583622686</v>
      </c>
    </row>
    <row r="233">
      <c r="D233" s="281">
        <v>45646.65661947917</v>
      </c>
    </row>
    <row r="234">
      <c r="D234" s="281">
        <v>45657.37853028935</v>
      </c>
    </row>
    <row r="235">
      <c r="D235" s="281">
        <v>45657.38108061343</v>
      </c>
    </row>
    <row r="236">
      <c r="D236" s="281">
        <v>45657.43969293981</v>
      </c>
    </row>
    <row r="237">
      <c r="D237" s="281">
        <v>45659.4186146875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0.75"/>
    <col customWidth="1" min="4" max="4" width="12.38"/>
  </cols>
  <sheetData>
    <row r="1"/>
    <row r="2">
      <c r="F2" s="49"/>
      <c r="G2" s="50"/>
    </row>
    <row r="3">
      <c r="F3" s="49"/>
      <c r="G3" s="50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D22" s="281"/>
    </row>
    <row r="44">
      <c r="D44" s="281"/>
    </row>
    <row r="87">
      <c r="D87" s="281">
        <v>45446.60936268518</v>
      </c>
    </row>
    <row r="89">
      <c r="D89" s="281">
        <v>45511.5472696875</v>
      </c>
    </row>
    <row r="92">
      <c r="D92" s="281">
        <v>45440.528896689815</v>
      </c>
    </row>
    <row r="93">
      <c r="D93" s="281">
        <v>45441.44781857639</v>
      </c>
    </row>
    <row r="94">
      <c r="D94" s="281">
        <v>45441.59015201389</v>
      </c>
    </row>
    <row r="95">
      <c r="D95" s="281">
        <v>45441.61272866898</v>
      </c>
    </row>
    <row r="96">
      <c r="D96" s="281">
        <v>45442.48139097222</v>
      </c>
    </row>
    <row r="97">
      <c r="D97" s="281">
        <v>45443.58303652778</v>
      </c>
    </row>
    <row r="98">
      <c r="D98" s="281">
        <v>45446.50089283565</v>
      </c>
    </row>
    <row r="99">
      <c r="D99" s="281">
        <v>45446.60028462963</v>
      </c>
    </row>
    <row r="100">
      <c r="D100" s="281">
        <v>45446.601148738424</v>
      </c>
    </row>
    <row r="101">
      <c r="D101" s="281">
        <v>45446.601665752314</v>
      </c>
    </row>
    <row r="102">
      <c r="D102" s="281">
        <v>45446.637260034724</v>
      </c>
    </row>
    <row r="103">
      <c r="D103" s="281">
        <v>45446.64037231481</v>
      </c>
    </row>
    <row r="104">
      <c r="D104" s="281">
        <v>45446.70887887731</v>
      </c>
    </row>
    <row r="105">
      <c r="D105" s="281">
        <v>45448.35675931713</v>
      </c>
    </row>
    <row r="106">
      <c r="D106" s="281">
        <v>45448.43502491898</v>
      </c>
    </row>
    <row r="107">
      <c r="D107" s="281">
        <v>45448.43667996528</v>
      </c>
    </row>
    <row r="108">
      <c r="D108" s="281">
        <v>45448.586114108795</v>
      </c>
    </row>
    <row r="109">
      <c r="D109" s="281">
        <v>45448.62165347222</v>
      </c>
    </row>
    <row r="110">
      <c r="D110" s="281">
        <v>45449.35027357639</v>
      </c>
    </row>
    <row r="111">
      <c r="D111" s="281">
        <v>45449.350987199075</v>
      </c>
    </row>
    <row r="112">
      <c r="D112" s="281">
        <v>45453.43346364584</v>
      </c>
    </row>
    <row r="113">
      <c r="D113" s="281">
        <v>45455.3451415625</v>
      </c>
    </row>
    <row r="114">
      <c r="D114" s="281">
        <v>45455.35749193287</v>
      </c>
    </row>
    <row r="115">
      <c r="D115" s="281">
        <v>45460.35391479167</v>
      </c>
    </row>
    <row r="116">
      <c r="D116" s="281">
        <v>45460.3593419213</v>
      </c>
    </row>
    <row r="117">
      <c r="D117" s="281">
        <v>45460.57864908565</v>
      </c>
    </row>
    <row r="118">
      <c r="D118" s="281">
        <v>45462.36741293981</v>
      </c>
    </row>
    <row r="119">
      <c r="D119" s="281">
        <v>45462.369163854164</v>
      </c>
    </row>
    <row r="120">
      <c r="D120" s="281">
        <v>45463.3932103588</v>
      </c>
    </row>
    <row r="121">
      <c r="D121" s="281">
        <v>45464.37412931713</v>
      </c>
    </row>
    <row r="122">
      <c r="D122" s="281">
        <v>45464.38403577547</v>
      </c>
    </row>
    <row r="123">
      <c r="D123" s="281">
        <v>45464.53139089121</v>
      </c>
    </row>
    <row r="124">
      <c r="D124" s="281">
        <v>45467.48560332176</v>
      </c>
    </row>
    <row r="125">
      <c r="D125" s="281">
        <v>45468.42363665509</v>
      </c>
    </row>
    <row r="126">
      <c r="D126" s="281">
        <v>45468.72020855324</v>
      </c>
    </row>
    <row r="127">
      <c r="D127" s="281">
        <v>45469.54713077546</v>
      </c>
    </row>
    <row r="128">
      <c r="D128" s="281">
        <v>45470.36588726852</v>
      </c>
    </row>
    <row r="129">
      <c r="D129" s="281">
        <v>45471.571948888886</v>
      </c>
    </row>
    <row r="130">
      <c r="D130" s="281">
        <v>45471.57747392361</v>
      </c>
    </row>
    <row r="131">
      <c r="D131" s="281">
        <v>45474.373655104166</v>
      </c>
    </row>
    <row r="132">
      <c r="D132" s="281">
        <v>45475.5551655787</v>
      </c>
    </row>
    <row r="133">
      <c r="D133" s="281">
        <v>45475.56036768519</v>
      </c>
    </row>
    <row r="134">
      <c r="D134" s="281">
        <v>45475.56170122685</v>
      </c>
    </row>
    <row r="135">
      <c r="D135" s="281">
        <v>45481.367980787036</v>
      </c>
    </row>
    <row r="136">
      <c r="D136" s="281">
        <v>45483.440310439815</v>
      </c>
    </row>
    <row r="137">
      <c r="D137" s="281">
        <v>45484.415403935185</v>
      </c>
    </row>
    <row r="138">
      <c r="D138" s="281">
        <v>45489.36570296296</v>
      </c>
    </row>
    <row r="139">
      <c r="D139" s="281">
        <v>45489.36692645833</v>
      </c>
    </row>
    <row r="140">
      <c r="D140" s="281">
        <v>45489.66473849537</v>
      </c>
    </row>
    <row r="141">
      <c r="D141" s="281">
        <v>45490.41353168982</v>
      </c>
    </row>
    <row r="142">
      <c r="D142" s="281">
        <v>45490.54850291667</v>
      </c>
    </row>
    <row r="143">
      <c r="D143" s="281">
        <v>45490.66517603009</v>
      </c>
    </row>
    <row r="144">
      <c r="D144" s="281">
        <v>45490.66665017361</v>
      </c>
    </row>
    <row r="145">
      <c r="D145" s="281">
        <v>45492.73137664352</v>
      </c>
    </row>
    <row r="146">
      <c r="D146" s="281">
        <v>45495.44963844908</v>
      </c>
    </row>
    <row r="147">
      <c r="D147" s="281">
        <v>45495.450709282406</v>
      </c>
    </row>
    <row r="148">
      <c r="D148" s="281">
        <v>45495.4512921875</v>
      </c>
    </row>
    <row r="149">
      <c r="D149" s="281">
        <v>45495.48184125</v>
      </c>
    </row>
    <row r="150">
      <c r="D150" s="281">
        <v>45497.51220280092</v>
      </c>
    </row>
    <row r="151">
      <c r="D151" s="281">
        <v>45497.515245613424</v>
      </c>
    </row>
    <row r="152">
      <c r="D152" s="281">
        <v>45498.52388487269</v>
      </c>
    </row>
    <row r="153">
      <c r="D153" s="281">
        <v>45498.61449690972</v>
      </c>
    </row>
    <row r="154">
      <c r="D154" s="281">
        <v>45499.592696481486</v>
      </c>
    </row>
    <row r="155">
      <c r="D155" s="281">
        <v>45499.65263016203</v>
      </c>
    </row>
    <row r="156">
      <c r="D156" s="281">
        <v>45502.35059074074</v>
      </c>
    </row>
    <row r="157">
      <c r="D157" s="281">
        <v>45503.49631162037</v>
      </c>
    </row>
    <row r="158">
      <c r="D158" s="281">
        <v>45503.49678944444</v>
      </c>
    </row>
    <row r="159">
      <c r="D159" s="281">
        <v>45503.49732293982</v>
      </c>
    </row>
    <row r="160">
      <c r="D160" s="281">
        <v>45503.49796835648</v>
      </c>
    </row>
    <row r="161">
      <c r="D161" s="281">
        <v>45503.49846202546</v>
      </c>
    </row>
    <row r="162">
      <c r="D162" s="281">
        <v>45503.68654475694</v>
      </c>
    </row>
    <row r="163">
      <c r="D163" s="281">
        <v>45504.58913432871</v>
      </c>
    </row>
    <row r="164">
      <c r="D164" s="281">
        <v>45504.63719314815</v>
      </c>
    </row>
    <row r="165">
      <c r="D165" s="281">
        <v>45504.6508244213</v>
      </c>
    </row>
    <row r="166">
      <c r="D166" s="281">
        <v>45505.35506935185</v>
      </c>
    </row>
    <row r="167">
      <c r="D167" s="281">
        <v>45505.35556373843</v>
      </c>
    </row>
    <row r="168">
      <c r="D168" s="281">
        <v>45511.55289020833</v>
      </c>
    </row>
    <row r="169">
      <c r="D169" s="281">
        <v>45517.395120960646</v>
      </c>
    </row>
    <row r="170">
      <c r="D170" s="281">
        <v>45517.39623679398</v>
      </c>
    </row>
    <row r="171">
      <c r="D171" s="281">
        <v>45517.64579292824</v>
      </c>
    </row>
    <row r="172">
      <c r="D172" s="281">
        <v>45518.51801046296</v>
      </c>
    </row>
    <row r="173">
      <c r="D173" s="281">
        <v>45518.518860393524</v>
      </c>
    </row>
    <row r="174">
      <c r="D174" s="281">
        <v>45519.59960835648</v>
      </c>
    </row>
    <row r="175">
      <c r="D175" s="281">
        <v>45519.69501800926</v>
      </c>
    </row>
    <row r="176">
      <c r="D176" s="281">
        <v>45524.43480386574</v>
      </c>
    </row>
    <row r="177">
      <c r="D177" s="281">
        <v>45524.4358403125</v>
      </c>
    </row>
    <row r="178">
      <c r="D178" s="281">
        <v>45524.43619394676</v>
      </c>
    </row>
    <row r="179">
      <c r="D179" s="281">
        <v>45530.54019042824</v>
      </c>
    </row>
    <row r="180">
      <c r="D180" s="281">
        <v>45531.4716987037</v>
      </c>
    </row>
    <row r="181">
      <c r="D181" s="281">
        <v>45531.539072175925</v>
      </c>
    </row>
    <row r="182">
      <c r="D182" s="281">
        <v>45531.68525578704</v>
      </c>
    </row>
    <row r="183">
      <c r="D183" s="281">
        <v>45532.676754768516</v>
      </c>
    </row>
    <row r="184">
      <c r="D184" s="281">
        <v>45541.70481792824</v>
      </c>
    </row>
    <row r="185">
      <c r="D185" s="281">
        <v>45541.705611400466</v>
      </c>
    </row>
    <row r="186">
      <c r="D186" s="281">
        <v>45548.64477875</v>
      </c>
    </row>
    <row r="187">
      <c r="D187" s="281">
        <v>45548.66333282407</v>
      </c>
    </row>
    <row r="188">
      <c r="D188" s="281">
        <v>45553.63572726852</v>
      </c>
    </row>
    <row r="189">
      <c r="D189" s="281">
        <v>45555.41111296296</v>
      </c>
    </row>
    <row r="190">
      <c r="D190" s="281">
        <v>45555.58322350694</v>
      </c>
    </row>
    <row r="191">
      <c r="D191" s="281">
        <v>45558.35267304398</v>
      </c>
    </row>
    <row r="192">
      <c r="D192" s="281">
        <v>45568.62183413195</v>
      </c>
    </row>
    <row r="193">
      <c r="D193" s="281">
        <v>45568.62351952546</v>
      </c>
    </row>
    <row r="194">
      <c r="D194" s="281">
        <v>45568.624363020834</v>
      </c>
    </row>
    <row r="195">
      <c r="D195" s="281">
        <v>45572.41109996528</v>
      </c>
    </row>
    <row r="196">
      <c r="D196" s="281">
        <v>45572.41179003472</v>
      </c>
    </row>
    <row r="197">
      <c r="D197" s="281">
        <v>45572.412961724534</v>
      </c>
    </row>
    <row r="198">
      <c r="D198" s="281">
        <v>45572.421705995366</v>
      </c>
    </row>
    <row r="199">
      <c r="D199" s="281">
        <v>45576.64758240741</v>
      </c>
    </row>
    <row r="200">
      <c r="D200" s="281">
        <v>45576.65937488426</v>
      </c>
    </row>
    <row r="201">
      <c r="D201" s="281">
        <v>45576.66073832176</v>
      </c>
    </row>
    <row r="202">
      <c r="D202" s="281">
        <v>45580.35977131945</v>
      </c>
    </row>
    <row r="203">
      <c r="D203" s="281">
        <v>45580.36116072917</v>
      </c>
    </row>
    <row r="204">
      <c r="D204" s="281">
        <v>45580.36467791667</v>
      </c>
    </row>
    <row r="205">
      <c r="D205" s="281">
        <v>45582.359274699076</v>
      </c>
    </row>
    <row r="206">
      <c r="D206" s="281">
        <v>45582.38058428241</v>
      </c>
    </row>
    <row r="207">
      <c r="D207" s="281">
        <v>45582.38171800926</v>
      </c>
    </row>
    <row r="208">
      <c r="D208" s="281">
        <v>45587.396948587964</v>
      </c>
    </row>
    <row r="209">
      <c r="D209" s="281">
        <v>45588.34826125</v>
      </c>
    </row>
    <row r="210">
      <c r="D210" s="281">
        <v>45590.627855162034</v>
      </c>
    </row>
    <row r="211">
      <c r="D211" s="281">
        <v>45595.34262916667</v>
      </c>
    </row>
    <row r="212">
      <c r="D212" s="281">
        <v>45607.48259339121</v>
      </c>
    </row>
    <row r="213">
      <c r="D213" s="281">
        <v>45607.48340020834</v>
      </c>
    </row>
    <row r="214">
      <c r="D214" s="281">
        <v>45607.484338124996</v>
      </c>
    </row>
    <row r="215">
      <c r="D215" s="281">
        <v>45607.48510651621</v>
      </c>
    </row>
    <row r="216">
      <c r="D216" s="281">
        <v>45607.48610145833</v>
      </c>
    </row>
    <row r="217">
      <c r="D217" s="281">
        <v>45614.55573920139</v>
      </c>
    </row>
    <row r="218">
      <c r="D218" s="281">
        <v>45614.57581149305</v>
      </c>
    </row>
    <row r="219">
      <c r="D219" s="281">
        <v>45614.65899848379</v>
      </c>
    </row>
    <row r="220">
      <c r="D220" s="281">
        <v>45614.661212858795</v>
      </c>
    </row>
    <row r="221">
      <c r="D221" s="281">
        <v>45618.36605454861</v>
      </c>
    </row>
    <row r="222">
      <c r="D222" s="281">
        <v>45618.36707184028</v>
      </c>
    </row>
    <row r="223">
      <c r="D223" s="281">
        <v>45628.43109054398</v>
      </c>
    </row>
    <row r="224">
      <c r="D224" s="281">
        <v>45635.58102048611</v>
      </c>
    </row>
    <row r="225">
      <c r="D225" s="281">
        <v>45635.65976805556</v>
      </c>
    </row>
    <row r="226">
      <c r="D226" s="281">
        <v>45636.70109878472</v>
      </c>
    </row>
    <row r="227">
      <c r="D227" s="281">
        <v>45642.42080603009</v>
      </c>
    </row>
    <row r="228">
      <c r="D228" s="281">
        <v>45642.4425471412</v>
      </c>
    </row>
    <row r="229">
      <c r="D229" s="281">
        <v>45642.44540489583</v>
      </c>
    </row>
    <row r="230">
      <c r="D230" s="281">
        <v>45642.62650219907</v>
      </c>
    </row>
    <row r="231">
      <c r="D231" s="281">
        <v>45643.47277420139</v>
      </c>
    </row>
    <row r="232">
      <c r="D232" s="281">
        <v>45644.525598761575</v>
      </c>
    </row>
    <row r="233">
      <c r="D233" s="281">
        <v>45646.6566212037</v>
      </c>
    </row>
    <row r="234">
      <c r="D234" s="281">
        <v>45657.37854333333</v>
      </c>
    </row>
    <row r="235">
      <c r="D235" s="281">
        <v>45657.38108472222</v>
      </c>
    </row>
    <row r="236">
      <c r="D236" s="281">
        <v>45657.43969503472</v>
      </c>
    </row>
    <row r="237">
      <c r="D237" s="281">
        <v>45659.418619675926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0.75"/>
    <col customWidth="1" min="4" max="4" width="12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87">
      <c r="D87" s="281">
        <v>45446.60936268518</v>
      </c>
    </row>
    <row r="89">
      <c r="D89" s="281">
        <v>45511.547278680555</v>
      </c>
    </row>
    <row r="92">
      <c r="D92" s="281">
        <v>45440.528896689815</v>
      </c>
    </row>
    <row r="93">
      <c r="D93" s="281">
        <v>45441.44781857639</v>
      </c>
    </row>
    <row r="94">
      <c r="D94" s="281">
        <v>45441.59015201389</v>
      </c>
    </row>
    <row r="95">
      <c r="D95" s="281">
        <v>45441.61272866898</v>
      </c>
    </row>
    <row r="96">
      <c r="D96" s="281">
        <v>45442.48139097222</v>
      </c>
    </row>
    <row r="97">
      <c r="D97" s="281">
        <v>45443.58303652778</v>
      </c>
    </row>
    <row r="98">
      <c r="D98" s="281">
        <v>45446.50089283565</v>
      </c>
    </row>
    <row r="99">
      <c r="D99" s="281">
        <v>45446.60028462963</v>
      </c>
    </row>
    <row r="100">
      <c r="D100" s="281">
        <v>45446.601148738424</v>
      </c>
    </row>
    <row r="101">
      <c r="D101" s="281">
        <v>45446.601665752314</v>
      </c>
    </row>
    <row r="102">
      <c r="D102" s="281">
        <v>45446.637260034724</v>
      </c>
    </row>
    <row r="103">
      <c r="D103" s="281">
        <v>45446.64037231481</v>
      </c>
    </row>
    <row r="104">
      <c r="D104" s="281">
        <v>45446.70887887731</v>
      </c>
    </row>
    <row r="105">
      <c r="D105" s="281">
        <v>45448.35675931713</v>
      </c>
    </row>
    <row r="106">
      <c r="D106" s="281">
        <v>45448.43502491898</v>
      </c>
    </row>
    <row r="107">
      <c r="D107" s="281">
        <v>45448.43667996528</v>
      </c>
    </row>
    <row r="108">
      <c r="D108" s="281">
        <v>45448.586114108795</v>
      </c>
    </row>
    <row r="109">
      <c r="D109" s="281">
        <v>45448.62165347222</v>
      </c>
    </row>
    <row r="110">
      <c r="D110" s="281">
        <v>45449.35027357639</v>
      </c>
    </row>
    <row r="111">
      <c r="D111" s="281">
        <v>45449.350987199075</v>
      </c>
    </row>
    <row r="112">
      <c r="D112" s="281">
        <v>45453.4334663426</v>
      </c>
    </row>
    <row r="113">
      <c r="D113" s="281">
        <v>45455.345143495375</v>
      </c>
    </row>
    <row r="114">
      <c r="D114" s="281">
        <v>45455.357494375</v>
      </c>
    </row>
    <row r="115">
      <c r="D115" s="281">
        <v>45460.35391896991</v>
      </c>
    </row>
    <row r="116">
      <c r="D116" s="281">
        <v>45460.35934659722</v>
      </c>
    </row>
    <row r="117">
      <c r="D117" s="281">
        <v>45460.5786525463</v>
      </c>
    </row>
    <row r="118">
      <c r="D118" s="281">
        <v>45462.36741706019</v>
      </c>
    </row>
    <row r="119">
      <c r="D119" s="281">
        <v>45462.36916553241</v>
      </c>
    </row>
    <row r="120">
      <c r="D120" s="281">
        <v>45463.393213055555</v>
      </c>
    </row>
    <row r="121">
      <c r="D121" s="281">
        <v>45464.37413200231</v>
      </c>
    </row>
    <row r="122">
      <c r="D122" s="281">
        <v>45464.38403925926</v>
      </c>
    </row>
    <row r="123">
      <c r="D123" s="281">
        <v>45464.531394375</v>
      </c>
    </row>
    <row r="124">
      <c r="D124" s="281">
        <v>45467.48560799769</v>
      </c>
    </row>
    <row r="125">
      <c r="D125" s="281">
        <v>45468.42364013889</v>
      </c>
    </row>
    <row r="126">
      <c r="D126" s="281">
        <v>45468.720230439816</v>
      </c>
    </row>
    <row r="127">
      <c r="D127" s="281">
        <v>45469.54713561342</v>
      </c>
    </row>
    <row r="128">
      <c r="D128" s="281">
        <v>45470.36588913194</v>
      </c>
    </row>
    <row r="129">
      <c r="D129" s="281">
        <v>45471.571953125</v>
      </c>
    </row>
    <row r="130">
      <c r="D130" s="281">
        <v>45471.57747703703</v>
      </c>
    </row>
    <row r="131">
      <c r="D131" s="281">
        <v>45474.373657476855</v>
      </c>
    </row>
    <row r="132">
      <c r="D132" s="281">
        <v>45475.55516872685</v>
      </c>
    </row>
    <row r="133">
      <c r="D133" s="281">
        <v>45475.560370798616</v>
      </c>
    </row>
    <row r="134">
      <c r="D134" s="281">
        <v>45475.56170366898</v>
      </c>
    </row>
    <row r="135">
      <c r="D135" s="281">
        <v>45481.36799478009</v>
      </c>
    </row>
    <row r="136">
      <c r="D136" s="281">
        <v>45483.44031335648</v>
      </c>
    </row>
    <row r="137">
      <c r="D137" s="281">
        <v>45484.4154075463</v>
      </c>
    </row>
    <row r="138">
      <c r="D138" s="281">
        <v>45489.36571056713</v>
      </c>
    </row>
    <row r="139">
      <c r="D139" s="281">
        <v>45489.36693054398</v>
      </c>
    </row>
    <row r="140">
      <c r="D140" s="281">
        <v>45489.664742002315</v>
      </c>
    </row>
    <row r="141">
      <c r="D141" s="281">
        <v>45490.413535671294</v>
      </c>
    </row>
    <row r="142">
      <c r="D142" s="281">
        <v>45490.548507314816</v>
      </c>
    </row>
    <row r="143">
      <c r="D143" s="281">
        <v>45490.66518965278</v>
      </c>
    </row>
    <row r="144">
      <c r="D144" s="281">
        <v>45490.66665520833</v>
      </c>
    </row>
    <row r="145">
      <c r="D145" s="281">
        <v>45492.731379791665</v>
      </c>
    </row>
    <row r="146">
      <c r="D146" s="281">
        <v>45495.44964152778</v>
      </c>
    </row>
    <row r="147">
      <c r="D147" s="281">
        <v>45495.45071300926</v>
      </c>
    </row>
    <row r="148">
      <c r="D148" s="281">
        <v>45495.4512949537</v>
      </c>
    </row>
    <row r="149">
      <c r="D149" s="281">
        <v>45495.48184467593</v>
      </c>
    </row>
    <row r="150">
      <c r="D150" s="281">
        <v>45497.5122049537</v>
      </c>
    </row>
    <row r="151">
      <c r="D151" s="281">
        <v>45497.51525465278</v>
      </c>
    </row>
    <row r="152">
      <c r="D152" s="281">
        <v>45498.52388728009</v>
      </c>
    </row>
    <row r="153">
      <c r="D153" s="281">
        <v>45498.614500219905</v>
      </c>
    </row>
    <row r="154">
      <c r="D154" s="281">
        <v>45499.59269991898</v>
      </c>
    </row>
    <row r="155">
      <c r="D155" s="281">
        <v>45499.652634074075</v>
      </c>
    </row>
    <row r="156">
      <c r="D156" s="281">
        <v>45502.35059327546</v>
      </c>
    </row>
    <row r="157">
      <c r="D157" s="281">
        <v>45503.49631456019</v>
      </c>
    </row>
    <row r="158">
      <c r="D158" s="281">
        <v>45503.49680648148</v>
      </c>
    </row>
    <row r="159">
      <c r="D159" s="281">
        <v>45503.49733008102</v>
      </c>
    </row>
    <row r="160">
      <c r="D160" s="281">
        <v>45503.49798167824</v>
      </c>
    </row>
    <row r="161">
      <c r="D161" s="281">
        <v>45503.49846509259</v>
      </c>
    </row>
    <row r="162">
      <c r="D162" s="281">
        <v>45503.68655652778</v>
      </c>
    </row>
    <row r="163">
      <c r="D163" s="281">
        <v>45504.58913944445</v>
      </c>
    </row>
    <row r="164">
      <c r="D164" s="281">
        <v>45504.6371974537</v>
      </c>
    </row>
    <row r="165">
      <c r="D165" s="281">
        <v>45504.65082840278</v>
      </c>
    </row>
    <row r="166">
      <c r="D166" s="281">
        <v>45505.355076886575</v>
      </c>
    </row>
    <row r="167">
      <c r="D167" s="281">
        <v>45505.35558148148</v>
      </c>
    </row>
    <row r="168">
      <c r="D168" s="281">
        <v>45511.552892754626</v>
      </c>
    </row>
    <row r="169">
      <c r="D169" s="281">
        <v>45517.39512436342</v>
      </c>
    </row>
    <row r="170">
      <c r="D170" s="281">
        <v>45517.39624033565</v>
      </c>
    </row>
    <row r="171">
      <c r="D171" s="281">
        <v>45517.64579607639</v>
      </c>
    </row>
    <row r="172">
      <c r="D172" s="281">
        <v>45518.51801697917</v>
      </c>
    </row>
    <row r="173">
      <c r="D173" s="281">
        <v>45518.51886326389</v>
      </c>
    </row>
    <row r="174">
      <c r="D174" s="281">
        <v>45519.59961045139</v>
      </c>
    </row>
    <row r="175">
      <c r="D175" s="281">
        <v>45519.69502112269</v>
      </c>
    </row>
    <row r="176">
      <c r="D176" s="281">
        <v>45524.43480685185</v>
      </c>
    </row>
    <row r="177">
      <c r="D177" s="281">
        <v>45524.43584377315</v>
      </c>
    </row>
    <row r="178">
      <c r="D178" s="281">
        <v>45524.4362002662</v>
      </c>
    </row>
    <row r="179">
      <c r="D179" s="281">
        <v>45530.54019372685</v>
      </c>
    </row>
    <row r="180">
      <c r="D180" s="281">
        <v>45531.47170185186</v>
      </c>
    </row>
    <row r="181">
      <c r="D181" s="281">
        <v>45531.539074699074</v>
      </c>
    </row>
    <row r="182">
      <c r="D182" s="281">
        <v>45531.685258831014</v>
      </c>
    </row>
    <row r="183">
      <c r="D183" s="281">
        <v>45532.676757650464</v>
      </c>
    </row>
    <row r="184">
      <c r="D184" s="281">
        <v>45541.704820983796</v>
      </c>
    </row>
    <row r="185">
      <c r="D185" s="281">
        <v>45541.70561348379</v>
      </c>
    </row>
    <row r="186">
      <c r="D186" s="281">
        <v>45548.64478261574</v>
      </c>
    </row>
    <row r="187">
      <c r="D187" s="281">
        <v>45548.66335480324</v>
      </c>
    </row>
    <row r="188">
      <c r="D188" s="281">
        <v>45553.63573071759</v>
      </c>
    </row>
    <row r="189">
      <c r="D189" s="281">
        <v>45555.41113140046</v>
      </c>
    </row>
    <row r="190">
      <c r="D190" s="281">
        <v>45555.58322721065</v>
      </c>
    </row>
    <row r="191">
      <c r="D191" s="281">
        <v>45558.3526761574</v>
      </c>
    </row>
    <row r="192">
      <c r="D192" s="281">
        <v>45568.62183909722</v>
      </c>
    </row>
    <row r="193">
      <c r="D193" s="281">
        <v>45568.623521354166</v>
      </c>
    </row>
    <row r="194">
      <c r="D194" s="281">
        <v>45568.6243659375</v>
      </c>
    </row>
    <row r="195">
      <c r="D195" s="281">
        <v>45572.41110210648</v>
      </c>
    </row>
    <row r="196">
      <c r="D196" s="281">
        <v>45572.41179309028</v>
      </c>
    </row>
    <row r="197">
      <c r="D197" s="281">
        <v>45572.41296469908</v>
      </c>
    </row>
    <row r="198">
      <c r="D198" s="281">
        <v>45572.42170841435</v>
      </c>
    </row>
    <row r="199">
      <c r="D199" s="281">
        <v>45576.64759099537</v>
      </c>
    </row>
    <row r="200">
      <c r="D200" s="281">
        <v>45576.6593775</v>
      </c>
    </row>
    <row r="201">
      <c r="D201" s="281">
        <v>45576.660741493055</v>
      </c>
    </row>
    <row r="202">
      <c r="D202" s="281">
        <v>45580.359774780096</v>
      </c>
    </row>
    <row r="203">
      <c r="D203" s="281">
        <v>45580.36116587963</v>
      </c>
    </row>
    <row r="204">
      <c r="D204" s="281">
        <v>45580.36468667824</v>
      </c>
    </row>
    <row r="205">
      <c r="D205" s="281">
        <v>45582.35927829861</v>
      </c>
    </row>
    <row r="206">
      <c r="D206" s="281">
        <v>45582.38058835648</v>
      </c>
    </row>
    <row r="207">
      <c r="D207" s="281">
        <v>45582.381725011575</v>
      </c>
    </row>
    <row r="208">
      <c r="D208" s="281">
        <v>45587.39695126157</v>
      </c>
    </row>
    <row r="209">
      <c r="D209" s="281">
        <v>45588.34827065972</v>
      </c>
    </row>
    <row r="210">
      <c r="D210" s="281">
        <v>45590.62785798611</v>
      </c>
    </row>
    <row r="211">
      <c r="D211" s="281">
        <v>45595.342645625</v>
      </c>
    </row>
    <row r="212">
      <c r="D212" s="281">
        <v>45607.4825959375</v>
      </c>
    </row>
    <row r="213">
      <c r="D213" s="281">
        <v>45607.48340429398</v>
      </c>
    </row>
    <row r="214">
      <c r="D214" s="281">
        <v>45607.48434189815</v>
      </c>
    </row>
    <row r="215">
      <c r="D215" s="281">
        <v>45607.48510961806</v>
      </c>
    </row>
    <row r="216">
      <c r="D216" s="281">
        <v>45607.48610738426</v>
      </c>
    </row>
    <row r="217">
      <c r="D217" s="281">
        <v>45614.555743819445</v>
      </c>
    </row>
    <row r="218">
      <c r="D218" s="281">
        <v>45614.57581543981</v>
      </c>
    </row>
    <row r="219">
      <c r="D219" s="281">
        <v>45614.65900153935</v>
      </c>
    </row>
    <row r="220">
      <c r="D220" s="281">
        <v>45614.66122363426</v>
      </c>
    </row>
    <row r="221">
      <c r="D221" s="281">
        <v>45618.36605694445</v>
      </c>
    </row>
    <row r="222">
      <c r="D222" s="281">
        <v>45618.36707466435</v>
      </c>
    </row>
    <row r="223">
      <c r="D223" s="281">
        <v>45628.43109427083</v>
      </c>
    </row>
    <row r="224">
      <c r="D224" s="281">
        <v>45635.581026886575</v>
      </c>
    </row>
    <row r="225">
      <c r="D225" s="281">
        <v>45635.65977465278</v>
      </c>
    </row>
    <row r="226">
      <c r="D226" s="281">
        <v>45636.70110145833</v>
      </c>
    </row>
    <row r="227">
      <c r="D227" s="281">
        <v>45642.42081028935</v>
      </c>
    </row>
    <row r="228">
      <c r="D228" s="281">
        <v>45642.44256800926</v>
      </c>
    </row>
    <row r="229">
      <c r="D229" s="281">
        <v>45642.44540736111</v>
      </c>
    </row>
    <row r="230">
      <c r="D230" s="281">
        <v>45642.62650695602</v>
      </c>
    </row>
    <row r="231">
      <c r="D231" s="281">
        <v>45643.47277608796</v>
      </c>
    </row>
    <row r="232">
      <c r="D232" s="281">
        <v>45644.52560547454</v>
      </c>
    </row>
    <row r="233">
      <c r="D233" s="281">
        <v>45646.65662289352</v>
      </c>
    </row>
    <row r="234">
      <c r="D234" s="281">
        <v>45657.37854747685</v>
      </c>
    </row>
    <row r="235">
      <c r="D235" s="281">
        <v>45657.38108774305</v>
      </c>
    </row>
    <row r="236">
      <c r="D236" s="281">
        <v>45657.439716180554</v>
      </c>
    </row>
    <row r="237">
      <c r="D237" s="281">
        <v>45659.4186237963</v>
      </c>
    </row>
  </sheetData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0.75"/>
    <col customWidth="1" min="4" max="4" width="12.38"/>
  </cols>
  <sheetData>
    <row r="1">
      <c r="A1" s="52" t="s">
        <v>1575</v>
      </c>
      <c r="B1" s="52" t="s">
        <v>42</v>
      </c>
      <c r="C1" s="52" t="s">
        <v>243</v>
      </c>
      <c r="D1" s="52" t="s">
        <v>56</v>
      </c>
      <c r="E1" s="52" t="s">
        <v>271</v>
      </c>
      <c r="F1" s="47" t="s">
        <v>1576</v>
      </c>
      <c r="G1" s="47" t="s">
        <v>1577</v>
      </c>
      <c r="H1" s="47" t="s">
        <v>1578</v>
      </c>
      <c r="I1" s="47" t="s">
        <v>1579</v>
      </c>
    </row>
    <row r="2">
      <c r="A2" s="47">
        <v>2.0245002E7</v>
      </c>
      <c r="B2" s="47" t="s">
        <v>629</v>
      </c>
      <c r="C2" s="49">
        <v>733.36</v>
      </c>
      <c r="D2" s="49">
        <v>0.0</v>
      </c>
      <c r="E2" s="49">
        <v>733.36</v>
      </c>
      <c r="F2" s="49">
        <v>595.06</v>
      </c>
      <c r="G2" s="50">
        <v>0.8114159485109631</v>
      </c>
      <c r="H2" s="50">
        <v>0.8114159485109631</v>
      </c>
      <c r="I2" s="47" t="e">
        <v>#DIV/0!</v>
      </c>
    </row>
    <row r="3">
      <c r="A3" s="47">
        <v>2.0245005E7</v>
      </c>
      <c r="B3" s="47" t="s">
        <v>633</v>
      </c>
      <c r="C3" s="49">
        <v>28064.92</v>
      </c>
      <c r="D3" s="49">
        <v>0.0</v>
      </c>
      <c r="E3" s="49">
        <v>17215.51</v>
      </c>
      <c r="F3" s="49">
        <v>11824.71</v>
      </c>
      <c r="G3" s="50">
        <v>0.6868637641289744</v>
      </c>
      <c r="H3" s="47" t="e">
        <v>#DIV/0!</v>
      </c>
      <c r="I3" s="50">
        <v>0.6868637641289744</v>
      </c>
    </row>
    <row r="4">
      <c r="A4" s="47">
        <v>2.0245006E7</v>
      </c>
      <c r="B4" s="47" t="s">
        <v>588</v>
      </c>
      <c r="C4" s="49">
        <v>23075.98</v>
      </c>
      <c r="D4" s="49">
        <v>1567.0</v>
      </c>
      <c r="E4" s="49">
        <v>24642.98</v>
      </c>
      <c r="F4" s="49">
        <v>9065.32</v>
      </c>
      <c r="G4" s="50">
        <v>0.3678662239712892</v>
      </c>
      <c r="H4" s="50">
        <v>0.3678662239712892</v>
      </c>
      <c r="I4" s="47" t="e">
        <v>#DIV/0!</v>
      </c>
    </row>
    <row r="5">
      <c r="A5" s="47">
        <v>2.0245007E7</v>
      </c>
      <c r="B5" s="47" t="s">
        <v>640</v>
      </c>
      <c r="C5" s="49">
        <v>18394.75</v>
      </c>
      <c r="D5" s="49">
        <v>0.0</v>
      </c>
      <c r="E5" s="49">
        <v>18394.75</v>
      </c>
      <c r="F5" s="49">
        <v>6286.040000000001</v>
      </c>
      <c r="G5" s="50">
        <v>0.3417301132116501</v>
      </c>
      <c r="H5" s="50">
        <v>0.3417301132116501</v>
      </c>
      <c r="I5" s="47" t="e">
        <v>#DIV/0!</v>
      </c>
    </row>
    <row r="6">
      <c r="A6" s="47">
        <v>2.0245016E7</v>
      </c>
      <c r="B6" s="47" t="s">
        <v>650</v>
      </c>
      <c r="C6" s="49">
        <v>27089.25</v>
      </c>
      <c r="D6" s="49">
        <v>1581.5400000000009</v>
      </c>
      <c r="E6" s="49">
        <v>28670.79</v>
      </c>
      <c r="F6" s="49">
        <v>10485.89</v>
      </c>
      <c r="G6" s="50">
        <v>0.3657342542706357</v>
      </c>
      <c r="H6" s="50">
        <v>0.3657342542706357</v>
      </c>
      <c r="I6" s="47" t="e">
        <v>#DIV/0!</v>
      </c>
    </row>
    <row r="7">
      <c r="A7" s="47">
        <v>2.0245017E7</v>
      </c>
      <c r="B7" s="47" t="s">
        <v>651</v>
      </c>
      <c r="C7" s="49">
        <v>11696.36</v>
      </c>
      <c r="D7" s="49">
        <v>1651.3799999999992</v>
      </c>
      <c r="E7" s="49">
        <v>13347.74</v>
      </c>
      <c r="F7" s="49">
        <v>5406.33</v>
      </c>
      <c r="G7" s="50">
        <v>0.4050371074054484</v>
      </c>
      <c r="H7" s="50">
        <v>0.4050371074054484</v>
      </c>
      <c r="I7" s="47" t="e">
        <v>#DIV/0!</v>
      </c>
    </row>
    <row r="8">
      <c r="A8" s="47">
        <v>2.0245023E7</v>
      </c>
      <c r="B8" s="47" t="s">
        <v>678</v>
      </c>
      <c r="C8" s="49">
        <v>9320.68</v>
      </c>
      <c r="D8" s="49">
        <v>2695.0</v>
      </c>
      <c r="E8" s="49">
        <v>12015.68</v>
      </c>
      <c r="F8" s="49">
        <v>4534.9400000000005</v>
      </c>
      <c r="G8" s="50">
        <v>0.3774185064848598</v>
      </c>
      <c r="H8" s="50">
        <v>0.3774185064848598</v>
      </c>
      <c r="I8" s="47" t="e">
        <v>#DIV/0!</v>
      </c>
    </row>
    <row r="9">
      <c r="A9" s="47">
        <v>2.0245029E7</v>
      </c>
      <c r="B9" s="47" t="s">
        <v>684</v>
      </c>
      <c r="C9" s="49">
        <v>1170.18</v>
      </c>
      <c r="D9" s="49">
        <v>0.0</v>
      </c>
      <c r="E9" s="49">
        <v>1170.18</v>
      </c>
      <c r="F9" s="49">
        <v>617.6500000000001</v>
      </c>
      <c r="G9" s="50">
        <v>0.5278247790938146</v>
      </c>
      <c r="H9" s="50">
        <v>0.5278247790938146</v>
      </c>
      <c r="I9" s="47" t="e">
        <v>#DIV/0!</v>
      </c>
    </row>
    <row r="10">
      <c r="A10" s="47">
        <v>2.0245033E7</v>
      </c>
      <c r="B10" s="47" t="s">
        <v>688</v>
      </c>
      <c r="C10" s="49">
        <v>12179.96</v>
      </c>
      <c r="D10" s="49">
        <v>0.0</v>
      </c>
      <c r="E10" s="49">
        <v>12179.96</v>
      </c>
      <c r="F10" s="49">
        <v>5280.509999999999</v>
      </c>
      <c r="G10" s="50">
        <v>0.43354083264641263</v>
      </c>
      <c r="H10" s="50">
        <v>0.43354083264641263</v>
      </c>
      <c r="I10" s="47" t="e">
        <v>#DIV/0!</v>
      </c>
    </row>
    <row r="11">
      <c r="A11" s="47">
        <v>2.0245041E7</v>
      </c>
      <c r="B11" s="47" t="s">
        <v>700</v>
      </c>
      <c r="C11" s="49">
        <v>876.3</v>
      </c>
      <c r="D11" s="49">
        <v>30.670000000000073</v>
      </c>
      <c r="E11" s="49">
        <v>906.97</v>
      </c>
      <c r="F11" s="49">
        <v>706.97</v>
      </c>
      <c r="G11" s="50">
        <v>0.77948553976427</v>
      </c>
      <c r="H11" s="50">
        <v>0.77948553976427</v>
      </c>
      <c r="I11" s="47" t="e">
        <v>#DIV/0!</v>
      </c>
    </row>
    <row r="12">
      <c r="A12" s="47">
        <v>2.0245045E7</v>
      </c>
      <c r="B12" s="47" t="s">
        <v>704</v>
      </c>
      <c r="C12" s="49">
        <v>10642.11</v>
      </c>
      <c r="D12" s="49">
        <v>220.0</v>
      </c>
      <c r="E12" s="49">
        <v>10862.11</v>
      </c>
      <c r="F12" s="49">
        <v>4108.14</v>
      </c>
      <c r="G12" s="50">
        <v>0.378208285498858</v>
      </c>
      <c r="H12" s="50">
        <v>0.378208285498858</v>
      </c>
      <c r="I12" s="47" t="e">
        <v>#DIV/0!</v>
      </c>
    </row>
    <row r="13">
      <c r="A13" s="47">
        <v>2.0245047E7</v>
      </c>
      <c r="B13" s="47" t="s">
        <v>709</v>
      </c>
      <c r="C13" s="49">
        <v>14934.54</v>
      </c>
      <c r="D13" s="49">
        <v>0.0</v>
      </c>
      <c r="E13" s="49">
        <v>13156.49</v>
      </c>
      <c r="F13" s="49">
        <v>8684.880000000001</v>
      </c>
      <c r="G13" s="50">
        <v>0.6601213545558124</v>
      </c>
      <c r="H13" s="47" t="e">
        <v>#DIV/0!</v>
      </c>
      <c r="I13" s="50">
        <v>0.6601213545558124</v>
      </c>
    </row>
    <row r="14">
      <c r="A14" s="47">
        <v>2.024505E7</v>
      </c>
      <c r="B14" s="47" t="s">
        <v>724</v>
      </c>
      <c r="C14" s="49">
        <v>17862.89</v>
      </c>
      <c r="D14" s="49">
        <v>0.0</v>
      </c>
      <c r="E14" s="49">
        <v>16809.49</v>
      </c>
      <c r="F14" s="49">
        <v>8776.189999999999</v>
      </c>
      <c r="G14" s="50">
        <v>0.5220973390626366</v>
      </c>
      <c r="H14" s="50">
        <v>0.5220973390626366</v>
      </c>
      <c r="I14" s="47" t="e">
        <v>#DIV/0!</v>
      </c>
    </row>
    <row r="15">
      <c r="A15" s="47">
        <v>2.0245052E7</v>
      </c>
      <c r="B15" s="47" t="s">
        <v>726</v>
      </c>
      <c r="C15" s="49">
        <v>2758.0</v>
      </c>
      <c r="D15" s="49">
        <v>0.0</v>
      </c>
      <c r="E15" s="49">
        <v>2758.0</v>
      </c>
      <c r="F15" s="49">
        <v>1533.0</v>
      </c>
      <c r="G15" s="50">
        <v>0.5558375634517766</v>
      </c>
      <c r="H15" s="50">
        <v>0.5558375634517766</v>
      </c>
      <c r="I15" s="47" t="e">
        <v>#DIV/0!</v>
      </c>
    </row>
    <row r="16">
      <c r="A16" s="47">
        <v>2.0245058E7</v>
      </c>
      <c r="B16" s="47" t="s">
        <v>732</v>
      </c>
      <c r="C16" s="49">
        <v>7759.91</v>
      </c>
      <c r="D16" s="49">
        <v>10966.380000000001</v>
      </c>
      <c r="E16" s="49">
        <v>18726.29</v>
      </c>
      <c r="F16" s="49">
        <v>7526.730000000001</v>
      </c>
      <c r="G16" s="50">
        <v>0.40193385876220017</v>
      </c>
      <c r="H16" s="50">
        <v>0.40193385876220017</v>
      </c>
      <c r="I16" s="47" t="e">
        <v>#DIV/0!</v>
      </c>
    </row>
    <row r="17">
      <c r="A17" s="47">
        <v>2.0245073E7</v>
      </c>
      <c r="B17" s="47" t="s">
        <v>815</v>
      </c>
      <c r="C17" s="49">
        <v>1370.3</v>
      </c>
      <c r="D17" s="49">
        <v>0.0</v>
      </c>
      <c r="E17" s="49">
        <v>1370.3</v>
      </c>
      <c r="F17" s="49">
        <v>853.14</v>
      </c>
      <c r="G17" s="50">
        <v>0.6225935926439466</v>
      </c>
      <c r="H17" s="50">
        <v>0.6225935926439466</v>
      </c>
      <c r="I17" s="47" t="e">
        <v>#DIV/0!</v>
      </c>
    </row>
    <row r="18">
      <c r="A18" s="47">
        <v>2.0245088E7</v>
      </c>
      <c r="B18" s="47" t="s">
        <v>927</v>
      </c>
      <c r="C18" s="49">
        <v>11830.5</v>
      </c>
      <c r="D18" s="49">
        <v>0.0</v>
      </c>
      <c r="E18" s="49">
        <v>11830.5</v>
      </c>
      <c r="F18" s="49">
        <v>3086.51</v>
      </c>
      <c r="G18" s="50">
        <v>0.26089429863488445</v>
      </c>
      <c r="H18" s="50">
        <v>0.26089429863488445</v>
      </c>
      <c r="I18" s="47" t="e">
        <v>#DIV/0!</v>
      </c>
    </row>
    <row r="19">
      <c r="A19" s="47">
        <v>2.0245097E7</v>
      </c>
      <c r="B19" s="47" t="s">
        <v>996</v>
      </c>
      <c r="C19" s="49">
        <v>11747.6</v>
      </c>
      <c r="D19" s="49">
        <v>120.0</v>
      </c>
      <c r="E19" s="49">
        <v>11867.6</v>
      </c>
      <c r="F19" s="49">
        <v>4630.21</v>
      </c>
      <c r="G19" s="50">
        <v>0.39015554956351745</v>
      </c>
      <c r="H19" s="50">
        <v>0.39015554956351745</v>
      </c>
      <c r="I19" s="47" t="e">
        <v>#DIV/0!</v>
      </c>
    </row>
    <row r="20">
      <c r="A20" s="47">
        <v>2.0245106E7</v>
      </c>
      <c r="B20" s="47" t="s">
        <v>1033</v>
      </c>
      <c r="C20" s="49">
        <v>10538.97</v>
      </c>
      <c r="D20" s="49">
        <v>308.60000000000036</v>
      </c>
      <c r="E20" s="49">
        <v>10847.57</v>
      </c>
      <c r="F20" s="49">
        <v>4137.04</v>
      </c>
      <c r="G20" s="50">
        <v>0.38137942414752796</v>
      </c>
      <c r="H20" s="47" t="e">
        <v>#DIV/0!</v>
      </c>
      <c r="I20" s="50">
        <v>0.38137942414752796</v>
      </c>
    </row>
    <row r="21">
      <c r="A21" s="47">
        <v>2.0245107E7</v>
      </c>
      <c r="B21" s="47" t="s">
        <v>1037</v>
      </c>
      <c r="C21" s="49">
        <v>1540.0</v>
      </c>
      <c r="D21" s="49">
        <v>0.0</v>
      </c>
      <c r="E21" s="49">
        <v>1540.0</v>
      </c>
      <c r="F21" s="49">
        <v>740.0</v>
      </c>
      <c r="G21" s="50">
        <v>0.4805194805194805</v>
      </c>
      <c r="H21" s="50">
        <v>0.4805194805194805</v>
      </c>
      <c r="I21" s="47" t="e">
        <v>#DIV/0!</v>
      </c>
    </row>
    <row r="22">
      <c r="A22" s="47">
        <v>2.0245131E7</v>
      </c>
      <c r="B22" s="47" t="s">
        <v>1186</v>
      </c>
      <c r="C22" s="49">
        <v>1289.13</v>
      </c>
      <c r="D22" s="344">
        <v>0.0</v>
      </c>
      <c r="E22" s="49">
        <v>1289.13</v>
      </c>
      <c r="F22" s="49">
        <v>685.4300000000001</v>
      </c>
      <c r="G22" s="50">
        <v>0.5316996734231614</v>
      </c>
      <c r="H22" s="50">
        <v>0.5316996734231614</v>
      </c>
      <c r="I22" s="47" t="e">
        <v>#DIV/0!</v>
      </c>
    </row>
    <row r="23">
      <c r="A23" s="47">
        <v>2.0245132E7</v>
      </c>
      <c r="B23" s="47" t="s">
        <v>1192</v>
      </c>
      <c r="C23" s="49">
        <v>22801.62</v>
      </c>
      <c r="D23" s="49">
        <v>3080.0</v>
      </c>
      <c r="E23" s="49">
        <v>25881.62</v>
      </c>
      <c r="F23" s="49">
        <v>11122.869999999999</v>
      </c>
      <c r="G23" s="50">
        <v>0.42975942000539374</v>
      </c>
      <c r="H23" s="50">
        <v>0.42975942000539374</v>
      </c>
      <c r="I23" s="47" t="e">
        <v>#DIV/0!</v>
      </c>
    </row>
    <row r="24">
      <c r="A24" s="47">
        <v>2.0245133E7</v>
      </c>
      <c r="B24" s="47" t="s">
        <v>1196</v>
      </c>
      <c r="C24" s="49">
        <v>42299.55</v>
      </c>
      <c r="D24" s="49">
        <v>2979.409999999996</v>
      </c>
      <c r="E24" s="49">
        <v>45278.96</v>
      </c>
      <c r="F24" s="49">
        <v>26979.64</v>
      </c>
      <c r="G24" s="50">
        <v>0.5958537916948623</v>
      </c>
      <c r="H24" s="50">
        <v>0.5958537916948623</v>
      </c>
      <c r="I24" s="47" t="e">
        <v>#DIV/0!</v>
      </c>
    </row>
    <row r="25">
      <c r="A25" s="47">
        <v>2.0245139E7</v>
      </c>
      <c r="B25" s="47" t="s">
        <v>1230</v>
      </c>
      <c r="C25" s="49">
        <v>18052.91</v>
      </c>
      <c r="D25" s="49">
        <v>0.0</v>
      </c>
      <c r="E25" s="49">
        <v>17952.91</v>
      </c>
      <c r="F25" s="49">
        <v>9397.07</v>
      </c>
      <c r="G25" s="50">
        <v>0.5234287923239185</v>
      </c>
      <c r="H25" s="50">
        <v>0.5234287923239185</v>
      </c>
      <c r="I25" s="47" t="e">
        <v>#DIV/0!</v>
      </c>
    </row>
    <row r="26">
      <c r="A26" s="47">
        <v>2.0245143E7</v>
      </c>
      <c r="B26" s="47" t="s">
        <v>1250</v>
      </c>
      <c r="C26" s="49">
        <v>555.08</v>
      </c>
      <c r="D26" s="49">
        <v>0.0</v>
      </c>
      <c r="E26" s="49">
        <v>555.08</v>
      </c>
      <c r="F26" s="49">
        <v>285.47</v>
      </c>
      <c r="G26" s="50">
        <v>0.5142862290120344</v>
      </c>
      <c r="H26" s="50">
        <v>0.5142862290120344</v>
      </c>
      <c r="I26" s="47" t="e">
        <v>#DIV/0!</v>
      </c>
    </row>
    <row r="27">
      <c r="A27" s="47">
        <v>2.0245145E7</v>
      </c>
      <c r="B27" s="47" t="s">
        <v>1255</v>
      </c>
      <c r="C27" s="49">
        <v>13232.75</v>
      </c>
      <c r="D27" s="49">
        <v>0.0</v>
      </c>
      <c r="E27" s="49">
        <v>13232.75</v>
      </c>
      <c r="F27" s="49">
        <v>4670.75</v>
      </c>
      <c r="G27" s="50">
        <v>0.35296895958889873</v>
      </c>
      <c r="H27" s="50">
        <v>0.35296895958889873</v>
      </c>
      <c r="I27" s="47" t="e">
        <v>#DIV/0!</v>
      </c>
    </row>
    <row r="28">
      <c r="A28" s="47">
        <v>2.0245147E7</v>
      </c>
      <c r="B28" s="47" t="s">
        <v>1263</v>
      </c>
      <c r="C28" s="49">
        <v>824.25</v>
      </c>
      <c r="D28" s="49">
        <v>0.0</v>
      </c>
      <c r="E28" s="49">
        <v>824.25</v>
      </c>
      <c r="F28" s="49">
        <v>386.14</v>
      </c>
      <c r="G28" s="50">
        <v>0.4684743706399757</v>
      </c>
      <c r="H28" s="50">
        <v>0.4684743706399757</v>
      </c>
      <c r="I28" s="47" t="e">
        <v>#DIV/0!</v>
      </c>
    </row>
    <row r="29">
      <c r="A29" s="47">
        <v>2.0245153E7</v>
      </c>
      <c r="B29" s="47" t="s">
        <v>1295</v>
      </c>
      <c r="C29" s="49">
        <v>8203.44</v>
      </c>
      <c r="D29" s="49">
        <v>949.1099999999988</v>
      </c>
      <c r="E29" s="49">
        <v>9152.55</v>
      </c>
      <c r="F29" s="49">
        <v>3971.0699999999997</v>
      </c>
      <c r="G29" s="50">
        <v>0.43387580510349577</v>
      </c>
      <c r="H29" s="47" t="e">
        <v>#DIV/0!</v>
      </c>
      <c r="I29" s="50">
        <v>0.43387580510349577</v>
      </c>
    </row>
    <row r="30">
      <c r="A30" s="47">
        <v>2.0245166E7</v>
      </c>
      <c r="B30" s="47" t="s">
        <v>1361</v>
      </c>
      <c r="C30" s="49">
        <v>14076.48</v>
      </c>
      <c r="D30" s="49">
        <v>0.0</v>
      </c>
      <c r="E30" s="49">
        <v>14076.48</v>
      </c>
      <c r="F30" s="49">
        <v>6114.48</v>
      </c>
      <c r="G30" s="50">
        <v>0.43437563936438656</v>
      </c>
      <c r="H30" s="50">
        <v>0.43437563936438656</v>
      </c>
      <c r="I30" s="47" t="e">
        <v>#DIV/0!</v>
      </c>
    </row>
    <row r="31">
      <c r="A31" s="47">
        <v>2.0245168E7</v>
      </c>
      <c r="B31" s="47" t="s">
        <v>1364</v>
      </c>
      <c r="C31" s="49">
        <v>2961.24</v>
      </c>
      <c r="D31" s="49">
        <v>0.0</v>
      </c>
      <c r="E31" s="49">
        <v>2961.24</v>
      </c>
      <c r="F31" s="49">
        <v>1951.0299999999997</v>
      </c>
      <c r="G31" s="50">
        <v>0.6588557496184031</v>
      </c>
      <c r="H31" s="50">
        <v>0.6588557496184031</v>
      </c>
      <c r="I31" s="47" t="e">
        <v>#DIV/0!</v>
      </c>
    </row>
    <row r="32">
      <c r="A32" s="47">
        <v>2.0245176E7</v>
      </c>
      <c r="B32" s="47" t="s">
        <v>1394</v>
      </c>
      <c r="C32" s="49">
        <v>3903.8</v>
      </c>
      <c r="D32" s="49">
        <v>1375.0</v>
      </c>
      <c r="E32" s="49">
        <v>5278.8</v>
      </c>
      <c r="F32" s="49">
        <v>1665.0</v>
      </c>
      <c r="G32" s="50">
        <v>0.31541259377131164</v>
      </c>
      <c r="H32" s="50">
        <v>0.31541259377131164</v>
      </c>
      <c r="I32" s="47" t="e">
        <v>#DIV/0!</v>
      </c>
    </row>
    <row r="33">
      <c r="A33" s="47">
        <v>2.0245177E7</v>
      </c>
      <c r="B33" s="47" t="s">
        <v>1395</v>
      </c>
      <c r="C33" s="49">
        <v>1576.42</v>
      </c>
      <c r="D33" s="49">
        <v>400.0</v>
      </c>
      <c r="E33" s="49">
        <v>1976.42</v>
      </c>
      <c r="F33" s="49">
        <v>1336.46</v>
      </c>
      <c r="G33" s="50">
        <v>0.6762024266097287</v>
      </c>
      <c r="H33" s="50">
        <v>0.6762024266097287</v>
      </c>
      <c r="I33" s="47" t="e">
        <v>#DIV/0!</v>
      </c>
    </row>
    <row r="34">
      <c r="A34" s="47">
        <v>2.0245178E7</v>
      </c>
      <c r="B34" s="47" t="s">
        <v>1397</v>
      </c>
      <c r="C34" s="49">
        <v>22173.12</v>
      </c>
      <c r="D34" s="49">
        <v>845.3899999999994</v>
      </c>
      <c r="E34" s="49">
        <v>23018.51</v>
      </c>
      <c r="F34" s="49">
        <v>12229.88</v>
      </c>
      <c r="G34" s="50">
        <v>0.5313063269516576</v>
      </c>
      <c r="H34" s="47" t="e">
        <v>#DIV/0!</v>
      </c>
      <c r="I34" s="50">
        <v>0.5313063269516576</v>
      </c>
    </row>
    <row r="35">
      <c r="A35" s="47">
        <v>2.0245186E7</v>
      </c>
      <c r="B35" s="47" t="s">
        <v>1422</v>
      </c>
      <c r="C35" s="49">
        <v>6368.0</v>
      </c>
      <c r="D35" s="49">
        <v>0.0</v>
      </c>
      <c r="E35" s="49">
        <v>6368.0</v>
      </c>
      <c r="F35" s="49">
        <v>3213.0</v>
      </c>
      <c r="G35" s="50">
        <v>0.5045540201005025</v>
      </c>
      <c r="H35" s="50">
        <v>0.5045540201005025</v>
      </c>
      <c r="I35" s="47" t="e">
        <v>#DIV/0!</v>
      </c>
    </row>
    <row r="36">
      <c r="A36" s="47">
        <v>2.0245192E7</v>
      </c>
      <c r="B36" s="47" t="s">
        <v>1435</v>
      </c>
      <c r="C36" s="49">
        <v>6966.84</v>
      </c>
      <c r="D36" s="49">
        <v>1275.0</v>
      </c>
      <c r="E36" s="49">
        <v>8241.84</v>
      </c>
      <c r="F36" s="49">
        <v>2985.51</v>
      </c>
      <c r="G36" s="50">
        <v>0.362238286596197</v>
      </c>
      <c r="H36" s="50">
        <v>0.362238286596197</v>
      </c>
      <c r="I36" s="47" t="e">
        <v>#DIV/0!</v>
      </c>
    </row>
    <row r="37">
      <c r="A37" s="47">
        <v>2.0245194E7</v>
      </c>
      <c r="B37" s="47" t="s">
        <v>1439</v>
      </c>
      <c r="C37" s="49">
        <v>250.0</v>
      </c>
      <c r="D37" s="49">
        <v>0.0</v>
      </c>
      <c r="E37" s="49">
        <v>250.0</v>
      </c>
      <c r="F37" s="49">
        <v>250.0</v>
      </c>
      <c r="G37" s="50">
        <v>1.0</v>
      </c>
      <c r="H37" s="47" t="e">
        <v>#DIV/0!</v>
      </c>
      <c r="I37" s="50">
        <v>1.0</v>
      </c>
    </row>
    <row r="38">
      <c r="A38" s="47">
        <v>2.0245199E7</v>
      </c>
      <c r="B38" s="47" t="s">
        <v>1446</v>
      </c>
      <c r="C38" s="49">
        <v>5475.57</v>
      </c>
      <c r="D38" s="49">
        <v>0.0</v>
      </c>
      <c r="E38" s="49">
        <v>5475.57</v>
      </c>
      <c r="F38" s="49">
        <v>1494.2259999999997</v>
      </c>
      <c r="G38" s="50">
        <v>0.2728895804455061</v>
      </c>
      <c r="H38" s="50">
        <v>0.2728895804455061</v>
      </c>
      <c r="I38" s="47" t="e">
        <v>#DIV/0!</v>
      </c>
    </row>
    <row r="39">
      <c r="A39" s="47">
        <v>2.02452E7</v>
      </c>
      <c r="B39" s="47" t="s">
        <v>1449</v>
      </c>
      <c r="C39" s="49">
        <v>858.4</v>
      </c>
      <c r="D39" s="49">
        <v>0.0</v>
      </c>
      <c r="E39" s="49">
        <v>858.4</v>
      </c>
      <c r="F39" s="49">
        <v>529.8499999999999</v>
      </c>
      <c r="G39" s="50">
        <v>0.6172530288909598</v>
      </c>
      <c r="H39" s="47" t="e">
        <v>#DIV/0!</v>
      </c>
      <c r="I39" s="50">
        <v>0.6172530288909598</v>
      </c>
    </row>
    <row r="40">
      <c r="A40" s="47">
        <v>2.0245205E7</v>
      </c>
      <c r="B40" s="47" t="s">
        <v>1461</v>
      </c>
      <c r="C40" s="49">
        <v>3442.73</v>
      </c>
      <c r="D40" s="49">
        <v>0.0</v>
      </c>
      <c r="E40" s="49">
        <v>3442.73</v>
      </c>
      <c r="F40" s="49">
        <v>2097.91</v>
      </c>
      <c r="G40" s="50">
        <v>0.6093739561336498</v>
      </c>
      <c r="H40" s="50">
        <v>0.6093739561336498</v>
      </c>
      <c r="I40" s="47" t="e">
        <v>#DIV/0!</v>
      </c>
    </row>
    <row r="41">
      <c r="A41" s="47">
        <v>2.0245208E7</v>
      </c>
      <c r="B41" s="47" t="s">
        <v>1468</v>
      </c>
      <c r="C41" s="49">
        <v>1149.66</v>
      </c>
      <c r="D41" s="49">
        <v>0.0</v>
      </c>
      <c r="E41" s="49">
        <v>1149.66</v>
      </c>
      <c r="F41" s="49">
        <v>699.6600000000001</v>
      </c>
      <c r="G41" s="50">
        <v>0.6085799279787067</v>
      </c>
      <c r="H41" s="50">
        <v>0.6085799279787067</v>
      </c>
      <c r="I41" s="47" t="e">
        <v>#DIV/0!</v>
      </c>
    </row>
    <row r="42">
      <c r="A42" s="47" t="s">
        <v>249</v>
      </c>
      <c r="B42" s="47"/>
      <c r="C42" s="49">
        <v>400047.54999999993</v>
      </c>
      <c r="D42" s="49">
        <v>30044.479999999996</v>
      </c>
      <c r="E42" s="49">
        <v>416311.1699999999</v>
      </c>
      <c r="F42" s="49">
        <v>190944.70600000003</v>
      </c>
      <c r="G42" s="50">
        <v>0.5048011598645428</v>
      </c>
      <c r="H42" s="50">
        <v>0.48124989972131155</v>
      </c>
      <c r="I42" s="50">
        <v>0.615828529111204</v>
      </c>
    </row>
    <row r="44">
      <c r="D44" s="281">
        <v>45481.37738177083</v>
      </c>
    </row>
    <row r="87">
      <c r="D87" s="281">
        <v>45446.60936268518</v>
      </c>
    </row>
    <row r="89">
      <c r="D89" s="281">
        <v>45511.547281990745</v>
      </c>
    </row>
    <row r="92">
      <c r="D92" s="281">
        <v>45440.528896689815</v>
      </c>
    </row>
    <row r="93">
      <c r="D93" s="281">
        <v>45441.44781857639</v>
      </c>
    </row>
    <row r="94">
      <c r="D94" s="281">
        <v>45441.59015201389</v>
      </c>
    </row>
    <row r="95">
      <c r="D95" s="281">
        <v>45441.61272866898</v>
      </c>
    </row>
    <row r="96">
      <c r="D96" s="281">
        <v>45442.48139097222</v>
      </c>
    </row>
    <row r="97">
      <c r="D97" s="281">
        <v>45443.58303652778</v>
      </c>
    </row>
    <row r="98">
      <c r="D98" s="281">
        <v>45446.50089283565</v>
      </c>
    </row>
    <row r="99">
      <c r="D99" s="281">
        <v>45446.60028462963</v>
      </c>
    </row>
    <row r="100">
      <c r="D100" s="281">
        <v>45446.601148738424</v>
      </c>
    </row>
    <row r="101">
      <c r="D101" s="281">
        <v>45446.601665752314</v>
      </c>
    </row>
    <row r="102">
      <c r="D102" s="281">
        <v>45446.637260034724</v>
      </c>
    </row>
    <row r="103">
      <c r="D103" s="281">
        <v>45446.64037231481</v>
      </c>
    </row>
    <row r="104">
      <c r="D104" s="281">
        <v>45446.70887887731</v>
      </c>
    </row>
    <row r="105">
      <c r="D105" s="281">
        <v>45448.35675931713</v>
      </c>
    </row>
    <row r="106">
      <c r="D106" s="281">
        <v>45448.43502491898</v>
      </c>
    </row>
    <row r="107">
      <c r="D107" s="281">
        <v>45448.43667996528</v>
      </c>
    </row>
    <row r="108">
      <c r="D108" s="281">
        <v>45448.586114108795</v>
      </c>
    </row>
    <row r="109">
      <c r="D109" s="281">
        <v>45448.62165347222</v>
      </c>
    </row>
    <row r="110">
      <c r="D110" s="281">
        <v>45449.35027357639</v>
      </c>
    </row>
    <row r="111">
      <c r="D111" s="281">
        <v>45449.350987199075</v>
      </c>
    </row>
    <row r="112">
      <c r="D112" s="281">
        <v>45453.43346875</v>
      </c>
    </row>
    <row r="113">
      <c r="D113" s="281">
        <v>45455.34514774306</v>
      </c>
    </row>
    <row r="114">
      <c r="D114" s="281">
        <v>45455.357496770834</v>
      </c>
    </row>
    <row r="115">
      <c r="D115" s="281">
        <v>45460.35392173611</v>
      </c>
    </row>
    <row r="116">
      <c r="D116" s="281">
        <v>45460.35935003472</v>
      </c>
    </row>
    <row r="117">
      <c r="D117" s="281">
        <v>45460.57865606481</v>
      </c>
    </row>
    <row r="118">
      <c r="D118" s="281">
        <v>45462.367420625</v>
      </c>
    </row>
    <row r="119">
      <c r="D119" s="281">
        <v>45462.36916699074</v>
      </c>
    </row>
    <row r="120">
      <c r="D120" s="281">
        <v>45463.39321559027</v>
      </c>
    </row>
    <row r="121">
      <c r="D121" s="281">
        <v>45464.374135046295</v>
      </c>
    </row>
    <row r="122">
      <c r="D122" s="281">
        <v>45464.38404289352</v>
      </c>
    </row>
    <row r="123">
      <c r="D123" s="281">
        <v>45464.531396481485</v>
      </c>
    </row>
    <row r="124">
      <c r="D124" s="281">
        <v>45467.485611516204</v>
      </c>
    </row>
    <row r="125">
      <c r="D125" s="281">
        <v>45468.42364795139</v>
      </c>
    </row>
    <row r="126">
      <c r="D126" s="281">
        <v>45468.72024460648</v>
      </c>
    </row>
    <row r="127">
      <c r="D127" s="281">
        <v>45469.54713825231</v>
      </c>
    </row>
    <row r="128">
      <c r="D128" s="281">
        <v>45470.365891249996</v>
      </c>
    </row>
    <row r="129">
      <c r="D129" s="281">
        <v>45471.57195550926</v>
      </c>
    </row>
    <row r="130">
      <c r="D130" s="281">
        <v>45471.57747942129</v>
      </c>
    </row>
    <row r="131">
      <c r="D131" s="281">
        <v>45474.37366391203</v>
      </c>
    </row>
    <row r="132">
      <c r="D132" s="281">
        <v>45475.55517824074</v>
      </c>
    </row>
    <row r="133">
      <c r="D133" s="281">
        <v>45475.56037390046</v>
      </c>
    </row>
    <row r="134">
      <c r="D134" s="281">
        <v>45475.56170619213</v>
      </c>
    </row>
    <row r="135">
      <c r="D135" s="281">
        <v>45481.367997071764</v>
      </c>
    </row>
    <row r="136">
      <c r="D136" s="281">
        <v>45483.44031951389</v>
      </c>
    </row>
    <row r="137">
      <c r="D137" s="281">
        <v>45484.41541232639</v>
      </c>
    </row>
    <row r="138">
      <c r="D138" s="281">
        <v>45489.36571254629</v>
      </c>
    </row>
    <row r="139">
      <c r="D139" s="281">
        <v>45489.36693268518</v>
      </c>
    </row>
    <row r="140">
      <c r="D140" s="281">
        <v>45489.66475085648</v>
      </c>
    </row>
    <row r="141">
      <c r="D141" s="281">
        <v>45490.41353954861</v>
      </c>
    </row>
    <row r="142">
      <c r="D142" s="281">
        <v>45490.54850991898</v>
      </c>
    </row>
    <row r="143">
      <c r="D143" s="281">
        <v>45490.665192581015</v>
      </c>
    </row>
    <row r="144">
      <c r="D144" s="281">
        <v>45490.66666050926</v>
      </c>
    </row>
    <row r="145">
      <c r="D145" s="281">
        <v>45492.73138280092</v>
      </c>
    </row>
    <row r="146">
      <c r="D146" s="281">
        <v>45495.44964542824</v>
      </c>
    </row>
    <row r="147">
      <c r="D147" s="281">
        <v>45495.450717175925</v>
      </c>
    </row>
    <row r="148">
      <c r="D148" s="281">
        <v>45495.45129758102</v>
      </c>
    </row>
    <row r="149">
      <c r="D149" s="281">
        <v>45495.48184910879</v>
      </c>
    </row>
    <row r="150">
      <c r="D150" s="281">
        <v>45497.5122068287</v>
      </c>
    </row>
    <row r="151">
      <c r="D151" s="281">
        <v>45497.51525736111</v>
      </c>
    </row>
    <row r="152">
      <c r="D152" s="281">
        <v>45498.52389012731</v>
      </c>
    </row>
    <row r="153">
      <c r="D153" s="281">
        <v>45498.61450386574</v>
      </c>
    </row>
    <row r="154">
      <c r="D154" s="281">
        <v>45499.59270317129</v>
      </c>
    </row>
    <row r="155">
      <c r="D155" s="281">
        <v>45499.65263803241</v>
      </c>
    </row>
    <row r="156">
      <c r="D156" s="281">
        <v>45502.35059569444</v>
      </c>
    </row>
    <row r="157">
      <c r="D157" s="281">
        <v>45503.49631787037</v>
      </c>
    </row>
    <row r="158">
      <c r="D158" s="281">
        <v>45503.49680893519</v>
      </c>
    </row>
    <row r="159">
      <c r="D159" s="281">
        <v>45503.4973346412</v>
      </c>
    </row>
    <row r="160">
      <c r="D160" s="281">
        <v>45503.497992488425</v>
      </c>
    </row>
    <row r="161">
      <c r="D161" s="281">
        <v>45503.49846792824</v>
      </c>
    </row>
    <row r="162">
      <c r="D162" s="281">
        <v>45503.686560891205</v>
      </c>
    </row>
    <row r="163">
      <c r="D163" s="281">
        <v>45504.58914335648</v>
      </c>
    </row>
    <row r="164">
      <c r="D164" s="281">
        <v>45504.63721378472</v>
      </c>
    </row>
    <row r="165">
      <c r="D165" s="281">
        <v>45504.650832349536</v>
      </c>
    </row>
    <row r="166">
      <c r="D166" s="281">
        <v>45505.35507980324</v>
      </c>
    </row>
    <row r="167">
      <c r="D167" s="281">
        <v>45505.35558929398</v>
      </c>
    </row>
    <row r="168">
      <c r="D168" s="281">
        <v>45511.55289475694</v>
      </c>
    </row>
    <row r="169">
      <c r="D169" s="281">
        <v>45517.39512851852</v>
      </c>
    </row>
    <row r="170">
      <c r="D170" s="281">
        <v>45517.396257326385</v>
      </c>
    </row>
    <row r="171">
      <c r="D171" s="281">
        <v>45517.64579958333</v>
      </c>
    </row>
    <row r="172">
      <c r="D172" s="281">
        <v>45518.51802070602</v>
      </c>
    </row>
    <row r="173">
      <c r="D173" s="281">
        <v>45518.51887771991</v>
      </c>
    </row>
    <row r="174">
      <c r="D174" s="281">
        <v>45519.59961265046</v>
      </c>
    </row>
    <row r="175">
      <c r="D175" s="281">
        <v>45519.6950241088</v>
      </c>
    </row>
    <row r="176">
      <c r="D176" s="281">
        <v>45524.43481016204</v>
      </c>
    </row>
    <row r="177">
      <c r="D177" s="281">
        <v>45524.43584736111</v>
      </c>
    </row>
    <row r="178">
      <c r="D178" s="281">
        <v>45524.436205833335</v>
      </c>
    </row>
    <row r="179">
      <c r="D179" s="281">
        <v>45530.540197650465</v>
      </c>
    </row>
    <row r="180">
      <c r="D180" s="281">
        <v>45531.47170539352</v>
      </c>
    </row>
    <row r="181">
      <c r="D181" s="281">
        <v>45531.53907767361</v>
      </c>
    </row>
    <row r="182">
      <c r="D182" s="281">
        <v>45531.68527015046</v>
      </c>
    </row>
    <row r="183">
      <c r="D183" s="281">
        <v>45532.67676743056</v>
      </c>
    </row>
    <row r="184">
      <c r="D184" s="281">
        <v>45541.70482358796</v>
      </c>
    </row>
    <row r="185">
      <c r="D185" s="281">
        <v>45541.70562166667</v>
      </c>
    </row>
    <row r="186">
      <c r="D186" s="281">
        <v>45548.64478563657</v>
      </c>
    </row>
    <row r="187">
      <c r="D187" s="281">
        <v>45548.66337491898</v>
      </c>
    </row>
    <row r="188">
      <c r="D188" s="281">
        <v>45553.63573385417</v>
      </c>
    </row>
    <row r="189">
      <c r="D189" s="281">
        <v>45555.411134016205</v>
      </c>
    </row>
    <row r="190">
      <c r="D190" s="281">
        <v>45555.583231122684</v>
      </c>
    </row>
    <row r="191">
      <c r="D191" s="281">
        <v>45558.35267907407</v>
      </c>
    </row>
    <row r="192">
      <c r="D192" s="281">
        <v>45568.62184922454</v>
      </c>
    </row>
    <row r="193">
      <c r="D193" s="281">
        <v>45568.623523981485</v>
      </c>
    </row>
    <row r="194">
      <c r="D194" s="281">
        <v>45568.624369108795</v>
      </c>
    </row>
    <row r="195">
      <c r="D195" s="281">
        <v>45572.41110474537</v>
      </c>
    </row>
    <row r="196">
      <c r="D196" s="281">
        <v>45572.41179574074</v>
      </c>
    </row>
    <row r="197">
      <c r="D197" s="281">
        <v>45572.41296785879</v>
      </c>
    </row>
    <row r="198">
      <c r="D198" s="281">
        <v>45572.42171085648</v>
      </c>
    </row>
    <row r="199">
      <c r="D199" s="281">
        <v>45576.64760082176</v>
      </c>
    </row>
    <row r="200">
      <c r="D200" s="281">
        <v>45576.6593803125</v>
      </c>
    </row>
    <row r="201">
      <c r="D201" s="281">
        <v>45576.66074415509</v>
      </c>
    </row>
    <row r="202">
      <c r="D202" s="281">
        <v>45580.35977783565</v>
      </c>
    </row>
    <row r="203">
      <c r="D203" s="281">
        <v>45580.361169375</v>
      </c>
    </row>
    <row r="204">
      <c r="D204" s="281">
        <v>45580.36470199074</v>
      </c>
    </row>
    <row r="205">
      <c r="D205" s="281">
        <v>45582.35928260417</v>
      </c>
    </row>
    <row r="206">
      <c r="D206" s="281">
        <v>45582.38059143518</v>
      </c>
    </row>
    <row r="207">
      <c r="D207" s="281">
        <v>45582.38172694444</v>
      </c>
    </row>
    <row r="208">
      <c r="D208" s="281">
        <v>45587.39696050926</v>
      </c>
    </row>
    <row r="209">
      <c r="D209" s="281">
        <v>45588.34827796296</v>
      </c>
    </row>
    <row r="210">
      <c r="D210" s="281">
        <v>45590.6278608912</v>
      </c>
    </row>
    <row r="211">
      <c r="D211" s="281">
        <v>45595.34264834491</v>
      </c>
    </row>
    <row r="212">
      <c r="D212" s="281">
        <v>45607.48259859954</v>
      </c>
    </row>
    <row r="213">
      <c r="D213" s="281">
        <v>45607.48340738426</v>
      </c>
    </row>
    <row r="214">
      <c r="D214" s="281">
        <v>45607.48434516204</v>
      </c>
    </row>
    <row r="215">
      <c r="D215" s="281">
        <v>45607.48511663194</v>
      </c>
    </row>
    <row r="216">
      <c r="D216" s="281">
        <v>45607.48611778935</v>
      </c>
    </row>
    <row r="217">
      <c r="D217" s="281">
        <v>45614.55575505787</v>
      </c>
    </row>
    <row r="218">
      <c r="D218" s="281">
        <v>45614.57582329861</v>
      </c>
    </row>
    <row r="219">
      <c r="D219" s="281">
        <v>45614.659004988425</v>
      </c>
    </row>
    <row r="220">
      <c r="D220" s="281">
        <v>45614.661229537036</v>
      </c>
    </row>
    <row r="221">
      <c r="D221" s="281">
        <v>45618.36605974537</v>
      </c>
    </row>
    <row r="222">
      <c r="D222" s="281">
        <v>45618.36707695602</v>
      </c>
    </row>
    <row r="223">
      <c r="D223" s="281">
        <v>45628.43109726852</v>
      </c>
    </row>
    <row r="224">
      <c r="D224" s="281">
        <v>45635.581029340276</v>
      </c>
    </row>
    <row r="225">
      <c r="D225" s="281">
        <v>45635.65977694445</v>
      </c>
    </row>
    <row r="226">
      <c r="D226" s="281">
        <v>45636.70110416667</v>
      </c>
    </row>
    <row r="227">
      <c r="D227" s="281">
        <v>45642.420834965276</v>
      </c>
    </row>
    <row r="228">
      <c r="D228" s="281">
        <v>45642.442571481486</v>
      </c>
    </row>
    <row r="229">
      <c r="D229" s="281">
        <v>45642.44541010416</v>
      </c>
    </row>
    <row r="230">
      <c r="D230" s="281">
        <v>45642.62651494213</v>
      </c>
    </row>
    <row r="231">
      <c r="D231" s="281">
        <v>45643.47277813657</v>
      </c>
    </row>
    <row r="232">
      <c r="D232" s="281">
        <v>45644.525607511576</v>
      </c>
    </row>
    <row r="233">
      <c r="D233" s="281">
        <v>45646.656624641204</v>
      </c>
    </row>
    <row r="234">
      <c r="D234" s="281">
        <v>45657.37855069444</v>
      </c>
    </row>
    <row r="235">
      <c r="D235" s="281">
        <v>45657.381091435185</v>
      </c>
    </row>
    <row r="236">
      <c r="D236" s="281">
        <v>45657.439736354165</v>
      </c>
    </row>
    <row r="237">
      <c r="D237" s="281">
        <v>45659.41862708333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</cols>
  <sheetData>
    <row r="1">
      <c r="E1" s="47"/>
      <c r="K1" s="39" t="s">
        <v>562</v>
      </c>
      <c r="L1" s="75">
        <f>AVERAGEIF(D:D, "&gt;0")</f>
        <v>45615.88495</v>
      </c>
    </row>
    <row r="2">
      <c r="E2" s="47"/>
      <c r="K2" s="39" t="s">
        <v>563</v>
      </c>
      <c r="L2" s="75">
        <f>AVERAGEIF(I:I, "&gt;0")</f>
        <v>0.6717202242</v>
      </c>
    </row>
    <row r="3">
      <c r="E3" s="47"/>
    </row>
    <row r="4">
      <c r="E4" s="47"/>
    </row>
    <row r="5">
      <c r="E5" s="47"/>
    </row>
    <row r="6">
      <c r="E6" s="47"/>
    </row>
    <row r="7">
      <c r="E7" s="47"/>
    </row>
    <row r="8"/>
    <row r="9">
      <c r="D9" s="281">
        <v>45688.389825474536</v>
      </c>
    </row>
    <row r="10">
      <c r="D10" s="281">
        <v>45688.39132972222</v>
      </c>
    </row>
    <row r="11">
      <c r="D11" s="281">
        <v>45700.384804814814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89">
      <c r="D89" s="281"/>
    </row>
    <row r="107">
      <c r="D107" s="281"/>
    </row>
    <row r="108">
      <c r="D108" s="281"/>
    </row>
    <row r="124">
      <c r="D124" s="281"/>
    </row>
    <row r="125">
      <c r="D125" s="281"/>
    </row>
    <row r="126">
      <c r="D126" s="281"/>
    </row>
    <row r="127">
      <c r="D127" s="281"/>
    </row>
    <row r="128">
      <c r="D128" s="281"/>
    </row>
    <row r="129">
      <c r="D129" s="281"/>
    </row>
    <row r="130">
      <c r="D130" s="281"/>
    </row>
    <row r="131">
      <c r="D131" s="281"/>
    </row>
    <row r="132">
      <c r="D132" s="281"/>
    </row>
    <row r="133">
      <c r="D133" s="281"/>
    </row>
    <row r="134">
      <c r="D134" s="281"/>
    </row>
    <row r="135">
      <c r="D135" s="281"/>
    </row>
    <row r="136">
      <c r="D136" s="281"/>
    </row>
    <row r="137">
      <c r="D137" s="281"/>
    </row>
    <row r="138">
      <c r="D138" s="281"/>
    </row>
    <row r="139">
      <c r="D139" s="281"/>
    </row>
    <row r="140">
      <c r="D140" s="281"/>
    </row>
    <row r="141">
      <c r="D141" s="281"/>
    </row>
    <row r="142">
      <c r="D142" s="281"/>
    </row>
    <row r="143">
      <c r="D143" s="281"/>
    </row>
    <row r="144">
      <c r="D144" s="281"/>
    </row>
    <row r="145">
      <c r="D145" s="281"/>
    </row>
    <row r="146">
      <c r="D146" s="281"/>
    </row>
    <row r="147">
      <c r="D147" s="281"/>
    </row>
    <row r="148">
      <c r="D148" s="281"/>
    </row>
    <row r="149">
      <c r="D149" s="281"/>
    </row>
    <row r="150">
      <c r="D150" s="281"/>
    </row>
    <row r="151">
      <c r="D151" s="281"/>
    </row>
    <row r="152">
      <c r="D152" s="281"/>
    </row>
    <row r="153">
      <c r="D153" s="281"/>
    </row>
    <row r="154">
      <c r="D154" s="281"/>
    </row>
    <row r="155">
      <c r="D155" s="281"/>
    </row>
    <row r="156">
      <c r="D156" s="281"/>
    </row>
    <row r="157">
      <c r="D157" s="281"/>
    </row>
    <row r="158">
      <c r="D158" s="281"/>
    </row>
    <row r="159">
      <c r="D159" s="281"/>
    </row>
    <row r="160">
      <c r="D160" s="281"/>
    </row>
    <row r="161">
      <c r="D161" s="281"/>
    </row>
    <row r="162">
      <c r="D162" s="281"/>
    </row>
    <row r="163">
      <c r="D163" s="281"/>
    </row>
    <row r="164">
      <c r="D164" s="281"/>
    </row>
    <row r="165">
      <c r="D165" s="281"/>
    </row>
    <row r="166">
      <c r="D166" s="281"/>
    </row>
    <row r="167">
      <c r="D167" s="281"/>
    </row>
    <row r="168">
      <c r="D168" s="281"/>
    </row>
    <row r="169">
      <c r="D169" s="281"/>
    </row>
    <row r="170">
      <c r="D170" s="281"/>
    </row>
    <row r="171">
      <c r="D171" s="281"/>
    </row>
    <row r="172">
      <c r="D172" s="281"/>
    </row>
    <row r="173">
      <c r="D173" s="281"/>
    </row>
    <row r="174">
      <c r="D174" s="281"/>
    </row>
    <row r="175">
      <c r="D175" s="281"/>
    </row>
    <row r="176">
      <c r="D176" s="281"/>
    </row>
    <row r="177">
      <c r="D177" s="281"/>
    </row>
    <row r="178">
      <c r="D178" s="281"/>
    </row>
    <row r="179">
      <c r="D179" s="281"/>
    </row>
    <row r="180">
      <c r="D180" s="281"/>
    </row>
    <row r="181">
      <c r="D181" s="281"/>
    </row>
    <row r="182">
      <c r="D182" s="281"/>
    </row>
    <row r="183">
      <c r="D183" s="281"/>
    </row>
    <row r="184">
      <c r="D184" s="281">
        <v>45695.438244247685</v>
      </c>
    </row>
    <row r="185">
      <c r="D185" s="281">
        <v>45560.66386042824</v>
      </c>
    </row>
    <row r="186">
      <c r="D186" s="281"/>
    </row>
    <row r="187">
      <c r="D187" s="281"/>
    </row>
    <row r="188">
      <c r="D188" s="281"/>
    </row>
    <row r="189">
      <c r="D189" s="281"/>
    </row>
    <row r="190">
      <c r="D190" s="281"/>
    </row>
    <row r="191">
      <c r="D191" s="281"/>
    </row>
    <row r="192">
      <c r="D192" s="281">
        <v>45568.62185393518</v>
      </c>
    </row>
    <row r="193">
      <c r="D193" s="281">
        <v>45568.62352577546</v>
      </c>
    </row>
    <row r="194">
      <c r="D194" s="281">
        <v>45568.62437197917</v>
      </c>
    </row>
    <row r="195">
      <c r="D195" s="281">
        <v>45572.4111068287</v>
      </c>
    </row>
    <row r="196">
      <c r="D196" s="281">
        <v>45572.41179827546</v>
      </c>
    </row>
    <row r="197">
      <c r="D197" s="281">
        <v>45572.41297188657</v>
      </c>
    </row>
    <row r="198">
      <c r="D198" s="281">
        <v>45572.42171300926</v>
      </c>
    </row>
    <row r="199">
      <c r="D199" s="281">
        <v>45576.647612500004</v>
      </c>
    </row>
    <row r="200">
      <c r="D200" s="281">
        <v>45576.65938303241</v>
      </c>
    </row>
    <row r="201">
      <c r="D201" s="281">
        <v>45576.66074734954</v>
      </c>
    </row>
    <row r="202">
      <c r="D202" s="281">
        <v>45580.3597814699</v>
      </c>
    </row>
    <row r="203">
      <c r="D203" s="281">
        <v>45580.36117413195</v>
      </c>
    </row>
    <row r="204">
      <c r="D204" s="281">
        <v>45580.36471347223</v>
      </c>
    </row>
    <row r="205">
      <c r="D205" s="281">
        <v>45582.35928696759</v>
      </c>
    </row>
    <row r="206">
      <c r="D206" s="281">
        <v>45582.38059497685</v>
      </c>
    </row>
    <row r="207">
      <c r="D207" s="281">
        <v>45582.38173721065</v>
      </c>
    </row>
    <row r="208">
      <c r="D208" s="281">
        <v>45587.39696293982</v>
      </c>
    </row>
    <row r="210">
      <c r="D210" s="281">
        <v>45590.62786409722</v>
      </c>
    </row>
    <row r="211">
      <c r="D211" s="281">
        <v>45595.34265078703</v>
      </c>
    </row>
    <row r="212">
      <c r="D212" s="281">
        <v>45607.482607928236</v>
      </c>
    </row>
    <row r="213">
      <c r="D213" s="281">
        <v>45607.483410879635</v>
      </c>
    </row>
    <row r="214">
      <c r="D214" s="281">
        <v>45607.48434863426</v>
      </c>
    </row>
    <row r="215">
      <c r="D215" s="281">
        <v>45607.48512013889</v>
      </c>
    </row>
    <row r="216">
      <c r="D216" s="281">
        <v>45607.48612166666</v>
      </c>
    </row>
    <row r="217">
      <c r="D217" s="281">
        <v>45614.55575826389</v>
      </c>
    </row>
    <row r="218">
      <c r="D218" s="281">
        <v>45614.57584295139</v>
      </c>
    </row>
    <row r="219">
      <c r="D219" s="281">
        <v>45614.65900810185</v>
      </c>
    </row>
    <row r="220">
      <c r="D220" s="281">
        <v>45614.661232453705</v>
      </c>
    </row>
    <row r="221">
      <c r="D221" s="281">
        <v>45618.36606251157</v>
      </c>
    </row>
    <row r="222">
      <c r="D222" s="281">
        <v>45618.36707945602</v>
      </c>
    </row>
    <row r="223">
      <c r="D223" s="281">
        <v>45628.43110231482</v>
      </c>
    </row>
    <row r="224">
      <c r="D224" s="281">
        <v>45635.581036944444</v>
      </c>
    </row>
    <row r="225">
      <c r="D225" s="281">
        <v>45635.659780393515</v>
      </c>
    </row>
    <row r="226">
      <c r="D226" s="281">
        <v>45636.70110679398</v>
      </c>
    </row>
    <row r="227">
      <c r="D227" s="281">
        <v>45642.42084313657</v>
      </c>
    </row>
    <row r="228">
      <c r="D228" s="281">
        <v>45642.44258002315</v>
      </c>
    </row>
    <row r="229">
      <c r="D229" s="281">
        <v>45642.44541375</v>
      </c>
    </row>
    <row r="230">
      <c r="D230" s="281">
        <v>45642.626518425925</v>
      </c>
    </row>
    <row r="231">
      <c r="D231" s="281">
        <v>45643.472779918986</v>
      </c>
    </row>
    <row r="232">
      <c r="D232" s="281">
        <v>45644.52561009259</v>
      </c>
    </row>
    <row r="233">
      <c r="D233" s="281">
        <v>45646.65662980324</v>
      </c>
    </row>
    <row r="234">
      <c r="D234" s="281">
        <v>45657.378559895835</v>
      </c>
    </row>
    <row r="235">
      <c r="D235" s="281">
        <v>45657.38109431713</v>
      </c>
    </row>
    <row r="236">
      <c r="D236" s="281">
        <v>45657.43974224537</v>
      </c>
    </row>
    <row r="237">
      <c r="D237" s="281">
        <v>45659.41863086805</v>
      </c>
    </row>
  </sheetData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88"/>
    <col customWidth="1" min="4" max="4" width="19.0"/>
    <col customWidth="1" min="5" max="9" width="37.63"/>
    <col customWidth="1" min="10" max="15" width="18.88"/>
  </cols>
  <sheetData>
    <row r="1" ht="22.5" customHeight="1">
      <c r="A1" s="345" t="s">
        <v>1580</v>
      </c>
      <c r="B1" s="345" t="s">
        <v>1581</v>
      </c>
      <c r="C1" s="345" t="s">
        <v>1582</v>
      </c>
      <c r="D1" s="345" t="s">
        <v>1583</v>
      </c>
      <c r="E1" s="345" t="s">
        <v>1584</v>
      </c>
      <c r="F1" s="345" t="s">
        <v>1585</v>
      </c>
      <c r="G1" s="345" t="s">
        <v>1586</v>
      </c>
      <c r="H1" s="345" t="s">
        <v>1587</v>
      </c>
      <c r="I1" s="345" t="s">
        <v>1588</v>
      </c>
      <c r="J1" s="346" t="s">
        <v>1589</v>
      </c>
    </row>
    <row r="2" ht="22.5" customHeight="1">
      <c r="A2" s="347">
        <v>46125.6741352199</v>
      </c>
      <c r="B2" s="348" t="s">
        <v>1590</v>
      </c>
      <c r="C2" s="348">
        <v>2.0265082E7</v>
      </c>
      <c r="D2" s="348" t="s">
        <v>1591</v>
      </c>
      <c r="E2" s="348" t="s">
        <v>1592</v>
      </c>
      <c r="F2" s="348" t="s">
        <v>1593</v>
      </c>
      <c r="G2" s="348" t="s">
        <v>1594</v>
      </c>
      <c r="H2" s="348" t="s">
        <v>1595</v>
      </c>
      <c r="I2" s="348" t="s">
        <v>1596</v>
      </c>
      <c r="J2" s="349">
        <f t="array" ref="J2">IF(C2="","",
  IF(LEFT(C2,4)="2025",
    IFERROR(VLOOKUP(C2,{'2025'!B:B,'2025'!A:A},2,FALSE),""),
    IF(LEFT(C2,4)="2026",
      IFERROR(VLOOKUP(C2,{'2026'!B:B,'2026'!A:A},2,FALSE),""),
      ""
    )
  )
)</f>
        <v>2430</v>
      </c>
    </row>
    <row r="3" ht="22.5" customHeight="1">
      <c r="A3" s="347">
        <v>46127.569766307875</v>
      </c>
      <c r="B3" s="348" t="s">
        <v>1590</v>
      </c>
      <c r="C3" s="348">
        <v>2.0265089E7</v>
      </c>
      <c r="D3" s="348" t="s">
        <v>1591</v>
      </c>
      <c r="E3" s="348" t="s">
        <v>190</v>
      </c>
      <c r="F3" s="348" t="s">
        <v>1597</v>
      </c>
      <c r="G3" s="348" t="s">
        <v>1598</v>
      </c>
      <c r="H3" s="348" t="s">
        <v>1595</v>
      </c>
      <c r="I3" s="348" t="s">
        <v>1596</v>
      </c>
      <c r="J3" s="349">
        <f t="array" ref="J3">IF(C3="","",
  IF(LEFT(C3,4)="2025",
    IFERROR(VLOOKUP(C3,{'2025'!B:B,'2025'!A:A},2,FALSE),""),
    IF(LEFT(C3,4)="2026",
      IFERROR(VLOOKUP(C3,{'2026'!B:B,'2026'!A:A},2,FALSE),""),
      ""
    )
  )
)</f>
        <v>2444</v>
      </c>
    </row>
    <row r="4" ht="22.5" customHeight="1">
      <c r="A4" s="347">
        <v>46128.361700243055</v>
      </c>
      <c r="B4" s="348" t="s">
        <v>1599</v>
      </c>
      <c r="C4" s="348">
        <v>2.0265096E7</v>
      </c>
      <c r="D4" s="348" t="s">
        <v>1591</v>
      </c>
      <c r="E4" s="348" t="s">
        <v>197</v>
      </c>
      <c r="F4" s="348" t="s">
        <v>1600</v>
      </c>
      <c r="G4" s="348" t="s">
        <v>1601</v>
      </c>
      <c r="H4" s="348" t="s">
        <v>1595</v>
      </c>
      <c r="I4" s="348" t="s">
        <v>1596</v>
      </c>
      <c r="J4" s="349">
        <f t="array" ref="J4">IF(C4="","",
  IF(LEFT(C4,4)="2025",
    IFERROR(VLOOKUP(C4,{'2025'!B:B,'2025'!A:A},2,FALSE),""),
    IF(LEFT(C4,4)="2026",
      IFERROR(VLOOKUP(C4,{'2026'!B:B,'2026'!A:A},2,FALSE),""),
      ""
    )
  )
)</f>
        <v>2498</v>
      </c>
    </row>
    <row r="5" ht="22.5" customHeight="1">
      <c r="A5" s="350"/>
      <c r="B5" s="350"/>
      <c r="C5" s="350"/>
      <c r="D5" s="350"/>
      <c r="E5" s="350"/>
      <c r="F5" s="350"/>
      <c r="G5" s="350"/>
      <c r="H5" s="350"/>
      <c r="I5" s="350"/>
      <c r="J5" s="350" t="str">
        <f t="array" ref="J5">IF(C5="","",
  IF(LEFT(C5,4)="2025",
    IFERROR(VLOOKUP(C5,{'2025'!B:B,'2025'!A:A},2,FALSE),""),
    IF(LEFT(C5,4)="2026",
      IFERROR(VLOOKUP(C5,{'2026'!B:B,'2026'!A:A},2,FALSE),""),
      ""
    )
  )
)</f>
        <v/>
      </c>
    </row>
    <row r="6" ht="22.5" customHeight="1">
      <c r="A6" s="350"/>
      <c r="B6" s="350"/>
      <c r="C6" s="350"/>
      <c r="D6" s="350"/>
      <c r="E6" s="350"/>
      <c r="F6" s="350"/>
      <c r="G6" s="350"/>
      <c r="H6" s="350"/>
      <c r="I6" s="350"/>
      <c r="J6" s="350" t="str">
        <f t="array" ref="J6">IF(C6="","",
  IF(LEFT(C6,4)="2025",
    IFERROR(VLOOKUP(C6,{'2025'!B:B,'2025'!A:A},2,FALSE),""),
    IF(LEFT(C6,4)="2026",
      IFERROR(VLOOKUP(C6,{'2026'!B:B,'2026'!A:A},2,FALSE),""),
      ""
    )
  )
)</f>
        <v/>
      </c>
    </row>
    <row r="7" ht="22.5" customHeight="1">
      <c r="A7" s="350"/>
      <c r="B7" s="350"/>
      <c r="C7" s="350"/>
      <c r="D7" s="350"/>
      <c r="E7" s="350"/>
      <c r="F7" s="350"/>
      <c r="G7" s="350"/>
      <c r="H7" s="350"/>
      <c r="I7" s="350"/>
      <c r="J7" s="350" t="str">
        <f t="array" ref="J7">IF(C7="","",
  IF(LEFT(C7,4)="2025",
    IFERROR(VLOOKUP(C7,{'2025'!B:B,'2025'!A:A},2,FALSE),""),
    IF(LEFT(C7,4)="2026",
      IFERROR(VLOOKUP(C7,{'2026'!B:B,'2026'!A:A},2,FALSE),""),
      ""
    )
  )
)</f>
        <v/>
      </c>
    </row>
    <row r="8" ht="22.5" customHeight="1">
      <c r="A8" s="350"/>
      <c r="B8" s="350"/>
      <c r="C8" s="350"/>
      <c r="D8" s="350"/>
      <c r="E8" s="350"/>
      <c r="F8" s="350"/>
      <c r="G8" s="350"/>
      <c r="H8" s="350"/>
      <c r="I8" s="350"/>
      <c r="J8" s="350" t="str">
        <f t="array" ref="J8">IF(C8="","",
  IF(LEFT(C8,4)="2025",
    IFERROR(VLOOKUP(C8,{'2025'!B:B,'2025'!A:A},2,FALSE),""),
    IF(LEFT(C8,4)="2026",
      IFERROR(VLOOKUP(C8,{'2026'!B:B,'2026'!A:A},2,FALSE),""),
      ""
    )
  )
)</f>
        <v/>
      </c>
    </row>
    <row r="9" ht="22.5" customHeight="1">
      <c r="A9" s="350"/>
      <c r="B9" s="350"/>
      <c r="C9" s="350"/>
      <c r="D9" s="350"/>
      <c r="E9" s="350"/>
      <c r="F9" s="350"/>
      <c r="G9" s="350"/>
      <c r="H9" s="350"/>
      <c r="I9" s="350"/>
      <c r="J9" s="350" t="str">
        <f t="array" ref="J9">IF(C9="","",
  IF(LEFT(C9,4)="2025",
    IFERROR(VLOOKUP(C9,{'2025'!B:B,'2025'!A:A},2,FALSE),""),
    IF(LEFT(C9,4)="2026",
      IFERROR(VLOOKUP(C9,{'2026'!B:B,'2026'!A:A},2,FALSE),""),
      ""
    )
  )
)</f>
        <v/>
      </c>
    </row>
    <row r="10" ht="22.5" customHeight="1">
      <c r="A10" s="350"/>
      <c r="B10" s="350"/>
      <c r="C10" s="350"/>
      <c r="D10" s="350"/>
      <c r="E10" s="350"/>
      <c r="F10" s="350"/>
      <c r="G10" s="350"/>
      <c r="H10" s="350"/>
      <c r="I10" s="350"/>
      <c r="J10" s="350" t="str">
        <f t="array" ref="J10">IF(C10="","",
  IF(LEFT(C10,4)="2025",
    IFERROR(VLOOKUP(C10,{'2025'!B:B,'2025'!A:A},2,FALSE),""),
    IF(LEFT(C10,4)="2026",
      IFERROR(VLOOKUP(C10,{'2026'!B:B,'2026'!A:A},2,FALSE),""),
      ""
    )
  )
)</f>
        <v/>
      </c>
    </row>
    <row r="11" ht="22.5" customHeight="1">
      <c r="A11" s="350"/>
      <c r="B11" s="350"/>
      <c r="C11" s="350"/>
      <c r="D11" s="350"/>
      <c r="E11" s="350"/>
      <c r="F11" s="350"/>
      <c r="G11" s="350"/>
      <c r="H11" s="350"/>
      <c r="I11" s="350"/>
      <c r="J11" s="350" t="str">
        <f t="array" ref="J11">IF(C11="","",
  IF(LEFT(C11,4)="2025",
    IFERROR(VLOOKUP(C11,{'2025'!B:B,'2025'!A:A},2,FALSE),""),
    IF(LEFT(C11,4)="2026",
      IFERROR(VLOOKUP(C11,{'2026'!B:B,'2026'!A:A},2,FALSE),""),
      ""
    )
  )
)</f>
        <v/>
      </c>
    </row>
    <row r="12" ht="22.5" customHeight="1">
      <c r="A12" s="350"/>
      <c r="B12" s="350"/>
      <c r="C12" s="350"/>
      <c r="D12" s="350"/>
      <c r="E12" s="350"/>
      <c r="F12" s="350"/>
      <c r="G12" s="350"/>
      <c r="H12" s="350"/>
      <c r="I12" s="350"/>
      <c r="J12" s="350" t="str">
        <f t="array" ref="J12">IF(C12="","",
  IF(LEFT(C12,4)="2025",
    IFERROR(VLOOKUP(C12,{'2025'!B:B,'2025'!A:A},2,FALSE),""),
    IF(LEFT(C12,4)="2026",
      IFERROR(VLOOKUP(C12,{'2026'!B:B,'2026'!A:A},2,FALSE),""),
      ""
    )
  )
)</f>
        <v/>
      </c>
    </row>
    <row r="13" ht="22.5" customHeight="1">
      <c r="A13" s="350"/>
      <c r="B13" s="350"/>
      <c r="C13" s="350"/>
      <c r="D13" s="350"/>
      <c r="E13" s="350"/>
      <c r="F13" s="350"/>
      <c r="G13" s="350"/>
      <c r="H13" s="350"/>
      <c r="I13" s="350"/>
      <c r="J13" s="350" t="str">
        <f t="array" ref="J13">IF(C13="","",
  IF(LEFT(C13,4)="2025",
    IFERROR(VLOOKUP(C13,{'2025'!B:B,'2025'!A:A},2,FALSE),""),
    IF(LEFT(C13,4)="2026",
      IFERROR(VLOOKUP(C13,{'2026'!B:B,'2026'!A:A},2,FALSE),""),
      ""
    )
  )
)</f>
        <v/>
      </c>
    </row>
    <row r="14" ht="22.5" customHeight="1">
      <c r="A14" s="350"/>
      <c r="B14" s="350"/>
      <c r="C14" s="350"/>
      <c r="D14" s="350"/>
      <c r="E14" s="350"/>
      <c r="F14" s="350"/>
      <c r="G14" s="350"/>
      <c r="H14" s="350"/>
      <c r="I14" s="350"/>
      <c r="J14" s="350" t="str">
        <f t="array" ref="J14">IF(C14="","",
  IF(LEFT(C14,4)="2025",
    IFERROR(VLOOKUP(C14,{'2025'!B:B,'2025'!A:A},2,FALSE),""),
    IF(LEFT(C14,4)="2026",
      IFERROR(VLOOKUP(C14,{'2026'!B:B,'2026'!A:A},2,FALSE),""),
      ""
    )
  )
)</f>
        <v/>
      </c>
    </row>
    <row r="15" ht="22.5" customHeight="1">
      <c r="A15" s="350"/>
      <c r="B15" s="350"/>
      <c r="C15" s="350"/>
      <c r="D15" s="350"/>
      <c r="E15" s="350"/>
      <c r="F15" s="350"/>
      <c r="G15" s="350"/>
      <c r="H15" s="350"/>
      <c r="I15" s="350"/>
      <c r="J15" s="350" t="str">
        <f t="array" ref="J15">IF(C15="","",
  IF(LEFT(C15,4)="2025",
    IFERROR(VLOOKUP(C15,{'2025'!B:B,'2025'!A:A},2,FALSE),""),
    IF(LEFT(C15,4)="2026",
      IFERROR(VLOOKUP(C15,{'2026'!B:B,'2026'!A:A},2,FALSE),""),
      ""
    )
  )
)</f>
        <v/>
      </c>
    </row>
    <row r="16" ht="22.5" customHeight="1">
      <c r="A16" s="350"/>
      <c r="B16" s="350"/>
      <c r="C16" s="350"/>
      <c r="D16" s="350"/>
      <c r="E16" s="350"/>
      <c r="F16" s="350"/>
      <c r="G16" s="350"/>
      <c r="H16" s="350"/>
      <c r="I16" s="350"/>
      <c r="J16" s="350" t="str">
        <f t="array" ref="J16">IF(C16="","",
  IF(LEFT(C16,4)="2025",
    IFERROR(VLOOKUP(C16,{'2025'!B:B,'2025'!A:A},2,FALSE),""),
    IF(LEFT(C16,4)="2026",
      IFERROR(VLOOKUP(C16,{'2026'!B:B,'2026'!A:A},2,FALSE),""),
      ""
    )
  )
)</f>
        <v/>
      </c>
    </row>
    <row r="17" ht="22.5" customHeight="1">
      <c r="A17" s="350"/>
      <c r="B17" s="350"/>
      <c r="C17" s="350"/>
      <c r="D17" s="350"/>
      <c r="E17" s="350"/>
      <c r="F17" s="350"/>
      <c r="G17" s="350"/>
      <c r="H17" s="350"/>
      <c r="I17" s="350"/>
      <c r="J17" s="350" t="str">
        <f t="array" ref="J17">IF(C17="","",
  IF(LEFT(C17,4)="2025",
    IFERROR(VLOOKUP(C17,{'2025'!B:B,'2025'!A:A},2,FALSE),""),
    IF(LEFT(C17,4)="2026",
      IFERROR(VLOOKUP(C17,{'2026'!B:B,'2026'!A:A},2,FALSE),""),
      ""
    )
  )
)</f>
        <v/>
      </c>
    </row>
    <row r="18" ht="22.5" customHeight="1">
      <c r="A18" s="350"/>
      <c r="B18" s="350"/>
      <c r="C18" s="350"/>
      <c r="D18" s="350"/>
      <c r="E18" s="350"/>
      <c r="F18" s="350"/>
      <c r="G18" s="350"/>
      <c r="H18" s="350"/>
      <c r="I18" s="350"/>
      <c r="J18" s="350" t="str">
        <f t="array" ref="J18">IF(C18="","",
  IF(LEFT(C18,4)="2025",
    IFERROR(VLOOKUP(C18,{'2025'!B:B,'2025'!A:A},2,FALSE),""),
    IF(LEFT(C18,4)="2026",
      IFERROR(VLOOKUP(C18,{'2026'!B:B,'2026'!A:A},2,FALSE),""),
      ""
    )
  )
)</f>
        <v/>
      </c>
    </row>
    <row r="19" ht="22.5" customHeight="1">
      <c r="A19" s="350"/>
      <c r="B19" s="350"/>
      <c r="C19" s="350"/>
      <c r="D19" s="350"/>
      <c r="E19" s="350"/>
      <c r="F19" s="350"/>
      <c r="G19" s="350"/>
      <c r="H19" s="350"/>
      <c r="I19" s="350"/>
      <c r="J19" s="350" t="str">
        <f t="array" ref="J19">IF(C19="","",
  IF(LEFT(C19,4)="2025",
    IFERROR(VLOOKUP(C19,{'2025'!B:B,'2025'!A:A},2,FALSE),""),
    IF(LEFT(C19,4)="2026",
      IFERROR(VLOOKUP(C19,{'2026'!B:B,'2026'!A:A},2,FALSE),""),
      ""
    )
  )
)</f>
        <v/>
      </c>
    </row>
    <row r="20" ht="22.5" customHeight="1">
      <c r="A20" s="350"/>
      <c r="B20" s="350"/>
      <c r="C20" s="350"/>
      <c r="D20" s="350"/>
      <c r="E20" s="350"/>
      <c r="F20" s="350"/>
      <c r="G20" s="350"/>
      <c r="H20" s="350"/>
      <c r="I20" s="350"/>
      <c r="J20" s="350" t="str">
        <f t="array" ref="J20">IF(C20="","",
  IF(LEFT(C20,4)="2025",
    IFERROR(VLOOKUP(C20,{'2025'!B:B,'2025'!A:A},2,FALSE),""),
    IF(LEFT(C20,4)="2026",
      IFERROR(VLOOKUP(C20,{'2026'!B:B,'2026'!A:A},2,FALSE),""),
      ""
    )
  )
)</f>
        <v/>
      </c>
    </row>
    <row r="21" ht="22.5" customHeight="1">
      <c r="A21" s="350"/>
      <c r="B21" s="350"/>
      <c r="C21" s="350"/>
      <c r="D21" s="350"/>
      <c r="E21" s="350"/>
      <c r="F21" s="350"/>
      <c r="G21" s="350"/>
      <c r="H21" s="350"/>
      <c r="I21" s="350"/>
      <c r="J21" s="350" t="str">
        <f t="array" ref="J21">IF(C21="","",
  IF(LEFT(C21,4)="2025",
    IFERROR(VLOOKUP(C21,{'2025'!B:B,'2025'!A:A},2,FALSE),""),
    IF(LEFT(C21,4)="2026",
      IFERROR(VLOOKUP(C21,{'2026'!B:B,'2026'!A:A},2,FALSE),""),
      ""
    )
  )
)</f>
        <v/>
      </c>
    </row>
    <row r="22" ht="22.5" customHeight="1">
      <c r="A22" s="350"/>
      <c r="B22" s="350"/>
      <c r="C22" s="350"/>
      <c r="D22" s="350"/>
      <c r="E22" s="350"/>
      <c r="F22" s="350"/>
      <c r="G22" s="350"/>
      <c r="H22" s="350"/>
      <c r="I22" s="350"/>
      <c r="J22" s="350" t="str">
        <f t="array" ref="J22">IF(C22="","",
  IF(LEFT(C22,4)="2025",
    IFERROR(VLOOKUP(C22,{'2025'!B:B,'2025'!A:A},2,FALSE),""),
    IF(LEFT(C22,4)="2026",
      IFERROR(VLOOKUP(C22,{'2026'!B:B,'2026'!A:A},2,FALSE),""),
      ""
    )
  )
)</f>
        <v/>
      </c>
    </row>
    <row r="23" ht="22.5" customHeight="1">
      <c r="A23" s="350"/>
      <c r="B23" s="350"/>
      <c r="C23" s="350"/>
      <c r="D23" s="350"/>
      <c r="E23" s="350"/>
      <c r="F23" s="350"/>
      <c r="G23" s="350"/>
      <c r="H23" s="350"/>
      <c r="I23" s="350"/>
      <c r="J23" s="350" t="str">
        <f t="array" ref="J23">IF(C23="","",
  IF(LEFT(C23,4)="2025",
    IFERROR(VLOOKUP(C23,{'2025'!B:B,'2025'!A:A},2,FALSE),""),
    IF(LEFT(C23,4)="2026",
      IFERROR(VLOOKUP(C23,{'2026'!B:B,'2026'!A:A},2,FALSE),""),
      ""
    )
  )
)</f>
        <v/>
      </c>
    </row>
    <row r="24" ht="22.5" customHeight="1">
      <c r="A24" s="350"/>
      <c r="B24" s="350"/>
      <c r="C24" s="350"/>
      <c r="D24" s="350"/>
      <c r="E24" s="350"/>
      <c r="F24" s="350"/>
      <c r="G24" s="350"/>
      <c r="H24" s="350"/>
      <c r="I24" s="350"/>
      <c r="J24" s="350" t="str">
        <f t="array" ref="J24">IF(C24="","",
  IF(LEFT(C24,4)="2025",
    IFERROR(VLOOKUP(C24,{'2025'!B:B,'2025'!A:A},2,FALSE),""),
    IF(LEFT(C24,4)="2026",
      IFERROR(VLOOKUP(C24,{'2026'!B:B,'2026'!A:A},2,FALSE),""),
      ""
    )
  )
)</f>
        <v/>
      </c>
    </row>
    <row r="25" ht="22.5" customHeight="1">
      <c r="A25" s="350"/>
      <c r="B25" s="350"/>
      <c r="C25" s="350"/>
      <c r="D25" s="350"/>
      <c r="E25" s="350"/>
      <c r="F25" s="350"/>
      <c r="G25" s="350"/>
      <c r="H25" s="350"/>
      <c r="I25" s="350"/>
      <c r="J25" s="350" t="str">
        <f t="array" ref="J25">IF(C25="","",
  IF(LEFT(C25,4)="2025",
    IFERROR(VLOOKUP(C25,{'2025'!B:B,'2025'!A:A},2,FALSE),""),
    IF(LEFT(C25,4)="2026",
      IFERROR(VLOOKUP(C25,{'2026'!B:B,'2026'!A:A},2,FALSE),""),
      ""
    )
  )
)</f>
        <v/>
      </c>
    </row>
    <row r="26" ht="22.5" customHeight="1">
      <c r="A26" s="350"/>
      <c r="B26" s="350"/>
      <c r="C26" s="350"/>
      <c r="D26" s="350"/>
      <c r="E26" s="350"/>
      <c r="F26" s="350"/>
      <c r="G26" s="350"/>
      <c r="H26" s="350"/>
      <c r="I26" s="350"/>
      <c r="J26" s="350" t="str">
        <f t="array" ref="J26">IF(C26="","",
  IF(LEFT(C26,4)="2025",
    IFERROR(VLOOKUP(C26,{'2025'!B:B,'2025'!A:A},2,FALSE),""),
    IF(LEFT(C26,4)="2026",
      IFERROR(VLOOKUP(C26,{'2026'!B:B,'2026'!A:A},2,FALSE),""),
      ""
    )
  )
)</f>
        <v/>
      </c>
    </row>
    <row r="27" ht="22.5" customHeight="1">
      <c r="A27" s="350"/>
      <c r="B27" s="350"/>
      <c r="C27" s="350"/>
      <c r="D27" s="350"/>
      <c r="E27" s="350"/>
      <c r="F27" s="350"/>
      <c r="G27" s="350"/>
      <c r="H27" s="350"/>
      <c r="I27" s="350"/>
      <c r="J27" s="350" t="str">
        <f t="array" ref="J27">IF(C27="","",
  IF(LEFT(C27,4)="2025",
    IFERROR(VLOOKUP(C27,{'2025'!B:B,'2025'!A:A},2,FALSE),""),
    IF(LEFT(C27,4)="2026",
      IFERROR(VLOOKUP(C27,{'2026'!B:B,'2026'!A:A},2,FALSE),""),
      ""
    )
  )
)</f>
        <v/>
      </c>
    </row>
    <row r="28" ht="22.5" customHeight="1">
      <c r="A28" s="350"/>
      <c r="B28" s="350"/>
      <c r="C28" s="350"/>
      <c r="D28" s="350"/>
      <c r="E28" s="350"/>
      <c r="F28" s="350"/>
      <c r="G28" s="350"/>
      <c r="H28" s="350"/>
      <c r="I28" s="350"/>
      <c r="J28" s="350" t="str">
        <f t="array" ref="J28">IF(C28="","",
  IF(LEFT(C28,4)="2025",
    IFERROR(VLOOKUP(C28,{'2025'!B:B,'2025'!A:A},2,FALSE),""),
    IF(LEFT(C28,4)="2026",
      IFERROR(VLOOKUP(C28,{'2026'!B:B,'2026'!A:A},2,FALSE),""),
      ""
    )
  )
)</f>
        <v/>
      </c>
    </row>
    <row r="29" ht="22.5" customHeight="1">
      <c r="A29" s="350"/>
      <c r="B29" s="350"/>
      <c r="C29" s="350"/>
      <c r="D29" s="350"/>
      <c r="E29" s="350"/>
      <c r="F29" s="350"/>
      <c r="G29" s="350"/>
      <c r="H29" s="350"/>
      <c r="I29" s="350"/>
      <c r="J29" s="350" t="str">
        <f t="array" ref="J29">IF(C29="","",
  IF(LEFT(C29,4)="2025",
    IFERROR(VLOOKUP(C29,{'2025'!B:B,'2025'!A:A},2,FALSE),""),
    IF(LEFT(C29,4)="2026",
      IFERROR(VLOOKUP(C29,{'2026'!B:B,'2026'!A:A},2,FALSE),""),
      ""
    )
  )
)</f>
        <v/>
      </c>
    </row>
    <row r="30" ht="22.5" customHeight="1">
      <c r="A30" s="350"/>
      <c r="B30" s="350"/>
      <c r="C30" s="350"/>
      <c r="D30" s="350"/>
      <c r="E30" s="350"/>
      <c r="F30" s="350"/>
      <c r="G30" s="350"/>
      <c r="H30" s="350"/>
      <c r="I30" s="350"/>
      <c r="J30" s="350" t="str">
        <f t="array" ref="J30">IF(C30="","",
  IF(LEFT(C30,4)="2025",
    IFERROR(VLOOKUP(C30,{'2025'!B:B,'2025'!A:A},2,FALSE),""),
    IF(LEFT(C30,4)="2026",
      IFERROR(VLOOKUP(C30,{'2026'!B:B,'2026'!A:A},2,FALSE),""),
      ""
    )
  )
)</f>
        <v/>
      </c>
    </row>
    <row r="31" ht="22.5" customHeight="1">
      <c r="A31" s="350"/>
      <c r="B31" s="350"/>
      <c r="C31" s="350"/>
      <c r="D31" s="350"/>
      <c r="E31" s="350"/>
      <c r="F31" s="350"/>
      <c r="G31" s="350"/>
      <c r="H31" s="350"/>
      <c r="I31" s="350"/>
      <c r="J31" s="350" t="str">
        <f t="array" ref="J31">IF(C31="","",
  IF(LEFT(C31,4)="2025",
    IFERROR(VLOOKUP(C31,{'2025'!B:B,'2025'!A:A},2,FALSE),""),
    IF(LEFT(C31,4)="2026",
      IFERROR(VLOOKUP(C31,{'2026'!B:B,'2026'!A:A},2,FALSE),""),
      ""
    )
  )
)</f>
        <v/>
      </c>
    </row>
    <row r="32" ht="22.5" customHeight="1">
      <c r="A32" s="350"/>
      <c r="B32" s="350"/>
      <c r="C32" s="350"/>
      <c r="D32" s="350"/>
      <c r="E32" s="350"/>
      <c r="F32" s="350"/>
      <c r="G32" s="350"/>
      <c r="H32" s="350"/>
      <c r="I32" s="350"/>
      <c r="J32" s="350" t="str">
        <f t="array" ref="J32">IF(C32="","",
  IF(LEFT(C32,4)="2025",
    IFERROR(VLOOKUP(C32,{'2025'!B:B,'2025'!A:A},2,FALSE),""),
    IF(LEFT(C32,4)="2026",
      IFERROR(VLOOKUP(C32,{'2026'!B:B,'2026'!A:A},2,FALSE),""),
      ""
    )
  )
)</f>
        <v/>
      </c>
    </row>
    <row r="33" ht="22.5" customHeight="1">
      <c r="A33" s="350"/>
      <c r="B33" s="350"/>
      <c r="C33" s="350"/>
      <c r="D33" s="350"/>
      <c r="E33" s="350"/>
      <c r="F33" s="350"/>
      <c r="G33" s="350"/>
      <c r="H33" s="350"/>
      <c r="I33" s="350"/>
      <c r="J33" s="350" t="str">
        <f t="array" ref="J33">IF(C33="","",
  IF(LEFT(C33,4)="2025",
    IFERROR(VLOOKUP(C33,{'2025'!B:B,'2025'!A:A},2,FALSE),""),
    IF(LEFT(C33,4)="2026",
      IFERROR(VLOOKUP(C33,{'2026'!B:B,'2026'!A:A},2,FALSE),""),
      ""
    )
  )
)</f>
        <v/>
      </c>
    </row>
    <row r="34" ht="22.5" customHeight="1">
      <c r="A34" s="350"/>
      <c r="B34" s="350"/>
      <c r="C34" s="350"/>
      <c r="D34" s="350"/>
      <c r="E34" s="350"/>
      <c r="F34" s="350"/>
      <c r="G34" s="350"/>
      <c r="H34" s="350"/>
      <c r="I34" s="350"/>
      <c r="J34" s="350" t="str">
        <f t="array" ref="J34">IF(C34="","",
  IF(LEFT(C34,4)="2025",
    IFERROR(VLOOKUP(C34,{'2025'!B:B,'2025'!A:A},2,FALSE),""),
    IF(LEFT(C34,4)="2026",
      IFERROR(VLOOKUP(C34,{'2026'!B:B,'2026'!A:A},2,FALSE),""),
      ""
    )
  )
)</f>
        <v/>
      </c>
    </row>
    <row r="35" ht="22.5" customHeight="1">
      <c r="A35" s="350"/>
      <c r="B35" s="350"/>
      <c r="C35" s="350"/>
      <c r="D35" s="350"/>
      <c r="E35" s="350"/>
      <c r="F35" s="350"/>
      <c r="G35" s="350"/>
      <c r="H35" s="350"/>
      <c r="I35" s="350"/>
      <c r="J35" s="350" t="str">
        <f t="array" ref="J35">IF(C35="","",
  IF(LEFT(C35,4)="2025",
    IFERROR(VLOOKUP(C35,{'2025'!B:B,'2025'!A:A},2,FALSE),""),
    IF(LEFT(C35,4)="2026",
      IFERROR(VLOOKUP(C35,{'2026'!B:B,'2026'!A:A},2,FALSE),""),
      ""
    )
  )
)</f>
        <v/>
      </c>
    </row>
    <row r="36" ht="22.5" customHeight="1">
      <c r="A36" s="350"/>
      <c r="B36" s="350"/>
      <c r="C36" s="350"/>
      <c r="D36" s="350"/>
      <c r="E36" s="350"/>
      <c r="F36" s="350"/>
      <c r="G36" s="350"/>
      <c r="H36" s="350"/>
      <c r="I36" s="350"/>
      <c r="J36" s="350" t="str">
        <f t="array" ref="J36">IF(C36="","",
  IF(LEFT(C36,4)="2025",
    IFERROR(VLOOKUP(C36,{'2025'!B:B,'2025'!A:A},2,FALSE),""),
    IF(LEFT(C36,4)="2026",
      IFERROR(VLOOKUP(C36,{'2026'!B:B,'2026'!A:A},2,FALSE),""),
      ""
    )
  )
)</f>
        <v/>
      </c>
    </row>
    <row r="37" ht="22.5" customHeight="1">
      <c r="A37" s="350"/>
      <c r="B37" s="350"/>
      <c r="C37" s="350"/>
      <c r="D37" s="350"/>
      <c r="E37" s="350"/>
      <c r="F37" s="350"/>
      <c r="G37" s="350"/>
      <c r="H37" s="350"/>
      <c r="I37" s="350"/>
      <c r="J37" s="350" t="str">
        <f t="array" ref="J37">IF(C37="","",
  IF(LEFT(C37,4)="2025",
    IFERROR(VLOOKUP(C37,{'2025'!B:B,'2025'!A:A},2,FALSE),""),
    IF(LEFT(C37,4)="2026",
      IFERROR(VLOOKUP(C37,{'2026'!B:B,'2026'!A:A},2,FALSE),""),
      ""
    )
  )
)</f>
        <v/>
      </c>
    </row>
    <row r="38" ht="22.5" customHeight="1">
      <c r="A38" s="350"/>
      <c r="B38" s="350"/>
      <c r="C38" s="350"/>
      <c r="D38" s="350"/>
      <c r="E38" s="350"/>
      <c r="F38" s="350"/>
      <c r="G38" s="350"/>
      <c r="H38" s="350"/>
      <c r="I38" s="350"/>
      <c r="J38" s="350" t="str">
        <f t="array" ref="J38">IF(C38="","",
  IF(LEFT(C38,4)="2025",
    IFERROR(VLOOKUP(C38,{'2025'!B:B,'2025'!A:A},2,FALSE),""),
    IF(LEFT(C38,4)="2026",
      IFERROR(VLOOKUP(C38,{'2026'!B:B,'2026'!A:A},2,FALSE),""),
      ""
    )
  )
)</f>
        <v/>
      </c>
    </row>
    <row r="39" ht="22.5" customHeight="1">
      <c r="A39" s="350"/>
      <c r="B39" s="350"/>
      <c r="C39" s="350"/>
      <c r="D39" s="350"/>
      <c r="E39" s="350"/>
      <c r="F39" s="350"/>
      <c r="G39" s="350"/>
      <c r="H39" s="350"/>
      <c r="I39" s="350"/>
      <c r="J39" s="350" t="str">
        <f t="array" ref="J39">IF(C39="","",
  IF(LEFT(C39,4)="2025",
    IFERROR(VLOOKUP(C39,{'2025'!B:B,'2025'!A:A},2,FALSE),""),
    IF(LEFT(C39,4)="2026",
      IFERROR(VLOOKUP(C39,{'2026'!B:B,'2026'!A:A},2,FALSE),""),
      ""
    )
  )
)</f>
        <v/>
      </c>
    </row>
    <row r="40" ht="22.5" customHeight="1">
      <c r="A40" s="350"/>
      <c r="B40" s="350"/>
      <c r="C40" s="350"/>
      <c r="D40" s="350"/>
      <c r="E40" s="350"/>
      <c r="F40" s="350"/>
      <c r="G40" s="350"/>
      <c r="H40" s="350"/>
      <c r="I40" s="350"/>
      <c r="J40" s="350" t="str">
        <f t="array" ref="J40">IF(C40="","",
  IF(LEFT(C40,4)="2025",
    IFERROR(VLOOKUP(C40,{'2025'!B:B,'2025'!A:A},2,FALSE),""),
    IF(LEFT(C40,4)="2026",
      IFERROR(VLOOKUP(C40,{'2026'!B:B,'2026'!A:A},2,FALSE),""),
      ""
    )
  )
)</f>
        <v/>
      </c>
    </row>
    <row r="41" ht="22.5" customHeight="1">
      <c r="A41" s="350"/>
      <c r="B41" s="350"/>
      <c r="C41" s="350"/>
      <c r="D41" s="350"/>
      <c r="E41" s="350"/>
      <c r="F41" s="350"/>
      <c r="G41" s="350"/>
      <c r="H41" s="350"/>
      <c r="I41" s="350"/>
      <c r="J41" s="350" t="str">
        <f t="array" ref="J41">IF(C41="","",
  IF(LEFT(C41,4)="2025",
    IFERROR(VLOOKUP(C41,{'2025'!B:B,'2025'!A:A},2,FALSE),""),
    IF(LEFT(C41,4)="2026",
      IFERROR(VLOOKUP(C41,{'2026'!B:B,'2026'!A:A},2,FALSE),""),
      ""
    )
  )
)</f>
        <v/>
      </c>
    </row>
    <row r="42" ht="22.5" customHeight="1">
      <c r="A42" s="350"/>
      <c r="B42" s="350"/>
      <c r="C42" s="350"/>
      <c r="D42" s="350"/>
      <c r="E42" s="350"/>
      <c r="F42" s="350"/>
      <c r="G42" s="350"/>
      <c r="H42" s="350"/>
      <c r="I42" s="350"/>
      <c r="J42" s="350" t="str">
        <f t="array" ref="J42">IF(C42="","",
  IF(LEFT(C42,4)="2025",
    IFERROR(VLOOKUP(C42,{'2025'!B:B,'2025'!A:A},2,FALSE),""),
    IF(LEFT(C42,4)="2026",
      IFERROR(VLOOKUP(C42,{'2026'!B:B,'2026'!A:A},2,FALSE),""),
      ""
    )
  )
)</f>
        <v/>
      </c>
    </row>
    <row r="43" ht="22.5" customHeight="1">
      <c r="A43" s="350"/>
      <c r="B43" s="350"/>
      <c r="C43" s="350"/>
      <c r="D43" s="350"/>
      <c r="E43" s="350"/>
      <c r="F43" s="350"/>
      <c r="G43" s="350"/>
      <c r="H43" s="350"/>
      <c r="I43" s="350"/>
      <c r="J43" s="350" t="str">
        <f t="array" ref="J43">IF(C43="","",
  IF(LEFT(C43,4)="2025",
    IFERROR(VLOOKUP(C43,{'2025'!B:B,'2025'!A:A},2,FALSE),""),
    IF(LEFT(C43,4)="2026",
      IFERROR(VLOOKUP(C43,{'2026'!B:B,'2026'!A:A},2,FALSE),""),
      ""
    )
  )
)</f>
        <v/>
      </c>
    </row>
    <row r="44" ht="22.5" customHeight="1">
      <c r="A44" s="350"/>
      <c r="B44" s="350"/>
      <c r="C44" s="350"/>
      <c r="D44" s="350"/>
      <c r="E44" s="350"/>
      <c r="F44" s="350"/>
      <c r="G44" s="350"/>
      <c r="H44" s="350"/>
      <c r="I44" s="350"/>
      <c r="J44" s="350" t="str">
        <f t="array" ref="J44">IF(C44="","",
  IF(LEFT(C44,4)="2025",
    IFERROR(VLOOKUP(C44,{'2025'!B:B,'2025'!A:A},2,FALSE),""),
    IF(LEFT(C44,4)="2026",
      IFERROR(VLOOKUP(C44,{'2026'!B:B,'2026'!A:A},2,FALSE),""),
      ""
    )
  )
)</f>
        <v/>
      </c>
    </row>
    <row r="45" ht="22.5" customHeight="1">
      <c r="A45" s="350"/>
      <c r="B45" s="350"/>
      <c r="C45" s="350"/>
      <c r="D45" s="350"/>
      <c r="E45" s="350"/>
      <c r="F45" s="350"/>
      <c r="G45" s="350"/>
      <c r="H45" s="350"/>
      <c r="I45" s="350"/>
      <c r="J45" s="350" t="str">
        <f t="array" ref="J45">IF(C45="","",
  IF(LEFT(C45,4)="2025",
    IFERROR(VLOOKUP(C45,{'2025'!B:B,'2025'!A:A},2,FALSE),""),
    IF(LEFT(C45,4)="2026",
      IFERROR(VLOOKUP(C45,{'2026'!B:B,'2026'!A:A},2,FALSE),""),
      ""
    )
  )
)</f>
        <v/>
      </c>
    </row>
    <row r="46" ht="22.5" customHeight="1">
      <c r="A46" s="350"/>
      <c r="B46" s="350"/>
      <c r="C46" s="350"/>
      <c r="D46" s="350"/>
      <c r="E46" s="350"/>
      <c r="F46" s="350"/>
      <c r="G46" s="350"/>
      <c r="H46" s="350"/>
      <c r="I46" s="350"/>
      <c r="J46" s="350" t="str">
        <f t="array" ref="J46">IF(C46="","",
  IF(LEFT(C46,4)="2025",
    IFERROR(VLOOKUP(C46,{'2025'!B:B,'2025'!A:A},2,FALSE),""),
    IF(LEFT(C46,4)="2026",
      IFERROR(VLOOKUP(C46,{'2026'!B:B,'2026'!A:A},2,FALSE),""),
      ""
    )
  )
)</f>
        <v/>
      </c>
    </row>
    <row r="47" ht="22.5" customHeight="1">
      <c r="A47" s="350"/>
      <c r="B47" s="350"/>
      <c r="C47" s="350"/>
      <c r="D47" s="350"/>
      <c r="E47" s="350"/>
      <c r="F47" s="350"/>
      <c r="G47" s="350"/>
      <c r="H47" s="350"/>
      <c r="I47" s="350"/>
      <c r="J47" s="350" t="str">
        <f t="array" ref="J47">IF(C47="","",
  IF(LEFT(C47,4)="2025",
    IFERROR(VLOOKUP(C47,{'2025'!B:B,'2025'!A:A},2,FALSE),""),
    IF(LEFT(C47,4)="2026",
      IFERROR(VLOOKUP(C47,{'2026'!B:B,'2026'!A:A},2,FALSE),""),
      ""
    )
  )
)</f>
        <v/>
      </c>
    </row>
    <row r="48" ht="22.5" customHeight="1">
      <c r="A48" s="350"/>
      <c r="B48" s="350"/>
      <c r="C48" s="350"/>
      <c r="D48" s="350"/>
      <c r="E48" s="350"/>
      <c r="F48" s="350"/>
      <c r="G48" s="350"/>
      <c r="H48" s="350"/>
      <c r="I48" s="350"/>
      <c r="J48" s="350" t="str">
        <f t="array" ref="J48">IF(C48="","",
  IF(LEFT(C48,4)="2025",
    IFERROR(VLOOKUP(C48,{'2025'!B:B,'2025'!A:A},2,FALSE),""),
    IF(LEFT(C48,4)="2026",
      IFERROR(VLOOKUP(C48,{'2026'!B:B,'2026'!A:A},2,FALSE),""),
      ""
    )
  )
)</f>
        <v/>
      </c>
    </row>
    <row r="49" ht="22.5" customHeight="1">
      <c r="A49" s="350"/>
      <c r="B49" s="350"/>
      <c r="C49" s="350"/>
      <c r="D49" s="350"/>
      <c r="E49" s="350"/>
      <c r="F49" s="350"/>
      <c r="G49" s="350"/>
      <c r="H49" s="350"/>
      <c r="I49" s="350"/>
      <c r="J49" s="350" t="str">
        <f t="array" ref="J49">IF(C49="","",
  IF(LEFT(C49,4)="2025",
    IFERROR(VLOOKUP(C49,{'2025'!B:B,'2025'!A:A},2,FALSE),""),
    IF(LEFT(C49,4)="2026",
      IFERROR(VLOOKUP(C49,{'2026'!B:B,'2026'!A:A},2,FALSE),""),
      ""
    )
  )
)</f>
        <v/>
      </c>
    </row>
    <row r="50" ht="22.5" customHeight="1">
      <c r="A50" s="350"/>
      <c r="B50" s="350"/>
      <c r="C50" s="350"/>
      <c r="D50" s="350"/>
      <c r="E50" s="350"/>
      <c r="F50" s="350"/>
      <c r="G50" s="350"/>
      <c r="H50" s="350"/>
      <c r="I50" s="350"/>
      <c r="J50" s="350" t="str">
        <f t="array" ref="J50">IF(C50="","",
  IF(LEFT(C50,4)="2025",
    IFERROR(VLOOKUP(C50,{'2025'!B:B,'2025'!A:A},2,FALSE),""),
    IF(LEFT(C50,4)="2026",
      IFERROR(VLOOKUP(C50,{'2026'!B:B,'2026'!A:A},2,FALSE),""),
      ""
    )
  )
)</f>
        <v/>
      </c>
    </row>
    <row r="51" ht="22.5" customHeight="1">
      <c r="A51" s="350"/>
      <c r="B51" s="350"/>
      <c r="C51" s="350"/>
      <c r="D51" s="350"/>
      <c r="E51" s="350"/>
      <c r="F51" s="350"/>
      <c r="G51" s="350"/>
      <c r="H51" s="350"/>
      <c r="I51" s="350"/>
      <c r="J51" s="350" t="str">
        <f t="array" ref="J51">IF(C51="","",
  IF(LEFT(C51,4)="2025",
    IFERROR(VLOOKUP(C51,{'2025'!B:B,'2025'!A:A},2,FALSE),""),
    IF(LEFT(C51,4)="2026",
      IFERROR(VLOOKUP(C51,{'2026'!B:B,'2026'!A:A},2,FALSE),""),
      ""
    )
  )
)</f>
        <v/>
      </c>
    </row>
    <row r="52" ht="22.5" customHeight="1">
      <c r="A52" s="350"/>
      <c r="B52" s="350"/>
      <c r="C52" s="350"/>
      <c r="D52" s="350"/>
      <c r="E52" s="350"/>
      <c r="F52" s="350"/>
      <c r="G52" s="350"/>
      <c r="H52" s="350"/>
      <c r="I52" s="350"/>
      <c r="J52" s="350" t="str">
        <f t="array" ref="J52">IF(C52="","",
  IF(LEFT(C52,4)="2025",
    IFERROR(VLOOKUP(C52,{'2025'!B:B,'2025'!A:A},2,FALSE),""),
    IF(LEFT(C52,4)="2026",
      IFERROR(VLOOKUP(C52,{'2026'!B:B,'2026'!A:A},2,FALSE),""),
      ""
    )
  )
)</f>
        <v/>
      </c>
    </row>
    <row r="53" ht="22.5" customHeight="1">
      <c r="A53" s="350"/>
      <c r="B53" s="350"/>
      <c r="C53" s="350"/>
      <c r="D53" s="350"/>
      <c r="E53" s="350"/>
      <c r="F53" s="350"/>
      <c r="G53" s="350"/>
      <c r="H53" s="350"/>
      <c r="I53" s="350"/>
      <c r="J53" s="350" t="str">
        <f t="array" ref="J53">IF(C53="","",
  IF(LEFT(C53,4)="2025",
    IFERROR(VLOOKUP(C53,{'2025'!B:B,'2025'!A:A},2,FALSE),""),
    IF(LEFT(C53,4)="2026",
      IFERROR(VLOOKUP(C53,{'2026'!B:B,'2026'!A:A},2,FALSE),""),
      ""
    )
  )
)</f>
        <v/>
      </c>
    </row>
    <row r="54" ht="22.5" customHeight="1">
      <c r="A54" s="350"/>
      <c r="B54" s="350"/>
      <c r="C54" s="350"/>
      <c r="D54" s="350"/>
      <c r="E54" s="350"/>
      <c r="F54" s="350"/>
      <c r="G54" s="350"/>
      <c r="H54" s="350"/>
      <c r="I54" s="350"/>
      <c r="J54" s="350" t="str">
        <f t="array" ref="J54">IF(C54="","",
  IF(LEFT(C54,4)="2025",
    IFERROR(VLOOKUP(C54,{'2025'!B:B,'2025'!A:A},2,FALSE),""),
    IF(LEFT(C54,4)="2026",
      IFERROR(VLOOKUP(C54,{'2026'!B:B,'2026'!A:A},2,FALSE),""),
      ""
    )
  )
)</f>
        <v/>
      </c>
    </row>
    <row r="55" ht="22.5" customHeight="1">
      <c r="A55" s="350"/>
      <c r="B55" s="350"/>
      <c r="C55" s="350"/>
      <c r="D55" s="350"/>
      <c r="E55" s="350"/>
      <c r="F55" s="350"/>
      <c r="G55" s="350"/>
      <c r="H55" s="350"/>
      <c r="I55" s="350"/>
      <c r="J55" s="350" t="str">
        <f t="array" ref="J55">IF(C55="","",
  IF(LEFT(C55,4)="2025",
    IFERROR(VLOOKUP(C55,{'2025'!B:B,'2025'!A:A},2,FALSE),""),
    IF(LEFT(C55,4)="2026",
      IFERROR(VLOOKUP(C55,{'2026'!B:B,'2026'!A:A},2,FALSE),""),
      ""
    )
  )
)</f>
        <v/>
      </c>
    </row>
    <row r="56" ht="22.5" customHeight="1">
      <c r="A56" s="350"/>
      <c r="B56" s="350"/>
      <c r="C56" s="350"/>
      <c r="D56" s="350"/>
      <c r="E56" s="350"/>
      <c r="F56" s="350"/>
      <c r="G56" s="350"/>
      <c r="H56" s="350"/>
      <c r="I56" s="350"/>
      <c r="J56" s="350" t="str">
        <f t="array" ref="J56">IF(C56="","",
  IF(LEFT(C56,4)="2025",
    IFERROR(VLOOKUP(C56,{'2025'!B:B,'2025'!A:A},2,FALSE),""),
    IF(LEFT(C56,4)="2026",
      IFERROR(VLOOKUP(C56,{'2026'!B:B,'2026'!A:A},2,FALSE),""),
      ""
    )
  )
)</f>
        <v/>
      </c>
    </row>
    <row r="57" ht="22.5" customHeight="1">
      <c r="A57" s="350"/>
      <c r="B57" s="350"/>
      <c r="C57" s="350"/>
      <c r="D57" s="350"/>
      <c r="E57" s="350"/>
      <c r="F57" s="350"/>
      <c r="G57" s="350"/>
      <c r="H57" s="350"/>
      <c r="I57" s="350"/>
      <c r="J57" s="350" t="str">
        <f t="array" ref="J57">IF(C57="","",
  IF(LEFT(C57,4)="2025",
    IFERROR(VLOOKUP(C57,{'2025'!B:B,'2025'!A:A},2,FALSE),""),
    IF(LEFT(C57,4)="2026",
      IFERROR(VLOOKUP(C57,{'2026'!B:B,'2026'!A:A},2,FALSE),""),
      ""
    )
  )
)</f>
        <v/>
      </c>
    </row>
    <row r="58" ht="22.5" customHeight="1">
      <c r="A58" s="350"/>
      <c r="B58" s="350"/>
      <c r="C58" s="350"/>
      <c r="D58" s="350"/>
      <c r="E58" s="350"/>
      <c r="F58" s="350"/>
      <c r="G58" s="350"/>
      <c r="H58" s="350"/>
      <c r="I58" s="350"/>
      <c r="J58" s="350" t="str">
        <f t="array" ref="J58">IF(C58="","",
  IF(LEFT(C58,4)="2025",
    IFERROR(VLOOKUP(C58,{'2025'!B:B,'2025'!A:A},2,FALSE),""),
    IF(LEFT(C58,4)="2026",
      IFERROR(VLOOKUP(C58,{'2026'!B:B,'2026'!A:A},2,FALSE),""),
      ""
    )
  )
)</f>
        <v/>
      </c>
    </row>
    <row r="59" ht="22.5" customHeight="1">
      <c r="A59" s="350"/>
      <c r="B59" s="350"/>
      <c r="C59" s="350"/>
      <c r="D59" s="350"/>
      <c r="E59" s="350"/>
      <c r="F59" s="350"/>
      <c r="G59" s="350"/>
      <c r="H59" s="350"/>
      <c r="I59" s="350"/>
      <c r="J59" s="350" t="str">
        <f t="array" ref="J59">IF(C59="","",
  IF(LEFT(C59,4)="2025",
    IFERROR(VLOOKUP(C59,{'2025'!B:B,'2025'!A:A},2,FALSE),""),
    IF(LEFT(C59,4)="2026",
      IFERROR(VLOOKUP(C59,{'2026'!B:B,'2026'!A:A},2,FALSE),""),
      ""
    )
  )
)</f>
        <v/>
      </c>
    </row>
    <row r="60" ht="22.5" customHeight="1">
      <c r="A60" s="350"/>
      <c r="B60" s="350"/>
      <c r="C60" s="350"/>
      <c r="D60" s="350"/>
      <c r="E60" s="350"/>
      <c r="F60" s="350"/>
      <c r="G60" s="350"/>
      <c r="H60" s="350"/>
      <c r="I60" s="350"/>
      <c r="J60" s="350" t="str">
        <f t="array" ref="J60">IF(C60="","",
  IF(LEFT(C60,4)="2025",
    IFERROR(VLOOKUP(C60,{'2025'!B:B,'2025'!A:A},2,FALSE),""),
    IF(LEFT(C60,4)="2026",
      IFERROR(VLOOKUP(C60,{'2026'!B:B,'2026'!A:A},2,FALSE),""),
      ""
    )
  )
)</f>
        <v/>
      </c>
    </row>
    <row r="61" ht="22.5" customHeight="1">
      <c r="A61" s="350"/>
      <c r="B61" s="350"/>
      <c r="C61" s="350"/>
      <c r="D61" s="350"/>
      <c r="E61" s="350"/>
      <c r="F61" s="350"/>
      <c r="G61" s="350"/>
      <c r="H61" s="350"/>
      <c r="I61" s="350"/>
      <c r="J61" s="350" t="str">
        <f t="array" ref="J61">IF(C61="","",
  IF(LEFT(C61,4)="2025",
    IFERROR(VLOOKUP(C61,{'2025'!B:B,'2025'!A:A},2,FALSE),""),
    IF(LEFT(C61,4)="2026",
      IFERROR(VLOOKUP(C61,{'2026'!B:B,'2026'!A:A},2,FALSE),""),
      ""
    )
  )
)</f>
        <v/>
      </c>
    </row>
    <row r="62" ht="22.5" customHeight="1">
      <c r="A62" s="350"/>
      <c r="B62" s="350"/>
      <c r="C62" s="350"/>
      <c r="D62" s="350"/>
      <c r="E62" s="350"/>
      <c r="F62" s="350"/>
      <c r="G62" s="350"/>
      <c r="H62" s="350"/>
      <c r="I62" s="350"/>
      <c r="J62" s="350" t="str">
        <f t="array" ref="J62">IF(C62="","",
  IF(LEFT(C62,4)="2025",
    IFERROR(VLOOKUP(C62,{'2025'!B:B,'2025'!A:A},2,FALSE),""),
    IF(LEFT(C62,4)="2026",
      IFERROR(VLOOKUP(C62,{'2026'!B:B,'2026'!A:A},2,FALSE),""),
      ""
    )
  )
)</f>
        <v/>
      </c>
    </row>
    <row r="63" ht="22.5" customHeight="1">
      <c r="A63" s="350"/>
      <c r="B63" s="350"/>
      <c r="C63" s="350"/>
      <c r="D63" s="350"/>
      <c r="E63" s="350"/>
      <c r="F63" s="350"/>
      <c r="G63" s="350"/>
      <c r="H63" s="350"/>
      <c r="I63" s="350"/>
      <c r="J63" s="350" t="str">
        <f t="array" ref="J63">IF(C63="","",
  IF(LEFT(C63,4)="2025",
    IFERROR(VLOOKUP(C63,{'2025'!B:B,'2025'!A:A},2,FALSE),""),
    IF(LEFT(C63,4)="2026",
      IFERROR(VLOOKUP(C63,{'2026'!B:B,'2026'!A:A},2,FALSE),""),
      ""
    )
  )
)</f>
        <v/>
      </c>
    </row>
    <row r="64" ht="22.5" customHeight="1">
      <c r="A64" s="350"/>
      <c r="B64" s="350"/>
      <c r="C64" s="350"/>
      <c r="D64" s="350"/>
      <c r="E64" s="350"/>
      <c r="F64" s="350"/>
      <c r="G64" s="350"/>
      <c r="H64" s="350"/>
      <c r="I64" s="350"/>
      <c r="J64" s="350" t="str">
        <f t="array" ref="J64">IF(C64="","",
  IF(LEFT(C64,4)="2025",
    IFERROR(VLOOKUP(C64,{'2025'!B:B,'2025'!A:A},2,FALSE),""),
    IF(LEFT(C64,4)="2026",
      IFERROR(VLOOKUP(C64,{'2026'!B:B,'2026'!A:A},2,FALSE),""),
      ""
    )
  )
)</f>
        <v/>
      </c>
    </row>
    <row r="65" ht="22.5" customHeight="1">
      <c r="A65" s="350"/>
      <c r="B65" s="350"/>
      <c r="C65" s="350"/>
      <c r="D65" s="350"/>
      <c r="E65" s="350"/>
      <c r="F65" s="350"/>
      <c r="G65" s="350"/>
      <c r="H65" s="350"/>
      <c r="I65" s="350"/>
      <c r="J65" s="350" t="str">
        <f t="array" ref="J65">IF(C65="","",
  IF(LEFT(C65,4)="2025",
    IFERROR(VLOOKUP(C65,{'2025'!B:B,'2025'!A:A},2,FALSE),""),
    IF(LEFT(C65,4)="2026",
      IFERROR(VLOOKUP(C65,{'2026'!B:B,'2026'!A:A},2,FALSE),""),
      ""
    )
  )
)</f>
        <v/>
      </c>
    </row>
    <row r="66" ht="22.5" customHeight="1">
      <c r="A66" s="350"/>
      <c r="B66" s="350"/>
      <c r="C66" s="350"/>
      <c r="D66" s="350"/>
      <c r="E66" s="350"/>
      <c r="F66" s="350"/>
      <c r="G66" s="350"/>
      <c r="H66" s="350"/>
      <c r="I66" s="350"/>
      <c r="J66" s="350" t="str">
        <f t="array" ref="J66">IF(C66="","",
  IF(LEFT(C66,4)="2025",
    IFERROR(VLOOKUP(C66,{'2025'!B:B,'2025'!A:A},2,FALSE),""),
    IF(LEFT(C66,4)="2026",
      IFERROR(VLOOKUP(C66,{'2026'!B:B,'2026'!A:A},2,FALSE),""),
      ""
    )
  )
)</f>
        <v/>
      </c>
    </row>
    <row r="67" ht="22.5" customHeight="1">
      <c r="A67" s="350"/>
      <c r="B67" s="350"/>
      <c r="C67" s="350"/>
      <c r="D67" s="350"/>
      <c r="E67" s="350"/>
      <c r="F67" s="350"/>
      <c r="G67" s="350"/>
      <c r="H67" s="350"/>
      <c r="I67" s="350"/>
      <c r="J67" s="350" t="str">
        <f t="array" ref="J67">IF(C67="","",
  IF(LEFT(C67,4)="2025",
    IFERROR(VLOOKUP(C67,{'2025'!B:B,'2025'!A:A},2,FALSE),""),
    IF(LEFT(C67,4)="2026",
      IFERROR(VLOOKUP(C67,{'2026'!B:B,'2026'!A:A},2,FALSE),""),
      ""
    )
  )
)</f>
        <v/>
      </c>
    </row>
    <row r="68" ht="22.5" customHeight="1">
      <c r="A68" s="350"/>
      <c r="B68" s="350"/>
      <c r="C68" s="350"/>
      <c r="D68" s="350"/>
      <c r="E68" s="350"/>
      <c r="F68" s="350"/>
      <c r="G68" s="350"/>
      <c r="H68" s="350"/>
      <c r="I68" s="350"/>
      <c r="J68" s="350" t="str">
        <f t="array" ref="J68">IF(C68="","",
  IF(LEFT(C68,4)="2025",
    IFERROR(VLOOKUP(C68,{'2025'!B:B,'2025'!A:A},2,FALSE),""),
    IF(LEFT(C68,4)="2026",
      IFERROR(VLOOKUP(C68,{'2026'!B:B,'2026'!A:A},2,FALSE),""),
      ""
    )
  )
)</f>
        <v/>
      </c>
    </row>
    <row r="69" ht="22.5" customHeight="1">
      <c r="A69" s="350"/>
      <c r="B69" s="350"/>
      <c r="C69" s="350"/>
      <c r="D69" s="350"/>
      <c r="E69" s="350"/>
      <c r="F69" s="350"/>
      <c r="G69" s="350"/>
      <c r="H69" s="350"/>
      <c r="I69" s="350"/>
      <c r="J69" s="350" t="str">
        <f t="array" ref="J69">IF(C69="","",
  IF(LEFT(C69,4)="2025",
    IFERROR(VLOOKUP(C69,{'2025'!B:B,'2025'!A:A},2,FALSE),""),
    IF(LEFT(C69,4)="2026",
      IFERROR(VLOOKUP(C69,{'2026'!B:B,'2026'!A:A},2,FALSE),""),
      ""
    )
  )
)</f>
        <v/>
      </c>
    </row>
    <row r="70" ht="22.5" customHeight="1">
      <c r="A70" s="350"/>
      <c r="B70" s="350"/>
      <c r="C70" s="350"/>
      <c r="D70" s="350"/>
      <c r="E70" s="350"/>
      <c r="F70" s="350"/>
      <c r="G70" s="350"/>
      <c r="H70" s="350"/>
      <c r="I70" s="350"/>
      <c r="J70" s="350" t="str">
        <f t="array" ref="J70">IF(C70="","",
  IF(LEFT(C70,4)="2025",
    IFERROR(VLOOKUP(C70,{'2025'!B:B,'2025'!A:A},2,FALSE),""),
    IF(LEFT(C70,4)="2026",
      IFERROR(VLOOKUP(C70,{'2026'!B:B,'2026'!A:A},2,FALSE),""),
      ""
    )
  )
)</f>
        <v/>
      </c>
    </row>
    <row r="71" ht="22.5" customHeight="1">
      <c r="A71" s="350"/>
      <c r="B71" s="350"/>
      <c r="C71" s="350"/>
      <c r="D71" s="350"/>
      <c r="E71" s="350"/>
      <c r="F71" s="350"/>
      <c r="G71" s="350"/>
      <c r="H71" s="350"/>
      <c r="I71" s="350"/>
      <c r="J71" s="350" t="str">
        <f t="array" ref="J71">IF(C71="","",
  IF(LEFT(C71,4)="2025",
    IFERROR(VLOOKUP(C71,{'2025'!B:B,'2025'!A:A},2,FALSE),""),
    IF(LEFT(C71,4)="2026",
      IFERROR(VLOOKUP(C71,{'2026'!B:B,'2026'!A:A},2,FALSE),""),
      ""
    )
  )
)</f>
        <v/>
      </c>
    </row>
    <row r="72" ht="22.5" customHeight="1">
      <c r="A72" s="350"/>
      <c r="B72" s="350"/>
      <c r="C72" s="350"/>
      <c r="D72" s="350"/>
      <c r="E72" s="350"/>
      <c r="F72" s="350"/>
      <c r="G72" s="350"/>
      <c r="H72" s="350"/>
      <c r="I72" s="350"/>
      <c r="J72" s="350" t="str">
        <f t="array" ref="J72">IF(C72="","",
  IF(LEFT(C72,4)="2025",
    IFERROR(VLOOKUP(C72,{'2025'!B:B,'2025'!A:A},2,FALSE),""),
    IF(LEFT(C72,4)="2026",
      IFERROR(VLOOKUP(C72,{'2026'!B:B,'2026'!A:A},2,FALSE),""),
      ""
    )
  )
)</f>
        <v/>
      </c>
    </row>
    <row r="73" ht="22.5" customHeight="1">
      <c r="A73" s="350"/>
      <c r="B73" s="350"/>
      <c r="C73" s="350"/>
      <c r="D73" s="350"/>
      <c r="E73" s="350"/>
      <c r="F73" s="350"/>
      <c r="G73" s="350"/>
      <c r="H73" s="350"/>
      <c r="I73" s="350"/>
      <c r="J73" s="350" t="str">
        <f t="array" ref="J73">IF(C73="","",
  IF(LEFT(C73,4)="2025",
    IFERROR(VLOOKUP(C73,{'2025'!B:B,'2025'!A:A},2,FALSE),""),
    IF(LEFT(C73,4)="2026",
      IFERROR(VLOOKUP(C73,{'2026'!B:B,'2026'!A:A},2,FALSE),""),
      ""
    )
  )
)</f>
        <v/>
      </c>
    </row>
    <row r="74" ht="22.5" customHeight="1">
      <c r="A74" s="350"/>
      <c r="B74" s="350"/>
      <c r="C74" s="350"/>
      <c r="D74" s="350"/>
      <c r="E74" s="350"/>
      <c r="F74" s="350"/>
      <c r="G74" s="350"/>
      <c r="H74" s="350"/>
      <c r="I74" s="350"/>
      <c r="J74" s="350" t="str">
        <f t="array" ref="J74">IF(C74="","",
  IF(LEFT(C74,4)="2025",
    IFERROR(VLOOKUP(C74,{'2025'!B:B,'2025'!A:A},2,FALSE),""),
    IF(LEFT(C74,4)="2026",
      IFERROR(VLOOKUP(C74,{'2026'!B:B,'2026'!A:A},2,FALSE),""),
      ""
    )
  )
)</f>
        <v/>
      </c>
    </row>
    <row r="75" ht="22.5" customHeight="1">
      <c r="A75" s="350"/>
      <c r="B75" s="350"/>
      <c r="C75" s="350"/>
      <c r="D75" s="350"/>
      <c r="E75" s="350"/>
      <c r="F75" s="350"/>
      <c r="G75" s="350"/>
      <c r="H75" s="350"/>
      <c r="I75" s="350"/>
      <c r="J75" s="350" t="str">
        <f t="array" ref="J75">IF(C75="","",
  IF(LEFT(C75,4)="2025",
    IFERROR(VLOOKUP(C75,{'2025'!B:B,'2025'!A:A},2,FALSE),""),
    IF(LEFT(C75,4)="2026",
      IFERROR(VLOOKUP(C75,{'2026'!B:B,'2026'!A:A},2,FALSE),""),
      ""
    )
  )
)</f>
        <v/>
      </c>
    </row>
    <row r="76" ht="22.5" customHeight="1">
      <c r="A76" s="350"/>
      <c r="B76" s="350"/>
      <c r="C76" s="350"/>
      <c r="D76" s="350"/>
      <c r="E76" s="350"/>
      <c r="F76" s="350"/>
      <c r="G76" s="350"/>
      <c r="H76" s="350"/>
      <c r="I76" s="350"/>
      <c r="J76" s="350" t="str">
        <f t="array" ref="J76">IF(C76="","",
  IF(LEFT(C76,4)="2025",
    IFERROR(VLOOKUP(C76,{'2025'!B:B,'2025'!A:A},2,FALSE),""),
    IF(LEFT(C76,4)="2026",
      IFERROR(VLOOKUP(C76,{'2026'!B:B,'2026'!A:A},2,FALSE),""),
      ""
    )
  )
)</f>
        <v/>
      </c>
    </row>
    <row r="77" ht="22.5" customHeight="1">
      <c r="A77" s="350"/>
      <c r="B77" s="350"/>
      <c r="C77" s="350"/>
      <c r="D77" s="350"/>
      <c r="E77" s="350"/>
      <c r="F77" s="350"/>
      <c r="G77" s="350"/>
      <c r="H77" s="350"/>
      <c r="I77" s="350"/>
      <c r="J77" s="350" t="str">
        <f t="array" ref="J77">IF(C77="","",
  IF(LEFT(C77,4)="2025",
    IFERROR(VLOOKUP(C77,{'2025'!B:B,'2025'!A:A},2,FALSE),""),
    IF(LEFT(C77,4)="2026",
      IFERROR(VLOOKUP(C77,{'2026'!B:B,'2026'!A:A},2,FALSE),""),
      ""
    )
  )
)</f>
        <v/>
      </c>
    </row>
    <row r="78" ht="22.5" customHeight="1">
      <c r="A78" s="350"/>
      <c r="B78" s="350"/>
      <c r="C78" s="350"/>
      <c r="D78" s="350"/>
      <c r="E78" s="350"/>
      <c r="F78" s="350"/>
      <c r="G78" s="350"/>
      <c r="H78" s="350"/>
      <c r="I78" s="350"/>
      <c r="J78" s="350" t="str">
        <f t="array" ref="J78">IF(C78="","",
  IF(LEFT(C78,4)="2025",
    IFERROR(VLOOKUP(C78,{'2025'!B:B,'2025'!A:A},2,FALSE),""),
    IF(LEFT(C78,4)="2026",
      IFERROR(VLOOKUP(C78,{'2026'!B:B,'2026'!A:A},2,FALSE),""),
      ""
    )
  )
)</f>
        <v/>
      </c>
    </row>
    <row r="79" ht="22.5" customHeight="1">
      <c r="A79" s="350"/>
      <c r="B79" s="350"/>
      <c r="C79" s="350"/>
      <c r="D79" s="350"/>
      <c r="E79" s="350"/>
      <c r="F79" s="350"/>
      <c r="G79" s="350"/>
      <c r="H79" s="350"/>
      <c r="I79" s="350"/>
      <c r="J79" s="350" t="str">
        <f t="array" ref="J79">IF(C79="","",
  IF(LEFT(C79,4)="2025",
    IFERROR(VLOOKUP(C79,{'2025'!B:B,'2025'!A:A},2,FALSE),""),
    IF(LEFT(C79,4)="2026",
      IFERROR(VLOOKUP(C79,{'2026'!B:B,'2026'!A:A},2,FALSE),""),
      ""
    )
  )
)</f>
        <v/>
      </c>
    </row>
    <row r="80" ht="22.5" customHeight="1">
      <c r="A80" s="350"/>
      <c r="B80" s="350"/>
      <c r="C80" s="350"/>
      <c r="D80" s="350"/>
      <c r="E80" s="350"/>
      <c r="F80" s="350"/>
      <c r="G80" s="350"/>
      <c r="H80" s="350"/>
      <c r="I80" s="350"/>
      <c r="J80" s="350" t="str">
        <f t="array" ref="J80">IF(C80="","",
  IF(LEFT(C80,4)="2025",
    IFERROR(VLOOKUP(C80,{'2025'!B:B,'2025'!A:A},2,FALSE),""),
    IF(LEFT(C80,4)="2026",
      IFERROR(VLOOKUP(C80,{'2026'!B:B,'2026'!A:A},2,FALSE),""),
      ""
    )
  )
)</f>
        <v/>
      </c>
    </row>
    <row r="81" ht="22.5" customHeight="1">
      <c r="A81" s="350"/>
      <c r="B81" s="350"/>
      <c r="C81" s="350"/>
      <c r="D81" s="350"/>
      <c r="E81" s="350"/>
      <c r="F81" s="350"/>
      <c r="G81" s="350"/>
      <c r="H81" s="350"/>
      <c r="I81" s="350"/>
      <c r="J81" s="350" t="str">
        <f t="array" ref="J81">IF(C81="","",
  IF(LEFT(C81,4)="2025",
    IFERROR(VLOOKUP(C81,{'2025'!B:B,'2025'!A:A},2,FALSE),""),
    IF(LEFT(C81,4)="2026",
      IFERROR(VLOOKUP(C81,{'2026'!B:B,'2026'!A:A},2,FALSE),""),
      ""
    )
  )
)</f>
        <v/>
      </c>
    </row>
    <row r="82" ht="22.5" customHeight="1">
      <c r="A82" s="350"/>
      <c r="B82" s="350"/>
      <c r="C82" s="350"/>
      <c r="D82" s="350"/>
      <c r="E82" s="350"/>
      <c r="F82" s="350"/>
      <c r="G82" s="350"/>
      <c r="H82" s="350"/>
      <c r="I82" s="350"/>
      <c r="J82" s="350" t="str">
        <f t="array" ref="J82">IF(C82="","",
  IF(LEFT(C82,4)="2025",
    IFERROR(VLOOKUP(C82,{'2025'!B:B,'2025'!A:A},2,FALSE),""),
    IF(LEFT(C82,4)="2026",
      IFERROR(VLOOKUP(C82,{'2026'!B:B,'2026'!A:A},2,FALSE),""),
      ""
    )
  )
)</f>
        <v/>
      </c>
    </row>
    <row r="83" ht="22.5" customHeight="1">
      <c r="A83" s="350"/>
      <c r="B83" s="350"/>
      <c r="C83" s="350"/>
      <c r="D83" s="350"/>
      <c r="E83" s="350"/>
      <c r="F83" s="350"/>
      <c r="G83" s="350"/>
      <c r="H83" s="350"/>
      <c r="I83" s="350"/>
      <c r="J83" s="350" t="str">
        <f t="array" ref="J83">IF(C83="","",
  IF(LEFT(C83,4)="2025",
    IFERROR(VLOOKUP(C83,{'2025'!B:B,'2025'!A:A},2,FALSE),""),
    IF(LEFT(C83,4)="2026",
      IFERROR(VLOOKUP(C83,{'2026'!B:B,'2026'!A:A},2,FALSE),""),
      ""
    )
  )
)</f>
        <v/>
      </c>
    </row>
    <row r="84" ht="22.5" customHeight="1">
      <c r="A84" s="350"/>
      <c r="B84" s="350"/>
      <c r="C84" s="350"/>
      <c r="D84" s="350"/>
      <c r="E84" s="350"/>
      <c r="F84" s="350"/>
      <c r="G84" s="350"/>
      <c r="H84" s="350"/>
      <c r="I84" s="350"/>
      <c r="J84" s="350" t="str">
        <f t="array" ref="J84">IF(C84="","",
  IF(LEFT(C84,4)="2025",
    IFERROR(VLOOKUP(C84,{'2025'!B:B,'2025'!A:A},2,FALSE),""),
    IF(LEFT(C84,4)="2026",
      IFERROR(VLOOKUP(C84,{'2026'!B:B,'2026'!A:A},2,FALSE),""),
      ""
    )
  )
)</f>
        <v/>
      </c>
    </row>
    <row r="85" ht="22.5" customHeight="1">
      <c r="A85" s="350"/>
      <c r="B85" s="350"/>
      <c r="C85" s="350"/>
      <c r="D85" s="350"/>
      <c r="E85" s="350"/>
      <c r="F85" s="350"/>
      <c r="G85" s="350"/>
      <c r="H85" s="350"/>
      <c r="I85" s="350"/>
      <c r="J85" s="350" t="str">
        <f t="array" ref="J85">IF(C85="","",
  IF(LEFT(C85,4)="2025",
    IFERROR(VLOOKUP(C85,{'2025'!B:B,'2025'!A:A},2,FALSE),""),
    IF(LEFT(C85,4)="2026",
      IFERROR(VLOOKUP(C85,{'2026'!B:B,'2026'!A:A},2,FALSE),""),
      ""
    )
  )
)</f>
        <v/>
      </c>
    </row>
    <row r="86" ht="22.5" customHeight="1">
      <c r="A86" s="350"/>
      <c r="B86" s="350"/>
      <c r="C86" s="350"/>
      <c r="D86" s="350"/>
      <c r="E86" s="350"/>
      <c r="F86" s="350"/>
      <c r="G86" s="350"/>
      <c r="H86" s="350"/>
      <c r="I86" s="350"/>
      <c r="J86" s="350" t="str">
        <f t="array" ref="J86">IF(C86="","",
  IF(LEFT(C86,4)="2025",
    IFERROR(VLOOKUP(C86,{'2025'!B:B,'2025'!A:A},2,FALSE),""),
    IF(LEFT(C86,4)="2026",
      IFERROR(VLOOKUP(C86,{'2026'!B:B,'2026'!A:A},2,FALSE),""),
      ""
    )
  )
)</f>
        <v/>
      </c>
    </row>
    <row r="87" ht="22.5" customHeight="1">
      <c r="A87" s="350"/>
      <c r="B87" s="350"/>
      <c r="C87" s="350"/>
      <c r="D87" s="350"/>
      <c r="E87" s="350"/>
      <c r="F87" s="350"/>
      <c r="G87" s="350"/>
      <c r="H87" s="350"/>
      <c r="I87" s="350"/>
      <c r="J87" s="350" t="str">
        <f t="array" ref="J87">IF(C87="","",
  IF(LEFT(C87,4)="2025",
    IFERROR(VLOOKUP(C87,{'2025'!B:B,'2025'!A:A},2,FALSE),""),
    IF(LEFT(C87,4)="2026",
      IFERROR(VLOOKUP(C87,{'2026'!B:B,'2026'!A:A},2,FALSE),""),
      ""
    )
  )
)</f>
        <v/>
      </c>
    </row>
    <row r="88" ht="22.5" customHeight="1">
      <c r="A88" s="350"/>
      <c r="B88" s="350"/>
      <c r="C88" s="350"/>
      <c r="D88" s="350"/>
      <c r="E88" s="350"/>
      <c r="F88" s="350"/>
      <c r="G88" s="350"/>
      <c r="H88" s="350"/>
      <c r="I88" s="350"/>
      <c r="J88" s="350" t="str">
        <f t="array" ref="J88">IF(C88="","",
  IF(LEFT(C88,4)="2025",
    IFERROR(VLOOKUP(C88,{'2025'!B:B,'2025'!A:A},2,FALSE),""),
    IF(LEFT(C88,4)="2026",
      IFERROR(VLOOKUP(C88,{'2026'!B:B,'2026'!A:A},2,FALSE),""),
      ""
    )
  )
)</f>
        <v/>
      </c>
    </row>
    <row r="89" ht="22.5" customHeight="1">
      <c r="A89" s="350"/>
      <c r="B89" s="350"/>
      <c r="C89" s="350"/>
      <c r="D89" s="350"/>
      <c r="E89" s="350"/>
      <c r="F89" s="350"/>
      <c r="G89" s="350"/>
      <c r="H89" s="350"/>
      <c r="I89" s="350"/>
      <c r="J89" s="350" t="str">
        <f t="array" ref="J89">IF(C89="","",
  IF(LEFT(C89,4)="2025",
    IFERROR(VLOOKUP(C89,{'2025'!B:B,'2025'!A:A},2,FALSE),""),
    IF(LEFT(C89,4)="2026",
      IFERROR(VLOOKUP(C89,{'2026'!B:B,'2026'!A:A},2,FALSE),""),
      ""
    )
  )
)</f>
        <v/>
      </c>
    </row>
    <row r="90" ht="22.5" customHeight="1">
      <c r="A90" s="350"/>
      <c r="B90" s="350"/>
      <c r="C90" s="350"/>
      <c r="D90" s="350"/>
      <c r="E90" s="350"/>
      <c r="F90" s="350"/>
      <c r="G90" s="350"/>
      <c r="H90" s="350"/>
      <c r="I90" s="350"/>
      <c r="J90" s="350" t="str">
        <f t="array" ref="J90">IF(C90="","",
  IF(LEFT(C90,4)="2025",
    IFERROR(VLOOKUP(C90,{'2025'!B:B,'2025'!A:A},2,FALSE),""),
    IF(LEFT(C90,4)="2026",
      IFERROR(VLOOKUP(C90,{'2026'!B:B,'2026'!A:A},2,FALSE),""),
      ""
    )
  )
)</f>
        <v/>
      </c>
    </row>
    <row r="91" ht="22.5" customHeight="1">
      <c r="A91" s="350"/>
      <c r="B91" s="350"/>
      <c r="C91" s="350"/>
      <c r="D91" s="350"/>
      <c r="E91" s="350"/>
      <c r="F91" s="350"/>
      <c r="G91" s="350"/>
      <c r="H91" s="350"/>
      <c r="I91" s="350"/>
      <c r="J91" s="350" t="str">
        <f t="array" ref="J91">IF(C91="","",
  IF(LEFT(C91,4)="2025",
    IFERROR(VLOOKUP(C91,{'2025'!B:B,'2025'!A:A},2,FALSE),""),
    IF(LEFT(C91,4)="2026",
      IFERROR(VLOOKUP(C91,{'2026'!B:B,'2026'!A:A},2,FALSE),""),
      ""
    )
  )
)</f>
        <v/>
      </c>
    </row>
    <row r="92" ht="22.5" customHeight="1">
      <c r="A92" s="350"/>
      <c r="B92" s="350"/>
      <c r="C92" s="350"/>
      <c r="D92" s="350"/>
      <c r="E92" s="350"/>
      <c r="F92" s="350"/>
      <c r="G92" s="350"/>
      <c r="H92" s="350"/>
      <c r="I92" s="350"/>
      <c r="J92" s="350" t="str">
        <f t="array" ref="J92">IF(C92="","",
  IF(LEFT(C92,4)="2025",
    IFERROR(VLOOKUP(C92,{'2025'!B:B,'2025'!A:A},2,FALSE),""),
    IF(LEFT(C92,4)="2026",
      IFERROR(VLOOKUP(C92,{'2026'!B:B,'2026'!A:A},2,FALSE),""),
      ""
    )
  )
)</f>
        <v/>
      </c>
    </row>
    <row r="93" ht="22.5" customHeight="1">
      <c r="A93" s="350"/>
      <c r="B93" s="350"/>
      <c r="C93" s="350"/>
      <c r="D93" s="350"/>
      <c r="E93" s="350"/>
      <c r="F93" s="350"/>
      <c r="G93" s="350"/>
      <c r="H93" s="350"/>
      <c r="I93" s="350"/>
      <c r="J93" s="350" t="str">
        <f t="array" ref="J93">IF(C93="","",
  IF(LEFT(C93,4)="2025",
    IFERROR(VLOOKUP(C93,{'2025'!B:B,'2025'!A:A},2,FALSE),""),
    IF(LEFT(C93,4)="2026",
      IFERROR(VLOOKUP(C93,{'2026'!B:B,'2026'!A:A},2,FALSE),""),
      ""
    )
  )
)</f>
        <v/>
      </c>
    </row>
    <row r="94" ht="22.5" customHeight="1">
      <c r="A94" s="350"/>
      <c r="B94" s="350"/>
      <c r="C94" s="350"/>
      <c r="D94" s="350"/>
      <c r="E94" s="350"/>
      <c r="F94" s="350"/>
      <c r="G94" s="350"/>
      <c r="H94" s="350"/>
      <c r="I94" s="350"/>
      <c r="J94" s="350" t="str">
        <f t="array" ref="J94">IF(C94="","",
  IF(LEFT(C94,4)="2025",
    IFERROR(VLOOKUP(C94,{'2025'!B:B,'2025'!A:A},2,FALSE),""),
    IF(LEFT(C94,4)="2026",
      IFERROR(VLOOKUP(C94,{'2026'!B:B,'2026'!A:A},2,FALSE),""),
      ""
    )
  )
)</f>
        <v/>
      </c>
    </row>
    <row r="95" ht="22.5" customHeight="1">
      <c r="A95" s="350"/>
      <c r="B95" s="350"/>
      <c r="C95" s="350"/>
      <c r="D95" s="350"/>
      <c r="E95" s="350"/>
      <c r="F95" s="350"/>
      <c r="G95" s="350"/>
      <c r="H95" s="350"/>
      <c r="I95" s="350"/>
      <c r="J95" s="350" t="str">
        <f t="array" ref="J95">IF(C95="","",
  IF(LEFT(C95,4)="2025",
    IFERROR(VLOOKUP(C95,{'2025'!B:B,'2025'!A:A},2,FALSE),""),
    IF(LEFT(C95,4)="2026",
      IFERROR(VLOOKUP(C95,{'2026'!B:B,'2026'!A:A},2,FALSE),""),
      ""
    )
  )
)</f>
        <v/>
      </c>
    </row>
    <row r="96" ht="22.5" customHeight="1">
      <c r="A96" s="350"/>
      <c r="B96" s="350"/>
      <c r="C96" s="350"/>
      <c r="D96" s="350"/>
      <c r="E96" s="350"/>
      <c r="F96" s="350"/>
      <c r="G96" s="350"/>
      <c r="H96" s="350"/>
      <c r="I96" s="350"/>
      <c r="J96" s="350" t="str">
        <f t="array" ref="J96">IF(C96="","",
  IF(LEFT(C96,4)="2025",
    IFERROR(VLOOKUP(C96,{'2025'!B:B,'2025'!A:A},2,FALSE),""),
    IF(LEFT(C96,4)="2026",
      IFERROR(VLOOKUP(C96,{'2026'!B:B,'2026'!A:A},2,FALSE),""),
      ""
    )
  )
)</f>
        <v/>
      </c>
    </row>
    <row r="97" ht="22.5" customHeight="1">
      <c r="A97" s="350"/>
      <c r="B97" s="350"/>
      <c r="C97" s="350"/>
      <c r="D97" s="350"/>
      <c r="E97" s="350"/>
      <c r="F97" s="350"/>
      <c r="G97" s="350"/>
      <c r="H97" s="350"/>
      <c r="I97" s="350"/>
      <c r="J97" s="350" t="str">
        <f t="array" ref="J97">IF(C97="","",
  IF(LEFT(C97,4)="2025",
    IFERROR(VLOOKUP(C97,{'2025'!B:B,'2025'!A:A},2,FALSE),""),
    IF(LEFT(C97,4)="2026",
      IFERROR(VLOOKUP(C97,{'2026'!B:B,'2026'!A:A},2,FALSE),""),
      ""
    )
  )
)</f>
        <v/>
      </c>
    </row>
    <row r="98" ht="22.5" customHeight="1">
      <c r="A98" s="350"/>
      <c r="B98" s="350"/>
      <c r="C98" s="350"/>
      <c r="D98" s="350"/>
      <c r="E98" s="350"/>
      <c r="F98" s="350"/>
      <c r="G98" s="350"/>
      <c r="H98" s="350"/>
      <c r="I98" s="350"/>
      <c r="J98" s="350" t="str">
        <f t="array" ref="J98">IF(C98="","",
  IF(LEFT(C98,4)="2025",
    IFERROR(VLOOKUP(C98,{'2025'!B:B,'2025'!A:A},2,FALSE),""),
    IF(LEFT(C98,4)="2026",
      IFERROR(VLOOKUP(C98,{'2026'!B:B,'2026'!A:A},2,FALSE),""),
      ""
    )
  )
)</f>
        <v/>
      </c>
    </row>
    <row r="99" ht="22.5" customHeight="1">
      <c r="A99" s="350"/>
      <c r="B99" s="350"/>
      <c r="C99" s="350"/>
      <c r="D99" s="350"/>
      <c r="E99" s="350"/>
      <c r="F99" s="350"/>
      <c r="G99" s="350"/>
      <c r="H99" s="350"/>
      <c r="I99" s="350"/>
      <c r="J99" s="350" t="str">
        <f t="array" ref="J99">IF(C99="","",
  IF(LEFT(C99,4)="2025",
    IFERROR(VLOOKUP(C99,{'2025'!B:B,'2025'!A:A},2,FALSE),""),
    IF(LEFT(C99,4)="2026",
      IFERROR(VLOOKUP(C99,{'2026'!B:B,'2026'!A:A},2,FALSE),""),
      ""
    )
  )
)</f>
        <v/>
      </c>
    </row>
    <row r="100" ht="22.5" customHeight="1">
      <c r="A100" s="350"/>
      <c r="B100" s="350"/>
      <c r="C100" s="350"/>
      <c r="D100" s="350"/>
      <c r="E100" s="350"/>
      <c r="F100" s="350"/>
      <c r="G100" s="350"/>
      <c r="H100" s="350"/>
      <c r="I100" s="350"/>
      <c r="J100" s="350" t="str">
        <f t="array" ref="J100">IF(C100="","",
  IF(LEFT(C100,4)="2025",
    IFERROR(VLOOKUP(C100,{'2025'!B:B,'2025'!A:A},2,FALSE),""),
    IF(LEFT(C100,4)="2026",
      IFERROR(VLOOKUP(C100,{'2026'!B:B,'2026'!A:A},2,FALSE),""),
      ""
    )
  )
)</f>
        <v/>
      </c>
    </row>
    <row r="101" ht="22.5" customHeight="1">
      <c r="A101" s="350"/>
      <c r="B101" s="350"/>
      <c r="C101" s="350"/>
      <c r="D101" s="350"/>
      <c r="E101" s="350"/>
      <c r="F101" s="350"/>
      <c r="G101" s="350"/>
      <c r="H101" s="350"/>
      <c r="I101" s="350"/>
      <c r="J101" s="350" t="str">
        <f t="array" ref="J101">IF(C101="","",
  IF(LEFT(C101,4)="2025",
    IFERROR(VLOOKUP(C101,{'2025'!B:B,'2025'!A:A},2,FALSE),""),
    IF(LEFT(C101,4)="2026",
      IFERROR(VLOOKUP(C101,{'2026'!B:B,'2026'!A:A},2,FALSE),""),
      ""
    )
  )
)</f>
        <v/>
      </c>
    </row>
    <row r="102" ht="22.5" customHeight="1">
      <c r="A102" s="350"/>
      <c r="B102" s="350"/>
      <c r="C102" s="350"/>
      <c r="D102" s="350"/>
      <c r="E102" s="350"/>
      <c r="F102" s="350"/>
      <c r="G102" s="350"/>
      <c r="H102" s="350"/>
      <c r="I102" s="350"/>
      <c r="J102" s="350" t="str">
        <f t="array" ref="J102">IF(C102="","",
  IF(LEFT(C102,4)="2025",
    IFERROR(VLOOKUP(C102,{'2025'!B:B,'2025'!A:A},2,FALSE),""),
    IF(LEFT(C102,4)="2026",
      IFERROR(VLOOKUP(C102,{'2026'!B:B,'2026'!A:A},2,FALSE),""),
      ""
    )
  )
)</f>
        <v/>
      </c>
    </row>
    <row r="103" ht="22.5" customHeight="1">
      <c r="A103" s="350"/>
      <c r="B103" s="350"/>
      <c r="C103" s="350"/>
      <c r="D103" s="350"/>
      <c r="E103" s="350"/>
      <c r="F103" s="350"/>
      <c r="G103" s="350"/>
      <c r="H103" s="350"/>
      <c r="I103" s="350"/>
      <c r="J103" s="350" t="str">
        <f t="array" ref="J103">IF(C103="","",
  IF(LEFT(C103,4)="2025",
    IFERROR(VLOOKUP(C103,{'2025'!B:B,'2025'!A:A},2,FALSE),""),
    IF(LEFT(C103,4)="2026",
      IFERROR(VLOOKUP(C103,{'2026'!B:B,'2026'!A:A},2,FALSE),""),
      ""
    )
  )
)</f>
        <v/>
      </c>
    </row>
    <row r="104" ht="22.5" customHeight="1">
      <c r="A104" s="350"/>
      <c r="B104" s="350"/>
      <c r="C104" s="350"/>
      <c r="D104" s="350"/>
      <c r="E104" s="350"/>
      <c r="F104" s="350"/>
      <c r="G104" s="350"/>
      <c r="H104" s="350"/>
      <c r="I104" s="350"/>
      <c r="J104" s="350" t="str">
        <f t="array" ref="J104">IF(C104="","",
  IF(LEFT(C104,4)="2025",
    IFERROR(VLOOKUP(C104,{'2025'!B:B,'2025'!A:A},2,FALSE),""),
    IF(LEFT(C104,4)="2026",
      IFERROR(VLOOKUP(C104,{'2026'!B:B,'2026'!A:A},2,FALSE),""),
      ""
    )
  )
)</f>
        <v/>
      </c>
    </row>
    <row r="105" ht="22.5" customHeight="1">
      <c r="A105" s="350"/>
      <c r="B105" s="350"/>
      <c r="C105" s="350"/>
      <c r="D105" s="350"/>
      <c r="E105" s="350"/>
      <c r="F105" s="350"/>
      <c r="G105" s="350"/>
      <c r="H105" s="350"/>
      <c r="I105" s="350"/>
      <c r="J105" s="350" t="str">
        <f t="array" ref="J105">IF(C105="","",
  IF(LEFT(C105,4)="2025",
    IFERROR(VLOOKUP(C105,{'2025'!B:B,'2025'!A:A},2,FALSE),""),
    IF(LEFT(C105,4)="2026",
      IFERROR(VLOOKUP(C105,{'2026'!B:B,'2026'!A:A},2,FALSE),""),
      ""
    )
  )
)</f>
        <v/>
      </c>
    </row>
    <row r="106" ht="22.5" customHeight="1">
      <c r="A106" s="350"/>
      <c r="B106" s="350"/>
      <c r="C106" s="350"/>
      <c r="D106" s="350"/>
      <c r="E106" s="350"/>
      <c r="F106" s="350"/>
      <c r="G106" s="350"/>
      <c r="H106" s="350"/>
      <c r="I106" s="350"/>
      <c r="J106" s="350" t="str">
        <f t="array" ref="J106">IF(C106="","",
  IF(LEFT(C106,4)="2025",
    IFERROR(VLOOKUP(C106,{'2025'!B:B,'2025'!A:A},2,FALSE),""),
    IF(LEFT(C106,4)="2026",
      IFERROR(VLOOKUP(C106,{'2026'!B:B,'2026'!A:A},2,FALSE),""),
      ""
    )
  )
)</f>
        <v/>
      </c>
    </row>
    <row r="107" ht="22.5" customHeight="1">
      <c r="A107" s="350"/>
      <c r="B107" s="350"/>
      <c r="C107" s="350"/>
      <c r="D107" s="350"/>
      <c r="E107" s="350"/>
      <c r="F107" s="350"/>
      <c r="G107" s="350"/>
      <c r="H107" s="350"/>
      <c r="I107" s="350"/>
      <c r="J107" s="350" t="str">
        <f t="array" ref="J107">IF(C107="","",
  IF(LEFT(C107,4)="2025",
    IFERROR(VLOOKUP(C107,{'2025'!B:B,'2025'!A:A},2,FALSE),""),
    IF(LEFT(C107,4)="2026",
      IFERROR(VLOOKUP(C107,{'2026'!B:B,'2026'!A:A},2,FALSE),""),
      ""
    )
  )
)</f>
        <v/>
      </c>
    </row>
    <row r="108" ht="22.5" customHeight="1">
      <c r="A108" s="350"/>
      <c r="B108" s="350"/>
      <c r="C108" s="350"/>
      <c r="D108" s="350"/>
      <c r="E108" s="350"/>
      <c r="F108" s="350"/>
      <c r="G108" s="350"/>
      <c r="H108" s="350"/>
      <c r="I108" s="350"/>
      <c r="J108" s="350" t="str">
        <f t="array" ref="J108">IF(C108="","",
  IF(LEFT(C108,4)="2025",
    IFERROR(VLOOKUP(C108,{'2025'!B:B,'2025'!A:A},2,FALSE),""),
    IF(LEFT(C108,4)="2026",
      IFERROR(VLOOKUP(C108,{'2026'!B:B,'2026'!A:A},2,FALSE),""),
      ""
    )
  )
)</f>
        <v/>
      </c>
    </row>
    <row r="109" ht="22.5" customHeight="1">
      <c r="A109" s="350"/>
      <c r="B109" s="350"/>
      <c r="C109" s="350"/>
      <c r="D109" s="350"/>
      <c r="E109" s="350"/>
      <c r="F109" s="350"/>
      <c r="G109" s="350"/>
      <c r="H109" s="350"/>
      <c r="I109" s="350"/>
      <c r="J109" s="350" t="str">
        <f t="array" ref="J109">IF(C109="","",
  IF(LEFT(C109,4)="2025",
    IFERROR(VLOOKUP(C109,{'2025'!B:B,'2025'!A:A},2,FALSE),""),
    IF(LEFT(C109,4)="2026",
      IFERROR(VLOOKUP(C109,{'2026'!B:B,'2026'!A:A},2,FALSE),""),
      ""
    )
  )
)</f>
        <v/>
      </c>
    </row>
    <row r="110" ht="22.5" customHeight="1">
      <c r="A110" s="350"/>
      <c r="B110" s="350"/>
      <c r="C110" s="350"/>
      <c r="D110" s="350"/>
      <c r="E110" s="350"/>
      <c r="F110" s="350"/>
      <c r="G110" s="350"/>
      <c r="H110" s="350"/>
      <c r="I110" s="350"/>
      <c r="J110" s="350" t="str">
        <f t="array" ref="J110">IF(C110="","",
  IF(LEFT(C110,4)="2025",
    IFERROR(VLOOKUP(C110,{'2025'!B:B,'2025'!A:A},2,FALSE),""),
    IF(LEFT(C110,4)="2026",
      IFERROR(VLOOKUP(C110,{'2026'!B:B,'2026'!A:A},2,FALSE),""),
      ""
    )
  )
)</f>
        <v/>
      </c>
    </row>
    <row r="111" ht="22.5" customHeight="1">
      <c r="A111" s="350"/>
      <c r="B111" s="350"/>
      <c r="C111" s="350"/>
      <c r="D111" s="350"/>
      <c r="E111" s="350"/>
      <c r="F111" s="350"/>
      <c r="G111" s="350"/>
      <c r="H111" s="350"/>
      <c r="I111" s="350"/>
      <c r="J111" s="350" t="str">
        <f t="array" ref="J111">IF(C111="","",
  IF(LEFT(C111,4)="2025",
    IFERROR(VLOOKUP(C111,{'2025'!B:B,'2025'!A:A},2,FALSE),""),
    IF(LEFT(C111,4)="2026",
      IFERROR(VLOOKUP(C111,{'2026'!B:B,'2026'!A:A},2,FALSE),""),
      ""
    )
  )
)</f>
        <v/>
      </c>
    </row>
    <row r="112" ht="22.5" customHeight="1">
      <c r="A112" s="350"/>
      <c r="B112" s="350"/>
      <c r="C112" s="350"/>
      <c r="D112" s="350"/>
      <c r="E112" s="350"/>
      <c r="F112" s="350"/>
      <c r="G112" s="350"/>
      <c r="H112" s="350"/>
      <c r="I112" s="350"/>
      <c r="J112" s="350" t="str">
        <f t="array" ref="J112">IF(C112="","",
  IF(LEFT(C112,4)="2025",
    IFERROR(VLOOKUP(C112,{'2025'!B:B,'2025'!A:A},2,FALSE),""),
    IF(LEFT(C112,4)="2026",
      IFERROR(VLOOKUP(C112,{'2026'!B:B,'2026'!A:A},2,FALSE),""),
      ""
    )
  )
)</f>
        <v/>
      </c>
    </row>
    <row r="113" ht="22.5" customHeight="1">
      <c r="A113" s="350"/>
      <c r="B113" s="350"/>
      <c r="C113" s="350"/>
      <c r="D113" s="350"/>
      <c r="E113" s="350"/>
      <c r="F113" s="350"/>
      <c r="G113" s="350"/>
      <c r="H113" s="350"/>
      <c r="I113" s="350"/>
      <c r="J113" s="350" t="str">
        <f t="array" ref="J113">IF(C113="","",
  IF(LEFT(C113,4)="2025",
    IFERROR(VLOOKUP(C113,{'2025'!B:B,'2025'!A:A},2,FALSE),""),
    IF(LEFT(C113,4)="2026",
      IFERROR(VLOOKUP(C113,{'2026'!B:B,'2026'!A:A},2,FALSE),""),
      ""
    )
  )
)</f>
        <v/>
      </c>
    </row>
    <row r="114" ht="22.5" customHeight="1">
      <c r="A114" s="350"/>
      <c r="B114" s="350"/>
      <c r="C114" s="350"/>
      <c r="D114" s="350"/>
      <c r="E114" s="350"/>
      <c r="F114" s="350"/>
      <c r="G114" s="350"/>
      <c r="H114" s="350"/>
      <c r="I114" s="350"/>
      <c r="J114" s="350" t="str">
        <f t="array" ref="J114">IF(C114="","",
  IF(LEFT(C114,4)="2025",
    IFERROR(VLOOKUP(C114,{'2025'!B:B,'2025'!A:A},2,FALSE),""),
    IF(LEFT(C114,4)="2026",
      IFERROR(VLOOKUP(C114,{'2026'!B:B,'2026'!A:A},2,FALSE),""),
      ""
    )
  )
)</f>
        <v/>
      </c>
    </row>
    <row r="115" ht="22.5" customHeight="1">
      <c r="A115" s="350"/>
      <c r="B115" s="350"/>
      <c r="C115" s="350"/>
      <c r="D115" s="350"/>
      <c r="E115" s="350"/>
      <c r="F115" s="350"/>
      <c r="G115" s="350"/>
      <c r="H115" s="350"/>
      <c r="I115" s="350"/>
      <c r="J115" s="350" t="str">
        <f t="array" ref="J115">IF(C115="","",
  IF(LEFT(C115,4)="2025",
    IFERROR(VLOOKUP(C115,{'2025'!B:B,'2025'!A:A},2,FALSE),""),
    IF(LEFT(C115,4)="2026",
      IFERROR(VLOOKUP(C115,{'2026'!B:B,'2026'!A:A},2,FALSE),""),
      ""
    )
  )
)</f>
        <v/>
      </c>
    </row>
    <row r="116" ht="22.5" customHeight="1">
      <c r="A116" s="350"/>
      <c r="B116" s="350"/>
      <c r="C116" s="350"/>
      <c r="D116" s="350"/>
      <c r="E116" s="350"/>
      <c r="F116" s="350"/>
      <c r="G116" s="350"/>
      <c r="H116" s="350"/>
      <c r="I116" s="350"/>
      <c r="J116" s="350" t="str">
        <f t="array" ref="J116">IF(C116="","",
  IF(LEFT(C116,4)="2025",
    IFERROR(VLOOKUP(C116,{'2025'!B:B,'2025'!A:A},2,FALSE),""),
    IF(LEFT(C116,4)="2026",
      IFERROR(VLOOKUP(C116,{'2026'!B:B,'2026'!A:A},2,FALSE),""),
      ""
    )
  )
)</f>
        <v/>
      </c>
    </row>
    <row r="117" ht="22.5" customHeight="1">
      <c r="A117" s="350"/>
      <c r="B117" s="350"/>
      <c r="C117" s="350"/>
      <c r="D117" s="350"/>
      <c r="E117" s="350"/>
      <c r="F117" s="350"/>
      <c r="G117" s="350"/>
      <c r="H117" s="350"/>
      <c r="I117" s="350"/>
      <c r="J117" s="350" t="str">
        <f t="array" ref="J117">IF(C117="","",
  IF(LEFT(C117,4)="2025",
    IFERROR(VLOOKUP(C117,{'2025'!B:B,'2025'!A:A},2,FALSE),""),
    IF(LEFT(C117,4)="2026",
      IFERROR(VLOOKUP(C117,{'2026'!B:B,'2026'!A:A},2,FALSE),""),
      ""
    )
  )
)</f>
        <v/>
      </c>
    </row>
    <row r="118" ht="22.5" customHeight="1">
      <c r="A118" s="350"/>
      <c r="B118" s="350"/>
      <c r="C118" s="350"/>
      <c r="D118" s="350"/>
      <c r="E118" s="350"/>
      <c r="F118" s="350"/>
      <c r="G118" s="350"/>
      <c r="H118" s="350"/>
      <c r="I118" s="350"/>
      <c r="J118" s="350" t="str">
        <f t="array" ref="J118">IF(C118="","",
  IF(LEFT(C118,4)="2025",
    IFERROR(VLOOKUP(C118,{'2025'!B:B,'2025'!A:A},2,FALSE),""),
    IF(LEFT(C118,4)="2026",
      IFERROR(VLOOKUP(C118,{'2026'!B:B,'2026'!A:A},2,FALSE),""),
      ""
    )
  )
)</f>
        <v/>
      </c>
    </row>
    <row r="119" ht="22.5" customHeight="1">
      <c r="A119" s="350"/>
      <c r="B119" s="350"/>
      <c r="C119" s="350"/>
      <c r="D119" s="350"/>
      <c r="E119" s="350"/>
      <c r="F119" s="350"/>
      <c r="G119" s="350"/>
      <c r="H119" s="350"/>
      <c r="I119" s="350"/>
      <c r="J119" s="350" t="str">
        <f t="array" ref="J119">IF(C119="","",
  IF(LEFT(C119,4)="2025",
    IFERROR(VLOOKUP(C119,{'2025'!B:B,'2025'!A:A},2,FALSE),""),
    IF(LEFT(C119,4)="2026",
      IFERROR(VLOOKUP(C119,{'2026'!B:B,'2026'!A:A},2,FALSE),""),
      ""
    )
  )
)</f>
        <v/>
      </c>
    </row>
    <row r="120" ht="22.5" customHeight="1">
      <c r="A120" s="350"/>
      <c r="B120" s="350"/>
      <c r="C120" s="350"/>
      <c r="D120" s="350"/>
      <c r="E120" s="350"/>
      <c r="F120" s="350"/>
      <c r="G120" s="350"/>
      <c r="H120" s="350"/>
      <c r="I120" s="350"/>
      <c r="J120" s="350" t="str">
        <f t="array" ref="J120">IF(C120="","",
  IF(LEFT(C120,4)="2025",
    IFERROR(VLOOKUP(C120,{'2025'!B:B,'2025'!A:A},2,FALSE),""),
    IF(LEFT(C120,4)="2026",
      IFERROR(VLOOKUP(C120,{'2026'!B:B,'2026'!A:A},2,FALSE),""),
      ""
    )
  )
)</f>
        <v/>
      </c>
    </row>
    <row r="121" ht="22.5" customHeight="1">
      <c r="A121" s="350"/>
      <c r="B121" s="350"/>
      <c r="C121" s="350"/>
      <c r="D121" s="350"/>
      <c r="E121" s="350"/>
      <c r="F121" s="350"/>
      <c r="G121" s="350"/>
      <c r="H121" s="350"/>
      <c r="I121" s="350"/>
      <c r="J121" s="350" t="str">
        <f t="array" ref="J121">IF(C121="","",
  IF(LEFT(C121,4)="2025",
    IFERROR(VLOOKUP(C121,{'2025'!B:B,'2025'!A:A},2,FALSE),""),
    IF(LEFT(C121,4)="2026",
      IFERROR(VLOOKUP(C121,{'2026'!B:B,'2026'!A:A},2,FALSE),""),
      ""
    )
  )
)</f>
        <v/>
      </c>
    </row>
    <row r="122" ht="22.5" customHeight="1">
      <c r="A122" s="350"/>
      <c r="B122" s="350"/>
      <c r="C122" s="350"/>
      <c r="D122" s="350"/>
      <c r="E122" s="350"/>
      <c r="F122" s="350"/>
      <c r="G122" s="350"/>
      <c r="H122" s="350"/>
      <c r="I122" s="350"/>
      <c r="J122" s="350" t="str">
        <f t="array" ref="J122">IF(C122="","",
  IF(LEFT(C122,4)="2025",
    IFERROR(VLOOKUP(C122,{'2025'!B:B,'2025'!A:A},2,FALSE),""),
    IF(LEFT(C122,4)="2026",
      IFERROR(VLOOKUP(C122,{'2026'!B:B,'2026'!A:A},2,FALSE),""),
      ""
    )
  )
)</f>
        <v/>
      </c>
    </row>
    <row r="123" ht="22.5" customHeight="1">
      <c r="A123" s="350"/>
      <c r="B123" s="350"/>
      <c r="C123" s="350"/>
      <c r="D123" s="350"/>
      <c r="E123" s="350"/>
      <c r="F123" s="350"/>
      <c r="G123" s="350"/>
      <c r="H123" s="350"/>
      <c r="I123" s="350"/>
      <c r="J123" s="350" t="str">
        <f t="array" ref="J123">IF(C123="","",
  IF(LEFT(C123,4)="2025",
    IFERROR(VLOOKUP(C123,{'2025'!B:B,'2025'!A:A},2,FALSE),""),
    IF(LEFT(C123,4)="2026",
      IFERROR(VLOOKUP(C123,{'2026'!B:B,'2026'!A:A},2,FALSE),""),
      ""
    )
  )
)</f>
        <v/>
      </c>
    </row>
    <row r="124" ht="22.5" customHeight="1">
      <c r="A124" s="350"/>
      <c r="B124" s="350"/>
      <c r="C124" s="350"/>
      <c r="D124" s="350"/>
      <c r="E124" s="350"/>
      <c r="F124" s="350"/>
      <c r="G124" s="350"/>
      <c r="H124" s="350"/>
      <c r="I124" s="350"/>
      <c r="J124" s="350" t="str">
        <f t="array" ref="J124">IF(C124="","",
  IF(LEFT(C124,4)="2025",
    IFERROR(VLOOKUP(C124,{'2025'!B:B,'2025'!A:A},2,FALSE),""),
    IF(LEFT(C124,4)="2026",
      IFERROR(VLOOKUP(C124,{'2026'!B:B,'2026'!A:A},2,FALSE),""),
      ""
    )
  )
)</f>
        <v/>
      </c>
    </row>
    <row r="125" ht="22.5" customHeight="1">
      <c r="A125" s="350"/>
      <c r="B125" s="350"/>
      <c r="C125" s="350"/>
      <c r="D125" s="350"/>
      <c r="E125" s="350"/>
      <c r="F125" s="350"/>
      <c r="G125" s="350"/>
      <c r="H125" s="350"/>
      <c r="I125" s="350"/>
      <c r="J125" s="350" t="str">
        <f t="array" ref="J125">IF(C125="","",
  IF(LEFT(C125,4)="2025",
    IFERROR(VLOOKUP(C125,{'2025'!B:B,'2025'!A:A},2,FALSE),""),
    IF(LEFT(C125,4)="2026",
      IFERROR(VLOOKUP(C125,{'2026'!B:B,'2026'!A:A},2,FALSE),""),
      ""
    )
  )
)</f>
        <v/>
      </c>
    </row>
    <row r="126" ht="22.5" customHeight="1">
      <c r="A126" s="350"/>
      <c r="B126" s="350"/>
      <c r="C126" s="350"/>
      <c r="D126" s="350"/>
      <c r="E126" s="350"/>
      <c r="F126" s="350"/>
      <c r="G126" s="350"/>
      <c r="H126" s="350"/>
      <c r="I126" s="350"/>
      <c r="J126" s="350" t="str">
        <f t="array" ref="J126">IF(C126="","",
  IF(LEFT(C126,4)="2025",
    IFERROR(VLOOKUP(C126,{'2025'!B:B,'2025'!A:A},2,FALSE),""),
    IF(LEFT(C126,4)="2026",
      IFERROR(VLOOKUP(C126,{'2026'!B:B,'2026'!A:A},2,FALSE),""),
      ""
    )
  )
)</f>
        <v/>
      </c>
    </row>
    <row r="127" ht="22.5" customHeight="1">
      <c r="A127" s="350"/>
      <c r="B127" s="350"/>
      <c r="C127" s="350"/>
      <c r="D127" s="350"/>
      <c r="E127" s="350"/>
      <c r="F127" s="350"/>
      <c r="G127" s="350"/>
      <c r="H127" s="350"/>
      <c r="I127" s="350"/>
      <c r="J127" s="350" t="str">
        <f t="array" ref="J127">IF(C127="","",
  IF(LEFT(C127,4)="2025",
    IFERROR(VLOOKUP(C127,{'2025'!B:B,'2025'!A:A},2,FALSE),""),
    IF(LEFT(C127,4)="2026",
      IFERROR(VLOOKUP(C127,{'2026'!B:B,'2026'!A:A},2,FALSE),""),
      ""
    )
  )
)</f>
        <v/>
      </c>
    </row>
    <row r="128" ht="22.5" customHeight="1">
      <c r="A128" s="350"/>
      <c r="B128" s="350"/>
      <c r="C128" s="350"/>
      <c r="D128" s="350"/>
      <c r="E128" s="350"/>
      <c r="F128" s="350"/>
      <c r="G128" s="350"/>
      <c r="H128" s="350"/>
      <c r="I128" s="350"/>
      <c r="J128" s="350" t="str">
        <f t="array" ref="J128">IF(C128="","",
  IF(LEFT(C128,4)="2025",
    IFERROR(VLOOKUP(C128,{'2025'!B:B,'2025'!A:A},2,FALSE),""),
    IF(LEFT(C128,4)="2026",
      IFERROR(VLOOKUP(C128,{'2026'!B:B,'2026'!A:A},2,FALSE),""),
      ""
    )
  )
)</f>
        <v/>
      </c>
    </row>
    <row r="129" ht="22.5" customHeight="1">
      <c r="A129" s="350"/>
      <c r="B129" s="350"/>
      <c r="C129" s="350"/>
      <c r="D129" s="350"/>
      <c r="E129" s="350"/>
      <c r="F129" s="350"/>
      <c r="G129" s="350"/>
      <c r="H129" s="350"/>
      <c r="I129" s="350"/>
      <c r="J129" s="350" t="str">
        <f t="array" ref="J129">IF(C129="","",
  IF(LEFT(C129,4)="2025",
    IFERROR(VLOOKUP(C129,{'2025'!B:B,'2025'!A:A},2,FALSE),""),
    IF(LEFT(C129,4)="2026",
      IFERROR(VLOOKUP(C129,{'2026'!B:B,'2026'!A:A},2,FALSE),""),
      ""
    )
  )
)</f>
        <v/>
      </c>
    </row>
    <row r="130" ht="22.5" customHeight="1">
      <c r="A130" s="350"/>
      <c r="B130" s="350"/>
      <c r="C130" s="350"/>
      <c r="D130" s="350"/>
      <c r="E130" s="350"/>
      <c r="F130" s="350"/>
      <c r="G130" s="350"/>
      <c r="H130" s="350"/>
      <c r="I130" s="350"/>
      <c r="J130" s="350" t="str">
        <f t="array" ref="J130">IF(C130="","",
  IF(LEFT(C130,4)="2025",
    IFERROR(VLOOKUP(C130,{'2025'!B:B,'2025'!A:A},2,FALSE),""),
    IF(LEFT(C130,4)="2026",
      IFERROR(VLOOKUP(C130,{'2026'!B:B,'2026'!A:A},2,FALSE),""),
      ""
    )
  )
)</f>
        <v/>
      </c>
    </row>
    <row r="131" ht="22.5" customHeight="1">
      <c r="A131" s="350"/>
      <c r="B131" s="350"/>
      <c r="C131" s="350"/>
      <c r="D131" s="350"/>
      <c r="E131" s="350"/>
      <c r="F131" s="350"/>
      <c r="G131" s="350"/>
      <c r="H131" s="350"/>
      <c r="I131" s="350"/>
      <c r="J131" s="350" t="str">
        <f t="array" ref="J131">IF(C131="","",
  IF(LEFT(C131,4)="2025",
    IFERROR(VLOOKUP(C131,{'2025'!B:B,'2025'!A:A},2,FALSE),""),
    IF(LEFT(C131,4)="2026",
      IFERROR(VLOOKUP(C131,{'2026'!B:B,'2026'!A:A},2,FALSE),""),
      ""
    )
  )
)</f>
        <v/>
      </c>
    </row>
    <row r="132" ht="22.5" customHeight="1">
      <c r="A132" s="350"/>
      <c r="B132" s="350"/>
      <c r="C132" s="350"/>
      <c r="D132" s="350"/>
      <c r="E132" s="350"/>
      <c r="F132" s="350"/>
      <c r="G132" s="350"/>
      <c r="H132" s="350"/>
      <c r="I132" s="350"/>
      <c r="J132" s="350" t="str">
        <f t="array" ref="J132">IF(C132="","",
  IF(LEFT(C132,4)="2025",
    IFERROR(VLOOKUP(C132,{'2025'!B:B,'2025'!A:A},2,FALSE),""),
    IF(LEFT(C132,4)="2026",
      IFERROR(VLOOKUP(C132,{'2026'!B:B,'2026'!A:A},2,FALSE),""),
      ""
    )
  )
)</f>
        <v/>
      </c>
    </row>
    <row r="133" ht="22.5" customHeight="1">
      <c r="A133" s="350"/>
      <c r="B133" s="350"/>
      <c r="C133" s="350"/>
      <c r="D133" s="350"/>
      <c r="E133" s="350"/>
      <c r="F133" s="350"/>
      <c r="G133" s="350"/>
      <c r="H133" s="350"/>
      <c r="I133" s="350"/>
      <c r="J133" s="350" t="str">
        <f t="array" ref="J133">IF(C133="","",
  IF(LEFT(C133,4)="2025",
    IFERROR(VLOOKUP(C133,{'2025'!B:B,'2025'!A:A},2,FALSE),""),
    IF(LEFT(C133,4)="2026",
      IFERROR(VLOOKUP(C133,{'2026'!B:B,'2026'!A:A},2,FALSE),""),
      ""
    )
  )
)</f>
        <v/>
      </c>
    </row>
    <row r="134" ht="22.5" customHeight="1">
      <c r="A134" s="350"/>
      <c r="B134" s="350"/>
      <c r="C134" s="350"/>
      <c r="D134" s="350"/>
      <c r="E134" s="350"/>
      <c r="F134" s="350"/>
      <c r="G134" s="350"/>
      <c r="H134" s="350"/>
      <c r="I134" s="350"/>
      <c r="J134" s="350" t="str">
        <f t="array" ref="J134">IF(C134="","",
  IF(LEFT(C134,4)="2025",
    IFERROR(VLOOKUP(C134,{'2025'!B:B,'2025'!A:A},2,FALSE),""),
    IF(LEFT(C134,4)="2026",
      IFERROR(VLOOKUP(C134,{'2026'!B:B,'2026'!A:A},2,FALSE),""),
      ""
    )
  )
)</f>
        <v/>
      </c>
    </row>
    <row r="135" ht="22.5" customHeight="1">
      <c r="A135" s="350"/>
      <c r="B135" s="350"/>
      <c r="C135" s="350"/>
      <c r="D135" s="350"/>
      <c r="E135" s="350"/>
      <c r="F135" s="350"/>
      <c r="G135" s="350"/>
      <c r="H135" s="350"/>
      <c r="I135" s="350"/>
      <c r="J135" s="350" t="str">
        <f t="array" ref="J135">IF(C135="","",
  IF(LEFT(C135,4)="2025",
    IFERROR(VLOOKUP(C135,{'2025'!B:B,'2025'!A:A},2,FALSE),""),
    IF(LEFT(C135,4)="2026",
      IFERROR(VLOOKUP(C135,{'2026'!B:B,'2026'!A:A},2,FALSE),""),
      ""
    )
  )
)</f>
        <v/>
      </c>
    </row>
    <row r="136" ht="22.5" customHeight="1">
      <c r="A136" s="350"/>
      <c r="B136" s="350"/>
      <c r="C136" s="350"/>
      <c r="D136" s="350"/>
      <c r="E136" s="350"/>
      <c r="F136" s="350"/>
      <c r="G136" s="350"/>
      <c r="H136" s="350"/>
      <c r="I136" s="350"/>
      <c r="J136" s="350" t="str">
        <f t="array" ref="J136">IF(C136="","",
  IF(LEFT(C136,4)="2025",
    IFERROR(VLOOKUP(C136,{'2025'!B:B,'2025'!A:A},2,FALSE),""),
    IF(LEFT(C136,4)="2026",
      IFERROR(VLOOKUP(C136,{'2026'!B:B,'2026'!A:A},2,FALSE),""),
      ""
    )
  )
)</f>
        <v/>
      </c>
    </row>
    <row r="137" ht="22.5" customHeight="1">
      <c r="A137" s="350"/>
      <c r="B137" s="350"/>
      <c r="C137" s="350"/>
      <c r="D137" s="350"/>
      <c r="E137" s="350"/>
      <c r="F137" s="350"/>
      <c r="G137" s="350"/>
      <c r="H137" s="350"/>
      <c r="I137" s="350"/>
      <c r="J137" s="350" t="str">
        <f t="array" ref="J137">IF(C137="","",
  IF(LEFT(C137,4)="2025",
    IFERROR(VLOOKUP(C137,{'2025'!B:B,'2025'!A:A},2,FALSE),""),
    IF(LEFT(C137,4)="2026",
      IFERROR(VLOOKUP(C137,{'2026'!B:B,'2026'!A:A},2,FALSE),""),
      ""
    )
  )
)</f>
        <v/>
      </c>
    </row>
    <row r="138" ht="22.5" customHeight="1">
      <c r="A138" s="350"/>
      <c r="B138" s="350"/>
      <c r="C138" s="350"/>
      <c r="D138" s="350"/>
      <c r="E138" s="350"/>
      <c r="F138" s="350"/>
      <c r="G138" s="350"/>
      <c r="H138" s="350"/>
      <c r="I138" s="350"/>
      <c r="J138" s="350" t="str">
        <f t="array" ref="J138">IF(C138="","",
  IF(LEFT(C138,4)="2025",
    IFERROR(VLOOKUP(C138,{'2025'!B:B,'2025'!A:A},2,FALSE),""),
    IF(LEFT(C138,4)="2026",
      IFERROR(VLOOKUP(C138,{'2026'!B:B,'2026'!A:A},2,FALSE),""),
      ""
    )
  )
)</f>
        <v/>
      </c>
    </row>
    <row r="139" ht="22.5" customHeight="1">
      <c r="A139" s="350"/>
      <c r="B139" s="350"/>
      <c r="C139" s="350"/>
      <c r="D139" s="350"/>
      <c r="E139" s="350"/>
      <c r="F139" s="350"/>
      <c r="G139" s="350"/>
      <c r="H139" s="350"/>
      <c r="I139" s="350"/>
      <c r="J139" s="350" t="str">
        <f t="array" ref="J139">IF(C139="","",
  IF(LEFT(C139,4)="2025",
    IFERROR(VLOOKUP(C139,{'2025'!B:B,'2025'!A:A},2,FALSE),""),
    IF(LEFT(C139,4)="2026",
      IFERROR(VLOOKUP(C139,{'2026'!B:B,'2026'!A:A},2,FALSE),""),
      ""
    )
  )
)</f>
        <v/>
      </c>
    </row>
    <row r="140" ht="22.5" customHeight="1">
      <c r="A140" s="350"/>
      <c r="B140" s="350"/>
      <c r="C140" s="350"/>
      <c r="D140" s="350"/>
      <c r="E140" s="350"/>
      <c r="F140" s="350"/>
      <c r="G140" s="350"/>
      <c r="H140" s="350"/>
      <c r="I140" s="350"/>
      <c r="J140" s="350" t="str">
        <f t="array" ref="J140">IF(C140="","",
  IF(LEFT(C140,4)="2025",
    IFERROR(VLOOKUP(C140,{'2025'!B:B,'2025'!A:A},2,FALSE),""),
    IF(LEFT(C140,4)="2026",
      IFERROR(VLOOKUP(C140,{'2026'!B:B,'2026'!A:A},2,FALSE),""),
      ""
    )
  )
)</f>
        <v/>
      </c>
    </row>
    <row r="141" ht="22.5" customHeight="1">
      <c r="A141" s="350"/>
      <c r="B141" s="350"/>
      <c r="C141" s="350"/>
      <c r="D141" s="350"/>
      <c r="E141" s="350"/>
      <c r="F141" s="350"/>
      <c r="G141" s="350"/>
      <c r="H141" s="350"/>
      <c r="I141" s="350"/>
      <c r="J141" s="350" t="str">
        <f t="array" ref="J141">IF(C141="","",
  IF(LEFT(C141,4)="2025",
    IFERROR(VLOOKUP(C141,{'2025'!B:B,'2025'!A:A},2,FALSE),""),
    IF(LEFT(C141,4)="2026",
      IFERROR(VLOOKUP(C141,{'2026'!B:B,'2026'!A:A},2,FALSE),""),
      ""
    )
  )
)</f>
        <v/>
      </c>
    </row>
    <row r="142" ht="22.5" customHeight="1">
      <c r="A142" s="350"/>
      <c r="B142" s="350"/>
      <c r="C142" s="350"/>
      <c r="D142" s="350"/>
      <c r="E142" s="350"/>
      <c r="F142" s="350"/>
      <c r="G142" s="350"/>
      <c r="H142" s="350"/>
      <c r="I142" s="350"/>
      <c r="J142" s="350" t="str">
        <f t="array" ref="J142">IF(C142="","",
  IF(LEFT(C142,4)="2025",
    IFERROR(VLOOKUP(C142,{'2025'!B:B,'2025'!A:A},2,FALSE),""),
    IF(LEFT(C142,4)="2026",
      IFERROR(VLOOKUP(C142,{'2026'!B:B,'2026'!A:A},2,FALSE),""),
      ""
    )
  )
)</f>
        <v/>
      </c>
    </row>
    <row r="143" ht="22.5" customHeight="1">
      <c r="A143" s="350"/>
      <c r="B143" s="350"/>
      <c r="C143" s="350"/>
      <c r="D143" s="350"/>
      <c r="E143" s="350"/>
      <c r="F143" s="350"/>
      <c r="G143" s="350"/>
      <c r="H143" s="350"/>
      <c r="I143" s="350"/>
      <c r="J143" s="350" t="str">
        <f t="array" ref="J143">IF(C143="","",
  IF(LEFT(C143,4)="2025",
    IFERROR(VLOOKUP(C143,{'2025'!B:B,'2025'!A:A},2,FALSE),""),
    IF(LEFT(C143,4)="2026",
      IFERROR(VLOOKUP(C143,{'2026'!B:B,'2026'!A:A},2,FALSE),""),
      ""
    )
  )
)</f>
        <v/>
      </c>
    </row>
    <row r="144" ht="22.5" customHeight="1">
      <c r="A144" s="350"/>
      <c r="B144" s="350"/>
      <c r="C144" s="350"/>
      <c r="D144" s="350"/>
      <c r="E144" s="350"/>
      <c r="F144" s="350"/>
      <c r="G144" s="350"/>
      <c r="H144" s="350"/>
      <c r="I144" s="350"/>
      <c r="J144" s="350" t="str">
        <f t="array" ref="J144">IF(C144="","",
  IF(LEFT(C144,4)="2025",
    IFERROR(VLOOKUP(C144,{'2025'!B:B,'2025'!A:A},2,FALSE),""),
    IF(LEFT(C144,4)="2026",
      IFERROR(VLOOKUP(C144,{'2026'!B:B,'2026'!A:A},2,FALSE),""),
      ""
    )
  )
)</f>
        <v/>
      </c>
    </row>
    <row r="145" ht="22.5" customHeight="1">
      <c r="A145" s="350"/>
      <c r="B145" s="350"/>
      <c r="C145" s="350"/>
      <c r="D145" s="350"/>
      <c r="E145" s="350"/>
      <c r="F145" s="350"/>
      <c r="G145" s="350"/>
      <c r="H145" s="350"/>
      <c r="I145" s="350"/>
      <c r="J145" s="350" t="str">
        <f t="array" ref="J145">IF(C145="","",
  IF(LEFT(C145,4)="2025",
    IFERROR(VLOOKUP(C145,{'2025'!B:B,'2025'!A:A},2,FALSE),""),
    IF(LEFT(C145,4)="2026",
      IFERROR(VLOOKUP(C145,{'2026'!B:B,'2026'!A:A},2,FALSE),""),
      ""
    )
  )
)</f>
        <v/>
      </c>
    </row>
    <row r="146" ht="22.5" customHeight="1">
      <c r="A146" s="350"/>
      <c r="B146" s="350"/>
      <c r="C146" s="350"/>
      <c r="D146" s="350"/>
      <c r="E146" s="350"/>
      <c r="F146" s="350"/>
      <c r="G146" s="350"/>
      <c r="H146" s="350"/>
      <c r="I146" s="350"/>
      <c r="J146" s="350" t="str">
        <f t="array" ref="J146">IF(C146="","",
  IF(LEFT(C146,4)="2025",
    IFERROR(VLOOKUP(C146,{'2025'!B:B,'2025'!A:A},2,FALSE),""),
    IF(LEFT(C146,4)="2026",
      IFERROR(VLOOKUP(C146,{'2026'!B:B,'2026'!A:A},2,FALSE),""),
      ""
    )
  )
)</f>
        <v/>
      </c>
    </row>
    <row r="147" ht="22.5" customHeight="1">
      <c r="A147" s="350"/>
      <c r="B147" s="350"/>
      <c r="C147" s="350"/>
      <c r="D147" s="350"/>
      <c r="E147" s="350"/>
      <c r="F147" s="350"/>
      <c r="G147" s="350"/>
      <c r="H147" s="350"/>
      <c r="I147" s="350"/>
      <c r="J147" s="350" t="str">
        <f t="array" ref="J147">IF(C147="","",
  IF(LEFT(C147,4)="2025",
    IFERROR(VLOOKUP(C147,{'2025'!B:B,'2025'!A:A},2,FALSE),""),
    IF(LEFT(C147,4)="2026",
      IFERROR(VLOOKUP(C147,{'2026'!B:B,'2026'!A:A},2,FALSE),""),
      ""
    )
  )
)</f>
        <v/>
      </c>
    </row>
    <row r="148" ht="22.5" customHeight="1">
      <c r="A148" s="350"/>
      <c r="B148" s="350"/>
      <c r="C148" s="350"/>
      <c r="D148" s="350"/>
      <c r="E148" s="350"/>
      <c r="F148" s="350"/>
      <c r="G148" s="350"/>
      <c r="H148" s="350"/>
      <c r="I148" s="350"/>
      <c r="J148" s="350" t="str">
        <f t="array" ref="J148">IF(C148="","",
  IF(LEFT(C148,4)="2025",
    IFERROR(VLOOKUP(C148,{'2025'!B:B,'2025'!A:A},2,FALSE),""),
    IF(LEFT(C148,4)="2026",
      IFERROR(VLOOKUP(C148,{'2026'!B:B,'2026'!A:A},2,FALSE),""),
      ""
    )
  )
)</f>
        <v/>
      </c>
    </row>
    <row r="149" ht="22.5" customHeight="1">
      <c r="A149" s="350"/>
      <c r="B149" s="350"/>
      <c r="C149" s="350"/>
      <c r="D149" s="350"/>
      <c r="E149" s="350"/>
      <c r="F149" s="350"/>
      <c r="G149" s="350"/>
      <c r="H149" s="350"/>
      <c r="I149" s="350"/>
      <c r="J149" s="350" t="str">
        <f t="array" ref="J149">IF(C149="","",
  IF(LEFT(C149,4)="2025",
    IFERROR(VLOOKUP(C149,{'2025'!B:B,'2025'!A:A},2,FALSE),""),
    IF(LEFT(C149,4)="2026",
      IFERROR(VLOOKUP(C149,{'2026'!B:B,'2026'!A:A},2,FALSE),""),
      ""
    )
  )
)</f>
        <v/>
      </c>
    </row>
    <row r="150" ht="22.5" customHeight="1">
      <c r="A150" s="350"/>
      <c r="B150" s="350"/>
      <c r="C150" s="350"/>
      <c r="D150" s="350"/>
      <c r="E150" s="350"/>
      <c r="F150" s="350"/>
      <c r="G150" s="350"/>
      <c r="H150" s="350"/>
      <c r="I150" s="350"/>
      <c r="J150" s="350" t="str">
        <f t="array" ref="J150">IF(C150="","",
  IF(LEFT(C150,4)="2025",
    IFERROR(VLOOKUP(C150,{'2025'!B:B,'2025'!A:A},2,FALSE),""),
    IF(LEFT(C150,4)="2026",
      IFERROR(VLOOKUP(C150,{'2026'!B:B,'2026'!A:A},2,FALSE),""),
      ""
    )
  )
)</f>
        <v/>
      </c>
    </row>
    <row r="151" ht="22.5" customHeight="1">
      <c r="A151" s="350"/>
      <c r="B151" s="350"/>
      <c r="C151" s="350"/>
      <c r="D151" s="350"/>
      <c r="E151" s="350"/>
      <c r="F151" s="350"/>
      <c r="G151" s="350"/>
      <c r="H151" s="350"/>
      <c r="I151" s="350"/>
      <c r="J151" s="350" t="str">
        <f t="array" ref="J151">IF(C151="","",
  IF(LEFT(C151,4)="2025",
    IFERROR(VLOOKUP(C151,{'2025'!B:B,'2025'!A:A},2,FALSE),""),
    IF(LEFT(C151,4)="2026",
      IFERROR(VLOOKUP(C151,{'2026'!B:B,'2026'!A:A},2,FALSE),""),
      ""
    )
  )
)</f>
        <v/>
      </c>
    </row>
    <row r="152" ht="22.5" customHeight="1">
      <c r="A152" s="350"/>
      <c r="B152" s="350"/>
      <c r="C152" s="350"/>
      <c r="D152" s="350"/>
      <c r="E152" s="350"/>
      <c r="F152" s="350"/>
      <c r="G152" s="350"/>
      <c r="H152" s="350"/>
      <c r="I152" s="350"/>
      <c r="J152" s="350" t="str">
        <f t="array" ref="J152">IF(C152="","",
  IF(LEFT(C152,4)="2025",
    IFERROR(VLOOKUP(C152,{'2025'!B:B,'2025'!A:A},2,FALSE),""),
    IF(LEFT(C152,4)="2026",
      IFERROR(VLOOKUP(C152,{'2026'!B:B,'2026'!A:A},2,FALSE),""),
      ""
    )
  )
)</f>
        <v/>
      </c>
    </row>
    <row r="153" ht="22.5" customHeight="1">
      <c r="A153" s="350"/>
      <c r="B153" s="350"/>
      <c r="C153" s="350"/>
      <c r="D153" s="350"/>
      <c r="E153" s="350"/>
      <c r="F153" s="350"/>
      <c r="G153" s="350"/>
      <c r="H153" s="350"/>
      <c r="I153" s="350"/>
      <c r="J153" s="350" t="str">
        <f t="array" ref="J153">IF(C153="","",
  IF(LEFT(C153,4)="2025",
    IFERROR(VLOOKUP(C153,{'2025'!B:B,'2025'!A:A},2,FALSE),""),
    IF(LEFT(C153,4)="2026",
      IFERROR(VLOOKUP(C153,{'2026'!B:B,'2026'!A:A},2,FALSE),""),
      ""
    )
  )
)</f>
        <v/>
      </c>
    </row>
    <row r="154" ht="22.5" customHeight="1">
      <c r="A154" s="350"/>
      <c r="B154" s="350"/>
      <c r="C154" s="350"/>
      <c r="D154" s="350"/>
      <c r="E154" s="350"/>
      <c r="F154" s="350"/>
      <c r="G154" s="350"/>
      <c r="H154" s="350"/>
      <c r="I154" s="350"/>
      <c r="J154" s="350" t="str">
        <f t="array" ref="J154">IF(C154="","",
  IF(LEFT(C154,4)="2025",
    IFERROR(VLOOKUP(C154,{'2025'!B:B,'2025'!A:A},2,FALSE),""),
    IF(LEFT(C154,4)="2026",
      IFERROR(VLOOKUP(C154,{'2026'!B:B,'2026'!A:A},2,FALSE),""),
      ""
    )
  )
)</f>
        <v/>
      </c>
    </row>
    <row r="155" ht="22.5" customHeight="1">
      <c r="A155" s="350"/>
      <c r="B155" s="350"/>
      <c r="C155" s="350"/>
      <c r="D155" s="350"/>
      <c r="E155" s="350"/>
      <c r="F155" s="350"/>
      <c r="G155" s="350"/>
      <c r="H155" s="350"/>
      <c r="I155" s="350"/>
      <c r="J155" s="350" t="str">
        <f t="array" ref="J155">IF(C155="","",
  IF(LEFT(C155,4)="2025",
    IFERROR(VLOOKUP(C155,{'2025'!B:B,'2025'!A:A},2,FALSE),""),
    IF(LEFT(C155,4)="2026",
      IFERROR(VLOOKUP(C155,{'2026'!B:B,'2026'!A:A},2,FALSE),""),
      ""
    )
  )
)</f>
        <v/>
      </c>
    </row>
    <row r="156" ht="22.5" customHeight="1">
      <c r="A156" s="350"/>
      <c r="B156" s="350"/>
      <c r="C156" s="350"/>
      <c r="D156" s="350"/>
      <c r="E156" s="350"/>
      <c r="F156" s="350"/>
      <c r="G156" s="350"/>
      <c r="H156" s="350"/>
      <c r="I156" s="350"/>
      <c r="J156" s="350" t="str">
        <f t="array" ref="J156">IF(C156="","",
  IF(LEFT(C156,4)="2025",
    IFERROR(VLOOKUP(C156,{'2025'!B:B,'2025'!A:A},2,FALSE),""),
    IF(LEFT(C156,4)="2026",
      IFERROR(VLOOKUP(C156,{'2026'!B:B,'2026'!A:A},2,FALSE),""),
      ""
    )
  )
)</f>
        <v/>
      </c>
    </row>
    <row r="157" ht="22.5" customHeight="1">
      <c r="A157" s="350"/>
      <c r="B157" s="350"/>
      <c r="C157" s="350"/>
      <c r="D157" s="350"/>
      <c r="E157" s="350"/>
      <c r="F157" s="350"/>
      <c r="G157" s="350"/>
      <c r="H157" s="350"/>
      <c r="I157" s="350"/>
      <c r="J157" s="350" t="str">
        <f t="array" ref="J157">IF(C157="","",
  IF(LEFT(C157,4)="2025",
    IFERROR(VLOOKUP(C157,{'2025'!B:B,'2025'!A:A},2,FALSE),""),
    IF(LEFT(C157,4)="2026",
      IFERROR(VLOOKUP(C157,{'2026'!B:B,'2026'!A:A},2,FALSE),""),
      ""
    )
  )
)</f>
        <v/>
      </c>
    </row>
    <row r="158" ht="22.5" customHeight="1">
      <c r="A158" s="350"/>
      <c r="B158" s="350"/>
      <c r="C158" s="350"/>
      <c r="D158" s="350"/>
      <c r="E158" s="350"/>
      <c r="F158" s="350"/>
      <c r="G158" s="350"/>
      <c r="H158" s="350"/>
      <c r="I158" s="350"/>
      <c r="J158" s="350" t="str">
        <f t="array" ref="J158">IF(C158="","",
  IF(LEFT(C158,4)="2025",
    IFERROR(VLOOKUP(C158,{'2025'!B:B,'2025'!A:A},2,FALSE),""),
    IF(LEFT(C158,4)="2026",
      IFERROR(VLOOKUP(C158,{'2026'!B:B,'2026'!A:A},2,FALSE),""),
      ""
    )
  )
)</f>
        <v/>
      </c>
    </row>
    <row r="159" ht="22.5" customHeight="1">
      <c r="A159" s="350"/>
      <c r="B159" s="350"/>
      <c r="C159" s="350"/>
      <c r="D159" s="350"/>
      <c r="E159" s="350"/>
      <c r="F159" s="350"/>
      <c r="G159" s="350"/>
      <c r="H159" s="350"/>
      <c r="I159" s="350"/>
      <c r="J159" s="350" t="str">
        <f t="array" ref="J159">IF(C159="","",
  IF(LEFT(C159,4)="2025",
    IFERROR(VLOOKUP(C159,{'2025'!B:B,'2025'!A:A},2,FALSE),""),
    IF(LEFT(C159,4)="2026",
      IFERROR(VLOOKUP(C159,{'2026'!B:B,'2026'!A:A},2,FALSE),""),
      ""
    )
  )
)</f>
        <v/>
      </c>
    </row>
    <row r="160" ht="22.5" customHeight="1">
      <c r="A160" s="350"/>
      <c r="B160" s="350"/>
      <c r="C160" s="350"/>
      <c r="D160" s="350"/>
      <c r="E160" s="350"/>
      <c r="F160" s="350"/>
      <c r="G160" s="350"/>
      <c r="H160" s="350"/>
      <c r="I160" s="350"/>
      <c r="J160" s="350" t="str">
        <f t="array" ref="J160">IF(C160="","",
  IF(LEFT(C160,4)="2025",
    IFERROR(VLOOKUP(C160,{'2025'!B:B,'2025'!A:A},2,FALSE),""),
    IF(LEFT(C160,4)="2026",
      IFERROR(VLOOKUP(C160,{'2026'!B:B,'2026'!A:A},2,FALSE),""),
      ""
    )
  )
)</f>
        <v/>
      </c>
    </row>
    <row r="161" ht="22.5" customHeight="1">
      <c r="A161" s="350"/>
      <c r="B161" s="350"/>
      <c r="C161" s="350"/>
      <c r="D161" s="350"/>
      <c r="E161" s="350"/>
      <c r="F161" s="350"/>
      <c r="G161" s="350"/>
      <c r="H161" s="350"/>
      <c r="I161" s="350"/>
      <c r="J161" s="350" t="str">
        <f t="array" ref="J161">IF(C161="","",
  IF(LEFT(C161,4)="2025",
    IFERROR(VLOOKUP(C161,{'2025'!B:B,'2025'!A:A},2,FALSE),""),
    IF(LEFT(C161,4)="2026",
      IFERROR(VLOOKUP(C161,{'2026'!B:B,'2026'!A:A},2,FALSE),""),
      ""
    )
  )
)</f>
        <v/>
      </c>
    </row>
    <row r="162" ht="22.5" customHeight="1">
      <c r="A162" s="350"/>
      <c r="B162" s="350"/>
      <c r="C162" s="350"/>
      <c r="D162" s="350"/>
      <c r="E162" s="350"/>
      <c r="F162" s="350"/>
      <c r="G162" s="350"/>
      <c r="H162" s="350"/>
      <c r="I162" s="350"/>
      <c r="J162" s="350" t="str">
        <f t="array" ref="J162">IF(C162="","",
  IF(LEFT(C162,4)="2025",
    IFERROR(VLOOKUP(C162,{'2025'!B:B,'2025'!A:A},2,FALSE),""),
    IF(LEFT(C162,4)="2026",
      IFERROR(VLOOKUP(C162,{'2026'!B:B,'2026'!A:A},2,FALSE),""),
      ""
    )
  )
)</f>
        <v/>
      </c>
    </row>
    <row r="163" ht="22.5" customHeight="1">
      <c r="A163" s="350"/>
      <c r="B163" s="350"/>
      <c r="C163" s="350"/>
      <c r="D163" s="350"/>
      <c r="E163" s="350"/>
      <c r="F163" s="350"/>
      <c r="G163" s="350"/>
      <c r="H163" s="350"/>
      <c r="I163" s="350"/>
      <c r="J163" s="350" t="str">
        <f t="array" ref="J163">IF(C163="","",
  IF(LEFT(C163,4)="2025",
    IFERROR(VLOOKUP(C163,{'2025'!B:B,'2025'!A:A},2,FALSE),""),
    IF(LEFT(C163,4)="2026",
      IFERROR(VLOOKUP(C163,{'2026'!B:B,'2026'!A:A},2,FALSE),""),
      ""
    )
  )
)</f>
        <v/>
      </c>
    </row>
    <row r="164" ht="22.5" customHeight="1">
      <c r="A164" s="350"/>
      <c r="B164" s="350"/>
      <c r="C164" s="350"/>
      <c r="D164" s="350"/>
      <c r="E164" s="350"/>
      <c r="F164" s="350"/>
      <c r="G164" s="350"/>
      <c r="H164" s="350"/>
      <c r="I164" s="350"/>
      <c r="J164" s="350" t="str">
        <f t="array" ref="J164">IF(C164="","",
  IF(LEFT(C164,4)="2025",
    IFERROR(VLOOKUP(C164,{'2025'!B:B,'2025'!A:A},2,FALSE),""),
    IF(LEFT(C164,4)="2026",
      IFERROR(VLOOKUP(C164,{'2026'!B:B,'2026'!A:A},2,FALSE),""),
      ""
    )
  )
)</f>
        <v/>
      </c>
    </row>
    <row r="165" ht="22.5" customHeight="1">
      <c r="A165" s="350"/>
      <c r="B165" s="350"/>
      <c r="C165" s="350"/>
      <c r="D165" s="350"/>
      <c r="E165" s="350"/>
      <c r="F165" s="350"/>
      <c r="G165" s="350"/>
      <c r="H165" s="350"/>
      <c r="I165" s="350"/>
      <c r="J165" s="350" t="str">
        <f t="array" ref="J165">IF(C165="","",
  IF(LEFT(C165,4)="2025",
    IFERROR(VLOOKUP(C165,{'2025'!B:B,'2025'!A:A},2,FALSE),""),
    IF(LEFT(C165,4)="2026",
      IFERROR(VLOOKUP(C165,{'2026'!B:B,'2026'!A:A},2,FALSE),""),
      ""
    )
  )
)</f>
        <v/>
      </c>
    </row>
    <row r="166" ht="22.5" customHeight="1">
      <c r="A166" s="350"/>
      <c r="B166" s="350"/>
      <c r="C166" s="350"/>
      <c r="D166" s="350"/>
      <c r="E166" s="350"/>
      <c r="F166" s="350"/>
      <c r="G166" s="350"/>
      <c r="H166" s="350"/>
      <c r="I166" s="350"/>
      <c r="J166" s="350" t="str">
        <f t="array" ref="J166">IF(C166="","",
  IF(LEFT(C166,4)="2025",
    IFERROR(VLOOKUP(C166,{'2025'!B:B,'2025'!A:A},2,FALSE),""),
    IF(LEFT(C166,4)="2026",
      IFERROR(VLOOKUP(C166,{'2026'!B:B,'2026'!A:A},2,FALSE),""),
      ""
    )
  )
)</f>
        <v/>
      </c>
    </row>
    <row r="167" ht="22.5" customHeight="1">
      <c r="A167" s="350"/>
      <c r="B167" s="350"/>
      <c r="C167" s="350"/>
      <c r="D167" s="350"/>
      <c r="E167" s="350"/>
      <c r="F167" s="350"/>
      <c r="G167" s="350"/>
      <c r="H167" s="350"/>
      <c r="I167" s="350"/>
      <c r="J167" s="350" t="str">
        <f t="array" ref="J167">IF(C167="","",
  IF(LEFT(C167,4)="2025",
    IFERROR(VLOOKUP(C167,{'2025'!B:B,'2025'!A:A},2,FALSE),""),
    IF(LEFT(C167,4)="2026",
      IFERROR(VLOOKUP(C167,{'2026'!B:B,'2026'!A:A},2,FALSE),""),
      ""
    )
  )
)</f>
        <v/>
      </c>
    </row>
    <row r="168" ht="22.5" customHeight="1">
      <c r="A168" s="350"/>
      <c r="B168" s="350"/>
      <c r="C168" s="350"/>
      <c r="D168" s="350"/>
      <c r="E168" s="350"/>
      <c r="F168" s="350"/>
      <c r="G168" s="350"/>
      <c r="H168" s="350"/>
      <c r="I168" s="350"/>
      <c r="J168" s="350" t="str">
        <f t="array" ref="J168">IF(C168="","",
  IF(LEFT(C168,4)="2025",
    IFERROR(VLOOKUP(C168,{'2025'!B:B,'2025'!A:A},2,FALSE),""),
    IF(LEFT(C168,4)="2026",
      IFERROR(VLOOKUP(C168,{'2026'!B:B,'2026'!A:A},2,FALSE),""),
      ""
    )
  )
)</f>
        <v/>
      </c>
    </row>
    <row r="169" ht="22.5" customHeight="1">
      <c r="A169" s="350"/>
      <c r="B169" s="350"/>
      <c r="C169" s="350"/>
      <c r="D169" s="350"/>
      <c r="E169" s="350"/>
      <c r="F169" s="350"/>
      <c r="G169" s="350"/>
      <c r="H169" s="350"/>
      <c r="I169" s="350"/>
      <c r="J169" s="350" t="str">
        <f t="array" ref="J169">IF(C169="","",
  IF(LEFT(C169,4)="2025",
    IFERROR(VLOOKUP(C169,{'2025'!B:B,'2025'!A:A},2,FALSE),""),
    IF(LEFT(C169,4)="2026",
      IFERROR(VLOOKUP(C169,{'2026'!B:B,'2026'!A:A},2,FALSE),""),
      ""
    )
  )
)</f>
        <v/>
      </c>
    </row>
    <row r="170" ht="22.5" customHeight="1">
      <c r="A170" s="350"/>
      <c r="B170" s="350"/>
      <c r="C170" s="350"/>
      <c r="D170" s="350"/>
      <c r="E170" s="350"/>
      <c r="F170" s="350"/>
      <c r="G170" s="350"/>
      <c r="H170" s="350"/>
      <c r="I170" s="350"/>
      <c r="J170" s="350" t="str">
        <f t="array" ref="J170">IF(C170="","",
  IF(LEFT(C170,4)="2025",
    IFERROR(VLOOKUP(C170,{'2025'!B:B,'2025'!A:A},2,FALSE),""),
    IF(LEFT(C170,4)="2026",
      IFERROR(VLOOKUP(C170,{'2026'!B:B,'2026'!A:A},2,FALSE),""),
      ""
    )
  )
)</f>
        <v/>
      </c>
    </row>
    <row r="171" ht="22.5" customHeight="1">
      <c r="A171" s="350"/>
      <c r="B171" s="350"/>
      <c r="C171" s="350"/>
      <c r="D171" s="350"/>
      <c r="E171" s="350"/>
      <c r="F171" s="350"/>
      <c r="G171" s="350"/>
      <c r="H171" s="350"/>
      <c r="I171" s="350"/>
      <c r="J171" s="350" t="str">
        <f t="array" ref="J171">IF(C171="","",
  IF(LEFT(C171,4)="2025",
    IFERROR(VLOOKUP(C171,{'2025'!B:B,'2025'!A:A},2,FALSE),""),
    IF(LEFT(C171,4)="2026",
      IFERROR(VLOOKUP(C171,{'2026'!B:B,'2026'!A:A},2,FALSE),""),
      ""
    )
  )
)</f>
        <v/>
      </c>
    </row>
    <row r="172" ht="22.5" customHeight="1">
      <c r="A172" s="350"/>
      <c r="B172" s="350"/>
      <c r="C172" s="350"/>
      <c r="D172" s="350"/>
      <c r="E172" s="350"/>
      <c r="F172" s="350"/>
      <c r="G172" s="350"/>
      <c r="H172" s="350"/>
      <c r="I172" s="350"/>
      <c r="J172" s="350" t="str">
        <f t="array" ref="J172">IF(C172="","",
  IF(LEFT(C172,4)="2025",
    IFERROR(VLOOKUP(C172,{'2025'!B:B,'2025'!A:A},2,FALSE),""),
    IF(LEFT(C172,4)="2026",
      IFERROR(VLOOKUP(C172,{'2026'!B:B,'2026'!A:A},2,FALSE),""),
      ""
    )
  )
)</f>
        <v/>
      </c>
    </row>
    <row r="173" ht="22.5" customHeight="1">
      <c r="A173" s="350"/>
      <c r="B173" s="350"/>
      <c r="C173" s="350"/>
      <c r="D173" s="350"/>
      <c r="E173" s="350"/>
      <c r="F173" s="350"/>
      <c r="G173" s="350"/>
      <c r="H173" s="350"/>
      <c r="I173" s="350"/>
      <c r="J173" s="350" t="str">
        <f t="array" ref="J173">IF(C173="","",
  IF(LEFT(C173,4)="2025",
    IFERROR(VLOOKUP(C173,{'2025'!B:B,'2025'!A:A},2,FALSE),""),
    IF(LEFT(C173,4)="2026",
      IFERROR(VLOOKUP(C173,{'2026'!B:B,'2026'!A:A},2,FALSE),""),
      ""
    )
  )
)</f>
        <v/>
      </c>
    </row>
    <row r="174" ht="22.5" customHeight="1">
      <c r="A174" s="350"/>
      <c r="B174" s="350"/>
      <c r="C174" s="350"/>
      <c r="D174" s="350"/>
      <c r="E174" s="350"/>
      <c r="F174" s="350"/>
      <c r="G174" s="350"/>
      <c r="H174" s="350"/>
      <c r="I174" s="350"/>
      <c r="J174" s="350" t="str">
        <f t="array" ref="J174">IF(C174="","",
  IF(LEFT(C174,4)="2025",
    IFERROR(VLOOKUP(C174,{'2025'!B:B,'2025'!A:A},2,FALSE),""),
    IF(LEFT(C174,4)="2026",
      IFERROR(VLOOKUP(C174,{'2026'!B:B,'2026'!A:A},2,FALSE),""),
      ""
    )
  )
)</f>
        <v/>
      </c>
    </row>
    <row r="175" ht="22.5" customHeight="1">
      <c r="A175" s="350"/>
      <c r="B175" s="350"/>
      <c r="C175" s="350"/>
      <c r="D175" s="350"/>
      <c r="E175" s="350"/>
      <c r="F175" s="350"/>
      <c r="G175" s="350"/>
      <c r="H175" s="350"/>
      <c r="I175" s="350"/>
      <c r="J175" s="350" t="str">
        <f t="array" ref="J175">IF(C175="","",
  IF(LEFT(C175,4)="2025",
    IFERROR(VLOOKUP(C175,{'2025'!B:B,'2025'!A:A},2,FALSE),""),
    IF(LEFT(C175,4)="2026",
      IFERROR(VLOOKUP(C175,{'2026'!B:B,'2026'!A:A},2,FALSE),""),
      ""
    )
  )
)</f>
        <v/>
      </c>
    </row>
    <row r="176" ht="22.5" customHeight="1">
      <c r="A176" s="350"/>
      <c r="B176" s="350"/>
      <c r="C176" s="350"/>
      <c r="D176" s="350"/>
      <c r="E176" s="350"/>
      <c r="F176" s="350"/>
      <c r="G176" s="350"/>
      <c r="H176" s="350"/>
      <c r="I176" s="350"/>
      <c r="J176" s="350" t="str">
        <f t="array" ref="J176">IF(C176="","",
  IF(LEFT(C176,4)="2025",
    IFERROR(VLOOKUP(C176,{'2025'!B:B,'2025'!A:A},2,FALSE),""),
    IF(LEFT(C176,4)="2026",
      IFERROR(VLOOKUP(C176,{'2026'!B:B,'2026'!A:A},2,FALSE),""),
      ""
    )
  )
)</f>
        <v/>
      </c>
    </row>
    <row r="177" ht="22.5" customHeight="1">
      <c r="A177" s="350"/>
      <c r="B177" s="350"/>
      <c r="C177" s="350"/>
      <c r="D177" s="350"/>
      <c r="E177" s="350"/>
      <c r="F177" s="350"/>
      <c r="G177" s="350"/>
      <c r="H177" s="350"/>
      <c r="I177" s="350"/>
      <c r="J177" s="350" t="str">
        <f t="array" ref="J177">IF(C177="","",
  IF(LEFT(C177,4)="2025",
    IFERROR(VLOOKUP(C177,{'2025'!B:B,'2025'!A:A},2,FALSE),""),
    IF(LEFT(C177,4)="2026",
      IFERROR(VLOOKUP(C177,{'2026'!B:B,'2026'!A:A},2,FALSE),""),
      ""
    )
  )
)</f>
        <v/>
      </c>
    </row>
    <row r="178" ht="22.5" customHeight="1">
      <c r="A178" s="350"/>
      <c r="B178" s="350"/>
      <c r="C178" s="350"/>
      <c r="D178" s="350"/>
      <c r="E178" s="350"/>
      <c r="F178" s="350"/>
      <c r="G178" s="350"/>
      <c r="H178" s="350"/>
      <c r="I178" s="350"/>
      <c r="J178" s="350" t="str">
        <f t="array" ref="J178">IF(C178="","",
  IF(LEFT(C178,4)="2025",
    IFERROR(VLOOKUP(C178,{'2025'!B:B,'2025'!A:A},2,FALSE),""),
    IF(LEFT(C178,4)="2026",
      IFERROR(VLOOKUP(C178,{'2026'!B:B,'2026'!A:A},2,FALSE),""),
      ""
    )
  )
)</f>
        <v/>
      </c>
    </row>
    <row r="179" ht="22.5" customHeight="1">
      <c r="A179" s="350"/>
      <c r="B179" s="350"/>
      <c r="C179" s="350"/>
      <c r="D179" s="350"/>
      <c r="E179" s="350"/>
      <c r="F179" s="350"/>
      <c r="G179" s="350"/>
      <c r="H179" s="350"/>
      <c r="I179" s="350"/>
      <c r="J179" s="350" t="str">
        <f t="array" ref="J179">IF(C179="","",
  IF(LEFT(C179,4)="2025",
    IFERROR(VLOOKUP(C179,{'2025'!B:B,'2025'!A:A},2,FALSE),""),
    IF(LEFT(C179,4)="2026",
      IFERROR(VLOOKUP(C179,{'2026'!B:B,'2026'!A:A},2,FALSE),""),
      ""
    )
  )
)</f>
        <v/>
      </c>
    </row>
    <row r="180" ht="22.5" customHeight="1">
      <c r="A180" s="350"/>
      <c r="B180" s="350"/>
      <c r="C180" s="350"/>
      <c r="D180" s="350"/>
      <c r="E180" s="350"/>
      <c r="F180" s="350"/>
      <c r="G180" s="350"/>
      <c r="H180" s="350"/>
      <c r="I180" s="350"/>
      <c r="J180" s="350" t="str">
        <f t="array" ref="J180">IF(C180="","",
  IF(LEFT(C180,4)="2025",
    IFERROR(VLOOKUP(C180,{'2025'!B:B,'2025'!A:A},2,FALSE),""),
    IF(LEFT(C180,4)="2026",
      IFERROR(VLOOKUP(C180,{'2026'!B:B,'2026'!A:A},2,FALSE),""),
      ""
    )
  )
)</f>
        <v/>
      </c>
    </row>
    <row r="181" ht="22.5" customHeight="1">
      <c r="A181" s="350"/>
      <c r="B181" s="350"/>
      <c r="C181" s="350"/>
      <c r="D181" s="350"/>
      <c r="E181" s="350"/>
      <c r="F181" s="350"/>
      <c r="G181" s="350"/>
      <c r="H181" s="350"/>
      <c r="I181" s="350"/>
      <c r="J181" s="350" t="str">
        <f t="array" ref="J181">IF(C181="","",
  IF(LEFT(C181,4)="2025",
    IFERROR(VLOOKUP(C181,{'2025'!B:B,'2025'!A:A},2,FALSE),""),
    IF(LEFT(C181,4)="2026",
      IFERROR(VLOOKUP(C181,{'2026'!B:B,'2026'!A:A},2,FALSE),""),
      ""
    )
  )
)</f>
        <v/>
      </c>
    </row>
    <row r="182" ht="22.5" customHeight="1">
      <c r="A182" s="350"/>
      <c r="B182" s="350"/>
      <c r="C182" s="350"/>
      <c r="D182" s="350"/>
      <c r="E182" s="350"/>
      <c r="F182" s="350"/>
      <c r="G182" s="350"/>
      <c r="H182" s="350"/>
      <c r="I182" s="350"/>
      <c r="J182" s="350" t="str">
        <f t="array" ref="J182">IF(C182="","",
  IF(LEFT(C182,4)="2025",
    IFERROR(VLOOKUP(C182,{'2025'!B:B,'2025'!A:A},2,FALSE),""),
    IF(LEFT(C182,4)="2026",
      IFERROR(VLOOKUP(C182,{'2026'!B:B,'2026'!A:A},2,FALSE),""),
      ""
    )
  )
)</f>
        <v/>
      </c>
    </row>
    <row r="183" ht="22.5" customHeight="1">
      <c r="A183" s="350"/>
      <c r="B183" s="350"/>
      <c r="C183" s="350"/>
      <c r="D183" s="350"/>
      <c r="E183" s="350"/>
      <c r="F183" s="350"/>
      <c r="G183" s="350"/>
      <c r="H183" s="350"/>
      <c r="I183" s="350"/>
      <c r="J183" s="350" t="str">
        <f t="array" ref="J183">IF(C183="","",
  IF(LEFT(C183,4)="2025",
    IFERROR(VLOOKUP(C183,{'2025'!B:B,'2025'!A:A},2,FALSE),""),
    IF(LEFT(C183,4)="2026",
      IFERROR(VLOOKUP(C183,{'2026'!B:B,'2026'!A:A},2,FALSE),""),
      ""
    )
  )
)</f>
        <v/>
      </c>
    </row>
    <row r="184" ht="22.5" customHeight="1">
      <c r="A184" s="350"/>
      <c r="B184" s="350"/>
      <c r="C184" s="350"/>
      <c r="D184" s="350"/>
      <c r="E184" s="350"/>
      <c r="F184" s="350"/>
      <c r="G184" s="350"/>
      <c r="H184" s="350"/>
      <c r="I184" s="350"/>
      <c r="J184" s="350" t="str">
        <f t="array" ref="J184">IF(C184="","",
  IF(LEFT(C184,4)="2025",
    IFERROR(VLOOKUP(C184,{'2025'!B:B,'2025'!A:A},2,FALSE),""),
    IF(LEFT(C184,4)="2026",
      IFERROR(VLOOKUP(C184,{'2026'!B:B,'2026'!A:A},2,FALSE),""),
      ""
    )
  )
)</f>
        <v/>
      </c>
    </row>
    <row r="185" ht="22.5" customHeight="1">
      <c r="A185" s="350"/>
      <c r="B185" s="350"/>
      <c r="C185" s="350"/>
      <c r="D185" s="350"/>
      <c r="E185" s="350"/>
      <c r="F185" s="350"/>
      <c r="G185" s="350"/>
      <c r="H185" s="350"/>
      <c r="I185" s="350"/>
      <c r="J185" s="350" t="str">
        <f t="array" ref="J185">IF(C185="","",
  IF(LEFT(C185,4)="2025",
    IFERROR(VLOOKUP(C185,{'2025'!B:B,'2025'!A:A},2,FALSE),""),
    IF(LEFT(C185,4)="2026",
      IFERROR(VLOOKUP(C185,{'2026'!B:B,'2026'!A:A},2,FALSE),""),
      ""
    )
  )
)</f>
        <v/>
      </c>
    </row>
    <row r="186" ht="22.5" customHeight="1">
      <c r="A186" s="350"/>
      <c r="B186" s="350"/>
      <c r="C186" s="350"/>
      <c r="D186" s="350"/>
      <c r="E186" s="350"/>
      <c r="F186" s="350"/>
      <c r="G186" s="350"/>
      <c r="H186" s="350"/>
      <c r="I186" s="350"/>
      <c r="J186" s="350" t="str">
        <f t="array" ref="J186">IF(C186="","",
  IF(LEFT(C186,4)="2025",
    IFERROR(VLOOKUP(C186,{'2025'!B:B,'2025'!A:A},2,FALSE),""),
    IF(LEFT(C186,4)="2026",
      IFERROR(VLOOKUP(C186,{'2026'!B:B,'2026'!A:A},2,FALSE),""),
      ""
    )
  )
)</f>
        <v/>
      </c>
    </row>
    <row r="187" ht="22.5" customHeight="1">
      <c r="A187" s="350"/>
      <c r="B187" s="350"/>
      <c r="C187" s="350"/>
      <c r="D187" s="350"/>
      <c r="E187" s="350"/>
      <c r="F187" s="350"/>
      <c r="G187" s="350"/>
      <c r="H187" s="350"/>
      <c r="I187" s="350"/>
      <c r="J187" s="350" t="str">
        <f t="array" ref="J187">IF(C187="","",
  IF(LEFT(C187,4)="2025",
    IFERROR(VLOOKUP(C187,{'2025'!B:B,'2025'!A:A},2,FALSE),""),
    IF(LEFT(C187,4)="2026",
      IFERROR(VLOOKUP(C187,{'2026'!B:B,'2026'!A:A},2,FALSE),""),
      ""
    )
  )
)</f>
        <v/>
      </c>
    </row>
    <row r="188" ht="22.5" customHeight="1">
      <c r="A188" s="350"/>
      <c r="B188" s="350"/>
      <c r="C188" s="350"/>
      <c r="D188" s="350"/>
      <c r="E188" s="350"/>
      <c r="F188" s="350"/>
      <c r="G188" s="350"/>
      <c r="H188" s="350"/>
      <c r="I188" s="350"/>
      <c r="J188" s="350" t="str">
        <f t="array" ref="J188">IF(C188="","",
  IF(LEFT(C188,4)="2025",
    IFERROR(VLOOKUP(C188,{'2025'!B:B,'2025'!A:A},2,FALSE),""),
    IF(LEFT(C188,4)="2026",
      IFERROR(VLOOKUP(C188,{'2026'!B:B,'2026'!A:A},2,FALSE),""),
      ""
    )
  )
)</f>
        <v/>
      </c>
    </row>
    <row r="189" ht="22.5" customHeight="1">
      <c r="A189" s="350"/>
      <c r="B189" s="350"/>
      <c r="C189" s="350"/>
      <c r="D189" s="350"/>
      <c r="E189" s="350"/>
      <c r="F189" s="350"/>
      <c r="G189" s="350"/>
      <c r="H189" s="350"/>
      <c r="I189" s="350"/>
      <c r="J189" s="350" t="str">
        <f t="array" ref="J189">IF(C189="","",
  IF(LEFT(C189,4)="2025",
    IFERROR(VLOOKUP(C189,{'2025'!B:B,'2025'!A:A},2,FALSE),""),
    IF(LEFT(C189,4)="2026",
      IFERROR(VLOOKUP(C189,{'2026'!B:B,'2026'!A:A},2,FALSE),""),
      ""
    )
  )
)</f>
        <v/>
      </c>
    </row>
    <row r="190" ht="22.5" customHeight="1">
      <c r="A190" s="350"/>
      <c r="B190" s="350"/>
      <c r="C190" s="350"/>
      <c r="D190" s="350"/>
      <c r="E190" s="350"/>
      <c r="F190" s="350"/>
      <c r="G190" s="350"/>
      <c r="H190" s="350"/>
      <c r="I190" s="350"/>
      <c r="J190" s="350" t="str">
        <f t="array" ref="J190">IF(C190="","",
  IF(LEFT(C190,4)="2025",
    IFERROR(VLOOKUP(C190,{'2025'!B:B,'2025'!A:A},2,FALSE),""),
    IF(LEFT(C190,4)="2026",
      IFERROR(VLOOKUP(C190,{'2026'!B:B,'2026'!A:A},2,FALSE),""),
      ""
    )
  )
)</f>
        <v/>
      </c>
    </row>
    <row r="191" ht="22.5" customHeight="1">
      <c r="A191" s="350"/>
      <c r="B191" s="350"/>
      <c r="C191" s="350"/>
      <c r="D191" s="350"/>
      <c r="E191" s="350"/>
      <c r="F191" s="350"/>
      <c r="G191" s="350"/>
      <c r="H191" s="350"/>
      <c r="I191" s="350"/>
      <c r="J191" s="350" t="str">
        <f t="array" ref="J191">IF(C191="","",
  IF(LEFT(C191,4)="2025",
    IFERROR(VLOOKUP(C191,{'2025'!B:B,'2025'!A:A},2,FALSE),""),
    IF(LEFT(C191,4)="2026",
      IFERROR(VLOOKUP(C191,{'2026'!B:B,'2026'!A:A},2,FALSE),""),
      ""
    )
  )
)</f>
        <v/>
      </c>
    </row>
    <row r="192" ht="22.5" customHeight="1">
      <c r="A192" s="350"/>
      <c r="B192" s="350"/>
      <c r="C192" s="350"/>
      <c r="D192" s="350"/>
      <c r="E192" s="350"/>
      <c r="F192" s="350"/>
      <c r="G192" s="350"/>
      <c r="H192" s="350"/>
      <c r="I192" s="350"/>
      <c r="J192" s="350" t="str">
        <f t="array" ref="J192">IF(C192="","",
  IF(LEFT(C192,4)="2025",
    IFERROR(VLOOKUP(C192,{'2025'!B:B,'2025'!A:A},2,FALSE),""),
    IF(LEFT(C192,4)="2026",
      IFERROR(VLOOKUP(C192,{'2026'!B:B,'2026'!A:A},2,FALSE),""),
      ""
    )
  )
)</f>
        <v/>
      </c>
    </row>
    <row r="193" ht="22.5" customHeight="1">
      <c r="A193" s="350"/>
      <c r="B193" s="350"/>
      <c r="C193" s="350"/>
      <c r="D193" s="350"/>
      <c r="E193" s="350"/>
      <c r="F193" s="350"/>
      <c r="G193" s="350"/>
      <c r="H193" s="350"/>
      <c r="I193" s="350"/>
      <c r="J193" s="350" t="str">
        <f t="array" ref="J193">IF(C193="","",
  IF(LEFT(C193,4)="2025",
    IFERROR(VLOOKUP(C193,{'2025'!B:B,'2025'!A:A},2,FALSE),""),
    IF(LEFT(C193,4)="2026",
      IFERROR(VLOOKUP(C193,{'2026'!B:B,'2026'!A:A},2,FALSE),""),
      ""
    )
  )
)</f>
        <v/>
      </c>
    </row>
    <row r="194" ht="22.5" customHeight="1">
      <c r="A194" s="350"/>
      <c r="B194" s="350"/>
      <c r="C194" s="350"/>
      <c r="D194" s="350"/>
      <c r="E194" s="350"/>
      <c r="F194" s="350"/>
      <c r="G194" s="350"/>
      <c r="H194" s="350"/>
      <c r="I194" s="350"/>
      <c r="J194" s="350" t="str">
        <f t="array" ref="J194">IF(C194="","",
  IF(LEFT(C194,4)="2025",
    IFERROR(VLOOKUP(C194,{'2025'!B:B,'2025'!A:A},2,FALSE),""),
    IF(LEFT(C194,4)="2026",
      IFERROR(VLOOKUP(C194,{'2026'!B:B,'2026'!A:A},2,FALSE),""),
      ""
    )
  )
)</f>
        <v/>
      </c>
    </row>
    <row r="195" ht="22.5" customHeight="1">
      <c r="A195" s="350"/>
      <c r="B195" s="350"/>
      <c r="C195" s="350"/>
      <c r="D195" s="350"/>
      <c r="E195" s="350"/>
      <c r="F195" s="350"/>
      <c r="G195" s="350"/>
      <c r="H195" s="350"/>
      <c r="I195" s="350"/>
      <c r="J195" s="350" t="str">
        <f t="array" ref="J195">IF(C195="","",
  IF(LEFT(C195,4)="2025",
    IFERROR(VLOOKUP(C195,{'2025'!B:B,'2025'!A:A},2,FALSE),""),
    IF(LEFT(C195,4)="2026",
      IFERROR(VLOOKUP(C195,{'2026'!B:B,'2026'!A:A},2,FALSE),""),
      ""
    )
  )
)</f>
        <v/>
      </c>
    </row>
    <row r="196" ht="22.5" customHeight="1">
      <c r="A196" s="350"/>
      <c r="B196" s="350"/>
      <c r="C196" s="350"/>
      <c r="D196" s="350"/>
      <c r="E196" s="350"/>
      <c r="F196" s="350"/>
      <c r="G196" s="350"/>
      <c r="H196" s="350"/>
      <c r="I196" s="350"/>
      <c r="J196" s="350" t="str">
        <f t="array" ref="J196">IF(C196="","",
  IF(LEFT(C196,4)="2025",
    IFERROR(VLOOKUP(C196,{'2025'!B:B,'2025'!A:A},2,FALSE),""),
    IF(LEFT(C196,4)="2026",
      IFERROR(VLOOKUP(C196,{'2026'!B:B,'2026'!A:A},2,FALSE),""),
      ""
    )
  )
)</f>
        <v/>
      </c>
    </row>
    <row r="197" ht="22.5" customHeight="1">
      <c r="A197" s="350"/>
      <c r="B197" s="350"/>
      <c r="C197" s="350"/>
      <c r="D197" s="350"/>
      <c r="E197" s="350"/>
      <c r="F197" s="350"/>
      <c r="G197" s="350"/>
      <c r="H197" s="350"/>
      <c r="I197" s="350"/>
      <c r="J197" s="350" t="str">
        <f t="array" ref="J197">IF(C197="","",
  IF(LEFT(C197,4)="2025",
    IFERROR(VLOOKUP(C197,{'2025'!B:B,'2025'!A:A},2,FALSE),""),
    IF(LEFT(C197,4)="2026",
      IFERROR(VLOOKUP(C197,{'2026'!B:B,'2026'!A:A},2,FALSE),""),
      ""
    )
  )
)</f>
        <v/>
      </c>
    </row>
    <row r="198" ht="22.5" customHeight="1">
      <c r="A198" s="350"/>
      <c r="B198" s="350"/>
      <c r="C198" s="350"/>
      <c r="D198" s="350"/>
      <c r="E198" s="350"/>
      <c r="F198" s="350"/>
      <c r="G198" s="350"/>
      <c r="H198" s="350"/>
      <c r="I198" s="350"/>
      <c r="J198" s="350" t="str">
        <f t="array" ref="J198">IF(C198="","",
  IF(LEFT(C198,4)="2025",
    IFERROR(VLOOKUP(C198,{'2025'!B:B,'2025'!A:A},2,FALSE),""),
    IF(LEFT(C198,4)="2026",
      IFERROR(VLOOKUP(C198,{'2026'!B:B,'2026'!A:A},2,FALSE),""),
      ""
    )
  )
)</f>
        <v/>
      </c>
    </row>
    <row r="199" ht="22.5" customHeight="1">
      <c r="A199" s="350"/>
      <c r="B199" s="350"/>
      <c r="C199" s="350"/>
      <c r="D199" s="350"/>
      <c r="E199" s="350"/>
      <c r="F199" s="350"/>
      <c r="G199" s="350"/>
      <c r="H199" s="350"/>
      <c r="I199" s="350"/>
      <c r="J199" s="350" t="str">
        <f t="array" ref="J199">IF(C199="","",
  IF(LEFT(C199,4)="2025",
    IFERROR(VLOOKUP(C199,{'2025'!B:B,'2025'!A:A},2,FALSE),""),
    IF(LEFT(C199,4)="2026",
      IFERROR(VLOOKUP(C199,{'2026'!B:B,'2026'!A:A},2,FALSE),""),
      ""
    )
  )
)</f>
        <v/>
      </c>
    </row>
    <row r="200" ht="22.5" customHeight="1">
      <c r="A200" s="350"/>
      <c r="B200" s="350"/>
      <c r="C200" s="350"/>
      <c r="D200" s="350"/>
      <c r="E200" s="350"/>
      <c r="F200" s="350"/>
      <c r="G200" s="350"/>
      <c r="H200" s="350"/>
      <c r="I200" s="350"/>
      <c r="J200" s="350" t="str">
        <f t="array" ref="J200">IF(C200="","",
  IF(LEFT(C200,4)="2025",
    IFERROR(VLOOKUP(C200,{'2025'!B:B,'2025'!A:A},2,FALSE),""),
    IF(LEFT(C200,4)="2026",
      IFERROR(VLOOKUP(C200,{'2026'!B:B,'2026'!A:A},2,FALSE),""),
      ""
    )
  )
)</f>
        <v/>
      </c>
    </row>
    <row r="201" ht="22.5" customHeight="1">
      <c r="A201" s="350"/>
      <c r="B201" s="350"/>
      <c r="C201" s="350"/>
      <c r="D201" s="350"/>
      <c r="E201" s="350"/>
      <c r="F201" s="350"/>
      <c r="G201" s="350"/>
      <c r="H201" s="350"/>
      <c r="I201" s="350"/>
      <c r="J201" s="350" t="str">
        <f t="array" ref="J201">IF(C201="","",
  IF(LEFT(C201,4)="2025",
    IFERROR(VLOOKUP(C201,{'2025'!B:B,'2025'!A:A},2,FALSE),""),
    IF(LEFT(C201,4)="2026",
      IFERROR(VLOOKUP(C201,{'2026'!B:B,'2026'!A:A},2,FALSE),""),
      ""
    )
  )
)</f>
        <v/>
      </c>
    </row>
    <row r="202" ht="22.5" customHeight="1">
      <c r="A202" s="350"/>
      <c r="B202" s="350"/>
      <c r="C202" s="350"/>
      <c r="D202" s="350"/>
      <c r="E202" s="350"/>
      <c r="F202" s="350"/>
      <c r="G202" s="350"/>
      <c r="H202" s="350"/>
      <c r="I202" s="350"/>
      <c r="J202" s="350" t="str">
        <f t="array" ref="J202">IF(C202="","",
  IF(LEFT(C202,4)="2025",
    IFERROR(VLOOKUP(C202,{'2025'!B:B,'2025'!A:A},2,FALSE),""),
    IF(LEFT(C202,4)="2026",
      IFERROR(VLOOKUP(C202,{'2026'!B:B,'2026'!A:A},2,FALSE),""),
      ""
    )
  )
)</f>
        <v/>
      </c>
    </row>
    <row r="203" ht="22.5" customHeight="1">
      <c r="A203" s="350"/>
      <c r="B203" s="350"/>
      <c r="C203" s="350"/>
      <c r="D203" s="350"/>
      <c r="E203" s="350"/>
      <c r="F203" s="350"/>
      <c r="G203" s="350"/>
      <c r="H203" s="350"/>
      <c r="I203" s="350"/>
      <c r="J203" s="350" t="str">
        <f t="array" ref="J203">IF(C203="","",
  IF(LEFT(C203,4)="2025",
    IFERROR(VLOOKUP(C203,{'2025'!B:B,'2025'!A:A},2,FALSE),""),
    IF(LEFT(C203,4)="2026",
      IFERROR(VLOOKUP(C203,{'2026'!B:B,'2026'!A:A},2,FALSE),""),
      ""
    )
  )
)</f>
        <v/>
      </c>
    </row>
    <row r="204" ht="22.5" customHeight="1">
      <c r="A204" s="350"/>
      <c r="B204" s="350"/>
      <c r="C204" s="350"/>
      <c r="D204" s="350"/>
      <c r="E204" s="350"/>
      <c r="F204" s="350"/>
      <c r="G204" s="350"/>
      <c r="H204" s="350"/>
      <c r="I204" s="350"/>
      <c r="J204" s="350" t="str">
        <f t="array" ref="J204">IF(C204="","",
  IF(LEFT(C204,4)="2025",
    IFERROR(VLOOKUP(C204,{'2025'!B:B,'2025'!A:A},2,FALSE),""),
    IF(LEFT(C204,4)="2026",
      IFERROR(VLOOKUP(C204,{'2026'!B:B,'2026'!A:A},2,FALSE),""),
      ""
    )
  )
)</f>
        <v/>
      </c>
    </row>
    <row r="205" ht="22.5" customHeight="1">
      <c r="A205" s="350"/>
      <c r="B205" s="350"/>
      <c r="C205" s="350"/>
      <c r="D205" s="350"/>
      <c r="E205" s="350"/>
      <c r="F205" s="350"/>
      <c r="G205" s="350"/>
      <c r="H205" s="350"/>
      <c r="I205" s="350"/>
      <c r="J205" s="350" t="str">
        <f t="array" ref="J205">IF(C205="","",
  IF(LEFT(C205,4)="2025",
    IFERROR(VLOOKUP(C205,{'2025'!B:B,'2025'!A:A},2,FALSE),""),
    IF(LEFT(C205,4)="2026",
      IFERROR(VLOOKUP(C205,{'2026'!B:B,'2026'!A:A},2,FALSE),""),
      ""
    )
  )
)</f>
        <v/>
      </c>
    </row>
    <row r="206" ht="22.5" customHeight="1">
      <c r="A206" s="350"/>
      <c r="B206" s="350"/>
      <c r="C206" s="350"/>
      <c r="D206" s="350"/>
      <c r="E206" s="350"/>
      <c r="F206" s="350"/>
      <c r="G206" s="350"/>
      <c r="H206" s="350"/>
      <c r="I206" s="350"/>
      <c r="J206" s="350" t="str">
        <f t="array" ref="J206">IF(C206="","",
  IF(LEFT(C206,4)="2025",
    IFERROR(VLOOKUP(C206,{'2025'!B:B,'2025'!A:A},2,FALSE),""),
    IF(LEFT(C206,4)="2026",
      IFERROR(VLOOKUP(C206,{'2026'!B:B,'2026'!A:A},2,FALSE),""),
      ""
    )
  )
)</f>
        <v/>
      </c>
    </row>
    <row r="207" ht="22.5" customHeight="1">
      <c r="A207" s="350"/>
      <c r="B207" s="350"/>
      <c r="C207" s="350"/>
      <c r="D207" s="350"/>
      <c r="E207" s="350"/>
      <c r="F207" s="350"/>
      <c r="G207" s="350"/>
      <c r="H207" s="350"/>
      <c r="I207" s="350"/>
      <c r="J207" s="350" t="str">
        <f t="array" ref="J207">IF(C207="","",
  IF(LEFT(C207,4)="2025",
    IFERROR(VLOOKUP(C207,{'2025'!B:B,'2025'!A:A},2,FALSE),""),
    IF(LEFT(C207,4)="2026",
      IFERROR(VLOOKUP(C207,{'2026'!B:B,'2026'!A:A},2,FALSE),""),
      ""
    )
  )
)</f>
        <v/>
      </c>
    </row>
    <row r="208" ht="22.5" customHeight="1">
      <c r="A208" s="350"/>
      <c r="B208" s="350"/>
      <c r="C208" s="350"/>
      <c r="D208" s="350"/>
      <c r="E208" s="350"/>
      <c r="F208" s="350"/>
      <c r="G208" s="350"/>
      <c r="H208" s="350"/>
      <c r="I208" s="350"/>
      <c r="J208" s="350" t="str">
        <f t="array" ref="J208">IF(C208="","",
  IF(LEFT(C208,4)="2025",
    IFERROR(VLOOKUP(C208,{'2025'!B:B,'2025'!A:A},2,FALSE),""),
    IF(LEFT(C208,4)="2026",
      IFERROR(VLOOKUP(C208,{'2026'!B:B,'2026'!A:A},2,FALSE),""),
      ""
    )
  )
)</f>
        <v/>
      </c>
    </row>
    <row r="209" ht="22.5" customHeight="1">
      <c r="A209" s="350"/>
      <c r="B209" s="350"/>
      <c r="C209" s="350"/>
      <c r="D209" s="350"/>
      <c r="E209" s="350"/>
      <c r="F209" s="350"/>
      <c r="G209" s="350"/>
      <c r="H209" s="350"/>
      <c r="I209" s="350"/>
      <c r="J209" s="350" t="str">
        <f t="array" ref="J209">IF(C209="","",
  IF(LEFT(C209,4)="2025",
    IFERROR(VLOOKUP(C209,{'2025'!B:B,'2025'!A:A},2,FALSE),""),
    IF(LEFT(C209,4)="2026",
      IFERROR(VLOOKUP(C209,{'2026'!B:B,'2026'!A:A},2,FALSE),""),
      ""
    )
  )
)</f>
        <v/>
      </c>
    </row>
    <row r="210" ht="22.5" customHeight="1">
      <c r="A210" s="350"/>
      <c r="B210" s="350"/>
      <c r="C210" s="350"/>
      <c r="D210" s="350"/>
      <c r="E210" s="350"/>
      <c r="F210" s="350"/>
      <c r="G210" s="350"/>
      <c r="H210" s="350"/>
      <c r="I210" s="350"/>
      <c r="J210" s="350" t="str">
        <f t="array" ref="J210">IF(C210="","",
  IF(LEFT(C210,4)="2025",
    IFERROR(VLOOKUP(C210,{'2025'!B:B,'2025'!A:A},2,FALSE),""),
    IF(LEFT(C210,4)="2026",
      IFERROR(VLOOKUP(C210,{'2026'!B:B,'2026'!A:A},2,FALSE),""),
      ""
    )
  )
)</f>
        <v/>
      </c>
    </row>
    <row r="211" ht="22.5" customHeight="1">
      <c r="A211" s="350"/>
      <c r="B211" s="350"/>
      <c r="C211" s="350"/>
      <c r="D211" s="350"/>
      <c r="E211" s="350"/>
      <c r="F211" s="350"/>
      <c r="G211" s="350"/>
      <c r="H211" s="350"/>
      <c r="I211" s="350"/>
      <c r="J211" s="350" t="str">
        <f t="array" ref="J211">IF(C211="","",
  IF(LEFT(C211,4)="2025",
    IFERROR(VLOOKUP(C211,{'2025'!B:B,'2025'!A:A},2,FALSE),""),
    IF(LEFT(C211,4)="2026",
      IFERROR(VLOOKUP(C211,{'2026'!B:B,'2026'!A:A},2,FALSE),""),
      ""
    )
  )
)</f>
        <v/>
      </c>
    </row>
    <row r="212" ht="22.5" customHeight="1">
      <c r="A212" s="350"/>
      <c r="B212" s="350"/>
      <c r="C212" s="350"/>
      <c r="D212" s="350"/>
      <c r="E212" s="350"/>
      <c r="F212" s="350"/>
      <c r="G212" s="350"/>
      <c r="H212" s="350"/>
      <c r="I212" s="350"/>
      <c r="J212" s="350" t="str">
        <f t="array" ref="J212">IF(C212="","",
  IF(LEFT(C212,4)="2025",
    IFERROR(VLOOKUP(C212,{'2025'!B:B,'2025'!A:A},2,FALSE),""),
    IF(LEFT(C212,4)="2026",
      IFERROR(VLOOKUP(C212,{'2026'!B:B,'2026'!A:A},2,FALSE),""),
      ""
    )
  )
)</f>
        <v/>
      </c>
    </row>
    <row r="213" ht="22.5" customHeight="1">
      <c r="A213" s="350"/>
      <c r="B213" s="350"/>
      <c r="C213" s="350"/>
      <c r="D213" s="350"/>
      <c r="E213" s="350"/>
      <c r="F213" s="350"/>
      <c r="G213" s="350"/>
      <c r="H213" s="350"/>
      <c r="I213" s="350"/>
      <c r="J213" s="350" t="str">
        <f t="array" ref="J213">IF(C213="","",
  IF(LEFT(C213,4)="2025",
    IFERROR(VLOOKUP(C213,{'2025'!B:B,'2025'!A:A},2,FALSE),""),
    IF(LEFT(C213,4)="2026",
      IFERROR(VLOOKUP(C213,{'2026'!B:B,'2026'!A:A},2,FALSE),""),
      ""
    )
  )
)</f>
        <v/>
      </c>
    </row>
    <row r="214" ht="22.5" customHeight="1">
      <c r="A214" s="350"/>
      <c r="B214" s="350"/>
      <c r="C214" s="350"/>
      <c r="D214" s="350"/>
      <c r="E214" s="350"/>
      <c r="F214" s="350"/>
      <c r="G214" s="350"/>
      <c r="H214" s="350"/>
      <c r="I214" s="350"/>
      <c r="J214" s="350" t="str">
        <f t="array" ref="J214">IF(C214="","",
  IF(LEFT(C214,4)="2025",
    IFERROR(VLOOKUP(C214,{'2025'!B:B,'2025'!A:A},2,FALSE),""),
    IF(LEFT(C214,4)="2026",
      IFERROR(VLOOKUP(C214,{'2026'!B:B,'2026'!A:A},2,FALSE),""),
      ""
    )
  )
)</f>
        <v/>
      </c>
    </row>
    <row r="215" ht="22.5" customHeight="1">
      <c r="A215" s="350"/>
      <c r="B215" s="350"/>
      <c r="C215" s="350"/>
      <c r="D215" s="350"/>
      <c r="E215" s="350"/>
      <c r="F215" s="350"/>
      <c r="G215" s="350"/>
      <c r="H215" s="350"/>
      <c r="I215" s="350"/>
      <c r="J215" s="350" t="str">
        <f t="array" ref="J215">IF(C215="","",
  IF(LEFT(C215,4)="2025",
    IFERROR(VLOOKUP(C215,{'2025'!B:B,'2025'!A:A},2,FALSE),""),
    IF(LEFT(C215,4)="2026",
      IFERROR(VLOOKUP(C215,{'2026'!B:B,'2026'!A:A},2,FALSE),""),
      ""
    )
  )
)</f>
        <v/>
      </c>
    </row>
    <row r="216" ht="22.5" customHeight="1">
      <c r="A216" s="350"/>
      <c r="B216" s="350"/>
      <c r="C216" s="350"/>
      <c r="D216" s="350"/>
      <c r="E216" s="350"/>
      <c r="F216" s="350"/>
      <c r="G216" s="350"/>
      <c r="H216" s="350"/>
      <c r="I216" s="350"/>
      <c r="J216" s="350" t="str">
        <f t="array" ref="J216">IF(C216="","",
  IF(LEFT(C216,4)="2025",
    IFERROR(VLOOKUP(C216,{'2025'!B:B,'2025'!A:A},2,FALSE),""),
    IF(LEFT(C216,4)="2026",
      IFERROR(VLOOKUP(C216,{'2026'!B:B,'2026'!A:A},2,FALSE),""),
      ""
    )
  )
)</f>
        <v/>
      </c>
    </row>
    <row r="217" ht="22.5" customHeight="1">
      <c r="A217" s="350"/>
      <c r="B217" s="350"/>
      <c r="C217" s="350"/>
      <c r="D217" s="350"/>
      <c r="E217" s="350"/>
      <c r="F217" s="350"/>
      <c r="G217" s="350"/>
      <c r="H217" s="350"/>
      <c r="I217" s="350"/>
      <c r="J217" s="350" t="str">
        <f t="array" ref="J217">IF(C217="","",
  IF(LEFT(C217,4)="2025",
    IFERROR(VLOOKUP(C217,{'2025'!B:B,'2025'!A:A},2,FALSE),""),
    IF(LEFT(C217,4)="2026",
      IFERROR(VLOOKUP(C217,{'2026'!B:B,'2026'!A:A},2,FALSE),""),
      ""
    )
  )
)</f>
        <v/>
      </c>
    </row>
    <row r="218" ht="22.5" customHeight="1">
      <c r="A218" s="350"/>
      <c r="B218" s="350"/>
      <c r="C218" s="350"/>
      <c r="D218" s="350"/>
      <c r="E218" s="350"/>
      <c r="F218" s="350"/>
      <c r="G218" s="350"/>
      <c r="H218" s="350"/>
      <c r="I218" s="350"/>
      <c r="J218" s="350" t="str">
        <f t="array" ref="J218">IF(C218="","",
  IF(LEFT(C218,4)="2025",
    IFERROR(VLOOKUP(C218,{'2025'!B:B,'2025'!A:A},2,FALSE),""),
    IF(LEFT(C218,4)="2026",
      IFERROR(VLOOKUP(C218,{'2026'!B:B,'2026'!A:A},2,FALSE),""),
      ""
    )
  )
)</f>
        <v/>
      </c>
    </row>
    <row r="219" ht="22.5" customHeight="1">
      <c r="A219" s="350"/>
      <c r="B219" s="350"/>
      <c r="C219" s="350"/>
      <c r="D219" s="350"/>
      <c r="E219" s="350"/>
      <c r="F219" s="350"/>
      <c r="G219" s="350"/>
      <c r="H219" s="350"/>
      <c r="I219" s="350"/>
      <c r="J219" s="350" t="str">
        <f t="array" ref="J219">IF(C219="","",
  IF(LEFT(C219,4)="2025",
    IFERROR(VLOOKUP(C219,{'2025'!B:B,'2025'!A:A},2,FALSE),""),
    IF(LEFT(C219,4)="2026",
      IFERROR(VLOOKUP(C219,{'2026'!B:B,'2026'!A:A},2,FALSE),""),
      ""
    )
  )
)</f>
        <v/>
      </c>
    </row>
    <row r="220" ht="22.5" customHeight="1">
      <c r="A220" s="350"/>
      <c r="B220" s="350"/>
      <c r="C220" s="350"/>
      <c r="D220" s="350"/>
      <c r="E220" s="350"/>
      <c r="F220" s="350"/>
      <c r="G220" s="350"/>
      <c r="H220" s="350"/>
      <c r="I220" s="350"/>
      <c r="J220" s="350" t="str">
        <f t="array" ref="J220">IF(C220="","",
  IF(LEFT(C220,4)="2025",
    IFERROR(VLOOKUP(C220,{'2025'!B:B,'2025'!A:A},2,FALSE),""),
    IF(LEFT(C220,4)="2026",
      IFERROR(VLOOKUP(C220,{'2026'!B:B,'2026'!A:A},2,FALSE),""),
      ""
    )
  )
)</f>
        <v/>
      </c>
    </row>
    <row r="221" ht="22.5" customHeight="1">
      <c r="A221" s="350"/>
      <c r="B221" s="350"/>
      <c r="C221" s="350"/>
      <c r="D221" s="350"/>
      <c r="E221" s="350"/>
      <c r="F221" s="350"/>
      <c r="G221" s="350"/>
      <c r="H221" s="350"/>
      <c r="I221" s="350"/>
      <c r="J221" s="350" t="str">
        <f t="array" ref="J221">IF(C221="","",
  IF(LEFT(C221,4)="2025",
    IFERROR(VLOOKUP(C221,{'2025'!B:B,'2025'!A:A},2,FALSE),""),
    IF(LEFT(C221,4)="2026",
      IFERROR(VLOOKUP(C221,{'2026'!B:B,'2026'!A:A},2,FALSE),""),
      ""
    )
  )
)</f>
        <v/>
      </c>
    </row>
    <row r="222" ht="22.5" customHeight="1">
      <c r="A222" s="350"/>
      <c r="B222" s="350"/>
      <c r="C222" s="350"/>
      <c r="D222" s="350"/>
      <c r="E222" s="350"/>
      <c r="F222" s="350"/>
      <c r="G222" s="350"/>
      <c r="H222" s="350"/>
      <c r="I222" s="350"/>
      <c r="J222" s="350" t="str">
        <f t="array" ref="J222">IF(C222="","",
  IF(LEFT(C222,4)="2025",
    IFERROR(VLOOKUP(C222,{'2025'!B:B,'2025'!A:A},2,FALSE),""),
    IF(LEFT(C222,4)="2026",
      IFERROR(VLOOKUP(C222,{'2026'!B:B,'2026'!A:A},2,FALSE),""),
      ""
    )
  )
)</f>
        <v/>
      </c>
    </row>
    <row r="223" ht="22.5" customHeight="1">
      <c r="A223" s="350"/>
      <c r="B223" s="350"/>
      <c r="C223" s="350"/>
      <c r="D223" s="350"/>
      <c r="E223" s="350"/>
      <c r="F223" s="350"/>
      <c r="G223" s="350"/>
      <c r="H223" s="350"/>
      <c r="I223" s="350"/>
      <c r="J223" s="350" t="str">
        <f t="array" ref="J223">IF(C223="","",
  IF(LEFT(C223,4)="2025",
    IFERROR(VLOOKUP(C223,{'2025'!B:B,'2025'!A:A},2,FALSE),""),
    IF(LEFT(C223,4)="2026",
      IFERROR(VLOOKUP(C223,{'2026'!B:B,'2026'!A:A},2,FALSE),""),
      ""
    )
  )
)</f>
        <v/>
      </c>
    </row>
    <row r="224" ht="22.5" customHeight="1">
      <c r="A224" s="350"/>
      <c r="B224" s="350"/>
      <c r="C224" s="350"/>
      <c r="D224" s="350"/>
      <c r="E224" s="350"/>
      <c r="F224" s="350"/>
      <c r="G224" s="350"/>
      <c r="H224" s="350"/>
      <c r="I224" s="350"/>
      <c r="J224" s="350" t="str">
        <f t="array" ref="J224">IF(C224="","",
  IF(LEFT(C224,4)="2025",
    IFERROR(VLOOKUP(C224,{'2025'!B:B,'2025'!A:A},2,FALSE),""),
    IF(LEFT(C224,4)="2026",
      IFERROR(VLOOKUP(C224,{'2026'!B:B,'2026'!A:A},2,FALSE),""),
      ""
    )
  )
)</f>
        <v/>
      </c>
    </row>
    <row r="225" ht="22.5" customHeight="1">
      <c r="A225" s="350"/>
      <c r="B225" s="350"/>
      <c r="C225" s="350"/>
      <c r="D225" s="350"/>
      <c r="E225" s="350"/>
      <c r="F225" s="350"/>
      <c r="G225" s="350"/>
      <c r="H225" s="350"/>
      <c r="I225" s="350"/>
      <c r="J225" s="350" t="str">
        <f t="array" ref="J225">IF(C225="","",
  IF(LEFT(C225,4)="2025",
    IFERROR(VLOOKUP(C225,{'2025'!B:B,'2025'!A:A},2,FALSE),""),
    IF(LEFT(C225,4)="2026",
      IFERROR(VLOOKUP(C225,{'2026'!B:B,'2026'!A:A},2,FALSE),""),
      ""
    )
  )
)</f>
        <v/>
      </c>
    </row>
    <row r="226" ht="22.5" customHeight="1">
      <c r="A226" s="350"/>
      <c r="B226" s="350"/>
      <c r="C226" s="350"/>
      <c r="D226" s="350"/>
      <c r="E226" s="350"/>
      <c r="F226" s="350"/>
      <c r="G226" s="350"/>
      <c r="H226" s="350"/>
      <c r="I226" s="350"/>
      <c r="J226" s="350" t="str">
        <f t="array" ref="J226">IF(C226="","",
  IF(LEFT(C226,4)="2025",
    IFERROR(VLOOKUP(C226,{'2025'!B:B,'2025'!A:A},2,FALSE),""),
    IF(LEFT(C226,4)="2026",
      IFERROR(VLOOKUP(C226,{'2026'!B:B,'2026'!A:A},2,FALSE),""),
      ""
    )
  )
)</f>
        <v/>
      </c>
    </row>
    <row r="227" ht="22.5" customHeight="1">
      <c r="A227" s="350"/>
      <c r="B227" s="350"/>
      <c r="C227" s="350"/>
      <c r="D227" s="350"/>
      <c r="E227" s="350"/>
      <c r="F227" s="350"/>
      <c r="G227" s="350"/>
      <c r="H227" s="350"/>
      <c r="I227" s="350"/>
      <c r="J227" s="350" t="str">
        <f t="array" ref="J227">IF(C227="","",
  IF(LEFT(C227,4)="2025",
    IFERROR(VLOOKUP(C227,{'2025'!B:B,'2025'!A:A},2,FALSE),""),
    IF(LEFT(C227,4)="2026",
      IFERROR(VLOOKUP(C227,{'2026'!B:B,'2026'!A:A},2,FALSE),""),
      ""
    )
  )
)</f>
        <v/>
      </c>
    </row>
    <row r="228" ht="22.5" customHeight="1">
      <c r="A228" s="350"/>
      <c r="B228" s="350"/>
      <c r="C228" s="350"/>
      <c r="D228" s="350"/>
      <c r="E228" s="350"/>
      <c r="F228" s="350"/>
      <c r="G228" s="350"/>
      <c r="H228" s="350"/>
      <c r="I228" s="350"/>
      <c r="J228" s="350" t="str">
        <f t="array" ref="J228">IF(C228="","",
  IF(LEFT(C228,4)="2025",
    IFERROR(VLOOKUP(C228,{'2025'!B:B,'2025'!A:A},2,FALSE),""),
    IF(LEFT(C228,4)="2026",
      IFERROR(VLOOKUP(C228,{'2026'!B:B,'2026'!A:A},2,FALSE),""),
      ""
    )
  )
)</f>
        <v/>
      </c>
    </row>
    <row r="229" ht="22.5" customHeight="1">
      <c r="A229" s="350"/>
      <c r="B229" s="350"/>
      <c r="C229" s="350"/>
      <c r="D229" s="350"/>
      <c r="E229" s="350"/>
      <c r="F229" s="350"/>
      <c r="G229" s="350"/>
      <c r="H229" s="350"/>
      <c r="I229" s="350"/>
      <c r="J229" s="350" t="str">
        <f t="array" ref="J229">IF(C229="","",
  IF(LEFT(C229,4)="2025",
    IFERROR(VLOOKUP(C229,{'2025'!B:B,'2025'!A:A},2,FALSE),""),
    IF(LEFT(C229,4)="2026",
      IFERROR(VLOOKUP(C229,{'2026'!B:B,'2026'!A:A},2,FALSE),""),
      ""
    )
  )
)</f>
        <v/>
      </c>
    </row>
    <row r="230" ht="22.5" customHeight="1">
      <c r="A230" s="350"/>
      <c r="B230" s="350"/>
      <c r="C230" s="350"/>
      <c r="D230" s="350"/>
      <c r="E230" s="350"/>
      <c r="F230" s="350"/>
      <c r="G230" s="350"/>
      <c r="H230" s="350"/>
      <c r="I230" s="350"/>
      <c r="J230" s="350" t="str">
        <f t="array" ref="J230">IF(C230="","",
  IF(LEFT(C230,4)="2025",
    IFERROR(VLOOKUP(C230,{'2025'!B:B,'2025'!A:A},2,FALSE),""),
    IF(LEFT(C230,4)="2026",
      IFERROR(VLOOKUP(C230,{'2026'!B:B,'2026'!A:A},2,FALSE),""),
      ""
    )
  )
)</f>
        <v/>
      </c>
    </row>
    <row r="231" ht="22.5" customHeight="1">
      <c r="A231" s="350"/>
      <c r="B231" s="350"/>
      <c r="C231" s="350"/>
      <c r="D231" s="350"/>
      <c r="E231" s="350"/>
      <c r="F231" s="350"/>
      <c r="G231" s="350"/>
      <c r="H231" s="350"/>
      <c r="I231" s="350"/>
      <c r="J231" s="350" t="str">
        <f t="array" ref="J231">IF(C231="","",
  IF(LEFT(C231,4)="2025",
    IFERROR(VLOOKUP(C231,{'2025'!B:B,'2025'!A:A},2,FALSE),""),
    IF(LEFT(C231,4)="2026",
      IFERROR(VLOOKUP(C231,{'2026'!B:B,'2026'!A:A},2,FALSE),""),
      ""
    )
  )
)</f>
        <v/>
      </c>
    </row>
    <row r="232" ht="22.5" customHeight="1">
      <c r="A232" s="350"/>
      <c r="B232" s="350"/>
      <c r="C232" s="350"/>
      <c r="D232" s="350"/>
      <c r="E232" s="350"/>
      <c r="F232" s="350"/>
      <c r="G232" s="350"/>
      <c r="H232" s="350"/>
      <c r="I232" s="350"/>
      <c r="J232" s="350" t="str">
        <f t="array" ref="J232">IF(C232="","",
  IF(LEFT(C232,4)="2025",
    IFERROR(VLOOKUP(C232,{'2025'!B:B,'2025'!A:A},2,FALSE),""),
    IF(LEFT(C232,4)="2026",
      IFERROR(VLOOKUP(C232,{'2026'!B:B,'2026'!A:A},2,FALSE),""),
      ""
    )
  )
)</f>
        <v/>
      </c>
    </row>
    <row r="233" ht="22.5" customHeight="1">
      <c r="A233" s="350"/>
      <c r="B233" s="350"/>
      <c r="C233" s="350"/>
      <c r="D233" s="350"/>
      <c r="E233" s="350"/>
      <c r="F233" s="350"/>
      <c r="G233" s="350"/>
      <c r="H233" s="350"/>
      <c r="I233" s="350"/>
      <c r="J233" s="350" t="str">
        <f t="array" ref="J233">IF(C233="","",
  IF(LEFT(C233,4)="2025",
    IFERROR(VLOOKUP(C233,{'2025'!B:B,'2025'!A:A},2,FALSE),""),
    IF(LEFT(C233,4)="2026",
      IFERROR(VLOOKUP(C233,{'2026'!B:B,'2026'!A:A},2,FALSE),""),
      ""
    )
  )
)</f>
        <v/>
      </c>
    </row>
    <row r="234" ht="22.5" customHeight="1">
      <c r="A234" s="350"/>
      <c r="B234" s="350"/>
      <c r="C234" s="350"/>
      <c r="D234" s="350"/>
      <c r="E234" s="350"/>
      <c r="F234" s="350"/>
      <c r="G234" s="350"/>
      <c r="H234" s="350"/>
      <c r="I234" s="350"/>
      <c r="J234" s="350" t="str">
        <f t="array" ref="J234">IF(C234="","",
  IF(LEFT(C234,4)="2025",
    IFERROR(VLOOKUP(C234,{'2025'!B:B,'2025'!A:A},2,FALSE),""),
    IF(LEFT(C234,4)="2026",
      IFERROR(VLOOKUP(C234,{'2026'!B:B,'2026'!A:A},2,FALSE),""),
      ""
    )
  )
)</f>
        <v/>
      </c>
    </row>
    <row r="235" ht="22.5" customHeight="1">
      <c r="A235" s="350"/>
      <c r="B235" s="350"/>
      <c r="C235" s="350"/>
      <c r="D235" s="350"/>
      <c r="E235" s="350"/>
      <c r="F235" s="350"/>
      <c r="G235" s="350"/>
      <c r="H235" s="350"/>
      <c r="I235" s="350"/>
      <c r="J235" s="350" t="str">
        <f t="array" ref="J235">IF(C235="","",
  IF(LEFT(C235,4)="2025",
    IFERROR(VLOOKUP(C235,{'2025'!B:B,'2025'!A:A},2,FALSE),""),
    IF(LEFT(C235,4)="2026",
      IFERROR(VLOOKUP(C235,{'2026'!B:B,'2026'!A:A},2,FALSE),""),
      ""
    )
  )
)</f>
        <v/>
      </c>
    </row>
    <row r="236" ht="22.5" customHeight="1">
      <c r="A236" s="350"/>
      <c r="B236" s="350"/>
      <c r="C236" s="350"/>
      <c r="D236" s="350"/>
      <c r="E236" s="350"/>
      <c r="F236" s="350"/>
      <c r="G236" s="350"/>
      <c r="H236" s="350"/>
      <c r="I236" s="350"/>
      <c r="J236" s="350" t="str">
        <f t="array" ref="J236">IF(C236="","",
  IF(LEFT(C236,4)="2025",
    IFERROR(VLOOKUP(C236,{'2025'!B:B,'2025'!A:A},2,FALSE),""),
    IF(LEFT(C236,4)="2026",
      IFERROR(VLOOKUP(C236,{'2026'!B:B,'2026'!A:A},2,FALSE),""),
      ""
    )
  )
)</f>
        <v/>
      </c>
    </row>
    <row r="237" ht="22.5" customHeight="1">
      <c r="A237" s="350"/>
      <c r="B237" s="350"/>
      <c r="C237" s="350"/>
      <c r="D237" s="350"/>
      <c r="E237" s="350"/>
      <c r="F237" s="350"/>
      <c r="G237" s="350"/>
      <c r="H237" s="350"/>
      <c r="I237" s="350"/>
      <c r="J237" s="350" t="str">
        <f t="array" ref="J237">IF(C237="","",
  IF(LEFT(C237,4)="2025",
    IFERROR(VLOOKUP(C237,{'2025'!B:B,'2025'!A:A},2,FALSE),""),
    IF(LEFT(C237,4)="2026",
      IFERROR(VLOOKUP(C237,{'2026'!B:B,'2026'!A:A},2,FALSE),""),
      ""
    )
  )
)</f>
        <v/>
      </c>
    </row>
    <row r="238" ht="22.5" customHeight="1">
      <c r="A238" s="350"/>
      <c r="B238" s="350"/>
      <c r="C238" s="350"/>
      <c r="D238" s="350"/>
      <c r="E238" s="350"/>
      <c r="F238" s="350"/>
      <c r="G238" s="350"/>
      <c r="H238" s="350"/>
      <c r="I238" s="350"/>
      <c r="J238" s="350" t="str">
        <f t="array" ref="J238">IF(C238="","",
  IF(LEFT(C238,4)="2025",
    IFERROR(VLOOKUP(C238,{'2025'!B:B,'2025'!A:A},2,FALSE),""),
    IF(LEFT(C238,4)="2026",
      IFERROR(VLOOKUP(C238,{'2026'!B:B,'2026'!A:A},2,FALSE),""),
      ""
    )
  )
)</f>
        <v/>
      </c>
    </row>
    <row r="239" ht="22.5" customHeight="1">
      <c r="A239" s="350"/>
      <c r="B239" s="350"/>
      <c r="C239" s="350"/>
      <c r="D239" s="350"/>
      <c r="E239" s="350"/>
      <c r="F239" s="350"/>
      <c r="G239" s="350"/>
      <c r="H239" s="350"/>
      <c r="I239" s="350"/>
      <c r="J239" s="350" t="str">
        <f t="array" ref="J239">IF(C239="","",
  IF(LEFT(C239,4)="2025",
    IFERROR(VLOOKUP(C239,{'2025'!B:B,'2025'!A:A},2,FALSE),""),
    IF(LEFT(C239,4)="2026",
      IFERROR(VLOOKUP(C239,{'2026'!B:B,'2026'!A:A},2,FALSE),""),
      ""
    )
  )
)</f>
        <v/>
      </c>
    </row>
    <row r="240" ht="22.5" customHeight="1">
      <c r="A240" s="350"/>
      <c r="B240" s="350"/>
      <c r="C240" s="350"/>
      <c r="D240" s="350"/>
      <c r="E240" s="350"/>
      <c r="F240" s="350"/>
      <c r="G240" s="350"/>
      <c r="H240" s="350"/>
      <c r="I240" s="350"/>
      <c r="J240" s="350" t="str">
        <f t="array" ref="J240">IF(C240="","",
  IF(LEFT(C240,4)="2025",
    IFERROR(VLOOKUP(C240,{'2025'!B:B,'2025'!A:A},2,FALSE),""),
    IF(LEFT(C240,4)="2026",
      IFERROR(VLOOKUP(C240,{'2026'!B:B,'2026'!A:A},2,FALSE),""),
      ""
    )
  )
)</f>
        <v/>
      </c>
    </row>
    <row r="241" ht="22.5" customHeight="1">
      <c r="A241" s="350"/>
      <c r="B241" s="350"/>
      <c r="C241" s="350"/>
      <c r="D241" s="350"/>
      <c r="E241" s="350"/>
      <c r="F241" s="350"/>
      <c r="G241" s="350"/>
      <c r="H241" s="350"/>
      <c r="I241" s="350"/>
      <c r="J241" s="350" t="str">
        <f t="array" ref="J241">IF(C241="","",
  IF(LEFT(C241,4)="2025",
    IFERROR(VLOOKUP(C241,{'2025'!B:B,'2025'!A:A},2,FALSE),""),
    IF(LEFT(C241,4)="2026",
      IFERROR(VLOOKUP(C241,{'2026'!B:B,'2026'!A:A},2,FALSE),""),
      ""
    )
  )
)</f>
        <v/>
      </c>
    </row>
    <row r="242" ht="22.5" customHeight="1">
      <c r="A242" s="350"/>
      <c r="B242" s="350"/>
      <c r="C242" s="350"/>
      <c r="D242" s="350"/>
      <c r="E242" s="350"/>
      <c r="F242" s="350"/>
      <c r="G242" s="350"/>
      <c r="H242" s="350"/>
      <c r="I242" s="350"/>
      <c r="J242" s="350" t="str">
        <f t="array" ref="J242">IF(C242="","",
  IF(LEFT(C242,4)="2025",
    IFERROR(VLOOKUP(C242,{'2025'!B:B,'2025'!A:A},2,FALSE),""),
    IF(LEFT(C242,4)="2026",
      IFERROR(VLOOKUP(C242,{'2026'!B:B,'2026'!A:A},2,FALSE),""),
      ""
    )
  )
)</f>
        <v/>
      </c>
    </row>
    <row r="243" ht="22.5" customHeight="1">
      <c r="A243" s="350"/>
      <c r="B243" s="350"/>
      <c r="C243" s="350"/>
      <c r="D243" s="350"/>
      <c r="E243" s="350"/>
      <c r="F243" s="350"/>
      <c r="G243" s="350"/>
      <c r="H243" s="350"/>
      <c r="I243" s="350"/>
      <c r="J243" s="350" t="str">
        <f t="array" ref="J243">IF(C243="","",
  IF(LEFT(C243,4)="2025",
    IFERROR(VLOOKUP(C243,{'2025'!B:B,'2025'!A:A},2,FALSE),""),
    IF(LEFT(C243,4)="2026",
      IFERROR(VLOOKUP(C243,{'2026'!B:B,'2026'!A:A},2,FALSE),""),
      ""
    )
  )
)</f>
        <v/>
      </c>
    </row>
    <row r="244" ht="22.5" customHeight="1">
      <c r="A244" s="350"/>
      <c r="B244" s="350"/>
      <c r="C244" s="350"/>
      <c r="D244" s="350"/>
      <c r="E244" s="350"/>
      <c r="F244" s="350"/>
      <c r="G244" s="350"/>
      <c r="H244" s="350"/>
      <c r="I244" s="350"/>
      <c r="J244" s="350" t="str">
        <f t="array" ref="J244">IF(C244="","",
  IF(LEFT(C244,4)="2025",
    IFERROR(VLOOKUP(C244,{'2025'!B:B,'2025'!A:A},2,FALSE),""),
    IF(LEFT(C244,4)="2026",
      IFERROR(VLOOKUP(C244,{'2026'!B:B,'2026'!A:A},2,FALSE),""),
      ""
    )
  )
)</f>
        <v/>
      </c>
    </row>
    <row r="245" ht="22.5" customHeight="1">
      <c r="A245" s="350"/>
      <c r="B245" s="350"/>
      <c r="C245" s="350"/>
      <c r="D245" s="350"/>
      <c r="E245" s="350"/>
      <c r="F245" s="350"/>
      <c r="G245" s="350"/>
      <c r="H245" s="350"/>
      <c r="I245" s="350"/>
      <c r="J245" s="350" t="str">
        <f t="array" ref="J245">IF(C245="","",
  IF(LEFT(C245,4)="2025",
    IFERROR(VLOOKUP(C245,{'2025'!B:B,'2025'!A:A},2,FALSE),""),
    IF(LEFT(C245,4)="2026",
      IFERROR(VLOOKUP(C245,{'2026'!B:B,'2026'!A:A},2,FALSE),""),
      ""
    )
  )
)</f>
        <v/>
      </c>
    </row>
    <row r="246" ht="22.5" customHeight="1">
      <c r="A246" s="350"/>
      <c r="B246" s="350"/>
      <c r="C246" s="350"/>
      <c r="D246" s="350"/>
      <c r="E246" s="350"/>
      <c r="F246" s="350"/>
      <c r="G246" s="350"/>
      <c r="H246" s="350"/>
      <c r="I246" s="350"/>
      <c r="J246" s="350" t="str">
        <f t="array" ref="J246">IF(C246="","",
  IF(LEFT(C246,4)="2025",
    IFERROR(VLOOKUP(C246,{'2025'!B:B,'2025'!A:A},2,FALSE),""),
    IF(LEFT(C246,4)="2026",
      IFERROR(VLOOKUP(C246,{'2026'!B:B,'2026'!A:A},2,FALSE),""),
      ""
    )
  )
)</f>
        <v/>
      </c>
    </row>
    <row r="247" ht="22.5" customHeight="1">
      <c r="A247" s="350"/>
      <c r="B247" s="350"/>
      <c r="C247" s="350"/>
      <c r="D247" s="350"/>
      <c r="E247" s="350"/>
      <c r="F247" s="350"/>
      <c r="G247" s="350"/>
      <c r="H247" s="350"/>
      <c r="I247" s="350"/>
      <c r="J247" s="350" t="str">
        <f t="array" ref="J247">IF(C247="","",
  IF(LEFT(C247,4)="2025",
    IFERROR(VLOOKUP(C247,{'2025'!B:B,'2025'!A:A},2,FALSE),""),
    IF(LEFT(C247,4)="2026",
      IFERROR(VLOOKUP(C247,{'2026'!B:B,'2026'!A:A},2,FALSE),""),
      ""
    )
  )
)</f>
        <v/>
      </c>
    </row>
    <row r="248" ht="22.5" customHeight="1">
      <c r="A248" s="350"/>
      <c r="B248" s="350"/>
      <c r="C248" s="350"/>
      <c r="D248" s="350"/>
      <c r="E248" s="350"/>
      <c r="F248" s="350"/>
      <c r="G248" s="350"/>
      <c r="H248" s="350"/>
      <c r="I248" s="350"/>
      <c r="J248" s="350" t="str">
        <f t="array" ref="J248">IF(C248="","",
  IF(LEFT(C248,4)="2025",
    IFERROR(VLOOKUP(C248,{'2025'!B:B,'2025'!A:A},2,FALSE),""),
    IF(LEFT(C248,4)="2026",
      IFERROR(VLOOKUP(C248,{'2026'!B:B,'2026'!A:A},2,FALSE),""),
      ""
    )
  )
)</f>
        <v/>
      </c>
    </row>
    <row r="249" ht="22.5" customHeight="1">
      <c r="A249" s="350"/>
      <c r="B249" s="350"/>
      <c r="C249" s="350"/>
      <c r="D249" s="350"/>
      <c r="E249" s="350"/>
      <c r="F249" s="350"/>
      <c r="G249" s="350"/>
      <c r="H249" s="350"/>
      <c r="I249" s="350"/>
      <c r="J249" s="350" t="str">
        <f t="array" ref="J249">IF(C249="","",
  IF(LEFT(C249,4)="2025",
    IFERROR(VLOOKUP(C249,{'2025'!B:B,'2025'!A:A},2,FALSE),""),
    IF(LEFT(C249,4)="2026",
      IFERROR(VLOOKUP(C249,{'2026'!B:B,'2026'!A:A},2,FALSE),""),
      ""
    )
  )
)</f>
        <v/>
      </c>
    </row>
    <row r="250" ht="22.5" customHeight="1">
      <c r="A250" s="350"/>
      <c r="B250" s="350"/>
      <c r="C250" s="350"/>
      <c r="D250" s="350"/>
      <c r="E250" s="350"/>
      <c r="F250" s="350"/>
      <c r="G250" s="350"/>
      <c r="H250" s="350"/>
      <c r="I250" s="350"/>
      <c r="J250" s="350" t="str">
        <f t="array" ref="J250">IF(C250="","",
  IF(LEFT(C250,4)="2025",
    IFERROR(VLOOKUP(C250,{'2025'!B:B,'2025'!A:A},2,FALSE),""),
    IF(LEFT(C250,4)="2026",
      IFERROR(VLOOKUP(C250,{'2026'!B:B,'2026'!A:A},2,FALSE),""),
      ""
    )
  )
)</f>
        <v/>
      </c>
    </row>
    <row r="251" ht="22.5" customHeight="1">
      <c r="A251" s="350"/>
      <c r="B251" s="350"/>
      <c r="C251" s="350"/>
      <c r="D251" s="350"/>
      <c r="E251" s="350"/>
      <c r="F251" s="350"/>
      <c r="G251" s="350"/>
      <c r="H251" s="350"/>
      <c r="I251" s="350"/>
      <c r="J251" s="350" t="str">
        <f t="array" ref="J251">IF(C251="","",
  IF(LEFT(C251,4)="2025",
    IFERROR(VLOOKUP(C251,{'2025'!B:B,'2025'!A:A},2,FALSE),""),
    IF(LEFT(C251,4)="2026",
      IFERROR(VLOOKUP(C251,{'2026'!B:B,'2026'!A:A},2,FALSE),""),
      ""
    )
  )
)</f>
        <v/>
      </c>
    </row>
    <row r="252" ht="22.5" customHeight="1">
      <c r="A252" s="350"/>
      <c r="B252" s="350"/>
      <c r="C252" s="350"/>
      <c r="D252" s="350"/>
      <c r="E252" s="350"/>
      <c r="F252" s="350"/>
      <c r="G252" s="350"/>
      <c r="H252" s="350"/>
      <c r="I252" s="350"/>
      <c r="J252" s="350" t="str">
        <f t="array" ref="J252">IF(C252="","",
  IF(LEFT(C252,4)="2025",
    IFERROR(VLOOKUP(C252,{'2025'!B:B,'2025'!A:A},2,FALSE),""),
    IF(LEFT(C252,4)="2026",
      IFERROR(VLOOKUP(C252,{'2026'!B:B,'2026'!A:A},2,FALSE),""),
      ""
    )
  )
)</f>
        <v/>
      </c>
    </row>
    <row r="253" ht="22.5" customHeight="1">
      <c r="A253" s="350"/>
      <c r="B253" s="350"/>
      <c r="C253" s="350"/>
      <c r="D253" s="350"/>
      <c r="E253" s="350"/>
      <c r="F253" s="350"/>
      <c r="G253" s="350"/>
      <c r="H253" s="350"/>
      <c r="I253" s="350"/>
      <c r="J253" s="350" t="str">
        <f t="array" ref="J253">IF(C253="","",
  IF(LEFT(C253,4)="2025",
    IFERROR(VLOOKUP(C253,{'2025'!B:B,'2025'!A:A},2,FALSE),""),
    IF(LEFT(C253,4)="2026",
      IFERROR(VLOOKUP(C253,{'2026'!B:B,'2026'!A:A},2,FALSE),""),
      ""
    )
  )
)</f>
        <v/>
      </c>
    </row>
    <row r="254" ht="22.5" customHeight="1">
      <c r="A254" s="350"/>
      <c r="B254" s="350"/>
      <c r="C254" s="350"/>
      <c r="D254" s="350"/>
      <c r="E254" s="350"/>
      <c r="F254" s="350"/>
      <c r="G254" s="350"/>
      <c r="H254" s="350"/>
      <c r="I254" s="350"/>
      <c r="J254" s="350" t="str">
        <f t="array" ref="J254">IF(C254="","",
  IF(LEFT(C254,4)="2025",
    IFERROR(VLOOKUP(C254,{'2025'!B:B,'2025'!A:A},2,FALSE),""),
    IF(LEFT(C254,4)="2026",
      IFERROR(VLOOKUP(C254,{'2026'!B:B,'2026'!A:A},2,FALSE),""),
      ""
    )
  )
)</f>
        <v/>
      </c>
    </row>
    <row r="255" ht="22.5" customHeight="1">
      <c r="A255" s="350"/>
      <c r="B255" s="350"/>
      <c r="C255" s="350"/>
      <c r="D255" s="350"/>
      <c r="E255" s="350"/>
      <c r="F255" s="350"/>
      <c r="G255" s="350"/>
      <c r="H255" s="350"/>
      <c r="I255" s="350"/>
      <c r="J255" s="350" t="str">
        <f t="array" ref="J255">IF(C255="","",
  IF(LEFT(C255,4)="2025",
    IFERROR(VLOOKUP(C255,{'2025'!B:B,'2025'!A:A},2,FALSE),""),
    IF(LEFT(C255,4)="2026",
      IFERROR(VLOOKUP(C255,{'2026'!B:B,'2026'!A:A},2,FALSE),""),
      ""
    )
  )
)</f>
        <v/>
      </c>
    </row>
    <row r="256" ht="22.5" customHeight="1">
      <c r="A256" s="350"/>
      <c r="B256" s="350"/>
      <c r="C256" s="350"/>
      <c r="D256" s="350"/>
      <c r="E256" s="350"/>
      <c r="F256" s="350"/>
      <c r="G256" s="350"/>
      <c r="H256" s="350"/>
      <c r="I256" s="350"/>
      <c r="J256" s="350" t="str">
        <f t="array" ref="J256">IF(C256="","",
  IF(LEFT(C256,4)="2025",
    IFERROR(VLOOKUP(C256,{'2025'!B:B,'2025'!A:A},2,FALSE),""),
    IF(LEFT(C256,4)="2026",
      IFERROR(VLOOKUP(C256,{'2026'!B:B,'2026'!A:A},2,FALSE),""),
      ""
    )
  )
)</f>
        <v/>
      </c>
    </row>
    <row r="257" ht="22.5" customHeight="1">
      <c r="A257" s="350"/>
      <c r="B257" s="350"/>
      <c r="C257" s="350"/>
      <c r="D257" s="350"/>
      <c r="E257" s="350"/>
      <c r="F257" s="350"/>
      <c r="G257" s="350"/>
      <c r="H257" s="350"/>
      <c r="I257" s="350"/>
      <c r="J257" s="350" t="str">
        <f t="array" ref="J257">IF(C257="","",
  IF(LEFT(C257,4)="2025",
    IFERROR(VLOOKUP(C257,{'2025'!B:B,'2025'!A:A},2,FALSE),""),
    IF(LEFT(C257,4)="2026",
      IFERROR(VLOOKUP(C257,{'2026'!B:B,'2026'!A:A},2,FALSE),""),
      ""
    )
  )
)</f>
        <v/>
      </c>
    </row>
    <row r="258" ht="22.5" customHeight="1">
      <c r="A258" s="350"/>
      <c r="B258" s="350"/>
      <c r="C258" s="350"/>
      <c r="D258" s="350"/>
      <c r="E258" s="350"/>
      <c r="F258" s="350"/>
      <c r="G258" s="350"/>
      <c r="H258" s="350"/>
      <c r="I258" s="350"/>
      <c r="J258" s="350" t="str">
        <f t="array" ref="J258">IF(C258="","",
  IF(LEFT(C258,4)="2025",
    IFERROR(VLOOKUP(C258,{'2025'!B:B,'2025'!A:A},2,FALSE),""),
    IF(LEFT(C258,4)="2026",
      IFERROR(VLOOKUP(C258,{'2026'!B:B,'2026'!A:A},2,FALSE),""),
      ""
    )
  )
)</f>
        <v/>
      </c>
    </row>
    <row r="259" ht="22.5" customHeight="1">
      <c r="A259" s="350"/>
      <c r="B259" s="350"/>
      <c r="C259" s="350"/>
      <c r="D259" s="350"/>
      <c r="E259" s="350"/>
      <c r="F259" s="350"/>
      <c r="G259" s="350"/>
      <c r="H259" s="350"/>
      <c r="I259" s="350"/>
      <c r="J259" s="350" t="str">
        <f t="array" ref="J259">IF(C259="","",
  IF(LEFT(C259,4)="2025",
    IFERROR(VLOOKUP(C259,{'2025'!B:B,'2025'!A:A},2,FALSE),""),
    IF(LEFT(C259,4)="2026",
      IFERROR(VLOOKUP(C259,{'2026'!B:B,'2026'!A:A},2,FALSE),""),
      ""
    )
  )
)</f>
        <v/>
      </c>
    </row>
    <row r="260" ht="22.5" customHeight="1">
      <c r="A260" s="350"/>
      <c r="B260" s="350"/>
      <c r="C260" s="350"/>
      <c r="D260" s="350"/>
      <c r="E260" s="350"/>
      <c r="F260" s="350"/>
      <c r="G260" s="350"/>
      <c r="H260" s="350"/>
      <c r="I260" s="350"/>
      <c r="J260" s="350" t="str">
        <f t="array" ref="J260">IF(C260="","",
  IF(LEFT(C260,4)="2025",
    IFERROR(VLOOKUP(C260,{'2025'!B:B,'2025'!A:A},2,FALSE),""),
    IF(LEFT(C260,4)="2026",
      IFERROR(VLOOKUP(C260,{'2026'!B:B,'2026'!A:A},2,FALSE),""),
      ""
    )
  )
)</f>
        <v/>
      </c>
    </row>
    <row r="261" ht="22.5" customHeight="1">
      <c r="A261" s="350"/>
      <c r="B261" s="350"/>
      <c r="C261" s="350"/>
      <c r="D261" s="350"/>
      <c r="E261" s="350"/>
      <c r="F261" s="350"/>
      <c r="G261" s="350"/>
      <c r="H261" s="350"/>
      <c r="I261" s="350"/>
      <c r="J261" s="350" t="str">
        <f t="array" ref="J261">IF(C261="","",
  IF(LEFT(C261,4)="2025",
    IFERROR(VLOOKUP(C261,{'2025'!B:B,'2025'!A:A},2,FALSE),""),
    IF(LEFT(C261,4)="2026",
      IFERROR(VLOOKUP(C261,{'2026'!B:B,'2026'!A:A},2,FALSE),""),
      ""
    )
  )
)</f>
        <v/>
      </c>
    </row>
    <row r="262" ht="22.5" customHeight="1">
      <c r="A262" s="350"/>
      <c r="B262" s="350"/>
      <c r="C262" s="350"/>
      <c r="D262" s="350"/>
      <c r="E262" s="350"/>
      <c r="F262" s="350"/>
      <c r="G262" s="350"/>
      <c r="H262" s="350"/>
      <c r="I262" s="350"/>
      <c r="J262" s="350" t="str">
        <f t="array" ref="J262">IF(C262="","",
  IF(LEFT(C262,4)="2025",
    IFERROR(VLOOKUP(C262,{'2025'!B:B,'2025'!A:A},2,FALSE),""),
    IF(LEFT(C262,4)="2026",
      IFERROR(VLOOKUP(C262,{'2026'!B:B,'2026'!A:A},2,FALSE),""),
      ""
    )
  )
)</f>
        <v/>
      </c>
    </row>
    <row r="263" ht="22.5" customHeight="1">
      <c r="A263" s="350"/>
      <c r="B263" s="350"/>
      <c r="C263" s="350"/>
      <c r="D263" s="350"/>
      <c r="E263" s="350"/>
      <c r="F263" s="350"/>
      <c r="G263" s="350"/>
      <c r="H263" s="350"/>
      <c r="I263" s="350"/>
      <c r="J263" s="350" t="str">
        <f t="array" ref="J263">IF(C263="","",
  IF(LEFT(C263,4)="2025",
    IFERROR(VLOOKUP(C263,{'2025'!B:B,'2025'!A:A},2,FALSE),""),
    IF(LEFT(C263,4)="2026",
      IFERROR(VLOOKUP(C263,{'2026'!B:B,'2026'!A:A},2,FALSE),""),
      ""
    )
  )
)</f>
        <v/>
      </c>
    </row>
    <row r="264" ht="22.5" customHeight="1">
      <c r="A264" s="350"/>
      <c r="B264" s="350"/>
      <c r="C264" s="350"/>
      <c r="D264" s="350"/>
      <c r="E264" s="350"/>
      <c r="F264" s="350"/>
      <c r="G264" s="350"/>
      <c r="H264" s="350"/>
      <c r="I264" s="350"/>
      <c r="J264" s="350" t="str">
        <f t="array" ref="J264">IF(C264="","",
  IF(LEFT(C264,4)="2025",
    IFERROR(VLOOKUP(C264,{'2025'!B:B,'2025'!A:A},2,FALSE),""),
    IF(LEFT(C264,4)="2026",
      IFERROR(VLOOKUP(C264,{'2026'!B:B,'2026'!A:A},2,FALSE),""),
      ""
    )
  )
)</f>
        <v/>
      </c>
    </row>
    <row r="265" ht="22.5" customHeight="1">
      <c r="A265" s="350"/>
      <c r="B265" s="350"/>
      <c r="C265" s="350"/>
      <c r="D265" s="350"/>
      <c r="E265" s="350"/>
      <c r="F265" s="350"/>
      <c r="G265" s="350"/>
      <c r="H265" s="350"/>
      <c r="I265" s="350"/>
      <c r="J265" s="350" t="str">
        <f t="array" ref="J265">IF(C265="","",
  IF(LEFT(C265,4)="2025",
    IFERROR(VLOOKUP(C265,{'2025'!B:B,'2025'!A:A},2,FALSE),""),
    IF(LEFT(C265,4)="2026",
      IFERROR(VLOOKUP(C265,{'2026'!B:B,'2026'!A:A},2,FALSE),""),
      ""
    )
  )
)</f>
        <v/>
      </c>
    </row>
    <row r="266" ht="22.5" customHeight="1">
      <c r="A266" s="350"/>
      <c r="B266" s="350"/>
      <c r="C266" s="350"/>
      <c r="D266" s="350"/>
      <c r="E266" s="350"/>
      <c r="F266" s="350"/>
      <c r="G266" s="350"/>
      <c r="H266" s="350"/>
      <c r="I266" s="350"/>
      <c r="J266" s="350" t="str">
        <f t="array" ref="J266">IF(C266="","",
  IF(LEFT(C266,4)="2025",
    IFERROR(VLOOKUP(C266,{'2025'!B:B,'2025'!A:A},2,FALSE),""),
    IF(LEFT(C266,4)="2026",
      IFERROR(VLOOKUP(C266,{'2026'!B:B,'2026'!A:A},2,FALSE),""),
      ""
    )
  )
)</f>
        <v/>
      </c>
    </row>
    <row r="267" ht="22.5" customHeight="1">
      <c r="A267" s="350"/>
      <c r="B267" s="350"/>
      <c r="C267" s="350"/>
      <c r="D267" s="350"/>
      <c r="E267" s="350"/>
      <c r="F267" s="350"/>
      <c r="G267" s="350"/>
      <c r="H267" s="350"/>
      <c r="I267" s="350"/>
      <c r="J267" s="350" t="str">
        <f t="array" ref="J267">IF(C267="","",
  IF(LEFT(C267,4)="2025",
    IFERROR(VLOOKUP(C267,{'2025'!B:B,'2025'!A:A},2,FALSE),""),
    IF(LEFT(C267,4)="2026",
      IFERROR(VLOOKUP(C267,{'2026'!B:B,'2026'!A:A},2,FALSE),""),
      ""
    )
  )
)</f>
        <v/>
      </c>
    </row>
    <row r="268" ht="22.5" customHeight="1">
      <c r="A268" s="350"/>
      <c r="B268" s="350"/>
      <c r="C268" s="350"/>
      <c r="D268" s="350"/>
      <c r="E268" s="350"/>
      <c r="F268" s="350"/>
      <c r="G268" s="350"/>
      <c r="H268" s="350"/>
      <c r="I268" s="350"/>
      <c r="J268" s="350" t="str">
        <f t="array" ref="J268">IF(C268="","",
  IF(LEFT(C268,4)="2025",
    IFERROR(VLOOKUP(C268,{'2025'!B:B,'2025'!A:A},2,FALSE),""),
    IF(LEFT(C268,4)="2026",
      IFERROR(VLOOKUP(C268,{'2026'!B:B,'2026'!A:A},2,FALSE),""),
      ""
    )
  )
)</f>
        <v/>
      </c>
    </row>
    <row r="269" ht="22.5" customHeight="1">
      <c r="A269" s="350"/>
      <c r="B269" s="350"/>
      <c r="C269" s="350"/>
      <c r="D269" s="350"/>
      <c r="E269" s="350"/>
      <c r="F269" s="350"/>
      <c r="G269" s="350"/>
      <c r="H269" s="350"/>
      <c r="I269" s="350"/>
      <c r="J269" s="350" t="str">
        <f t="array" ref="J269">IF(C269="","",
  IF(LEFT(C269,4)="2025",
    IFERROR(VLOOKUP(C269,{'2025'!B:B,'2025'!A:A},2,FALSE),""),
    IF(LEFT(C269,4)="2026",
      IFERROR(VLOOKUP(C269,{'2026'!B:B,'2026'!A:A},2,FALSE),""),
      ""
    )
  )
)</f>
        <v/>
      </c>
    </row>
    <row r="270" ht="22.5" customHeight="1">
      <c r="A270" s="350"/>
      <c r="B270" s="350"/>
      <c r="C270" s="350"/>
      <c r="D270" s="350"/>
      <c r="E270" s="350"/>
      <c r="F270" s="350"/>
      <c r="G270" s="350"/>
      <c r="H270" s="350"/>
      <c r="I270" s="350"/>
      <c r="J270" s="350" t="str">
        <f t="array" ref="J270">IF(C270="","",
  IF(LEFT(C270,4)="2025",
    IFERROR(VLOOKUP(C270,{'2025'!B:B,'2025'!A:A},2,FALSE),""),
    IF(LEFT(C270,4)="2026",
      IFERROR(VLOOKUP(C270,{'2026'!B:B,'2026'!A:A},2,FALSE),""),
      ""
    )
  )
)</f>
        <v/>
      </c>
    </row>
    <row r="271" ht="22.5" customHeight="1">
      <c r="A271" s="350"/>
      <c r="B271" s="350"/>
      <c r="C271" s="350"/>
      <c r="D271" s="350"/>
      <c r="E271" s="350"/>
      <c r="F271" s="350"/>
      <c r="G271" s="350"/>
      <c r="H271" s="350"/>
      <c r="I271" s="350"/>
      <c r="J271" s="350" t="str">
        <f t="array" ref="J271">IF(C271="","",
  IF(LEFT(C271,4)="2025",
    IFERROR(VLOOKUP(C271,{'2025'!B:B,'2025'!A:A},2,FALSE),""),
    IF(LEFT(C271,4)="2026",
      IFERROR(VLOOKUP(C271,{'2026'!B:B,'2026'!A:A},2,FALSE),""),
      ""
    )
  )
)</f>
        <v/>
      </c>
    </row>
    <row r="272" ht="22.5" customHeight="1">
      <c r="A272" s="350"/>
      <c r="B272" s="350"/>
      <c r="C272" s="350"/>
      <c r="D272" s="350"/>
      <c r="E272" s="350"/>
      <c r="F272" s="350"/>
      <c r="G272" s="350"/>
      <c r="H272" s="350"/>
      <c r="I272" s="350"/>
      <c r="J272" s="350" t="str">
        <f t="array" ref="J272">IF(C272="","",
  IF(LEFT(C272,4)="2025",
    IFERROR(VLOOKUP(C272,{'2025'!B:B,'2025'!A:A},2,FALSE),""),
    IF(LEFT(C272,4)="2026",
      IFERROR(VLOOKUP(C272,{'2026'!B:B,'2026'!A:A},2,FALSE),""),
      ""
    )
  )
)</f>
        <v/>
      </c>
    </row>
    <row r="273" ht="22.5" customHeight="1">
      <c r="A273" s="350"/>
      <c r="B273" s="350"/>
      <c r="C273" s="350"/>
      <c r="D273" s="350"/>
      <c r="E273" s="350"/>
      <c r="F273" s="350"/>
      <c r="G273" s="350"/>
      <c r="H273" s="350"/>
      <c r="I273" s="350"/>
      <c r="J273" s="350" t="str">
        <f t="array" ref="J273">IF(C273="","",
  IF(LEFT(C273,4)="2025",
    IFERROR(VLOOKUP(C273,{'2025'!B:B,'2025'!A:A},2,FALSE),""),
    IF(LEFT(C273,4)="2026",
      IFERROR(VLOOKUP(C273,{'2026'!B:B,'2026'!A:A},2,FALSE),""),
      ""
    )
  )
)</f>
        <v/>
      </c>
    </row>
    <row r="274" ht="22.5" customHeight="1">
      <c r="A274" s="350"/>
      <c r="B274" s="350"/>
      <c r="C274" s="350"/>
      <c r="D274" s="350"/>
      <c r="E274" s="350"/>
      <c r="F274" s="350"/>
      <c r="G274" s="350"/>
      <c r="H274" s="350"/>
      <c r="I274" s="350"/>
      <c r="J274" s="350" t="str">
        <f t="array" ref="J274">IF(C274="","",
  IF(LEFT(C274,4)="2025",
    IFERROR(VLOOKUP(C274,{'2025'!B:B,'2025'!A:A},2,FALSE),""),
    IF(LEFT(C274,4)="2026",
      IFERROR(VLOOKUP(C274,{'2026'!B:B,'2026'!A:A},2,FALSE),""),
      ""
    )
  )
)</f>
        <v/>
      </c>
    </row>
    <row r="275" ht="22.5" customHeight="1">
      <c r="A275" s="350"/>
      <c r="B275" s="350"/>
      <c r="C275" s="350"/>
      <c r="D275" s="350"/>
      <c r="E275" s="350"/>
      <c r="F275" s="350"/>
      <c r="G275" s="350"/>
      <c r="H275" s="350"/>
      <c r="I275" s="350"/>
      <c r="J275" s="350" t="str">
        <f t="array" ref="J275">IF(C275="","",
  IF(LEFT(C275,4)="2025",
    IFERROR(VLOOKUP(C275,{'2025'!B:B,'2025'!A:A},2,FALSE),""),
    IF(LEFT(C275,4)="2026",
      IFERROR(VLOOKUP(C275,{'2026'!B:B,'2026'!A:A},2,FALSE),""),
      ""
    )
  )
)</f>
        <v/>
      </c>
    </row>
    <row r="276" ht="22.5" customHeight="1">
      <c r="A276" s="350"/>
      <c r="B276" s="350"/>
      <c r="C276" s="350"/>
      <c r="D276" s="350"/>
      <c r="E276" s="350"/>
      <c r="F276" s="350"/>
      <c r="G276" s="350"/>
      <c r="H276" s="350"/>
      <c r="I276" s="350"/>
      <c r="J276" s="350" t="str">
        <f t="array" ref="J276">IF(C276="","",
  IF(LEFT(C276,4)="2025",
    IFERROR(VLOOKUP(C276,{'2025'!B:B,'2025'!A:A},2,FALSE),""),
    IF(LEFT(C276,4)="2026",
      IFERROR(VLOOKUP(C276,{'2026'!B:B,'2026'!A:A},2,FALSE),""),
      ""
    )
  )
)</f>
        <v/>
      </c>
    </row>
    <row r="277" ht="22.5" customHeight="1">
      <c r="A277" s="350"/>
      <c r="B277" s="350"/>
      <c r="C277" s="350"/>
      <c r="D277" s="350"/>
      <c r="E277" s="350"/>
      <c r="F277" s="350"/>
      <c r="G277" s="350"/>
      <c r="H277" s="350"/>
      <c r="I277" s="350"/>
      <c r="J277" s="350" t="str">
        <f t="array" ref="J277">IF(C277="","",
  IF(LEFT(C277,4)="2025",
    IFERROR(VLOOKUP(C277,{'2025'!B:B,'2025'!A:A},2,FALSE),""),
    IF(LEFT(C277,4)="2026",
      IFERROR(VLOOKUP(C277,{'2026'!B:B,'2026'!A:A},2,FALSE),""),
      ""
    )
  )
)</f>
        <v/>
      </c>
    </row>
    <row r="278" ht="22.5" customHeight="1">
      <c r="A278" s="350"/>
      <c r="B278" s="350"/>
      <c r="C278" s="350"/>
      <c r="D278" s="350"/>
      <c r="E278" s="350"/>
      <c r="F278" s="350"/>
      <c r="G278" s="350"/>
      <c r="H278" s="350"/>
      <c r="I278" s="350"/>
      <c r="J278" s="350" t="str">
        <f t="array" ref="J278">IF(C278="","",
  IF(LEFT(C278,4)="2025",
    IFERROR(VLOOKUP(C278,{'2025'!B:B,'2025'!A:A},2,FALSE),""),
    IF(LEFT(C278,4)="2026",
      IFERROR(VLOOKUP(C278,{'2026'!B:B,'2026'!A:A},2,FALSE),""),
      ""
    )
  )
)</f>
        <v/>
      </c>
    </row>
    <row r="279" ht="22.5" customHeight="1">
      <c r="A279" s="350"/>
      <c r="B279" s="350"/>
      <c r="C279" s="350"/>
      <c r="D279" s="350"/>
      <c r="E279" s="350"/>
      <c r="F279" s="350"/>
      <c r="G279" s="350"/>
      <c r="H279" s="350"/>
      <c r="I279" s="350"/>
      <c r="J279" s="350" t="str">
        <f t="array" ref="J279">IF(C279="","",
  IF(LEFT(C279,4)="2025",
    IFERROR(VLOOKUP(C279,{'2025'!B:B,'2025'!A:A},2,FALSE),""),
    IF(LEFT(C279,4)="2026",
      IFERROR(VLOOKUP(C279,{'2026'!B:B,'2026'!A:A},2,FALSE),""),
      ""
    )
  )
)</f>
        <v/>
      </c>
    </row>
    <row r="280" ht="22.5" customHeight="1">
      <c r="A280" s="350"/>
      <c r="B280" s="350"/>
      <c r="C280" s="350"/>
      <c r="D280" s="350"/>
      <c r="E280" s="350"/>
      <c r="F280" s="350"/>
      <c r="G280" s="350"/>
      <c r="H280" s="350"/>
      <c r="I280" s="350"/>
      <c r="J280" s="350" t="str">
        <f t="array" ref="J280">IF(C280="","",
  IF(LEFT(C280,4)="2025",
    IFERROR(VLOOKUP(C280,{'2025'!B:B,'2025'!A:A},2,FALSE),""),
    IF(LEFT(C280,4)="2026",
      IFERROR(VLOOKUP(C280,{'2026'!B:B,'2026'!A:A},2,FALSE),""),
      ""
    )
  )
)</f>
        <v/>
      </c>
    </row>
    <row r="281" ht="22.5" customHeight="1">
      <c r="A281" s="350"/>
      <c r="B281" s="350"/>
      <c r="C281" s="350"/>
      <c r="D281" s="350"/>
      <c r="E281" s="350"/>
      <c r="F281" s="350"/>
      <c r="G281" s="350"/>
      <c r="H281" s="350"/>
      <c r="I281" s="350"/>
      <c r="J281" s="350" t="str">
        <f t="array" ref="J281">IF(C281="","",
  IF(LEFT(C281,4)="2025",
    IFERROR(VLOOKUP(C281,{'2025'!B:B,'2025'!A:A},2,FALSE),""),
    IF(LEFT(C281,4)="2026",
      IFERROR(VLOOKUP(C281,{'2026'!B:B,'2026'!A:A},2,FALSE),""),
      ""
    )
  )
)</f>
        <v/>
      </c>
    </row>
    <row r="282" ht="22.5" customHeight="1">
      <c r="A282" s="350"/>
      <c r="B282" s="350"/>
      <c r="C282" s="350"/>
      <c r="D282" s="350"/>
      <c r="E282" s="350"/>
      <c r="F282" s="350"/>
      <c r="G282" s="350"/>
      <c r="H282" s="350"/>
      <c r="I282" s="350"/>
      <c r="J282" s="350" t="str">
        <f t="array" ref="J282">IF(C282="","",
  IF(LEFT(C282,4)="2025",
    IFERROR(VLOOKUP(C282,{'2025'!B:B,'2025'!A:A},2,FALSE),""),
    IF(LEFT(C282,4)="2026",
      IFERROR(VLOOKUP(C282,{'2026'!B:B,'2026'!A:A},2,FALSE),""),
      ""
    )
  )
)</f>
        <v/>
      </c>
    </row>
    <row r="283" ht="22.5" customHeight="1">
      <c r="A283" s="350"/>
      <c r="B283" s="350"/>
      <c r="C283" s="350"/>
      <c r="D283" s="350"/>
      <c r="E283" s="350"/>
      <c r="F283" s="350"/>
      <c r="G283" s="350"/>
      <c r="H283" s="350"/>
      <c r="I283" s="350"/>
      <c r="J283" s="350" t="str">
        <f t="array" ref="J283">IF(C283="","",
  IF(LEFT(C283,4)="2025",
    IFERROR(VLOOKUP(C283,{'2025'!B:B,'2025'!A:A},2,FALSE),""),
    IF(LEFT(C283,4)="2026",
      IFERROR(VLOOKUP(C283,{'2026'!B:B,'2026'!A:A},2,FALSE),""),
      ""
    )
  )
)</f>
        <v/>
      </c>
    </row>
    <row r="284" ht="22.5" customHeight="1">
      <c r="A284" s="350"/>
      <c r="B284" s="350"/>
      <c r="C284" s="350"/>
      <c r="D284" s="350"/>
      <c r="E284" s="350"/>
      <c r="F284" s="350"/>
      <c r="G284" s="350"/>
      <c r="H284" s="350"/>
      <c r="I284" s="350"/>
      <c r="J284" s="350" t="str">
        <f t="array" ref="J284">IF(C284="","",
  IF(LEFT(C284,4)="2025",
    IFERROR(VLOOKUP(C284,{'2025'!B:B,'2025'!A:A},2,FALSE),""),
    IF(LEFT(C284,4)="2026",
      IFERROR(VLOOKUP(C284,{'2026'!B:B,'2026'!A:A},2,FALSE),""),
      ""
    )
  )
)</f>
        <v/>
      </c>
    </row>
    <row r="285" ht="22.5" customHeight="1">
      <c r="A285" s="350"/>
      <c r="B285" s="350"/>
      <c r="C285" s="350"/>
      <c r="D285" s="350"/>
      <c r="E285" s="350"/>
      <c r="F285" s="350"/>
      <c r="G285" s="350"/>
      <c r="H285" s="350"/>
      <c r="I285" s="350"/>
      <c r="J285" s="350" t="str">
        <f t="array" ref="J285">IF(C285="","",
  IF(LEFT(C285,4)="2025",
    IFERROR(VLOOKUP(C285,{'2025'!B:B,'2025'!A:A},2,FALSE),""),
    IF(LEFT(C285,4)="2026",
      IFERROR(VLOOKUP(C285,{'2026'!B:B,'2026'!A:A},2,FALSE),""),
      ""
    )
  )
)</f>
        <v/>
      </c>
    </row>
    <row r="286" ht="22.5" customHeight="1">
      <c r="A286" s="350"/>
      <c r="B286" s="350"/>
      <c r="C286" s="350"/>
      <c r="D286" s="350"/>
      <c r="E286" s="350"/>
      <c r="F286" s="350"/>
      <c r="G286" s="350"/>
      <c r="H286" s="350"/>
      <c r="I286" s="350"/>
      <c r="J286" s="350" t="str">
        <f t="array" ref="J286">IF(C286="","",
  IF(LEFT(C286,4)="2025",
    IFERROR(VLOOKUP(C286,{'2025'!B:B,'2025'!A:A},2,FALSE),""),
    IF(LEFT(C286,4)="2026",
      IFERROR(VLOOKUP(C286,{'2026'!B:B,'2026'!A:A},2,FALSE),""),
      ""
    )
  )
)</f>
        <v/>
      </c>
    </row>
    <row r="287" ht="22.5" customHeight="1">
      <c r="A287" s="350"/>
      <c r="B287" s="350"/>
      <c r="C287" s="350"/>
      <c r="D287" s="350"/>
      <c r="E287" s="350"/>
      <c r="F287" s="350"/>
      <c r="G287" s="350"/>
      <c r="H287" s="350"/>
      <c r="I287" s="350"/>
      <c r="J287" s="350" t="str">
        <f t="array" ref="J287">IF(C287="","",
  IF(LEFT(C287,4)="2025",
    IFERROR(VLOOKUP(C287,{'2025'!B:B,'2025'!A:A},2,FALSE),""),
    IF(LEFT(C287,4)="2026",
      IFERROR(VLOOKUP(C287,{'2026'!B:B,'2026'!A:A},2,FALSE),""),
      ""
    )
  )
)</f>
        <v/>
      </c>
    </row>
    <row r="288" ht="22.5" customHeight="1">
      <c r="A288" s="350"/>
      <c r="B288" s="350"/>
      <c r="C288" s="350"/>
      <c r="D288" s="350"/>
      <c r="E288" s="350"/>
      <c r="F288" s="350"/>
      <c r="G288" s="350"/>
      <c r="H288" s="350"/>
      <c r="I288" s="350"/>
      <c r="J288" s="350" t="str">
        <f t="array" ref="J288">IF(C288="","",
  IF(LEFT(C288,4)="2025",
    IFERROR(VLOOKUP(C288,{'2025'!B:B,'2025'!A:A},2,FALSE),""),
    IF(LEFT(C288,4)="2026",
      IFERROR(VLOOKUP(C288,{'2026'!B:B,'2026'!A:A},2,FALSE),""),
      ""
    )
  )
)</f>
        <v/>
      </c>
    </row>
    <row r="289" ht="22.5" customHeight="1">
      <c r="A289" s="350"/>
      <c r="B289" s="350"/>
      <c r="C289" s="350"/>
      <c r="D289" s="350"/>
      <c r="E289" s="350"/>
      <c r="F289" s="350"/>
      <c r="G289" s="350"/>
      <c r="H289" s="350"/>
      <c r="I289" s="350"/>
      <c r="J289" s="350" t="str">
        <f t="array" ref="J289">IF(C289="","",
  IF(LEFT(C289,4)="2025",
    IFERROR(VLOOKUP(C289,{'2025'!B:B,'2025'!A:A},2,FALSE),""),
    IF(LEFT(C289,4)="2026",
      IFERROR(VLOOKUP(C289,{'2026'!B:B,'2026'!A:A},2,FALSE),""),
      ""
    )
  )
)</f>
        <v/>
      </c>
    </row>
    <row r="290" ht="22.5" customHeight="1">
      <c r="A290" s="350"/>
      <c r="B290" s="350"/>
      <c r="C290" s="350"/>
      <c r="D290" s="350"/>
      <c r="E290" s="350"/>
      <c r="F290" s="350"/>
      <c r="G290" s="350"/>
      <c r="H290" s="350"/>
      <c r="I290" s="350"/>
      <c r="J290" s="350" t="str">
        <f t="array" ref="J290">IF(C290="","",
  IF(LEFT(C290,4)="2025",
    IFERROR(VLOOKUP(C290,{'2025'!B:B,'2025'!A:A},2,FALSE),""),
    IF(LEFT(C290,4)="2026",
      IFERROR(VLOOKUP(C290,{'2026'!B:B,'2026'!A:A},2,FALSE),""),
      ""
    )
  )
)</f>
        <v/>
      </c>
    </row>
    <row r="291" ht="22.5" customHeight="1">
      <c r="A291" s="350"/>
      <c r="B291" s="350"/>
      <c r="C291" s="350"/>
      <c r="D291" s="350"/>
      <c r="E291" s="350"/>
      <c r="F291" s="350"/>
      <c r="G291" s="350"/>
      <c r="H291" s="350"/>
      <c r="I291" s="350"/>
      <c r="J291" s="350" t="str">
        <f t="array" ref="J291">IF(C291="","",
  IF(LEFT(C291,4)="2025",
    IFERROR(VLOOKUP(C291,{'2025'!B:B,'2025'!A:A},2,FALSE),""),
    IF(LEFT(C291,4)="2026",
      IFERROR(VLOOKUP(C291,{'2026'!B:B,'2026'!A:A},2,FALSE),""),
      ""
    )
  )
)</f>
        <v/>
      </c>
    </row>
    <row r="292" ht="22.5" customHeight="1">
      <c r="A292" s="350"/>
      <c r="B292" s="350"/>
      <c r="C292" s="350"/>
      <c r="D292" s="350"/>
      <c r="E292" s="350"/>
      <c r="F292" s="350"/>
      <c r="G292" s="350"/>
      <c r="H292" s="350"/>
      <c r="I292" s="350"/>
      <c r="J292" s="350" t="str">
        <f t="array" ref="J292">IF(C292="","",
  IF(LEFT(C292,4)="2025",
    IFERROR(VLOOKUP(C292,{'2025'!B:B,'2025'!A:A},2,FALSE),""),
    IF(LEFT(C292,4)="2026",
      IFERROR(VLOOKUP(C292,{'2026'!B:B,'2026'!A:A},2,FALSE),""),
      ""
    )
  )
)</f>
        <v/>
      </c>
    </row>
    <row r="293" ht="22.5" customHeight="1">
      <c r="A293" s="350"/>
      <c r="B293" s="350"/>
      <c r="C293" s="350"/>
      <c r="D293" s="350"/>
      <c r="E293" s="350"/>
      <c r="F293" s="350"/>
      <c r="G293" s="350"/>
      <c r="H293" s="350"/>
      <c r="I293" s="350"/>
      <c r="J293" s="350" t="str">
        <f t="array" ref="J293">IF(C293="","",
  IF(LEFT(C293,4)="2025",
    IFERROR(VLOOKUP(C293,{'2025'!B:B,'2025'!A:A},2,FALSE),""),
    IF(LEFT(C293,4)="2026",
      IFERROR(VLOOKUP(C293,{'2026'!B:B,'2026'!A:A},2,FALSE),""),
      ""
    )
  )
)</f>
        <v/>
      </c>
    </row>
    <row r="294" ht="22.5" customHeight="1">
      <c r="A294" s="350"/>
      <c r="B294" s="350"/>
      <c r="C294" s="350"/>
      <c r="D294" s="350"/>
      <c r="E294" s="350"/>
      <c r="F294" s="350"/>
      <c r="G294" s="350"/>
      <c r="H294" s="350"/>
      <c r="I294" s="350"/>
      <c r="J294" s="350" t="str">
        <f t="array" ref="J294">IF(C294="","",
  IF(LEFT(C294,4)="2025",
    IFERROR(VLOOKUP(C294,{'2025'!B:B,'2025'!A:A},2,FALSE),""),
    IF(LEFT(C294,4)="2026",
      IFERROR(VLOOKUP(C294,{'2026'!B:B,'2026'!A:A},2,FALSE),""),
      ""
    )
  )
)</f>
        <v/>
      </c>
    </row>
    <row r="295" ht="22.5" customHeight="1">
      <c r="A295" s="350"/>
      <c r="B295" s="350"/>
      <c r="C295" s="350"/>
      <c r="D295" s="350"/>
      <c r="E295" s="350"/>
      <c r="F295" s="350"/>
      <c r="G295" s="350"/>
      <c r="H295" s="350"/>
      <c r="I295" s="350"/>
      <c r="J295" s="350" t="str">
        <f t="array" ref="J295">IF(C295="","",
  IF(LEFT(C295,4)="2025",
    IFERROR(VLOOKUP(C295,{'2025'!B:B,'2025'!A:A},2,FALSE),""),
    IF(LEFT(C295,4)="2026",
      IFERROR(VLOOKUP(C295,{'2026'!B:B,'2026'!A:A},2,FALSE),""),
      ""
    )
  )
)</f>
        <v/>
      </c>
    </row>
    <row r="296" ht="22.5" customHeight="1">
      <c r="A296" s="350"/>
      <c r="B296" s="350"/>
      <c r="C296" s="350"/>
      <c r="D296" s="350"/>
      <c r="E296" s="350"/>
      <c r="F296" s="350"/>
      <c r="G296" s="350"/>
      <c r="H296" s="350"/>
      <c r="I296" s="350"/>
      <c r="J296" s="350" t="str">
        <f t="array" ref="J296">IF(C296="","",
  IF(LEFT(C296,4)="2025",
    IFERROR(VLOOKUP(C296,{'2025'!B:B,'2025'!A:A},2,FALSE),""),
    IF(LEFT(C296,4)="2026",
      IFERROR(VLOOKUP(C296,{'2026'!B:B,'2026'!A:A},2,FALSE),""),
      ""
    )
  )
)</f>
        <v/>
      </c>
    </row>
    <row r="297" ht="22.5" customHeight="1">
      <c r="A297" s="350"/>
      <c r="B297" s="350"/>
      <c r="C297" s="350"/>
      <c r="D297" s="350"/>
      <c r="E297" s="350"/>
      <c r="F297" s="350"/>
      <c r="G297" s="350"/>
      <c r="H297" s="350"/>
      <c r="I297" s="350"/>
      <c r="J297" s="350" t="str">
        <f t="array" ref="J297">IF(C297="","",
  IF(LEFT(C297,4)="2025",
    IFERROR(VLOOKUP(C297,{'2025'!B:B,'2025'!A:A},2,FALSE),""),
    IF(LEFT(C297,4)="2026",
      IFERROR(VLOOKUP(C297,{'2026'!B:B,'2026'!A:A},2,FALSE),""),
      ""
    )
  )
)</f>
        <v/>
      </c>
    </row>
    <row r="298" ht="22.5" customHeight="1">
      <c r="A298" s="350"/>
      <c r="B298" s="350"/>
      <c r="C298" s="350"/>
      <c r="D298" s="350"/>
      <c r="E298" s="350"/>
      <c r="F298" s="350"/>
      <c r="G298" s="350"/>
      <c r="H298" s="350"/>
      <c r="I298" s="350"/>
      <c r="J298" s="350" t="str">
        <f t="array" ref="J298">IF(C298="","",
  IF(LEFT(C298,4)="2025",
    IFERROR(VLOOKUP(C298,{'2025'!B:B,'2025'!A:A},2,FALSE),""),
    IF(LEFT(C298,4)="2026",
      IFERROR(VLOOKUP(C298,{'2026'!B:B,'2026'!A:A},2,FALSE),""),
      ""
    )
  )
)</f>
        <v/>
      </c>
    </row>
    <row r="299" ht="22.5" customHeight="1">
      <c r="A299" s="350"/>
      <c r="B299" s="350"/>
      <c r="C299" s="350"/>
      <c r="D299" s="350"/>
      <c r="E299" s="350"/>
      <c r="F299" s="350"/>
      <c r="G299" s="350"/>
      <c r="H299" s="350"/>
      <c r="I299" s="350"/>
      <c r="J299" s="350" t="str">
        <f t="array" ref="J299">IF(C299="","",
  IF(LEFT(C299,4)="2025",
    IFERROR(VLOOKUP(C299,{'2025'!B:B,'2025'!A:A},2,FALSE),""),
    IF(LEFT(C299,4)="2026",
      IFERROR(VLOOKUP(C299,{'2026'!B:B,'2026'!A:A},2,FALSE),""),
      ""
    )
  )
)</f>
        <v/>
      </c>
    </row>
    <row r="300" ht="22.5" customHeight="1">
      <c r="A300" s="350"/>
      <c r="B300" s="350"/>
      <c r="C300" s="350"/>
      <c r="D300" s="350"/>
      <c r="E300" s="350"/>
      <c r="F300" s="350"/>
      <c r="G300" s="350"/>
      <c r="H300" s="350"/>
      <c r="I300" s="350"/>
      <c r="J300" s="350" t="str">
        <f t="array" ref="J300">IF(C300="","",
  IF(LEFT(C300,4)="2025",
    IFERROR(VLOOKUP(C300,{'2025'!B:B,'2025'!A:A},2,FALSE),""),
    IF(LEFT(C300,4)="2026",
      IFERROR(VLOOKUP(C300,{'2026'!B:B,'2026'!A:A},2,FALSE),""),
      ""
    )
  )
)</f>
        <v/>
      </c>
    </row>
    <row r="301" ht="22.5" customHeight="1">
      <c r="A301" s="350"/>
      <c r="B301" s="350"/>
      <c r="C301" s="350"/>
      <c r="D301" s="350"/>
      <c r="E301" s="350"/>
      <c r="F301" s="350"/>
      <c r="G301" s="350"/>
      <c r="H301" s="350"/>
      <c r="I301" s="350"/>
      <c r="J301" s="350" t="str">
        <f t="array" ref="J301">IF(C301="","",
  IF(LEFT(C301,4)="2025",
    IFERROR(VLOOKUP(C301,{'2025'!B:B,'2025'!A:A},2,FALSE),""),
    IF(LEFT(C301,4)="2026",
      IFERROR(VLOOKUP(C301,{'2026'!B:B,'2026'!A:A},2,FALSE),""),
      ""
    )
  )
)</f>
        <v/>
      </c>
    </row>
    <row r="302" ht="22.5" customHeight="1">
      <c r="A302" s="350"/>
      <c r="B302" s="350"/>
      <c r="C302" s="350"/>
      <c r="D302" s="350"/>
      <c r="E302" s="350"/>
      <c r="F302" s="350"/>
      <c r="G302" s="350"/>
      <c r="H302" s="350"/>
      <c r="I302" s="350"/>
      <c r="J302" s="350" t="str">
        <f t="array" ref="J302">IF(C302="","",
  IF(LEFT(C302,4)="2025",
    IFERROR(VLOOKUP(C302,{'2025'!B:B,'2025'!A:A},2,FALSE),""),
    IF(LEFT(C302,4)="2026",
      IFERROR(VLOOKUP(C302,{'2026'!B:B,'2026'!A:A},2,FALSE),""),
      ""
    )
  )
)</f>
        <v/>
      </c>
    </row>
    <row r="303" ht="22.5" customHeight="1">
      <c r="A303" s="350"/>
      <c r="B303" s="350"/>
      <c r="C303" s="350"/>
      <c r="D303" s="350"/>
      <c r="E303" s="350"/>
      <c r="F303" s="350"/>
      <c r="G303" s="350"/>
      <c r="H303" s="350"/>
      <c r="I303" s="350"/>
      <c r="J303" s="350" t="str">
        <f t="array" ref="J303">IF(C303="","",
  IF(LEFT(C303,4)="2025",
    IFERROR(VLOOKUP(C303,{'2025'!B:B,'2025'!A:A},2,FALSE),""),
    IF(LEFT(C303,4)="2026",
      IFERROR(VLOOKUP(C303,{'2026'!B:B,'2026'!A:A},2,FALSE),""),
      ""
    )
  )
)</f>
        <v/>
      </c>
    </row>
    <row r="304" ht="22.5" customHeight="1">
      <c r="A304" s="350"/>
      <c r="B304" s="350"/>
      <c r="C304" s="350"/>
      <c r="D304" s="350"/>
      <c r="E304" s="350"/>
      <c r="F304" s="350"/>
      <c r="G304" s="350"/>
      <c r="H304" s="350"/>
      <c r="I304" s="350"/>
      <c r="J304" s="350" t="str">
        <f t="array" ref="J304">IF(C304="","",
  IF(LEFT(C304,4)="2025",
    IFERROR(VLOOKUP(C304,{'2025'!B:B,'2025'!A:A},2,FALSE),""),
    IF(LEFT(C304,4)="2026",
      IFERROR(VLOOKUP(C304,{'2026'!B:B,'2026'!A:A},2,FALSE),""),
      ""
    )
  )
)</f>
        <v/>
      </c>
    </row>
    <row r="305" ht="22.5" customHeight="1">
      <c r="A305" s="350"/>
      <c r="B305" s="350"/>
      <c r="C305" s="350"/>
      <c r="D305" s="350"/>
      <c r="E305" s="350"/>
      <c r="F305" s="350"/>
      <c r="G305" s="350"/>
      <c r="H305" s="350"/>
      <c r="I305" s="350"/>
      <c r="J305" s="350" t="str">
        <f t="array" ref="J305">IF(C305="","",
  IF(LEFT(C305,4)="2025",
    IFERROR(VLOOKUP(C305,{'2025'!B:B,'2025'!A:A},2,FALSE),""),
    IF(LEFT(C305,4)="2026",
      IFERROR(VLOOKUP(C305,{'2026'!B:B,'2026'!A:A},2,FALSE),""),
      ""
    )
  )
)</f>
        <v/>
      </c>
    </row>
    <row r="306" ht="22.5" customHeight="1">
      <c r="A306" s="350"/>
      <c r="B306" s="350"/>
      <c r="C306" s="350"/>
      <c r="D306" s="350"/>
      <c r="E306" s="350"/>
      <c r="F306" s="350"/>
      <c r="G306" s="350"/>
      <c r="H306" s="350"/>
      <c r="I306" s="350"/>
      <c r="J306" s="350" t="str">
        <f t="array" ref="J306">IF(C306="","",
  IF(LEFT(C306,4)="2025",
    IFERROR(VLOOKUP(C306,{'2025'!B:B,'2025'!A:A},2,FALSE),""),
    IF(LEFT(C306,4)="2026",
      IFERROR(VLOOKUP(C306,{'2026'!B:B,'2026'!A:A},2,FALSE),""),
      ""
    )
  )
)</f>
        <v/>
      </c>
    </row>
    <row r="307" ht="22.5" customHeight="1">
      <c r="A307" s="350"/>
      <c r="B307" s="350"/>
      <c r="C307" s="350"/>
      <c r="D307" s="350"/>
      <c r="E307" s="350"/>
      <c r="F307" s="350"/>
      <c r="G307" s="350"/>
      <c r="H307" s="350"/>
      <c r="I307" s="350"/>
      <c r="J307" s="350" t="str">
        <f t="array" ref="J307">IF(C307="","",
  IF(LEFT(C307,4)="2025",
    IFERROR(VLOOKUP(C307,{'2025'!B:B,'2025'!A:A},2,FALSE),""),
    IF(LEFT(C307,4)="2026",
      IFERROR(VLOOKUP(C307,{'2026'!B:B,'2026'!A:A},2,FALSE),""),
      ""
    )
  )
)</f>
        <v/>
      </c>
    </row>
    <row r="308" ht="22.5" customHeight="1">
      <c r="A308" s="350"/>
      <c r="B308" s="350"/>
      <c r="C308" s="350"/>
      <c r="D308" s="350"/>
      <c r="E308" s="350"/>
      <c r="F308" s="350"/>
      <c r="G308" s="350"/>
      <c r="H308" s="350"/>
      <c r="I308" s="350"/>
      <c r="J308" s="350" t="str">
        <f t="array" ref="J308">IF(C308="","",
  IF(LEFT(C308,4)="2025",
    IFERROR(VLOOKUP(C308,{'2025'!B:B,'2025'!A:A},2,FALSE),""),
    IF(LEFT(C308,4)="2026",
      IFERROR(VLOOKUP(C308,{'2026'!B:B,'2026'!A:A},2,FALSE),""),
      ""
    )
  )
)</f>
        <v/>
      </c>
    </row>
    <row r="309" ht="22.5" customHeight="1">
      <c r="A309" s="350"/>
      <c r="B309" s="350"/>
      <c r="C309" s="350"/>
      <c r="D309" s="350"/>
      <c r="E309" s="350"/>
      <c r="F309" s="350"/>
      <c r="G309" s="350"/>
      <c r="H309" s="350"/>
      <c r="I309" s="350"/>
      <c r="J309" s="350" t="str">
        <f t="array" ref="J309">IF(C309="","",
  IF(LEFT(C309,4)="2025",
    IFERROR(VLOOKUP(C309,{'2025'!B:B,'2025'!A:A},2,FALSE),""),
    IF(LEFT(C309,4)="2026",
      IFERROR(VLOOKUP(C309,{'2026'!B:B,'2026'!A:A},2,FALSE),""),
      ""
    )
  )
)</f>
        <v/>
      </c>
    </row>
    <row r="310" ht="22.5" customHeight="1">
      <c r="A310" s="350"/>
      <c r="B310" s="350"/>
      <c r="C310" s="350"/>
      <c r="D310" s="350"/>
      <c r="E310" s="350"/>
      <c r="F310" s="350"/>
      <c r="G310" s="350"/>
      <c r="H310" s="350"/>
      <c r="I310" s="350"/>
      <c r="J310" s="350" t="str">
        <f t="array" ref="J310">IF(C310="","",
  IF(LEFT(C310,4)="2025",
    IFERROR(VLOOKUP(C310,{'2025'!B:B,'2025'!A:A},2,FALSE),""),
    IF(LEFT(C310,4)="2026",
      IFERROR(VLOOKUP(C310,{'2026'!B:B,'2026'!A:A},2,FALSE),""),
      ""
    )
  )
)</f>
        <v/>
      </c>
    </row>
    <row r="311" ht="22.5" customHeight="1">
      <c r="A311" s="350"/>
      <c r="B311" s="350"/>
      <c r="C311" s="350"/>
      <c r="D311" s="350"/>
      <c r="E311" s="350"/>
      <c r="F311" s="350"/>
      <c r="G311" s="350"/>
      <c r="H311" s="350"/>
      <c r="I311" s="350"/>
      <c r="J311" s="350" t="str">
        <f t="array" ref="J311">IF(C311="","",
  IF(LEFT(C311,4)="2025",
    IFERROR(VLOOKUP(C311,{'2025'!B:B,'2025'!A:A},2,FALSE),""),
    IF(LEFT(C311,4)="2026",
      IFERROR(VLOOKUP(C311,{'2026'!B:B,'2026'!A:A},2,FALSE),""),
      ""
    )
  )
)</f>
        <v/>
      </c>
    </row>
    <row r="312" ht="22.5" customHeight="1">
      <c r="A312" s="350"/>
      <c r="B312" s="350"/>
      <c r="C312" s="350"/>
      <c r="D312" s="350"/>
      <c r="E312" s="350"/>
      <c r="F312" s="350"/>
      <c r="G312" s="350"/>
      <c r="H312" s="350"/>
      <c r="I312" s="350"/>
      <c r="J312" s="350" t="str">
        <f t="array" ref="J312">IF(C312="","",
  IF(LEFT(C312,4)="2025",
    IFERROR(VLOOKUP(C312,{'2025'!B:B,'2025'!A:A},2,FALSE),""),
    IF(LEFT(C312,4)="2026",
      IFERROR(VLOOKUP(C312,{'2026'!B:B,'2026'!A:A},2,FALSE),""),
      ""
    )
  )
)</f>
        <v/>
      </c>
    </row>
    <row r="313" ht="22.5" customHeight="1">
      <c r="A313" s="350"/>
      <c r="B313" s="350"/>
      <c r="C313" s="350"/>
      <c r="D313" s="350"/>
      <c r="E313" s="350"/>
      <c r="F313" s="350"/>
      <c r="G313" s="350"/>
      <c r="H313" s="350"/>
      <c r="I313" s="350"/>
      <c r="J313" s="350" t="str">
        <f t="array" ref="J313">IF(C313="","",
  IF(LEFT(C313,4)="2025",
    IFERROR(VLOOKUP(C313,{'2025'!B:B,'2025'!A:A},2,FALSE),""),
    IF(LEFT(C313,4)="2026",
      IFERROR(VLOOKUP(C313,{'2026'!B:B,'2026'!A:A},2,FALSE),""),
      ""
    )
  )
)</f>
        <v/>
      </c>
    </row>
    <row r="314" ht="22.5" customHeight="1">
      <c r="A314" s="350"/>
      <c r="B314" s="350"/>
      <c r="C314" s="350"/>
      <c r="D314" s="350"/>
      <c r="E314" s="350"/>
      <c r="F314" s="350"/>
      <c r="G314" s="350"/>
      <c r="H314" s="350"/>
      <c r="I314" s="350"/>
      <c r="J314" s="350" t="str">
        <f t="array" ref="J314">IF(C314="","",
  IF(LEFT(C314,4)="2025",
    IFERROR(VLOOKUP(C314,{'2025'!B:B,'2025'!A:A},2,FALSE),""),
    IF(LEFT(C314,4)="2026",
      IFERROR(VLOOKUP(C314,{'2026'!B:B,'2026'!A:A},2,FALSE),""),
      ""
    )
  )
)</f>
        <v/>
      </c>
    </row>
    <row r="315" ht="22.5" customHeight="1">
      <c r="A315" s="350"/>
      <c r="B315" s="350"/>
      <c r="C315" s="350"/>
      <c r="D315" s="350"/>
      <c r="E315" s="350"/>
      <c r="F315" s="350"/>
      <c r="G315" s="350"/>
      <c r="H315" s="350"/>
      <c r="I315" s="350"/>
      <c r="J315" s="350" t="str">
        <f t="array" ref="J315">IF(C315="","",
  IF(LEFT(C315,4)="2025",
    IFERROR(VLOOKUP(C315,{'2025'!B:B,'2025'!A:A},2,FALSE),""),
    IF(LEFT(C315,4)="2026",
      IFERROR(VLOOKUP(C315,{'2026'!B:B,'2026'!A:A},2,FALSE),""),
      ""
    )
  )
)</f>
        <v/>
      </c>
    </row>
    <row r="316" ht="22.5" customHeight="1">
      <c r="A316" s="350"/>
      <c r="B316" s="350"/>
      <c r="C316" s="350"/>
      <c r="D316" s="350"/>
      <c r="E316" s="350"/>
      <c r="F316" s="350"/>
      <c r="G316" s="350"/>
      <c r="H316" s="350"/>
      <c r="I316" s="350"/>
      <c r="J316" s="350" t="str">
        <f t="array" ref="J316">IF(C316="","",
  IF(LEFT(C316,4)="2025",
    IFERROR(VLOOKUP(C316,{'2025'!B:B,'2025'!A:A},2,FALSE),""),
    IF(LEFT(C316,4)="2026",
      IFERROR(VLOOKUP(C316,{'2026'!B:B,'2026'!A:A},2,FALSE),""),
      ""
    )
  )
)</f>
        <v/>
      </c>
    </row>
    <row r="317" ht="22.5" customHeight="1">
      <c r="A317" s="350"/>
      <c r="B317" s="350"/>
      <c r="C317" s="350"/>
      <c r="D317" s="350"/>
      <c r="E317" s="350"/>
      <c r="F317" s="350"/>
      <c r="G317" s="350"/>
      <c r="H317" s="350"/>
      <c r="I317" s="350"/>
      <c r="J317" s="350" t="str">
        <f t="array" ref="J317">IF(C317="","",
  IF(LEFT(C317,4)="2025",
    IFERROR(VLOOKUP(C317,{'2025'!B:B,'2025'!A:A},2,FALSE),""),
    IF(LEFT(C317,4)="2026",
      IFERROR(VLOOKUP(C317,{'2026'!B:B,'2026'!A:A},2,FALSE),""),
      ""
    )
  )
)</f>
        <v/>
      </c>
    </row>
    <row r="318" ht="22.5" customHeight="1">
      <c r="A318" s="350"/>
      <c r="B318" s="350"/>
      <c r="C318" s="350"/>
      <c r="D318" s="350"/>
      <c r="E318" s="350"/>
      <c r="F318" s="350"/>
      <c r="G318" s="350"/>
      <c r="H318" s="350"/>
      <c r="I318" s="350"/>
      <c r="J318" s="350" t="str">
        <f t="array" ref="J318">IF(C318="","",
  IF(LEFT(C318,4)="2025",
    IFERROR(VLOOKUP(C318,{'2025'!B:B,'2025'!A:A},2,FALSE),""),
    IF(LEFT(C318,4)="2026",
      IFERROR(VLOOKUP(C318,{'2026'!B:B,'2026'!A:A},2,FALSE),""),
      ""
    )
  )
)</f>
        <v/>
      </c>
    </row>
    <row r="319" ht="22.5" customHeight="1">
      <c r="A319" s="350"/>
      <c r="B319" s="350"/>
      <c r="C319" s="350"/>
      <c r="D319" s="350"/>
      <c r="E319" s="350"/>
      <c r="F319" s="350"/>
      <c r="G319" s="350"/>
      <c r="H319" s="350"/>
      <c r="I319" s="350"/>
      <c r="J319" s="350" t="str">
        <f t="array" ref="J319">IF(C319="","",
  IF(LEFT(C319,4)="2025",
    IFERROR(VLOOKUP(C319,{'2025'!B:B,'2025'!A:A},2,FALSE),""),
    IF(LEFT(C319,4)="2026",
      IFERROR(VLOOKUP(C319,{'2026'!B:B,'2026'!A:A},2,FALSE),""),
      ""
    )
  )
)</f>
        <v/>
      </c>
    </row>
    <row r="320" ht="22.5" customHeight="1">
      <c r="A320" s="350"/>
      <c r="B320" s="350"/>
      <c r="C320" s="350"/>
      <c r="D320" s="350"/>
      <c r="E320" s="350"/>
      <c r="F320" s="350"/>
      <c r="G320" s="350"/>
      <c r="H320" s="350"/>
      <c r="I320" s="350"/>
      <c r="J320" s="350" t="str">
        <f t="array" ref="J320">IF(C320="","",
  IF(LEFT(C320,4)="2025",
    IFERROR(VLOOKUP(C320,{'2025'!B:B,'2025'!A:A},2,FALSE),""),
    IF(LEFT(C320,4)="2026",
      IFERROR(VLOOKUP(C320,{'2026'!B:B,'2026'!A:A},2,FALSE),""),
      ""
    )
  )
)</f>
        <v/>
      </c>
    </row>
    <row r="321" ht="22.5" customHeight="1">
      <c r="A321" s="350"/>
      <c r="B321" s="350"/>
      <c r="C321" s="350"/>
      <c r="D321" s="350"/>
      <c r="E321" s="350"/>
      <c r="F321" s="350"/>
      <c r="G321" s="350"/>
      <c r="H321" s="350"/>
      <c r="I321" s="350"/>
      <c r="J321" s="350" t="str">
        <f t="array" ref="J321">IF(C321="","",
  IF(LEFT(C321,4)="2025",
    IFERROR(VLOOKUP(C321,{'2025'!B:B,'2025'!A:A},2,FALSE),""),
    IF(LEFT(C321,4)="2026",
      IFERROR(VLOOKUP(C321,{'2026'!B:B,'2026'!A:A},2,FALSE),""),
      ""
    )
  )
)</f>
        <v/>
      </c>
    </row>
    <row r="322" ht="22.5" customHeight="1">
      <c r="A322" s="350"/>
      <c r="B322" s="350"/>
      <c r="C322" s="350"/>
      <c r="D322" s="350"/>
      <c r="E322" s="350"/>
      <c r="F322" s="350"/>
      <c r="G322" s="350"/>
      <c r="H322" s="350"/>
      <c r="I322" s="350"/>
      <c r="J322" s="350" t="str">
        <f t="array" ref="J322">IF(C322="","",
  IF(LEFT(C322,4)="2025",
    IFERROR(VLOOKUP(C322,{'2025'!B:B,'2025'!A:A},2,FALSE),""),
    IF(LEFT(C322,4)="2026",
      IFERROR(VLOOKUP(C322,{'2026'!B:B,'2026'!A:A},2,FALSE),""),
      ""
    )
  )
)</f>
        <v/>
      </c>
    </row>
    <row r="323" ht="22.5" customHeight="1">
      <c r="A323" s="350"/>
      <c r="B323" s="350"/>
      <c r="C323" s="350"/>
      <c r="D323" s="350"/>
      <c r="E323" s="350"/>
      <c r="F323" s="350"/>
      <c r="G323" s="350"/>
      <c r="H323" s="350"/>
      <c r="I323" s="350"/>
      <c r="J323" s="350" t="str">
        <f t="array" ref="J323">IF(C323="","",
  IF(LEFT(C323,4)="2025",
    IFERROR(VLOOKUP(C323,{'2025'!B:B,'2025'!A:A},2,FALSE),""),
    IF(LEFT(C323,4)="2026",
      IFERROR(VLOOKUP(C323,{'2026'!B:B,'2026'!A:A},2,FALSE),""),
      ""
    )
  )
)</f>
        <v/>
      </c>
    </row>
    <row r="324" ht="22.5" customHeight="1">
      <c r="A324" s="350"/>
      <c r="B324" s="350"/>
      <c r="C324" s="350"/>
      <c r="D324" s="350"/>
      <c r="E324" s="350"/>
      <c r="F324" s="350"/>
      <c r="G324" s="350"/>
      <c r="H324" s="350"/>
      <c r="I324" s="350"/>
      <c r="J324" s="350" t="str">
        <f t="array" ref="J324">IF(C324="","",
  IF(LEFT(C324,4)="2025",
    IFERROR(VLOOKUP(C324,{'2025'!B:B,'2025'!A:A},2,FALSE),""),
    IF(LEFT(C324,4)="2026",
      IFERROR(VLOOKUP(C324,{'2026'!B:B,'2026'!A:A},2,FALSE),""),
      ""
    )
  )
)</f>
        <v/>
      </c>
    </row>
    <row r="325" ht="22.5" customHeight="1">
      <c r="A325" s="350"/>
      <c r="B325" s="350"/>
      <c r="C325" s="350"/>
      <c r="D325" s="350"/>
      <c r="E325" s="350"/>
      <c r="F325" s="350"/>
      <c r="G325" s="350"/>
      <c r="H325" s="350"/>
      <c r="I325" s="350"/>
      <c r="J325" s="350" t="str">
        <f t="array" ref="J325">IF(C325="","",
  IF(LEFT(C325,4)="2025",
    IFERROR(VLOOKUP(C325,{'2025'!B:B,'2025'!A:A},2,FALSE),""),
    IF(LEFT(C325,4)="2026",
      IFERROR(VLOOKUP(C325,{'2026'!B:B,'2026'!A:A},2,FALSE),""),
      ""
    )
  )
)</f>
        <v/>
      </c>
    </row>
    <row r="326" ht="22.5" customHeight="1">
      <c r="A326" s="350"/>
      <c r="B326" s="350"/>
      <c r="C326" s="350"/>
      <c r="D326" s="350"/>
      <c r="E326" s="350"/>
      <c r="F326" s="350"/>
      <c r="G326" s="350"/>
      <c r="H326" s="350"/>
      <c r="I326" s="350"/>
      <c r="J326" s="350" t="str">
        <f t="array" ref="J326">IF(C326="","",
  IF(LEFT(C326,4)="2025",
    IFERROR(VLOOKUP(C326,{'2025'!B:B,'2025'!A:A},2,FALSE),""),
    IF(LEFT(C326,4)="2026",
      IFERROR(VLOOKUP(C326,{'2026'!B:B,'2026'!A:A},2,FALSE),""),
      ""
    )
  )
)</f>
        <v/>
      </c>
    </row>
    <row r="327" ht="22.5" customHeight="1">
      <c r="A327" s="350"/>
      <c r="B327" s="350"/>
      <c r="C327" s="350"/>
      <c r="D327" s="350"/>
      <c r="E327" s="350"/>
      <c r="F327" s="350"/>
      <c r="G327" s="350"/>
      <c r="H327" s="350"/>
      <c r="I327" s="350"/>
      <c r="J327" s="350" t="str">
        <f t="array" ref="J327">IF(C327="","",
  IF(LEFT(C327,4)="2025",
    IFERROR(VLOOKUP(C327,{'2025'!B:B,'2025'!A:A},2,FALSE),""),
    IF(LEFT(C327,4)="2026",
      IFERROR(VLOOKUP(C327,{'2026'!B:B,'2026'!A:A},2,FALSE),""),
      ""
    )
  )
)</f>
        <v/>
      </c>
    </row>
    <row r="328" ht="22.5" customHeight="1">
      <c r="A328" s="350"/>
      <c r="B328" s="350"/>
      <c r="C328" s="350"/>
      <c r="D328" s="350"/>
      <c r="E328" s="350"/>
      <c r="F328" s="350"/>
      <c r="G328" s="350"/>
      <c r="H328" s="350"/>
      <c r="I328" s="350"/>
      <c r="J328" s="350" t="str">
        <f t="array" ref="J328">IF(C328="","",
  IF(LEFT(C328,4)="2025",
    IFERROR(VLOOKUP(C328,{'2025'!B:B,'2025'!A:A},2,FALSE),""),
    IF(LEFT(C328,4)="2026",
      IFERROR(VLOOKUP(C328,{'2026'!B:B,'2026'!A:A},2,FALSE),""),
      ""
    )
  )
)</f>
        <v/>
      </c>
    </row>
    <row r="329" ht="22.5" customHeight="1">
      <c r="A329" s="350"/>
      <c r="B329" s="350"/>
      <c r="C329" s="350"/>
      <c r="D329" s="350"/>
      <c r="E329" s="350"/>
      <c r="F329" s="350"/>
      <c r="G329" s="350"/>
      <c r="H329" s="350"/>
      <c r="I329" s="350"/>
      <c r="J329" s="350" t="str">
        <f t="array" ref="J329">IF(C329="","",
  IF(LEFT(C329,4)="2025",
    IFERROR(VLOOKUP(C329,{'2025'!B:B,'2025'!A:A},2,FALSE),""),
    IF(LEFT(C329,4)="2026",
      IFERROR(VLOOKUP(C329,{'2026'!B:B,'2026'!A:A},2,FALSE),""),
      ""
    )
  )
)</f>
        <v/>
      </c>
    </row>
    <row r="330" ht="22.5" customHeight="1">
      <c r="A330" s="350"/>
      <c r="B330" s="350"/>
      <c r="C330" s="350"/>
      <c r="D330" s="350"/>
      <c r="E330" s="350"/>
      <c r="F330" s="350"/>
      <c r="G330" s="350"/>
      <c r="H330" s="350"/>
      <c r="I330" s="350"/>
      <c r="J330" s="350" t="str">
        <f t="array" ref="J330">IF(C330="","",
  IF(LEFT(C330,4)="2025",
    IFERROR(VLOOKUP(C330,{'2025'!B:B,'2025'!A:A},2,FALSE),""),
    IF(LEFT(C330,4)="2026",
      IFERROR(VLOOKUP(C330,{'2026'!B:B,'2026'!A:A},2,FALSE),""),
      ""
    )
  )
)</f>
        <v/>
      </c>
    </row>
    <row r="331" ht="22.5" customHeight="1">
      <c r="A331" s="350"/>
      <c r="B331" s="350"/>
      <c r="C331" s="350"/>
      <c r="D331" s="350"/>
      <c r="E331" s="350"/>
      <c r="F331" s="350"/>
      <c r="G331" s="350"/>
      <c r="H331" s="350"/>
      <c r="I331" s="350"/>
      <c r="J331" s="350" t="str">
        <f t="array" ref="J331">IF(C331="","",
  IF(LEFT(C331,4)="2025",
    IFERROR(VLOOKUP(C331,{'2025'!B:B,'2025'!A:A},2,FALSE),""),
    IF(LEFT(C331,4)="2026",
      IFERROR(VLOOKUP(C331,{'2026'!B:B,'2026'!A:A},2,FALSE),""),
      ""
    )
  )
)</f>
        <v/>
      </c>
    </row>
    <row r="332" ht="22.5" customHeight="1">
      <c r="A332" s="350"/>
      <c r="B332" s="350"/>
      <c r="C332" s="350"/>
      <c r="D332" s="350"/>
      <c r="E332" s="350"/>
      <c r="F332" s="350"/>
      <c r="G332" s="350"/>
      <c r="H332" s="350"/>
      <c r="I332" s="350"/>
      <c r="J332" s="350" t="str">
        <f t="array" ref="J332">IF(C332="","",
  IF(LEFT(C332,4)="2025",
    IFERROR(VLOOKUP(C332,{'2025'!B:B,'2025'!A:A},2,FALSE),""),
    IF(LEFT(C332,4)="2026",
      IFERROR(VLOOKUP(C332,{'2026'!B:B,'2026'!A:A},2,FALSE),""),
      ""
    )
  )
)</f>
        <v/>
      </c>
    </row>
    <row r="333" ht="22.5" customHeight="1">
      <c r="A333" s="350"/>
      <c r="B333" s="350"/>
      <c r="C333" s="350"/>
      <c r="D333" s="350"/>
      <c r="E333" s="350"/>
      <c r="F333" s="350"/>
      <c r="G333" s="350"/>
      <c r="H333" s="350"/>
      <c r="I333" s="350"/>
      <c r="J333" s="350" t="str">
        <f t="array" ref="J333">IF(C333="","",
  IF(LEFT(C333,4)="2025",
    IFERROR(VLOOKUP(C333,{'2025'!B:B,'2025'!A:A},2,FALSE),""),
    IF(LEFT(C333,4)="2026",
      IFERROR(VLOOKUP(C333,{'2026'!B:B,'2026'!A:A},2,FALSE),""),
      ""
    )
  )
)</f>
        <v/>
      </c>
    </row>
    <row r="334" ht="22.5" customHeight="1">
      <c r="A334" s="350"/>
      <c r="B334" s="350"/>
      <c r="C334" s="350"/>
      <c r="D334" s="350"/>
      <c r="E334" s="350"/>
      <c r="F334" s="350"/>
      <c r="G334" s="350"/>
      <c r="H334" s="350"/>
      <c r="I334" s="350"/>
      <c r="J334" s="350" t="str">
        <f t="array" ref="J334">IF(C334="","",
  IF(LEFT(C334,4)="2025",
    IFERROR(VLOOKUP(C334,{'2025'!B:B,'2025'!A:A},2,FALSE),""),
    IF(LEFT(C334,4)="2026",
      IFERROR(VLOOKUP(C334,{'2026'!B:B,'2026'!A:A},2,FALSE),""),
      ""
    )
  )
)</f>
        <v/>
      </c>
    </row>
    <row r="335" ht="22.5" customHeight="1">
      <c r="A335" s="350"/>
      <c r="B335" s="350"/>
      <c r="C335" s="350"/>
      <c r="D335" s="350"/>
      <c r="E335" s="350"/>
      <c r="F335" s="350"/>
      <c r="G335" s="350"/>
      <c r="H335" s="350"/>
      <c r="I335" s="350"/>
      <c r="J335" s="350" t="str">
        <f t="array" ref="J335">IF(C335="","",
  IF(LEFT(C335,4)="2025",
    IFERROR(VLOOKUP(C335,{'2025'!B:B,'2025'!A:A},2,FALSE),""),
    IF(LEFT(C335,4)="2026",
      IFERROR(VLOOKUP(C335,{'2026'!B:B,'2026'!A:A},2,FALSE),""),
      ""
    )
  )
)</f>
        <v/>
      </c>
    </row>
    <row r="336" ht="22.5" customHeight="1">
      <c r="A336" s="350"/>
      <c r="B336" s="350"/>
      <c r="C336" s="350"/>
      <c r="D336" s="350"/>
      <c r="E336" s="350"/>
      <c r="F336" s="350"/>
      <c r="G336" s="350"/>
      <c r="H336" s="350"/>
      <c r="I336" s="350"/>
      <c r="J336" s="350" t="str">
        <f t="array" ref="J336">IF(C336="","",
  IF(LEFT(C336,4)="2025",
    IFERROR(VLOOKUP(C336,{'2025'!B:B,'2025'!A:A},2,FALSE),""),
    IF(LEFT(C336,4)="2026",
      IFERROR(VLOOKUP(C336,{'2026'!B:B,'2026'!A:A},2,FALSE),""),
      ""
    )
  )
)</f>
        <v/>
      </c>
    </row>
    <row r="337" ht="22.5" customHeight="1">
      <c r="A337" s="350"/>
      <c r="B337" s="350"/>
      <c r="C337" s="350"/>
      <c r="D337" s="350"/>
      <c r="E337" s="350"/>
      <c r="F337" s="350"/>
      <c r="G337" s="350"/>
      <c r="H337" s="350"/>
      <c r="I337" s="350"/>
      <c r="J337" s="350" t="str">
        <f t="array" ref="J337">IF(C337="","",
  IF(LEFT(C337,4)="2025",
    IFERROR(VLOOKUP(C337,{'2025'!B:B,'2025'!A:A},2,FALSE),""),
    IF(LEFT(C337,4)="2026",
      IFERROR(VLOOKUP(C337,{'2026'!B:B,'2026'!A:A},2,FALSE),""),
      ""
    )
  )
)</f>
        <v/>
      </c>
    </row>
    <row r="338" ht="22.5" customHeight="1">
      <c r="A338" s="350"/>
      <c r="B338" s="350"/>
      <c r="C338" s="350"/>
      <c r="D338" s="350"/>
      <c r="E338" s="350"/>
      <c r="F338" s="350"/>
      <c r="G338" s="350"/>
      <c r="H338" s="350"/>
      <c r="I338" s="350"/>
      <c r="J338" s="350" t="str">
        <f t="array" ref="J338">IF(C338="","",
  IF(LEFT(C338,4)="2025",
    IFERROR(VLOOKUP(C338,{'2025'!B:B,'2025'!A:A},2,FALSE),""),
    IF(LEFT(C338,4)="2026",
      IFERROR(VLOOKUP(C338,{'2026'!B:B,'2026'!A:A},2,FALSE),""),
      ""
    )
  )
)</f>
        <v/>
      </c>
    </row>
    <row r="339" ht="22.5" customHeight="1">
      <c r="A339" s="350"/>
      <c r="B339" s="350"/>
      <c r="C339" s="350"/>
      <c r="D339" s="350"/>
      <c r="E339" s="350"/>
      <c r="F339" s="350"/>
      <c r="G339" s="350"/>
      <c r="H339" s="350"/>
      <c r="I339" s="350"/>
      <c r="J339" s="350" t="str">
        <f t="array" ref="J339">IF(C339="","",
  IF(LEFT(C339,4)="2025",
    IFERROR(VLOOKUP(C339,{'2025'!B:B,'2025'!A:A},2,FALSE),""),
    IF(LEFT(C339,4)="2026",
      IFERROR(VLOOKUP(C339,{'2026'!B:B,'2026'!A:A},2,FALSE),""),
      ""
    )
  )
)</f>
        <v/>
      </c>
    </row>
    <row r="340" ht="22.5" customHeight="1">
      <c r="A340" s="350"/>
      <c r="B340" s="350"/>
      <c r="C340" s="350"/>
      <c r="D340" s="350"/>
      <c r="E340" s="350"/>
      <c r="F340" s="350"/>
      <c r="G340" s="350"/>
      <c r="H340" s="350"/>
      <c r="I340" s="350"/>
      <c r="J340" s="350" t="str">
        <f t="array" ref="J340">IF(C340="","",
  IF(LEFT(C340,4)="2025",
    IFERROR(VLOOKUP(C340,{'2025'!B:B,'2025'!A:A},2,FALSE),""),
    IF(LEFT(C340,4)="2026",
      IFERROR(VLOOKUP(C340,{'2026'!B:B,'2026'!A:A},2,FALSE),""),
      ""
    )
  )
)</f>
        <v/>
      </c>
    </row>
    <row r="341" ht="22.5" customHeight="1">
      <c r="A341" s="350"/>
      <c r="B341" s="350"/>
      <c r="C341" s="350"/>
      <c r="D341" s="350"/>
      <c r="E341" s="350"/>
      <c r="F341" s="350"/>
      <c r="G341" s="350"/>
      <c r="H341" s="350"/>
      <c r="I341" s="350"/>
      <c r="J341" s="350" t="str">
        <f t="array" ref="J341">IF(C341="","",
  IF(LEFT(C341,4)="2025",
    IFERROR(VLOOKUP(C341,{'2025'!B:B,'2025'!A:A},2,FALSE),""),
    IF(LEFT(C341,4)="2026",
      IFERROR(VLOOKUP(C341,{'2026'!B:B,'2026'!A:A},2,FALSE),""),
      ""
    )
  )
)</f>
        <v/>
      </c>
    </row>
    <row r="342" ht="22.5" customHeight="1">
      <c r="A342" s="350"/>
      <c r="B342" s="350"/>
      <c r="C342" s="350"/>
      <c r="D342" s="350"/>
      <c r="E342" s="350"/>
      <c r="F342" s="350"/>
      <c r="G342" s="350"/>
      <c r="H342" s="350"/>
      <c r="I342" s="350"/>
      <c r="J342" s="350" t="str">
        <f t="array" ref="J342">IF(C342="","",
  IF(LEFT(C342,4)="2025",
    IFERROR(VLOOKUP(C342,{'2025'!B:B,'2025'!A:A},2,FALSE),""),
    IF(LEFT(C342,4)="2026",
      IFERROR(VLOOKUP(C342,{'2026'!B:B,'2026'!A:A},2,FALSE),""),
      ""
    )
  )
)</f>
        <v/>
      </c>
    </row>
    <row r="343" ht="22.5" customHeight="1">
      <c r="A343" s="350"/>
      <c r="B343" s="350"/>
      <c r="C343" s="350"/>
      <c r="D343" s="350"/>
      <c r="E343" s="350"/>
      <c r="F343" s="350"/>
      <c r="G343" s="350"/>
      <c r="H343" s="350"/>
      <c r="I343" s="350"/>
      <c r="J343" s="350" t="str">
        <f t="array" ref="J343">IF(C343="","",
  IF(LEFT(C343,4)="2025",
    IFERROR(VLOOKUP(C343,{'2025'!B:B,'2025'!A:A},2,FALSE),""),
    IF(LEFT(C343,4)="2026",
      IFERROR(VLOOKUP(C343,{'2026'!B:B,'2026'!A:A},2,FALSE),""),
      ""
    )
  )
)</f>
        <v/>
      </c>
    </row>
    <row r="344" ht="22.5" customHeight="1">
      <c r="A344" s="350"/>
      <c r="B344" s="350"/>
      <c r="C344" s="350"/>
      <c r="D344" s="350"/>
      <c r="E344" s="350"/>
      <c r="F344" s="350"/>
      <c r="G344" s="350"/>
      <c r="H344" s="350"/>
      <c r="I344" s="350"/>
      <c r="J344" s="350" t="str">
        <f t="array" ref="J344">IF(C344="","",
  IF(LEFT(C344,4)="2025",
    IFERROR(VLOOKUP(C344,{'2025'!B:B,'2025'!A:A},2,FALSE),""),
    IF(LEFT(C344,4)="2026",
      IFERROR(VLOOKUP(C344,{'2026'!B:B,'2026'!A:A},2,FALSE),""),
      ""
    )
  )
)</f>
        <v/>
      </c>
    </row>
    <row r="345" ht="22.5" customHeight="1">
      <c r="A345" s="350"/>
      <c r="B345" s="350"/>
      <c r="C345" s="350"/>
      <c r="D345" s="350"/>
      <c r="E345" s="350"/>
      <c r="F345" s="350"/>
      <c r="G345" s="350"/>
      <c r="H345" s="350"/>
      <c r="I345" s="350"/>
      <c r="J345" s="350" t="str">
        <f t="array" ref="J345">IF(C345="","",
  IF(LEFT(C345,4)="2025",
    IFERROR(VLOOKUP(C345,{'2025'!B:B,'2025'!A:A},2,FALSE),""),
    IF(LEFT(C345,4)="2026",
      IFERROR(VLOOKUP(C345,{'2026'!B:B,'2026'!A:A},2,FALSE),""),
      ""
    )
  )
)</f>
        <v/>
      </c>
    </row>
    <row r="346" ht="22.5" customHeight="1">
      <c r="A346" s="350"/>
      <c r="B346" s="350"/>
      <c r="C346" s="350"/>
      <c r="D346" s="350"/>
      <c r="E346" s="350"/>
      <c r="F346" s="350"/>
      <c r="G346" s="350"/>
      <c r="H346" s="350"/>
      <c r="I346" s="350"/>
      <c r="J346" s="350" t="str">
        <f t="array" ref="J346">IF(C346="","",
  IF(LEFT(C346,4)="2025",
    IFERROR(VLOOKUP(C346,{'2025'!B:B,'2025'!A:A},2,FALSE),""),
    IF(LEFT(C346,4)="2026",
      IFERROR(VLOOKUP(C346,{'2026'!B:B,'2026'!A:A},2,FALSE),""),
      ""
    )
  )
)</f>
        <v/>
      </c>
    </row>
    <row r="347" ht="22.5" customHeight="1">
      <c r="A347" s="350"/>
      <c r="B347" s="350"/>
      <c r="C347" s="350"/>
      <c r="D347" s="350"/>
      <c r="E347" s="350"/>
      <c r="F347" s="350"/>
      <c r="G347" s="350"/>
      <c r="H347" s="350"/>
      <c r="I347" s="350"/>
      <c r="J347" s="350" t="str">
        <f t="array" ref="J347">IF(C347="","",
  IF(LEFT(C347,4)="2025",
    IFERROR(VLOOKUP(C347,{'2025'!B:B,'2025'!A:A},2,FALSE),""),
    IF(LEFT(C347,4)="2026",
      IFERROR(VLOOKUP(C347,{'2026'!B:B,'2026'!A:A},2,FALSE),""),
      ""
    )
  )
)</f>
        <v/>
      </c>
    </row>
    <row r="348" ht="22.5" customHeight="1">
      <c r="A348" s="350"/>
      <c r="B348" s="350"/>
      <c r="C348" s="350"/>
      <c r="D348" s="350"/>
      <c r="E348" s="350"/>
      <c r="F348" s="350"/>
      <c r="G348" s="350"/>
      <c r="H348" s="350"/>
      <c r="I348" s="350"/>
      <c r="J348" s="350" t="str">
        <f t="array" ref="J348">IF(C348="","",
  IF(LEFT(C348,4)="2025",
    IFERROR(VLOOKUP(C348,{'2025'!B:B,'2025'!A:A},2,FALSE),""),
    IF(LEFT(C348,4)="2026",
      IFERROR(VLOOKUP(C348,{'2026'!B:B,'2026'!A:A},2,FALSE),""),
      ""
    )
  )
)</f>
        <v/>
      </c>
    </row>
    <row r="349" ht="22.5" customHeight="1">
      <c r="A349" s="350"/>
      <c r="B349" s="350"/>
      <c r="C349" s="350"/>
      <c r="D349" s="350"/>
      <c r="E349" s="350"/>
      <c r="F349" s="350"/>
      <c r="G349" s="350"/>
      <c r="H349" s="350"/>
      <c r="I349" s="350"/>
      <c r="J349" s="350" t="str">
        <f t="array" ref="J349">IF(C349="","",
  IF(LEFT(C349,4)="2025",
    IFERROR(VLOOKUP(C349,{'2025'!B:B,'2025'!A:A},2,FALSE),""),
    IF(LEFT(C349,4)="2026",
      IFERROR(VLOOKUP(C349,{'2026'!B:B,'2026'!A:A},2,FALSE),""),
      ""
    )
  )
)</f>
        <v/>
      </c>
    </row>
    <row r="350" ht="22.5" customHeight="1">
      <c r="A350" s="350"/>
      <c r="B350" s="350"/>
      <c r="C350" s="350"/>
      <c r="D350" s="350"/>
      <c r="E350" s="350"/>
      <c r="F350" s="350"/>
      <c r="G350" s="350"/>
      <c r="H350" s="350"/>
      <c r="I350" s="350"/>
      <c r="J350" s="350" t="str">
        <f t="array" ref="J350">IF(C350="","",
  IF(LEFT(C350,4)="2025",
    IFERROR(VLOOKUP(C350,{'2025'!B:B,'2025'!A:A},2,FALSE),""),
    IF(LEFT(C350,4)="2026",
      IFERROR(VLOOKUP(C350,{'2026'!B:B,'2026'!A:A},2,FALSE),""),
      ""
    )
  )
)</f>
        <v/>
      </c>
    </row>
    <row r="351" ht="22.5" customHeight="1">
      <c r="A351" s="350"/>
      <c r="B351" s="350"/>
      <c r="C351" s="350"/>
      <c r="D351" s="350"/>
      <c r="E351" s="350"/>
      <c r="F351" s="350"/>
      <c r="G351" s="350"/>
      <c r="H351" s="350"/>
      <c r="I351" s="350"/>
      <c r="J351" s="350" t="str">
        <f t="array" ref="J351">IF(C351="","",
  IF(LEFT(C351,4)="2025",
    IFERROR(VLOOKUP(C351,{'2025'!B:B,'2025'!A:A},2,FALSE),""),
    IF(LEFT(C351,4)="2026",
      IFERROR(VLOOKUP(C351,{'2026'!B:B,'2026'!A:A},2,FALSE),""),
      ""
    )
  )
)</f>
        <v/>
      </c>
    </row>
    <row r="352" ht="22.5" customHeight="1">
      <c r="A352" s="350"/>
      <c r="B352" s="350"/>
      <c r="C352" s="350"/>
      <c r="D352" s="350"/>
      <c r="E352" s="350"/>
      <c r="F352" s="350"/>
      <c r="G352" s="350"/>
      <c r="H352" s="350"/>
      <c r="I352" s="350"/>
      <c r="J352" s="350" t="str">
        <f t="array" ref="J352">IF(C352="","",
  IF(LEFT(C352,4)="2025",
    IFERROR(VLOOKUP(C352,{'2025'!B:B,'2025'!A:A},2,FALSE),""),
    IF(LEFT(C352,4)="2026",
      IFERROR(VLOOKUP(C352,{'2026'!B:B,'2026'!A:A},2,FALSE),""),
      ""
    )
  )
)</f>
        <v/>
      </c>
    </row>
    <row r="353" ht="22.5" customHeight="1">
      <c r="A353" s="350"/>
      <c r="B353" s="350"/>
      <c r="C353" s="350"/>
      <c r="D353" s="350"/>
      <c r="E353" s="350"/>
      <c r="F353" s="350"/>
      <c r="G353" s="350"/>
      <c r="H353" s="350"/>
      <c r="I353" s="350"/>
      <c r="J353" s="350" t="str">
        <f t="array" ref="J353">IF(C353="","",
  IF(LEFT(C353,4)="2025",
    IFERROR(VLOOKUP(C353,{'2025'!B:B,'2025'!A:A},2,FALSE),""),
    IF(LEFT(C353,4)="2026",
      IFERROR(VLOOKUP(C353,{'2026'!B:B,'2026'!A:A},2,FALSE),""),
      ""
    )
  )
)</f>
        <v/>
      </c>
    </row>
    <row r="354" ht="22.5" customHeight="1">
      <c r="A354" s="350"/>
      <c r="B354" s="350"/>
      <c r="C354" s="350"/>
      <c r="D354" s="350"/>
      <c r="E354" s="350"/>
      <c r="F354" s="350"/>
      <c r="G354" s="350"/>
      <c r="H354" s="350"/>
      <c r="I354" s="350"/>
      <c r="J354" s="350" t="str">
        <f t="array" ref="J354">IF(C354="","",
  IF(LEFT(C354,4)="2025",
    IFERROR(VLOOKUP(C354,{'2025'!B:B,'2025'!A:A},2,FALSE),""),
    IF(LEFT(C354,4)="2026",
      IFERROR(VLOOKUP(C354,{'2026'!B:B,'2026'!A:A},2,FALSE),""),
      ""
    )
  )
)</f>
        <v/>
      </c>
    </row>
    <row r="355" ht="22.5" customHeight="1">
      <c r="A355" s="350"/>
      <c r="B355" s="350"/>
      <c r="C355" s="350"/>
      <c r="D355" s="350"/>
      <c r="E355" s="350"/>
      <c r="F355" s="350"/>
      <c r="G355" s="350"/>
      <c r="H355" s="350"/>
      <c r="I355" s="350"/>
      <c r="J355" s="350" t="str">
        <f t="array" ref="J355">IF(C355="","",
  IF(LEFT(C355,4)="2025",
    IFERROR(VLOOKUP(C355,{'2025'!B:B,'2025'!A:A},2,FALSE),""),
    IF(LEFT(C355,4)="2026",
      IFERROR(VLOOKUP(C355,{'2026'!B:B,'2026'!A:A},2,FALSE),""),
      ""
    )
  )
)</f>
        <v/>
      </c>
    </row>
    <row r="356" ht="22.5" customHeight="1">
      <c r="A356" s="350"/>
      <c r="B356" s="350"/>
      <c r="C356" s="350"/>
      <c r="D356" s="350"/>
      <c r="E356" s="350"/>
      <c r="F356" s="350"/>
      <c r="G356" s="350"/>
      <c r="H356" s="350"/>
      <c r="I356" s="350"/>
      <c r="J356" s="350" t="str">
        <f t="array" ref="J356">IF(C356="","",
  IF(LEFT(C356,4)="2025",
    IFERROR(VLOOKUP(C356,{'2025'!B:B,'2025'!A:A},2,FALSE),""),
    IF(LEFT(C356,4)="2026",
      IFERROR(VLOOKUP(C356,{'2026'!B:B,'2026'!A:A},2,FALSE),""),
      ""
    )
  )
)</f>
        <v/>
      </c>
    </row>
    <row r="357" ht="22.5" customHeight="1">
      <c r="A357" s="350"/>
      <c r="B357" s="350"/>
      <c r="C357" s="350"/>
      <c r="D357" s="350"/>
      <c r="E357" s="350"/>
      <c r="F357" s="350"/>
      <c r="G357" s="350"/>
      <c r="H357" s="350"/>
      <c r="I357" s="350"/>
      <c r="J357" s="350" t="str">
        <f t="array" ref="J357">IF(C357="","",
  IF(LEFT(C357,4)="2025",
    IFERROR(VLOOKUP(C357,{'2025'!B:B,'2025'!A:A},2,FALSE),""),
    IF(LEFT(C357,4)="2026",
      IFERROR(VLOOKUP(C357,{'2026'!B:B,'2026'!A:A},2,FALSE),""),
      ""
    )
  )
)</f>
        <v/>
      </c>
    </row>
    <row r="358" ht="22.5" customHeight="1">
      <c r="A358" s="350"/>
      <c r="B358" s="350"/>
      <c r="C358" s="350"/>
      <c r="D358" s="350"/>
      <c r="E358" s="350"/>
      <c r="F358" s="350"/>
      <c r="G358" s="350"/>
      <c r="H358" s="350"/>
      <c r="I358" s="350"/>
      <c r="J358" s="350" t="str">
        <f t="array" ref="J358">IF(C358="","",
  IF(LEFT(C358,4)="2025",
    IFERROR(VLOOKUP(C358,{'2025'!B:B,'2025'!A:A},2,FALSE),""),
    IF(LEFT(C358,4)="2026",
      IFERROR(VLOOKUP(C358,{'2026'!B:B,'2026'!A:A},2,FALSE),""),
      ""
    )
  )
)</f>
        <v/>
      </c>
    </row>
    <row r="359" ht="22.5" customHeight="1">
      <c r="A359" s="350"/>
      <c r="B359" s="350"/>
      <c r="C359" s="350"/>
      <c r="D359" s="350"/>
      <c r="E359" s="350"/>
      <c r="F359" s="350"/>
      <c r="G359" s="350"/>
      <c r="H359" s="350"/>
      <c r="I359" s="350"/>
      <c r="J359" s="350" t="str">
        <f t="array" ref="J359">IF(C359="","",
  IF(LEFT(C359,4)="2025",
    IFERROR(VLOOKUP(C359,{'2025'!B:B,'2025'!A:A},2,FALSE),""),
    IF(LEFT(C359,4)="2026",
      IFERROR(VLOOKUP(C359,{'2026'!B:B,'2026'!A:A},2,FALSE),""),
      ""
    )
  )
)</f>
        <v/>
      </c>
    </row>
    <row r="360" ht="22.5" customHeight="1">
      <c r="A360" s="350"/>
      <c r="B360" s="350"/>
      <c r="C360" s="350"/>
      <c r="D360" s="350"/>
      <c r="E360" s="350"/>
      <c r="F360" s="350"/>
      <c r="G360" s="350"/>
      <c r="H360" s="350"/>
      <c r="I360" s="350"/>
      <c r="J360" s="350" t="str">
        <f t="array" ref="J360">IF(C360="","",
  IF(LEFT(C360,4)="2025",
    IFERROR(VLOOKUP(C360,{'2025'!B:B,'2025'!A:A},2,FALSE),""),
    IF(LEFT(C360,4)="2026",
      IFERROR(VLOOKUP(C360,{'2026'!B:B,'2026'!A:A},2,FALSE),""),
      ""
    )
  )
)</f>
        <v/>
      </c>
    </row>
    <row r="361" ht="22.5" customHeight="1">
      <c r="A361" s="350"/>
      <c r="B361" s="350"/>
      <c r="C361" s="350"/>
      <c r="D361" s="350"/>
      <c r="E361" s="350"/>
      <c r="F361" s="350"/>
      <c r="G361" s="350"/>
      <c r="H361" s="350"/>
      <c r="I361" s="350"/>
      <c r="J361" s="350" t="str">
        <f t="array" ref="J361">IF(C361="","",
  IF(LEFT(C361,4)="2025",
    IFERROR(VLOOKUP(C361,{'2025'!B:B,'2025'!A:A},2,FALSE),""),
    IF(LEFT(C361,4)="2026",
      IFERROR(VLOOKUP(C361,{'2026'!B:B,'2026'!A:A},2,FALSE),""),
      ""
    )
  )
)</f>
        <v/>
      </c>
    </row>
    <row r="362" ht="22.5" customHeight="1">
      <c r="A362" s="350"/>
      <c r="B362" s="350"/>
      <c r="C362" s="350"/>
      <c r="D362" s="350"/>
      <c r="E362" s="350"/>
      <c r="F362" s="350"/>
      <c r="G362" s="350"/>
      <c r="H362" s="350"/>
      <c r="I362" s="350"/>
      <c r="J362" s="350" t="str">
        <f t="array" ref="J362">IF(C362="","",
  IF(LEFT(C362,4)="2025",
    IFERROR(VLOOKUP(C362,{'2025'!B:B,'2025'!A:A},2,FALSE),""),
    IF(LEFT(C362,4)="2026",
      IFERROR(VLOOKUP(C362,{'2026'!B:B,'2026'!A:A},2,FALSE),""),
      ""
    )
  )
)</f>
        <v/>
      </c>
    </row>
    <row r="363" ht="22.5" customHeight="1">
      <c r="A363" s="350"/>
      <c r="B363" s="350"/>
      <c r="C363" s="350"/>
      <c r="D363" s="350"/>
      <c r="E363" s="350"/>
      <c r="F363" s="350"/>
      <c r="G363" s="350"/>
      <c r="H363" s="350"/>
      <c r="I363" s="350"/>
      <c r="J363" s="350" t="str">
        <f t="array" ref="J363">IF(C363="","",
  IF(LEFT(C363,4)="2025",
    IFERROR(VLOOKUP(C363,{'2025'!B:B,'2025'!A:A},2,FALSE),""),
    IF(LEFT(C363,4)="2026",
      IFERROR(VLOOKUP(C363,{'2026'!B:B,'2026'!A:A},2,FALSE),""),
      ""
    )
  )
)</f>
        <v/>
      </c>
    </row>
    <row r="364" ht="22.5" customHeight="1">
      <c r="A364" s="350"/>
      <c r="B364" s="350"/>
      <c r="C364" s="350"/>
      <c r="D364" s="350"/>
      <c r="E364" s="350"/>
      <c r="F364" s="350"/>
      <c r="G364" s="350"/>
      <c r="H364" s="350"/>
      <c r="I364" s="350"/>
      <c r="J364" s="350" t="str">
        <f t="array" ref="J364">IF(C364="","",
  IF(LEFT(C364,4)="2025",
    IFERROR(VLOOKUP(C364,{'2025'!B:B,'2025'!A:A},2,FALSE),""),
    IF(LEFT(C364,4)="2026",
      IFERROR(VLOOKUP(C364,{'2026'!B:B,'2026'!A:A},2,FALSE),""),
      ""
    )
  )
)</f>
        <v/>
      </c>
    </row>
    <row r="365" ht="22.5" customHeight="1">
      <c r="A365" s="350"/>
      <c r="B365" s="350"/>
      <c r="C365" s="350"/>
      <c r="D365" s="350"/>
      <c r="E365" s="350"/>
      <c r="F365" s="350"/>
      <c r="G365" s="350"/>
      <c r="H365" s="350"/>
      <c r="I365" s="350"/>
      <c r="J365" s="350" t="str">
        <f t="array" ref="J365">IF(C365="","",
  IF(LEFT(C365,4)="2025",
    IFERROR(VLOOKUP(C365,{'2025'!B:B,'2025'!A:A},2,FALSE),""),
    IF(LEFT(C365,4)="2026",
      IFERROR(VLOOKUP(C365,{'2026'!B:B,'2026'!A:A},2,FALSE),""),
      ""
    )
  )
)</f>
        <v/>
      </c>
    </row>
    <row r="366" ht="22.5" customHeight="1">
      <c r="A366" s="350"/>
      <c r="B366" s="350"/>
      <c r="C366" s="350"/>
      <c r="D366" s="350"/>
      <c r="E366" s="350"/>
      <c r="F366" s="350"/>
      <c r="G366" s="350"/>
      <c r="H366" s="350"/>
      <c r="I366" s="350"/>
      <c r="J366" s="350" t="str">
        <f t="array" ref="J366">IF(C366="","",
  IF(LEFT(C366,4)="2025",
    IFERROR(VLOOKUP(C366,{'2025'!B:B,'2025'!A:A},2,FALSE),""),
    IF(LEFT(C366,4)="2026",
      IFERROR(VLOOKUP(C366,{'2026'!B:B,'2026'!A:A},2,FALSE),""),
      ""
    )
  )
)</f>
        <v/>
      </c>
    </row>
    <row r="367" ht="22.5" customHeight="1">
      <c r="A367" s="350"/>
      <c r="B367" s="350"/>
      <c r="C367" s="350"/>
      <c r="D367" s="350"/>
      <c r="E367" s="350"/>
      <c r="F367" s="350"/>
      <c r="G367" s="350"/>
      <c r="H367" s="350"/>
      <c r="I367" s="350"/>
      <c r="J367" s="350" t="str">
        <f t="array" ref="J367">IF(C367="","",
  IF(LEFT(C367,4)="2025",
    IFERROR(VLOOKUP(C367,{'2025'!B:B,'2025'!A:A},2,FALSE),""),
    IF(LEFT(C367,4)="2026",
      IFERROR(VLOOKUP(C367,{'2026'!B:B,'2026'!A:A},2,FALSE),""),
      ""
    )
  )
)</f>
        <v/>
      </c>
    </row>
    <row r="368" ht="22.5" customHeight="1">
      <c r="A368" s="350"/>
      <c r="B368" s="350"/>
      <c r="C368" s="350"/>
      <c r="D368" s="350"/>
      <c r="E368" s="350"/>
      <c r="F368" s="350"/>
      <c r="G368" s="350"/>
      <c r="H368" s="350"/>
      <c r="I368" s="350"/>
      <c r="J368" s="350" t="str">
        <f t="array" ref="J368">IF(C368="","",
  IF(LEFT(C368,4)="2025",
    IFERROR(VLOOKUP(C368,{'2025'!B:B,'2025'!A:A},2,FALSE),""),
    IF(LEFT(C368,4)="2026",
      IFERROR(VLOOKUP(C368,{'2026'!B:B,'2026'!A:A},2,FALSE),""),
      ""
    )
  )
)</f>
        <v/>
      </c>
    </row>
    <row r="369" ht="22.5" customHeight="1">
      <c r="A369" s="350"/>
      <c r="B369" s="350"/>
      <c r="C369" s="350"/>
      <c r="D369" s="350"/>
      <c r="E369" s="350"/>
      <c r="F369" s="350"/>
      <c r="G369" s="350"/>
      <c r="H369" s="350"/>
      <c r="I369" s="350"/>
      <c r="J369" s="350" t="str">
        <f t="array" ref="J369">IF(C369="","",
  IF(LEFT(C369,4)="2025",
    IFERROR(VLOOKUP(C369,{'2025'!B:B,'2025'!A:A},2,FALSE),""),
    IF(LEFT(C369,4)="2026",
      IFERROR(VLOOKUP(C369,{'2026'!B:B,'2026'!A:A},2,FALSE),""),
      ""
    )
  )
)</f>
        <v/>
      </c>
    </row>
    <row r="370" ht="22.5" customHeight="1">
      <c r="A370" s="350"/>
      <c r="B370" s="350"/>
      <c r="C370" s="350"/>
      <c r="D370" s="350"/>
      <c r="E370" s="350"/>
      <c r="F370" s="350"/>
      <c r="G370" s="350"/>
      <c r="H370" s="350"/>
      <c r="I370" s="350"/>
      <c r="J370" s="350" t="str">
        <f t="array" ref="J370">IF(C370="","",
  IF(LEFT(C370,4)="2025",
    IFERROR(VLOOKUP(C370,{'2025'!B:B,'2025'!A:A},2,FALSE),""),
    IF(LEFT(C370,4)="2026",
      IFERROR(VLOOKUP(C370,{'2026'!B:B,'2026'!A:A},2,FALSE),""),
      ""
    )
  )
)</f>
        <v/>
      </c>
    </row>
    <row r="371" ht="22.5" customHeight="1">
      <c r="A371" s="350"/>
      <c r="B371" s="350"/>
      <c r="C371" s="350"/>
      <c r="D371" s="350"/>
      <c r="E371" s="350"/>
      <c r="F371" s="350"/>
      <c r="G371" s="350"/>
      <c r="H371" s="350"/>
      <c r="I371" s="350"/>
      <c r="J371" s="350" t="str">
        <f t="array" ref="J371">IF(C371="","",
  IF(LEFT(C371,4)="2025",
    IFERROR(VLOOKUP(C371,{'2025'!B:B,'2025'!A:A},2,FALSE),""),
    IF(LEFT(C371,4)="2026",
      IFERROR(VLOOKUP(C371,{'2026'!B:B,'2026'!A:A},2,FALSE),""),
      ""
    )
  )
)</f>
        <v/>
      </c>
    </row>
    <row r="372" ht="22.5" customHeight="1">
      <c r="A372" s="350"/>
      <c r="B372" s="350"/>
      <c r="C372" s="350"/>
      <c r="D372" s="350"/>
      <c r="E372" s="350"/>
      <c r="F372" s="350"/>
      <c r="G372" s="350"/>
      <c r="H372" s="350"/>
      <c r="I372" s="350"/>
      <c r="J372" s="350" t="str">
        <f t="array" ref="J372">IF(C372="","",
  IF(LEFT(C372,4)="2025",
    IFERROR(VLOOKUP(C372,{'2025'!B:B,'2025'!A:A},2,FALSE),""),
    IF(LEFT(C372,4)="2026",
      IFERROR(VLOOKUP(C372,{'2026'!B:B,'2026'!A:A},2,FALSE),""),
      ""
    )
  )
)</f>
        <v/>
      </c>
    </row>
    <row r="373" ht="22.5" customHeight="1">
      <c r="A373" s="350"/>
      <c r="B373" s="350"/>
      <c r="C373" s="350"/>
      <c r="D373" s="350"/>
      <c r="E373" s="350"/>
      <c r="F373" s="350"/>
      <c r="G373" s="350"/>
      <c r="H373" s="350"/>
      <c r="I373" s="350"/>
      <c r="J373" s="350" t="str">
        <f t="array" ref="J373">IF(C373="","",
  IF(LEFT(C373,4)="2025",
    IFERROR(VLOOKUP(C373,{'2025'!B:B,'2025'!A:A},2,FALSE),""),
    IF(LEFT(C373,4)="2026",
      IFERROR(VLOOKUP(C373,{'2026'!B:B,'2026'!A:A},2,FALSE),""),
      ""
    )
  )
)</f>
        <v/>
      </c>
    </row>
    <row r="374" ht="22.5" customHeight="1">
      <c r="A374" s="350"/>
      <c r="B374" s="350"/>
      <c r="C374" s="350"/>
      <c r="D374" s="350"/>
      <c r="E374" s="350"/>
      <c r="F374" s="350"/>
      <c r="G374" s="350"/>
      <c r="H374" s="350"/>
      <c r="I374" s="350"/>
      <c r="J374" s="350" t="str">
        <f t="array" ref="J374">IF(C374="","",
  IF(LEFT(C374,4)="2025",
    IFERROR(VLOOKUP(C374,{'2025'!B:B,'2025'!A:A},2,FALSE),""),
    IF(LEFT(C374,4)="2026",
      IFERROR(VLOOKUP(C374,{'2026'!B:B,'2026'!A:A},2,FALSE),""),
      ""
    )
  )
)</f>
        <v/>
      </c>
    </row>
    <row r="375" ht="22.5" customHeight="1">
      <c r="A375" s="350"/>
      <c r="B375" s="350"/>
      <c r="C375" s="350"/>
      <c r="D375" s="350"/>
      <c r="E375" s="350"/>
      <c r="F375" s="350"/>
      <c r="G375" s="350"/>
      <c r="H375" s="350"/>
      <c r="I375" s="350"/>
      <c r="J375" s="350" t="str">
        <f t="array" ref="J375">IF(C375="","",
  IF(LEFT(C375,4)="2025",
    IFERROR(VLOOKUP(C375,{'2025'!B:B,'2025'!A:A},2,FALSE),""),
    IF(LEFT(C375,4)="2026",
      IFERROR(VLOOKUP(C375,{'2026'!B:B,'2026'!A:A},2,FALSE),""),
      ""
    )
  )
)</f>
        <v/>
      </c>
    </row>
    <row r="376" ht="22.5" customHeight="1">
      <c r="A376" s="350"/>
      <c r="B376" s="350"/>
      <c r="C376" s="350"/>
      <c r="D376" s="350"/>
      <c r="E376" s="350"/>
      <c r="F376" s="350"/>
      <c r="G376" s="350"/>
      <c r="H376" s="350"/>
      <c r="I376" s="350"/>
      <c r="J376" s="350" t="str">
        <f t="array" ref="J376">IF(C376="","",
  IF(LEFT(C376,4)="2025",
    IFERROR(VLOOKUP(C376,{'2025'!B:B,'2025'!A:A},2,FALSE),""),
    IF(LEFT(C376,4)="2026",
      IFERROR(VLOOKUP(C376,{'2026'!B:B,'2026'!A:A},2,FALSE),""),
      ""
    )
  )
)</f>
        <v/>
      </c>
    </row>
    <row r="377" ht="22.5" customHeight="1">
      <c r="A377" s="350"/>
      <c r="B377" s="350"/>
      <c r="C377" s="350"/>
      <c r="D377" s="350"/>
      <c r="E377" s="350"/>
      <c r="F377" s="350"/>
      <c r="G377" s="350"/>
      <c r="H377" s="350"/>
      <c r="I377" s="350"/>
      <c r="J377" s="350" t="str">
        <f t="array" ref="J377">IF(C377="","",
  IF(LEFT(C377,4)="2025",
    IFERROR(VLOOKUP(C377,{'2025'!B:B,'2025'!A:A},2,FALSE),""),
    IF(LEFT(C377,4)="2026",
      IFERROR(VLOOKUP(C377,{'2026'!B:B,'2026'!A:A},2,FALSE),""),
      ""
    )
  )
)</f>
        <v/>
      </c>
    </row>
    <row r="378" ht="22.5" customHeight="1">
      <c r="A378" s="350"/>
      <c r="B378" s="350"/>
      <c r="C378" s="350"/>
      <c r="D378" s="350"/>
      <c r="E378" s="350"/>
      <c r="F378" s="350"/>
      <c r="G378" s="350"/>
      <c r="H378" s="350"/>
      <c r="I378" s="350"/>
      <c r="J378" s="350" t="str">
        <f t="array" ref="J378">IF(C378="","",
  IF(LEFT(C378,4)="2025",
    IFERROR(VLOOKUP(C378,{'2025'!B:B,'2025'!A:A},2,FALSE),""),
    IF(LEFT(C378,4)="2026",
      IFERROR(VLOOKUP(C378,{'2026'!B:B,'2026'!A:A},2,FALSE),""),
      ""
    )
  )
)</f>
        <v/>
      </c>
    </row>
    <row r="379" ht="22.5" customHeight="1">
      <c r="A379" s="350"/>
      <c r="B379" s="350"/>
      <c r="C379" s="350"/>
      <c r="D379" s="350"/>
      <c r="E379" s="350"/>
      <c r="F379" s="350"/>
      <c r="G379" s="350"/>
      <c r="H379" s="350"/>
      <c r="I379" s="350"/>
      <c r="J379" s="350" t="str">
        <f t="array" ref="J379">IF(C379="","",
  IF(LEFT(C379,4)="2025",
    IFERROR(VLOOKUP(C379,{'2025'!B:B,'2025'!A:A},2,FALSE),""),
    IF(LEFT(C379,4)="2026",
      IFERROR(VLOOKUP(C379,{'2026'!B:B,'2026'!A:A},2,FALSE),""),
      ""
    )
  )
)</f>
        <v/>
      </c>
    </row>
    <row r="380" ht="22.5" customHeight="1">
      <c r="A380" s="350"/>
      <c r="B380" s="350"/>
      <c r="C380" s="350"/>
      <c r="D380" s="350"/>
      <c r="E380" s="350"/>
      <c r="F380" s="350"/>
      <c r="G380" s="350"/>
      <c r="H380" s="350"/>
      <c r="I380" s="350"/>
      <c r="J380" s="350" t="str">
        <f t="array" ref="J380">IF(C380="","",
  IF(LEFT(C380,4)="2025",
    IFERROR(VLOOKUP(C380,{'2025'!B:B,'2025'!A:A},2,FALSE),""),
    IF(LEFT(C380,4)="2026",
      IFERROR(VLOOKUP(C380,{'2026'!B:B,'2026'!A:A},2,FALSE),""),
      ""
    )
  )
)</f>
        <v/>
      </c>
    </row>
    <row r="381" ht="22.5" customHeight="1">
      <c r="A381" s="350"/>
      <c r="B381" s="350"/>
      <c r="C381" s="350"/>
      <c r="D381" s="350"/>
      <c r="E381" s="350"/>
      <c r="F381" s="350"/>
      <c r="G381" s="350"/>
      <c r="H381" s="350"/>
      <c r="I381" s="350"/>
      <c r="J381" s="350" t="str">
        <f t="array" ref="J381">IF(C381="","",
  IF(LEFT(C381,4)="2025",
    IFERROR(VLOOKUP(C381,{'2025'!B:B,'2025'!A:A},2,FALSE),""),
    IF(LEFT(C381,4)="2026",
      IFERROR(VLOOKUP(C381,{'2026'!B:B,'2026'!A:A},2,FALSE),""),
      ""
    )
  )
)</f>
        <v/>
      </c>
    </row>
    <row r="382" ht="22.5" customHeight="1">
      <c r="A382" s="350"/>
      <c r="B382" s="350"/>
      <c r="C382" s="350"/>
      <c r="D382" s="350"/>
      <c r="E382" s="350"/>
      <c r="F382" s="350"/>
      <c r="G382" s="350"/>
      <c r="H382" s="350"/>
      <c r="I382" s="350"/>
      <c r="J382" s="350" t="str">
        <f t="array" ref="J382">IF(C382="","",
  IF(LEFT(C382,4)="2025",
    IFERROR(VLOOKUP(C382,{'2025'!B:B,'2025'!A:A},2,FALSE),""),
    IF(LEFT(C382,4)="2026",
      IFERROR(VLOOKUP(C382,{'2026'!B:B,'2026'!A:A},2,FALSE),""),
      ""
    )
  )
)</f>
        <v/>
      </c>
    </row>
    <row r="383" ht="22.5" customHeight="1">
      <c r="A383" s="350"/>
      <c r="B383" s="350"/>
      <c r="C383" s="350"/>
      <c r="D383" s="350"/>
      <c r="E383" s="350"/>
      <c r="F383" s="350"/>
      <c r="G383" s="350"/>
      <c r="H383" s="350"/>
      <c r="I383" s="350"/>
      <c r="J383" s="350" t="str">
        <f t="array" ref="J383">IF(C383="","",
  IF(LEFT(C383,4)="2025",
    IFERROR(VLOOKUP(C383,{'2025'!B:B,'2025'!A:A},2,FALSE),""),
    IF(LEFT(C383,4)="2026",
      IFERROR(VLOOKUP(C383,{'2026'!B:B,'2026'!A:A},2,FALSE),""),
      ""
    )
  )
)</f>
        <v/>
      </c>
    </row>
    <row r="384" ht="22.5" customHeight="1">
      <c r="A384" s="350"/>
      <c r="B384" s="350"/>
      <c r="C384" s="350"/>
      <c r="D384" s="350"/>
      <c r="E384" s="350"/>
      <c r="F384" s="350"/>
      <c r="G384" s="350"/>
      <c r="H384" s="350"/>
      <c r="I384" s="350"/>
      <c r="J384" s="350" t="str">
        <f t="array" ref="J384">IF(C384="","",
  IF(LEFT(C384,4)="2025",
    IFERROR(VLOOKUP(C384,{'2025'!B:B,'2025'!A:A},2,FALSE),""),
    IF(LEFT(C384,4)="2026",
      IFERROR(VLOOKUP(C384,{'2026'!B:B,'2026'!A:A},2,FALSE),""),
      ""
    )
  )
)</f>
        <v/>
      </c>
    </row>
    <row r="385" ht="22.5" customHeight="1">
      <c r="A385" s="350"/>
      <c r="B385" s="350"/>
      <c r="C385" s="350"/>
      <c r="D385" s="350"/>
      <c r="E385" s="350"/>
      <c r="F385" s="350"/>
      <c r="G385" s="350"/>
      <c r="H385" s="350"/>
      <c r="I385" s="350"/>
      <c r="J385" s="350" t="str">
        <f t="array" ref="J385">IF(C385="","",
  IF(LEFT(C385,4)="2025",
    IFERROR(VLOOKUP(C385,{'2025'!B:B,'2025'!A:A},2,FALSE),""),
    IF(LEFT(C385,4)="2026",
      IFERROR(VLOOKUP(C385,{'2026'!B:B,'2026'!A:A},2,FALSE),""),
      ""
    )
  )
)</f>
        <v/>
      </c>
    </row>
    <row r="386" ht="22.5" customHeight="1">
      <c r="A386" s="350"/>
      <c r="B386" s="350"/>
      <c r="C386" s="350"/>
      <c r="D386" s="350"/>
      <c r="E386" s="350"/>
      <c r="F386" s="350"/>
      <c r="G386" s="350"/>
      <c r="H386" s="350"/>
      <c r="I386" s="350"/>
      <c r="J386" s="350" t="str">
        <f t="array" ref="J386">IF(C386="","",
  IF(LEFT(C386,4)="2025",
    IFERROR(VLOOKUP(C386,{'2025'!B:B,'2025'!A:A},2,FALSE),""),
    IF(LEFT(C386,4)="2026",
      IFERROR(VLOOKUP(C386,{'2026'!B:B,'2026'!A:A},2,FALSE),""),
      ""
    )
  )
)</f>
        <v/>
      </c>
    </row>
    <row r="387" ht="22.5" customHeight="1">
      <c r="A387" s="350"/>
      <c r="B387" s="350"/>
      <c r="C387" s="350"/>
      <c r="D387" s="350"/>
      <c r="E387" s="350"/>
      <c r="F387" s="350"/>
      <c r="G387" s="350"/>
      <c r="H387" s="350"/>
      <c r="I387" s="350"/>
      <c r="J387" s="350" t="str">
        <f t="array" ref="J387">IF(C387="","",
  IF(LEFT(C387,4)="2025",
    IFERROR(VLOOKUP(C387,{'2025'!B:B,'2025'!A:A},2,FALSE),""),
    IF(LEFT(C387,4)="2026",
      IFERROR(VLOOKUP(C387,{'2026'!B:B,'2026'!A:A},2,FALSE),""),
      ""
    )
  )
)</f>
        <v/>
      </c>
    </row>
    <row r="388" ht="22.5" customHeight="1">
      <c r="A388" s="350"/>
      <c r="B388" s="350"/>
      <c r="C388" s="350"/>
      <c r="D388" s="350"/>
      <c r="E388" s="350"/>
      <c r="F388" s="350"/>
      <c r="G388" s="350"/>
      <c r="H388" s="350"/>
      <c r="I388" s="350"/>
      <c r="J388" s="350" t="str">
        <f t="array" ref="J388">IF(C388="","",
  IF(LEFT(C388,4)="2025",
    IFERROR(VLOOKUP(C388,{'2025'!B:B,'2025'!A:A},2,FALSE),""),
    IF(LEFT(C388,4)="2026",
      IFERROR(VLOOKUP(C388,{'2026'!B:B,'2026'!A:A},2,FALSE),""),
      ""
    )
  )
)</f>
        <v/>
      </c>
    </row>
    <row r="389" ht="22.5" customHeight="1">
      <c r="A389" s="350"/>
      <c r="B389" s="350"/>
      <c r="C389" s="350"/>
      <c r="D389" s="350"/>
      <c r="E389" s="350"/>
      <c r="F389" s="350"/>
      <c r="G389" s="350"/>
      <c r="H389" s="350"/>
      <c r="I389" s="350"/>
      <c r="J389" s="350" t="str">
        <f t="array" ref="J389">IF(C389="","",
  IF(LEFT(C389,4)="2025",
    IFERROR(VLOOKUP(C389,{'2025'!B:B,'2025'!A:A},2,FALSE),""),
    IF(LEFT(C389,4)="2026",
      IFERROR(VLOOKUP(C389,{'2026'!B:B,'2026'!A:A},2,FALSE),""),
      ""
    )
  )
)</f>
        <v/>
      </c>
    </row>
    <row r="390" ht="22.5" customHeight="1">
      <c r="A390" s="350"/>
      <c r="B390" s="350"/>
      <c r="C390" s="350"/>
      <c r="D390" s="350"/>
      <c r="E390" s="350"/>
      <c r="F390" s="350"/>
      <c r="G390" s="350"/>
      <c r="H390" s="350"/>
      <c r="I390" s="350"/>
      <c r="J390" s="350" t="str">
        <f t="array" ref="J390">IF(C390="","",
  IF(LEFT(C390,4)="2025",
    IFERROR(VLOOKUP(C390,{'2025'!B:B,'2025'!A:A},2,FALSE),""),
    IF(LEFT(C390,4)="2026",
      IFERROR(VLOOKUP(C390,{'2026'!B:B,'2026'!A:A},2,FALSE),""),
      ""
    )
  )
)</f>
        <v/>
      </c>
    </row>
    <row r="391" ht="22.5" customHeight="1">
      <c r="A391" s="350"/>
      <c r="B391" s="350"/>
      <c r="C391" s="350"/>
      <c r="D391" s="350"/>
      <c r="E391" s="350"/>
      <c r="F391" s="350"/>
      <c r="G391" s="350"/>
      <c r="H391" s="350"/>
      <c r="I391" s="350"/>
      <c r="J391" s="350" t="str">
        <f t="array" ref="J391">IF(C391="","",
  IF(LEFT(C391,4)="2025",
    IFERROR(VLOOKUP(C391,{'2025'!B:B,'2025'!A:A},2,FALSE),""),
    IF(LEFT(C391,4)="2026",
      IFERROR(VLOOKUP(C391,{'2026'!B:B,'2026'!A:A},2,FALSE),""),
      ""
    )
  )
)</f>
        <v/>
      </c>
    </row>
    <row r="392" ht="22.5" customHeight="1">
      <c r="A392" s="350"/>
      <c r="B392" s="350"/>
      <c r="C392" s="350"/>
      <c r="D392" s="350"/>
      <c r="E392" s="350"/>
      <c r="F392" s="350"/>
      <c r="G392" s="350"/>
      <c r="H392" s="350"/>
      <c r="I392" s="350"/>
      <c r="J392" s="350" t="str">
        <f t="array" ref="J392">IF(C392="","",
  IF(LEFT(C392,4)="2025",
    IFERROR(VLOOKUP(C392,{'2025'!B:B,'2025'!A:A},2,FALSE),""),
    IF(LEFT(C392,4)="2026",
      IFERROR(VLOOKUP(C392,{'2026'!B:B,'2026'!A:A},2,FALSE),""),
      ""
    )
  )
)</f>
        <v/>
      </c>
    </row>
    <row r="393" ht="22.5" customHeight="1">
      <c r="A393" s="350"/>
      <c r="B393" s="350"/>
      <c r="C393" s="350"/>
      <c r="D393" s="350"/>
      <c r="E393" s="350"/>
      <c r="F393" s="350"/>
      <c r="G393" s="350"/>
      <c r="H393" s="350"/>
      <c r="I393" s="350"/>
      <c r="J393" s="350" t="str">
        <f t="array" ref="J393">IF(C393="","",
  IF(LEFT(C393,4)="2025",
    IFERROR(VLOOKUP(C393,{'2025'!B:B,'2025'!A:A},2,FALSE),""),
    IF(LEFT(C393,4)="2026",
      IFERROR(VLOOKUP(C393,{'2026'!B:B,'2026'!A:A},2,FALSE),""),
      ""
    )
  )
)</f>
        <v/>
      </c>
    </row>
    <row r="394" ht="22.5" customHeight="1">
      <c r="A394" s="350"/>
      <c r="B394" s="350"/>
      <c r="C394" s="350"/>
      <c r="D394" s="350"/>
      <c r="E394" s="350"/>
      <c r="F394" s="350"/>
      <c r="G394" s="350"/>
      <c r="H394" s="350"/>
      <c r="I394" s="350"/>
      <c r="J394" s="350" t="str">
        <f t="array" ref="J394">IF(C394="","",
  IF(LEFT(C394,4)="2025",
    IFERROR(VLOOKUP(C394,{'2025'!B:B,'2025'!A:A},2,FALSE),""),
    IF(LEFT(C394,4)="2026",
      IFERROR(VLOOKUP(C394,{'2026'!B:B,'2026'!A:A},2,FALSE),""),
      ""
    )
  )
)</f>
        <v/>
      </c>
    </row>
    <row r="395" ht="22.5" customHeight="1">
      <c r="A395" s="350"/>
      <c r="B395" s="350"/>
      <c r="C395" s="350"/>
      <c r="D395" s="350"/>
      <c r="E395" s="350"/>
      <c r="F395" s="350"/>
      <c r="G395" s="350"/>
      <c r="H395" s="350"/>
      <c r="I395" s="350"/>
      <c r="J395" s="350" t="str">
        <f t="array" ref="J395">IF(C395="","",
  IF(LEFT(C395,4)="2025",
    IFERROR(VLOOKUP(C395,{'2025'!B:B,'2025'!A:A},2,FALSE),""),
    IF(LEFT(C395,4)="2026",
      IFERROR(VLOOKUP(C395,{'2026'!B:B,'2026'!A:A},2,FALSE),""),
      ""
    )
  )
)</f>
        <v/>
      </c>
    </row>
    <row r="396" ht="22.5" customHeight="1">
      <c r="A396" s="350"/>
      <c r="B396" s="350"/>
      <c r="C396" s="350"/>
      <c r="D396" s="350"/>
      <c r="E396" s="350"/>
      <c r="F396" s="350"/>
      <c r="G396" s="350"/>
      <c r="H396" s="350"/>
      <c r="I396" s="350"/>
      <c r="J396" s="350" t="str">
        <f t="array" ref="J396">IF(C396="","",
  IF(LEFT(C396,4)="2025",
    IFERROR(VLOOKUP(C396,{'2025'!B:B,'2025'!A:A},2,FALSE),""),
    IF(LEFT(C396,4)="2026",
      IFERROR(VLOOKUP(C396,{'2026'!B:B,'2026'!A:A},2,FALSE),""),
      ""
    )
  )
)</f>
        <v/>
      </c>
    </row>
    <row r="397" ht="22.5" customHeight="1">
      <c r="A397" s="350"/>
      <c r="B397" s="350"/>
      <c r="C397" s="350"/>
      <c r="D397" s="350"/>
      <c r="E397" s="350"/>
      <c r="F397" s="350"/>
      <c r="G397" s="350"/>
      <c r="H397" s="350"/>
      <c r="I397" s="350"/>
      <c r="J397" s="350" t="str">
        <f t="array" ref="J397">IF(C397="","",
  IF(LEFT(C397,4)="2025",
    IFERROR(VLOOKUP(C397,{'2025'!B:B,'2025'!A:A},2,FALSE),""),
    IF(LEFT(C397,4)="2026",
      IFERROR(VLOOKUP(C397,{'2026'!B:B,'2026'!A:A},2,FALSE),""),
      ""
    )
  )
)</f>
        <v/>
      </c>
    </row>
    <row r="398" ht="22.5" customHeight="1">
      <c r="A398" s="350"/>
      <c r="B398" s="350"/>
      <c r="C398" s="350"/>
      <c r="D398" s="350"/>
      <c r="E398" s="350"/>
      <c r="F398" s="350"/>
      <c r="G398" s="350"/>
      <c r="H398" s="350"/>
      <c r="I398" s="350"/>
      <c r="J398" s="350" t="str">
        <f t="array" ref="J398">IF(C398="","",
  IF(LEFT(C398,4)="2025",
    IFERROR(VLOOKUP(C398,{'2025'!B:B,'2025'!A:A},2,FALSE),""),
    IF(LEFT(C398,4)="2026",
      IFERROR(VLOOKUP(C398,{'2026'!B:B,'2026'!A:A},2,FALSE),""),
      ""
    )
  )
)</f>
        <v/>
      </c>
    </row>
    <row r="399" ht="22.5" customHeight="1">
      <c r="A399" s="350"/>
      <c r="B399" s="350"/>
      <c r="C399" s="350"/>
      <c r="D399" s="350"/>
      <c r="E399" s="350"/>
      <c r="F399" s="350"/>
      <c r="G399" s="350"/>
      <c r="H399" s="350"/>
      <c r="I399" s="350"/>
      <c r="J399" s="350" t="str">
        <f t="array" ref="J399">IF(C399="","",
  IF(LEFT(C399,4)="2025",
    IFERROR(VLOOKUP(C399,{'2025'!B:B,'2025'!A:A},2,FALSE),""),
    IF(LEFT(C399,4)="2026",
      IFERROR(VLOOKUP(C399,{'2026'!B:B,'2026'!A:A},2,FALSE),""),
      ""
    )
  )
)</f>
        <v/>
      </c>
    </row>
    <row r="400" ht="22.5" customHeight="1">
      <c r="A400" s="350"/>
      <c r="B400" s="350"/>
      <c r="C400" s="350"/>
      <c r="D400" s="350"/>
      <c r="E400" s="350"/>
      <c r="F400" s="350"/>
      <c r="G400" s="350"/>
      <c r="H400" s="350"/>
      <c r="I400" s="350"/>
      <c r="J400" s="350" t="str">
        <f t="array" ref="J400">IF(C400="","",
  IF(LEFT(C400,4)="2025",
    IFERROR(VLOOKUP(C400,{'2025'!B:B,'2025'!A:A},2,FALSE),""),
    IF(LEFT(C400,4)="2026",
      IFERROR(VLOOKUP(C400,{'2026'!B:B,'2026'!A:A},2,FALSE),""),
      ""
    )
  )
)</f>
        <v/>
      </c>
    </row>
    <row r="401" ht="22.5" customHeight="1">
      <c r="A401" s="350"/>
      <c r="B401" s="350"/>
      <c r="C401" s="350"/>
      <c r="D401" s="350"/>
      <c r="E401" s="350"/>
      <c r="F401" s="350"/>
      <c r="G401" s="350"/>
      <c r="H401" s="350"/>
      <c r="I401" s="350"/>
      <c r="J401" s="350" t="str">
        <f t="array" ref="J401">IF(C401="","",
  IF(LEFT(C401,4)="2025",
    IFERROR(VLOOKUP(C401,{'2025'!B:B,'2025'!A:A},2,FALSE),""),
    IF(LEFT(C401,4)="2026",
      IFERROR(VLOOKUP(C401,{'2026'!B:B,'2026'!A:A},2,FALSE),""),
      ""
    )
  )
)</f>
        <v/>
      </c>
    </row>
    <row r="402" ht="22.5" customHeight="1">
      <c r="A402" s="350"/>
      <c r="B402" s="350"/>
      <c r="C402" s="350"/>
      <c r="D402" s="350"/>
      <c r="E402" s="350"/>
      <c r="F402" s="350"/>
      <c r="G402" s="350"/>
      <c r="H402" s="350"/>
      <c r="I402" s="350"/>
      <c r="J402" s="350" t="str">
        <f t="array" ref="J402">IF(C402="","",
  IF(LEFT(C402,4)="2025",
    IFERROR(VLOOKUP(C402,{'2025'!B:B,'2025'!A:A},2,FALSE),""),
    IF(LEFT(C402,4)="2026",
      IFERROR(VLOOKUP(C402,{'2026'!B:B,'2026'!A:A},2,FALSE),""),
      ""
    )
  )
)</f>
        <v/>
      </c>
    </row>
    <row r="403" ht="22.5" customHeight="1">
      <c r="A403" s="350"/>
      <c r="B403" s="350"/>
      <c r="C403" s="350"/>
      <c r="D403" s="350"/>
      <c r="E403" s="350"/>
      <c r="F403" s="350"/>
      <c r="G403" s="350"/>
      <c r="H403" s="350"/>
      <c r="I403" s="350"/>
      <c r="J403" s="350" t="str">
        <f t="array" ref="J403">IF(C403="","",
  IF(LEFT(C403,4)="2025",
    IFERROR(VLOOKUP(C403,{'2025'!B:B,'2025'!A:A},2,FALSE),""),
    IF(LEFT(C403,4)="2026",
      IFERROR(VLOOKUP(C403,{'2026'!B:B,'2026'!A:A},2,FALSE),""),
      ""
    )
  )
)</f>
        <v/>
      </c>
    </row>
    <row r="404" ht="22.5" customHeight="1">
      <c r="A404" s="350"/>
      <c r="B404" s="350"/>
      <c r="C404" s="350"/>
      <c r="D404" s="350"/>
      <c r="E404" s="350"/>
      <c r="F404" s="350"/>
      <c r="G404" s="350"/>
      <c r="H404" s="350"/>
      <c r="I404" s="350"/>
      <c r="J404" s="350" t="str">
        <f t="array" ref="J404">IF(C404="","",
  IF(LEFT(C404,4)="2025",
    IFERROR(VLOOKUP(C404,{'2025'!B:B,'2025'!A:A},2,FALSE),""),
    IF(LEFT(C404,4)="2026",
      IFERROR(VLOOKUP(C404,{'2026'!B:B,'2026'!A:A},2,FALSE),""),
      ""
    )
  )
)</f>
        <v/>
      </c>
    </row>
    <row r="405" ht="22.5" customHeight="1">
      <c r="A405" s="350"/>
      <c r="B405" s="350"/>
      <c r="C405" s="350"/>
      <c r="D405" s="350"/>
      <c r="E405" s="350"/>
      <c r="F405" s="350"/>
      <c r="G405" s="350"/>
      <c r="H405" s="350"/>
      <c r="I405" s="350"/>
      <c r="J405" s="350" t="str">
        <f t="array" ref="J405">IF(C405="","",
  IF(LEFT(C405,4)="2025",
    IFERROR(VLOOKUP(C405,{'2025'!B:B,'2025'!A:A},2,FALSE),""),
    IF(LEFT(C405,4)="2026",
      IFERROR(VLOOKUP(C405,{'2026'!B:B,'2026'!A:A},2,FALSE),""),
      ""
    )
  )
)</f>
        <v/>
      </c>
    </row>
    <row r="406" ht="22.5" customHeight="1">
      <c r="A406" s="350"/>
      <c r="B406" s="350"/>
      <c r="C406" s="350"/>
      <c r="D406" s="350"/>
      <c r="E406" s="350"/>
      <c r="F406" s="350"/>
      <c r="G406" s="350"/>
      <c r="H406" s="350"/>
      <c r="I406" s="350"/>
      <c r="J406" s="350" t="str">
        <f t="array" ref="J406">IF(C406="","",
  IF(LEFT(C406,4)="2025",
    IFERROR(VLOOKUP(C406,{'2025'!B:B,'2025'!A:A},2,FALSE),""),
    IF(LEFT(C406,4)="2026",
      IFERROR(VLOOKUP(C406,{'2026'!B:B,'2026'!A:A},2,FALSE),""),
      ""
    )
  )
)</f>
        <v/>
      </c>
    </row>
    <row r="407" ht="22.5" customHeight="1">
      <c r="A407" s="350"/>
      <c r="B407" s="350"/>
      <c r="C407" s="350"/>
      <c r="D407" s="350"/>
      <c r="E407" s="350"/>
      <c r="F407" s="350"/>
      <c r="G407" s="350"/>
      <c r="H407" s="350"/>
      <c r="I407" s="350"/>
      <c r="J407" s="350" t="str">
        <f t="array" ref="J407">IF(C407="","",
  IF(LEFT(C407,4)="2025",
    IFERROR(VLOOKUP(C407,{'2025'!B:B,'2025'!A:A},2,FALSE),""),
    IF(LEFT(C407,4)="2026",
      IFERROR(VLOOKUP(C407,{'2026'!B:B,'2026'!A:A},2,FALSE),""),
      ""
    )
  )
)</f>
        <v/>
      </c>
    </row>
    <row r="408" ht="22.5" customHeight="1">
      <c r="A408" s="350"/>
      <c r="B408" s="350"/>
      <c r="C408" s="350"/>
      <c r="D408" s="350"/>
      <c r="E408" s="350"/>
      <c r="F408" s="350"/>
      <c r="G408" s="350"/>
      <c r="H408" s="350"/>
      <c r="I408" s="350"/>
      <c r="J408" s="350" t="str">
        <f t="array" ref="J408">IF(C408="","",
  IF(LEFT(C408,4)="2025",
    IFERROR(VLOOKUP(C408,{'2025'!B:B,'2025'!A:A},2,FALSE),""),
    IF(LEFT(C408,4)="2026",
      IFERROR(VLOOKUP(C408,{'2026'!B:B,'2026'!A:A},2,FALSE),""),
      ""
    )
  )
)</f>
        <v/>
      </c>
    </row>
    <row r="409" ht="22.5" customHeight="1">
      <c r="A409" s="350"/>
      <c r="B409" s="350"/>
      <c r="C409" s="350"/>
      <c r="D409" s="350"/>
      <c r="E409" s="350"/>
      <c r="F409" s="350"/>
      <c r="G409" s="350"/>
      <c r="H409" s="350"/>
      <c r="I409" s="350"/>
      <c r="J409" s="350" t="str">
        <f t="array" ref="J409">IF(C409="","",
  IF(LEFT(C409,4)="2025",
    IFERROR(VLOOKUP(C409,{'2025'!B:B,'2025'!A:A},2,FALSE),""),
    IF(LEFT(C409,4)="2026",
      IFERROR(VLOOKUP(C409,{'2026'!B:B,'2026'!A:A},2,FALSE),""),
      ""
    )
  )
)</f>
        <v/>
      </c>
    </row>
    <row r="410" ht="22.5" customHeight="1">
      <c r="A410" s="350"/>
      <c r="B410" s="350"/>
      <c r="C410" s="350"/>
      <c r="D410" s="350"/>
      <c r="E410" s="350"/>
      <c r="F410" s="350"/>
      <c r="G410" s="350"/>
      <c r="H410" s="350"/>
      <c r="I410" s="350"/>
      <c r="J410" s="350" t="str">
        <f t="array" ref="J410">IF(C410="","",
  IF(LEFT(C410,4)="2025",
    IFERROR(VLOOKUP(C410,{'2025'!B:B,'2025'!A:A},2,FALSE),""),
    IF(LEFT(C410,4)="2026",
      IFERROR(VLOOKUP(C410,{'2026'!B:B,'2026'!A:A},2,FALSE),""),
      ""
    )
  )
)</f>
        <v/>
      </c>
    </row>
    <row r="411" ht="22.5" customHeight="1">
      <c r="A411" s="350"/>
      <c r="B411" s="350"/>
      <c r="C411" s="350"/>
      <c r="D411" s="350"/>
      <c r="E411" s="350"/>
      <c r="F411" s="350"/>
      <c r="G411" s="350"/>
      <c r="H411" s="350"/>
      <c r="I411" s="350"/>
      <c r="J411" s="350" t="str">
        <f t="array" ref="J411">IF(C411="","",
  IF(LEFT(C411,4)="2025",
    IFERROR(VLOOKUP(C411,{'2025'!B:B,'2025'!A:A},2,FALSE),""),
    IF(LEFT(C411,4)="2026",
      IFERROR(VLOOKUP(C411,{'2026'!B:B,'2026'!A:A},2,FALSE),""),
      ""
    )
  )
)</f>
        <v/>
      </c>
    </row>
    <row r="412" ht="22.5" customHeight="1">
      <c r="A412" s="350"/>
      <c r="B412" s="350"/>
      <c r="C412" s="350"/>
      <c r="D412" s="350"/>
      <c r="E412" s="350"/>
      <c r="F412" s="350"/>
      <c r="G412" s="350"/>
      <c r="H412" s="350"/>
      <c r="I412" s="350"/>
      <c r="J412" s="350" t="str">
        <f t="array" ref="J412">IF(C412="","",
  IF(LEFT(C412,4)="2025",
    IFERROR(VLOOKUP(C412,{'2025'!B:B,'2025'!A:A},2,FALSE),""),
    IF(LEFT(C412,4)="2026",
      IFERROR(VLOOKUP(C412,{'2026'!B:B,'2026'!A:A},2,FALSE),""),
      ""
    )
  )
)</f>
        <v/>
      </c>
    </row>
    <row r="413" ht="22.5" customHeight="1">
      <c r="A413" s="350"/>
      <c r="B413" s="350"/>
      <c r="C413" s="350"/>
      <c r="D413" s="350"/>
      <c r="E413" s="350"/>
      <c r="F413" s="350"/>
      <c r="G413" s="350"/>
      <c r="H413" s="350"/>
      <c r="I413" s="350"/>
      <c r="J413" s="350" t="str">
        <f t="array" ref="J413">IF(C413="","",
  IF(LEFT(C413,4)="2025",
    IFERROR(VLOOKUP(C413,{'2025'!B:B,'2025'!A:A},2,FALSE),""),
    IF(LEFT(C413,4)="2026",
      IFERROR(VLOOKUP(C413,{'2026'!B:B,'2026'!A:A},2,FALSE),""),
      ""
    )
  )
)</f>
        <v/>
      </c>
    </row>
    <row r="414" ht="22.5" customHeight="1">
      <c r="A414" s="350"/>
      <c r="B414" s="350"/>
      <c r="C414" s="350"/>
      <c r="D414" s="350"/>
      <c r="E414" s="350"/>
      <c r="F414" s="350"/>
      <c r="G414" s="350"/>
      <c r="H414" s="350"/>
      <c r="I414" s="350"/>
      <c r="J414" s="350" t="str">
        <f t="array" ref="J414">IF(C414="","",
  IF(LEFT(C414,4)="2025",
    IFERROR(VLOOKUP(C414,{'2025'!B:B,'2025'!A:A},2,FALSE),""),
    IF(LEFT(C414,4)="2026",
      IFERROR(VLOOKUP(C414,{'2026'!B:B,'2026'!A:A},2,FALSE),""),
      ""
    )
  )
)</f>
        <v/>
      </c>
    </row>
    <row r="415" ht="22.5" customHeight="1">
      <c r="A415" s="350"/>
      <c r="B415" s="350"/>
      <c r="C415" s="350"/>
      <c r="D415" s="350"/>
      <c r="E415" s="350"/>
      <c r="F415" s="350"/>
      <c r="G415" s="350"/>
      <c r="H415" s="350"/>
      <c r="I415" s="350"/>
      <c r="J415" s="350" t="str">
        <f t="array" ref="J415">IF(C415="","",
  IF(LEFT(C415,4)="2025",
    IFERROR(VLOOKUP(C415,{'2025'!B:B,'2025'!A:A},2,FALSE),""),
    IF(LEFT(C415,4)="2026",
      IFERROR(VLOOKUP(C415,{'2026'!B:B,'2026'!A:A},2,FALSE),""),
      ""
    )
  )
)</f>
        <v/>
      </c>
    </row>
    <row r="416" ht="22.5" customHeight="1">
      <c r="A416" s="350"/>
      <c r="B416" s="350"/>
      <c r="C416" s="350"/>
      <c r="D416" s="350"/>
      <c r="E416" s="350"/>
      <c r="F416" s="350"/>
      <c r="G416" s="350"/>
      <c r="H416" s="350"/>
      <c r="I416" s="350"/>
      <c r="J416" s="350" t="str">
        <f t="array" ref="J416">IF(C416="","",
  IF(LEFT(C416,4)="2025",
    IFERROR(VLOOKUP(C416,{'2025'!B:B,'2025'!A:A},2,FALSE),""),
    IF(LEFT(C416,4)="2026",
      IFERROR(VLOOKUP(C416,{'2026'!B:B,'2026'!A:A},2,FALSE),""),
      ""
    )
  )
)</f>
        <v/>
      </c>
    </row>
    <row r="417" ht="22.5" customHeight="1">
      <c r="A417" s="350"/>
      <c r="B417" s="350"/>
      <c r="C417" s="350"/>
      <c r="D417" s="350"/>
      <c r="E417" s="350"/>
      <c r="F417" s="350"/>
      <c r="G417" s="350"/>
      <c r="H417" s="350"/>
      <c r="I417" s="350"/>
      <c r="J417" s="350" t="str">
        <f t="array" ref="J417">IF(C417="","",
  IF(LEFT(C417,4)="2025",
    IFERROR(VLOOKUP(C417,{'2025'!B:B,'2025'!A:A},2,FALSE),""),
    IF(LEFT(C417,4)="2026",
      IFERROR(VLOOKUP(C417,{'2026'!B:B,'2026'!A:A},2,FALSE),""),
      ""
    )
  )
)</f>
        <v/>
      </c>
    </row>
    <row r="418" ht="22.5" customHeight="1">
      <c r="A418" s="350"/>
      <c r="B418" s="350"/>
      <c r="C418" s="350"/>
      <c r="D418" s="350"/>
      <c r="E418" s="350"/>
      <c r="F418" s="350"/>
      <c r="G418" s="350"/>
      <c r="H418" s="350"/>
      <c r="I418" s="350"/>
      <c r="J418" s="350" t="str">
        <f t="array" ref="J418">IF(C418="","",
  IF(LEFT(C418,4)="2025",
    IFERROR(VLOOKUP(C418,{'2025'!B:B,'2025'!A:A},2,FALSE),""),
    IF(LEFT(C418,4)="2026",
      IFERROR(VLOOKUP(C418,{'2026'!B:B,'2026'!A:A},2,FALSE),""),
      ""
    )
  )
)</f>
        <v/>
      </c>
    </row>
    <row r="419" ht="22.5" customHeight="1">
      <c r="A419" s="350"/>
      <c r="B419" s="350"/>
      <c r="C419" s="350"/>
      <c r="D419" s="350"/>
      <c r="E419" s="350"/>
      <c r="F419" s="350"/>
      <c r="G419" s="350"/>
      <c r="H419" s="350"/>
      <c r="I419" s="350"/>
      <c r="J419" s="350" t="str">
        <f t="array" ref="J419">IF(C419="","",
  IF(LEFT(C419,4)="2025",
    IFERROR(VLOOKUP(C419,{'2025'!B:B,'2025'!A:A},2,FALSE),""),
    IF(LEFT(C419,4)="2026",
      IFERROR(VLOOKUP(C419,{'2026'!B:B,'2026'!A:A},2,FALSE),""),
      ""
    )
  )
)</f>
        <v/>
      </c>
    </row>
    <row r="420" ht="22.5" customHeight="1">
      <c r="A420" s="350"/>
      <c r="B420" s="350"/>
      <c r="C420" s="350"/>
      <c r="D420" s="350"/>
      <c r="E420" s="350"/>
      <c r="F420" s="350"/>
      <c r="G420" s="350"/>
      <c r="H420" s="350"/>
      <c r="I420" s="350"/>
      <c r="J420" s="350" t="str">
        <f t="array" ref="J420">IF(C420="","",
  IF(LEFT(C420,4)="2025",
    IFERROR(VLOOKUP(C420,{'2025'!B:B,'2025'!A:A},2,FALSE),""),
    IF(LEFT(C420,4)="2026",
      IFERROR(VLOOKUP(C420,{'2026'!B:B,'2026'!A:A},2,FALSE),""),
      ""
    )
  )
)</f>
        <v/>
      </c>
    </row>
    <row r="421" ht="22.5" customHeight="1">
      <c r="A421" s="350"/>
      <c r="B421" s="350"/>
      <c r="C421" s="350"/>
      <c r="D421" s="350"/>
      <c r="E421" s="350"/>
      <c r="F421" s="350"/>
      <c r="G421" s="350"/>
      <c r="H421" s="350"/>
      <c r="I421" s="350"/>
      <c r="J421" s="350" t="str">
        <f t="array" ref="J421">IF(C421="","",
  IF(LEFT(C421,4)="2025",
    IFERROR(VLOOKUP(C421,{'2025'!B:B,'2025'!A:A},2,FALSE),""),
    IF(LEFT(C421,4)="2026",
      IFERROR(VLOOKUP(C421,{'2026'!B:B,'2026'!A:A},2,FALSE),""),
      ""
    )
  )
)</f>
        <v/>
      </c>
    </row>
    <row r="422" ht="22.5" customHeight="1">
      <c r="A422" s="350"/>
      <c r="B422" s="350"/>
      <c r="C422" s="350"/>
      <c r="D422" s="350"/>
      <c r="E422" s="350"/>
      <c r="F422" s="350"/>
      <c r="G422" s="350"/>
      <c r="H422" s="350"/>
      <c r="I422" s="350"/>
      <c r="J422" s="350" t="str">
        <f t="array" ref="J422">IF(C422="","",
  IF(LEFT(C422,4)="2025",
    IFERROR(VLOOKUP(C422,{'2025'!B:B,'2025'!A:A},2,FALSE),""),
    IF(LEFT(C422,4)="2026",
      IFERROR(VLOOKUP(C422,{'2026'!B:B,'2026'!A:A},2,FALSE),""),
      ""
    )
  )
)</f>
        <v/>
      </c>
    </row>
    <row r="423" ht="22.5" customHeight="1">
      <c r="A423" s="350"/>
      <c r="B423" s="350"/>
      <c r="C423" s="350"/>
      <c r="D423" s="350"/>
      <c r="E423" s="350"/>
      <c r="F423" s="350"/>
      <c r="G423" s="350"/>
      <c r="H423" s="350"/>
      <c r="I423" s="350"/>
      <c r="J423" s="350" t="str">
        <f t="array" ref="J423">IF(C423="","",
  IF(LEFT(C423,4)="2025",
    IFERROR(VLOOKUP(C423,{'2025'!B:B,'2025'!A:A},2,FALSE),""),
    IF(LEFT(C423,4)="2026",
      IFERROR(VLOOKUP(C423,{'2026'!B:B,'2026'!A:A},2,FALSE),""),
      ""
    )
  )
)</f>
        <v/>
      </c>
    </row>
    <row r="424" ht="22.5" customHeight="1">
      <c r="A424" s="350"/>
      <c r="B424" s="350"/>
      <c r="C424" s="350"/>
      <c r="D424" s="350"/>
      <c r="E424" s="350"/>
      <c r="F424" s="350"/>
      <c r="G424" s="350"/>
      <c r="H424" s="350"/>
      <c r="I424" s="350"/>
      <c r="J424" s="350" t="str">
        <f t="array" ref="J424">IF(C424="","",
  IF(LEFT(C424,4)="2025",
    IFERROR(VLOOKUP(C424,{'2025'!B:B,'2025'!A:A},2,FALSE),""),
    IF(LEFT(C424,4)="2026",
      IFERROR(VLOOKUP(C424,{'2026'!B:B,'2026'!A:A},2,FALSE),""),
      ""
    )
  )
)</f>
        <v/>
      </c>
    </row>
    <row r="425" ht="22.5" customHeight="1">
      <c r="A425" s="350"/>
      <c r="B425" s="350"/>
      <c r="C425" s="350"/>
      <c r="D425" s="350"/>
      <c r="E425" s="350"/>
      <c r="F425" s="350"/>
      <c r="G425" s="350"/>
      <c r="H425" s="350"/>
      <c r="I425" s="350"/>
      <c r="J425" s="350" t="str">
        <f t="array" ref="J425">IF(C425="","",
  IF(LEFT(C425,4)="2025",
    IFERROR(VLOOKUP(C425,{'2025'!B:B,'2025'!A:A},2,FALSE),""),
    IF(LEFT(C425,4)="2026",
      IFERROR(VLOOKUP(C425,{'2026'!B:B,'2026'!A:A},2,FALSE),""),
      ""
    )
  )
)</f>
        <v/>
      </c>
    </row>
    <row r="426" ht="22.5" customHeight="1">
      <c r="A426" s="350"/>
      <c r="B426" s="350"/>
      <c r="C426" s="350"/>
      <c r="D426" s="350"/>
      <c r="E426" s="350"/>
      <c r="F426" s="350"/>
      <c r="G426" s="350"/>
      <c r="H426" s="350"/>
      <c r="I426" s="350"/>
      <c r="J426" s="350" t="str">
        <f t="array" ref="J426">IF(C426="","",
  IF(LEFT(C426,4)="2025",
    IFERROR(VLOOKUP(C426,{'2025'!B:B,'2025'!A:A},2,FALSE),""),
    IF(LEFT(C426,4)="2026",
      IFERROR(VLOOKUP(C426,{'2026'!B:B,'2026'!A:A},2,FALSE),""),
      ""
    )
  )
)</f>
        <v/>
      </c>
    </row>
    <row r="427" ht="22.5" customHeight="1">
      <c r="A427" s="350"/>
      <c r="B427" s="350"/>
      <c r="C427" s="350"/>
      <c r="D427" s="350"/>
      <c r="E427" s="350"/>
      <c r="F427" s="350"/>
      <c r="G427" s="350"/>
      <c r="H427" s="350"/>
      <c r="I427" s="350"/>
      <c r="J427" s="350" t="str">
        <f t="array" ref="J427">IF(C427="","",
  IF(LEFT(C427,4)="2025",
    IFERROR(VLOOKUP(C427,{'2025'!B:B,'2025'!A:A},2,FALSE),""),
    IF(LEFT(C427,4)="2026",
      IFERROR(VLOOKUP(C427,{'2026'!B:B,'2026'!A:A},2,FALSE),""),
      ""
    )
  )
)</f>
        <v/>
      </c>
    </row>
    <row r="428" ht="22.5" customHeight="1">
      <c r="A428" s="350"/>
      <c r="B428" s="350"/>
      <c r="C428" s="350"/>
      <c r="D428" s="350"/>
      <c r="E428" s="350"/>
      <c r="F428" s="350"/>
      <c r="G428" s="350"/>
      <c r="H428" s="350"/>
      <c r="I428" s="350"/>
      <c r="J428" s="350" t="str">
        <f t="array" ref="J428">IF(C428="","",
  IF(LEFT(C428,4)="2025",
    IFERROR(VLOOKUP(C428,{'2025'!B:B,'2025'!A:A},2,FALSE),""),
    IF(LEFT(C428,4)="2026",
      IFERROR(VLOOKUP(C428,{'2026'!B:B,'2026'!A:A},2,FALSE),""),
      ""
    )
  )
)</f>
        <v/>
      </c>
    </row>
    <row r="429" ht="22.5" customHeight="1">
      <c r="A429" s="350"/>
      <c r="B429" s="350"/>
      <c r="C429" s="350"/>
      <c r="D429" s="350"/>
      <c r="E429" s="350"/>
      <c r="F429" s="350"/>
      <c r="G429" s="350"/>
      <c r="H429" s="350"/>
      <c r="I429" s="350"/>
      <c r="J429" s="350" t="str">
        <f t="array" ref="J429">IF(C429="","",
  IF(LEFT(C429,4)="2025",
    IFERROR(VLOOKUP(C429,{'2025'!B:B,'2025'!A:A},2,FALSE),""),
    IF(LEFT(C429,4)="2026",
      IFERROR(VLOOKUP(C429,{'2026'!B:B,'2026'!A:A},2,FALSE),""),
      ""
    )
  )
)</f>
        <v/>
      </c>
    </row>
    <row r="430" ht="22.5" customHeight="1">
      <c r="A430" s="350"/>
      <c r="B430" s="350"/>
      <c r="C430" s="350"/>
      <c r="D430" s="350"/>
      <c r="E430" s="350"/>
      <c r="F430" s="350"/>
      <c r="G430" s="350"/>
      <c r="H430" s="350"/>
      <c r="I430" s="350"/>
      <c r="J430" s="350" t="str">
        <f t="array" ref="J430">IF(C430="","",
  IF(LEFT(C430,4)="2025",
    IFERROR(VLOOKUP(C430,{'2025'!B:B,'2025'!A:A},2,FALSE),""),
    IF(LEFT(C430,4)="2026",
      IFERROR(VLOOKUP(C430,{'2026'!B:B,'2026'!A:A},2,FALSE),""),
      ""
    )
  )
)</f>
        <v/>
      </c>
    </row>
    <row r="431" ht="22.5" customHeight="1">
      <c r="A431" s="350"/>
      <c r="B431" s="350"/>
      <c r="C431" s="350"/>
      <c r="D431" s="350"/>
      <c r="E431" s="350"/>
      <c r="F431" s="350"/>
      <c r="G431" s="350"/>
      <c r="H431" s="350"/>
      <c r="I431" s="350"/>
      <c r="J431" s="350" t="str">
        <f t="array" ref="J431">IF(C431="","",
  IF(LEFT(C431,4)="2025",
    IFERROR(VLOOKUP(C431,{'2025'!B:B,'2025'!A:A},2,FALSE),""),
    IF(LEFT(C431,4)="2026",
      IFERROR(VLOOKUP(C431,{'2026'!B:B,'2026'!A:A},2,FALSE),""),
      ""
    )
  )
)</f>
        <v/>
      </c>
    </row>
    <row r="432" ht="22.5" customHeight="1">
      <c r="A432" s="350"/>
      <c r="B432" s="350"/>
      <c r="C432" s="350"/>
      <c r="D432" s="350"/>
      <c r="E432" s="350"/>
      <c r="F432" s="350"/>
      <c r="G432" s="350"/>
      <c r="H432" s="350"/>
      <c r="I432" s="350"/>
      <c r="J432" s="350" t="str">
        <f t="array" ref="J432">IF(C432="","",
  IF(LEFT(C432,4)="2025",
    IFERROR(VLOOKUP(C432,{'2025'!B:B,'2025'!A:A},2,FALSE),""),
    IF(LEFT(C432,4)="2026",
      IFERROR(VLOOKUP(C432,{'2026'!B:B,'2026'!A:A},2,FALSE),""),
      ""
    )
  )
)</f>
        <v/>
      </c>
    </row>
    <row r="433" ht="22.5" customHeight="1">
      <c r="A433" s="350"/>
      <c r="B433" s="350"/>
      <c r="C433" s="350"/>
      <c r="D433" s="350"/>
      <c r="E433" s="350"/>
      <c r="F433" s="350"/>
      <c r="G433" s="350"/>
      <c r="H433" s="350"/>
      <c r="I433" s="350"/>
      <c r="J433" s="350" t="str">
        <f t="array" ref="J433">IF(C433="","",
  IF(LEFT(C433,4)="2025",
    IFERROR(VLOOKUP(C433,{'2025'!B:B,'2025'!A:A},2,FALSE),""),
    IF(LEFT(C433,4)="2026",
      IFERROR(VLOOKUP(C433,{'2026'!B:B,'2026'!A:A},2,FALSE),""),
      ""
    )
  )
)</f>
        <v/>
      </c>
    </row>
    <row r="434" ht="22.5" customHeight="1">
      <c r="A434" s="350"/>
      <c r="B434" s="350"/>
      <c r="C434" s="350"/>
      <c r="D434" s="350"/>
      <c r="E434" s="350"/>
      <c r="F434" s="350"/>
      <c r="G434" s="350"/>
      <c r="H434" s="350"/>
      <c r="I434" s="350"/>
      <c r="J434" s="350" t="str">
        <f t="array" ref="J434">IF(C434="","",
  IF(LEFT(C434,4)="2025",
    IFERROR(VLOOKUP(C434,{'2025'!B:B,'2025'!A:A},2,FALSE),""),
    IF(LEFT(C434,4)="2026",
      IFERROR(VLOOKUP(C434,{'2026'!B:B,'2026'!A:A},2,FALSE),""),
      ""
    )
  )
)</f>
        <v/>
      </c>
    </row>
    <row r="435" ht="22.5" customHeight="1">
      <c r="A435" s="350"/>
      <c r="B435" s="350"/>
      <c r="C435" s="350"/>
      <c r="D435" s="350"/>
      <c r="E435" s="350"/>
      <c r="F435" s="350"/>
      <c r="G435" s="350"/>
      <c r="H435" s="350"/>
      <c r="I435" s="350"/>
      <c r="J435" s="350" t="str">
        <f t="array" ref="J435">IF(C435="","",
  IF(LEFT(C435,4)="2025",
    IFERROR(VLOOKUP(C435,{'2025'!B:B,'2025'!A:A},2,FALSE),""),
    IF(LEFT(C435,4)="2026",
      IFERROR(VLOOKUP(C435,{'2026'!B:B,'2026'!A:A},2,FALSE),""),
      ""
    )
  )
)</f>
        <v/>
      </c>
    </row>
    <row r="436" ht="22.5" customHeight="1">
      <c r="A436" s="350"/>
      <c r="B436" s="350"/>
      <c r="C436" s="350"/>
      <c r="D436" s="350"/>
      <c r="E436" s="350"/>
      <c r="F436" s="350"/>
      <c r="G436" s="350"/>
      <c r="H436" s="350"/>
      <c r="I436" s="350"/>
      <c r="J436" s="350" t="str">
        <f t="array" ref="J436">IF(C436="","",
  IF(LEFT(C436,4)="2025",
    IFERROR(VLOOKUP(C436,{'2025'!B:B,'2025'!A:A},2,FALSE),""),
    IF(LEFT(C436,4)="2026",
      IFERROR(VLOOKUP(C436,{'2026'!B:B,'2026'!A:A},2,FALSE),""),
      ""
    )
  )
)</f>
        <v/>
      </c>
    </row>
    <row r="437" ht="22.5" customHeight="1">
      <c r="A437" s="350"/>
      <c r="B437" s="350"/>
      <c r="C437" s="350"/>
      <c r="D437" s="350"/>
      <c r="E437" s="350"/>
      <c r="F437" s="350"/>
      <c r="G437" s="350"/>
      <c r="H437" s="350"/>
      <c r="I437" s="350"/>
      <c r="J437" s="350" t="str">
        <f t="array" ref="J437">IF(C437="","",
  IF(LEFT(C437,4)="2025",
    IFERROR(VLOOKUP(C437,{'2025'!B:B,'2025'!A:A},2,FALSE),""),
    IF(LEFT(C437,4)="2026",
      IFERROR(VLOOKUP(C437,{'2026'!B:B,'2026'!A:A},2,FALSE),""),
      ""
    )
  )
)</f>
        <v/>
      </c>
    </row>
    <row r="438" ht="22.5" customHeight="1">
      <c r="A438" s="350"/>
      <c r="B438" s="350"/>
      <c r="C438" s="350"/>
      <c r="D438" s="350"/>
      <c r="E438" s="350"/>
      <c r="F438" s="350"/>
      <c r="G438" s="350"/>
      <c r="H438" s="350"/>
      <c r="I438" s="350"/>
      <c r="J438" s="350" t="str">
        <f t="array" ref="J438">IF(C438="","",
  IF(LEFT(C438,4)="2025",
    IFERROR(VLOOKUP(C438,{'2025'!B:B,'2025'!A:A},2,FALSE),""),
    IF(LEFT(C438,4)="2026",
      IFERROR(VLOOKUP(C438,{'2026'!B:B,'2026'!A:A},2,FALSE),""),
      ""
    )
  )
)</f>
        <v/>
      </c>
    </row>
    <row r="439" ht="22.5" customHeight="1">
      <c r="A439" s="350"/>
      <c r="B439" s="350"/>
      <c r="C439" s="350"/>
      <c r="D439" s="350"/>
      <c r="E439" s="350"/>
      <c r="F439" s="350"/>
      <c r="G439" s="350"/>
      <c r="H439" s="350"/>
      <c r="I439" s="350"/>
      <c r="J439" s="350" t="str">
        <f t="array" ref="J439">IF(C439="","",
  IF(LEFT(C439,4)="2025",
    IFERROR(VLOOKUP(C439,{'2025'!B:B,'2025'!A:A},2,FALSE),""),
    IF(LEFT(C439,4)="2026",
      IFERROR(VLOOKUP(C439,{'2026'!B:B,'2026'!A:A},2,FALSE),""),
      ""
    )
  )
)</f>
        <v/>
      </c>
    </row>
    <row r="440" ht="22.5" customHeight="1">
      <c r="A440" s="350"/>
      <c r="B440" s="350"/>
      <c r="C440" s="350"/>
      <c r="D440" s="350"/>
      <c r="E440" s="350"/>
      <c r="F440" s="350"/>
      <c r="G440" s="350"/>
      <c r="H440" s="350"/>
      <c r="I440" s="350"/>
      <c r="J440" s="350" t="str">
        <f t="array" ref="J440">IF(C440="","",
  IF(LEFT(C440,4)="2025",
    IFERROR(VLOOKUP(C440,{'2025'!B:B,'2025'!A:A},2,FALSE),""),
    IF(LEFT(C440,4)="2026",
      IFERROR(VLOOKUP(C440,{'2026'!B:B,'2026'!A:A},2,FALSE),""),
      ""
    )
  )
)</f>
        <v/>
      </c>
    </row>
    <row r="441" ht="22.5" customHeight="1">
      <c r="A441" s="350"/>
      <c r="B441" s="350"/>
      <c r="C441" s="350"/>
      <c r="D441" s="350"/>
      <c r="E441" s="350"/>
      <c r="F441" s="350"/>
      <c r="G441" s="350"/>
      <c r="H441" s="350"/>
      <c r="I441" s="350"/>
      <c r="J441" s="350" t="str">
        <f t="array" ref="J441">IF(C441="","",
  IF(LEFT(C441,4)="2025",
    IFERROR(VLOOKUP(C441,{'2025'!B:B,'2025'!A:A},2,FALSE),""),
    IF(LEFT(C441,4)="2026",
      IFERROR(VLOOKUP(C441,{'2026'!B:B,'2026'!A:A},2,FALSE),""),
      ""
    )
  )
)</f>
        <v/>
      </c>
    </row>
    <row r="442" ht="22.5" customHeight="1">
      <c r="A442" s="350"/>
      <c r="B442" s="350"/>
      <c r="C442" s="350"/>
      <c r="D442" s="350"/>
      <c r="E442" s="350"/>
      <c r="F442" s="350"/>
      <c r="G442" s="350"/>
      <c r="H442" s="350"/>
      <c r="I442" s="350"/>
      <c r="J442" s="350" t="str">
        <f t="array" ref="J442">IF(C442="","",
  IF(LEFT(C442,4)="2025",
    IFERROR(VLOOKUP(C442,{'2025'!B:B,'2025'!A:A},2,FALSE),""),
    IF(LEFT(C442,4)="2026",
      IFERROR(VLOOKUP(C442,{'2026'!B:B,'2026'!A:A},2,FALSE),""),
      ""
    )
  )
)</f>
        <v/>
      </c>
    </row>
    <row r="443" ht="22.5" customHeight="1">
      <c r="A443" s="350"/>
      <c r="B443" s="350"/>
      <c r="C443" s="350"/>
      <c r="D443" s="350"/>
      <c r="E443" s="350"/>
      <c r="F443" s="350"/>
      <c r="G443" s="350"/>
      <c r="H443" s="350"/>
      <c r="I443" s="350"/>
      <c r="J443" s="350" t="str">
        <f t="array" ref="J443">IF(C443="","",
  IF(LEFT(C443,4)="2025",
    IFERROR(VLOOKUP(C443,{'2025'!B:B,'2025'!A:A},2,FALSE),""),
    IF(LEFT(C443,4)="2026",
      IFERROR(VLOOKUP(C443,{'2026'!B:B,'2026'!A:A},2,FALSE),""),
      ""
    )
  )
)</f>
        <v/>
      </c>
    </row>
    <row r="444" ht="22.5" customHeight="1">
      <c r="A444" s="350"/>
      <c r="B444" s="350"/>
      <c r="C444" s="350"/>
      <c r="D444" s="350"/>
      <c r="E444" s="350"/>
      <c r="F444" s="350"/>
      <c r="G444" s="350"/>
      <c r="H444" s="350"/>
      <c r="I444" s="350"/>
      <c r="J444" s="350" t="str">
        <f t="array" ref="J444">IF(C444="","",
  IF(LEFT(C444,4)="2025",
    IFERROR(VLOOKUP(C444,{'2025'!B:B,'2025'!A:A},2,FALSE),""),
    IF(LEFT(C444,4)="2026",
      IFERROR(VLOOKUP(C444,{'2026'!B:B,'2026'!A:A},2,FALSE),""),
      ""
    )
  )
)</f>
        <v/>
      </c>
    </row>
    <row r="445" ht="22.5" customHeight="1">
      <c r="A445" s="350"/>
      <c r="B445" s="350"/>
      <c r="C445" s="350"/>
      <c r="D445" s="350"/>
      <c r="E445" s="350"/>
      <c r="F445" s="350"/>
      <c r="G445" s="350"/>
      <c r="H445" s="350"/>
      <c r="I445" s="350"/>
      <c r="J445" s="350" t="str">
        <f t="array" ref="J445">IF(C445="","",
  IF(LEFT(C445,4)="2025",
    IFERROR(VLOOKUP(C445,{'2025'!B:B,'2025'!A:A},2,FALSE),""),
    IF(LEFT(C445,4)="2026",
      IFERROR(VLOOKUP(C445,{'2026'!B:B,'2026'!A:A},2,FALSE),""),
      ""
    )
  )
)</f>
        <v/>
      </c>
    </row>
    <row r="446" ht="22.5" customHeight="1">
      <c r="A446" s="350"/>
      <c r="B446" s="350"/>
      <c r="C446" s="350"/>
      <c r="D446" s="350"/>
      <c r="E446" s="350"/>
      <c r="F446" s="350"/>
      <c r="G446" s="350"/>
      <c r="H446" s="350"/>
      <c r="I446" s="350"/>
      <c r="J446" s="350" t="str">
        <f t="array" ref="J446">IF(C446="","",
  IF(LEFT(C446,4)="2025",
    IFERROR(VLOOKUP(C446,{'2025'!B:B,'2025'!A:A},2,FALSE),""),
    IF(LEFT(C446,4)="2026",
      IFERROR(VLOOKUP(C446,{'2026'!B:B,'2026'!A:A},2,FALSE),""),
      ""
    )
  )
)</f>
        <v/>
      </c>
    </row>
    <row r="447" ht="22.5" customHeight="1">
      <c r="A447" s="350"/>
      <c r="B447" s="350"/>
      <c r="C447" s="350"/>
      <c r="D447" s="350"/>
      <c r="E447" s="350"/>
      <c r="F447" s="350"/>
      <c r="G447" s="350"/>
      <c r="H447" s="350"/>
      <c r="I447" s="350"/>
      <c r="J447" s="350" t="str">
        <f t="array" ref="J447">IF(C447="","",
  IF(LEFT(C447,4)="2025",
    IFERROR(VLOOKUP(C447,{'2025'!B:B,'2025'!A:A},2,FALSE),""),
    IF(LEFT(C447,4)="2026",
      IFERROR(VLOOKUP(C447,{'2026'!B:B,'2026'!A:A},2,FALSE),""),
      ""
    )
  )
)</f>
        <v/>
      </c>
    </row>
    <row r="448" ht="22.5" customHeight="1">
      <c r="A448" s="350"/>
      <c r="B448" s="350"/>
      <c r="C448" s="350"/>
      <c r="D448" s="350"/>
      <c r="E448" s="350"/>
      <c r="F448" s="350"/>
      <c r="G448" s="350"/>
      <c r="H448" s="350"/>
      <c r="I448" s="350"/>
      <c r="J448" s="350" t="str">
        <f t="array" ref="J448">IF(C448="","",
  IF(LEFT(C448,4)="2025",
    IFERROR(VLOOKUP(C448,{'2025'!B:B,'2025'!A:A},2,FALSE),""),
    IF(LEFT(C448,4)="2026",
      IFERROR(VLOOKUP(C448,{'2026'!B:B,'2026'!A:A},2,FALSE),""),
      ""
    )
  )
)</f>
        <v/>
      </c>
    </row>
    <row r="449" ht="22.5" customHeight="1">
      <c r="A449" s="350"/>
      <c r="B449" s="350"/>
      <c r="C449" s="350"/>
      <c r="D449" s="350"/>
      <c r="E449" s="350"/>
      <c r="F449" s="350"/>
      <c r="G449" s="350"/>
      <c r="H449" s="350"/>
      <c r="I449" s="350"/>
      <c r="J449" s="350" t="str">
        <f t="array" ref="J449">IF(C449="","",
  IF(LEFT(C449,4)="2025",
    IFERROR(VLOOKUP(C449,{'2025'!B:B,'2025'!A:A},2,FALSE),""),
    IF(LEFT(C449,4)="2026",
      IFERROR(VLOOKUP(C449,{'2026'!B:B,'2026'!A:A},2,FALSE),""),
      ""
    )
  )
)</f>
        <v/>
      </c>
    </row>
    <row r="450" ht="22.5" customHeight="1">
      <c r="A450" s="350"/>
      <c r="B450" s="350"/>
      <c r="C450" s="350"/>
      <c r="D450" s="350"/>
      <c r="E450" s="350"/>
      <c r="F450" s="350"/>
      <c r="G450" s="350"/>
      <c r="H450" s="350"/>
      <c r="I450" s="350"/>
      <c r="J450" s="350" t="str">
        <f t="array" ref="J450">IF(C450="","",
  IF(LEFT(C450,4)="2025",
    IFERROR(VLOOKUP(C450,{'2025'!B:B,'2025'!A:A},2,FALSE),""),
    IF(LEFT(C450,4)="2026",
      IFERROR(VLOOKUP(C450,{'2026'!B:B,'2026'!A:A},2,FALSE),""),
      ""
    )
  )
)</f>
        <v/>
      </c>
    </row>
    <row r="451" ht="22.5" customHeight="1">
      <c r="A451" s="350"/>
      <c r="B451" s="350"/>
      <c r="C451" s="350"/>
      <c r="D451" s="350"/>
      <c r="E451" s="350"/>
      <c r="F451" s="350"/>
      <c r="G451" s="350"/>
      <c r="H451" s="350"/>
      <c r="I451" s="350"/>
      <c r="J451" s="350" t="str">
        <f t="array" ref="J451">IF(C451="","",
  IF(LEFT(C451,4)="2025",
    IFERROR(VLOOKUP(C451,{'2025'!B:B,'2025'!A:A},2,FALSE),""),
    IF(LEFT(C451,4)="2026",
      IFERROR(VLOOKUP(C451,{'2026'!B:B,'2026'!A:A},2,FALSE),""),
      ""
    )
  )
)</f>
        <v/>
      </c>
    </row>
    <row r="452" ht="22.5" customHeight="1">
      <c r="A452" s="350"/>
      <c r="B452" s="350"/>
      <c r="C452" s="350"/>
      <c r="D452" s="350"/>
      <c r="E452" s="350"/>
      <c r="F452" s="350"/>
      <c r="G452" s="350"/>
      <c r="H452" s="350"/>
      <c r="I452" s="350"/>
      <c r="J452" s="350" t="str">
        <f t="array" ref="J452">IF(C452="","",
  IF(LEFT(C452,4)="2025",
    IFERROR(VLOOKUP(C452,{'2025'!B:B,'2025'!A:A},2,FALSE),""),
    IF(LEFT(C452,4)="2026",
      IFERROR(VLOOKUP(C452,{'2026'!B:B,'2026'!A:A},2,FALSE),""),
      ""
    )
  )
)</f>
        <v/>
      </c>
    </row>
    <row r="453" ht="22.5" customHeight="1">
      <c r="A453" s="350"/>
      <c r="B453" s="350"/>
      <c r="C453" s="350"/>
      <c r="D453" s="350"/>
      <c r="E453" s="350"/>
      <c r="F453" s="350"/>
      <c r="G453" s="350"/>
      <c r="H453" s="350"/>
      <c r="I453" s="350"/>
      <c r="J453" s="350" t="str">
        <f t="array" ref="J453">IF(C453="","",
  IF(LEFT(C453,4)="2025",
    IFERROR(VLOOKUP(C453,{'2025'!B:B,'2025'!A:A},2,FALSE),""),
    IF(LEFT(C453,4)="2026",
      IFERROR(VLOOKUP(C453,{'2026'!B:B,'2026'!A:A},2,FALSE),""),
      ""
    )
  )
)</f>
        <v/>
      </c>
    </row>
    <row r="454" ht="22.5" customHeight="1">
      <c r="A454" s="350"/>
      <c r="B454" s="350"/>
      <c r="C454" s="350"/>
      <c r="D454" s="350"/>
      <c r="E454" s="350"/>
      <c r="F454" s="350"/>
      <c r="G454" s="350"/>
      <c r="H454" s="350"/>
      <c r="I454" s="350"/>
      <c r="J454" s="350" t="str">
        <f t="array" ref="J454">IF(C454="","",
  IF(LEFT(C454,4)="2025",
    IFERROR(VLOOKUP(C454,{'2025'!B:B,'2025'!A:A},2,FALSE),""),
    IF(LEFT(C454,4)="2026",
      IFERROR(VLOOKUP(C454,{'2026'!B:B,'2026'!A:A},2,FALSE),""),
      ""
    )
  )
)</f>
        <v/>
      </c>
    </row>
    <row r="455" ht="22.5" customHeight="1">
      <c r="A455" s="350"/>
      <c r="B455" s="350"/>
      <c r="C455" s="350"/>
      <c r="D455" s="350"/>
      <c r="E455" s="350"/>
      <c r="F455" s="350"/>
      <c r="G455" s="350"/>
      <c r="H455" s="350"/>
      <c r="I455" s="350"/>
      <c r="J455" s="350" t="str">
        <f t="array" ref="J455">IF(C455="","",
  IF(LEFT(C455,4)="2025",
    IFERROR(VLOOKUP(C455,{'2025'!B:B,'2025'!A:A},2,FALSE),""),
    IF(LEFT(C455,4)="2026",
      IFERROR(VLOOKUP(C455,{'2026'!B:B,'2026'!A:A},2,FALSE),""),
      ""
    )
  )
)</f>
        <v/>
      </c>
    </row>
    <row r="456" ht="22.5" customHeight="1">
      <c r="A456" s="350"/>
      <c r="B456" s="350"/>
      <c r="C456" s="350"/>
      <c r="D456" s="350"/>
      <c r="E456" s="350"/>
      <c r="F456" s="350"/>
      <c r="G456" s="350"/>
      <c r="H456" s="350"/>
      <c r="I456" s="350"/>
      <c r="J456" s="350" t="str">
        <f t="array" ref="J456">IF(C456="","",
  IF(LEFT(C456,4)="2025",
    IFERROR(VLOOKUP(C456,{'2025'!B:B,'2025'!A:A},2,FALSE),""),
    IF(LEFT(C456,4)="2026",
      IFERROR(VLOOKUP(C456,{'2026'!B:B,'2026'!A:A},2,FALSE),""),
      ""
    )
  )
)</f>
        <v/>
      </c>
    </row>
    <row r="457" ht="22.5" customHeight="1">
      <c r="A457" s="350"/>
      <c r="B457" s="350"/>
      <c r="C457" s="350"/>
      <c r="D457" s="350"/>
      <c r="E457" s="350"/>
      <c r="F457" s="350"/>
      <c r="G457" s="350"/>
      <c r="H457" s="350"/>
      <c r="I457" s="350"/>
      <c r="J457" s="350" t="str">
        <f t="array" ref="J457">IF(C457="","",
  IF(LEFT(C457,4)="2025",
    IFERROR(VLOOKUP(C457,{'2025'!B:B,'2025'!A:A},2,FALSE),""),
    IF(LEFT(C457,4)="2026",
      IFERROR(VLOOKUP(C457,{'2026'!B:B,'2026'!A:A},2,FALSE),""),
      ""
    )
  )
)</f>
        <v/>
      </c>
    </row>
    <row r="458" ht="22.5" customHeight="1">
      <c r="A458" s="350"/>
      <c r="B458" s="350"/>
      <c r="C458" s="350"/>
      <c r="D458" s="350"/>
      <c r="E458" s="350"/>
      <c r="F458" s="350"/>
      <c r="G458" s="350"/>
      <c r="H458" s="350"/>
      <c r="I458" s="350"/>
      <c r="J458" s="350" t="str">
        <f t="array" ref="J458">IF(C458="","",
  IF(LEFT(C458,4)="2025",
    IFERROR(VLOOKUP(C458,{'2025'!B:B,'2025'!A:A},2,FALSE),""),
    IF(LEFT(C458,4)="2026",
      IFERROR(VLOOKUP(C458,{'2026'!B:B,'2026'!A:A},2,FALSE),""),
      ""
    )
  )
)</f>
        <v/>
      </c>
    </row>
    <row r="459" ht="22.5" customHeight="1">
      <c r="A459" s="350"/>
      <c r="B459" s="350"/>
      <c r="C459" s="350"/>
      <c r="D459" s="350"/>
      <c r="E459" s="350"/>
      <c r="F459" s="350"/>
      <c r="G459" s="350"/>
      <c r="H459" s="350"/>
      <c r="I459" s="350"/>
      <c r="J459" s="350" t="str">
        <f t="array" ref="J459">IF(C459="","",
  IF(LEFT(C459,4)="2025",
    IFERROR(VLOOKUP(C459,{'2025'!B:B,'2025'!A:A},2,FALSE),""),
    IF(LEFT(C459,4)="2026",
      IFERROR(VLOOKUP(C459,{'2026'!B:B,'2026'!A:A},2,FALSE),""),
      ""
    )
  )
)</f>
        <v/>
      </c>
    </row>
    <row r="460" ht="22.5" customHeight="1">
      <c r="A460" s="350"/>
      <c r="B460" s="350"/>
      <c r="C460" s="350"/>
      <c r="D460" s="350"/>
      <c r="E460" s="350"/>
      <c r="F460" s="350"/>
      <c r="G460" s="350"/>
      <c r="H460" s="350"/>
      <c r="I460" s="350"/>
      <c r="J460" s="350" t="str">
        <f t="array" ref="J460">IF(C460="","",
  IF(LEFT(C460,4)="2025",
    IFERROR(VLOOKUP(C460,{'2025'!B:B,'2025'!A:A},2,FALSE),""),
    IF(LEFT(C460,4)="2026",
      IFERROR(VLOOKUP(C460,{'2026'!B:B,'2026'!A:A},2,FALSE),""),
      ""
    )
  )
)</f>
        <v/>
      </c>
    </row>
    <row r="461" ht="22.5" customHeight="1">
      <c r="A461" s="350"/>
      <c r="B461" s="350"/>
      <c r="C461" s="350"/>
      <c r="D461" s="350"/>
      <c r="E461" s="350"/>
      <c r="F461" s="350"/>
      <c r="G461" s="350"/>
      <c r="H461" s="350"/>
      <c r="I461" s="350"/>
      <c r="J461" s="350" t="str">
        <f t="array" ref="J461">IF(C461="","",
  IF(LEFT(C461,4)="2025",
    IFERROR(VLOOKUP(C461,{'2025'!B:B,'2025'!A:A},2,FALSE),""),
    IF(LEFT(C461,4)="2026",
      IFERROR(VLOOKUP(C461,{'2026'!B:B,'2026'!A:A},2,FALSE),""),
      ""
    )
  )
)</f>
        <v/>
      </c>
    </row>
    <row r="462" ht="22.5" customHeight="1">
      <c r="A462" s="350"/>
      <c r="B462" s="350"/>
      <c r="C462" s="350"/>
      <c r="D462" s="350"/>
      <c r="E462" s="350"/>
      <c r="F462" s="350"/>
      <c r="G462" s="350"/>
      <c r="H462" s="350"/>
      <c r="I462" s="350"/>
      <c r="J462" s="350" t="str">
        <f t="array" ref="J462">IF(C462="","",
  IF(LEFT(C462,4)="2025",
    IFERROR(VLOOKUP(C462,{'2025'!B:B,'2025'!A:A},2,FALSE),""),
    IF(LEFT(C462,4)="2026",
      IFERROR(VLOOKUP(C462,{'2026'!B:B,'2026'!A:A},2,FALSE),""),
      ""
    )
  )
)</f>
        <v/>
      </c>
    </row>
    <row r="463" ht="22.5" customHeight="1">
      <c r="A463" s="350"/>
      <c r="B463" s="350"/>
      <c r="C463" s="350"/>
      <c r="D463" s="350"/>
      <c r="E463" s="350"/>
      <c r="F463" s="350"/>
      <c r="G463" s="350"/>
      <c r="H463" s="350"/>
      <c r="I463" s="350"/>
      <c r="J463" s="350" t="str">
        <f t="array" ref="J463">IF(C463="","",
  IF(LEFT(C463,4)="2025",
    IFERROR(VLOOKUP(C463,{'2025'!B:B,'2025'!A:A},2,FALSE),""),
    IF(LEFT(C463,4)="2026",
      IFERROR(VLOOKUP(C463,{'2026'!B:B,'2026'!A:A},2,FALSE),""),
      ""
    )
  )
)</f>
        <v/>
      </c>
    </row>
    <row r="464" ht="22.5" customHeight="1">
      <c r="A464" s="350"/>
      <c r="B464" s="350"/>
      <c r="C464" s="350"/>
      <c r="D464" s="350"/>
      <c r="E464" s="350"/>
      <c r="F464" s="350"/>
      <c r="G464" s="350"/>
      <c r="H464" s="350"/>
      <c r="I464" s="350"/>
      <c r="J464" s="350" t="str">
        <f t="array" ref="J464">IF(C464="","",
  IF(LEFT(C464,4)="2025",
    IFERROR(VLOOKUP(C464,{'2025'!B:B,'2025'!A:A},2,FALSE),""),
    IF(LEFT(C464,4)="2026",
      IFERROR(VLOOKUP(C464,{'2026'!B:B,'2026'!A:A},2,FALSE),""),
      ""
    )
  )
)</f>
        <v/>
      </c>
    </row>
    <row r="465" ht="22.5" customHeight="1">
      <c r="A465" s="350"/>
      <c r="B465" s="350"/>
      <c r="C465" s="350"/>
      <c r="D465" s="350"/>
      <c r="E465" s="350"/>
      <c r="F465" s="350"/>
      <c r="G465" s="350"/>
      <c r="H465" s="350"/>
      <c r="I465" s="350"/>
      <c r="J465" s="350" t="str">
        <f t="array" ref="J465">IF(C465="","",
  IF(LEFT(C465,4)="2025",
    IFERROR(VLOOKUP(C465,{'2025'!B:B,'2025'!A:A},2,FALSE),""),
    IF(LEFT(C465,4)="2026",
      IFERROR(VLOOKUP(C465,{'2026'!B:B,'2026'!A:A},2,FALSE),""),
      ""
    )
  )
)</f>
        <v/>
      </c>
    </row>
    <row r="466" ht="22.5" customHeight="1">
      <c r="A466" s="350"/>
      <c r="B466" s="350"/>
      <c r="C466" s="350"/>
      <c r="D466" s="350"/>
      <c r="E466" s="350"/>
      <c r="F466" s="350"/>
      <c r="G466" s="350"/>
      <c r="H466" s="350"/>
      <c r="I466" s="350"/>
      <c r="J466" s="350" t="str">
        <f t="array" ref="J466">IF(C466="","",
  IF(LEFT(C466,4)="2025",
    IFERROR(VLOOKUP(C466,{'2025'!B:B,'2025'!A:A},2,FALSE),""),
    IF(LEFT(C466,4)="2026",
      IFERROR(VLOOKUP(C466,{'2026'!B:B,'2026'!A:A},2,FALSE),""),
      ""
    )
  )
)</f>
        <v/>
      </c>
    </row>
    <row r="467" ht="22.5" customHeight="1">
      <c r="A467" s="350"/>
      <c r="B467" s="350"/>
      <c r="C467" s="350"/>
      <c r="D467" s="350"/>
      <c r="E467" s="350"/>
      <c r="F467" s="350"/>
      <c r="G467" s="350"/>
      <c r="H467" s="350"/>
      <c r="I467" s="350"/>
      <c r="J467" s="350" t="str">
        <f t="array" ref="J467">IF(C467="","",
  IF(LEFT(C467,4)="2025",
    IFERROR(VLOOKUP(C467,{'2025'!B:B,'2025'!A:A},2,FALSE),""),
    IF(LEFT(C467,4)="2026",
      IFERROR(VLOOKUP(C467,{'2026'!B:B,'2026'!A:A},2,FALSE),""),
      ""
    )
  )
)</f>
        <v/>
      </c>
    </row>
    <row r="468" ht="22.5" customHeight="1">
      <c r="A468" s="350"/>
      <c r="B468" s="350"/>
      <c r="C468" s="350"/>
      <c r="D468" s="350"/>
      <c r="E468" s="350"/>
      <c r="F468" s="350"/>
      <c r="G468" s="350"/>
      <c r="H468" s="350"/>
      <c r="I468" s="350"/>
      <c r="J468" s="350" t="str">
        <f t="array" ref="J468">IF(C468="","",
  IF(LEFT(C468,4)="2025",
    IFERROR(VLOOKUP(C468,{'2025'!B:B,'2025'!A:A},2,FALSE),""),
    IF(LEFT(C468,4)="2026",
      IFERROR(VLOOKUP(C468,{'2026'!B:B,'2026'!A:A},2,FALSE),""),
      ""
    )
  )
)</f>
        <v/>
      </c>
    </row>
    <row r="469" ht="22.5" customHeight="1">
      <c r="A469" s="350"/>
      <c r="B469" s="350"/>
      <c r="C469" s="350"/>
      <c r="D469" s="350"/>
      <c r="E469" s="350"/>
      <c r="F469" s="350"/>
      <c r="G469" s="350"/>
      <c r="H469" s="350"/>
      <c r="I469" s="350"/>
      <c r="J469" s="350" t="str">
        <f t="array" ref="J469">IF(C469="","",
  IF(LEFT(C469,4)="2025",
    IFERROR(VLOOKUP(C469,{'2025'!B:B,'2025'!A:A},2,FALSE),""),
    IF(LEFT(C469,4)="2026",
      IFERROR(VLOOKUP(C469,{'2026'!B:B,'2026'!A:A},2,FALSE),""),
      ""
    )
  )
)</f>
        <v/>
      </c>
    </row>
    <row r="470" ht="22.5" customHeight="1">
      <c r="A470" s="350"/>
      <c r="B470" s="350"/>
      <c r="C470" s="350"/>
      <c r="D470" s="350"/>
      <c r="E470" s="350"/>
      <c r="F470" s="350"/>
      <c r="G470" s="350"/>
      <c r="H470" s="350"/>
      <c r="I470" s="350"/>
      <c r="J470" s="350" t="str">
        <f t="array" ref="J470">IF(C470="","",
  IF(LEFT(C470,4)="2025",
    IFERROR(VLOOKUP(C470,{'2025'!B:B,'2025'!A:A},2,FALSE),""),
    IF(LEFT(C470,4)="2026",
      IFERROR(VLOOKUP(C470,{'2026'!B:B,'2026'!A:A},2,FALSE),""),
      ""
    )
  )
)</f>
        <v/>
      </c>
    </row>
    <row r="471" ht="22.5" customHeight="1">
      <c r="A471" s="350"/>
      <c r="B471" s="350"/>
      <c r="C471" s="350"/>
      <c r="D471" s="350"/>
      <c r="E471" s="350"/>
      <c r="F471" s="350"/>
      <c r="G471" s="350"/>
      <c r="H471" s="350"/>
      <c r="I471" s="350"/>
      <c r="J471" s="350" t="str">
        <f t="array" ref="J471">IF(C471="","",
  IF(LEFT(C471,4)="2025",
    IFERROR(VLOOKUP(C471,{'2025'!B:B,'2025'!A:A},2,FALSE),""),
    IF(LEFT(C471,4)="2026",
      IFERROR(VLOOKUP(C471,{'2026'!B:B,'2026'!A:A},2,FALSE),""),
      ""
    )
  )
)</f>
        <v/>
      </c>
    </row>
    <row r="472" ht="22.5" customHeight="1">
      <c r="A472" s="350"/>
      <c r="B472" s="350"/>
      <c r="C472" s="350"/>
      <c r="D472" s="350"/>
      <c r="E472" s="350"/>
      <c r="F472" s="350"/>
      <c r="G472" s="350"/>
      <c r="H472" s="350"/>
      <c r="I472" s="350"/>
      <c r="J472" s="350" t="str">
        <f t="array" ref="J472">IF(C472="","",
  IF(LEFT(C472,4)="2025",
    IFERROR(VLOOKUP(C472,{'2025'!B:B,'2025'!A:A},2,FALSE),""),
    IF(LEFT(C472,4)="2026",
      IFERROR(VLOOKUP(C472,{'2026'!B:B,'2026'!A:A},2,FALSE),""),
      ""
    )
  )
)</f>
        <v/>
      </c>
    </row>
    <row r="473" ht="22.5" customHeight="1">
      <c r="A473" s="350"/>
      <c r="B473" s="350"/>
      <c r="C473" s="350"/>
      <c r="D473" s="350"/>
      <c r="E473" s="350"/>
      <c r="F473" s="350"/>
      <c r="G473" s="350"/>
      <c r="H473" s="350"/>
      <c r="I473" s="350"/>
      <c r="J473" s="350" t="str">
        <f t="array" ref="J473">IF(C473="","",
  IF(LEFT(C473,4)="2025",
    IFERROR(VLOOKUP(C473,{'2025'!B:B,'2025'!A:A},2,FALSE),""),
    IF(LEFT(C473,4)="2026",
      IFERROR(VLOOKUP(C473,{'2026'!B:B,'2026'!A:A},2,FALSE),""),
      ""
    )
  )
)</f>
        <v/>
      </c>
    </row>
    <row r="474" ht="22.5" customHeight="1">
      <c r="A474" s="350"/>
      <c r="B474" s="350"/>
      <c r="C474" s="350"/>
      <c r="D474" s="350"/>
      <c r="E474" s="350"/>
      <c r="F474" s="350"/>
      <c r="G474" s="350"/>
      <c r="H474" s="350"/>
      <c r="I474" s="350"/>
      <c r="J474" s="350" t="str">
        <f t="array" ref="J474">IF(C474="","",
  IF(LEFT(C474,4)="2025",
    IFERROR(VLOOKUP(C474,{'2025'!B:B,'2025'!A:A},2,FALSE),""),
    IF(LEFT(C474,4)="2026",
      IFERROR(VLOOKUP(C474,{'2026'!B:B,'2026'!A:A},2,FALSE),""),
      ""
    )
  )
)</f>
        <v/>
      </c>
    </row>
    <row r="475" ht="22.5" customHeight="1">
      <c r="A475" s="350"/>
      <c r="B475" s="350"/>
      <c r="C475" s="350"/>
      <c r="D475" s="350"/>
      <c r="E475" s="350"/>
      <c r="F475" s="350"/>
      <c r="G475" s="350"/>
      <c r="H475" s="350"/>
      <c r="I475" s="350"/>
      <c r="J475" s="350" t="str">
        <f t="array" ref="J475">IF(C475="","",
  IF(LEFT(C475,4)="2025",
    IFERROR(VLOOKUP(C475,{'2025'!B:B,'2025'!A:A},2,FALSE),""),
    IF(LEFT(C475,4)="2026",
      IFERROR(VLOOKUP(C475,{'2026'!B:B,'2026'!A:A},2,FALSE),""),
      ""
    )
  )
)</f>
        <v/>
      </c>
    </row>
    <row r="476" ht="22.5" customHeight="1">
      <c r="A476" s="350"/>
      <c r="B476" s="350"/>
      <c r="C476" s="350"/>
      <c r="D476" s="350"/>
      <c r="E476" s="350"/>
      <c r="F476" s="350"/>
      <c r="G476" s="350"/>
      <c r="H476" s="350"/>
      <c r="I476" s="350"/>
      <c r="J476" s="350" t="str">
        <f t="array" ref="J476">IF(C476="","",
  IF(LEFT(C476,4)="2025",
    IFERROR(VLOOKUP(C476,{'2025'!B:B,'2025'!A:A},2,FALSE),""),
    IF(LEFT(C476,4)="2026",
      IFERROR(VLOOKUP(C476,{'2026'!B:B,'2026'!A:A},2,FALSE),""),
      ""
    )
  )
)</f>
        <v/>
      </c>
    </row>
    <row r="477" ht="22.5" customHeight="1">
      <c r="A477" s="350"/>
      <c r="B477" s="350"/>
      <c r="C477" s="350"/>
      <c r="D477" s="350"/>
      <c r="E477" s="350"/>
      <c r="F477" s="350"/>
      <c r="G477" s="350"/>
      <c r="H477" s="350"/>
      <c r="I477" s="350"/>
      <c r="J477" s="350" t="str">
        <f t="array" ref="J477">IF(C477="","",
  IF(LEFT(C477,4)="2025",
    IFERROR(VLOOKUP(C477,{'2025'!B:B,'2025'!A:A},2,FALSE),""),
    IF(LEFT(C477,4)="2026",
      IFERROR(VLOOKUP(C477,{'2026'!B:B,'2026'!A:A},2,FALSE),""),
      ""
    )
  )
)</f>
        <v/>
      </c>
    </row>
    <row r="478" ht="22.5" customHeight="1">
      <c r="A478" s="350"/>
      <c r="B478" s="350"/>
      <c r="C478" s="350"/>
      <c r="D478" s="350"/>
      <c r="E478" s="350"/>
      <c r="F478" s="350"/>
      <c r="G478" s="350"/>
      <c r="H478" s="350"/>
      <c r="I478" s="350"/>
      <c r="J478" s="350" t="str">
        <f t="array" ref="J478">IF(C478="","",
  IF(LEFT(C478,4)="2025",
    IFERROR(VLOOKUP(C478,{'2025'!B:B,'2025'!A:A},2,FALSE),""),
    IF(LEFT(C478,4)="2026",
      IFERROR(VLOOKUP(C478,{'2026'!B:B,'2026'!A:A},2,FALSE),""),
      ""
    )
  )
)</f>
        <v/>
      </c>
    </row>
    <row r="479" ht="22.5" customHeight="1">
      <c r="A479" s="350"/>
      <c r="B479" s="350"/>
      <c r="C479" s="350"/>
      <c r="D479" s="350"/>
      <c r="E479" s="350"/>
      <c r="F479" s="350"/>
      <c r="G479" s="350"/>
      <c r="H479" s="350"/>
      <c r="I479" s="350"/>
      <c r="J479" s="350" t="str">
        <f t="array" ref="J479">IF(C479="","",
  IF(LEFT(C479,4)="2025",
    IFERROR(VLOOKUP(C479,{'2025'!B:B,'2025'!A:A},2,FALSE),""),
    IF(LEFT(C479,4)="2026",
      IFERROR(VLOOKUP(C479,{'2026'!B:B,'2026'!A:A},2,FALSE),""),
      ""
    )
  )
)</f>
        <v/>
      </c>
    </row>
    <row r="480" ht="22.5" customHeight="1">
      <c r="A480" s="350"/>
      <c r="B480" s="350"/>
      <c r="C480" s="350"/>
      <c r="D480" s="350"/>
      <c r="E480" s="350"/>
      <c r="F480" s="350"/>
      <c r="G480" s="350"/>
      <c r="H480" s="350"/>
      <c r="I480" s="350"/>
      <c r="J480" s="350" t="str">
        <f t="array" ref="J480">IF(C480="","",
  IF(LEFT(C480,4)="2025",
    IFERROR(VLOOKUP(C480,{'2025'!B:B,'2025'!A:A},2,FALSE),""),
    IF(LEFT(C480,4)="2026",
      IFERROR(VLOOKUP(C480,{'2026'!B:B,'2026'!A:A},2,FALSE),""),
      ""
    )
  )
)</f>
        <v/>
      </c>
    </row>
    <row r="481" ht="22.5" customHeight="1">
      <c r="A481" s="350"/>
      <c r="B481" s="350"/>
      <c r="C481" s="350"/>
      <c r="D481" s="350"/>
      <c r="E481" s="350"/>
      <c r="F481" s="350"/>
      <c r="G481" s="350"/>
      <c r="H481" s="350"/>
      <c r="I481" s="350"/>
      <c r="J481" s="350" t="str">
        <f t="array" ref="J481">IF(C481="","",
  IF(LEFT(C481,4)="2025",
    IFERROR(VLOOKUP(C481,{'2025'!B:B,'2025'!A:A},2,FALSE),""),
    IF(LEFT(C481,4)="2026",
      IFERROR(VLOOKUP(C481,{'2026'!B:B,'2026'!A:A},2,FALSE),""),
      ""
    )
  )
)</f>
        <v/>
      </c>
    </row>
    <row r="482" ht="22.5" customHeight="1">
      <c r="A482" s="350"/>
      <c r="B482" s="350"/>
      <c r="C482" s="350"/>
      <c r="D482" s="350"/>
      <c r="E482" s="350"/>
      <c r="F482" s="350"/>
      <c r="G482" s="350"/>
      <c r="H482" s="350"/>
      <c r="I482" s="350"/>
      <c r="J482" s="350" t="str">
        <f t="array" ref="J482">IF(C482="","",
  IF(LEFT(C482,4)="2025",
    IFERROR(VLOOKUP(C482,{'2025'!B:B,'2025'!A:A},2,FALSE),""),
    IF(LEFT(C482,4)="2026",
      IFERROR(VLOOKUP(C482,{'2026'!B:B,'2026'!A:A},2,FALSE),""),
      ""
    )
  )
)</f>
        <v/>
      </c>
    </row>
    <row r="483" ht="22.5" customHeight="1">
      <c r="A483" s="350"/>
      <c r="B483" s="350"/>
      <c r="C483" s="350"/>
      <c r="D483" s="350"/>
      <c r="E483" s="350"/>
      <c r="F483" s="350"/>
      <c r="G483" s="350"/>
      <c r="H483" s="350"/>
      <c r="I483" s="350"/>
      <c r="J483" s="350" t="str">
        <f t="array" ref="J483">IF(C483="","",
  IF(LEFT(C483,4)="2025",
    IFERROR(VLOOKUP(C483,{'2025'!B:B,'2025'!A:A},2,FALSE),""),
    IF(LEFT(C483,4)="2026",
      IFERROR(VLOOKUP(C483,{'2026'!B:B,'2026'!A:A},2,FALSE),""),
      ""
    )
  )
)</f>
        <v/>
      </c>
    </row>
    <row r="484" ht="22.5" customHeight="1">
      <c r="A484" s="350"/>
      <c r="B484" s="350"/>
      <c r="C484" s="350"/>
      <c r="D484" s="350"/>
      <c r="E484" s="350"/>
      <c r="F484" s="350"/>
      <c r="G484" s="350"/>
      <c r="H484" s="350"/>
      <c r="I484" s="350"/>
      <c r="J484" s="350" t="str">
        <f t="array" ref="J484">IF(C484="","",
  IF(LEFT(C484,4)="2025",
    IFERROR(VLOOKUP(C484,{'2025'!B:B,'2025'!A:A},2,FALSE),""),
    IF(LEFT(C484,4)="2026",
      IFERROR(VLOOKUP(C484,{'2026'!B:B,'2026'!A:A},2,FALSE),""),
      ""
    )
  )
)</f>
        <v/>
      </c>
    </row>
    <row r="485" ht="22.5" customHeight="1">
      <c r="A485" s="350"/>
      <c r="B485" s="350"/>
      <c r="C485" s="350"/>
      <c r="D485" s="350"/>
      <c r="E485" s="350"/>
      <c r="F485" s="350"/>
      <c r="G485" s="350"/>
      <c r="H485" s="350"/>
      <c r="I485" s="350"/>
      <c r="J485" s="350" t="str">
        <f t="array" ref="J485">IF(C485="","",
  IF(LEFT(C485,4)="2025",
    IFERROR(VLOOKUP(C485,{'2025'!B:B,'2025'!A:A},2,FALSE),""),
    IF(LEFT(C485,4)="2026",
      IFERROR(VLOOKUP(C485,{'2026'!B:B,'2026'!A:A},2,FALSE),""),
      ""
    )
  )
)</f>
        <v/>
      </c>
    </row>
    <row r="486" ht="22.5" customHeight="1">
      <c r="A486" s="350"/>
      <c r="B486" s="350"/>
      <c r="C486" s="350"/>
      <c r="D486" s="350"/>
      <c r="E486" s="350"/>
      <c r="F486" s="350"/>
      <c r="G486" s="350"/>
      <c r="H486" s="350"/>
      <c r="I486" s="350"/>
      <c r="J486" s="350" t="str">
        <f t="array" ref="J486">IF(C486="","",
  IF(LEFT(C486,4)="2025",
    IFERROR(VLOOKUP(C486,{'2025'!B:B,'2025'!A:A},2,FALSE),""),
    IF(LEFT(C486,4)="2026",
      IFERROR(VLOOKUP(C486,{'2026'!B:B,'2026'!A:A},2,FALSE),""),
      ""
    )
  )
)</f>
        <v/>
      </c>
    </row>
    <row r="487" ht="22.5" customHeight="1">
      <c r="A487" s="350"/>
      <c r="B487" s="350"/>
      <c r="C487" s="350"/>
      <c r="D487" s="350"/>
      <c r="E487" s="350"/>
      <c r="F487" s="350"/>
      <c r="G487" s="350"/>
      <c r="H487" s="350"/>
      <c r="I487" s="350"/>
      <c r="J487" s="350" t="str">
        <f t="array" ref="J487">IF(C487="","",
  IF(LEFT(C487,4)="2025",
    IFERROR(VLOOKUP(C487,{'2025'!B:B,'2025'!A:A},2,FALSE),""),
    IF(LEFT(C487,4)="2026",
      IFERROR(VLOOKUP(C487,{'2026'!B:B,'2026'!A:A},2,FALSE),""),
      ""
    )
  )
)</f>
        <v/>
      </c>
    </row>
    <row r="488" ht="22.5" customHeight="1">
      <c r="A488" s="350"/>
      <c r="B488" s="350"/>
      <c r="C488" s="350"/>
      <c r="D488" s="350"/>
      <c r="E488" s="350"/>
      <c r="F488" s="350"/>
      <c r="G488" s="350"/>
      <c r="H488" s="350"/>
      <c r="I488" s="350"/>
      <c r="J488" s="350" t="str">
        <f t="array" ref="J488">IF(C488="","",
  IF(LEFT(C488,4)="2025",
    IFERROR(VLOOKUP(C488,{'2025'!B:B,'2025'!A:A},2,FALSE),""),
    IF(LEFT(C488,4)="2026",
      IFERROR(VLOOKUP(C488,{'2026'!B:B,'2026'!A:A},2,FALSE),""),
      ""
    )
  )
)</f>
        <v/>
      </c>
    </row>
    <row r="489" ht="22.5" customHeight="1">
      <c r="A489" s="350"/>
      <c r="B489" s="350"/>
      <c r="C489" s="350"/>
      <c r="D489" s="350"/>
      <c r="E489" s="350"/>
      <c r="F489" s="350"/>
      <c r="G489" s="350"/>
      <c r="H489" s="350"/>
      <c r="I489" s="350"/>
      <c r="J489" s="350" t="str">
        <f t="array" ref="J489">IF(C489="","",
  IF(LEFT(C489,4)="2025",
    IFERROR(VLOOKUP(C489,{'2025'!B:B,'2025'!A:A},2,FALSE),""),
    IF(LEFT(C489,4)="2026",
      IFERROR(VLOOKUP(C489,{'2026'!B:B,'2026'!A:A},2,FALSE),""),
      ""
    )
  )
)</f>
        <v/>
      </c>
    </row>
    <row r="490" ht="22.5" customHeight="1">
      <c r="A490" s="350"/>
      <c r="B490" s="350"/>
      <c r="C490" s="350"/>
      <c r="D490" s="350"/>
      <c r="E490" s="350"/>
      <c r="F490" s="350"/>
      <c r="G490" s="350"/>
      <c r="H490" s="350"/>
      <c r="I490" s="350"/>
      <c r="J490" s="350" t="str">
        <f t="array" ref="J490">IF(C490="","",
  IF(LEFT(C490,4)="2025",
    IFERROR(VLOOKUP(C490,{'2025'!B:B,'2025'!A:A},2,FALSE),""),
    IF(LEFT(C490,4)="2026",
      IFERROR(VLOOKUP(C490,{'2026'!B:B,'2026'!A:A},2,FALSE),""),
      ""
    )
  )
)</f>
        <v/>
      </c>
    </row>
    <row r="491" ht="22.5" customHeight="1">
      <c r="A491" s="350"/>
      <c r="B491" s="350"/>
      <c r="C491" s="350"/>
      <c r="D491" s="350"/>
      <c r="E491" s="350"/>
      <c r="F491" s="350"/>
      <c r="G491" s="350"/>
      <c r="H491" s="350"/>
      <c r="I491" s="350"/>
      <c r="J491" s="350" t="str">
        <f t="array" ref="J491">IF(C491="","",
  IF(LEFT(C491,4)="2025",
    IFERROR(VLOOKUP(C491,{'2025'!B:B,'2025'!A:A},2,FALSE),""),
    IF(LEFT(C491,4)="2026",
      IFERROR(VLOOKUP(C491,{'2026'!B:B,'2026'!A:A},2,FALSE),""),
      ""
    )
  )
)</f>
        <v/>
      </c>
    </row>
    <row r="492" ht="22.5" customHeight="1">
      <c r="A492" s="350"/>
      <c r="B492" s="350"/>
      <c r="C492" s="350"/>
      <c r="D492" s="350"/>
      <c r="E492" s="350"/>
      <c r="F492" s="350"/>
      <c r="G492" s="350"/>
      <c r="H492" s="350"/>
      <c r="I492" s="350"/>
      <c r="J492" s="350" t="str">
        <f t="array" ref="J492">IF(C492="","",
  IF(LEFT(C492,4)="2025",
    IFERROR(VLOOKUP(C492,{'2025'!B:B,'2025'!A:A},2,FALSE),""),
    IF(LEFT(C492,4)="2026",
      IFERROR(VLOOKUP(C492,{'2026'!B:B,'2026'!A:A},2,FALSE),""),
      ""
    )
  )
)</f>
        <v/>
      </c>
    </row>
    <row r="493" ht="22.5" customHeight="1">
      <c r="A493" s="350"/>
      <c r="B493" s="350"/>
      <c r="C493" s="350"/>
      <c r="D493" s="350"/>
      <c r="E493" s="350"/>
      <c r="F493" s="350"/>
      <c r="G493" s="350"/>
      <c r="H493" s="350"/>
      <c r="I493" s="350"/>
      <c r="J493" s="350" t="str">
        <f t="array" ref="J493">IF(C493="","",
  IF(LEFT(C493,4)="2025",
    IFERROR(VLOOKUP(C493,{'2025'!B:B,'2025'!A:A},2,FALSE),""),
    IF(LEFT(C493,4)="2026",
      IFERROR(VLOOKUP(C493,{'2026'!B:B,'2026'!A:A},2,FALSE),""),
      ""
    )
  )
)</f>
        <v/>
      </c>
    </row>
    <row r="494" ht="22.5" customHeight="1">
      <c r="A494" s="350"/>
      <c r="B494" s="350"/>
      <c r="C494" s="350"/>
      <c r="D494" s="350"/>
      <c r="E494" s="350"/>
      <c r="F494" s="350"/>
      <c r="G494" s="350"/>
      <c r="H494" s="350"/>
      <c r="I494" s="350"/>
      <c r="J494" s="350" t="str">
        <f t="array" ref="J494">IF(C494="","",
  IF(LEFT(C494,4)="2025",
    IFERROR(VLOOKUP(C494,{'2025'!B:B,'2025'!A:A},2,FALSE),""),
    IF(LEFT(C494,4)="2026",
      IFERROR(VLOOKUP(C494,{'2026'!B:B,'2026'!A:A},2,FALSE),""),
      ""
    )
  )
)</f>
        <v/>
      </c>
    </row>
    <row r="495" ht="22.5" customHeight="1">
      <c r="A495" s="350"/>
      <c r="B495" s="350"/>
      <c r="C495" s="350"/>
      <c r="D495" s="350"/>
      <c r="E495" s="350"/>
      <c r="F495" s="350"/>
      <c r="G495" s="350"/>
      <c r="H495" s="350"/>
      <c r="I495" s="350"/>
      <c r="J495" s="350" t="str">
        <f t="array" ref="J495">IF(C495="","",
  IF(LEFT(C495,4)="2025",
    IFERROR(VLOOKUP(C495,{'2025'!B:B,'2025'!A:A},2,FALSE),""),
    IF(LEFT(C495,4)="2026",
      IFERROR(VLOOKUP(C495,{'2026'!B:B,'2026'!A:A},2,FALSE),""),
      ""
    )
  )
)</f>
        <v/>
      </c>
    </row>
    <row r="496" ht="22.5" customHeight="1">
      <c r="A496" s="350"/>
      <c r="B496" s="350"/>
      <c r="C496" s="350"/>
      <c r="D496" s="350"/>
      <c r="E496" s="350"/>
      <c r="F496" s="350"/>
      <c r="G496" s="350"/>
      <c r="H496" s="350"/>
      <c r="I496" s="350"/>
      <c r="J496" s="350" t="str">
        <f t="array" ref="J496">IF(C496="","",
  IF(LEFT(C496,4)="2025",
    IFERROR(VLOOKUP(C496,{'2025'!B:B,'2025'!A:A},2,FALSE),""),
    IF(LEFT(C496,4)="2026",
      IFERROR(VLOOKUP(C496,{'2026'!B:B,'2026'!A:A},2,FALSE),""),
      ""
    )
  )
)</f>
        <v/>
      </c>
    </row>
    <row r="497" ht="22.5" customHeight="1">
      <c r="A497" s="350"/>
      <c r="B497" s="350"/>
      <c r="C497" s="350"/>
      <c r="D497" s="350"/>
      <c r="E497" s="350"/>
      <c r="F497" s="350"/>
      <c r="G497" s="350"/>
      <c r="H497" s="350"/>
      <c r="I497" s="350"/>
      <c r="J497" s="350" t="str">
        <f t="array" ref="J497">IF(C497="","",
  IF(LEFT(C497,4)="2025",
    IFERROR(VLOOKUP(C497,{'2025'!B:B,'2025'!A:A},2,FALSE),""),
    IF(LEFT(C497,4)="2026",
      IFERROR(VLOOKUP(C497,{'2026'!B:B,'2026'!A:A},2,FALSE),""),
      ""
    )
  )
)</f>
        <v/>
      </c>
    </row>
    <row r="498" ht="22.5" customHeight="1">
      <c r="A498" s="350"/>
      <c r="B498" s="350"/>
      <c r="C498" s="350"/>
      <c r="D498" s="350"/>
      <c r="E498" s="350"/>
      <c r="F498" s="350"/>
      <c r="G498" s="350"/>
      <c r="H498" s="350"/>
      <c r="I498" s="350"/>
      <c r="J498" s="350" t="str">
        <f t="array" ref="J498">IF(C498="","",
  IF(LEFT(C498,4)="2025",
    IFERROR(VLOOKUP(C498,{'2025'!B:B,'2025'!A:A},2,FALSE),""),
    IF(LEFT(C498,4)="2026",
      IFERROR(VLOOKUP(C498,{'2026'!B:B,'2026'!A:A},2,FALSE),""),
      ""
    )
  )
)</f>
        <v/>
      </c>
    </row>
    <row r="499" ht="22.5" customHeight="1">
      <c r="A499" s="350"/>
      <c r="B499" s="350"/>
      <c r="C499" s="350"/>
      <c r="D499" s="350"/>
      <c r="E499" s="350"/>
      <c r="F499" s="350"/>
      <c r="G499" s="350"/>
      <c r="H499" s="350"/>
      <c r="I499" s="350"/>
      <c r="J499" s="350" t="str">
        <f t="array" ref="J499">IF(C499="","",
  IF(LEFT(C499,4)="2025",
    IFERROR(VLOOKUP(C499,{'2025'!B:B,'2025'!A:A},2,FALSE),""),
    IF(LEFT(C499,4)="2026",
      IFERROR(VLOOKUP(C499,{'2026'!B:B,'2026'!A:A},2,FALSE),""),
      ""
    )
  )
)</f>
        <v/>
      </c>
    </row>
    <row r="500" ht="22.5" customHeight="1">
      <c r="A500" s="350"/>
      <c r="B500" s="350"/>
      <c r="C500" s="350"/>
      <c r="D500" s="350"/>
      <c r="E500" s="350"/>
      <c r="F500" s="350"/>
      <c r="G500" s="350"/>
      <c r="H500" s="350"/>
      <c r="I500" s="350"/>
      <c r="J500" s="350" t="str">
        <f t="array" ref="J500">IF(C500="","",
  IF(LEFT(C500,4)="2025",
    IFERROR(VLOOKUP(C500,{'2025'!B:B,'2025'!A:A},2,FALSE),""),
    IF(LEFT(C500,4)="2026",
      IFERROR(VLOOKUP(C500,{'2026'!B:B,'2026'!A:A},2,FALSE),""),
      ""
    )
  )
)</f>
        <v/>
      </c>
    </row>
    <row r="501" ht="22.5" customHeight="1">
      <c r="A501" s="350"/>
      <c r="B501" s="350"/>
      <c r="C501" s="350"/>
      <c r="D501" s="350"/>
      <c r="E501" s="350"/>
      <c r="F501" s="350"/>
      <c r="G501" s="350"/>
      <c r="H501" s="350"/>
      <c r="I501" s="350"/>
      <c r="J501" s="350" t="str">
        <f t="array" ref="J501">IF(C501="","",
  IF(LEFT(C501,4)="2025",
    IFERROR(VLOOKUP(C501,{'2025'!B:B,'2025'!A:A},2,FALSE),""),
    IF(LEFT(C501,4)="2026",
      IFERROR(VLOOKUP(C501,{'2026'!B:B,'2026'!A:A},2,FALSE),""),
      ""
    )
  )
)</f>
        <v/>
      </c>
    </row>
    <row r="502" ht="22.5" customHeight="1">
      <c r="A502" s="350"/>
      <c r="B502" s="350"/>
      <c r="C502" s="350"/>
      <c r="D502" s="350"/>
      <c r="E502" s="350"/>
      <c r="F502" s="350"/>
      <c r="G502" s="350"/>
      <c r="H502" s="350"/>
      <c r="I502" s="350"/>
      <c r="J502" s="350" t="str">
        <f t="array" ref="J502">IF(C502="","",
  IF(LEFT(C502,4)="2025",
    IFERROR(VLOOKUP(C502,{'2025'!B:B,'2025'!A:A},2,FALSE),""),
    IF(LEFT(C502,4)="2026",
      IFERROR(VLOOKUP(C502,{'2026'!B:B,'2026'!A:A},2,FALSE),""),
      ""
    )
  )
)</f>
        <v/>
      </c>
    </row>
    <row r="503" ht="22.5" customHeight="1">
      <c r="A503" s="350"/>
      <c r="B503" s="350"/>
      <c r="C503" s="350"/>
      <c r="D503" s="350"/>
      <c r="E503" s="350"/>
      <c r="F503" s="350"/>
      <c r="G503" s="350"/>
      <c r="H503" s="350"/>
      <c r="I503" s="350"/>
      <c r="J503" s="350" t="str">
        <f t="array" ref="J503">IF(C503="","",
  IF(LEFT(C503,4)="2025",
    IFERROR(VLOOKUP(C503,{'2025'!B:B,'2025'!A:A},2,FALSE),""),
    IF(LEFT(C503,4)="2026",
      IFERROR(VLOOKUP(C503,{'2026'!B:B,'2026'!A:A},2,FALSE),""),
      ""
    )
  )
)</f>
        <v/>
      </c>
    </row>
    <row r="504" ht="22.5" customHeight="1">
      <c r="A504" s="350"/>
      <c r="B504" s="350"/>
      <c r="C504" s="350"/>
      <c r="D504" s="350"/>
      <c r="E504" s="350"/>
      <c r="F504" s="350"/>
      <c r="G504" s="350"/>
      <c r="H504" s="350"/>
      <c r="I504" s="350"/>
      <c r="J504" s="350" t="str">
        <f t="array" ref="J504">IF(C504="","",
  IF(LEFT(C504,4)="2025",
    IFERROR(VLOOKUP(C504,{'2025'!B:B,'2025'!A:A},2,FALSE),""),
    IF(LEFT(C504,4)="2026",
      IFERROR(VLOOKUP(C504,{'2026'!B:B,'2026'!A:A},2,FALSE),""),
      ""
    )
  )
)</f>
        <v/>
      </c>
    </row>
    <row r="505" ht="22.5" customHeight="1">
      <c r="A505" s="350"/>
      <c r="B505" s="350"/>
      <c r="C505" s="350"/>
      <c r="D505" s="350"/>
      <c r="E505" s="350"/>
      <c r="F505" s="350"/>
      <c r="G505" s="350"/>
      <c r="H505" s="350"/>
      <c r="I505" s="350"/>
      <c r="J505" s="350" t="str">
        <f t="array" ref="J505">IF(C505="","",
  IF(LEFT(C505,4)="2025",
    IFERROR(VLOOKUP(C505,{'2025'!B:B,'2025'!A:A},2,FALSE),""),
    IF(LEFT(C505,4)="2026",
      IFERROR(VLOOKUP(C505,{'2026'!B:B,'2026'!A:A},2,FALSE),""),
      ""
    )
  )
)</f>
        <v/>
      </c>
    </row>
    <row r="506" ht="22.5" customHeight="1">
      <c r="A506" s="350"/>
      <c r="B506" s="350"/>
      <c r="C506" s="350"/>
      <c r="D506" s="350"/>
      <c r="E506" s="350"/>
      <c r="F506" s="350"/>
      <c r="G506" s="350"/>
      <c r="H506" s="350"/>
      <c r="I506" s="350"/>
      <c r="J506" s="350" t="str">
        <f t="array" ref="J506">IF(C506="","",
  IF(LEFT(C506,4)="2025",
    IFERROR(VLOOKUP(C506,{'2025'!B:B,'2025'!A:A},2,FALSE),""),
    IF(LEFT(C506,4)="2026",
      IFERROR(VLOOKUP(C506,{'2026'!B:B,'2026'!A:A},2,FALSE),""),
      ""
    )
  )
)</f>
        <v/>
      </c>
    </row>
    <row r="507" ht="22.5" customHeight="1">
      <c r="A507" s="350"/>
      <c r="B507" s="350"/>
      <c r="C507" s="350"/>
      <c r="D507" s="350"/>
      <c r="E507" s="350"/>
      <c r="F507" s="350"/>
      <c r="G507" s="350"/>
      <c r="H507" s="350"/>
      <c r="I507" s="350"/>
      <c r="J507" s="350" t="str">
        <f t="array" ref="J507">IF(C507="","",
  IF(LEFT(C507,4)="2025",
    IFERROR(VLOOKUP(C507,{'2025'!B:B,'2025'!A:A},2,FALSE),""),
    IF(LEFT(C507,4)="2026",
      IFERROR(VLOOKUP(C507,{'2026'!B:B,'2026'!A:A},2,FALSE),""),
      ""
    )
  )
)</f>
        <v/>
      </c>
    </row>
    <row r="508" ht="22.5" customHeight="1">
      <c r="A508" s="350"/>
      <c r="B508" s="350"/>
      <c r="C508" s="350"/>
      <c r="D508" s="350"/>
      <c r="E508" s="350"/>
      <c r="F508" s="350"/>
      <c r="G508" s="350"/>
      <c r="H508" s="350"/>
      <c r="I508" s="350"/>
      <c r="J508" s="350" t="str">
        <f t="array" ref="J508">IF(C508="","",
  IF(LEFT(C508,4)="2025",
    IFERROR(VLOOKUP(C508,{'2025'!B:B,'2025'!A:A},2,FALSE),""),
    IF(LEFT(C508,4)="2026",
      IFERROR(VLOOKUP(C508,{'2026'!B:B,'2026'!A:A},2,FALSE),""),
      ""
    )
  )
)</f>
        <v/>
      </c>
    </row>
    <row r="509" ht="22.5" customHeight="1">
      <c r="A509" s="350"/>
      <c r="B509" s="350"/>
      <c r="C509" s="350"/>
      <c r="D509" s="350"/>
      <c r="E509" s="350"/>
      <c r="F509" s="350"/>
      <c r="G509" s="350"/>
      <c r="H509" s="350"/>
      <c r="I509" s="350"/>
      <c r="J509" s="350" t="str">
        <f t="array" ref="J509">IF(C509="","",
  IF(LEFT(C509,4)="2025",
    IFERROR(VLOOKUP(C509,{'2025'!B:B,'2025'!A:A},2,FALSE),""),
    IF(LEFT(C509,4)="2026",
      IFERROR(VLOOKUP(C509,{'2026'!B:B,'2026'!A:A},2,FALSE),""),
      ""
    )
  )
)</f>
        <v/>
      </c>
    </row>
    <row r="510" ht="22.5" customHeight="1">
      <c r="A510" s="350"/>
      <c r="B510" s="350"/>
      <c r="C510" s="350"/>
      <c r="D510" s="350"/>
      <c r="E510" s="350"/>
      <c r="F510" s="350"/>
      <c r="G510" s="350"/>
      <c r="H510" s="350"/>
      <c r="I510" s="350"/>
      <c r="J510" s="350" t="str">
        <f t="array" ref="J510">IF(C510="","",
  IF(LEFT(C510,4)="2025",
    IFERROR(VLOOKUP(C510,{'2025'!B:B,'2025'!A:A},2,FALSE),""),
    IF(LEFT(C510,4)="2026",
      IFERROR(VLOOKUP(C510,{'2026'!B:B,'2026'!A:A},2,FALSE),""),
      ""
    )
  )
)</f>
        <v/>
      </c>
    </row>
    <row r="511" ht="22.5" customHeight="1">
      <c r="A511" s="350"/>
      <c r="B511" s="350"/>
      <c r="C511" s="350"/>
      <c r="D511" s="350"/>
      <c r="E511" s="350"/>
      <c r="F511" s="350"/>
      <c r="G511" s="350"/>
      <c r="H511" s="350"/>
      <c r="I511" s="350"/>
      <c r="J511" s="350" t="str">
        <f t="array" ref="J511">IF(C511="","",
  IF(LEFT(C511,4)="2025",
    IFERROR(VLOOKUP(C511,{'2025'!B:B,'2025'!A:A},2,FALSE),""),
    IF(LEFT(C511,4)="2026",
      IFERROR(VLOOKUP(C511,{'2026'!B:B,'2026'!A:A},2,FALSE),""),
      ""
    )
  )
)</f>
        <v/>
      </c>
    </row>
    <row r="512" ht="22.5" customHeight="1">
      <c r="A512" s="350"/>
      <c r="B512" s="350"/>
      <c r="C512" s="350"/>
      <c r="D512" s="350"/>
      <c r="E512" s="350"/>
      <c r="F512" s="350"/>
      <c r="G512" s="350"/>
      <c r="H512" s="350"/>
      <c r="I512" s="350"/>
      <c r="J512" s="350" t="str">
        <f t="array" ref="J512">IF(C512="","",
  IF(LEFT(C512,4)="2025",
    IFERROR(VLOOKUP(C512,{'2025'!B:B,'2025'!A:A},2,FALSE),""),
    IF(LEFT(C512,4)="2026",
      IFERROR(VLOOKUP(C512,{'2026'!B:B,'2026'!A:A},2,FALSE),""),
      ""
    )
  )
)</f>
        <v/>
      </c>
    </row>
    <row r="513" ht="22.5" customHeight="1">
      <c r="A513" s="350"/>
      <c r="B513" s="350"/>
      <c r="C513" s="350"/>
      <c r="D513" s="350"/>
      <c r="E513" s="350"/>
      <c r="F513" s="350"/>
      <c r="G513" s="350"/>
      <c r="H513" s="350"/>
      <c r="I513" s="350"/>
      <c r="J513" s="350" t="str">
        <f t="array" ref="J513">IF(C513="","",
  IF(LEFT(C513,4)="2025",
    IFERROR(VLOOKUP(C513,{'2025'!B:B,'2025'!A:A},2,FALSE),""),
    IF(LEFT(C513,4)="2026",
      IFERROR(VLOOKUP(C513,{'2026'!B:B,'2026'!A:A},2,FALSE),""),
      ""
    )
  )
)</f>
        <v/>
      </c>
    </row>
    <row r="514" ht="22.5" customHeight="1">
      <c r="A514" s="350"/>
      <c r="B514" s="350"/>
      <c r="C514" s="350"/>
      <c r="D514" s="350"/>
      <c r="E514" s="350"/>
      <c r="F514" s="350"/>
      <c r="G514" s="350"/>
      <c r="H514" s="350"/>
      <c r="I514" s="350"/>
      <c r="J514" s="350" t="str">
        <f t="array" ref="J514">IF(C514="","",
  IF(LEFT(C514,4)="2025",
    IFERROR(VLOOKUP(C514,{'2025'!B:B,'2025'!A:A},2,FALSE),""),
    IF(LEFT(C514,4)="2026",
      IFERROR(VLOOKUP(C514,{'2026'!B:B,'2026'!A:A},2,FALSE),""),
      ""
    )
  )
)</f>
        <v/>
      </c>
    </row>
    <row r="515" ht="22.5" customHeight="1">
      <c r="A515" s="350"/>
      <c r="B515" s="350"/>
      <c r="C515" s="350"/>
      <c r="D515" s="350"/>
      <c r="E515" s="350"/>
      <c r="F515" s="350"/>
      <c r="G515" s="350"/>
      <c r="H515" s="350"/>
      <c r="I515" s="350"/>
      <c r="J515" s="350" t="str">
        <f t="array" ref="J515">IF(C515="","",
  IF(LEFT(C515,4)="2025",
    IFERROR(VLOOKUP(C515,{'2025'!B:B,'2025'!A:A},2,FALSE),""),
    IF(LEFT(C515,4)="2026",
      IFERROR(VLOOKUP(C515,{'2026'!B:B,'2026'!A:A},2,FALSE),""),
      ""
    )
  )
)</f>
        <v/>
      </c>
    </row>
    <row r="516" ht="22.5" customHeight="1">
      <c r="A516" s="350"/>
      <c r="B516" s="350"/>
      <c r="C516" s="350"/>
      <c r="D516" s="350"/>
      <c r="E516" s="350"/>
      <c r="F516" s="350"/>
      <c r="G516" s="350"/>
      <c r="H516" s="350"/>
      <c r="I516" s="350"/>
      <c r="J516" s="350" t="str">
        <f t="array" ref="J516">IF(C516="","",
  IF(LEFT(C516,4)="2025",
    IFERROR(VLOOKUP(C516,{'2025'!B:B,'2025'!A:A},2,FALSE),""),
    IF(LEFT(C516,4)="2026",
      IFERROR(VLOOKUP(C516,{'2026'!B:B,'2026'!A:A},2,FALSE),""),
      ""
    )
  )
)</f>
        <v/>
      </c>
    </row>
    <row r="517" ht="22.5" customHeight="1">
      <c r="A517" s="350"/>
      <c r="B517" s="350"/>
      <c r="C517" s="350"/>
      <c r="D517" s="350"/>
      <c r="E517" s="350"/>
      <c r="F517" s="350"/>
      <c r="G517" s="350"/>
      <c r="H517" s="350"/>
      <c r="I517" s="350"/>
      <c r="J517" s="350" t="str">
        <f t="array" ref="J517">IF(C517="","",
  IF(LEFT(C517,4)="2025",
    IFERROR(VLOOKUP(C517,{'2025'!B:B,'2025'!A:A},2,FALSE),""),
    IF(LEFT(C517,4)="2026",
      IFERROR(VLOOKUP(C517,{'2026'!B:B,'2026'!A:A},2,FALSE),""),
      ""
    )
  )
)</f>
        <v/>
      </c>
    </row>
    <row r="518" ht="22.5" customHeight="1">
      <c r="A518" s="350"/>
      <c r="B518" s="350"/>
      <c r="C518" s="350"/>
      <c r="D518" s="350"/>
      <c r="E518" s="350"/>
      <c r="F518" s="350"/>
      <c r="G518" s="350"/>
      <c r="H518" s="350"/>
      <c r="I518" s="350"/>
      <c r="J518" s="350" t="str">
        <f t="array" ref="J518">IF(C518="","",
  IF(LEFT(C518,4)="2025",
    IFERROR(VLOOKUP(C518,{'2025'!B:B,'2025'!A:A},2,FALSE),""),
    IF(LEFT(C518,4)="2026",
      IFERROR(VLOOKUP(C518,{'2026'!B:B,'2026'!A:A},2,FALSE),""),
      ""
    )
  )
)</f>
        <v/>
      </c>
    </row>
    <row r="519" ht="22.5" customHeight="1">
      <c r="A519" s="350"/>
      <c r="B519" s="350"/>
      <c r="C519" s="350"/>
      <c r="D519" s="350"/>
      <c r="E519" s="350"/>
      <c r="F519" s="350"/>
      <c r="G519" s="350"/>
      <c r="H519" s="350"/>
      <c r="I519" s="350"/>
      <c r="J519" s="350" t="str">
        <f t="array" ref="J519">IF(C519="","",
  IF(LEFT(C519,4)="2025",
    IFERROR(VLOOKUP(C519,{'2025'!B:B,'2025'!A:A},2,FALSE),""),
    IF(LEFT(C519,4)="2026",
      IFERROR(VLOOKUP(C519,{'2026'!B:B,'2026'!A:A},2,FALSE),""),
      ""
    )
  )
)</f>
        <v/>
      </c>
    </row>
    <row r="520" ht="22.5" customHeight="1">
      <c r="A520" s="350"/>
      <c r="B520" s="350"/>
      <c r="C520" s="350"/>
      <c r="D520" s="350"/>
      <c r="E520" s="350"/>
      <c r="F520" s="350"/>
      <c r="G520" s="350"/>
      <c r="H520" s="350"/>
      <c r="I520" s="350"/>
      <c r="J520" s="350" t="str">
        <f t="array" ref="J520">IF(C520="","",
  IF(LEFT(C520,4)="2025",
    IFERROR(VLOOKUP(C520,{'2025'!B:B,'2025'!A:A},2,FALSE),""),
    IF(LEFT(C520,4)="2026",
      IFERROR(VLOOKUP(C520,{'2026'!B:B,'2026'!A:A},2,FALSE),""),
      ""
    )
  )
)</f>
        <v/>
      </c>
    </row>
    <row r="521" ht="22.5" customHeight="1">
      <c r="A521" s="350"/>
      <c r="B521" s="350"/>
      <c r="C521" s="350"/>
      <c r="D521" s="350"/>
      <c r="E521" s="350"/>
      <c r="F521" s="350"/>
      <c r="G521" s="350"/>
      <c r="H521" s="350"/>
      <c r="I521" s="350"/>
      <c r="J521" s="350" t="str">
        <f t="array" ref="J521">IF(C521="","",
  IF(LEFT(C521,4)="2025",
    IFERROR(VLOOKUP(C521,{'2025'!B:B,'2025'!A:A},2,FALSE),""),
    IF(LEFT(C521,4)="2026",
      IFERROR(VLOOKUP(C521,{'2026'!B:B,'2026'!A:A},2,FALSE),""),
      ""
    )
  )
)</f>
        <v/>
      </c>
    </row>
    <row r="522" ht="22.5" customHeight="1">
      <c r="A522" s="350"/>
      <c r="B522" s="350"/>
      <c r="C522" s="350"/>
      <c r="D522" s="350"/>
      <c r="E522" s="350"/>
      <c r="F522" s="350"/>
      <c r="G522" s="350"/>
      <c r="H522" s="350"/>
      <c r="I522" s="350"/>
      <c r="J522" s="350" t="str">
        <f t="array" ref="J522">IF(C522="","",
  IF(LEFT(C522,4)="2025",
    IFERROR(VLOOKUP(C522,{'2025'!B:B,'2025'!A:A},2,FALSE),""),
    IF(LEFT(C522,4)="2026",
      IFERROR(VLOOKUP(C522,{'2026'!B:B,'2026'!A:A},2,FALSE),""),
      ""
    )
  )
)</f>
        <v/>
      </c>
    </row>
    <row r="523" ht="22.5" customHeight="1">
      <c r="A523" s="350"/>
      <c r="B523" s="350"/>
      <c r="C523" s="350"/>
      <c r="D523" s="350"/>
      <c r="E523" s="350"/>
      <c r="F523" s="350"/>
      <c r="G523" s="350"/>
      <c r="H523" s="350"/>
      <c r="I523" s="350"/>
      <c r="J523" s="350" t="str">
        <f t="array" ref="J523">IF(C523="","",
  IF(LEFT(C523,4)="2025",
    IFERROR(VLOOKUP(C523,{'2025'!B:B,'2025'!A:A},2,FALSE),""),
    IF(LEFT(C523,4)="2026",
      IFERROR(VLOOKUP(C523,{'2026'!B:B,'2026'!A:A},2,FALSE),""),
      ""
    )
  )
)</f>
        <v/>
      </c>
    </row>
    <row r="524" ht="22.5" customHeight="1">
      <c r="A524" s="350"/>
      <c r="B524" s="350"/>
      <c r="C524" s="350"/>
      <c r="D524" s="350"/>
      <c r="E524" s="350"/>
      <c r="F524" s="350"/>
      <c r="G524" s="350"/>
      <c r="H524" s="350"/>
      <c r="I524" s="350"/>
      <c r="J524" s="350" t="str">
        <f t="array" ref="J524">IF(C524="","",
  IF(LEFT(C524,4)="2025",
    IFERROR(VLOOKUP(C524,{'2025'!B:B,'2025'!A:A},2,FALSE),""),
    IF(LEFT(C524,4)="2026",
      IFERROR(VLOOKUP(C524,{'2026'!B:B,'2026'!A:A},2,FALSE),""),
      ""
    )
  )
)</f>
        <v/>
      </c>
    </row>
    <row r="525" ht="22.5" customHeight="1">
      <c r="A525" s="350"/>
      <c r="B525" s="350"/>
      <c r="C525" s="350"/>
      <c r="D525" s="350"/>
      <c r="E525" s="350"/>
      <c r="F525" s="350"/>
      <c r="G525" s="350"/>
      <c r="H525" s="350"/>
      <c r="I525" s="350"/>
      <c r="J525" s="350" t="str">
        <f t="array" ref="J525">IF(C525="","",
  IF(LEFT(C525,4)="2025",
    IFERROR(VLOOKUP(C525,{'2025'!B:B,'2025'!A:A},2,FALSE),""),
    IF(LEFT(C525,4)="2026",
      IFERROR(VLOOKUP(C525,{'2026'!B:B,'2026'!A:A},2,FALSE),""),
      ""
    )
  )
)</f>
        <v/>
      </c>
    </row>
    <row r="526" ht="22.5" customHeight="1">
      <c r="A526" s="350"/>
      <c r="B526" s="350"/>
      <c r="C526" s="350"/>
      <c r="D526" s="350"/>
      <c r="E526" s="350"/>
      <c r="F526" s="350"/>
      <c r="G526" s="350"/>
      <c r="H526" s="350"/>
      <c r="I526" s="350"/>
      <c r="J526" s="350" t="str">
        <f t="array" ref="J526">IF(C526="","",
  IF(LEFT(C526,4)="2025",
    IFERROR(VLOOKUP(C526,{'2025'!B:B,'2025'!A:A},2,FALSE),""),
    IF(LEFT(C526,4)="2026",
      IFERROR(VLOOKUP(C526,{'2026'!B:B,'2026'!A:A},2,FALSE),""),
      ""
    )
  )
)</f>
        <v/>
      </c>
    </row>
    <row r="527" ht="22.5" customHeight="1">
      <c r="A527" s="350"/>
      <c r="B527" s="350"/>
      <c r="C527" s="350"/>
      <c r="D527" s="350"/>
      <c r="E527" s="350"/>
      <c r="F527" s="350"/>
      <c r="G527" s="350"/>
      <c r="H527" s="350"/>
      <c r="I527" s="350"/>
      <c r="J527" s="350" t="str">
        <f t="array" ref="J527">IF(C527="","",
  IF(LEFT(C527,4)="2025",
    IFERROR(VLOOKUP(C527,{'2025'!B:B,'2025'!A:A},2,FALSE),""),
    IF(LEFT(C527,4)="2026",
      IFERROR(VLOOKUP(C527,{'2026'!B:B,'2026'!A:A},2,FALSE),""),
      ""
    )
  )
)</f>
        <v/>
      </c>
    </row>
    <row r="528" ht="22.5" customHeight="1">
      <c r="A528" s="350"/>
      <c r="B528" s="350"/>
      <c r="C528" s="350"/>
      <c r="D528" s="350"/>
      <c r="E528" s="350"/>
      <c r="F528" s="350"/>
      <c r="G528" s="350"/>
      <c r="H528" s="350"/>
      <c r="I528" s="350"/>
      <c r="J528" s="350" t="str">
        <f t="array" ref="J528">IF(C528="","",
  IF(LEFT(C528,4)="2025",
    IFERROR(VLOOKUP(C528,{'2025'!B:B,'2025'!A:A},2,FALSE),""),
    IF(LEFT(C528,4)="2026",
      IFERROR(VLOOKUP(C528,{'2026'!B:B,'2026'!A:A},2,FALSE),""),
      ""
    )
  )
)</f>
        <v/>
      </c>
    </row>
    <row r="529" ht="22.5" customHeight="1">
      <c r="A529" s="350"/>
      <c r="B529" s="350"/>
      <c r="C529" s="350"/>
      <c r="D529" s="350"/>
      <c r="E529" s="350"/>
      <c r="F529" s="350"/>
      <c r="G529" s="350"/>
      <c r="H529" s="350"/>
      <c r="I529" s="350"/>
      <c r="J529" s="350" t="str">
        <f t="array" ref="J529">IF(C529="","",
  IF(LEFT(C529,4)="2025",
    IFERROR(VLOOKUP(C529,{'2025'!B:B,'2025'!A:A},2,FALSE),""),
    IF(LEFT(C529,4)="2026",
      IFERROR(VLOOKUP(C529,{'2026'!B:B,'2026'!A:A},2,FALSE),""),
      ""
    )
  )
)</f>
        <v/>
      </c>
    </row>
    <row r="530" ht="22.5" customHeight="1">
      <c r="A530" s="350"/>
      <c r="B530" s="350"/>
      <c r="C530" s="350"/>
      <c r="D530" s="350"/>
      <c r="E530" s="350"/>
      <c r="F530" s="350"/>
      <c r="G530" s="350"/>
      <c r="H530" s="350"/>
      <c r="I530" s="350"/>
      <c r="J530" s="350" t="str">
        <f t="array" ref="J530">IF(C530="","",
  IF(LEFT(C530,4)="2025",
    IFERROR(VLOOKUP(C530,{'2025'!B:B,'2025'!A:A},2,FALSE),""),
    IF(LEFT(C530,4)="2026",
      IFERROR(VLOOKUP(C530,{'2026'!B:B,'2026'!A:A},2,FALSE),""),
      ""
    )
  )
)</f>
        <v/>
      </c>
    </row>
    <row r="531" ht="22.5" customHeight="1">
      <c r="A531" s="350"/>
      <c r="B531" s="350"/>
      <c r="C531" s="350"/>
      <c r="D531" s="350"/>
      <c r="E531" s="350"/>
      <c r="F531" s="350"/>
      <c r="G531" s="350"/>
      <c r="H531" s="350"/>
      <c r="I531" s="350"/>
      <c r="J531" s="350" t="str">
        <f t="array" ref="J531">IF(C531="","",
  IF(LEFT(C531,4)="2025",
    IFERROR(VLOOKUP(C531,{'2025'!B:B,'2025'!A:A},2,FALSE),""),
    IF(LEFT(C531,4)="2026",
      IFERROR(VLOOKUP(C531,{'2026'!B:B,'2026'!A:A},2,FALSE),""),
      ""
    )
  )
)</f>
        <v/>
      </c>
    </row>
    <row r="532" ht="22.5" customHeight="1">
      <c r="A532" s="350"/>
      <c r="B532" s="350"/>
      <c r="C532" s="350"/>
      <c r="D532" s="350"/>
      <c r="E532" s="350"/>
      <c r="F532" s="350"/>
      <c r="G532" s="350"/>
      <c r="H532" s="350"/>
      <c r="I532" s="350"/>
      <c r="J532" s="350" t="str">
        <f t="array" ref="J532">IF(C532="","",
  IF(LEFT(C532,4)="2025",
    IFERROR(VLOOKUP(C532,{'2025'!B:B,'2025'!A:A},2,FALSE),""),
    IF(LEFT(C532,4)="2026",
      IFERROR(VLOOKUP(C532,{'2026'!B:B,'2026'!A:A},2,FALSE),""),
      ""
    )
  )
)</f>
        <v/>
      </c>
    </row>
    <row r="533" ht="22.5" customHeight="1">
      <c r="A533" s="350"/>
      <c r="B533" s="350"/>
      <c r="C533" s="350"/>
      <c r="D533" s="350"/>
      <c r="E533" s="350"/>
      <c r="F533" s="350"/>
      <c r="G533" s="350"/>
      <c r="H533" s="350"/>
      <c r="I533" s="350"/>
      <c r="J533" s="350" t="str">
        <f t="array" ref="J533">IF(C533="","",
  IF(LEFT(C533,4)="2025",
    IFERROR(VLOOKUP(C533,{'2025'!B:B,'2025'!A:A},2,FALSE),""),
    IF(LEFT(C533,4)="2026",
      IFERROR(VLOOKUP(C533,{'2026'!B:B,'2026'!A:A},2,FALSE),""),
      ""
    )
  )
)</f>
        <v/>
      </c>
    </row>
    <row r="534" ht="22.5" customHeight="1">
      <c r="A534" s="350"/>
      <c r="B534" s="350"/>
      <c r="C534" s="350"/>
      <c r="D534" s="350"/>
      <c r="E534" s="350"/>
      <c r="F534" s="350"/>
      <c r="G534" s="350"/>
      <c r="H534" s="350"/>
      <c r="I534" s="350"/>
      <c r="J534" s="350" t="str">
        <f t="array" ref="J534">IF(C534="","",
  IF(LEFT(C534,4)="2025",
    IFERROR(VLOOKUP(C534,{'2025'!B:B,'2025'!A:A},2,FALSE),""),
    IF(LEFT(C534,4)="2026",
      IFERROR(VLOOKUP(C534,{'2026'!B:B,'2026'!A:A},2,FALSE),""),
      ""
    )
  )
)</f>
        <v/>
      </c>
    </row>
    <row r="535" ht="22.5" customHeight="1">
      <c r="A535" s="350"/>
      <c r="B535" s="350"/>
      <c r="C535" s="350"/>
      <c r="D535" s="350"/>
      <c r="E535" s="350"/>
      <c r="F535" s="350"/>
      <c r="G535" s="350"/>
      <c r="H535" s="350"/>
      <c r="I535" s="350"/>
      <c r="J535" s="350" t="str">
        <f t="array" ref="J535">IF(C535="","",
  IF(LEFT(C535,4)="2025",
    IFERROR(VLOOKUP(C535,{'2025'!B:B,'2025'!A:A},2,FALSE),""),
    IF(LEFT(C535,4)="2026",
      IFERROR(VLOOKUP(C535,{'2026'!B:B,'2026'!A:A},2,FALSE),""),
      ""
    )
  )
)</f>
        <v/>
      </c>
    </row>
    <row r="536" ht="22.5" customHeight="1">
      <c r="A536" s="350"/>
      <c r="B536" s="350"/>
      <c r="C536" s="350"/>
      <c r="D536" s="350"/>
      <c r="E536" s="350"/>
      <c r="F536" s="350"/>
      <c r="G536" s="350"/>
      <c r="H536" s="350"/>
      <c r="I536" s="350"/>
      <c r="J536" s="350" t="str">
        <f t="array" ref="J536">IF(C536="","",
  IF(LEFT(C536,4)="2025",
    IFERROR(VLOOKUP(C536,{'2025'!B:B,'2025'!A:A},2,FALSE),""),
    IF(LEFT(C536,4)="2026",
      IFERROR(VLOOKUP(C536,{'2026'!B:B,'2026'!A:A},2,FALSE),""),
      ""
    )
  )
)</f>
        <v/>
      </c>
    </row>
    <row r="537" ht="22.5" customHeight="1">
      <c r="A537" s="350"/>
      <c r="B537" s="350"/>
      <c r="C537" s="350"/>
      <c r="D537" s="350"/>
      <c r="E537" s="350"/>
      <c r="F537" s="350"/>
      <c r="G537" s="350"/>
      <c r="H537" s="350"/>
      <c r="I537" s="350"/>
      <c r="J537" s="350" t="str">
        <f t="array" ref="J537">IF(C537="","",
  IF(LEFT(C537,4)="2025",
    IFERROR(VLOOKUP(C537,{'2025'!B:B,'2025'!A:A},2,FALSE),""),
    IF(LEFT(C537,4)="2026",
      IFERROR(VLOOKUP(C537,{'2026'!B:B,'2026'!A:A},2,FALSE),""),
      ""
    )
  )
)</f>
        <v/>
      </c>
    </row>
    <row r="538" ht="22.5" customHeight="1">
      <c r="A538" s="350"/>
      <c r="B538" s="350"/>
      <c r="C538" s="350"/>
      <c r="D538" s="350"/>
      <c r="E538" s="350"/>
      <c r="F538" s="350"/>
      <c r="G538" s="350"/>
      <c r="H538" s="350"/>
      <c r="I538" s="350"/>
      <c r="J538" s="350" t="str">
        <f t="array" ref="J538">IF(C538="","",
  IF(LEFT(C538,4)="2025",
    IFERROR(VLOOKUP(C538,{'2025'!B:B,'2025'!A:A},2,FALSE),""),
    IF(LEFT(C538,4)="2026",
      IFERROR(VLOOKUP(C538,{'2026'!B:B,'2026'!A:A},2,FALSE),""),
      ""
    )
  )
)</f>
        <v/>
      </c>
    </row>
    <row r="539" ht="22.5" customHeight="1">
      <c r="A539" s="350"/>
      <c r="B539" s="350"/>
      <c r="C539" s="350"/>
      <c r="D539" s="350"/>
      <c r="E539" s="350"/>
      <c r="F539" s="350"/>
      <c r="G539" s="350"/>
      <c r="H539" s="350"/>
      <c r="I539" s="350"/>
      <c r="J539" s="350" t="str">
        <f t="array" ref="J539">IF(C539="","",
  IF(LEFT(C539,4)="2025",
    IFERROR(VLOOKUP(C539,{'2025'!B:B,'2025'!A:A},2,FALSE),""),
    IF(LEFT(C539,4)="2026",
      IFERROR(VLOOKUP(C539,{'2026'!B:B,'2026'!A:A},2,FALSE),""),
      ""
    )
  )
)</f>
        <v/>
      </c>
    </row>
    <row r="540" ht="22.5" customHeight="1">
      <c r="A540" s="350"/>
      <c r="B540" s="350"/>
      <c r="C540" s="350"/>
      <c r="D540" s="350"/>
      <c r="E540" s="350"/>
      <c r="F540" s="350"/>
      <c r="G540" s="350"/>
      <c r="H540" s="350"/>
      <c r="I540" s="350"/>
      <c r="J540" s="350" t="str">
        <f t="array" ref="J540">IF(C540="","",
  IF(LEFT(C540,4)="2025",
    IFERROR(VLOOKUP(C540,{'2025'!B:B,'2025'!A:A},2,FALSE),""),
    IF(LEFT(C540,4)="2026",
      IFERROR(VLOOKUP(C540,{'2026'!B:B,'2026'!A:A},2,FALSE),""),
      ""
    )
  )
)</f>
        <v/>
      </c>
    </row>
    <row r="541" ht="22.5" customHeight="1">
      <c r="A541" s="350"/>
      <c r="B541" s="350"/>
      <c r="C541" s="350"/>
      <c r="D541" s="350"/>
      <c r="E541" s="350"/>
      <c r="F541" s="350"/>
      <c r="G541" s="350"/>
      <c r="H541" s="350"/>
      <c r="I541" s="350"/>
      <c r="J541" s="350" t="str">
        <f t="array" ref="J541">IF(C541="","",
  IF(LEFT(C541,4)="2025",
    IFERROR(VLOOKUP(C541,{'2025'!B:B,'2025'!A:A},2,FALSE),""),
    IF(LEFT(C541,4)="2026",
      IFERROR(VLOOKUP(C541,{'2026'!B:B,'2026'!A:A},2,FALSE),""),
      ""
    )
  )
)</f>
        <v/>
      </c>
    </row>
    <row r="542" ht="22.5" customHeight="1">
      <c r="A542" s="350"/>
      <c r="B542" s="350"/>
      <c r="C542" s="350"/>
      <c r="D542" s="350"/>
      <c r="E542" s="350"/>
      <c r="F542" s="350"/>
      <c r="G542" s="350"/>
      <c r="H542" s="350"/>
      <c r="I542" s="350"/>
      <c r="J542" s="350" t="str">
        <f t="array" ref="J542">IF(C542="","",
  IF(LEFT(C542,4)="2025",
    IFERROR(VLOOKUP(C542,{'2025'!B:B,'2025'!A:A},2,FALSE),""),
    IF(LEFT(C542,4)="2026",
      IFERROR(VLOOKUP(C542,{'2026'!B:B,'2026'!A:A},2,FALSE),""),
      ""
    )
  )
)</f>
        <v/>
      </c>
    </row>
    <row r="543" ht="22.5" customHeight="1">
      <c r="A543" s="350"/>
      <c r="B543" s="350"/>
      <c r="C543" s="350"/>
      <c r="D543" s="350"/>
      <c r="E543" s="350"/>
      <c r="F543" s="350"/>
      <c r="G543" s="350"/>
      <c r="H543" s="350"/>
      <c r="I543" s="350"/>
      <c r="J543" s="350" t="str">
        <f t="array" ref="J543">IF(C543="","",
  IF(LEFT(C543,4)="2025",
    IFERROR(VLOOKUP(C543,{'2025'!B:B,'2025'!A:A},2,FALSE),""),
    IF(LEFT(C543,4)="2026",
      IFERROR(VLOOKUP(C543,{'2026'!B:B,'2026'!A:A},2,FALSE),""),
      ""
    )
  )
)</f>
        <v/>
      </c>
    </row>
    <row r="544" ht="22.5" customHeight="1">
      <c r="A544" s="350"/>
      <c r="B544" s="350"/>
      <c r="C544" s="350"/>
      <c r="D544" s="350"/>
      <c r="E544" s="350"/>
      <c r="F544" s="350"/>
      <c r="G544" s="350"/>
      <c r="H544" s="350"/>
      <c r="I544" s="350"/>
      <c r="J544" s="350" t="str">
        <f t="array" ref="J544">IF(C544="","",
  IF(LEFT(C544,4)="2025",
    IFERROR(VLOOKUP(C544,{'2025'!B:B,'2025'!A:A},2,FALSE),""),
    IF(LEFT(C544,4)="2026",
      IFERROR(VLOOKUP(C544,{'2026'!B:B,'2026'!A:A},2,FALSE),""),
      ""
    )
  )
)</f>
        <v/>
      </c>
    </row>
    <row r="545" ht="22.5" customHeight="1">
      <c r="A545" s="350"/>
      <c r="B545" s="350"/>
      <c r="C545" s="350"/>
      <c r="D545" s="350"/>
      <c r="E545" s="350"/>
      <c r="F545" s="350"/>
      <c r="G545" s="350"/>
      <c r="H545" s="350"/>
      <c r="I545" s="350"/>
      <c r="J545" s="350" t="str">
        <f t="array" ref="J545">IF(C545="","",
  IF(LEFT(C545,4)="2025",
    IFERROR(VLOOKUP(C545,{'2025'!B:B,'2025'!A:A},2,FALSE),""),
    IF(LEFT(C545,4)="2026",
      IFERROR(VLOOKUP(C545,{'2026'!B:B,'2026'!A:A},2,FALSE),""),
      ""
    )
  )
)</f>
        <v/>
      </c>
    </row>
    <row r="546" ht="22.5" customHeight="1">
      <c r="A546" s="350"/>
      <c r="B546" s="350"/>
      <c r="C546" s="350"/>
      <c r="D546" s="350"/>
      <c r="E546" s="350"/>
      <c r="F546" s="350"/>
      <c r="G546" s="350"/>
      <c r="H546" s="350"/>
      <c r="I546" s="350"/>
      <c r="J546" s="350" t="str">
        <f t="array" ref="J546">IF(C546="","",
  IF(LEFT(C546,4)="2025",
    IFERROR(VLOOKUP(C546,{'2025'!B:B,'2025'!A:A},2,FALSE),""),
    IF(LEFT(C546,4)="2026",
      IFERROR(VLOOKUP(C546,{'2026'!B:B,'2026'!A:A},2,FALSE),""),
      ""
    )
  )
)</f>
        <v/>
      </c>
    </row>
    <row r="547" ht="22.5" customHeight="1">
      <c r="A547" s="350"/>
      <c r="B547" s="350"/>
      <c r="C547" s="350"/>
      <c r="D547" s="350"/>
      <c r="E547" s="350"/>
      <c r="F547" s="350"/>
      <c r="G547" s="350"/>
      <c r="H547" s="350"/>
      <c r="I547" s="350"/>
      <c r="J547" s="350" t="str">
        <f t="array" ref="J547">IF(C547="","",
  IF(LEFT(C547,4)="2025",
    IFERROR(VLOOKUP(C547,{'2025'!B:B,'2025'!A:A},2,FALSE),""),
    IF(LEFT(C547,4)="2026",
      IFERROR(VLOOKUP(C547,{'2026'!B:B,'2026'!A:A},2,FALSE),""),
      ""
    )
  )
)</f>
        <v/>
      </c>
    </row>
    <row r="548" ht="22.5" customHeight="1">
      <c r="A548" s="350"/>
      <c r="B548" s="350"/>
      <c r="C548" s="350"/>
      <c r="D548" s="350"/>
      <c r="E548" s="350"/>
      <c r="F548" s="350"/>
      <c r="G548" s="350"/>
      <c r="H548" s="350"/>
      <c r="I548" s="350"/>
      <c r="J548" s="350" t="str">
        <f t="array" ref="J548">IF(C548="","",
  IF(LEFT(C548,4)="2025",
    IFERROR(VLOOKUP(C548,{'2025'!B:B,'2025'!A:A},2,FALSE),""),
    IF(LEFT(C548,4)="2026",
      IFERROR(VLOOKUP(C548,{'2026'!B:B,'2026'!A:A},2,FALSE),""),
      ""
    )
  )
)</f>
        <v/>
      </c>
    </row>
    <row r="549" ht="22.5" customHeight="1">
      <c r="A549" s="350"/>
      <c r="B549" s="350"/>
      <c r="C549" s="350"/>
      <c r="D549" s="350"/>
      <c r="E549" s="350"/>
      <c r="F549" s="350"/>
      <c r="G549" s="350"/>
      <c r="H549" s="350"/>
      <c r="I549" s="350"/>
      <c r="J549" s="350" t="str">
        <f t="array" ref="J549">IF(C549="","",
  IF(LEFT(C549,4)="2025",
    IFERROR(VLOOKUP(C549,{'2025'!B:B,'2025'!A:A},2,FALSE),""),
    IF(LEFT(C549,4)="2026",
      IFERROR(VLOOKUP(C549,{'2026'!B:B,'2026'!A:A},2,FALSE),""),
      ""
    )
  )
)</f>
        <v/>
      </c>
    </row>
    <row r="550" ht="22.5" customHeight="1">
      <c r="A550" s="350"/>
      <c r="B550" s="350"/>
      <c r="C550" s="350"/>
      <c r="D550" s="350"/>
      <c r="E550" s="350"/>
      <c r="F550" s="350"/>
      <c r="G550" s="350"/>
      <c r="H550" s="350"/>
      <c r="I550" s="350"/>
      <c r="J550" s="350" t="str">
        <f t="array" ref="J550">IF(C550="","",
  IF(LEFT(C550,4)="2025",
    IFERROR(VLOOKUP(C550,{'2025'!B:B,'2025'!A:A},2,FALSE),""),
    IF(LEFT(C550,4)="2026",
      IFERROR(VLOOKUP(C550,{'2026'!B:B,'2026'!A:A},2,FALSE),""),
      ""
    )
  )
)</f>
        <v/>
      </c>
    </row>
    <row r="551" ht="22.5" customHeight="1">
      <c r="A551" s="350"/>
      <c r="B551" s="350"/>
      <c r="C551" s="350"/>
      <c r="D551" s="350"/>
      <c r="E551" s="350"/>
      <c r="F551" s="350"/>
      <c r="G551" s="350"/>
      <c r="H551" s="350"/>
      <c r="I551" s="350"/>
      <c r="J551" s="350" t="str">
        <f t="array" ref="J551">IF(C551="","",
  IF(LEFT(C551,4)="2025",
    IFERROR(VLOOKUP(C551,{'2025'!B:B,'2025'!A:A},2,FALSE),""),
    IF(LEFT(C551,4)="2026",
      IFERROR(VLOOKUP(C551,{'2026'!B:B,'2026'!A:A},2,FALSE),""),
      ""
    )
  )
)</f>
        <v/>
      </c>
    </row>
    <row r="552" ht="22.5" customHeight="1">
      <c r="A552" s="350"/>
      <c r="B552" s="350"/>
      <c r="C552" s="350"/>
      <c r="D552" s="350"/>
      <c r="E552" s="350"/>
      <c r="F552" s="350"/>
      <c r="G552" s="350"/>
      <c r="H552" s="350"/>
      <c r="I552" s="350"/>
      <c r="J552" s="350" t="str">
        <f t="array" ref="J552">IF(C552="","",
  IF(LEFT(C552,4)="2025",
    IFERROR(VLOOKUP(C552,{'2025'!B:B,'2025'!A:A},2,FALSE),""),
    IF(LEFT(C552,4)="2026",
      IFERROR(VLOOKUP(C552,{'2026'!B:B,'2026'!A:A},2,FALSE),""),
      ""
    )
  )
)</f>
        <v/>
      </c>
    </row>
    <row r="553" ht="22.5" customHeight="1">
      <c r="A553" s="350"/>
      <c r="B553" s="350"/>
      <c r="C553" s="350"/>
      <c r="D553" s="350"/>
      <c r="E553" s="350"/>
      <c r="F553" s="350"/>
      <c r="G553" s="350"/>
      <c r="H553" s="350"/>
      <c r="I553" s="350"/>
      <c r="J553" s="350" t="str">
        <f t="array" ref="J553">IF(C553="","",
  IF(LEFT(C553,4)="2025",
    IFERROR(VLOOKUP(C553,{'2025'!B:B,'2025'!A:A},2,FALSE),""),
    IF(LEFT(C553,4)="2026",
      IFERROR(VLOOKUP(C553,{'2026'!B:B,'2026'!A:A},2,FALSE),""),
      ""
    )
  )
)</f>
        <v/>
      </c>
    </row>
    <row r="554" ht="22.5" customHeight="1">
      <c r="A554" s="350"/>
      <c r="B554" s="350"/>
      <c r="C554" s="350"/>
      <c r="D554" s="350"/>
      <c r="E554" s="350"/>
      <c r="F554" s="350"/>
      <c r="G554" s="350"/>
      <c r="H554" s="350"/>
      <c r="I554" s="350"/>
      <c r="J554" s="350" t="str">
        <f t="array" ref="J554">IF(C554="","",
  IF(LEFT(C554,4)="2025",
    IFERROR(VLOOKUP(C554,{'2025'!B:B,'2025'!A:A},2,FALSE),""),
    IF(LEFT(C554,4)="2026",
      IFERROR(VLOOKUP(C554,{'2026'!B:B,'2026'!A:A},2,FALSE),""),
      ""
    )
  )
)</f>
        <v/>
      </c>
    </row>
    <row r="555" ht="22.5" customHeight="1">
      <c r="A555" s="350"/>
      <c r="B555" s="350"/>
      <c r="C555" s="350"/>
      <c r="D555" s="350"/>
      <c r="E555" s="350"/>
      <c r="F555" s="350"/>
      <c r="G555" s="350"/>
      <c r="H555" s="350"/>
      <c r="I555" s="350"/>
      <c r="J555" s="350" t="str">
        <f t="array" ref="J555">IF(C555="","",
  IF(LEFT(C555,4)="2025",
    IFERROR(VLOOKUP(C555,{'2025'!B:B,'2025'!A:A},2,FALSE),""),
    IF(LEFT(C555,4)="2026",
      IFERROR(VLOOKUP(C555,{'2026'!B:B,'2026'!A:A},2,FALSE),""),
      ""
    )
  )
)</f>
        <v/>
      </c>
    </row>
    <row r="556" ht="22.5" customHeight="1">
      <c r="A556" s="350"/>
      <c r="B556" s="350"/>
      <c r="C556" s="350"/>
      <c r="D556" s="350"/>
      <c r="E556" s="350"/>
      <c r="F556" s="350"/>
      <c r="G556" s="350"/>
      <c r="H556" s="350"/>
      <c r="I556" s="350"/>
      <c r="J556" s="350" t="str">
        <f t="array" ref="J556">IF(C556="","",
  IF(LEFT(C556,4)="2025",
    IFERROR(VLOOKUP(C556,{'2025'!B:B,'2025'!A:A},2,FALSE),""),
    IF(LEFT(C556,4)="2026",
      IFERROR(VLOOKUP(C556,{'2026'!B:B,'2026'!A:A},2,FALSE),""),
      ""
    )
  )
)</f>
        <v/>
      </c>
    </row>
    <row r="557" ht="22.5" customHeight="1">
      <c r="A557" s="350"/>
      <c r="B557" s="350"/>
      <c r="C557" s="350"/>
      <c r="D557" s="350"/>
      <c r="E557" s="350"/>
      <c r="F557" s="350"/>
      <c r="G557" s="350"/>
      <c r="H557" s="350"/>
      <c r="I557" s="350"/>
      <c r="J557" s="350" t="str">
        <f t="array" ref="J557">IF(C557="","",
  IF(LEFT(C557,4)="2025",
    IFERROR(VLOOKUP(C557,{'2025'!B:B,'2025'!A:A},2,FALSE),""),
    IF(LEFT(C557,4)="2026",
      IFERROR(VLOOKUP(C557,{'2026'!B:B,'2026'!A:A},2,FALSE),""),
      ""
    )
  )
)</f>
        <v/>
      </c>
    </row>
    <row r="558" ht="22.5" customHeight="1">
      <c r="A558" s="350"/>
      <c r="B558" s="350"/>
      <c r="C558" s="350"/>
      <c r="D558" s="350"/>
      <c r="E558" s="350"/>
      <c r="F558" s="350"/>
      <c r="G558" s="350"/>
      <c r="H558" s="350"/>
      <c r="I558" s="350"/>
      <c r="J558" s="350" t="str">
        <f t="array" ref="J558">IF(C558="","",
  IF(LEFT(C558,4)="2025",
    IFERROR(VLOOKUP(C558,{'2025'!B:B,'2025'!A:A},2,FALSE),""),
    IF(LEFT(C558,4)="2026",
      IFERROR(VLOOKUP(C558,{'2026'!B:B,'2026'!A:A},2,FALSE),""),
      ""
    )
  )
)</f>
        <v/>
      </c>
    </row>
    <row r="559" ht="22.5" customHeight="1">
      <c r="A559" s="350"/>
      <c r="B559" s="350"/>
      <c r="C559" s="350"/>
      <c r="D559" s="350"/>
      <c r="E559" s="350"/>
      <c r="F559" s="350"/>
      <c r="G559" s="350"/>
      <c r="H559" s="350"/>
      <c r="I559" s="350"/>
      <c r="J559" s="350" t="str">
        <f t="array" ref="J559">IF(C559="","",
  IF(LEFT(C559,4)="2025",
    IFERROR(VLOOKUP(C559,{'2025'!B:B,'2025'!A:A},2,FALSE),""),
    IF(LEFT(C559,4)="2026",
      IFERROR(VLOOKUP(C559,{'2026'!B:B,'2026'!A:A},2,FALSE),""),
      ""
    )
  )
)</f>
        <v/>
      </c>
    </row>
    <row r="560" ht="22.5" customHeight="1">
      <c r="A560" s="350"/>
      <c r="B560" s="350"/>
      <c r="C560" s="350"/>
      <c r="D560" s="350"/>
      <c r="E560" s="350"/>
      <c r="F560" s="350"/>
      <c r="G560" s="350"/>
      <c r="H560" s="350"/>
      <c r="I560" s="350"/>
      <c r="J560" s="350" t="str">
        <f t="array" ref="J560">IF(C560="","",
  IF(LEFT(C560,4)="2025",
    IFERROR(VLOOKUP(C560,{'2025'!B:B,'2025'!A:A},2,FALSE),""),
    IF(LEFT(C560,4)="2026",
      IFERROR(VLOOKUP(C560,{'2026'!B:B,'2026'!A:A},2,FALSE),""),
      ""
    )
  )
)</f>
        <v/>
      </c>
    </row>
    <row r="561" ht="22.5" customHeight="1">
      <c r="A561" s="350"/>
      <c r="B561" s="350"/>
      <c r="C561" s="350"/>
      <c r="D561" s="350"/>
      <c r="E561" s="350"/>
      <c r="F561" s="350"/>
      <c r="G561" s="350"/>
      <c r="H561" s="350"/>
      <c r="I561" s="350"/>
      <c r="J561" s="350" t="str">
        <f t="array" ref="J561">IF(C561="","",
  IF(LEFT(C561,4)="2025",
    IFERROR(VLOOKUP(C561,{'2025'!B:B,'2025'!A:A},2,FALSE),""),
    IF(LEFT(C561,4)="2026",
      IFERROR(VLOOKUP(C561,{'2026'!B:B,'2026'!A:A},2,FALSE),""),
      ""
    )
  )
)</f>
        <v/>
      </c>
    </row>
    <row r="562" ht="22.5" customHeight="1">
      <c r="A562" s="350"/>
      <c r="B562" s="350"/>
      <c r="C562" s="350"/>
      <c r="D562" s="350"/>
      <c r="E562" s="350"/>
      <c r="F562" s="350"/>
      <c r="G562" s="350"/>
      <c r="H562" s="350"/>
      <c r="I562" s="350"/>
      <c r="J562" s="350" t="str">
        <f t="array" ref="J562">IF(C562="","",
  IF(LEFT(C562,4)="2025",
    IFERROR(VLOOKUP(C562,{'2025'!B:B,'2025'!A:A},2,FALSE),""),
    IF(LEFT(C562,4)="2026",
      IFERROR(VLOOKUP(C562,{'2026'!B:B,'2026'!A:A},2,FALSE),""),
      ""
    )
  )
)</f>
        <v/>
      </c>
    </row>
    <row r="563" ht="22.5" customHeight="1">
      <c r="A563" s="350"/>
      <c r="B563" s="350"/>
      <c r="C563" s="350"/>
      <c r="D563" s="350"/>
      <c r="E563" s="350"/>
      <c r="F563" s="350"/>
      <c r="G563" s="350"/>
      <c r="H563" s="350"/>
      <c r="I563" s="350"/>
      <c r="J563" s="350" t="str">
        <f t="array" ref="J563">IF(C563="","",
  IF(LEFT(C563,4)="2025",
    IFERROR(VLOOKUP(C563,{'2025'!B:B,'2025'!A:A},2,FALSE),""),
    IF(LEFT(C563,4)="2026",
      IFERROR(VLOOKUP(C563,{'2026'!B:B,'2026'!A:A},2,FALSE),""),
      ""
    )
  )
)</f>
        <v/>
      </c>
    </row>
    <row r="564" ht="22.5" customHeight="1">
      <c r="A564" s="350"/>
      <c r="B564" s="350"/>
      <c r="C564" s="350"/>
      <c r="D564" s="350"/>
      <c r="E564" s="350"/>
      <c r="F564" s="350"/>
      <c r="G564" s="350"/>
      <c r="H564" s="350"/>
      <c r="I564" s="350"/>
      <c r="J564" s="350" t="str">
        <f t="array" ref="J564">IF(C564="","",
  IF(LEFT(C564,4)="2025",
    IFERROR(VLOOKUP(C564,{'2025'!B:B,'2025'!A:A},2,FALSE),""),
    IF(LEFT(C564,4)="2026",
      IFERROR(VLOOKUP(C564,{'2026'!B:B,'2026'!A:A},2,FALSE),""),
      ""
    )
  )
)</f>
        <v/>
      </c>
    </row>
    <row r="565" ht="22.5" customHeight="1">
      <c r="A565" s="350"/>
      <c r="B565" s="350"/>
      <c r="C565" s="350"/>
      <c r="D565" s="350"/>
      <c r="E565" s="350"/>
      <c r="F565" s="350"/>
      <c r="G565" s="350"/>
      <c r="H565" s="350"/>
      <c r="I565" s="350"/>
      <c r="J565" s="350" t="str">
        <f t="array" ref="J565">IF(C565="","",
  IF(LEFT(C565,4)="2025",
    IFERROR(VLOOKUP(C565,{'2025'!B:B,'2025'!A:A},2,FALSE),""),
    IF(LEFT(C565,4)="2026",
      IFERROR(VLOOKUP(C565,{'2026'!B:B,'2026'!A:A},2,FALSE),""),
      ""
    )
  )
)</f>
        <v/>
      </c>
    </row>
    <row r="566" ht="22.5" customHeight="1">
      <c r="A566" s="350"/>
      <c r="B566" s="350"/>
      <c r="C566" s="350"/>
      <c r="D566" s="350"/>
      <c r="E566" s="350"/>
      <c r="F566" s="350"/>
      <c r="G566" s="350"/>
      <c r="H566" s="350"/>
      <c r="I566" s="350"/>
      <c r="J566" s="350" t="str">
        <f t="array" ref="J566">IF(C566="","",
  IF(LEFT(C566,4)="2025",
    IFERROR(VLOOKUP(C566,{'2025'!B:B,'2025'!A:A},2,FALSE),""),
    IF(LEFT(C566,4)="2026",
      IFERROR(VLOOKUP(C566,{'2026'!B:B,'2026'!A:A},2,FALSE),""),
      ""
    )
  )
)</f>
        <v/>
      </c>
    </row>
    <row r="567" ht="22.5" customHeight="1">
      <c r="A567" s="350"/>
      <c r="B567" s="350"/>
      <c r="C567" s="350"/>
      <c r="D567" s="350"/>
      <c r="E567" s="350"/>
      <c r="F567" s="350"/>
      <c r="G567" s="350"/>
      <c r="H567" s="350"/>
      <c r="I567" s="350"/>
      <c r="J567" s="350" t="str">
        <f t="array" ref="J567">IF(C567="","",
  IF(LEFT(C567,4)="2025",
    IFERROR(VLOOKUP(C567,{'2025'!B:B,'2025'!A:A},2,FALSE),""),
    IF(LEFT(C567,4)="2026",
      IFERROR(VLOOKUP(C567,{'2026'!B:B,'2026'!A:A},2,FALSE),""),
      ""
    )
  )
)</f>
        <v/>
      </c>
    </row>
    <row r="568" ht="22.5" customHeight="1">
      <c r="A568" s="350"/>
      <c r="B568" s="350"/>
      <c r="C568" s="350"/>
      <c r="D568" s="350"/>
      <c r="E568" s="350"/>
      <c r="F568" s="350"/>
      <c r="G568" s="350"/>
      <c r="H568" s="350"/>
      <c r="I568" s="350"/>
      <c r="J568" s="350" t="str">
        <f t="array" ref="J568">IF(C568="","",
  IF(LEFT(C568,4)="2025",
    IFERROR(VLOOKUP(C568,{'2025'!B:B,'2025'!A:A},2,FALSE),""),
    IF(LEFT(C568,4)="2026",
      IFERROR(VLOOKUP(C568,{'2026'!B:B,'2026'!A:A},2,FALSE),""),
      ""
    )
  )
)</f>
        <v/>
      </c>
    </row>
    <row r="569" ht="22.5" customHeight="1">
      <c r="A569" s="350"/>
      <c r="B569" s="350"/>
      <c r="C569" s="350"/>
      <c r="D569" s="350"/>
      <c r="E569" s="350"/>
      <c r="F569" s="350"/>
      <c r="G569" s="350"/>
      <c r="H569" s="350"/>
      <c r="I569" s="350"/>
      <c r="J569" s="350" t="str">
        <f t="array" ref="J569">IF(C569="","",
  IF(LEFT(C569,4)="2025",
    IFERROR(VLOOKUP(C569,{'2025'!B:B,'2025'!A:A},2,FALSE),""),
    IF(LEFT(C569,4)="2026",
      IFERROR(VLOOKUP(C569,{'2026'!B:B,'2026'!A:A},2,FALSE),""),
      ""
    )
  )
)</f>
        <v/>
      </c>
    </row>
    <row r="570" ht="22.5" customHeight="1">
      <c r="A570" s="350"/>
      <c r="B570" s="350"/>
      <c r="C570" s="350"/>
      <c r="D570" s="350"/>
      <c r="E570" s="350"/>
      <c r="F570" s="350"/>
      <c r="G570" s="350"/>
      <c r="H570" s="350"/>
      <c r="I570" s="350"/>
      <c r="J570" s="350" t="str">
        <f t="array" ref="J570">IF(C570="","",
  IF(LEFT(C570,4)="2025",
    IFERROR(VLOOKUP(C570,{'2025'!B:B,'2025'!A:A},2,FALSE),""),
    IF(LEFT(C570,4)="2026",
      IFERROR(VLOOKUP(C570,{'2026'!B:B,'2026'!A:A},2,FALSE),""),
      ""
    )
  )
)</f>
        <v/>
      </c>
    </row>
    <row r="571" ht="22.5" customHeight="1">
      <c r="A571" s="350"/>
      <c r="B571" s="350"/>
      <c r="C571" s="350"/>
      <c r="D571" s="350"/>
      <c r="E571" s="350"/>
      <c r="F571" s="350"/>
      <c r="G571" s="350"/>
      <c r="H571" s="350"/>
      <c r="I571" s="350"/>
      <c r="J571" s="350" t="str">
        <f t="array" ref="J571">IF(C571="","",
  IF(LEFT(C571,4)="2025",
    IFERROR(VLOOKUP(C571,{'2025'!B:B,'2025'!A:A},2,FALSE),""),
    IF(LEFT(C571,4)="2026",
      IFERROR(VLOOKUP(C571,{'2026'!B:B,'2026'!A:A},2,FALSE),""),
      ""
    )
  )
)</f>
        <v/>
      </c>
    </row>
    <row r="572" ht="22.5" customHeight="1">
      <c r="A572" s="350"/>
      <c r="B572" s="350"/>
      <c r="C572" s="350"/>
      <c r="D572" s="350"/>
      <c r="E572" s="350"/>
      <c r="F572" s="350"/>
      <c r="G572" s="350"/>
      <c r="H572" s="350"/>
      <c r="I572" s="350"/>
      <c r="J572" s="350" t="str">
        <f t="array" ref="J572">IF(C572="","",
  IF(LEFT(C572,4)="2025",
    IFERROR(VLOOKUP(C572,{'2025'!B:B,'2025'!A:A},2,FALSE),""),
    IF(LEFT(C572,4)="2026",
      IFERROR(VLOOKUP(C572,{'2026'!B:B,'2026'!A:A},2,FALSE),""),
      ""
    )
  )
)</f>
        <v/>
      </c>
    </row>
    <row r="573" ht="22.5" customHeight="1">
      <c r="A573" s="350"/>
      <c r="B573" s="350"/>
      <c r="C573" s="350"/>
      <c r="D573" s="350"/>
      <c r="E573" s="350"/>
      <c r="F573" s="350"/>
      <c r="G573" s="350"/>
      <c r="H573" s="350"/>
      <c r="I573" s="350"/>
      <c r="J573" s="350" t="str">
        <f t="array" ref="J573">IF(C573="","",
  IF(LEFT(C573,4)="2025",
    IFERROR(VLOOKUP(C573,{'2025'!B:B,'2025'!A:A},2,FALSE),""),
    IF(LEFT(C573,4)="2026",
      IFERROR(VLOOKUP(C573,{'2026'!B:B,'2026'!A:A},2,FALSE),""),
      ""
    )
  )
)</f>
        <v/>
      </c>
    </row>
    <row r="574" ht="22.5" customHeight="1">
      <c r="A574" s="350"/>
      <c r="B574" s="350"/>
      <c r="C574" s="350"/>
      <c r="D574" s="350"/>
      <c r="E574" s="350"/>
      <c r="F574" s="350"/>
      <c r="G574" s="350"/>
      <c r="H574" s="350"/>
      <c r="I574" s="350"/>
      <c r="J574" s="350" t="str">
        <f t="array" ref="J574">IF(C574="","",
  IF(LEFT(C574,4)="2025",
    IFERROR(VLOOKUP(C574,{'2025'!B:B,'2025'!A:A},2,FALSE),""),
    IF(LEFT(C574,4)="2026",
      IFERROR(VLOOKUP(C574,{'2026'!B:B,'2026'!A:A},2,FALSE),""),
      ""
    )
  )
)</f>
        <v/>
      </c>
    </row>
    <row r="575" ht="22.5" customHeight="1">
      <c r="A575" s="350"/>
      <c r="B575" s="350"/>
      <c r="C575" s="350"/>
      <c r="D575" s="350"/>
      <c r="E575" s="350"/>
      <c r="F575" s="350"/>
      <c r="G575" s="350"/>
      <c r="H575" s="350"/>
      <c r="I575" s="350"/>
      <c r="J575" s="350" t="str">
        <f t="array" ref="J575">IF(C575="","",
  IF(LEFT(C575,4)="2025",
    IFERROR(VLOOKUP(C575,{'2025'!B:B,'2025'!A:A},2,FALSE),""),
    IF(LEFT(C575,4)="2026",
      IFERROR(VLOOKUP(C575,{'2026'!B:B,'2026'!A:A},2,FALSE),""),
      ""
    )
  )
)</f>
        <v/>
      </c>
    </row>
    <row r="576" ht="22.5" customHeight="1">
      <c r="A576" s="350"/>
      <c r="B576" s="350"/>
      <c r="C576" s="350"/>
      <c r="D576" s="350"/>
      <c r="E576" s="350"/>
      <c r="F576" s="350"/>
      <c r="G576" s="350"/>
      <c r="H576" s="350"/>
      <c r="I576" s="350"/>
      <c r="J576" s="350" t="str">
        <f t="array" ref="J576">IF(C576="","",
  IF(LEFT(C576,4)="2025",
    IFERROR(VLOOKUP(C576,{'2025'!B:B,'2025'!A:A},2,FALSE),""),
    IF(LEFT(C576,4)="2026",
      IFERROR(VLOOKUP(C576,{'2026'!B:B,'2026'!A:A},2,FALSE),""),
      ""
    )
  )
)</f>
        <v/>
      </c>
    </row>
    <row r="577" ht="22.5" customHeight="1">
      <c r="A577" s="350"/>
      <c r="B577" s="350"/>
      <c r="C577" s="350"/>
      <c r="D577" s="350"/>
      <c r="E577" s="350"/>
      <c r="F577" s="350"/>
      <c r="G577" s="350"/>
      <c r="H577" s="350"/>
      <c r="I577" s="350"/>
      <c r="J577" s="350" t="str">
        <f t="array" ref="J577">IF(C577="","",
  IF(LEFT(C577,4)="2025",
    IFERROR(VLOOKUP(C577,{'2025'!B:B,'2025'!A:A},2,FALSE),""),
    IF(LEFT(C577,4)="2026",
      IFERROR(VLOOKUP(C577,{'2026'!B:B,'2026'!A:A},2,FALSE),""),
      ""
    )
  )
)</f>
        <v/>
      </c>
    </row>
    <row r="578" ht="22.5" customHeight="1">
      <c r="A578" s="350"/>
      <c r="B578" s="350"/>
      <c r="C578" s="350"/>
      <c r="D578" s="350"/>
      <c r="E578" s="350"/>
      <c r="F578" s="350"/>
      <c r="G578" s="350"/>
      <c r="H578" s="350"/>
      <c r="I578" s="350"/>
      <c r="J578" s="350" t="str">
        <f t="array" ref="J578">IF(C578="","",
  IF(LEFT(C578,4)="2025",
    IFERROR(VLOOKUP(C578,{'2025'!B:B,'2025'!A:A},2,FALSE),""),
    IF(LEFT(C578,4)="2026",
      IFERROR(VLOOKUP(C578,{'2026'!B:B,'2026'!A:A},2,FALSE),""),
      ""
    )
  )
)</f>
        <v/>
      </c>
    </row>
    <row r="579" ht="22.5" customHeight="1">
      <c r="A579" s="350"/>
      <c r="B579" s="350"/>
      <c r="C579" s="350"/>
      <c r="D579" s="350"/>
      <c r="E579" s="350"/>
      <c r="F579" s="350"/>
      <c r="G579" s="350"/>
      <c r="H579" s="350"/>
      <c r="I579" s="350"/>
      <c r="J579" s="350" t="str">
        <f t="array" ref="J579">IF(C579="","",
  IF(LEFT(C579,4)="2025",
    IFERROR(VLOOKUP(C579,{'2025'!B:B,'2025'!A:A},2,FALSE),""),
    IF(LEFT(C579,4)="2026",
      IFERROR(VLOOKUP(C579,{'2026'!B:B,'2026'!A:A},2,FALSE),""),
      ""
    )
  )
)</f>
        <v/>
      </c>
    </row>
    <row r="580" ht="22.5" customHeight="1">
      <c r="A580" s="350"/>
      <c r="B580" s="350"/>
      <c r="C580" s="350"/>
      <c r="D580" s="350"/>
      <c r="E580" s="350"/>
      <c r="F580" s="350"/>
      <c r="G580" s="350"/>
      <c r="H580" s="350"/>
      <c r="I580" s="350"/>
      <c r="J580" s="350" t="str">
        <f t="array" ref="J580">IF(C580="","",
  IF(LEFT(C580,4)="2025",
    IFERROR(VLOOKUP(C580,{'2025'!B:B,'2025'!A:A},2,FALSE),""),
    IF(LEFT(C580,4)="2026",
      IFERROR(VLOOKUP(C580,{'2026'!B:B,'2026'!A:A},2,FALSE),""),
      ""
    )
  )
)</f>
        <v/>
      </c>
    </row>
    <row r="581" ht="22.5" customHeight="1">
      <c r="A581" s="350"/>
      <c r="B581" s="350"/>
      <c r="C581" s="350"/>
      <c r="D581" s="350"/>
      <c r="E581" s="350"/>
      <c r="F581" s="350"/>
      <c r="G581" s="350"/>
      <c r="H581" s="350"/>
      <c r="I581" s="350"/>
      <c r="J581" s="350" t="str">
        <f t="array" ref="J581">IF(C581="","",
  IF(LEFT(C581,4)="2025",
    IFERROR(VLOOKUP(C581,{'2025'!B:B,'2025'!A:A},2,FALSE),""),
    IF(LEFT(C581,4)="2026",
      IFERROR(VLOOKUP(C581,{'2026'!B:B,'2026'!A:A},2,FALSE),""),
      ""
    )
  )
)</f>
        <v/>
      </c>
    </row>
    <row r="582" ht="22.5" customHeight="1">
      <c r="A582" s="350"/>
      <c r="B582" s="350"/>
      <c r="C582" s="350"/>
      <c r="D582" s="350"/>
      <c r="E582" s="350"/>
      <c r="F582" s="350"/>
      <c r="G582" s="350"/>
      <c r="H582" s="350"/>
      <c r="I582" s="350"/>
      <c r="J582" s="350" t="str">
        <f t="array" ref="J582">IF(C582="","",
  IF(LEFT(C582,4)="2025",
    IFERROR(VLOOKUP(C582,{'2025'!B:B,'2025'!A:A},2,FALSE),""),
    IF(LEFT(C582,4)="2026",
      IFERROR(VLOOKUP(C582,{'2026'!B:B,'2026'!A:A},2,FALSE),""),
      ""
    )
  )
)</f>
        <v/>
      </c>
    </row>
    <row r="583" ht="22.5" customHeight="1">
      <c r="A583" s="350"/>
      <c r="B583" s="350"/>
      <c r="C583" s="350"/>
      <c r="D583" s="350"/>
      <c r="E583" s="350"/>
      <c r="F583" s="350"/>
      <c r="G583" s="350"/>
      <c r="H583" s="350"/>
      <c r="I583" s="350"/>
      <c r="J583" s="350" t="str">
        <f t="array" ref="J583">IF(C583="","",
  IF(LEFT(C583,4)="2025",
    IFERROR(VLOOKUP(C583,{'2025'!B:B,'2025'!A:A},2,FALSE),""),
    IF(LEFT(C583,4)="2026",
      IFERROR(VLOOKUP(C583,{'2026'!B:B,'2026'!A:A},2,FALSE),""),
      ""
    )
  )
)</f>
        <v/>
      </c>
    </row>
    <row r="584" ht="22.5" customHeight="1">
      <c r="A584" s="350"/>
      <c r="B584" s="350"/>
      <c r="C584" s="350"/>
      <c r="D584" s="350"/>
      <c r="E584" s="350"/>
      <c r="F584" s="350"/>
      <c r="G584" s="350"/>
      <c r="H584" s="350"/>
      <c r="I584" s="350"/>
      <c r="J584" s="350" t="str">
        <f t="array" ref="J584">IF(C584="","",
  IF(LEFT(C584,4)="2025",
    IFERROR(VLOOKUP(C584,{'2025'!B:B,'2025'!A:A},2,FALSE),""),
    IF(LEFT(C584,4)="2026",
      IFERROR(VLOOKUP(C584,{'2026'!B:B,'2026'!A:A},2,FALSE),""),
      ""
    )
  )
)</f>
        <v/>
      </c>
    </row>
    <row r="585" ht="22.5" customHeight="1">
      <c r="A585" s="350"/>
      <c r="B585" s="350"/>
      <c r="C585" s="350"/>
      <c r="D585" s="350"/>
      <c r="E585" s="350"/>
      <c r="F585" s="350"/>
      <c r="G585" s="350"/>
      <c r="H585" s="350"/>
      <c r="I585" s="350"/>
      <c r="J585" s="350" t="str">
        <f t="array" ref="J585">IF(C585="","",
  IF(LEFT(C585,4)="2025",
    IFERROR(VLOOKUP(C585,{'2025'!B:B,'2025'!A:A},2,FALSE),""),
    IF(LEFT(C585,4)="2026",
      IFERROR(VLOOKUP(C585,{'2026'!B:B,'2026'!A:A},2,FALSE),""),
      ""
    )
  )
)</f>
        <v/>
      </c>
    </row>
    <row r="586" ht="22.5" customHeight="1">
      <c r="A586" s="350"/>
      <c r="B586" s="350"/>
      <c r="C586" s="350"/>
      <c r="D586" s="350"/>
      <c r="E586" s="350"/>
      <c r="F586" s="350"/>
      <c r="G586" s="350"/>
      <c r="H586" s="350"/>
      <c r="I586" s="350"/>
      <c r="J586" s="350" t="str">
        <f t="array" ref="J586">IF(C586="","",
  IF(LEFT(C586,4)="2025",
    IFERROR(VLOOKUP(C586,{'2025'!B:B,'2025'!A:A},2,FALSE),""),
    IF(LEFT(C586,4)="2026",
      IFERROR(VLOOKUP(C586,{'2026'!B:B,'2026'!A:A},2,FALSE),""),
      ""
    )
  )
)</f>
        <v/>
      </c>
    </row>
    <row r="587" ht="22.5" customHeight="1">
      <c r="A587" s="350"/>
      <c r="B587" s="350"/>
      <c r="C587" s="350"/>
      <c r="D587" s="350"/>
      <c r="E587" s="350"/>
      <c r="F587" s="350"/>
      <c r="G587" s="350"/>
      <c r="H587" s="350"/>
      <c r="I587" s="350"/>
      <c r="J587" s="350" t="str">
        <f t="array" ref="J587">IF(C587="","",
  IF(LEFT(C587,4)="2025",
    IFERROR(VLOOKUP(C587,{'2025'!B:B,'2025'!A:A},2,FALSE),""),
    IF(LEFT(C587,4)="2026",
      IFERROR(VLOOKUP(C587,{'2026'!B:B,'2026'!A:A},2,FALSE),""),
      ""
    )
  )
)</f>
        <v/>
      </c>
    </row>
    <row r="588" ht="22.5" customHeight="1">
      <c r="A588" s="350"/>
      <c r="B588" s="350"/>
      <c r="C588" s="350"/>
      <c r="D588" s="350"/>
      <c r="E588" s="350"/>
      <c r="F588" s="350"/>
      <c r="G588" s="350"/>
      <c r="H588" s="350"/>
      <c r="I588" s="350"/>
      <c r="J588" s="350" t="str">
        <f t="array" ref="J588">IF(C588="","",
  IF(LEFT(C588,4)="2025",
    IFERROR(VLOOKUP(C588,{'2025'!B:B,'2025'!A:A},2,FALSE),""),
    IF(LEFT(C588,4)="2026",
      IFERROR(VLOOKUP(C588,{'2026'!B:B,'2026'!A:A},2,FALSE),""),
      ""
    )
  )
)</f>
        <v/>
      </c>
    </row>
    <row r="589" ht="22.5" customHeight="1">
      <c r="A589" s="350"/>
      <c r="B589" s="350"/>
      <c r="C589" s="350"/>
      <c r="D589" s="350"/>
      <c r="E589" s="350"/>
      <c r="F589" s="350"/>
      <c r="G589" s="350"/>
      <c r="H589" s="350"/>
      <c r="I589" s="350"/>
      <c r="J589" s="350" t="str">
        <f t="array" ref="J589">IF(C589="","",
  IF(LEFT(C589,4)="2025",
    IFERROR(VLOOKUP(C589,{'2025'!B:B,'2025'!A:A},2,FALSE),""),
    IF(LEFT(C589,4)="2026",
      IFERROR(VLOOKUP(C589,{'2026'!B:B,'2026'!A:A},2,FALSE),""),
      ""
    )
  )
)</f>
        <v/>
      </c>
    </row>
    <row r="590" ht="22.5" customHeight="1">
      <c r="A590" s="350"/>
      <c r="B590" s="350"/>
      <c r="C590" s="350"/>
      <c r="D590" s="350"/>
      <c r="E590" s="350"/>
      <c r="F590" s="350"/>
      <c r="G590" s="350"/>
      <c r="H590" s="350"/>
      <c r="I590" s="350"/>
      <c r="J590" s="350" t="str">
        <f t="array" ref="J590">IF(C590="","",
  IF(LEFT(C590,4)="2025",
    IFERROR(VLOOKUP(C590,{'2025'!B:B,'2025'!A:A},2,FALSE),""),
    IF(LEFT(C590,4)="2026",
      IFERROR(VLOOKUP(C590,{'2026'!B:B,'2026'!A:A},2,FALSE),""),
      ""
    )
  )
)</f>
        <v/>
      </c>
    </row>
    <row r="591" ht="22.5" customHeight="1">
      <c r="A591" s="350"/>
      <c r="B591" s="350"/>
      <c r="C591" s="350"/>
      <c r="D591" s="350"/>
      <c r="E591" s="350"/>
      <c r="F591" s="350"/>
      <c r="G591" s="350"/>
      <c r="H591" s="350"/>
      <c r="I591" s="350"/>
      <c r="J591" s="350" t="str">
        <f t="array" ref="J591">IF(C591="","",
  IF(LEFT(C591,4)="2025",
    IFERROR(VLOOKUP(C591,{'2025'!B:B,'2025'!A:A},2,FALSE),""),
    IF(LEFT(C591,4)="2026",
      IFERROR(VLOOKUP(C591,{'2026'!B:B,'2026'!A:A},2,FALSE),""),
      ""
    )
  )
)</f>
        <v/>
      </c>
    </row>
    <row r="592" ht="22.5" customHeight="1">
      <c r="A592" s="350"/>
      <c r="B592" s="350"/>
      <c r="C592" s="350"/>
      <c r="D592" s="350"/>
      <c r="E592" s="350"/>
      <c r="F592" s="350"/>
      <c r="G592" s="350"/>
      <c r="H592" s="350"/>
      <c r="I592" s="350"/>
      <c r="J592" s="350" t="str">
        <f t="array" ref="J592">IF(C592="","",
  IF(LEFT(C592,4)="2025",
    IFERROR(VLOOKUP(C592,{'2025'!B:B,'2025'!A:A},2,FALSE),""),
    IF(LEFT(C592,4)="2026",
      IFERROR(VLOOKUP(C592,{'2026'!B:B,'2026'!A:A},2,FALSE),""),
      ""
    )
  )
)</f>
        <v/>
      </c>
    </row>
    <row r="593" ht="22.5" customHeight="1">
      <c r="A593" s="350"/>
      <c r="B593" s="350"/>
      <c r="C593" s="350"/>
      <c r="D593" s="350"/>
      <c r="E593" s="350"/>
      <c r="F593" s="350"/>
      <c r="G593" s="350"/>
      <c r="H593" s="350"/>
      <c r="I593" s="350"/>
      <c r="J593" s="350" t="str">
        <f t="array" ref="J593">IF(C593="","",
  IF(LEFT(C593,4)="2025",
    IFERROR(VLOOKUP(C593,{'2025'!B:B,'2025'!A:A},2,FALSE),""),
    IF(LEFT(C593,4)="2026",
      IFERROR(VLOOKUP(C593,{'2026'!B:B,'2026'!A:A},2,FALSE),""),
      ""
    )
  )
)</f>
        <v/>
      </c>
    </row>
    <row r="594" ht="22.5" customHeight="1">
      <c r="A594" s="350"/>
      <c r="B594" s="350"/>
      <c r="C594" s="350"/>
      <c r="D594" s="350"/>
      <c r="E594" s="350"/>
      <c r="F594" s="350"/>
      <c r="G594" s="350"/>
      <c r="H594" s="350"/>
      <c r="I594" s="350"/>
      <c r="J594" s="350" t="str">
        <f t="array" ref="J594">IF(C594="","",
  IF(LEFT(C594,4)="2025",
    IFERROR(VLOOKUP(C594,{'2025'!B:B,'2025'!A:A},2,FALSE),""),
    IF(LEFT(C594,4)="2026",
      IFERROR(VLOOKUP(C594,{'2026'!B:B,'2026'!A:A},2,FALSE),""),
      ""
    )
  )
)</f>
        <v/>
      </c>
    </row>
    <row r="595" ht="22.5" customHeight="1">
      <c r="A595" s="350"/>
      <c r="B595" s="350"/>
      <c r="C595" s="350"/>
      <c r="D595" s="350"/>
      <c r="E595" s="350"/>
      <c r="F595" s="350"/>
      <c r="G595" s="350"/>
      <c r="H595" s="350"/>
      <c r="I595" s="350"/>
      <c r="J595" s="350" t="str">
        <f t="array" ref="J595">IF(C595="","",
  IF(LEFT(C595,4)="2025",
    IFERROR(VLOOKUP(C595,{'2025'!B:B,'2025'!A:A},2,FALSE),""),
    IF(LEFT(C595,4)="2026",
      IFERROR(VLOOKUP(C595,{'2026'!B:B,'2026'!A:A},2,FALSE),""),
      ""
    )
  )
)</f>
        <v/>
      </c>
    </row>
    <row r="596" ht="22.5" customHeight="1">
      <c r="A596" s="350"/>
      <c r="B596" s="350"/>
      <c r="C596" s="350"/>
      <c r="D596" s="350"/>
      <c r="E596" s="350"/>
      <c r="F596" s="350"/>
      <c r="G596" s="350"/>
      <c r="H596" s="350"/>
      <c r="I596" s="350"/>
      <c r="J596" s="350" t="str">
        <f t="array" ref="J596">IF(C596="","",
  IF(LEFT(C596,4)="2025",
    IFERROR(VLOOKUP(C596,{'2025'!B:B,'2025'!A:A},2,FALSE),""),
    IF(LEFT(C596,4)="2026",
      IFERROR(VLOOKUP(C596,{'2026'!B:B,'2026'!A:A},2,FALSE),""),
      ""
    )
  )
)</f>
        <v/>
      </c>
    </row>
    <row r="597" ht="22.5" customHeight="1">
      <c r="A597" s="350"/>
      <c r="B597" s="350"/>
      <c r="C597" s="350"/>
      <c r="D597" s="350"/>
      <c r="E597" s="350"/>
      <c r="F597" s="350"/>
      <c r="G597" s="350"/>
      <c r="H597" s="350"/>
      <c r="I597" s="350"/>
      <c r="J597" s="350" t="str">
        <f t="array" ref="J597">IF(C597="","",
  IF(LEFT(C597,4)="2025",
    IFERROR(VLOOKUP(C597,{'2025'!B:B,'2025'!A:A},2,FALSE),""),
    IF(LEFT(C597,4)="2026",
      IFERROR(VLOOKUP(C597,{'2026'!B:B,'2026'!A:A},2,FALSE),""),
      ""
    )
  )
)</f>
        <v/>
      </c>
    </row>
    <row r="598" ht="22.5" customHeight="1">
      <c r="A598" s="350"/>
      <c r="B598" s="350"/>
      <c r="C598" s="350"/>
      <c r="D598" s="350"/>
      <c r="E598" s="350"/>
      <c r="F598" s="350"/>
      <c r="G598" s="350"/>
      <c r="H598" s="350"/>
      <c r="I598" s="350"/>
      <c r="J598" s="350" t="str">
        <f t="array" ref="J598">IF(C598="","",
  IF(LEFT(C598,4)="2025",
    IFERROR(VLOOKUP(C598,{'2025'!B:B,'2025'!A:A},2,FALSE),""),
    IF(LEFT(C598,4)="2026",
      IFERROR(VLOOKUP(C598,{'2026'!B:B,'2026'!A:A},2,FALSE),""),
      ""
    )
  )
)</f>
        <v/>
      </c>
    </row>
    <row r="599" ht="22.5" customHeight="1">
      <c r="A599" s="350"/>
      <c r="B599" s="350"/>
      <c r="C599" s="350"/>
      <c r="D599" s="350"/>
      <c r="E599" s="350"/>
      <c r="F599" s="350"/>
      <c r="G599" s="350"/>
      <c r="H599" s="350"/>
      <c r="I599" s="350"/>
      <c r="J599" s="350" t="str">
        <f t="array" ref="J599">IF(C599="","",
  IF(LEFT(C599,4)="2025",
    IFERROR(VLOOKUP(C599,{'2025'!B:B,'2025'!A:A},2,FALSE),""),
    IF(LEFT(C599,4)="2026",
      IFERROR(VLOOKUP(C599,{'2026'!B:B,'2026'!A:A},2,FALSE),""),
      ""
    )
  )
)</f>
        <v/>
      </c>
    </row>
    <row r="600" ht="22.5" customHeight="1">
      <c r="A600" s="350"/>
      <c r="B600" s="350"/>
      <c r="C600" s="350"/>
      <c r="D600" s="350"/>
      <c r="E600" s="350"/>
      <c r="F600" s="350"/>
      <c r="G600" s="350"/>
      <c r="H600" s="350"/>
      <c r="I600" s="350"/>
      <c r="J600" s="350" t="str">
        <f t="array" ref="J600">IF(C600="","",
  IF(LEFT(C600,4)="2025",
    IFERROR(VLOOKUP(C600,{'2025'!B:B,'2025'!A:A},2,FALSE),""),
    IF(LEFT(C600,4)="2026",
      IFERROR(VLOOKUP(C600,{'2026'!B:B,'2026'!A:A},2,FALSE),""),
      ""
    )
  )
)</f>
        <v/>
      </c>
    </row>
    <row r="601" ht="22.5" customHeight="1">
      <c r="A601" s="350"/>
      <c r="B601" s="350"/>
      <c r="C601" s="350"/>
      <c r="D601" s="350"/>
      <c r="E601" s="350"/>
      <c r="F601" s="350"/>
      <c r="G601" s="350"/>
      <c r="H601" s="350"/>
      <c r="I601" s="350"/>
      <c r="J601" s="350" t="str">
        <f t="array" ref="J601">IF(C601="","",
  IF(LEFT(C601,4)="2025",
    IFERROR(VLOOKUP(C601,{'2025'!B:B,'2025'!A:A},2,FALSE),""),
    IF(LEFT(C601,4)="2026",
      IFERROR(VLOOKUP(C601,{'2026'!B:B,'2026'!A:A},2,FALSE),""),
      ""
    )
  )
)</f>
        <v/>
      </c>
    </row>
    <row r="602" ht="22.5" customHeight="1">
      <c r="A602" s="350"/>
      <c r="B602" s="350"/>
      <c r="C602" s="350"/>
      <c r="D602" s="350"/>
      <c r="E602" s="350"/>
      <c r="F602" s="350"/>
      <c r="G602" s="350"/>
      <c r="H602" s="350"/>
      <c r="I602" s="350"/>
      <c r="J602" s="350" t="str">
        <f t="array" ref="J602">IF(C602="","",
  IF(LEFT(C602,4)="2025",
    IFERROR(VLOOKUP(C602,{'2025'!B:B,'2025'!A:A},2,FALSE),""),
    IF(LEFT(C602,4)="2026",
      IFERROR(VLOOKUP(C602,{'2026'!B:B,'2026'!A:A},2,FALSE),""),
      ""
    )
  )
)</f>
        <v/>
      </c>
    </row>
    <row r="603" ht="22.5" customHeight="1">
      <c r="A603" s="350"/>
      <c r="B603" s="350"/>
      <c r="C603" s="350"/>
      <c r="D603" s="350"/>
      <c r="E603" s="350"/>
      <c r="F603" s="350"/>
      <c r="G603" s="350"/>
      <c r="H603" s="350"/>
      <c r="I603" s="350"/>
      <c r="J603" s="350" t="str">
        <f t="array" ref="J603">IF(C603="","",
  IF(LEFT(C603,4)="2025",
    IFERROR(VLOOKUP(C603,{'2025'!B:B,'2025'!A:A},2,FALSE),""),
    IF(LEFT(C603,4)="2026",
      IFERROR(VLOOKUP(C603,{'2026'!B:B,'2026'!A:A},2,FALSE),""),
      ""
    )
  )
)</f>
        <v/>
      </c>
    </row>
    <row r="604" ht="22.5" customHeight="1">
      <c r="A604" s="350"/>
      <c r="B604" s="350"/>
      <c r="C604" s="350"/>
      <c r="D604" s="350"/>
      <c r="E604" s="350"/>
      <c r="F604" s="350"/>
      <c r="G604" s="350"/>
      <c r="H604" s="350"/>
      <c r="I604" s="350"/>
      <c r="J604" s="350" t="str">
        <f t="array" ref="J604">IF(C604="","",
  IF(LEFT(C604,4)="2025",
    IFERROR(VLOOKUP(C604,{'2025'!B:B,'2025'!A:A},2,FALSE),""),
    IF(LEFT(C604,4)="2026",
      IFERROR(VLOOKUP(C604,{'2026'!B:B,'2026'!A:A},2,FALSE),""),
      ""
    )
  )
)</f>
        <v/>
      </c>
    </row>
    <row r="605" ht="22.5" customHeight="1">
      <c r="A605" s="350"/>
      <c r="B605" s="350"/>
      <c r="C605" s="350"/>
      <c r="D605" s="350"/>
      <c r="E605" s="350"/>
      <c r="F605" s="350"/>
      <c r="G605" s="350"/>
      <c r="H605" s="350"/>
      <c r="I605" s="350"/>
      <c r="J605" s="350" t="str">
        <f t="array" ref="J605">IF(C605="","",
  IF(LEFT(C605,4)="2025",
    IFERROR(VLOOKUP(C605,{'2025'!B:B,'2025'!A:A},2,FALSE),""),
    IF(LEFT(C605,4)="2026",
      IFERROR(VLOOKUP(C605,{'2026'!B:B,'2026'!A:A},2,FALSE),""),
      ""
    )
  )
)</f>
        <v/>
      </c>
    </row>
    <row r="606" ht="22.5" customHeight="1">
      <c r="A606" s="350"/>
      <c r="B606" s="350"/>
      <c r="C606" s="350"/>
      <c r="D606" s="350"/>
      <c r="E606" s="350"/>
      <c r="F606" s="350"/>
      <c r="G606" s="350"/>
      <c r="H606" s="350"/>
      <c r="I606" s="350"/>
      <c r="J606" s="350" t="str">
        <f t="array" ref="J606">IF(C606="","",
  IF(LEFT(C606,4)="2025",
    IFERROR(VLOOKUP(C606,{'2025'!B:B,'2025'!A:A},2,FALSE),""),
    IF(LEFT(C606,4)="2026",
      IFERROR(VLOOKUP(C606,{'2026'!B:B,'2026'!A:A},2,FALSE),""),
      ""
    )
  )
)</f>
        <v/>
      </c>
    </row>
    <row r="607" ht="22.5" customHeight="1">
      <c r="A607" s="350"/>
      <c r="B607" s="350"/>
      <c r="C607" s="350"/>
      <c r="D607" s="350"/>
      <c r="E607" s="350"/>
      <c r="F607" s="350"/>
      <c r="G607" s="350"/>
      <c r="H607" s="350"/>
      <c r="I607" s="350"/>
      <c r="J607" s="350" t="str">
        <f t="array" ref="J607">IF(C607="","",
  IF(LEFT(C607,4)="2025",
    IFERROR(VLOOKUP(C607,{'2025'!B:B,'2025'!A:A},2,FALSE),""),
    IF(LEFT(C607,4)="2026",
      IFERROR(VLOOKUP(C607,{'2026'!B:B,'2026'!A:A},2,FALSE),""),
      ""
    )
  )
)</f>
        <v/>
      </c>
    </row>
    <row r="608" ht="22.5" customHeight="1">
      <c r="A608" s="350"/>
      <c r="B608" s="350"/>
      <c r="C608" s="350"/>
      <c r="D608" s="350"/>
      <c r="E608" s="350"/>
      <c r="F608" s="350"/>
      <c r="G608" s="350"/>
      <c r="H608" s="350"/>
      <c r="I608" s="350"/>
      <c r="J608" s="350" t="str">
        <f t="array" ref="J608">IF(C608="","",
  IF(LEFT(C608,4)="2025",
    IFERROR(VLOOKUP(C608,{'2025'!B:B,'2025'!A:A},2,FALSE),""),
    IF(LEFT(C608,4)="2026",
      IFERROR(VLOOKUP(C608,{'2026'!B:B,'2026'!A:A},2,FALSE),""),
      ""
    )
  )
)</f>
        <v/>
      </c>
    </row>
    <row r="609" ht="22.5" customHeight="1">
      <c r="A609" s="350"/>
      <c r="B609" s="350"/>
      <c r="C609" s="350"/>
      <c r="D609" s="350"/>
      <c r="E609" s="350"/>
      <c r="F609" s="350"/>
      <c r="G609" s="350"/>
      <c r="H609" s="350"/>
      <c r="I609" s="350"/>
      <c r="J609" s="350" t="str">
        <f t="array" ref="J609">IF(C609="","",
  IF(LEFT(C609,4)="2025",
    IFERROR(VLOOKUP(C609,{'2025'!B:B,'2025'!A:A},2,FALSE),""),
    IF(LEFT(C609,4)="2026",
      IFERROR(VLOOKUP(C609,{'2026'!B:B,'2026'!A:A},2,FALSE),""),
      ""
    )
  )
)</f>
        <v/>
      </c>
    </row>
    <row r="610" ht="22.5" customHeight="1">
      <c r="A610" s="350"/>
      <c r="B610" s="350"/>
      <c r="C610" s="350"/>
      <c r="D610" s="350"/>
      <c r="E610" s="350"/>
      <c r="F610" s="350"/>
      <c r="G610" s="350"/>
      <c r="H610" s="350"/>
      <c r="I610" s="350"/>
      <c r="J610" s="350" t="str">
        <f t="array" ref="J610">IF(C610="","",
  IF(LEFT(C610,4)="2025",
    IFERROR(VLOOKUP(C610,{'2025'!B:B,'2025'!A:A},2,FALSE),""),
    IF(LEFT(C610,4)="2026",
      IFERROR(VLOOKUP(C610,{'2026'!B:B,'2026'!A:A},2,FALSE),""),
      ""
    )
  )
)</f>
        <v/>
      </c>
    </row>
    <row r="611" ht="22.5" customHeight="1">
      <c r="A611" s="350"/>
      <c r="B611" s="350"/>
      <c r="C611" s="350"/>
      <c r="D611" s="350"/>
      <c r="E611" s="350"/>
      <c r="F611" s="350"/>
      <c r="G611" s="350"/>
      <c r="H611" s="350"/>
      <c r="I611" s="350"/>
      <c r="J611" s="350" t="str">
        <f t="array" ref="J611">IF(C611="","",
  IF(LEFT(C611,4)="2025",
    IFERROR(VLOOKUP(C611,{'2025'!B:B,'2025'!A:A},2,FALSE),""),
    IF(LEFT(C611,4)="2026",
      IFERROR(VLOOKUP(C611,{'2026'!B:B,'2026'!A:A},2,FALSE),""),
      ""
    )
  )
)</f>
        <v/>
      </c>
    </row>
    <row r="612" ht="22.5" customHeight="1">
      <c r="A612" s="350"/>
      <c r="B612" s="350"/>
      <c r="C612" s="350"/>
      <c r="D612" s="350"/>
      <c r="E612" s="350"/>
      <c r="F612" s="350"/>
      <c r="G612" s="350"/>
      <c r="H612" s="350"/>
      <c r="I612" s="350"/>
      <c r="J612" s="350" t="str">
        <f t="array" ref="J612">IF(C612="","",
  IF(LEFT(C612,4)="2025",
    IFERROR(VLOOKUP(C612,{'2025'!B:B,'2025'!A:A},2,FALSE),""),
    IF(LEFT(C612,4)="2026",
      IFERROR(VLOOKUP(C612,{'2026'!B:B,'2026'!A:A},2,FALSE),""),
      ""
    )
  )
)</f>
        <v/>
      </c>
    </row>
    <row r="613" ht="22.5" customHeight="1">
      <c r="A613" s="350"/>
      <c r="B613" s="350"/>
      <c r="C613" s="350"/>
      <c r="D613" s="350"/>
      <c r="E613" s="350"/>
      <c r="F613" s="350"/>
      <c r="G613" s="350"/>
      <c r="H613" s="350"/>
      <c r="I613" s="350"/>
      <c r="J613" s="350" t="str">
        <f t="array" ref="J613">IF(C613="","",
  IF(LEFT(C613,4)="2025",
    IFERROR(VLOOKUP(C613,{'2025'!B:B,'2025'!A:A},2,FALSE),""),
    IF(LEFT(C613,4)="2026",
      IFERROR(VLOOKUP(C613,{'2026'!B:B,'2026'!A:A},2,FALSE),""),
      ""
    )
  )
)</f>
        <v/>
      </c>
    </row>
    <row r="614" ht="22.5" customHeight="1">
      <c r="A614" s="350"/>
      <c r="B614" s="350"/>
      <c r="C614" s="350"/>
      <c r="D614" s="350"/>
      <c r="E614" s="350"/>
      <c r="F614" s="350"/>
      <c r="G614" s="350"/>
      <c r="H614" s="350"/>
      <c r="I614" s="350"/>
      <c r="J614" s="350" t="str">
        <f t="array" ref="J614">IF(C614="","",
  IF(LEFT(C614,4)="2025",
    IFERROR(VLOOKUP(C614,{'2025'!B:B,'2025'!A:A},2,FALSE),""),
    IF(LEFT(C614,4)="2026",
      IFERROR(VLOOKUP(C614,{'2026'!B:B,'2026'!A:A},2,FALSE),""),
      ""
    )
  )
)</f>
        <v/>
      </c>
    </row>
    <row r="615" ht="22.5" customHeight="1">
      <c r="A615" s="350"/>
      <c r="B615" s="350"/>
      <c r="C615" s="350"/>
      <c r="D615" s="350"/>
      <c r="E615" s="350"/>
      <c r="F615" s="350"/>
      <c r="G615" s="350"/>
      <c r="H615" s="350"/>
      <c r="I615" s="350"/>
      <c r="J615" s="350" t="str">
        <f t="array" ref="J615">IF(C615="","",
  IF(LEFT(C615,4)="2025",
    IFERROR(VLOOKUP(C615,{'2025'!B:B,'2025'!A:A},2,FALSE),""),
    IF(LEFT(C615,4)="2026",
      IFERROR(VLOOKUP(C615,{'2026'!B:B,'2026'!A:A},2,FALSE),""),
      ""
    )
  )
)</f>
        <v/>
      </c>
    </row>
    <row r="616" ht="22.5" customHeight="1">
      <c r="A616" s="350"/>
      <c r="B616" s="350"/>
      <c r="C616" s="350"/>
      <c r="D616" s="350"/>
      <c r="E616" s="350"/>
      <c r="F616" s="350"/>
      <c r="G616" s="350"/>
      <c r="H616" s="350"/>
      <c r="I616" s="350"/>
      <c r="J616" s="350" t="str">
        <f t="array" ref="J616">IF(C616="","",
  IF(LEFT(C616,4)="2025",
    IFERROR(VLOOKUP(C616,{'2025'!B:B,'2025'!A:A},2,FALSE),""),
    IF(LEFT(C616,4)="2026",
      IFERROR(VLOOKUP(C616,{'2026'!B:B,'2026'!A:A},2,FALSE),""),
      ""
    )
  )
)</f>
        <v/>
      </c>
    </row>
    <row r="617" ht="22.5" customHeight="1">
      <c r="A617" s="350"/>
      <c r="B617" s="350"/>
      <c r="C617" s="350"/>
      <c r="D617" s="350"/>
      <c r="E617" s="350"/>
      <c r="F617" s="350"/>
      <c r="G617" s="350"/>
      <c r="H617" s="350"/>
      <c r="I617" s="350"/>
      <c r="J617" s="350" t="str">
        <f t="array" ref="J617">IF(C617="","",
  IF(LEFT(C617,4)="2025",
    IFERROR(VLOOKUP(C617,{'2025'!B:B,'2025'!A:A},2,FALSE),""),
    IF(LEFT(C617,4)="2026",
      IFERROR(VLOOKUP(C617,{'2026'!B:B,'2026'!A:A},2,FALSE),""),
      ""
    )
  )
)</f>
        <v/>
      </c>
    </row>
    <row r="618" ht="22.5" customHeight="1">
      <c r="A618" s="350"/>
      <c r="B618" s="350"/>
      <c r="C618" s="350"/>
      <c r="D618" s="350"/>
      <c r="E618" s="350"/>
      <c r="F618" s="350"/>
      <c r="G618" s="350"/>
      <c r="H618" s="350"/>
      <c r="I618" s="350"/>
      <c r="J618" s="350" t="str">
        <f t="array" ref="J618">IF(C618="","",
  IF(LEFT(C618,4)="2025",
    IFERROR(VLOOKUP(C618,{'2025'!B:B,'2025'!A:A},2,FALSE),""),
    IF(LEFT(C618,4)="2026",
      IFERROR(VLOOKUP(C618,{'2026'!B:B,'2026'!A:A},2,FALSE),""),
      ""
    )
  )
)</f>
        <v/>
      </c>
    </row>
    <row r="619" ht="22.5" customHeight="1">
      <c r="A619" s="350"/>
      <c r="B619" s="350"/>
      <c r="C619" s="350"/>
      <c r="D619" s="350"/>
      <c r="E619" s="350"/>
      <c r="F619" s="350"/>
      <c r="G619" s="350"/>
      <c r="H619" s="350"/>
      <c r="I619" s="350"/>
      <c r="J619" s="350" t="str">
        <f t="array" ref="J619">IF(C619="","",
  IF(LEFT(C619,4)="2025",
    IFERROR(VLOOKUP(C619,{'2025'!B:B,'2025'!A:A},2,FALSE),""),
    IF(LEFT(C619,4)="2026",
      IFERROR(VLOOKUP(C619,{'2026'!B:B,'2026'!A:A},2,FALSE),""),
      ""
    )
  )
)</f>
        <v/>
      </c>
    </row>
    <row r="620" ht="22.5" customHeight="1">
      <c r="A620" s="350"/>
      <c r="B620" s="350"/>
      <c r="C620" s="350"/>
      <c r="D620" s="350"/>
      <c r="E620" s="350"/>
      <c r="F620" s="350"/>
      <c r="G620" s="350"/>
      <c r="H620" s="350"/>
      <c r="I620" s="350"/>
      <c r="J620" s="350" t="str">
        <f t="array" ref="J620">IF(C620="","",
  IF(LEFT(C620,4)="2025",
    IFERROR(VLOOKUP(C620,{'2025'!B:B,'2025'!A:A},2,FALSE),""),
    IF(LEFT(C620,4)="2026",
      IFERROR(VLOOKUP(C620,{'2026'!B:B,'2026'!A:A},2,FALSE),""),
      ""
    )
  )
)</f>
        <v/>
      </c>
    </row>
    <row r="621" ht="22.5" customHeight="1">
      <c r="A621" s="350"/>
      <c r="B621" s="350"/>
      <c r="C621" s="350"/>
      <c r="D621" s="350"/>
      <c r="E621" s="350"/>
      <c r="F621" s="350"/>
      <c r="G621" s="350"/>
      <c r="H621" s="350"/>
      <c r="I621" s="350"/>
      <c r="J621" s="350" t="str">
        <f t="array" ref="J621">IF(C621="","",
  IF(LEFT(C621,4)="2025",
    IFERROR(VLOOKUP(C621,{'2025'!B:B,'2025'!A:A},2,FALSE),""),
    IF(LEFT(C621,4)="2026",
      IFERROR(VLOOKUP(C621,{'2026'!B:B,'2026'!A:A},2,FALSE),""),
      ""
    )
  )
)</f>
        <v/>
      </c>
    </row>
    <row r="622" ht="22.5" customHeight="1">
      <c r="A622" s="350"/>
      <c r="B622" s="350"/>
      <c r="C622" s="350"/>
      <c r="D622" s="350"/>
      <c r="E622" s="350"/>
      <c r="F622" s="350"/>
      <c r="G622" s="350"/>
      <c r="H622" s="350"/>
      <c r="I622" s="350"/>
      <c r="J622" s="350" t="str">
        <f t="array" ref="J622">IF(C622="","",
  IF(LEFT(C622,4)="2025",
    IFERROR(VLOOKUP(C622,{'2025'!B:B,'2025'!A:A},2,FALSE),""),
    IF(LEFT(C622,4)="2026",
      IFERROR(VLOOKUP(C622,{'2026'!B:B,'2026'!A:A},2,FALSE),""),
      ""
    )
  )
)</f>
        <v/>
      </c>
    </row>
    <row r="623" ht="22.5" customHeight="1">
      <c r="A623" s="350"/>
      <c r="B623" s="350"/>
      <c r="C623" s="350"/>
      <c r="D623" s="350"/>
      <c r="E623" s="350"/>
      <c r="F623" s="350"/>
      <c r="G623" s="350"/>
      <c r="H623" s="350"/>
      <c r="I623" s="350"/>
      <c r="J623" s="350" t="str">
        <f t="array" ref="J623">IF(C623="","",
  IF(LEFT(C623,4)="2025",
    IFERROR(VLOOKUP(C623,{'2025'!B:B,'2025'!A:A},2,FALSE),""),
    IF(LEFT(C623,4)="2026",
      IFERROR(VLOOKUP(C623,{'2026'!B:B,'2026'!A:A},2,FALSE),""),
      ""
    )
  )
)</f>
        <v/>
      </c>
    </row>
    <row r="624" ht="22.5" customHeight="1">
      <c r="A624" s="350"/>
      <c r="B624" s="350"/>
      <c r="C624" s="350"/>
      <c r="D624" s="350"/>
      <c r="E624" s="350"/>
      <c r="F624" s="350"/>
      <c r="G624" s="350"/>
      <c r="H624" s="350"/>
      <c r="I624" s="350"/>
      <c r="J624" s="350" t="str">
        <f t="array" ref="J624">IF(C624="","",
  IF(LEFT(C624,4)="2025",
    IFERROR(VLOOKUP(C624,{'2025'!B:B,'2025'!A:A},2,FALSE),""),
    IF(LEFT(C624,4)="2026",
      IFERROR(VLOOKUP(C624,{'2026'!B:B,'2026'!A:A},2,FALSE),""),
      ""
    )
  )
)</f>
        <v/>
      </c>
    </row>
    <row r="625" ht="22.5" customHeight="1">
      <c r="A625" s="350"/>
      <c r="B625" s="350"/>
      <c r="C625" s="350"/>
      <c r="D625" s="350"/>
      <c r="E625" s="350"/>
      <c r="F625" s="350"/>
      <c r="G625" s="350"/>
      <c r="H625" s="350"/>
      <c r="I625" s="350"/>
      <c r="J625" s="350" t="str">
        <f t="array" ref="J625">IF(C625="","",
  IF(LEFT(C625,4)="2025",
    IFERROR(VLOOKUP(C625,{'2025'!B:B,'2025'!A:A},2,FALSE),""),
    IF(LEFT(C625,4)="2026",
      IFERROR(VLOOKUP(C625,{'2026'!B:B,'2026'!A:A},2,FALSE),""),
      ""
    )
  )
)</f>
        <v/>
      </c>
    </row>
    <row r="626" ht="22.5" customHeight="1">
      <c r="A626" s="350"/>
      <c r="B626" s="350"/>
      <c r="C626" s="350"/>
      <c r="D626" s="350"/>
      <c r="E626" s="350"/>
      <c r="F626" s="350"/>
      <c r="G626" s="350"/>
      <c r="H626" s="350"/>
      <c r="I626" s="350"/>
      <c r="J626" s="350" t="str">
        <f t="array" ref="J626">IF(C626="","",
  IF(LEFT(C626,4)="2025",
    IFERROR(VLOOKUP(C626,{'2025'!B:B,'2025'!A:A},2,FALSE),""),
    IF(LEFT(C626,4)="2026",
      IFERROR(VLOOKUP(C626,{'2026'!B:B,'2026'!A:A},2,FALSE),""),
      ""
    )
  )
)</f>
        <v/>
      </c>
    </row>
    <row r="627" ht="22.5" customHeight="1">
      <c r="A627" s="350"/>
      <c r="B627" s="350"/>
      <c r="C627" s="350"/>
      <c r="D627" s="350"/>
      <c r="E627" s="350"/>
      <c r="F627" s="350"/>
      <c r="G627" s="350"/>
      <c r="H627" s="350"/>
      <c r="I627" s="350"/>
      <c r="J627" s="350" t="str">
        <f t="array" ref="J627">IF(C627="","",
  IF(LEFT(C627,4)="2025",
    IFERROR(VLOOKUP(C627,{'2025'!B:B,'2025'!A:A},2,FALSE),""),
    IF(LEFT(C627,4)="2026",
      IFERROR(VLOOKUP(C627,{'2026'!B:B,'2026'!A:A},2,FALSE),""),
      ""
    )
  )
)</f>
        <v/>
      </c>
    </row>
    <row r="628" ht="22.5" customHeight="1">
      <c r="A628" s="350"/>
      <c r="B628" s="350"/>
      <c r="C628" s="350"/>
      <c r="D628" s="350"/>
      <c r="E628" s="350"/>
      <c r="F628" s="350"/>
      <c r="G628" s="350"/>
      <c r="H628" s="350"/>
      <c r="I628" s="350"/>
      <c r="J628" s="350" t="str">
        <f t="array" ref="J628">IF(C628="","",
  IF(LEFT(C628,4)="2025",
    IFERROR(VLOOKUP(C628,{'2025'!B:B,'2025'!A:A},2,FALSE),""),
    IF(LEFT(C628,4)="2026",
      IFERROR(VLOOKUP(C628,{'2026'!B:B,'2026'!A:A},2,FALSE),""),
      ""
    )
  )
)</f>
        <v/>
      </c>
    </row>
    <row r="629" ht="22.5" customHeight="1">
      <c r="A629" s="350"/>
      <c r="B629" s="350"/>
      <c r="C629" s="350"/>
      <c r="D629" s="350"/>
      <c r="E629" s="350"/>
      <c r="F629" s="350"/>
      <c r="G629" s="350"/>
      <c r="H629" s="350"/>
      <c r="I629" s="350"/>
      <c r="J629" s="350" t="str">
        <f t="array" ref="J629">IF(C629="","",
  IF(LEFT(C629,4)="2025",
    IFERROR(VLOOKUP(C629,{'2025'!B:B,'2025'!A:A},2,FALSE),""),
    IF(LEFT(C629,4)="2026",
      IFERROR(VLOOKUP(C629,{'2026'!B:B,'2026'!A:A},2,FALSE),""),
      ""
    )
  )
)</f>
        <v/>
      </c>
    </row>
    <row r="630" ht="22.5" customHeight="1">
      <c r="A630" s="350"/>
      <c r="B630" s="350"/>
      <c r="C630" s="350"/>
      <c r="D630" s="350"/>
      <c r="E630" s="350"/>
      <c r="F630" s="350"/>
      <c r="G630" s="350"/>
      <c r="H630" s="350"/>
      <c r="I630" s="350"/>
      <c r="J630" s="350" t="str">
        <f t="array" ref="J630">IF(C630="","",
  IF(LEFT(C630,4)="2025",
    IFERROR(VLOOKUP(C630,{'2025'!B:B,'2025'!A:A},2,FALSE),""),
    IF(LEFT(C630,4)="2026",
      IFERROR(VLOOKUP(C630,{'2026'!B:B,'2026'!A:A},2,FALSE),""),
      ""
    )
  )
)</f>
        <v/>
      </c>
    </row>
    <row r="631" ht="22.5" customHeight="1">
      <c r="A631" s="350"/>
      <c r="B631" s="350"/>
      <c r="C631" s="350"/>
      <c r="D631" s="350"/>
      <c r="E631" s="350"/>
      <c r="F631" s="350"/>
      <c r="G631" s="350"/>
      <c r="H631" s="350"/>
      <c r="I631" s="350"/>
      <c r="J631" s="350" t="str">
        <f t="array" ref="J631">IF(C631="","",
  IF(LEFT(C631,4)="2025",
    IFERROR(VLOOKUP(C631,{'2025'!B:B,'2025'!A:A},2,FALSE),""),
    IF(LEFT(C631,4)="2026",
      IFERROR(VLOOKUP(C631,{'2026'!B:B,'2026'!A:A},2,FALSE),""),
      ""
    )
  )
)</f>
        <v/>
      </c>
    </row>
    <row r="632" ht="22.5" customHeight="1">
      <c r="A632" s="350"/>
      <c r="B632" s="350"/>
      <c r="C632" s="350"/>
      <c r="D632" s="350"/>
      <c r="E632" s="350"/>
      <c r="F632" s="350"/>
      <c r="G632" s="350"/>
      <c r="H632" s="350"/>
      <c r="I632" s="350"/>
      <c r="J632" s="350" t="str">
        <f t="array" ref="J632">IF(C632="","",
  IF(LEFT(C632,4)="2025",
    IFERROR(VLOOKUP(C632,{'2025'!B:B,'2025'!A:A},2,FALSE),""),
    IF(LEFT(C632,4)="2026",
      IFERROR(VLOOKUP(C632,{'2026'!B:B,'2026'!A:A},2,FALSE),""),
      ""
    )
  )
)</f>
        <v/>
      </c>
    </row>
    <row r="633" ht="22.5" customHeight="1">
      <c r="A633" s="350"/>
      <c r="B633" s="350"/>
      <c r="C633" s="350"/>
      <c r="D633" s="350"/>
      <c r="E633" s="350"/>
      <c r="F633" s="350"/>
      <c r="G633" s="350"/>
      <c r="H633" s="350"/>
      <c r="I633" s="350"/>
      <c r="J633" s="350" t="str">
        <f t="array" ref="J633">IF(C633="","",
  IF(LEFT(C633,4)="2025",
    IFERROR(VLOOKUP(C633,{'2025'!B:B,'2025'!A:A},2,FALSE),""),
    IF(LEFT(C633,4)="2026",
      IFERROR(VLOOKUP(C633,{'2026'!B:B,'2026'!A:A},2,FALSE),""),
      ""
    )
  )
)</f>
        <v/>
      </c>
    </row>
    <row r="634" ht="22.5" customHeight="1">
      <c r="A634" s="350"/>
      <c r="B634" s="350"/>
      <c r="C634" s="350"/>
      <c r="D634" s="350"/>
      <c r="E634" s="350"/>
      <c r="F634" s="350"/>
      <c r="G634" s="350"/>
      <c r="H634" s="350"/>
      <c r="I634" s="350"/>
      <c r="J634" s="350" t="str">
        <f t="array" ref="J634">IF(C634="","",
  IF(LEFT(C634,4)="2025",
    IFERROR(VLOOKUP(C634,{'2025'!B:B,'2025'!A:A},2,FALSE),""),
    IF(LEFT(C634,4)="2026",
      IFERROR(VLOOKUP(C634,{'2026'!B:B,'2026'!A:A},2,FALSE),""),
      ""
    )
  )
)</f>
        <v/>
      </c>
    </row>
    <row r="635" ht="22.5" customHeight="1">
      <c r="A635" s="350"/>
      <c r="B635" s="350"/>
      <c r="C635" s="350"/>
      <c r="D635" s="350"/>
      <c r="E635" s="350"/>
      <c r="F635" s="350"/>
      <c r="G635" s="350"/>
      <c r="H635" s="350"/>
      <c r="I635" s="350"/>
      <c r="J635" s="350" t="str">
        <f t="array" ref="J635">IF(C635="","",
  IF(LEFT(C635,4)="2025",
    IFERROR(VLOOKUP(C635,{'2025'!B:B,'2025'!A:A},2,FALSE),""),
    IF(LEFT(C635,4)="2026",
      IFERROR(VLOOKUP(C635,{'2026'!B:B,'2026'!A:A},2,FALSE),""),
      ""
    )
  )
)</f>
        <v/>
      </c>
    </row>
    <row r="636" ht="22.5" customHeight="1">
      <c r="A636" s="350"/>
      <c r="B636" s="350"/>
      <c r="C636" s="350"/>
      <c r="D636" s="350"/>
      <c r="E636" s="350"/>
      <c r="F636" s="350"/>
      <c r="G636" s="350"/>
      <c r="H636" s="350"/>
      <c r="I636" s="350"/>
      <c r="J636" s="350" t="str">
        <f t="array" ref="J636">IF(C636="","",
  IF(LEFT(C636,4)="2025",
    IFERROR(VLOOKUP(C636,{'2025'!B:B,'2025'!A:A},2,FALSE),""),
    IF(LEFT(C636,4)="2026",
      IFERROR(VLOOKUP(C636,{'2026'!B:B,'2026'!A:A},2,FALSE),""),
      ""
    )
  )
)</f>
        <v/>
      </c>
    </row>
    <row r="637" ht="22.5" customHeight="1">
      <c r="A637" s="350"/>
      <c r="B637" s="350"/>
      <c r="C637" s="350"/>
      <c r="D637" s="350"/>
      <c r="E637" s="350"/>
      <c r="F637" s="350"/>
      <c r="G637" s="350"/>
      <c r="H637" s="350"/>
      <c r="I637" s="350"/>
      <c r="J637" s="350" t="str">
        <f t="array" ref="J637">IF(C637="","",
  IF(LEFT(C637,4)="2025",
    IFERROR(VLOOKUP(C637,{'2025'!B:B,'2025'!A:A},2,FALSE),""),
    IF(LEFT(C637,4)="2026",
      IFERROR(VLOOKUP(C637,{'2026'!B:B,'2026'!A:A},2,FALSE),""),
      ""
    )
  )
)</f>
        <v/>
      </c>
    </row>
    <row r="638" ht="22.5" customHeight="1">
      <c r="A638" s="350"/>
      <c r="B638" s="350"/>
      <c r="C638" s="350"/>
      <c r="D638" s="350"/>
      <c r="E638" s="350"/>
      <c r="F638" s="350"/>
      <c r="G638" s="350"/>
      <c r="H638" s="350"/>
      <c r="I638" s="350"/>
      <c r="J638" s="350" t="str">
        <f t="array" ref="J638">IF(C638="","",
  IF(LEFT(C638,4)="2025",
    IFERROR(VLOOKUP(C638,{'2025'!B:B,'2025'!A:A},2,FALSE),""),
    IF(LEFT(C638,4)="2026",
      IFERROR(VLOOKUP(C638,{'2026'!B:B,'2026'!A:A},2,FALSE),""),
      ""
    )
  )
)</f>
        <v/>
      </c>
    </row>
    <row r="639" ht="22.5" customHeight="1">
      <c r="A639" s="350"/>
      <c r="B639" s="350"/>
      <c r="C639" s="350"/>
      <c r="D639" s="350"/>
      <c r="E639" s="350"/>
      <c r="F639" s="350"/>
      <c r="G639" s="350"/>
      <c r="H639" s="350"/>
      <c r="I639" s="350"/>
      <c r="J639" s="350" t="str">
        <f t="array" ref="J639">IF(C639="","",
  IF(LEFT(C639,4)="2025",
    IFERROR(VLOOKUP(C639,{'2025'!B:B,'2025'!A:A},2,FALSE),""),
    IF(LEFT(C639,4)="2026",
      IFERROR(VLOOKUP(C639,{'2026'!B:B,'2026'!A:A},2,FALSE),""),
      ""
    )
  )
)</f>
        <v/>
      </c>
    </row>
    <row r="640" ht="22.5" customHeight="1">
      <c r="A640" s="350"/>
      <c r="B640" s="350"/>
      <c r="C640" s="350"/>
      <c r="D640" s="350"/>
      <c r="E640" s="350"/>
      <c r="F640" s="350"/>
      <c r="G640" s="350"/>
      <c r="H640" s="350"/>
      <c r="I640" s="350"/>
      <c r="J640" s="350" t="str">
        <f t="array" ref="J640">IF(C640="","",
  IF(LEFT(C640,4)="2025",
    IFERROR(VLOOKUP(C640,{'2025'!B:B,'2025'!A:A},2,FALSE),""),
    IF(LEFT(C640,4)="2026",
      IFERROR(VLOOKUP(C640,{'2026'!B:B,'2026'!A:A},2,FALSE),""),
      ""
    )
  )
)</f>
        <v/>
      </c>
    </row>
    <row r="641" ht="22.5" customHeight="1">
      <c r="A641" s="350"/>
      <c r="B641" s="350"/>
      <c r="C641" s="350"/>
      <c r="D641" s="350"/>
      <c r="E641" s="350"/>
      <c r="F641" s="350"/>
      <c r="G641" s="350"/>
      <c r="H641" s="350"/>
      <c r="I641" s="350"/>
      <c r="J641" s="350" t="str">
        <f t="array" ref="J641">IF(C641="","",
  IF(LEFT(C641,4)="2025",
    IFERROR(VLOOKUP(C641,{'2025'!B:B,'2025'!A:A},2,FALSE),""),
    IF(LEFT(C641,4)="2026",
      IFERROR(VLOOKUP(C641,{'2026'!B:B,'2026'!A:A},2,FALSE),""),
      ""
    )
  )
)</f>
        <v/>
      </c>
    </row>
    <row r="642" ht="22.5" customHeight="1">
      <c r="A642" s="350"/>
      <c r="B642" s="350"/>
      <c r="C642" s="350"/>
      <c r="D642" s="350"/>
      <c r="E642" s="350"/>
      <c r="F642" s="350"/>
      <c r="G642" s="350"/>
      <c r="H642" s="350"/>
      <c r="I642" s="350"/>
      <c r="J642" s="350" t="str">
        <f t="array" ref="J642">IF(C642="","",
  IF(LEFT(C642,4)="2025",
    IFERROR(VLOOKUP(C642,{'2025'!B:B,'2025'!A:A},2,FALSE),""),
    IF(LEFT(C642,4)="2026",
      IFERROR(VLOOKUP(C642,{'2026'!B:B,'2026'!A:A},2,FALSE),""),
      ""
    )
  )
)</f>
        <v/>
      </c>
    </row>
    <row r="643" ht="22.5" customHeight="1">
      <c r="A643" s="350"/>
      <c r="B643" s="350"/>
      <c r="C643" s="350"/>
      <c r="D643" s="350"/>
      <c r="E643" s="350"/>
      <c r="F643" s="350"/>
      <c r="G643" s="350"/>
      <c r="H643" s="350"/>
      <c r="I643" s="350"/>
      <c r="J643" s="350" t="str">
        <f t="array" ref="J643">IF(C643="","",
  IF(LEFT(C643,4)="2025",
    IFERROR(VLOOKUP(C643,{'2025'!B:B,'2025'!A:A},2,FALSE),""),
    IF(LEFT(C643,4)="2026",
      IFERROR(VLOOKUP(C643,{'2026'!B:B,'2026'!A:A},2,FALSE),""),
      ""
    )
  )
)</f>
        <v/>
      </c>
    </row>
    <row r="644" ht="22.5" customHeight="1">
      <c r="A644" s="350"/>
      <c r="B644" s="350"/>
      <c r="C644" s="350"/>
      <c r="D644" s="350"/>
      <c r="E644" s="350"/>
      <c r="F644" s="350"/>
      <c r="G644" s="350"/>
      <c r="H644" s="350"/>
      <c r="I644" s="350"/>
      <c r="J644" s="350" t="str">
        <f t="array" ref="J644">IF(C644="","",
  IF(LEFT(C644,4)="2025",
    IFERROR(VLOOKUP(C644,{'2025'!B:B,'2025'!A:A},2,FALSE),""),
    IF(LEFT(C644,4)="2026",
      IFERROR(VLOOKUP(C644,{'2026'!B:B,'2026'!A:A},2,FALSE),""),
      ""
    )
  )
)</f>
        <v/>
      </c>
    </row>
    <row r="645" ht="22.5" customHeight="1">
      <c r="A645" s="350"/>
      <c r="B645" s="350"/>
      <c r="C645" s="350"/>
      <c r="D645" s="350"/>
      <c r="E645" s="350"/>
      <c r="F645" s="350"/>
      <c r="G645" s="350"/>
      <c r="H645" s="350"/>
      <c r="I645" s="350"/>
      <c r="J645" s="350" t="str">
        <f t="array" ref="J645">IF(C645="","",
  IF(LEFT(C645,4)="2025",
    IFERROR(VLOOKUP(C645,{'2025'!B:B,'2025'!A:A},2,FALSE),""),
    IF(LEFT(C645,4)="2026",
      IFERROR(VLOOKUP(C645,{'2026'!B:B,'2026'!A:A},2,FALSE),""),
      ""
    )
  )
)</f>
        <v/>
      </c>
    </row>
    <row r="646" ht="22.5" customHeight="1">
      <c r="A646" s="350"/>
      <c r="B646" s="350"/>
      <c r="C646" s="350"/>
      <c r="D646" s="350"/>
      <c r="E646" s="350"/>
      <c r="F646" s="350"/>
      <c r="G646" s="350"/>
      <c r="H646" s="350"/>
      <c r="I646" s="350"/>
      <c r="J646" s="350" t="str">
        <f t="array" ref="J646">IF(C646="","",
  IF(LEFT(C646,4)="2025",
    IFERROR(VLOOKUP(C646,{'2025'!B:B,'2025'!A:A},2,FALSE),""),
    IF(LEFT(C646,4)="2026",
      IFERROR(VLOOKUP(C646,{'2026'!B:B,'2026'!A:A},2,FALSE),""),
      ""
    )
  )
)</f>
        <v/>
      </c>
    </row>
    <row r="647" ht="22.5" customHeight="1">
      <c r="A647" s="350"/>
      <c r="B647" s="350"/>
      <c r="C647" s="350"/>
      <c r="D647" s="350"/>
      <c r="E647" s="350"/>
      <c r="F647" s="350"/>
      <c r="G647" s="350"/>
      <c r="H647" s="350"/>
      <c r="I647" s="350"/>
      <c r="J647" s="350" t="str">
        <f t="array" ref="J647">IF(C647="","",
  IF(LEFT(C647,4)="2025",
    IFERROR(VLOOKUP(C647,{'2025'!B:B,'2025'!A:A},2,FALSE),""),
    IF(LEFT(C647,4)="2026",
      IFERROR(VLOOKUP(C647,{'2026'!B:B,'2026'!A:A},2,FALSE),""),
      ""
    )
  )
)</f>
        <v/>
      </c>
    </row>
    <row r="648" ht="22.5" customHeight="1">
      <c r="A648" s="350"/>
      <c r="B648" s="350"/>
      <c r="C648" s="350"/>
      <c r="D648" s="350"/>
      <c r="E648" s="350"/>
      <c r="F648" s="350"/>
      <c r="G648" s="350"/>
      <c r="H648" s="350"/>
      <c r="I648" s="350"/>
      <c r="J648" s="350" t="str">
        <f t="array" ref="J648">IF(C648="","",
  IF(LEFT(C648,4)="2025",
    IFERROR(VLOOKUP(C648,{'2025'!B:B,'2025'!A:A},2,FALSE),""),
    IF(LEFT(C648,4)="2026",
      IFERROR(VLOOKUP(C648,{'2026'!B:B,'2026'!A:A},2,FALSE),""),
      ""
    )
  )
)</f>
        <v/>
      </c>
    </row>
    <row r="649" ht="22.5" customHeight="1">
      <c r="A649" s="350"/>
      <c r="B649" s="350"/>
      <c r="C649" s="350"/>
      <c r="D649" s="350"/>
      <c r="E649" s="350"/>
      <c r="F649" s="350"/>
      <c r="G649" s="350"/>
      <c r="H649" s="350"/>
      <c r="I649" s="350"/>
      <c r="J649" s="350" t="str">
        <f t="array" ref="J649">IF(C649="","",
  IF(LEFT(C649,4)="2025",
    IFERROR(VLOOKUP(C649,{'2025'!B:B,'2025'!A:A},2,FALSE),""),
    IF(LEFT(C649,4)="2026",
      IFERROR(VLOOKUP(C649,{'2026'!B:B,'2026'!A:A},2,FALSE),""),
      ""
    )
  )
)</f>
        <v/>
      </c>
    </row>
    <row r="650" ht="22.5" customHeight="1">
      <c r="A650" s="350"/>
      <c r="B650" s="350"/>
      <c r="C650" s="350"/>
      <c r="D650" s="350"/>
      <c r="E650" s="350"/>
      <c r="F650" s="350"/>
      <c r="G650" s="350"/>
      <c r="H650" s="350"/>
      <c r="I650" s="350"/>
      <c r="J650" s="350" t="str">
        <f t="array" ref="J650">IF(C650="","",
  IF(LEFT(C650,4)="2025",
    IFERROR(VLOOKUP(C650,{'2025'!B:B,'2025'!A:A},2,FALSE),""),
    IF(LEFT(C650,4)="2026",
      IFERROR(VLOOKUP(C650,{'2026'!B:B,'2026'!A:A},2,FALSE),""),
      ""
    )
  )
)</f>
        <v/>
      </c>
    </row>
    <row r="651" ht="22.5" customHeight="1">
      <c r="A651" s="350"/>
      <c r="B651" s="350"/>
      <c r="C651" s="350"/>
      <c r="D651" s="350"/>
      <c r="E651" s="350"/>
      <c r="F651" s="350"/>
      <c r="G651" s="350"/>
      <c r="H651" s="350"/>
      <c r="I651" s="350"/>
      <c r="J651" s="350" t="str">
        <f t="array" ref="J651">IF(C651="","",
  IF(LEFT(C651,4)="2025",
    IFERROR(VLOOKUP(C651,{'2025'!B:B,'2025'!A:A},2,FALSE),""),
    IF(LEFT(C651,4)="2026",
      IFERROR(VLOOKUP(C651,{'2026'!B:B,'2026'!A:A},2,FALSE),""),
      ""
    )
  )
)</f>
        <v/>
      </c>
    </row>
    <row r="652" ht="22.5" customHeight="1">
      <c r="A652" s="350"/>
      <c r="B652" s="350"/>
      <c r="C652" s="350"/>
      <c r="D652" s="350"/>
      <c r="E652" s="350"/>
      <c r="F652" s="350"/>
      <c r="G652" s="350"/>
      <c r="H652" s="350"/>
      <c r="I652" s="350"/>
      <c r="J652" s="350" t="str">
        <f t="array" ref="J652">IF(C652="","",
  IF(LEFT(C652,4)="2025",
    IFERROR(VLOOKUP(C652,{'2025'!B:B,'2025'!A:A},2,FALSE),""),
    IF(LEFT(C652,4)="2026",
      IFERROR(VLOOKUP(C652,{'2026'!B:B,'2026'!A:A},2,FALSE),""),
      ""
    )
  )
)</f>
        <v/>
      </c>
    </row>
    <row r="653" ht="22.5" customHeight="1">
      <c r="A653" s="350"/>
      <c r="B653" s="350"/>
      <c r="C653" s="350"/>
      <c r="D653" s="350"/>
      <c r="E653" s="350"/>
      <c r="F653" s="350"/>
      <c r="G653" s="350"/>
      <c r="H653" s="350"/>
      <c r="I653" s="350"/>
      <c r="J653" s="350" t="str">
        <f t="array" ref="J653">IF(C653="","",
  IF(LEFT(C653,4)="2025",
    IFERROR(VLOOKUP(C653,{'2025'!B:B,'2025'!A:A},2,FALSE),""),
    IF(LEFT(C653,4)="2026",
      IFERROR(VLOOKUP(C653,{'2026'!B:B,'2026'!A:A},2,FALSE),""),
      ""
    )
  )
)</f>
        <v/>
      </c>
    </row>
    <row r="654" ht="22.5" customHeight="1">
      <c r="A654" s="350"/>
      <c r="B654" s="350"/>
      <c r="C654" s="350"/>
      <c r="D654" s="350"/>
      <c r="E654" s="350"/>
      <c r="F654" s="350"/>
      <c r="G654" s="350"/>
      <c r="H654" s="350"/>
      <c r="I654" s="350"/>
      <c r="J654" s="350" t="str">
        <f t="array" ref="J654">IF(C654="","",
  IF(LEFT(C654,4)="2025",
    IFERROR(VLOOKUP(C654,{'2025'!B:B,'2025'!A:A},2,FALSE),""),
    IF(LEFT(C654,4)="2026",
      IFERROR(VLOOKUP(C654,{'2026'!B:B,'2026'!A:A},2,FALSE),""),
      ""
    )
  )
)</f>
        <v/>
      </c>
    </row>
    <row r="655" ht="22.5" customHeight="1">
      <c r="A655" s="350"/>
      <c r="B655" s="350"/>
      <c r="C655" s="350"/>
      <c r="D655" s="350"/>
      <c r="E655" s="350"/>
      <c r="F655" s="350"/>
      <c r="G655" s="350"/>
      <c r="H655" s="350"/>
      <c r="I655" s="350"/>
      <c r="J655" s="350" t="str">
        <f t="array" ref="J655">IF(C655="","",
  IF(LEFT(C655,4)="2025",
    IFERROR(VLOOKUP(C655,{'2025'!B:B,'2025'!A:A},2,FALSE),""),
    IF(LEFT(C655,4)="2026",
      IFERROR(VLOOKUP(C655,{'2026'!B:B,'2026'!A:A},2,FALSE),""),
      ""
    )
  )
)</f>
        <v/>
      </c>
    </row>
    <row r="656" ht="22.5" customHeight="1">
      <c r="A656" s="350"/>
      <c r="B656" s="350"/>
      <c r="C656" s="350"/>
      <c r="D656" s="350"/>
      <c r="E656" s="350"/>
      <c r="F656" s="350"/>
      <c r="G656" s="350"/>
      <c r="H656" s="350"/>
      <c r="I656" s="350"/>
      <c r="J656" s="350" t="str">
        <f t="array" ref="J656">IF(C656="","",
  IF(LEFT(C656,4)="2025",
    IFERROR(VLOOKUP(C656,{'2025'!B:B,'2025'!A:A},2,FALSE),""),
    IF(LEFT(C656,4)="2026",
      IFERROR(VLOOKUP(C656,{'2026'!B:B,'2026'!A:A},2,FALSE),""),
      ""
    )
  )
)</f>
        <v/>
      </c>
    </row>
    <row r="657" ht="22.5" customHeight="1">
      <c r="A657" s="350"/>
      <c r="B657" s="350"/>
      <c r="C657" s="350"/>
      <c r="D657" s="350"/>
      <c r="E657" s="350"/>
      <c r="F657" s="350"/>
      <c r="G657" s="350"/>
      <c r="H657" s="350"/>
      <c r="I657" s="350"/>
      <c r="J657" s="350" t="str">
        <f t="array" ref="J657">IF(C657="","",
  IF(LEFT(C657,4)="2025",
    IFERROR(VLOOKUP(C657,{'2025'!B:B,'2025'!A:A},2,FALSE),""),
    IF(LEFT(C657,4)="2026",
      IFERROR(VLOOKUP(C657,{'2026'!B:B,'2026'!A:A},2,FALSE),""),
      ""
    )
  )
)</f>
        <v/>
      </c>
    </row>
    <row r="658" ht="22.5" customHeight="1">
      <c r="A658" s="350"/>
      <c r="B658" s="350"/>
      <c r="C658" s="350"/>
      <c r="D658" s="350"/>
      <c r="E658" s="350"/>
      <c r="F658" s="350"/>
      <c r="G658" s="350"/>
      <c r="H658" s="350"/>
      <c r="I658" s="350"/>
      <c r="J658" s="350" t="str">
        <f t="array" ref="J658">IF(C658="","",
  IF(LEFT(C658,4)="2025",
    IFERROR(VLOOKUP(C658,{'2025'!B:B,'2025'!A:A},2,FALSE),""),
    IF(LEFT(C658,4)="2026",
      IFERROR(VLOOKUP(C658,{'2026'!B:B,'2026'!A:A},2,FALSE),""),
      ""
    )
  )
)</f>
        <v/>
      </c>
    </row>
    <row r="659" ht="22.5" customHeight="1">
      <c r="A659" s="350"/>
      <c r="B659" s="350"/>
      <c r="C659" s="350"/>
      <c r="D659" s="350"/>
      <c r="E659" s="350"/>
      <c r="F659" s="350"/>
      <c r="G659" s="350"/>
      <c r="H659" s="350"/>
      <c r="I659" s="350"/>
      <c r="J659" s="350" t="str">
        <f t="array" ref="J659">IF(C659="","",
  IF(LEFT(C659,4)="2025",
    IFERROR(VLOOKUP(C659,{'2025'!B:B,'2025'!A:A},2,FALSE),""),
    IF(LEFT(C659,4)="2026",
      IFERROR(VLOOKUP(C659,{'2026'!B:B,'2026'!A:A},2,FALSE),""),
      ""
    )
  )
)</f>
        <v/>
      </c>
    </row>
    <row r="660" ht="22.5" customHeight="1">
      <c r="A660" s="350"/>
      <c r="B660" s="350"/>
      <c r="C660" s="350"/>
      <c r="D660" s="350"/>
      <c r="E660" s="350"/>
      <c r="F660" s="350"/>
      <c r="G660" s="350"/>
      <c r="H660" s="350"/>
      <c r="I660" s="350"/>
      <c r="J660" s="350" t="str">
        <f t="array" ref="J660">IF(C660="","",
  IF(LEFT(C660,4)="2025",
    IFERROR(VLOOKUP(C660,{'2025'!B:B,'2025'!A:A},2,FALSE),""),
    IF(LEFT(C660,4)="2026",
      IFERROR(VLOOKUP(C660,{'2026'!B:B,'2026'!A:A},2,FALSE),""),
      ""
    )
  )
)</f>
        <v/>
      </c>
    </row>
    <row r="661" ht="22.5" customHeight="1">
      <c r="A661" s="350"/>
      <c r="B661" s="350"/>
      <c r="C661" s="350"/>
      <c r="D661" s="350"/>
      <c r="E661" s="350"/>
      <c r="F661" s="350"/>
      <c r="G661" s="350"/>
      <c r="H661" s="350"/>
      <c r="I661" s="350"/>
      <c r="J661" s="350" t="str">
        <f t="array" ref="J661">IF(C661="","",
  IF(LEFT(C661,4)="2025",
    IFERROR(VLOOKUP(C661,{'2025'!B:B,'2025'!A:A},2,FALSE),""),
    IF(LEFT(C661,4)="2026",
      IFERROR(VLOOKUP(C661,{'2026'!B:B,'2026'!A:A},2,FALSE),""),
      ""
    )
  )
)</f>
        <v/>
      </c>
    </row>
    <row r="662" ht="22.5" customHeight="1">
      <c r="A662" s="350"/>
      <c r="B662" s="350"/>
      <c r="C662" s="350"/>
      <c r="D662" s="350"/>
      <c r="E662" s="350"/>
      <c r="F662" s="350"/>
      <c r="G662" s="350"/>
      <c r="H662" s="350"/>
      <c r="I662" s="350"/>
      <c r="J662" s="350" t="str">
        <f t="array" ref="J662">IF(C662="","",
  IF(LEFT(C662,4)="2025",
    IFERROR(VLOOKUP(C662,{'2025'!B:B,'2025'!A:A},2,FALSE),""),
    IF(LEFT(C662,4)="2026",
      IFERROR(VLOOKUP(C662,{'2026'!B:B,'2026'!A:A},2,FALSE),""),
      ""
    )
  )
)</f>
        <v/>
      </c>
    </row>
    <row r="663" ht="22.5" customHeight="1">
      <c r="A663" s="350"/>
      <c r="B663" s="350"/>
      <c r="C663" s="350"/>
      <c r="D663" s="350"/>
      <c r="E663" s="350"/>
      <c r="F663" s="350"/>
      <c r="G663" s="350"/>
      <c r="H663" s="350"/>
      <c r="I663" s="350"/>
      <c r="J663" s="350" t="str">
        <f t="array" ref="J663">IF(C663="","",
  IF(LEFT(C663,4)="2025",
    IFERROR(VLOOKUP(C663,{'2025'!B:B,'2025'!A:A},2,FALSE),""),
    IF(LEFT(C663,4)="2026",
      IFERROR(VLOOKUP(C663,{'2026'!B:B,'2026'!A:A},2,FALSE),""),
      ""
    )
  )
)</f>
        <v/>
      </c>
    </row>
    <row r="664" ht="22.5" customHeight="1">
      <c r="A664" s="350"/>
      <c r="B664" s="350"/>
      <c r="C664" s="350"/>
      <c r="D664" s="350"/>
      <c r="E664" s="350"/>
      <c r="F664" s="350"/>
      <c r="G664" s="350"/>
      <c r="H664" s="350"/>
      <c r="I664" s="350"/>
      <c r="J664" s="350" t="str">
        <f t="array" ref="J664">IF(C664="","",
  IF(LEFT(C664,4)="2025",
    IFERROR(VLOOKUP(C664,{'2025'!B:B,'2025'!A:A},2,FALSE),""),
    IF(LEFT(C664,4)="2026",
      IFERROR(VLOOKUP(C664,{'2026'!B:B,'2026'!A:A},2,FALSE),""),
      ""
    )
  )
)</f>
        <v/>
      </c>
    </row>
    <row r="665" ht="22.5" customHeight="1">
      <c r="A665" s="350"/>
      <c r="B665" s="350"/>
      <c r="C665" s="350"/>
      <c r="D665" s="350"/>
      <c r="E665" s="350"/>
      <c r="F665" s="350"/>
      <c r="G665" s="350"/>
      <c r="H665" s="350"/>
      <c r="I665" s="350"/>
      <c r="J665" s="350" t="str">
        <f t="array" ref="J665">IF(C665="","",
  IF(LEFT(C665,4)="2025",
    IFERROR(VLOOKUP(C665,{'2025'!B:B,'2025'!A:A},2,FALSE),""),
    IF(LEFT(C665,4)="2026",
      IFERROR(VLOOKUP(C665,{'2026'!B:B,'2026'!A:A},2,FALSE),""),
      ""
    )
  )
)</f>
        <v/>
      </c>
    </row>
    <row r="666" ht="22.5" customHeight="1">
      <c r="A666" s="350"/>
      <c r="B666" s="350"/>
      <c r="C666" s="350"/>
      <c r="D666" s="350"/>
      <c r="E666" s="350"/>
      <c r="F666" s="350"/>
      <c r="G666" s="350"/>
      <c r="H666" s="350"/>
      <c r="I666" s="350"/>
      <c r="J666" s="350" t="str">
        <f t="array" ref="J666">IF(C666="","",
  IF(LEFT(C666,4)="2025",
    IFERROR(VLOOKUP(C666,{'2025'!B:B,'2025'!A:A},2,FALSE),""),
    IF(LEFT(C666,4)="2026",
      IFERROR(VLOOKUP(C666,{'2026'!B:B,'2026'!A:A},2,FALSE),""),
      ""
    )
  )
)</f>
        <v/>
      </c>
    </row>
    <row r="667" ht="22.5" customHeight="1">
      <c r="A667" s="350"/>
      <c r="B667" s="350"/>
      <c r="C667" s="350"/>
      <c r="D667" s="350"/>
      <c r="E667" s="350"/>
      <c r="F667" s="350"/>
      <c r="G667" s="350"/>
      <c r="H667" s="350"/>
      <c r="I667" s="350"/>
      <c r="J667" s="350" t="str">
        <f t="array" ref="J667">IF(C667="","",
  IF(LEFT(C667,4)="2025",
    IFERROR(VLOOKUP(C667,{'2025'!B:B,'2025'!A:A},2,FALSE),""),
    IF(LEFT(C667,4)="2026",
      IFERROR(VLOOKUP(C667,{'2026'!B:B,'2026'!A:A},2,FALSE),""),
      ""
    )
  )
)</f>
        <v/>
      </c>
    </row>
    <row r="668" ht="22.5" customHeight="1">
      <c r="A668" s="350"/>
      <c r="B668" s="350"/>
      <c r="C668" s="350"/>
      <c r="D668" s="350"/>
      <c r="E668" s="350"/>
      <c r="F668" s="350"/>
      <c r="G668" s="350"/>
      <c r="H668" s="350"/>
      <c r="I668" s="350"/>
      <c r="J668" s="350" t="str">
        <f t="array" ref="J668">IF(C668="","",
  IF(LEFT(C668,4)="2025",
    IFERROR(VLOOKUP(C668,{'2025'!B:B,'2025'!A:A},2,FALSE),""),
    IF(LEFT(C668,4)="2026",
      IFERROR(VLOOKUP(C668,{'2026'!B:B,'2026'!A:A},2,FALSE),""),
      ""
    )
  )
)</f>
        <v/>
      </c>
    </row>
    <row r="669" ht="22.5" customHeight="1">
      <c r="A669" s="350"/>
      <c r="B669" s="350"/>
      <c r="C669" s="350"/>
      <c r="D669" s="350"/>
      <c r="E669" s="350"/>
      <c r="F669" s="350"/>
      <c r="G669" s="350"/>
      <c r="H669" s="350"/>
      <c r="I669" s="350"/>
      <c r="J669" s="350" t="str">
        <f t="array" ref="J669">IF(C669="","",
  IF(LEFT(C669,4)="2025",
    IFERROR(VLOOKUP(C669,{'2025'!B:B,'2025'!A:A},2,FALSE),""),
    IF(LEFT(C669,4)="2026",
      IFERROR(VLOOKUP(C669,{'2026'!B:B,'2026'!A:A},2,FALSE),""),
      ""
    )
  )
)</f>
        <v/>
      </c>
    </row>
    <row r="670" ht="22.5" customHeight="1">
      <c r="A670" s="350"/>
      <c r="B670" s="350"/>
      <c r="C670" s="350"/>
      <c r="D670" s="350"/>
      <c r="E670" s="350"/>
      <c r="F670" s="350"/>
      <c r="G670" s="350"/>
      <c r="H670" s="350"/>
      <c r="I670" s="350"/>
      <c r="J670" s="350" t="str">
        <f t="array" ref="J670">IF(C670="","",
  IF(LEFT(C670,4)="2025",
    IFERROR(VLOOKUP(C670,{'2025'!B:B,'2025'!A:A},2,FALSE),""),
    IF(LEFT(C670,4)="2026",
      IFERROR(VLOOKUP(C670,{'2026'!B:B,'2026'!A:A},2,FALSE),""),
      ""
    )
  )
)</f>
        <v/>
      </c>
    </row>
    <row r="671" ht="22.5" customHeight="1">
      <c r="A671" s="350"/>
      <c r="B671" s="350"/>
      <c r="C671" s="350"/>
      <c r="D671" s="350"/>
      <c r="E671" s="350"/>
      <c r="F671" s="350"/>
      <c r="G671" s="350"/>
      <c r="H671" s="350"/>
      <c r="I671" s="350"/>
      <c r="J671" s="350" t="str">
        <f t="array" ref="J671">IF(C671="","",
  IF(LEFT(C671,4)="2025",
    IFERROR(VLOOKUP(C671,{'2025'!B:B,'2025'!A:A},2,FALSE),""),
    IF(LEFT(C671,4)="2026",
      IFERROR(VLOOKUP(C671,{'2026'!B:B,'2026'!A:A},2,FALSE),""),
      ""
    )
  )
)</f>
        <v/>
      </c>
    </row>
    <row r="672" ht="22.5" customHeight="1">
      <c r="A672" s="350"/>
      <c r="B672" s="350"/>
      <c r="C672" s="350"/>
      <c r="D672" s="350"/>
      <c r="E672" s="350"/>
      <c r="F672" s="350"/>
      <c r="G672" s="350"/>
      <c r="H672" s="350"/>
      <c r="I672" s="350"/>
      <c r="J672" s="350" t="str">
        <f t="array" ref="J672">IF(C672="","",
  IF(LEFT(C672,4)="2025",
    IFERROR(VLOOKUP(C672,{'2025'!B:B,'2025'!A:A},2,FALSE),""),
    IF(LEFT(C672,4)="2026",
      IFERROR(VLOOKUP(C672,{'2026'!B:B,'2026'!A:A},2,FALSE),""),
      ""
    )
  )
)</f>
        <v/>
      </c>
    </row>
    <row r="673" ht="22.5" customHeight="1">
      <c r="A673" s="350"/>
      <c r="B673" s="350"/>
      <c r="C673" s="350"/>
      <c r="D673" s="350"/>
      <c r="E673" s="350"/>
      <c r="F673" s="350"/>
      <c r="G673" s="350"/>
      <c r="H673" s="350"/>
      <c r="I673" s="350"/>
      <c r="J673" s="350" t="str">
        <f t="array" ref="J673">IF(C673="","",
  IF(LEFT(C673,4)="2025",
    IFERROR(VLOOKUP(C673,{'2025'!B:B,'2025'!A:A},2,FALSE),""),
    IF(LEFT(C673,4)="2026",
      IFERROR(VLOOKUP(C673,{'2026'!B:B,'2026'!A:A},2,FALSE),""),
      ""
    )
  )
)</f>
        <v/>
      </c>
    </row>
    <row r="674" ht="22.5" customHeight="1">
      <c r="A674" s="350"/>
      <c r="B674" s="350"/>
      <c r="C674" s="350"/>
      <c r="D674" s="350"/>
      <c r="E674" s="350"/>
      <c r="F674" s="350"/>
      <c r="G674" s="350"/>
      <c r="H674" s="350"/>
      <c r="I674" s="350"/>
      <c r="J674" s="350" t="str">
        <f t="array" ref="J674">IF(C674="","",
  IF(LEFT(C674,4)="2025",
    IFERROR(VLOOKUP(C674,{'2025'!B:B,'2025'!A:A},2,FALSE),""),
    IF(LEFT(C674,4)="2026",
      IFERROR(VLOOKUP(C674,{'2026'!B:B,'2026'!A:A},2,FALSE),""),
      ""
    )
  )
)</f>
        <v/>
      </c>
    </row>
    <row r="675" ht="22.5" customHeight="1">
      <c r="A675" s="350"/>
      <c r="B675" s="350"/>
      <c r="C675" s="350"/>
      <c r="D675" s="350"/>
      <c r="E675" s="350"/>
      <c r="F675" s="350"/>
      <c r="G675" s="350"/>
      <c r="H675" s="350"/>
      <c r="I675" s="350"/>
      <c r="J675" s="350" t="str">
        <f t="array" ref="J675">IF(C675="","",
  IF(LEFT(C675,4)="2025",
    IFERROR(VLOOKUP(C675,{'2025'!B:B,'2025'!A:A},2,FALSE),""),
    IF(LEFT(C675,4)="2026",
      IFERROR(VLOOKUP(C675,{'2026'!B:B,'2026'!A:A},2,FALSE),""),
      ""
    )
  )
)</f>
        <v/>
      </c>
    </row>
    <row r="676" ht="22.5" customHeight="1">
      <c r="A676" s="350"/>
      <c r="B676" s="350"/>
      <c r="C676" s="350"/>
      <c r="D676" s="350"/>
      <c r="E676" s="350"/>
      <c r="F676" s="350"/>
      <c r="G676" s="350"/>
      <c r="H676" s="350"/>
      <c r="I676" s="350"/>
      <c r="J676" s="350" t="str">
        <f t="array" ref="J676">IF(C676="","",
  IF(LEFT(C676,4)="2025",
    IFERROR(VLOOKUP(C676,{'2025'!B:B,'2025'!A:A},2,FALSE),""),
    IF(LEFT(C676,4)="2026",
      IFERROR(VLOOKUP(C676,{'2026'!B:B,'2026'!A:A},2,FALSE),""),
      ""
    )
  )
)</f>
        <v/>
      </c>
    </row>
    <row r="677" ht="22.5" customHeight="1">
      <c r="A677" s="350"/>
      <c r="B677" s="350"/>
      <c r="C677" s="350"/>
      <c r="D677" s="350"/>
      <c r="E677" s="350"/>
      <c r="F677" s="350"/>
      <c r="G677" s="350"/>
      <c r="H677" s="350"/>
      <c r="I677" s="350"/>
      <c r="J677" s="350" t="str">
        <f t="array" ref="J677">IF(C677="","",
  IF(LEFT(C677,4)="2025",
    IFERROR(VLOOKUP(C677,{'2025'!B:B,'2025'!A:A},2,FALSE),""),
    IF(LEFT(C677,4)="2026",
      IFERROR(VLOOKUP(C677,{'2026'!B:B,'2026'!A:A},2,FALSE),""),
      ""
    )
  )
)</f>
        <v/>
      </c>
    </row>
    <row r="678" ht="22.5" customHeight="1">
      <c r="A678" s="350"/>
      <c r="B678" s="350"/>
      <c r="C678" s="350"/>
      <c r="D678" s="350"/>
      <c r="E678" s="350"/>
      <c r="F678" s="350"/>
      <c r="G678" s="350"/>
      <c r="H678" s="350"/>
      <c r="I678" s="350"/>
      <c r="J678" s="350" t="str">
        <f t="array" ref="J678">IF(C678="","",
  IF(LEFT(C678,4)="2025",
    IFERROR(VLOOKUP(C678,{'2025'!B:B,'2025'!A:A},2,FALSE),""),
    IF(LEFT(C678,4)="2026",
      IFERROR(VLOOKUP(C678,{'2026'!B:B,'2026'!A:A},2,FALSE),""),
      ""
    )
  )
)</f>
        <v/>
      </c>
    </row>
    <row r="679" ht="22.5" customHeight="1">
      <c r="A679" s="350"/>
      <c r="B679" s="350"/>
      <c r="C679" s="350"/>
      <c r="D679" s="350"/>
      <c r="E679" s="350"/>
      <c r="F679" s="350"/>
      <c r="G679" s="350"/>
      <c r="H679" s="350"/>
      <c r="I679" s="350"/>
      <c r="J679" s="350" t="str">
        <f t="array" ref="J679">IF(C679="","",
  IF(LEFT(C679,4)="2025",
    IFERROR(VLOOKUP(C679,{'2025'!B:B,'2025'!A:A},2,FALSE),""),
    IF(LEFT(C679,4)="2026",
      IFERROR(VLOOKUP(C679,{'2026'!B:B,'2026'!A:A},2,FALSE),""),
      ""
    )
  )
)</f>
        <v/>
      </c>
    </row>
    <row r="680" ht="22.5" customHeight="1">
      <c r="A680" s="350"/>
      <c r="B680" s="350"/>
      <c r="C680" s="350"/>
      <c r="D680" s="350"/>
      <c r="E680" s="350"/>
      <c r="F680" s="350"/>
      <c r="G680" s="350"/>
      <c r="H680" s="350"/>
      <c r="I680" s="350"/>
      <c r="J680" s="350" t="str">
        <f t="array" ref="J680">IF(C680="","",
  IF(LEFT(C680,4)="2025",
    IFERROR(VLOOKUP(C680,{'2025'!B:B,'2025'!A:A},2,FALSE),""),
    IF(LEFT(C680,4)="2026",
      IFERROR(VLOOKUP(C680,{'2026'!B:B,'2026'!A:A},2,FALSE),""),
      ""
    )
  )
)</f>
        <v/>
      </c>
    </row>
    <row r="681" ht="22.5" customHeight="1">
      <c r="A681" s="350"/>
      <c r="B681" s="350"/>
      <c r="C681" s="350"/>
      <c r="D681" s="350"/>
      <c r="E681" s="350"/>
      <c r="F681" s="350"/>
      <c r="G681" s="350"/>
      <c r="H681" s="350"/>
      <c r="I681" s="350"/>
      <c r="J681" s="350" t="str">
        <f t="array" ref="J681">IF(C681="","",
  IF(LEFT(C681,4)="2025",
    IFERROR(VLOOKUP(C681,{'2025'!B:B,'2025'!A:A},2,FALSE),""),
    IF(LEFT(C681,4)="2026",
      IFERROR(VLOOKUP(C681,{'2026'!B:B,'2026'!A:A},2,FALSE),""),
      ""
    )
  )
)</f>
        <v/>
      </c>
    </row>
    <row r="682" ht="22.5" customHeight="1">
      <c r="A682" s="350"/>
      <c r="B682" s="350"/>
      <c r="C682" s="350"/>
      <c r="D682" s="350"/>
      <c r="E682" s="350"/>
      <c r="F682" s="350"/>
      <c r="G682" s="350"/>
      <c r="H682" s="350"/>
      <c r="I682" s="350"/>
      <c r="J682" s="350" t="str">
        <f t="array" ref="J682">IF(C682="","",
  IF(LEFT(C682,4)="2025",
    IFERROR(VLOOKUP(C682,{'2025'!B:B,'2025'!A:A},2,FALSE),""),
    IF(LEFT(C682,4)="2026",
      IFERROR(VLOOKUP(C682,{'2026'!B:B,'2026'!A:A},2,FALSE),""),
      ""
    )
  )
)</f>
        <v/>
      </c>
    </row>
    <row r="683" ht="22.5" customHeight="1">
      <c r="A683" s="350"/>
      <c r="B683" s="350"/>
      <c r="C683" s="350"/>
      <c r="D683" s="350"/>
      <c r="E683" s="350"/>
      <c r="F683" s="350"/>
      <c r="G683" s="350"/>
      <c r="H683" s="350"/>
      <c r="I683" s="350"/>
      <c r="J683" s="350" t="str">
        <f t="array" ref="J683">IF(C683="","",
  IF(LEFT(C683,4)="2025",
    IFERROR(VLOOKUP(C683,{'2025'!B:B,'2025'!A:A},2,FALSE),""),
    IF(LEFT(C683,4)="2026",
      IFERROR(VLOOKUP(C683,{'2026'!B:B,'2026'!A:A},2,FALSE),""),
      ""
    )
  )
)</f>
        <v/>
      </c>
    </row>
    <row r="684" ht="22.5" customHeight="1">
      <c r="A684" s="350"/>
      <c r="B684" s="350"/>
      <c r="C684" s="350"/>
      <c r="D684" s="350"/>
      <c r="E684" s="350"/>
      <c r="F684" s="350"/>
      <c r="G684" s="350"/>
      <c r="H684" s="350"/>
      <c r="I684" s="350"/>
      <c r="J684" s="350" t="str">
        <f t="array" ref="J684">IF(C684="","",
  IF(LEFT(C684,4)="2025",
    IFERROR(VLOOKUP(C684,{'2025'!B:B,'2025'!A:A},2,FALSE),""),
    IF(LEFT(C684,4)="2026",
      IFERROR(VLOOKUP(C684,{'2026'!B:B,'2026'!A:A},2,FALSE),""),
      ""
    )
  )
)</f>
        <v/>
      </c>
    </row>
    <row r="685" ht="22.5" customHeight="1">
      <c r="A685" s="350"/>
      <c r="B685" s="350"/>
      <c r="C685" s="350"/>
      <c r="D685" s="350"/>
      <c r="E685" s="350"/>
      <c r="F685" s="350"/>
      <c r="G685" s="350"/>
      <c r="H685" s="350"/>
      <c r="I685" s="350"/>
      <c r="J685" s="350" t="str">
        <f t="array" ref="J685">IF(C685="","",
  IF(LEFT(C685,4)="2025",
    IFERROR(VLOOKUP(C685,{'2025'!B:B,'2025'!A:A},2,FALSE),""),
    IF(LEFT(C685,4)="2026",
      IFERROR(VLOOKUP(C685,{'2026'!B:B,'2026'!A:A},2,FALSE),""),
      ""
    )
  )
)</f>
        <v/>
      </c>
    </row>
    <row r="686" ht="22.5" customHeight="1">
      <c r="A686" s="350"/>
      <c r="B686" s="350"/>
      <c r="C686" s="350"/>
      <c r="D686" s="350"/>
      <c r="E686" s="350"/>
      <c r="F686" s="350"/>
      <c r="G686" s="350"/>
      <c r="H686" s="350"/>
      <c r="I686" s="350"/>
      <c r="J686" s="350" t="str">
        <f t="array" ref="J686">IF(C686="","",
  IF(LEFT(C686,4)="2025",
    IFERROR(VLOOKUP(C686,{'2025'!B:B,'2025'!A:A},2,FALSE),""),
    IF(LEFT(C686,4)="2026",
      IFERROR(VLOOKUP(C686,{'2026'!B:B,'2026'!A:A},2,FALSE),""),
      ""
    )
  )
)</f>
        <v/>
      </c>
    </row>
    <row r="687" ht="22.5" customHeight="1">
      <c r="A687" s="350"/>
      <c r="B687" s="350"/>
      <c r="C687" s="350"/>
      <c r="D687" s="350"/>
      <c r="E687" s="350"/>
      <c r="F687" s="350"/>
      <c r="G687" s="350"/>
      <c r="H687" s="350"/>
      <c r="I687" s="350"/>
      <c r="J687" s="350" t="str">
        <f t="array" ref="J687">IF(C687="","",
  IF(LEFT(C687,4)="2025",
    IFERROR(VLOOKUP(C687,{'2025'!B:B,'2025'!A:A},2,FALSE),""),
    IF(LEFT(C687,4)="2026",
      IFERROR(VLOOKUP(C687,{'2026'!B:B,'2026'!A:A},2,FALSE),""),
      ""
    )
  )
)</f>
        <v/>
      </c>
    </row>
    <row r="688" ht="22.5" customHeight="1">
      <c r="A688" s="350"/>
      <c r="B688" s="350"/>
      <c r="C688" s="350"/>
      <c r="D688" s="350"/>
      <c r="E688" s="350"/>
      <c r="F688" s="350"/>
      <c r="G688" s="350"/>
      <c r="H688" s="350"/>
      <c r="I688" s="350"/>
      <c r="J688" s="350" t="str">
        <f t="array" ref="J688">IF(C688="","",
  IF(LEFT(C688,4)="2025",
    IFERROR(VLOOKUP(C688,{'2025'!B:B,'2025'!A:A},2,FALSE),""),
    IF(LEFT(C688,4)="2026",
      IFERROR(VLOOKUP(C688,{'2026'!B:B,'2026'!A:A},2,FALSE),""),
      ""
    )
  )
)</f>
        <v/>
      </c>
    </row>
    <row r="689" ht="22.5" customHeight="1">
      <c r="A689" s="350"/>
      <c r="B689" s="350"/>
      <c r="C689" s="350"/>
      <c r="D689" s="350"/>
      <c r="E689" s="350"/>
      <c r="F689" s="350"/>
      <c r="G689" s="350"/>
      <c r="H689" s="350"/>
      <c r="I689" s="350"/>
      <c r="J689" s="350" t="str">
        <f t="array" ref="J689">IF(C689="","",
  IF(LEFT(C689,4)="2025",
    IFERROR(VLOOKUP(C689,{'2025'!B:B,'2025'!A:A},2,FALSE),""),
    IF(LEFT(C689,4)="2026",
      IFERROR(VLOOKUP(C689,{'2026'!B:B,'2026'!A:A},2,FALSE),""),
      ""
    )
  )
)</f>
        <v/>
      </c>
    </row>
    <row r="690" ht="22.5" customHeight="1">
      <c r="A690" s="350"/>
      <c r="B690" s="350"/>
      <c r="C690" s="350"/>
      <c r="D690" s="350"/>
      <c r="E690" s="350"/>
      <c r="F690" s="350"/>
      <c r="G690" s="350"/>
      <c r="H690" s="350"/>
      <c r="I690" s="350"/>
      <c r="J690" s="350" t="str">
        <f t="array" ref="J690">IF(C690="","",
  IF(LEFT(C690,4)="2025",
    IFERROR(VLOOKUP(C690,{'2025'!B:B,'2025'!A:A},2,FALSE),""),
    IF(LEFT(C690,4)="2026",
      IFERROR(VLOOKUP(C690,{'2026'!B:B,'2026'!A:A},2,FALSE),""),
      ""
    )
  )
)</f>
        <v/>
      </c>
    </row>
    <row r="691" ht="22.5" customHeight="1">
      <c r="A691" s="350"/>
      <c r="B691" s="350"/>
      <c r="C691" s="350"/>
      <c r="D691" s="350"/>
      <c r="E691" s="350"/>
      <c r="F691" s="350"/>
      <c r="G691" s="350"/>
      <c r="H691" s="350"/>
      <c r="I691" s="350"/>
      <c r="J691" s="350" t="str">
        <f t="array" ref="J691">IF(C691="","",
  IF(LEFT(C691,4)="2025",
    IFERROR(VLOOKUP(C691,{'2025'!B:B,'2025'!A:A},2,FALSE),""),
    IF(LEFT(C691,4)="2026",
      IFERROR(VLOOKUP(C691,{'2026'!B:B,'2026'!A:A},2,FALSE),""),
      ""
    )
  )
)</f>
        <v/>
      </c>
    </row>
    <row r="692" ht="22.5" customHeight="1">
      <c r="A692" s="350"/>
      <c r="B692" s="350"/>
      <c r="C692" s="350"/>
      <c r="D692" s="350"/>
      <c r="E692" s="350"/>
      <c r="F692" s="350"/>
      <c r="G692" s="350"/>
      <c r="H692" s="350"/>
      <c r="I692" s="350"/>
      <c r="J692" s="350" t="str">
        <f t="array" ref="J692">IF(C692="","",
  IF(LEFT(C692,4)="2025",
    IFERROR(VLOOKUP(C692,{'2025'!B:B,'2025'!A:A},2,FALSE),""),
    IF(LEFT(C692,4)="2026",
      IFERROR(VLOOKUP(C692,{'2026'!B:B,'2026'!A:A},2,FALSE),""),
      ""
    )
  )
)</f>
        <v/>
      </c>
    </row>
    <row r="693" ht="22.5" customHeight="1">
      <c r="A693" s="350"/>
      <c r="B693" s="350"/>
      <c r="C693" s="350"/>
      <c r="D693" s="350"/>
      <c r="E693" s="350"/>
      <c r="F693" s="350"/>
      <c r="G693" s="350"/>
      <c r="H693" s="350"/>
      <c r="I693" s="350"/>
      <c r="J693" s="350" t="str">
        <f t="array" ref="J693">IF(C693="","",
  IF(LEFT(C693,4)="2025",
    IFERROR(VLOOKUP(C693,{'2025'!B:B,'2025'!A:A},2,FALSE),""),
    IF(LEFT(C693,4)="2026",
      IFERROR(VLOOKUP(C693,{'2026'!B:B,'2026'!A:A},2,FALSE),""),
      ""
    )
  )
)</f>
        <v/>
      </c>
    </row>
    <row r="694" ht="22.5" customHeight="1">
      <c r="A694" s="350"/>
      <c r="B694" s="350"/>
      <c r="C694" s="350"/>
      <c r="D694" s="350"/>
      <c r="E694" s="350"/>
      <c r="F694" s="350"/>
      <c r="G694" s="350"/>
      <c r="H694" s="350"/>
      <c r="I694" s="350"/>
      <c r="J694" s="350" t="str">
        <f t="array" ref="J694">IF(C694="","",
  IF(LEFT(C694,4)="2025",
    IFERROR(VLOOKUP(C694,{'2025'!B:B,'2025'!A:A},2,FALSE),""),
    IF(LEFT(C694,4)="2026",
      IFERROR(VLOOKUP(C694,{'2026'!B:B,'2026'!A:A},2,FALSE),""),
      ""
    )
  )
)</f>
        <v/>
      </c>
    </row>
    <row r="695" ht="22.5" customHeight="1">
      <c r="A695" s="350"/>
      <c r="B695" s="350"/>
      <c r="C695" s="350"/>
      <c r="D695" s="350"/>
      <c r="E695" s="350"/>
      <c r="F695" s="350"/>
      <c r="G695" s="350"/>
      <c r="H695" s="350"/>
      <c r="I695" s="350"/>
      <c r="J695" s="350" t="str">
        <f t="array" ref="J695">IF(C695="","",
  IF(LEFT(C695,4)="2025",
    IFERROR(VLOOKUP(C695,{'2025'!B:B,'2025'!A:A},2,FALSE),""),
    IF(LEFT(C695,4)="2026",
      IFERROR(VLOOKUP(C695,{'2026'!B:B,'2026'!A:A},2,FALSE),""),
      ""
    )
  )
)</f>
        <v/>
      </c>
    </row>
    <row r="696" ht="22.5" customHeight="1">
      <c r="A696" s="350"/>
      <c r="B696" s="350"/>
      <c r="C696" s="350"/>
      <c r="D696" s="350"/>
      <c r="E696" s="350"/>
      <c r="F696" s="350"/>
      <c r="G696" s="350"/>
      <c r="H696" s="350"/>
      <c r="I696" s="350"/>
      <c r="J696" s="350" t="str">
        <f t="array" ref="J696">IF(C696="","",
  IF(LEFT(C696,4)="2025",
    IFERROR(VLOOKUP(C696,{'2025'!B:B,'2025'!A:A},2,FALSE),""),
    IF(LEFT(C696,4)="2026",
      IFERROR(VLOOKUP(C696,{'2026'!B:B,'2026'!A:A},2,FALSE),""),
      ""
    )
  )
)</f>
        <v/>
      </c>
    </row>
    <row r="697" ht="22.5" customHeight="1">
      <c r="A697" s="350"/>
      <c r="B697" s="350"/>
      <c r="C697" s="350"/>
      <c r="D697" s="350"/>
      <c r="E697" s="350"/>
      <c r="F697" s="350"/>
      <c r="G697" s="350"/>
      <c r="H697" s="350"/>
      <c r="I697" s="350"/>
      <c r="J697" s="350" t="str">
        <f t="array" ref="J697">IF(C697="","",
  IF(LEFT(C697,4)="2025",
    IFERROR(VLOOKUP(C697,{'2025'!B:B,'2025'!A:A},2,FALSE),""),
    IF(LEFT(C697,4)="2026",
      IFERROR(VLOOKUP(C697,{'2026'!B:B,'2026'!A:A},2,FALSE),""),
      ""
    )
  )
)</f>
        <v/>
      </c>
    </row>
    <row r="698" ht="22.5" customHeight="1">
      <c r="A698" s="350"/>
      <c r="B698" s="350"/>
      <c r="C698" s="350"/>
      <c r="D698" s="350"/>
      <c r="E698" s="350"/>
      <c r="F698" s="350"/>
      <c r="G698" s="350"/>
      <c r="H698" s="350"/>
      <c r="I698" s="350"/>
      <c r="J698" s="350" t="str">
        <f t="array" ref="J698">IF(C698="","",
  IF(LEFT(C698,4)="2025",
    IFERROR(VLOOKUP(C698,{'2025'!B:B,'2025'!A:A},2,FALSE),""),
    IF(LEFT(C698,4)="2026",
      IFERROR(VLOOKUP(C698,{'2026'!B:B,'2026'!A:A},2,FALSE),""),
      ""
    )
  )
)</f>
        <v/>
      </c>
    </row>
    <row r="699" ht="22.5" customHeight="1">
      <c r="A699" s="350"/>
      <c r="B699" s="350"/>
      <c r="C699" s="350"/>
      <c r="D699" s="350"/>
      <c r="E699" s="350"/>
      <c r="F699" s="350"/>
      <c r="G699" s="350"/>
      <c r="H699" s="350"/>
      <c r="I699" s="350"/>
      <c r="J699" s="350" t="str">
        <f t="array" ref="J699">IF(C699="","",
  IF(LEFT(C699,4)="2025",
    IFERROR(VLOOKUP(C699,{'2025'!B:B,'2025'!A:A},2,FALSE),""),
    IF(LEFT(C699,4)="2026",
      IFERROR(VLOOKUP(C699,{'2026'!B:B,'2026'!A:A},2,FALSE),""),
      ""
    )
  )
)</f>
        <v/>
      </c>
    </row>
    <row r="700" ht="22.5" customHeight="1">
      <c r="A700" s="350"/>
      <c r="B700" s="350"/>
      <c r="C700" s="350"/>
      <c r="D700" s="350"/>
      <c r="E700" s="350"/>
      <c r="F700" s="350"/>
      <c r="G700" s="350"/>
      <c r="H700" s="350"/>
      <c r="I700" s="350"/>
      <c r="J700" s="350" t="str">
        <f t="array" ref="J700">IF(C700="","",
  IF(LEFT(C700,4)="2025",
    IFERROR(VLOOKUP(C700,{'2025'!B:B,'2025'!A:A},2,FALSE),""),
    IF(LEFT(C700,4)="2026",
      IFERROR(VLOOKUP(C700,{'2026'!B:B,'2026'!A:A},2,FALSE),""),
      ""
    )
  )
)</f>
        <v/>
      </c>
    </row>
    <row r="701" ht="22.5" customHeight="1">
      <c r="A701" s="350"/>
      <c r="B701" s="350"/>
      <c r="C701" s="350"/>
      <c r="D701" s="350"/>
      <c r="E701" s="350"/>
      <c r="F701" s="350"/>
      <c r="G701" s="350"/>
      <c r="H701" s="350"/>
      <c r="I701" s="350"/>
      <c r="J701" s="350" t="str">
        <f t="array" ref="J701">IF(C701="","",
  IF(LEFT(C701,4)="2025",
    IFERROR(VLOOKUP(C701,{'2025'!B:B,'2025'!A:A},2,FALSE),""),
    IF(LEFT(C701,4)="2026",
      IFERROR(VLOOKUP(C701,{'2026'!B:B,'2026'!A:A},2,FALSE),""),
      ""
    )
  )
)</f>
        <v/>
      </c>
    </row>
    <row r="702" ht="22.5" customHeight="1">
      <c r="A702" s="350"/>
      <c r="B702" s="350"/>
      <c r="C702" s="350"/>
      <c r="D702" s="350"/>
      <c r="E702" s="350"/>
      <c r="F702" s="350"/>
      <c r="G702" s="350"/>
      <c r="H702" s="350"/>
      <c r="I702" s="350"/>
      <c r="J702" s="350" t="str">
        <f t="array" ref="J702">IF(C702="","",
  IF(LEFT(C702,4)="2025",
    IFERROR(VLOOKUP(C702,{'2025'!B:B,'2025'!A:A},2,FALSE),""),
    IF(LEFT(C702,4)="2026",
      IFERROR(VLOOKUP(C702,{'2026'!B:B,'2026'!A:A},2,FALSE),""),
      ""
    )
  )
)</f>
        <v/>
      </c>
    </row>
    <row r="703" ht="22.5" customHeight="1">
      <c r="A703" s="350"/>
      <c r="B703" s="350"/>
      <c r="C703" s="350"/>
      <c r="D703" s="350"/>
      <c r="E703" s="350"/>
      <c r="F703" s="350"/>
      <c r="G703" s="350"/>
      <c r="H703" s="350"/>
      <c r="I703" s="350"/>
      <c r="J703" s="350" t="str">
        <f t="array" ref="J703">IF(C703="","",
  IF(LEFT(C703,4)="2025",
    IFERROR(VLOOKUP(C703,{'2025'!B:B,'2025'!A:A},2,FALSE),""),
    IF(LEFT(C703,4)="2026",
      IFERROR(VLOOKUP(C703,{'2026'!B:B,'2026'!A:A},2,FALSE),""),
      ""
    )
  )
)</f>
        <v/>
      </c>
    </row>
    <row r="704" ht="22.5" customHeight="1">
      <c r="A704" s="350"/>
      <c r="B704" s="350"/>
      <c r="C704" s="350"/>
      <c r="D704" s="350"/>
      <c r="E704" s="350"/>
      <c r="F704" s="350"/>
      <c r="G704" s="350"/>
      <c r="H704" s="350"/>
      <c r="I704" s="350"/>
      <c r="J704" s="350" t="str">
        <f t="array" ref="J704">IF(C704="","",
  IF(LEFT(C704,4)="2025",
    IFERROR(VLOOKUP(C704,{'2025'!B:B,'2025'!A:A},2,FALSE),""),
    IF(LEFT(C704,4)="2026",
      IFERROR(VLOOKUP(C704,{'2026'!B:B,'2026'!A:A},2,FALSE),""),
      ""
    )
  )
)</f>
        <v/>
      </c>
    </row>
    <row r="705" ht="22.5" customHeight="1">
      <c r="A705" s="350"/>
      <c r="B705" s="350"/>
      <c r="C705" s="350"/>
      <c r="D705" s="350"/>
      <c r="E705" s="350"/>
      <c r="F705" s="350"/>
      <c r="G705" s="350"/>
      <c r="H705" s="350"/>
      <c r="I705" s="350"/>
      <c r="J705" s="350" t="str">
        <f t="array" ref="J705">IF(C705="","",
  IF(LEFT(C705,4)="2025",
    IFERROR(VLOOKUP(C705,{'2025'!B:B,'2025'!A:A},2,FALSE),""),
    IF(LEFT(C705,4)="2026",
      IFERROR(VLOOKUP(C705,{'2026'!B:B,'2026'!A:A},2,FALSE),""),
      ""
    )
  )
)</f>
        <v/>
      </c>
    </row>
    <row r="706" ht="22.5" customHeight="1">
      <c r="A706" s="350"/>
      <c r="B706" s="350"/>
      <c r="C706" s="350"/>
      <c r="D706" s="350"/>
      <c r="E706" s="350"/>
      <c r="F706" s="350"/>
      <c r="G706" s="350"/>
      <c r="H706" s="350"/>
      <c r="I706" s="350"/>
      <c r="J706" s="350" t="str">
        <f t="array" ref="J706">IF(C706="","",
  IF(LEFT(C706,4)="2025",
    IFERROR(VLOOKUP(C706,{'2025'!B:B,'2025'!A:A},2,FALSE),""),
    IF(LEFT(C706,4)="2026",
      IFERROR(VLOOKUP(C706,{'2026'!B:B,'2026'!A:A},2,FALSE),""),
      ""
    )
  )
)</f>
        <v/>
      </c>
    </row>
    <row r="707" ht="22.5" customHeight="1">
      <c r="A707" s="350"/>
      <c r="B707" s="350"/>
      <c r="C707" s="350"/>
      <c r="D707" s="350"/>
      <c r="E707" s="350"/>
      <c r="F707" s="350"/>
      <c r="G707" s="350"/>
      <c r="H707" s="350"/>
      <c r="I707" s="350"/>
      <c r="J707" s="350" t="str">
        <f t="array" ref="J707">IF(C707="","",
  IF(LEFT(C707,4)="2025",
    IFERROR(VLOOKUP(C707,{'2025'!B:B,'2025'!A:A},2,FALSE),""),
    IF(LEFT(C707,4)="2026",
      IFERROR(VLOOKUP(C707,{'2026'!B:B,'2026'!A:A},2,FALSE),""),
      ""
    )
  )
)</f>
        <v/>
      </c>
    </row>
    <row r="708" ht="22.5" customHeight="1">
      <c r="A708" s="350"/>
      <c r="B708" s="350"/>
      <c r="C708" s="350"/>
      <c r="D708" s="350"/>
      <c r="E708" s="350"/>
      <c r="F708" s="350"/>
      <c r="G708" s="350"/>
      <c r="H708" s="350"/>
      <c r="I708" s="350"/>
      <c r="J708" s="350" t="str">
        <f t="array" ref="J708">IF(C708="","",
  IF(LEFT(C708,4)="2025",
    IFERROR(VLOOKUP(C708,{'2025'!B:B,'2025'!A:A},2,FALSE),""),
    IF(LEFT(C708,4)="2026",
      IFERROR(VLOOKUP(C708,{'2026'!B:B,'2026'!A:A},2,FALSE),""),
      ""
    )
  )
)</f>
        <v/>
      </c>
    </row>
    <row r="709" ht="22.5" customHeight="1">
      <c r="A709" s="350"/>
      <c r="B709" s="350"/>
      <c r="C709" s="350"/>
      <c r="D709" s="350"/>
      <c r="E709" s="350"/>
      <c r="F709" s="350"/>
      <c r="G709" s="350"/>
      <c r="H709" s="350"/>
      <c r="I709" s="350"/>
      <c r="J709" s="350" t="str">
        <f t="array" ref="J709">IF(C709="","",
  IF(LEFT(C709,4)="2025",
    IFERROR(VLOOKUP(C709,{'2025'!B:B,'2025'!A:A},2,FALSE),""),
    IF(LEFT(C709,4)="2026",
      IFERROR(VLOOKUP(C709,{'2026'!B:B,'2026'!A:A},2,FALSE),""),
      ""
    )
  )
)</f>
        <v/>
      </c>
    </row>
    <row r="710" ht="22.5" customHeight="1">
      <c r="A710" s="350"/>
      <c r="B710" s="350"/>
      <c r="C710" s="350"/>
      <c r="D710" s="350"/>
      <c r="E710" s="350"/>
      <c r="F710" s="350"/>
      <c r="G710" s="350"/>
      <c r="H710" s="350"/>
      <c r="I710" s="350"/>
      <c r="J710" s="350" t="str">
        <f t="array" ref="J710">IF(C710="","",
  IF(LEFT(C710,4)="2025",
    IFERROR(VLOOKUP(C710,{'2025'!B:B,'2025'!A:A},2,FALSE),""),
    IF(LEFT(C710,4)="2026",
      IFERROR(VLOOKUP(C710,{'2026'!B:B,'2026'!A:A},2,FALSE),""),
      ""
    )
  )
)</f>
        <v/>
      </c>
    </row>
    <row r="711" ht="22.5" customHeight="1">
      <c r="A711" s="350"/>
      <c r="B711" s="350"/>
      <c r="C711" s="350"/>
      <c r="D711" s="350"/>
      <c r="E711" s="350"/>
      <c r="F711" s="350"/>
      <c r="G711" s="350"/>
      <c r="H711" s="350"/>
      <c r="I711" s="350"/>
      <c r="J711" s="350" t="str">
        <f t="array" ref="J711">IF(C711="","",
  IF(LEFT(C711,4)="2025",
    IFERROR(VLOOKUP(C711,{'2025'!B:B,'2025'!A:A},2,FALSE),""),
    IF(LEFT(C711,4)="2026",
      IFERROR(VLOOKUP(C711,{'2026'!B:B,'2026'!A:A},2,FALSE),""),
      ""
    )
  )
)</f>
        <v/>
      </c>
    </row>
    <row r="712" ht="22.5" customHeight="1">
      <c r="A712" s="350"/>
      <c r="B712" s="350"/>
      <c r="C712" s="350"/>
      <c r="D712" s="350"/>
      <c r="E712" s="350"/>
      <c r="F712" s="350"/>
      <c r="G712" s="350"/>
      <c r="H712" s="350"/>
      <c r="I712" s="350"/>
      <c r="J712" s="350" t="str">
        <f t="array" ref="J712">IF(C712="","",
  IF(LEFT(C712,4)="2025",
    IFERROR(VLOOKUP(C712,{'2025'!B:B,'2025'!A:A},2,FALSE),""),
    IF(LEFT(C712,4)="2026",
      IFERROR(VLOOKUP(C712,{'2026'!B:B,'2026'!A:A},2,FALSE),""),
      ""
    )
  )
)</f>
        <v/>
      </c>
    </row>
    <row r="713" ht="22.5" customHeight="1">
      <c r="A713" s="350"/>
      <c r="B713" s="350"/>
      <c r="C713" s="350"/>
      <c r="D713" s="350"/>
      <c r="E713" s="350"/>
      <c r="F713" s="350"/>
      <c r="G713" s="350"/>
      <c r="H713" s="350"/>
      <c r="I713" s="350"/>
      <c r="J713" s="350" t="str">
        <f t="array" ref="J713">IF(C713="","",
  IF(LEFT(C713,4)="2025",
    IFERROR(VLOOKUP(C713,{'2025'!B:B,'2025'!A:A},2,FALSE),""),
    IF(LEFT(C713,4)="2026",
      IFERROR(VLOOKUP(C713,{'2026'!B:B,'2026'!A:A},2,FALSE),""),
      ""
    )
  )
)</f>
        <v/>
      </c>
    </row>
    <row r="714" ht="22.5" customHeight="1">
      <c r="A714" s="350"/>
      <c r="B714" s="350"/>
      <c r="C714" s="350"/>
      <c r="D714" s="350"/>
      <c r="E714" s="350"/>
      <c r="F714" s="350"/>
      <c r="G714" s="350"/>
      <c r="H714" s="350"/>
      <c r="I714" s="350"/>
      <c r="J714" s="350" t="str">
        <f t="array" ref="J714">IF(C714="","",
  IF(LEFT(C714,4)="2025",
    IFERROR(VLOOKUP(C714,{'2025'!B:B,'2025'!A:A},2,FALSE),""),
    IF(LEFT(C714,4)="2026",
      IFERROR(VLOOKUP(C714,{'2026'!B:B,'2026'!A:A},2,FALSE),""),
      ""
    )
  )
)</f>
        <v/>
      </c>
    </row>
    <row r="715" ht="22.5" customHeight="1">
      <c r="A715" s="350"/>
      <c r="B715" s="350"/>
      <c r="C715" s="350"/>
      <c r="D715" s="350"/>
      <c r="E715" s="350"/>
      <c r="F715" s="350"/>
      <c r="G715" s="350"/>
      <c r="H715" s="350"/>
      <c r="I715" s="350"/>
      <c r="J715" s="350" t="str">
        <f t="array" ref="J715">IF(C715="","",
  IF(LEFT(C715,4)="2025",
    IFERROR(VLOOKUP(C715,{'2025'!B:B,'2025'!A:A},2,FALSE),""),
    IF(LEFT(C715,4)="2026",
      IFERROR(VLOOKUP(C715,{'2026'!B:B,'2026'!A:A},2,FALSE),""),
      ""
    )
  )
)</f>
        <v/>
      </c>
    </row>
    <row r="716" ht="22.5" customHeight="1">
      <c r="A716" s="350"/>
      <c r="B716" s="350"/>
      <c r="C716" s="350"/>
      <c r="D716" s="350"/>
      <c r="E716" s="350"/>
      <c r="F716" s="350"/>
      <c r="G716" s="350"/>
      <c r="H716" s="350"/>
      <c r="I716" s="350"/>
      <c r="J716" s="350" t="str">
        <f t="array" ref="J716">IF(C716="","",
  IF(LEFT(C716,4)="2025",
    IFERROR(VLOOKUP(C716,{'2025'!B:B,'2025'!A:A},2,FALSE),""),
    IF(LEFT(C716,4)="2026",
      IFERROR(VLOOKUP(C716,{'2026'!B:B,'2026'!A:A},2,FALSE),""),
      ""
    )
  )
)</f>
        <v/>
      </c>
    </row>
    <row r="717" ht="22.5" customHeight="1">
      <c r="A717" s="350"/>
      <c r="B717" s="350"/>
      <c r="C717" s="350"/>
      <c r="D717" s="350"/>
      <c r="E717" s="350"/>
      <c r="F717" s="350"/>
      <c r="G717" s="350"/>
      <c r="H717" s="350"/>
      <c r="I717" s="350"/>
      <c r="J717" s="350" t="str">
        <f t="array" ref="J717">IF(C717="","",
  IF(LEFT(C717,4)="2025",
    IFERROR(VLOOKUP(C717,{'2025'!B:B,'2025'!A:A},2,FALSE),""),
    IF(LEFT(C717,4)="2026",
      IFERROR(VLOOKUP(C717,{'2026'!B:B,'2026'!A:A},2,FALSE),""),
      ""
    )
  )
)</f>
        <v/>
      </c>
    </row>
    <row r="718" ht="22.5" customHeight="1">
      <c r="A718" s="350"/>
      <c r="B718" s="350"/>
      <c r="C718" s="350"/>
      <c r="D718" s="350"/>
      <c r="E718" s="350"/>
      <c r="F718" s="350"/>
      <c r="G718" s="350"/>
      <c r="H718" s="350"/>
      <c r="I718" s="350"/>
      <c r="J718" s="350" t="str">
        <f t="array" ref="J718">IF(C718="","",
  IF(LEFT(C718,4)="2025",
    IFERROR(VLOOKUP(C718,{'2025'!B:B,'2025'!A:A},2,FALSE),""),
    IF(LEFT(C718,4)="2026",
      IFERROR(VLOOKUP(C718,{'2026'!B:B,'2026'!A:A},2,FALSE),""),
      ""
    )
  )
)</f>
        <v/>
      </c>
    </row>
    <row r="719" ht="22.5" customHeight="1">
      <c r="A719" s="350"/>
      <c r="B719" s="350"/>
      <c r="C719" s="350"/>
      <c r="D719" s="350"/>
      <c r="E719" s="350"/>
      <c r="F719" s="350"/>
      <c r="G719" s="350"/>
      <c r="H719" s="350"/>
      <c r="I719" s="350"/>
      <c r="J719" s="350" t="str">
        <f t="array" ref="J719">IF(C719="","",
  IF(LEFT(C719,4)="2025",
    IFERROR(VLOOKUP(C719,{'2025'!B:B,'2025'!A:A},2,FALSE),""),
    IF(LEFT(C719,4)="2026",
      IFERROR(VLOOKUP(C719,{'2026'!B:B,'2026'!A:A},2,FALSE),""),
      ""
    )
  )
)</f>
        <v/>
      </c>
    </row>
    <row r="720" ht="22.5" customHeight="1">
      <c r="A720" s="350"/>
      <c r="B720" s="350"/>
      <c r="C720" s="350"/>
      <c r="D720" s="350"/>
      <c r="E720" s="350"/>
      <c r="F720" s="350"/>
      <c r="G720" s="350"/>
      <c r="H720" s="350"/>
      <c r="I720" s="350"/>
      <c r="J720" s="350" t="str">
        <f t="array" ref="J720">IF(C720="","",
  IF(LEFT(C720,4)="2025",
    IFERROR(VLOOKUP(C720,{'2025'!B:B,'2025'!A:A},2,FALSE),""),
    IF(LEFT(C720,4)="2026",
      IFERROR(VLOOKUP(C720,{'2026'!B:B,'2026'!A:A},2,FALSE),""),
      ""
    )
  )
)</f>
        <v/>
      </c>
    </row>
    <row r="721" ht="22.5" customHeight="1">
      <c r="A721" s="350"/>
      <c r="B721" s="350"/>
      <c r="C721" s="350"/>
      <c r="D721" s="350"/>
      <c r="E721" s="350"/>
      <c r="F721" s="350"/>
      <c r="G721" s="350"/>
      <c r="H721" s="350"/>
      <c r="I721" s="350"/>
      <c r="J721" s="350" t="str">
        <f t="array" ref="J721">IF(C721="","",
  IF(LEFT(C721,4)="2025",
    IFERROR(VLOOKUP(C721,{'2025'!B:B,'2025'!A:A},2,FALSE),""),
    IF(LEFT(C721,4)="2026",
      IFERROR(VLOOKUP(C721,{'2026'!B:B,'2026'!A:A},2,FALSE),""),
      ""
    )
  )
)</f>
        <v/>
      </c>
    </row>
    <row r="722" ht="22.5" customHeight="1">
      <c r="A722" s="350"/>
      <c r="B722" s="350"/>
      <c r="C722" s="350"/>
      <c r="D722" s="350"/>
      <c r="E722" s="350"/>
      <c r="F722" s="350"/>
      <c r="G722" s="350"/>
      <c r="H722" s="350"/>
      <c r="I722" s="350"/>
      <c r="J722" s="350" t="str">
        <f t="array" ref="J722">IF(C722="","",
  IF(LEFT(C722,4)="2025",
    IFERROR(VLOOKUP(C722,{'2025'!B:B,'2025'!A:A},2,FALSE),""),
    IF(LEFT(C722,4)="2026",
      IFERROR(VLOOKUP(C722,{'2026'!B:B,'2026'!A:A},2,FALSE),""),
      ""
    )
  )
)</f>
        <v/>
      </c>
    </row>
    <row r="723" ht="22.5" customHeight="1">
      <c r="A723" s="350"/>
      <c r="B723" s="350"/>
      <c r="C723" s="350"/>
      <c r="D723" s="350"/>
      <c r="E723" s="350"/>
      <c r="F723" s="350"/>
      <c r="G723" s="350"/>
      <c r="H723" s="350"/>
      <c r="I723" s="350"/>
      <c r="J723" s="350" t="str">
        <f t="array" ref="J723">IF(C723="","",
  IF(LEFT(C723,4)="2025",
    IFERROR(VLOOKUP(C723,{'2025'!B:B,'2025'!A:A},2,FALSE),""),
    IF(LEFT(C723,4)="2026",
      IFERROR(VLOOKUP(C723,{'2026'!B:B,'2026'!A:A},2,FALSE),""),
      ""
    )
  )
)</f>
        <v/>
      </c>
    </row>
    <row r="724" ht="22.5" customHeight="1">
      <c r="A724" s="350"/>
      <c r="B724" s="350"/>
      <c r="C724" s="350"/>
      <c r="D724" s="350"/>
      <c r="E724" s="350"/>
      <c r="F724" s="350"/>
      <c r="G724" s="350"/>
      <c r="H724" s="350"/>
      <c r="I724" s="350"/>
      <c r="J724" s="350" t="str">
        <f t="array" ref="J724">IF(C724="","",
  IF(LEFT(C724,4)="2025",
    IFERROR(VLOOKUP(C724,{'2025'!B:B,'2025'!A:A},2,FALSE),""),
    IF(LEFT(C724,4)="2026",
      IFERROR(VLOOKUP(C724,{'2026'!B:B,'2026'!A:A},2,FALSE),""),
      ""
    )
  )
)</f>
        <v/>
      </c>
    </row>
    <row r="725" ht="22.5" customHeight="1">
      <c r="A725" s="350"/>
      <c r="B725" s="350"/>
      <c r="C725" s="350"/>
      <c r="D725" s="350"/>
      <c r="E725" s="350"/>
      <c r="F725" s="350"/>
      <c r="G725" s="350"/>
      <c r="H725" s="350"/>
      <c r="I725" s="350"/>
      <c r="J725" s="350" t="str">
        <f t="array" ref="J725">IF(C725="","",
  IF(LEFT(C725,4)="2025",
    IFERROR(VLOOKUP(C725,{'2025'!B:B,'2025'!A:A},2,FALSE),""),
    IF(LEFT(C725,4)="2026",
      IFERROR(VLOOKUP(C725,{'2026'!B:B,'2026'!A:A},2,FALSE),""),
      ""
    )
  )
)</f>
        <v/>
      </c>
    </row>
    <row r="726" ht="22.5" customHeight="1">
      <c r="A726" s="350"/>
      <c r="B726" s="350"/>
      <c r="C726" s="350"/>
      <c r="D726" s="350"/>
      <c r="E726" s="350"/>
      <c r="F726" s="350"/>
      <c r="G726" s="350"/>
      <c r="H726" s="350"/>
      <c r="I726" s="350"/>
      <c r="J726" s="350" t="str">
        <f t="array" ref="J726">IF(C726="","",
  IF(LEFT(C726,4)="2025",
    IFERROR(VLOOKUP(C726,{'2025'!B:B,'2025'!A:A},2,FALSE),""),
    IF(LEFT(C726,4)="2026",
      IFERROR(VLOOKUP(C726,{'2026'!B:B,'2026'!A:A},2,FALSE),""),
      ""
    )
  )
)</f>
        <v/>
      </c>
    </row>
    <row r="727" ht="22.5" customHeight="1">
      <c r="A727" s="350"/>
      <c r="B727" s="350"/>
      <c r="C727" s="350"/>
      <c r="D727" s="350"/>
      <c r="E727" s="350"/>
      <c r="F727" s="350"/>
      <c r="G727" s="350"/>
      <c r="H727" s="350"/>
      <c r="I727" s="350"/>
      <c r="J727" s="350" t="str">
        <f t="array" ref="J727">IF(C727="","",
  IF(LEFT(C727,4)="2025",
    IFERROR(VLOOKUP(C727,{'2025'!B:B,'2025'!A:A},2,FALSE),""),
    IF(LEFT(C727,4)="2026",
      IFERROR(VLOOKUP(C727,{'2026'!B:B,'2026'!A:A},2,FALSE),""),
      ""
    )
  )
)</f>
        <v/>
      </c>
    </row>
    <row r="728" ht="22.5" customHeight="1">
      <c r="A728" s="350"/>
      <c r="B728" s="350"/>
      <c r="C728" s="350"/>
      <c r="D728" s="350"/>
      <c r="E728" s="350"/>
      <c r="F728" s="350"/>
      <c r="G728" s="350"/>
      <c r="H728" s="350"/>
      <c r="I728" s="350"/>
      <c r="J728" s="350" t="str">
        <f t="array" ref="J728">IF(C728="","",
  IF(LEFT(C728,4)="2025",
    IFERROR(VLOOKUP(C728,{'2025'!B:B,'2025'!A:A},2,FALSE),""),
    IF(LEFT(C728,4)="2026",
      IFERROR(VLOOKUP(C728,{'2026'!B:B,'2026'!A:A},2,FALSE),""),
      ""
    )
  )
)</f>
        <v/>
      </c>
    </row>
    <row r="729" ht="22.5" customHeight="1">
      <c r="A729" s="350"/>
      <c r="B729" s="350"/>
      <c r="C729" s="350"/>
      <c r="D729" s="350"/>
      <c r="E729" s="350"/>
      <c r="F729" s="350"/>
      <c r="G729" s="350"/>
      <c r="H729" s="350"/>
      <c r="I729" s="350"/>
      <c r="J729" s="350" t="str">
        <f t="array" ref="J729">IF(C729="","",
  IF(LEFT(C729,4)="2025",
    IFERROR(VLOOKUP(C729,{'2025'!B:B,'2025'!A:A},2,FALSE),""),
    IF(LEFT(C729,4)="2026",
      IFERROR(VLOOKUP(C729,{'2026'!B:B,'2026'!A:A},2,FALSE),""),
      ""
    )
  )
)</f>
        <v/>
      </c>
    </row>
    <row r="730" ht="22.5" customHeight="1">
      <c r="A730" s="350"/>
      <c r="B730" s="350"/>
      <c r="C730" s="350"/>
      <c r="D730" s="350"/>
      <c r="E730" s="350"/>
      <c r="F730" s="350"/>
      <c r="G730" s="350"/>
      <c r="H730" s="350"/>
      <c r="I730" s="350"/>
      <c r="J730" s="350" t="str">
        <f t="array" ref="J730">IF(C730="","",
  IF(LEFT(C730,4)="2025",
    IFERROR(VLOOKUP(C730,{'2025'!B:B,'2025'!A:A},2,FALSE),""),
    IF(LEFT(C730,4)="2026",
      IFERROR(VLOOKUP(C730,{'2026'!B:B,'2026'!A:A},2,FALSE),""),
      ""
    )
  )
)</f>
        <v/>
      </c>
    </row>
    <row r="731" ht="22.5" customHeight="1">
      <c r="A731" s="350"/>
      <c r="B731" s="350"/>
      <c r="C731" s="350"/>
      <c r="D731" s="350"/>
      <c r="E731" s="350"/>
      <c r="F731" s="350"/>
      <c r="G731" s="350"/>
      <c r="H731" s="350"/>
      <c r="I731" s="350"/>
      <c r="J731" s="350" t="str">
        <f t="array" ref="J731">IF(C731="","",
  IF(LEFT(C731,4)="2025",
    IFERROR(VLOOKUP(C731,{'2025'!B:B,'2025'!A:A},2,FALSE),""),
    IF(LEFT(C731,4)="2026",
      IFERROR(VLOOKUP(C731,{'2026'!B:B,'2026'!A:A},2,FALSE),""),
      ""
    )
  )
)</f>
        <v/>
      </c>
    </row>
    <row r="732" ht="22.5" customHeight="1">
      <c r="A732" s="350"/>
      <c r="B732" s="350"/>
      <c r="C732" s="350"/>
      <c r="D732" s="350"/>
      <c r="E732" s="350"/>
      <c r="F732" s="350"/>
      <c r="G732" s="350"/>
      <c r="H732" s="350"/>
      <c r="I732" s="350"/>
      <c r="J732" s="350" t="str">
        <f t="array" ref="J732">IF(C732="","",
  IF(LEFT(C732,4)="2025",
    IFERROR(VLOOKUP(C732,{'2025'!B:B,'2025'!A:A},2,FALSE),""),
    IF(LEFT(C732,4)="2026",
      IFERROR(VLOOKUP(C732,{'2026'!B:B,'2026'!A:A},2,FALSE),""),
      ""
    )
  )
)</f>
        <v/>
      </c>
    </row>
    <row r="733" ht="22.5" customHeight="1">
      <c r="A733" s="350"/>
      <c r="B733" s="350"/>
      <c r="C733" s="350"/>
      <c r="D733" s="350"/>
      <c r="E733" s="350"/>
      <c r="F733" s="350"/>
      <c r="G733" s="350"/>
      <c r="H733" s="350"/>
      <c r="I733" s="350"/>
      <c r="J733" s="350" t="str">
        <f t="array" ref="J733">IF(C733="","",
  IF(LEFT(C733,4)="2025",
    IFERROR(VLOOKUP(C733,{'2025'!B:B,'2025'!A:A},2,FALSE),""),
    IF(LEFT(C733,4)="2026",
      IFERROR(VLOOKUP(C733,{'2026'!B:B,'2026'!A:A},2,FALSE),""),
      ""
    )
  )
)</f>
        <v/>
      </c>
    </row>
    <row r="734" ht="22.5" customHeight="1">
      <c r="A734" s="350"/>
      <c r="B734" s="350"/>
      <c r="C734" s="350"/>
      <c r="D734" s="350"/>
      <c r="E734" s="350"/>
      <c r="F734" s="350"/>
      <c r="G734" s="350"/>
      <c r="H734" s="350"/>
      <c r="I734" s="350"/>
      <c r="J734" s="350" t="str">
        <f t="array" ref="J734">IF(C734="","",
  IF(LEFT(C734,4)="2025",
    IFERROR(VLOOKUP(C734,{'2025'!B:B,'2025'!A:A},2,FALSE),""),
    IF(LEFT(C734,4)="2026",
      IFERROR(VLOOKUP(C734,{'2026'!B:B,'2026'!A:A},2,FALSE),""),
      ""
    )
  )
)</f>
        <v/>
      </c>
    </row>
    <row r="735" ht="22.5" customHeight="1">
      <c r="A735" s="350"/>
      <c r="B735" s="350"/>
      <c r="C735" s="350"/>
      <c r="D735" s="350"/>
      <c r="E735" s="350"/>
      <c r="F735" s="350"/>
      <c r="G735" s="350"/>
      <c r="H735" s="350"/>
      <c r="I735" s="350"/>
      <c r="J735" s="350" t="str">
        <f t="array" ref="J735">IF(C735="","",
  IF(LEFT(C735,4)="2025",
    IFERROR(VLOOKUP(C735,{'2025'!B:B,'2025'!A:A},2,FALSE),""),
    IF(LEFT(C735,4)="2026",
      IFERROR(VLOOKUP(C735,{'2026'!B:B,'2026'!A:A},2,FALSE),""),
      ""
    )
  )
)</f>
        <v/>
      </c>
    </row>
    <row r="736" ht="22.5" customHeight="1">
      <c r="A736" s="350"/>
      <c r="B736" s="350"/>
      <c r="C736" s="350"/>
      <c r="D736" s="350"/>
      <c r="E736" s="350"/>
      <c r="F736" s="350"/>
      <c r="G736" s="350"/>
      <c r="H736" s="350"/>
      <c r="I736" s="350"/>
      <c r="J736" s="350" t="str">
        <f t="array" ref="J736">IF(C736="","",
  IF(LEFT(C736,4)="2025",
    IFERROR(VLOOKUP(C736,{'2025'!B:B,'2025'!A:A},2,FALSE),""),
    IF(LEFT(C736,4)="2026",
      IFERROR(VLOOKUP(C736,{'2026'!B:B,'2026'!A:A},2,FALSE),""),
      ""
    )
  )
)</f>
        <v/>
      </c>
    </row>
    <row r="737" ht="22.5" customHeight="1">
      <c r="A737" s="350"/>
      <c r="B737" s="350"/>
      <c r="C737" s="350"/>
      <c r="D737" s="350"/>
      <c r="E737" s="350"/>
      <c r="F737" s="350"/>
      <c r="G737" s="350"/>
      <c r="H737" s="350"/>
      <c r="I737" s="350"/>
      <c r="J737" s="350" t="str">
        <f t="array" ref="J737">IF(C737="","",
  IF(LEFT(C737,4)="2025",
    IFERROR(VLOOKUP(C737,{'2025'!B:B,'2025'!A:A},2,FALSE),""),
    IF(LEFT(C737,4)="2026",
      IFERROR(VLOOKUP(C737,{'2026'!B:B,'2026'!A:A},2,FALSE),""),
      ""
    )
  )
)</f>
        <v/>
      </c>
    </row>
    <row r="738" ht="22.5" customHeight="1">
      <c r="A738" s="350"/>
      <c r="B738" s="350"/>
      <c r="C738" s="350"/>
      <c r="D738" s="350"/>
      <c r="E738" s="350"/>
      <c r="F738" s="350"/>
      <c r="G738" s="350"/>
      <c r="H738" s="350"/>
      <c r="I738" s="350"/>
      <c r="J738" s="350" t="str">
        <f t="array" ref="J738">IF(C738="","",
  IF(LEFT(C738,4)="2025",
    IFERROR(VLOOKUP(C738,{'2025'!B:B,'2025'!A:A},2,FALSE),""),
    IF(LEFT(C738,4)="2026",
      IFERROR(VLOOKUP(C738,{'2026'!B:B,'2026'!A:A},2,FALSE),""),
      ""
    )
  )
)</f>
        <v/>
      </c>
    </row>
    <row r="739" ht="22.5" customHeight="1">
      <c r="A739" s="350"/>
      <c r="B739" s="350"/>
      <c r="C739" s="350"/>
      <c r="D739" s="350"/>
      <c r="E739" s="350"/>
      <c r="F739" s="350"/>
      <c r="G739" s="350"/>
      <c r="H739" s="350"/>
      <c r="I739" s="350"/>
      <c r="J739" s="350" t="str">
        <f t="array" ref="J739">IF(C739="","",
  IF(LEFT(C739,4)="2025",
    IFERROR(VLOOKUP(C739,{'2025'!B:B,'2025'!A:A},2,FALSE),""),
    IF(LEFT(C739,4)="2026",
      IFERROR(VLOOKUP(C739,{'2026'!B:B,'2026'!A:A},2,FALSE),""),
      ""
    )
  )
)</f>
        <v/>
      </c>
    </row>
    <row r="740" ht="22.5" customHeight="1">
      <c r="A740" s="350"/>
      <c r="B740" s="350"/>
      <c r="C740" s="350"/>
      <c r="D740" s="350"/>
      <c r="E740" s="350"/>
      <c r="F740" s="350"/>
      <c r="G740" s="350"/>
      <c r="H740" s="350"/>
      <c r="I740" s="350"/>
      <c r="J740" s="350" t="str">
        <f t="array" ref="J740">IF(C740="","",
  IF(LEFT(C740,4)="2025",
    IFERROR(VLOOKUP(C740,{'2025'!B:B,'2025'!A:A},2,FALSE),""),
    IF(LEFT(C740,4)="2026",
      IFERROR(VLOOKUP(C740,{'2026'!B:B,'2026'!A:A},2,FALSE),""),
      ""
    )
  )
)</f>
        <v/>
      </c>
    </row>
    <row r="741" ht="22.5" customHeight="1">
      <c r="A741" s="350"/>
      <c r="B741" s="350"/>
      <c r="C741" s="350"/>
      <c r="D741" s="350"/>
      <c r="E741" s="350"/>
      <c r="F741" s="350"/>
      <c r="G741" s="350"/>
      <c r="H741" s="350"/>
      <c r="I741" s="350"/>
      <c r="J741" s="350" t="str">
        <f t="array" ref="J741">IF(C741="","",
  IF(LEFT(C741,4)="2025",
    IFERROR(VLOOKUP(C741,{'2025'!B:B,'2025'!A:A},2,FALSE),""),
    IF(LEFT(C741,4)="2026",
      IFERROR(VLOOKUP(C741,{'2026'!B:B,'2026'!A:A},2,FALSE),""),
      ""
    )
  )
)</f>
        <v/>
      </c>
    </row>
    <row r="742" ht="22.5" customHeight="1">
      <c r="A742" s="350"/>
      <c r="B742" s="350"/>
      <c r="C742" s="350"/>
      <c r="D742" s="350"/>
      <c r="E742" s="350"/>
      <c r="F742" s="350"/>
      <c r="G742" s="350"/>
      <c r="H742" s="350"/>
      <c r="I742" s="350"/>
      <c r="J742" s="350" t="str">
        <f t="array" ref="J742">IF(C742="","",
  IF(LEFT(C742,4)="2025",
    IFERROR(VLOOKUP(C742,{'2025'!B:B,'2025'!A:A},2,FALSE),""),
    IF(LEFT(C742,4)="2026",
      IFERROR(VLOOKUP(C742,{'2026'!B:B,'2026'!A:A},2,FALSE),""),
      ""
    )
  )
)</f>
        <v/>
      </c>
    </row>
    <row r="743" ht="22.5" customHeight="1">
      <c r="A743" s="350"/>
      <c r="B743" s="350"/>
      <c r="C743" s="350"/>
      <c r="D743" s="350"/>
      <c r="E743" s="350"/>
      <c r="F743" s="350"/>
      <c r="G743" s="350"/>
      <c r="H743" s="350"/>
      <c r="I743" s="350"/>
      <c r="J743" s="350" t="str">
        <f t="array" ref="J743">IF(C743="","",
  IF(LEFT(C743,4)="2025",
    IFERROR(VLOOKUP(C743,{'2025'!B:B,'2025'!A:A},2,FALSE),""),
    IF(LEFT(C743,4)="2026",
      IFERROR(VLOOKUP(C743,{'2026'!B:B,'2026'!A:A},2,FALSE),""),
      ""
    )
  )
)</f>
        <v/>
      </c>
    </row>
    <row r="744" ht="22.5" customHeight="1">
      <c r="A744" s="350"/>
      <c r="B744" s="350"/>
      <c r="C744" s="350"/>
      <c r="D744" s="350"/>
      <c r="E744" s="350"/>
      <c r="F744" s="350"/>
      <c r="G744" s="350"/>
      <c r="H744" s="350"/>
      <c r="I744" s="350"/>
      <c r="J744" s="350" t="str">
        <f t="array" ref="J744">IF(C744="","",
  IF(LEFT(C744,4)="2025",
    IFERROR(VLOOKUP(C744,{'2025'!B:B,'2025'!A:A},2,FALSE),""),
    IF(LEFT(C744,4)="2026",
      IFERROR(VLOOKUP(C744,{'2026'!B:B,'2026'!A:A},2,FALSE),""),
      ""
    )
  )
)</f>
        <v/>
      </c>
    </row>
    <row r="745" ht="22.5" customHeight="1">
      <c r="A745" s="350"/>
      <c r="B745" s="350"/>
      <c r="C745" s="350"/>
      <c r="D745" s="350"/>
      <c r="E745" s="350"/>
      <c r="F745" s="350"/>
      <c r="G745" s="350"/>
      <c r="H745" s="350"/>
      <c r="I745" s="350"/>
      <c r="J745" s="350" t="str">
        <f t="array" ref="J745">IF(C745="","",
  IF(LEFT(C745,4)="2025",
    IFERROR(VLOOKUP(C745,{'2025'!B:B,'2025'!A:A},2,FALSE),""),
    IF(LEFT(C745,4)="2026",
      IFERROR(VLOOKUP(C745,{'2026'!B:B,'2026'!A:A},2,FALSE),""),
      ""
    )
  )
)</f>
        <v/>
      </c>
    </row>
    <row r="746" ht="22.5" customHeight="1">
      <c r="A746" s="350"/>
      <c r="B746" s="350"/>
      <c r="C746" s="350"/>
      <c r="D746" s="350"/>
      <c r="E746" s="350"/>
      <c r="F746" s="350"/>
      <c r="G746" s="350"/>
      <c r="H746" s="350"/>
      <c r="I746" s="350"/>
      <c r="J746" s="350" t="str">
        <f t="array" ref="J746">IF(C746="","",
  IF(LEFT(C746,4)="2025",
    IFERROR(VLOOKUP(C746,{'2025'!B:B,'2025'!A:A},2,FALSE),""),
    IF(LEFT(C746,4)="2026",
      IFERROR(VLOOKUP(C746,{'2026'!B:B,'2026'!A:A},2,FALSE),""),
      ""
    )
  )
)</f>
        <v/>
      </c>
    </row>
    <row r="747" ht="22.5" customHeight="1">
      <c r="A747" s="350"/>
      <c r="B747" s="350"/>
      <c r="C747" s="350"/>
      <c r="D747" s="350"/>
      <c r="E747" s="350"/>
      <c r="F747" s="350"/>
      <c r="G747" s="350"/>
      <c r="H747" s="350"/>
      <c r="I747" s="350"/>
      <c r="J747" s="350" t="str">
        <f t="array" ref="J747">IF(C747="","",
  IF(LEFT(C747,4)="2025",
    IFERROR(VLOOKUP(C747,{'2025'!B:B,'2025'!A:A},2,FALSE),""),
    IF(LEFT(C747,4)="2026",
      IFERROR(VLOOKUP(C747,{'2026'!B:B,'2026'!A:A},2,FALSE),""),
      ""
    )
  )
)</f>
        <v/>
      </c>
    </row>
    <row r="748" ht="22.5" customHeight="1">
      <c r="A748" s="350"/>
      <c r="B748" s="350"/>
      <c r="C748" s="350"/>
      <c r="D748" s="350"/>
      <c r="E748" s="350"/>
      <c r="F748" s="350"/>
      <c r="G748" s="350"/>
      <c r="H748" s="350"/>
      <c r="I748" s="350"/>
      <c r="J748" s="350" t="str">
        <f t="array" ref="J748">IF(C748="","",
  IF(LEFT(C748,4)="2025",
    IFERROR(VLOOKUP(C748,{'2025'!B:B,'2025'!A:A},2,FALSE),""),
    IF(LEFT(C748,4)="2026",
      IFERROR(VLOOKUP(C748,{'2026'!B:B,'2026'!A:A},2,FALSE),""),
      ""
    )
  )
)</f>
        <v/>
      </c>
    </row>
    <row r="749" ht="22.5" customHeight="1">
      <c r="A749" s="350"/>
      <c r="B749" s="350"/>
      <c r="C749" s="350"/>
      <c r="D749" s="350"/>
      <c r="E749" s="350"/>
      <c r="F749" s="350"/>
      <c r="G749" s="350"/>
      <c r="H749" s="350"/>
      <c r="I749" s="350"/>
      <c r="J749" s="350" t="str">
        <f t="array" ref="J749">IF(C749="","",
  IF(LEFT(C749,4)="2025",
    IFERROR(VLOOKUP(C749,{'2025'!B:B,'2025'!A:A},2,FALSE),""),
    IF(LEFT(C749,4)="2026",
      IFERROR(VLOOKUP(C749,{'2026'!B:B,'2026'!A:A},2,FALSE),""),
      ""
    )
  )
)</f>
        <v/>
      </c>
    </row>
    <row r="750" ht="22.5" customHeight="1">
      <c r="A750" s="350"/>
      <c r="B750" s="350"/>
      <c r="C750" s="350"/>
      <c r="D750" s="350"/>
      <c r="E750" s="350"/>
      <c r="F750" s="350"/>
      <c r="G750" s="350"/>
      <c r="H750" s="350"/>
      <c r="I750" s="350"/>
      <c r="J750" s="350" t="str">
        <f t="array" ref="J750">IF(C750="","",
  IF(LEFT(C750,4)="2025",
    IFERROR(VLOOKUP(C750,{'2025'!B:B,'2025'!A:A},2,FALSE),""),
    IF(LEFT(C750,4)="2026",
      IFERROR(VLOOKUP(C750,{'2026'!B:B,'2026'!A:A},2,FALSE),""),
      ""
    )
  )
)</f>
        <v/>
      </c>
    </row>
    <row r="751" ht="22.5" customHeight="1">
      <c r="A751" s="350"/>
      <c r="B751" s="350"/>
      <c r="C751" s="350"/>
      <c r="D751" s="350"/>
      <c r="E751" s="350"/>
      <c r="F751" s="350"/>
      <c r="G751" s="350"/>
      <c r="H751" s="350"/>
      <c r="I751" s="350"/>
      <c r="J751" s="350" t="str">
        <f t="array" ref="J751">IF(C751="","",
  IF(LEFT(C751,4)="2025",
    IFERROR(VLOOKUP(C751,{'2025'!B:B,'2025'!A:A},2,FALSE),""),
    IF(LEFT(C751,4)="2026",
      IFERROR(VLOOKUP(C751,{'2026'!B:B,'2026'!A:A},2,FALSE),""),
      ""
    )
  )
)</f>
        <v/>
      </c>
    </row>
    <row r="752" ht="22.5" customHeight="1">
      <c r="A752" s="350"/>
      <c r="B752" s="350"/>
      <c r="C752" s="350"/>
      <c r="D752" s="350"/>
      <c r="E752" s="350"/>
      <c r="F752" s="350"/>
      <c r="G752" s="350"/>
      <c r="H752" s="350"/>
      <c r="I752" s="350"/>
      <c r="J752" s="350" t="str">
        <f t="array" ref="J752">IF(C752="","",
  IF(LEFT(C752,4)="2025",
    IFERROR(VLOOKUP(C752,{'2025'!B:B,'2025'!A:A},2,FALSE),""),
    IF(LEFT(C752,4)="2026",
      IFERROR(VLOOKUP(C752,{'2026'!B:B,'2026'!A:A},2,FALSE),""),
      ""
    )
  )
)</f>
        <v/>
      </c>
    </row>
    <row r="753" ht="22.5" customHeight="1">
      <c r="A753" s="350"/>
      <c r="B753" s="350"/>
      <c r="C753" s="350"/>
      <c r="D753" s="350"/>
      <c r="E753" s="350"/>
      <c r="F753" s="350"/>
      <c r="G753" s="350"/>
      <c r="H753" s="350"/>
      <c r="I753" s="350"/>
      <c r="J753" s="350" t="str">
        <f t="array" ref="J753">IF(C753="","",
  IF(LEFT(C753,4)="2025",
    IFERROR(VLOOKUP(C753,{'2025'!B:B,'2025'!A:A},2,FALSE),""),
    IF(LEFT(C753,4)="2026",
      IFERROR(VLOOKUP(C753,{'2026'!B:B,'2026'!A:A},2,FALSE),""),
      ""
    )
  )
)</f>
        <v/>
      </c>
    </row>
    <row r="754" ht="22.5" customHeight="1">
      <c r="A754" s="350"/>
      <c r="B754" s="350"/>
      <c r="C754" s="350"/>
      <c r="D754" s="350"/>
      <c r="E754" s="350"/>
      <c r="F754" s="350"/>
      <c r="G754" s="350"/>
      <c r="H754" s="350"/>
      <c r="I754" s="350"/>
      <c r="J754" s="350" t="str">
        <f t="array" ref="J754">IF(C754="","",
  IF(LEFT(C754,4)="2025",
    IFERROR(VLOOKUP(C754,{'2025'!B:B,'2025'!A:A},2,FALSE),""),
    IF(LEFT(C754,4)="2026",
      IFERROR(VLOOKUP(C754,{'2026'!B:B,'2026'!A:A},2,FALSE),""),
      ""
    )
  )
)</f>
        <v/>
      </c>
    </row>
    <row r="755" ht="22.5" customHeight="1">
      <c r="A755" s="350"/>
      <c r="B755" s="350"/>
      <c r="C755" s="350"/>
      <c r="D755" s="350"/>
      <c r="E755" s="350"/>
      <c r="F755" s="350"/>
      <c r="G755" s="350"/>
      <c r="H755" s="350"/>
      <c r="I755" s="350"/>
      <c r="J755" s="350" t="str">
        <f t="array" ref="J755">IF(C755="","",
  IF(LEFT(C755,4)="2025",
    IFERROR(VLOOKUP(C755,{'2025'!B:B,'2025'!A:A},2,FALSE),""),
    IF(LEFT(C755,4)="2026",
      IFERROR(VLOOKUP(C755,{'2026'!B:B,'2026'!A:A},2,FALSE),""),
      ""
    )
  )
)</f>
        <v/>
      </c>
    </row>
    <row r="756" ht="22.5" customHeight="1">
      <c r="A756" s="350"/>
      <c r="B756" s="350"/>
      <c r="C756" s="350"/>
      <c r="D756" s="350"/>
      <c r="E756" s="350"/>
      <c r="F756" s="350"/>
      <c r="G756" s="350"/>
      <c r="H756" s="350"/>
      <c r="I756" s="350"/>
      <c r="J756" s="350" t="str">
        <f t="array" ref="J756">IF(C756="","",
  IF(LEFT(C756,4)="2025",
    IFERROR(VLOOKUP(C756,{'2025'!B:B,'2025'!A:A},2,FALSE),""),
    IF(LEFT(C756,4)="2026",
      IFERROR(VLOOKUP(C756,{'2026'!B:B,'2026'!A:A},2,FALSE),""),
      ""
    )
  )
)</f>
        <v/>
      </c>
    </row>
    <row r="757" ht="22.5" customHeight="1">
      <c r="A757" s="350"/>
      <c r="B757" s="350"/>
      <c r="C757" s="350"/>
      <c r="D757" s="350"/>
      <c r="E757" s="350"/>
      <c r="F757" s="350"/>
      <c r="G757" s="350"/>
      <c r="H757" s="350"/>
      <c r="I757" s="350"/>
      <c r="J757" s="350" t="str">
        <f t="array" ref="J757">IF(C757="","",
  IF(LEFT(C757,4)="2025",
    IFERROR(VLOOKUP(C757,{'2025'!B:B,'2025'!A:A},2,FALSE),""),
    IF(LEFT(C757,4)="2026",
      IFERROR(VLOOKUP(C757,{'2026'!B:B,'2026'!A:A},2,FALSE),""),
      ""
    )
  )
)</f>
        <v/>
      </c>
    </row>
    <row r="758" ht="22.5" customHeight="1">
      <c r="A758" s="350"/>
      <c r="B758" s="350"/>
      <c r="C758" s="350"/>
      <c r="D758" s="350"/>
      <c r="E758" s="350"/>
      <c r="F758" s="350"/>
      <c r="G758" s="350"/>
      <c r="H758" s="350"/>
      <c r="I758" s="350"/>
      <c r="J758" s="350" t="str">
        <f t="array" ref="J758">IF(C758="","",
  IF(LEFT(C758,4)="2025",
    IFERROR(VLOOKUP(C758,{'2025'!B:B,'2025'!A:A},2,FALSE),""),
    IF(LEFT(C758,4)="2026",
      IFERROR(VLOOKUP(C758,{'2026'!B:B,'2026'!A:A},2,FALSE),""),
      ""
    )
  )
)</f>
        <v/>
      </c>
    </row>
    <row r="759" ht="22.5" customHeight="1">
      <c r="A759" s="350"/>
      <c r="B759" s="350"/>
      <c r="C759" s="350"/>
      <c r="D759" s="350"/>
      <c r="E759" s="350"/>
      <c r="F759" s="350"/>
      <c r="G759" s="350"/>
      <c r="H759" s="350"/>
      <c r="I759" s="350"/>
      <c r="J759" s="350" t="str">
        <f t="array" ref="J759">IF(C759="","",
  IF(LEFT(C759,4)="2025",
    IFERROR(VLOOKUP(C759,{'2025'!B:B,'2025'!A:A},2,FALSE),""),
    IF(LEFT(C759,4)="2026",
      IFERROR(VLOOKUP(C759,{'2026'!B:B,'2026'!A:A},2,FALSE),""),
      ""
    )
  )
)</f>
        <v/>
      </c>
    </row>
    <row r="760" ht="22.5" customHeight="1">
      <c r="A760" s="350"/>
      <c r="B760" s="350"/>
      <c r="C760" s="350"/>
      <c r="D760" s="350"/>
      <c r="E760" s="350"/>
      <c r="F760" s="350"/>
      <c r="G760" s="350"/>
      <c r="H760" s="350"/>
      <c r="I760" s="350"/>
      <c r="J760" s="350" t="str">
        <f t="array" ref="J760">IF(C760="","",
  IF(LEFT(C760,4)="2025",
    IFERROR(VLOOKUP(C760,{'2025'!B:B,'2025'!A:A},2,FALSE),""),
    IF(LEFT(C760,4)="2026",
      IFERROR(VLOOKUP(C760,{'2026'!B:B,'2026'!A:A},2,FALSE),""),
      ""
    )
  )
)</f>
        <v/>
      </c>
    </row>
    <row r="761" ht="22.5" customHeight="1">
      <c r="A761" s="350"/>
      <c r="B761" s="350"/>
      <c r="C761" s="350"/>
      <c r="D761" s="350"/>
      <c r="E761" s="350"/>
      <c r="F761" s="350"/>
      <c r="G761" s="350"/>
      <c r="H761" s="350"/>
      <c r="I761" s="350"/>
      <c r="J761" s="350" t="str">
        <f t="array" ref="J761">IF(C761="","",
  IF(LEFT(C761,4)="2025",
    IFERROR(VLOOKUP(C761,{'2025'!B:B,'2025'!A:A},2,FALSE),""),
    IF(LEFT(C761,4)="2026",
      IFERROR(VLOOKUP(C761,{'2026'!B:B,'2026'!A:A},2,FALSE),""),
      ""
    )
  )
)</f>
        <v/>
      </c>
    </row>
    <row r="762" ht="22.5" customHeight="1">
      <c r="A762" s="350"/>
      <c r="B762" s="350"/>
      <c r="C762" s="350"/>
      <c r="D762" s="350"/>
      <c r="E762" s="350"/>
      <c r="F762" s="350"/>
      <c r="G762" s="350"/>
      <c r="H762" s="350"/>
      <c r="I762" s="350"/>
      <c r="J762" s="350" t="str">
        <f t="array" ref="J762">IF(C762="","",
  IF(LEFT(C762,4)="2025",
    IFERROR(VLOOKUP(C762,{'2025'!B:B,'2025'!A:A},2,FALSE),""),
    IF(LEFT(C762,4)="2026",
      IFERROR(VLOOKUP(C762,{'2026'!B:B,'2026'!A:A},2,FALSE),""),
      ""
    )
  )
)</f>
        <v/>
      </c>
    </row>
    <row r="763" ht="22.5" customHeight="1">
      <c r="A763" s="350"/>
      <c r="B763" s="350"/>
      <c r="C763" s="350"/>
      <c r="D763" s="350"/>
      <c r="E763" s="350"/>
      <c r="F763" s="350"/>
      <c r="G763" s="350"/>
      <c r="H763" s="350"/>
      <c r="I763" s="350"/>
      <c r="J763" s="350" t="str">
        <f t="array" ref="J763">IF(C763="","",
  IF(LEFT(C763,4)="2025",
    IFERROR(VLOOKUP(C763,{'2025'!B:B,'2025'!A:A},2,FALSE),""),
    IF(LEFT(C763,4)="2026",
      IFERROR(VLOOKUP(C763,{'2026'!B:B,'2026'!A:A},2,FALSE),""),
      ""
    )
  )
)</f>
        <v/>
      </c>
    </row>
    <row r="764" ht="22.5" customHeight="1">
      <c r="A764" s="350"/>
      <c r="B764" s="350"/>
      <c r="C764" s="350"/>
      <c r="D764" s="350"/>
      <c r="E764" s="350"/>
      <c r="F764" s="350"/>
      <c r="G764" s="350"/>
      <c r="H764" s="350"/>
      <c r="I764" s="350"/>
      <c r="J764" s="350" t="str">
        <f t="array" ref="J764">IF(C764="","",
  IF(LEFT(C764,4)="2025",
    IFERROR(VLOOKUP(C764,{'2025'!B:B,'2025'!A:A},2,FALSE),""),
    IF(LEFT(C764,4)="2026",
      IFERROR(VLOOKUP(C764,{'2026'!B:B,'2026'!A:A},2,FALSE),""),
      ""
    )
  )
)</f>
        <v/>
      </c>
    </row>
    <row r="765" ht="22.5" customHeight="1">
      <c r="A765" s="350"/>
      <c r="B765" s="350"/>
      <c r="C765" s="350"/>
      <c r="D765" s="350"/>
      <c r="E765" s="350"/>
      <c r="F765" s="350"/>
      <c r="G765" s="350"/>
      <c r="H765" s="350"/>
      <c r="I765" s="350"/>
      <c r="J765" s="350" t="str">
        <f t="array" ref="J765">IF(C765="","",
  IF(LEFT(C765,4)="2025",
    IFERROR(VLOOKUP(C765,{'2025'!B:B,'2025'!A:A},2,FALSE),""),
    IF(LEFT(C765,4)="2026",
      IFERROR(VLOOKUP(C765,{'2026'!B:B,'2026'!A:A},2,FALSE),""),
      ""
    )
  )
)</f>
        <v/>
      </c>
    </row>
    <row r="766" ht="22.5" customHeight="1">
      <c r="A766" s="350"/>
      <c r="B766" s="350"/>
      <c r="C766" s="350"/>
      <c r="D766" s="350"/>
      <c r="E766" s="350"/>
      <c r="F766" s="350"/>
      <c r="G766" s="350"/>
      <c r="H766" s="350"/>
      <c r="I766" s="350"/>
      <c r="J766" s="350" t="str">
        <f t="array" ref="J766">IF(C766="","",
  IF(LEFT(C766,4)="2025",
    IFERROR(VLOOKUP(C766,{'2025'!B:B,'2025'!A:A},2,FALSE),""),
    IF(LEFT(C766,4)="2026",
      IFERROR(VLOOKUP(C766,{'2026'!B:B,'2026'!A:A},2,FALSE),""),
      ""
    )
  )
)</f>
        <v/>
      </c>
    </row>
    <row r="767" ht="22.5" customHeight="1">
      <c r="A767" s="350"/>
      <c r="B767" s="350"/>
      <c r="C767" s="350"/>
      <c r="D767" s="350"/>
      <c r="E767" s="350"/>
      <c r="F767" s="350"/>
      <c r="G767" s="350"/>
      <c r="H767" s="350"/>
      <c r="I767" s="350"/>
      <c r="J767" s="350" t="str">
        <f t="array" ref="J767">IF(C767="","",
  IF(LEFT(C767,4)="2025",
    IFERROR(VLOOKUP(C767,{'2025'!B:B,'2025'!A:A},2,FALSE),""),
    IF(LEFT(C767,4)="2026",
      IFERROR(VLOOKUP(C767,{'2026'!B:B,'2026'!A:A},2,FALSE),""),
      ""
    )
  )
)</f>
        <v/>
      </c>
    </row>
    <row r="768" ht="22.5" customHeight="1">
      <c r="A768" s="350"/>
      <c r="B768" s="350"/>
      <c r="C768" s="350"/>
      <c r="D768" s="350"/>
      <c r="E768" s="350"/>
      <c r="F768" s="350"/>
      <c r="G768" s="350"/>
      <c r="H768" s="350"/>
      <c r="I768" s="350"/>
      <c r="J768" s="350" t="str">
        <f t="array" ref="J768">IF(C768="","",
  IF(LEFT(C768,4)="2025",
    IFERROR(VLOOKUP(C768,{'2025'!B:B,'2025'!A:A},2,FALSE),""),
    IF(LEFT(C768,4)="2026",
      IFERROR(VLOOKUP(C768,{'2026'!B:B,'2026'!A:A},2,FALSE),""),
      ""
    )
  )
)</f>
        <v/>
      </c>
    </row>
    <row r="769" ht="22.5" customHeight="1">
      <c r="A769" s="350"/>
      <c r="B769" s="350"/>
      <c r="C769" s="350"/>
      <c r="D769" s="350"/>
      <c r="E769" s="350"/>
      <c r="F769" s="350"/>
      <c r="G769" s="350"/>
      <c r="H769" s="350"/>
      <c r="I769" s="350"/>
      <c r="J769" s="350" t="str">
        <f t="array" ref="J769">IF(C769="","",
  IF(LEFT(C769,4)="2025",
    IFERROR(VLOOKUP(C769,{'2025'!B:B,'2025'!A:A},2,FALSE),""),
    IF(LEFT(C769,4)="2026",
      IFERROR(VLOOKUP(C769,{'2026'!B:B,'2026'!A:A},2,FALSE),""),
      ""
    )
  )
)</f>
        <v/>
      </c>
    </row>
    <row r="770" ht="22.5" customHeight="1">
      <c r="A770" s="350"/>
      <c r="B770" s="350"/>
      <c r="C770" s="350"/>
      <c r="D770" s="350"/>
      <c r="E770" s="350"/>
      <c r="F770" s="350"/>
      <c r="G770" s="350"/>
      <c r="H770" s="350"/>
      <c r="I770" s="350"/>
      <c r="J770" s="350" t="str">
        <f t="array" ref="J770">IF(C770="","",
  IF(LEFT(C770,4)="2025",
    IFERROR(VLOOKUP(C770,{'2025'!B:B,'2025'!A:A},2,FALSE),""),
    IF(LEFT(C770,4)="2026",
      IFERROR(VLOOKUP(C770,{'2026'!B:B,'2026'!A:A},2,FALSE),""),
      ""
    )
  )
)</f>
        <v/>
      </c>
    </row>
    <row r="771" ht="22.5" customHeight="1">
      <c r="A771" s="350"/>
      <c r="B771" s="350"/>
      <c r="C771" s="350"/>
      <c r="D771" s="350"/>
      <c r="E771" s="350"/>
      <c r="F771" s="350"/>
      <c r="G771" s="350"/>
      <c r="H771" s="350"/>
      <c r="I771" s="350"/>
      <c r="J771" s="350" t="str">
        <f t="array" ref="J771">IF(C771="","",
  IF(LEFT(C771,4)="2025",
    IFERROR(VLOOKUP(C771,{'2025'!B:B,'2025'!A:A},2,FALSE),""),
    IF(LEFT(C771,4)="2026",
      IFERROR(VLOOKUP(C771,{'2026'!B:B,'2026'!A:A},2,FALSE),""),
      ""
    )
  )
)</f>
        <v/>
      </c>
    </row>
    <row r="772" ht="22.5" customHeight="1">
      <c r="A772" s="350"/>
      <c r="B772" s="350"/>
      <c r="C772" s="350"/>
      <c r="D772" s="350"/>
      <c r="E772" s="350"/>
      <c r="F772" s="350"/>
      <c r="G772" s="350"/>
      <c r="H772" s="350"/>
      <c r="I772" s="350"/>
      <c r="J772" s="350" t="str">
        <f t="array" ref="J772">IF(C772="","",
  IF(LEFT(C772,4)="2025",
    IFERROR(VLOOKUP(C772,{'2025'!B:B,'2025'!A:A},2,FALSE),""),
    IF(LEFT(C772,4)="2026",
      IFERROR(VLOOKUP(C772,{'2026'!B:B,'2026'!A:A},2,FALSE),""),
      ""
    )
  )
)</f>
        <v/>
      </c>
    </row>
    <row r="773" ht="22.5" customHeight="1">
      <c r="A773" s="350"/>
      <c r="B773" s="350"/>
      <c r="C773" s="350"/>
      <c r="D773" s="350"/>
      <c r="E773" s="350"/>
      <c r="F773" s="350"/>
      <c r="G773" s="350"/>
      <c r="H773" s="350"/>
      <c r="I773" s="350"/>
      <c r="J773" s="350" t="str">
        <f t="array" ref="J773">IF(C773="","",
  IF(LEFT(C773,4)="2025",
    IFERROR(VLOOKUP(C773,{'2025'!B:B,'2025'!A:A},2,FALSE),""),
    IF(LEFT(C773,4)="2026",
      IFERROR(VLOOKUP(C773,{'2026'!B:B,'2026'!A:A},2,FALSE),""),
      ""
    )
  )
)</f>
        <v/>
      </c>
    </row>
    <row r="774" ht="22.5" customHeight="1">
      <c r="A774" s="350"/>
      <c r="B774" s="350"/>
      <c r="C774" s="350"/>
      <c r="D774" s="350"/>
      <c r="E774" s="350"/>
      <c r="F774" s="350"/>
      <c r="G774" s="350"/>
      <c r="H774" s="350"/>
      <c r="I774" s="350"/>
      <c r="J774" s="350" t="str">
        <f t="array" ref="J774">IF(C774="","",
  IF(LEFT(C774,4)="2025",
    IFERROR(VLOOKUP(C774,{'2025'!B:B,'2025'!A:A},2,FALSE),""),
    IF(LEFT(C774,4)="2026",
      IFERROR(VLOOKUP(C774,{'2026'!B:B,'2026'!A:A},2,FALSE),""),
      ""
    )
  )
)</f>
        <v/>
      </c>
    </row>
    <row r="775" ht="22.5" customHeight="1">
      <c r="A775" s="350"/>
      <c r="B775" s="350"/>
      <c r="C775" s="350"/>
      <c r="D775" s="350"/>
      <c r="E775" s="350"/>
      <c r="F775" s="350"/>
      <c r="G775" s="350"/>
      <c r="H775" s="350"/>
      <c r="I775" s="350"/>
      <c r="J775" s="350" t="str">
        <f t="array" ref="J775">IF(C775="","",
  IF(LEFT(C775,4)="2025",
    IFERROR(VLOOKUP(C775,{'2025'!B:B,'2025'!A:A},2,FALSE),""),
    IF(LEFT(C775,4)="2026",
      IFERROR(VLOOKUP(C775,{'2026'!B:B,'2026'!A:A},2,FALSE),""),
      ""
    )
  )
)</f>
        <v/>
      </c>
    </row>
    <row r="776" ht="22.5" customHeight="1">
      <c r="A776" s="350"/>
      <c r="B776" s="350"/>
      <c r="C776" s="350"/>
      <c r="D776" s="350"/>
      <c r="E776" s="350"/>
      <c r="F776" s="350"/>
      <c r="G776" s="350"/>
      <c r="H776" s="350"/>
      <c r="I776" s="350"/>
      <c r="J776" s="350" t="str">
        <f t="array" ref="J776">IF(C776="","",
  IF(LEFT(C776,4)="2025",
    IFERROR(VLOOKUP(C776,{'2025'!B:B,'2025'!A:A},2,FALSE),""),
    IF(LEFT(C776,4)="2026",
      IFERROR(VLOOKUP(C776,{'2026'!B:B,'2026'!A:A},2,FALSE),""),
      ""
    )
  )
)</f>
        <v/>
      </c>
    </row>
    <row r="777" ht="22.5" customHeight="1">
      <c r="A777" s="350"/>
      <c r="B777" s="350"/>
      <c r="C777" s="350"/>
      <c r="D777" s="350"/>
      <c r="E777" s="350"/>
      <c r="F777" s="350"/>
      <c r="G777" s="350"/>
      <c r="H777" s="350"/>
      <c r="I777" s="350"/>
      <c r="J777" s="350" t="str">
        <f t="array" ref="J777">IF(C777="","",
  IF(LEFT(C777,4)="2025",
    IFERROR(VLOOKUP(C777,{'2025'!B:B,'2025'!A:A},2,FALSE),""),
    IF(LEFT(C777,4)="2026",
      IFERROR(VLOOKUP(C777,{'2026'!B:B,'2026'!A:A},2,FALSE),""),
      ""
    )
  )
)</f>
        <v/>
      </c>
    </row>
    <row r="778" ht="22.5" customHeight="1">
      <c r="A778" s="350"/>
      <c r="B778" s="350"/>
      <c r="C778" s="350"/>
      <c r="D778" s="350"/>
      <c r="E778" s="350"/>
      <c r="F778" s="350"/>
      <c r="G778" s="350"/>
      <c r="H778" s="350"/>
      <c r="I778" s="350"/>
      <c r="J778" s="350" t="str">
        <f t="array" ref="J778">IF(C778="","",
  IF(LEFT(C778,4)="2025",
    IFERROR(VLOOKUP(C778,{'2025'!B:B,'2025'!A:A},2,FALSE),""),
    IF(LEFT(C778,4)="2026",
      IFERROR(VLOOKUP(C778,{'2026'!B:B,'2026'!A:A},2,FALSE),""),
      ""
    )
  )
)</f>
        <v/>
      </c>
    </row>
    <row r="779" ht="22.5" customHeight="1">
      <c r="A779" s="350"/>
      <c r="B779" s="350"/>
      <c r="C779" s="350"/>
      <c r="D779" s="350"/>
      <c r="E779" s="350"/>
      <c r="F779" s="350"/>
      <c r="G779" s="350"/>
      <c r="H779" s="350"/>
      <c r="I779" s="350"/>
      <c r="J779" s="350" t="str">
        <f t="array" ref="J779">IF(C779="","",
  IF(LEFT(C779,4)="2025",
    IFERROR(VLOOKUP(C779,{'2025'!B:B,'2025'!A:A},2,FALSE),""),
    IF(LEFT(C779,4)="2026",
      IFERROR(VLOOKUP(C779,{'2026'!B:B,'2026'!A:A},2,FALSE),""),
      ""
    )
  )
)</f>
        <v/>
      </c>
    </row>
    <row r="780" ht="22.5" customHeight="1">
      <c r="A780" s="350"/>
      <c r="B780" s="350"/>
      <c r="C780" s="350"/>
      <c r="D780" s="350"/>
      <c r="E780" s="350"/>
      <c r="F780" s="350"/>
      <c r="G780" s="350"/>
      <c r="H780" s="350"/>
      <c r="I780" s="350"/>
      <c r="J780" s="350" t="str">
        <f t="array" ref="J780">IF(C780="","",
  IF(LEFT(C780,4)="2025",
    IFERROR(VLOOKUP(C780,{'2025'!B:B,'2025'!A:A},2,FALSE),""),
    IF(LEFT(C780,4)="2026",
      IFERROR(VLOOKUP(C780,{'2026'!B:B,'2026'!A:A},2,FALSE),""),
      ""
    )
  )
)</f>
        <v/>
      </c>
    </row>
    <row r="781" ht="22.5" customHeight="1">
      <c r="A781" s="350"/>
      <c r="B781" s="350"/>
      <c r="C781" s="350"/>
      <c r="D781" s="350"/>
      <c r="E781" s="350"/>
      <c r="F781" s="350"/>
      <c r="G781" s="350"/>
      <c r="H781" s="350"/>
      <c r="I781" s="350"/>
      <c r="J781" s="350" t="str">
        <f t="array" ref="J781">IF(C781="","",
  IF(LEFT(C781,4)="2025",
    IFERROR(VLOOKUP(C781,{'2025'!B:B,'2025'!A:A},2,FALSE),""),
    IF(LEFT(C781,4)="2026",
      IFERROR(VLOOKUP(C781,{'2026'!B:B,'2026'!A:A},2,FALSE),""),
      ""
    )
  )
)</f>
        <v/>
      </c>
    </row>
    <row r="782" ht="22.5" customHeight="1">
      <c r="A782" s="350"/>
      <c r="B782" s="350"/>
      <c r="C782" s="350"/>
      <c r="D782" s="350"/>
      <c r="E782" s="350"/>
      <c r="F782" s="350"/>
      <c r="G782" s="350"/>
      <c r="H782" s="350"/>
      <c r="I782" s="350"/>
      <c r="J782" s="350" t="str">
        <f t="array" ref="J782">IF(C782="","",
  IF(LEFT(C782,4)="2025",
    IFERROR(VLOOKUP(C782,{'2025'!B:B,'2025'!A:A},2,FALSE),""),
    IF(LEFT(C782,4)="2026",
      IFERROR(VLOOKUP(C782,{'2026'!B:B,'2026'!A:A},2,FALSE),""),
      ""
    )
  )
)</f>
        <v/>
      </c>
    </row>
    <row r="783" ht="22.5" customHeight="1">
      <c r="A783" s="350"/>
      <c r="B783" s="350"/>
      <c r="C783" s="350"/>
      <c r="D783" s="350"/>
      <c r="E783" s="350"/>
      <c r="F783" s="350"/>
      <c r="G783" s="350"/>
      <c r="H783" s="350"/>
      <c r="I783" s="350"/>
      <c r="J783" s="350" t="str">
        <f t="array" ref="J783">IF(C783="","",
  IF(LEFT(C783,4)="2025",
    IFERROR(VLOOKUP(C783,{'2025'!B:B,'2025'!A:A},2,FALSE),""),
    IF(LEFT(C783,4)="2026",
      IFERROR(VLOOKUP(C783,{'2026'!B:B,'2026'!A:A},2,FALSE),""),
      ""
    )
  )
)</f>
        <v/>
      </c>
    </row>
    <row r="784" ht="22.5" customHeight="1">
      <c r="A784" s="350"/>
      <c r="B784" s="350"/>
      <c r="C784" s="350"/>
      <c r="D784" s="350"/>
      <c r="E784" s="350"/>
      <c r="F784" s="350"/>
      <c r="G784" s="350"/>
      <c r="H784" s="350"/>
      <c r="I784" s="350"/>
      <c r="J784" s="350" t="str">
        <f t="array" ref="J784">IF(C784="","",
  IF(LEFT(C784,4)="2025",
    IFERROR(VLOOKUP(C784,{'2025'!B:B,'2025'!A:A},2,FALSE),""),
    IF(LEFT(C784,4)="2026",
      IFERROR(VLOOKUP(C784,{'2026'!B:B,'2026'!A:A},2,FALSE),""),
      ""
    )
  )
)</f>
        <v/>
      </c>
    </row>
    <row r="785" ht="22.5" customHeight="1">
      <c r="A785" s="350"/>
      <c r="B785" s="350"/>
      <c r="C785" s="350"/>
      <c r="D785" s="350"/>
      <c r="E785" s="350"/>
      <c r="F785" s="350"/>
      <c r="G785" s="350"/>
      <c r="H785" s="350"/>
      <c r="I785" s="350"/>
      <c r="J785" s="350" t="str">
        <f t="array" ref="J785">IF(C785="","",
  IF(LEFT(C785,4)="2025",
    IFERROR(VLOOKUP(C785,{'2025'!B:B,'2025'!A:A},2,FALSE),""),
    IF(LEFT(C785,4)="2026",
      IFERROR(VLOOKUP(C785,{'2026'!B:B,'2026'!A:A},2,FALSE),""),
      ""
    )
  )
)</f>
        <v/>
      </c>
    </row>
    <row r="786" ht="22.5" customHeight="1">
      <c r="A786" s="350"/>
      <c r="B786" s="350"/>
      <c r="C786" s="350"/>
      <c r="D786" s="350"/>
      <c r="E786" s="350"/>
      <c r="F786" s="350"/>
      <c r="G786" s="350"/>
      <c r="H786" s="350"/>
      <c r="I786" s="350"/>
      <c r="J786" s="350" t="str">
        <f t="array" ref="J786">IF(C786="","",
  IF(LEFT(C786,4)="2025",
    IFERROR(VLOOKUP(C786,{'2025'!B:B,'2025'!A:A},2,FALSE),""),
    IF(LEFT(C786,4)="2026",
      IFERROR(VLOOKUP(C786,{'2026'!B:B,'2026'!A:A},2,FALSE),""),
      ""
    )
  )
)</f>
        <v/>
      </c>
    </row>
    <row r="787" ht="22.5" customHeight="1">
      <c r="A787" s="350"/>
      <c r="B787" s="350"/>
      <c r="C787" s="350"/>
      <c r="D787" s="350"/>
      <c r="E787" s="350"/>
      <c r="F787" s="350"/>
      <c r="G787" s="350"/>
      <c r="H787" s="350"/>
      <c r="I787" s="350"/>
      <c r="J787" s="350" t="str">
        <f t="array" ref="J787">IF(C787="","",
  IF(LEFT(C787,4)="2025",
    IFERROR(VLOOKUP(C787,{'2025'!B:B,'2025'!A:A},2,FALSE),""),
    IF(LEFT(C787,4)="2026",
      IFERROR(VLOOKUP(C787,{'2026'!B:B,'2026'!A:A},2,FALSE),""),
      ""
    )
  )
)</f>
        <v/>
      </c>
    </row>
    <row r="788" ht="22.5" customHeight="1">
      <c r="A788" s="350"/>
      <c r="B788" s="350"/>
      <c r="C788" s="350"/>
      <c r="D788" s="350"/>
      <c r="E788" s="350"/>
      <c r="F788" s="350"/>
      <c r="G788" s="350"/>
      <c r="H788" s="350"/>
      <c r="I788" s="350"/>
      <c r="J788" s="350" t="str">
        <f t="array" ref="J788">IF(C788="","",
  IF(LEFT(C788,4)="2025",
    IFERROR(VLOOKUP(C788,{'2025'!B:B,'2025'!A:A},2,FALSE),""),
    IF(LEFT(C788,4)="2026",
      IFERROR(VLOOKUP(C788,{'2026'!B:B,'2026'!A:A},2,FALSE),""),
      ""
    )
  )
)</f>
        <v/>
      </c>
    </row>
    <row r="789" ht="22.5" customHeight="1">
      <c r="A789" s="350"/>
      <c r="B789" s="350"/>
      <c r="C789" s="350"/>
      <c r="D789" s="350"/>
      <c r="E789" s="350"/>
      <c r="F789" s="350"/>
      <c r="G789" s="350"/>
      <c r="H789" s="350"/>
      <c r="I789" s="350"/>
      <c r="J789" s="350" t="str">
        <f t="array" ref="J789">IF(C789="","",
  IF(LEFT(C789,4)="2025",
    IFERROR(VLOOKUP(C789,{'2025'!B:B,'2025'!A:A},2,FALSE),""),
    IF(LEFT(C789,4)="2026",
      IFERROR(VLOOKUP(C789,{'2026'!B:B,'2026'!A:A},2,FALSE),""),
      ""
    )
  )
)</f>
        <v/>
      </c>
    </row>
    <row r="790" ht="22.5" customHeight="1">
      <c r="A790" s="350"/>
      <c r="B790" s="350"/>
      <c r="C790" s="350"/>
      <c r="D790" s="350"/>
      <c r="E790" s="350"/>
      <c r="F790" s="350"/>
      <c r="G790" s="350"/>
      <c r="H790" s="350"/>
      <c r="I790" s="350"/>
      <c r="J790" s="350" t="str">
        <f t="array" ref="J790">IF(C790="","",
  IF(LEFT(C790,4)="2025",
    IFERROR(VLOOKUP(C790,{'2025'!B:B,'2025'!A:A},2,FALSE),""),
    IF(LEFT(C790,4)="2026",
      IFERROR(VLOOKUP(C790,{'2026'!B:B,'2026'!A:A},2,FALSE),""),
      ""
    )
  )
)</f>
        <v/>
      </c>
    </row>
    <row r="791" ht="22.5" customHeight="1">
      <c r="A791" s="350"/>
      <c r="B791" s="350"/>
      <c r="C791" s="350"/>
      <c r="D791" s="350"/>
      <c r="E791" s="350"/>
      <c r="F791" s="350"/>
      <c r="G791" s="350"/>
      <c r="H791" s="350"/>
      <c r="I791" s="350"/>
      <c r="J791" s="350" t="str">
        <f t="array" ref="J791">IF(C791="","",
  IF(LEFT(C791,4)="2025",
    IFERROR(VLOOKUP(C791,{'2025'!B:B,'2025'!A:A},2,FALSE),""),
    IF(LEFT(C791,4)="2026",
      IFERROR(VLOOKUP(C791,{'2026'!B:B,'2026'!A:A},2,FALSE),""),
      ""
    )
  )
)</f>
        <v/>
      </c>
    </row>
    <row r="792" ht="22.5" customHeight="1">
      <c r="A792" s="350"/>
      <c r="B792" s="350"/>
      <c r="C792" s="350"/>
      <c r="D792" s="350"/>
      <c r="E792" s="350"/>
      <c r="F792" s="350"/>
      <c r="G792" s="350"/>
      <c r="H792" s="350"/>
      <c r="I792" s="350"/>
      <c r="J792" s="350" t="str">
        <f t="array" ref="J792">IF(C792="","",
  IF(LEFT(C792,4)="2025",
    IFERROR(VLOOKUP(C792,{'2025'!B:B,'2025'!A:A},2,FALSE),""),
    IF(LEFT(C792,4)="2026",
      IFERROR(VLOOKUP(C792,{'2026'!B:B,'2026'!A:A},2,FALSE),""),
      ""
    )
  )
)</f>
        <v/>
      </c>
    </row>
    <row r="793" ht="22.5" customHeight="1">
      <c r="A793" s="350"/>
      <c r="B793" s="350"/>
      <c r="C793" s="350"/>
      <c r="D793" s="350"/>
      <c r="E793" s="350"/>
      <c r="F793" s="350"/>
      <c r="G793" s="350"/>
      <c r="H793" s="350"/>
      <c r="I793" s="350"/>
      <c r="J793" s="350" t="str">
        <f t="array" ref="J793">IF(C793="","",
  IF(LEFT(C793,4)="2025",
    IFERROR(VLOOKUP(C793,{'2025'!B:B,'2025'!A:A},2,FALSE),""),
    IF(LEFT(C793,4)="2026",
      IFERROR(VLOOKUP(C793,{'2026'!B:B,'2026'!A:A},2,FALSE),""),
      ""
    )
  )
)</f>
        <v/>
      </c>
    </row>
    <row r="794" ht="22.5" customHeight="1">
      <c r="A794" s="350"/>
      <c r="B794" s="350"/>
      <c r="C794" s="350"/>
      <c r="D794" s="350"/>
      <c r="E794" s="350"/>
      <c r="F794" s="350"/>
      <c r="G794" s="350"/>
      <c r="H794" s="350"/>
      <c r="I794" s="350"/>
      <c r="J794" s="350" t="str">
        <f t="array" ref="J794">IF(C794="","",
  IF(LEFT(C794,4)="2025",
    IFERROR(VLOOKUP(C794,{'2025'!B:B,'2025'!A:A},2,FALSE),""),
    IF(LEFT(C794,4)="2026",
      IFERROR(VLOOKUP(C794,{'2026'!B:B,'2026'!A:A},2,FALSE),""),
      ""
    )
  )
)</f>
        <v/>
      </c>
    </row>
    <row r="795" ht="22.5" customHeight="1">
      <c r="A795" s="350"/>
      <c r="B795" s="350"/>
      <c r="C795" s="350"/>
      <c r="D795" s="350"/>
      <c r="E795" s="350"/>
      <c r="F795" s="350"/>
      <c r="G795" s="350"/>
      <c r="H795" s="350"/>
      <c r="I795" s="350"/>
      <c r="J795" s="350" t="str">
        <f t="array" ref="J795">IF(C795="","",
  IF(LEFT(C795,4)="2025",
    IFERROR(VLOOKUP(C795,{'2025'!B:B,'2025'!A:A},2,FALSE),""),
    IF(LEFT(C795,4)="2026",
      IFERROR(VLOOKUP(C795,{'2026'!B:B,'2026'!A:A},2,FALSE),""),
      ""
    )
  )
)</f>
        <v/>
      </c>
    </row>
    <row r="796" ht="22.5" customHeight="1">
      <c r="A796" s="350"/>
      <c r="B796" s="350"/>
      <c r="C796" s="350"/>
      <c r="D796" s="350"/>
      <c r="E796" s="350"/>
      <c r="F796" s="350"/>
      <c r="G796" s="350"/>
      <c r="H796" s="350"/>
      <c r="I796" s="350"/>
      <c r="J796" s="350" t="str">
        <f t="array" ref="J796">IF(C796="","",
  IF(LEFT(C796,4)="2025",
    IFERROR(VLOOKUP(C796,{'2025'!B:B,'2025'!A:A},2,FALSE),""),
    IF(LEFT(C796,4)="2026",
      IFERROR(VLOOKUP(C796,{'2026'!B:B,'2026'!A:A},2,FALSE),""),
      ""
    )
  )
)</f>
        <v/>
      </c>
    </row>
    <row r="797" ht="22.5" customHeight="1">
      <c r="A797" s="350"/>
      <c r="B797" s="350"/>
      <c r="C797" s="350"/>
      <c r="D797" s="350"/>
      <c r="E797" s="350"/>
      <c r="F797" s="350"/>
      <c r="G797" s="350"/>
      <c r="H797" s="350"/>
      <c r="I797" s="350"/>
      <c r="J797" s="350" t="str">
        <f t="array" ref="J797">IF(C797="","",
  IF(LEFT(C797,4)="2025",
    IFERROR(VLOOKUP(C797,{'2025'!B:B,'2025'!A:A},2,FALSE),""),
    IF(LEFT(C797,4)="2026",
      IFERROR(VLOOKUP(C797,{'2026'!B:B,'2026'!A:A},2,FALSE),""),
      ""
    )
  )
)</f>
        <v/>
      </c>
    </row>
    <row r="798" ht="22.5" customHeight="1">
      <c r="A798" s="350"/>
      <c r="B798" s="350"/>
      <c r="C798" s="350"/>
      <c r="D798" s="350"/>
      <c r="E798" s="350"/>
      <c r="F798" s="350"/>
      <c r="G798" s="350"/>
      <c r="H798" s="350"/>
      <c r="I798" s="350"/>
      <c r="J798" s="350" t="str">
        <f t="array" ref="J798">IF(C798="","",
  IF(LEFT(C798,4)="2025",
    IFERROR(VLOOKUP(C798,{'2025'!B:B,'2025'!A:A},2,FALSE),""),
    IF(LEFT(C798,4)="2026",
      IFERROR(VLOOKUP(C798,{'2026'!B:B,'2026'!A:A},2,FALSE),""),
      ""
    )
  )
)</f>
        <v/>
      </c>
    </row>
    <row r="799" ht="22.5" customHeight="1">
      <c r="A799" s="350"/>
      <c r="B799" s="350"/>
      <c r="C799" s="350"/>
      <c r="D799" s="350"/>
      <c r="E799" s="350"/>
      <c r="F799" s="350"/>
      <c r="G799" s="350"/>
      <c r="H799" s="350"/>
      <c r="I799" s="350"/>
      <c r="J799" s="350" t="str">
        <f t="array" ref="J799">IF(C799="","",
  IF(LEFT(C799,4)="2025",
    IFERROR(VLOOKUP(C799,{'2025'!B:B,'2025'!A:A},2,FALSE),""),
    IF(LEFT(C799,4)="2026",
      IFERROR(VLOOKUP(C799,{'2026'!B:B,'2026'!A:A},2,FALSE),""),
      ""
    )
  )
)</f>
        <v/>
      </c>
    </row>
    <row r="800" ht="22.5" customHeight="1">
      <c r="A800" s="350"/>
      <c r="B800" s="350"/>
      <c r="C800" s="350"/>
      <c r="D800" s="350"/>
      <c r="E800" s="350"/>
      <c r="F800" s="350"/>
      <c r="G800" s="350"/>
      <c r="H800" s="350"/>
      <c r="I800" s="350"/>
      <c r="J800" s="350" t="str">
        <f t="array" ref="J800">IF(C800="","",
  IF(LEFT(C800,4)="2025",
    IFERROR(VLOOKUP(C800,{'2025'!B:B,'2025'!A:A},2,FALSE),""),
    IF(LEFT(C800,4)="2026",
      IFERROR(VLOOKUP(C800,{'2026'!B:B,'2026'!A:A},2,FALSE),""),
      ""
    )
  )
)</f>
        <v/>
      </c>
    </row>
    <row r="801" ht="22.5" customHeight="1">
      <c r="A801" s="350"/>
      <c r="B801" s="350"/>
      <c r="C801" s="350"/>
      <c r="D801" s="350"/>
      <c r="E801" s="350"/>
      <c r="F801" s="350"/>
      <c r="G801" s="350"/>
      <c r="H801" s="350"/>
      <c r="I801" s="350"/>
      <c r="J801" s="350" t="str">
        <f t="array" ref="J801">IF(C801="","",
  IF(LEFT(C801,4)="2025",
    IFERROR(VLOOKUP(C801,{'2025'!B:B,'2025'!A:A},2,FALSE),""),
    IF(LEFT(C801,4)="2026",
      IFERROR(VLOOKUP(C801,{'2026'!B:B,'2026'!A:A},2,FALSE),""),
      ""
    )
  )
)</f>
        <v/>
      </c>
    </row>
    <row r="802" ht="22.5" customHeight="1">
      <c r="A802" s="350"/>
      <c r="B802" s="350"/>
      <c r="C802" s="350"/>
      <c r="D802" s="350"/>
      <c r="E802" s="350"/>
      <c r="F802" s="350"/>
      <c r="G802" s="350"/>
      <c r="H802" s="350"/>
      <c r="I802" s="350"/>
      <c r="J802" s="350" t="str">
        <f t="array" ref="J802">IF(C802="","",
  IF(LEFT(C802,4)="2025",
    IFERROR(VLOOKUP(C802,{'2025'!B:B,'2025'!A:A},2,FALSE),""),
    IF(LEFT(C802,4)="2026",
      IFERROR(VLOOKUP(C802,{'2026'!B:B,'2026'!A:A},2,FALSE),""),
      ""
    )
  )
)</f>
        <v/>
      </c>
    </row>
    <row r="803" ht="22.5" customHeight="1">
      <c r="A803" s="350"/>
      <c r="B803" s="350"/>
      <c r="C803" s="350"/>
      <c r="D803" s="350"/>
      <c r="E803" s="350"/>
      <c r="F803" s="350"/>
      <c r="G803" s="350"/>
      <c r="H803" s="350"/>
      <c r="I803" s="350"/>
      <c r="J803" s="350" t="str">
        <f t="array" ref="J803">IF(C803="","",
  IF(LEFT(C803,4)="2025",
    IFERROR(VLOOKUP(C803,{'2025'!B:B,'2025'!A:A},2,FALSE),""),
    IF(LEFT(C803,4)="2026",
      IFERROR(VLOOKUP(C803,{'2026'!B:B,'2026'!A:A},2,FALSE),""),
      ""
    )
  )
)</f>
        <v/>
      </c>
    </row>
    <row r="804" ht="22.5" customHeight="1">
      <c r="A804" s="350"/>
      <c r="B804" s="350"/>
      <c r="C804" s="350"/>
      <c r="D804" s="350"/>
      <c r="E804" s="350"/>
      <c r="F804" s="350"/>
      <c r="G804" s="350"/>
      <c r="H804" s="350"/>
      <c r="I804" s="350"/>
      <c r="J804" s="350" t="str">
        <f t="array" ref="J804">IF(C804="","",
  IF(LEFT(C804,4)="2025",
    IFERROR(VLOOKUP(C804,{'2025'!B:B,'2025'!A:A},2,FALSE),""),
    IF(LEFT(C804,4)="2026",
      IFERROR(VLOOKUP(C804,{'2026'!B:B,'2026'!A:A},2,FALSE),""),
      ""
    )
  )
)</f>
        <v/>
      </c>
    </row>
    <row r="805" ht="22.5" customHeight="1">
      <c r="A805" s="350"/>
      <c r="B805" s="350"/>
      <c r="C805" s="350"/>
      <c r="D805" s="350"/>
      <c r="E805" s="350"/>
      <c r="F805" s="350"/>
      <c r="G805" s="350"/>
      <c r="H805" s="350"/>
      <c r="I805" s="350"/>
      <c r="J805" s="350" t="str">
        <f t="array" ref="J805">IF(C805="","",
  IF(LEFT(C805,4)="2025",
    IFERROR(VLOOKUP(C805,{'2025'!B:B,'2025'!A:A},2,FALSE),""),
    IF(LEFT(C805,4)="2026",
      IFERROR(VLOOKUP(C805,{'2026'!B:B,'2026'!A:A},2,FALSE),""),
      ""
    )
  )
)</f>
        <v/>
      </c>
    </row>
    <row r="806" ht="22.5" customHeight="1">
      <c r="A806" s="350"/>
      <c r="B806" s="350"/>
      <c r="C806" s="350"/>
      <c r="D806" s="350"/>
      <c r="E806" s="350"/>
      <c r="F806" s="350"/>
      <c r="G806" s="350"/>
      <c r="H806" s="350"/>
      <c r="I806" s="350"/>
      <c r="J806" s="350" t="str">
        <f t="array" ref="J806">IF(C806="","",
  IF(LEFT(C806,4)="2025",
    IFERROR(VLOOKUP(C806,{'2025'!B:B,'2025'!A:A},2,FALSE),""),
    IF(LEFT(C806,4)="2026",
      IFERROR(VLOOKUP(C806,{'2026'!B:B,'2026'!A:A},2,FALSE),""),
      ""
    )
  )
)</f>
        <v/>
      </c>
    </row>
    <row r="807" ht="22.5" customHeight="1">
      <c r="A807" s="350"/>
      <c r="B807" s="350"/>
      <c r="C807" s="350"/>
      <c r="D807" s="350"/>
      <c r="E807" s="350"/>
      <c r="F807" s="350"/>
      <c r="G807" s="350"/>
      <c r="H807" s="350"/>
      <c r="I807" s="350"/>
      <c r="J807" s="350" t="str">
        <f t="array" ref="J807">IF(C807="","",
  IF(LEFT(C807,4)="2025",
    IFERROR(VLOOKUP(C807,{'2025'!B:B,'2025'!A:A},2,FALSE),""),
    IF(LEFT(C807,4)="2026",
      IFERROR(VLOOKUP(C807,{'2026'!B:B,'2026'!A:A},2,FALSE),""),
      ""
    )
  )
)</f>
        <v/>
      </c>
    </row>
    <row r="808" ht="22.5" customHeight="1">
      <c r="A808" s="350"/>
      <c r="B808" s="350"/>
      <c r="C808" s="350"/>
      <c r="D808" s="350"/>
      <c r="E808" s="350"/>
      <c r="F808" s="350"/>
      <c r="G808" s="350"/>
      <c r="H808" s="350"/>
      <c r="I808" s="350"/>
      <c r="J808" s="350" t="str">
        <f t="array" ref="J808">IF(C808="","",
  IF(LEFT(C808,4)="2025",
    IFERROR(VLOOKUP(C808,{'2025'!B:B,'2025'!A:A},2,FALSE),""),
    IF(LEFT(C808,4)="2026",
      IFERROR(VLOOKUP(C808,{'2026'!B:B,'2026'!A:A},2,FALSE),""),
      ""
    )
  )
)</f>
        <v/>
      </c>
    </row>
    <row r="809" ht="22.5" customHeight="1">
      <c r="A809" s="350"/>
      <c r="B809" s="350"/>
      <c r="C809" s="350"/>
      <c r="D809" s="350"/>
      <c r="E809" s="350"/>
      <c r="F809" s="350"/>
      <c r="G809" s="350"/>
      <c r="H809" s="350"/>
      <c r="I809" s="350"/>
      <c r="J809" s="350" t="str">
        <f t="array" ref="J809">IF(C809="","",
  IF(LEFT(C809,4)="2025",
    IFERROR(VLOOKUP(C809,{'2025'!B:B,'2025'!A:A},2,FALSE),""),
    IF(LEFT(C809,4)="2026",
      IFERROR(VLOOKUP(C809,{'2026'!B:B,'2026'!A:A},2,FALSE),""),
      ""
    )
  )
)</f>
        <v/>
      </c>
    </row>
    <row r="810" ht="22.5" customHeight="1">
      <c r="A810" s="350"/>
      <c r="B810" s="350"/>
      <c r="C810" s="350"/>
      <c r="D810" s="350"/>
      <c r="E810" s="350"/>
      <c r="F810" s="350"/>
      <c r="G810" s="350"/>
      <c r="H810" s="350"/>
      <c r="I810" s="350"/>
      <c r="J810" s="350" t="str">
        <f t="array" ref="J810">IF(C810="","",
  IF(LEFT(C810,4)="2025",
    IFERROR(VLOOKUP(C810,{'2025'!B:B,'2025'!A:A},2,FALSE),""),
    IF(LEFT(C810,4)="2026",
      IFERROR(VLOOKUP(C810,{'2026'!B:B,'2026'!A:A},2,FALSE),""),
      ""
    )
  )
)</f>
        <v/>
      </c>
    </row>
    <row r="811" ht="22.5" customHeight="1">
      <c r="A811" s="350"/>
      <c r="B811" s="350"/>
      <c r="C811" s="350"/>
      <c r="D811" s="350"/>
      <c r="E811" s="350"/>
      <c r="F811" s="350"/>
      <c r="G811" s="350"/>
      <c r="H811" s="350"/>
      <c r="I811" s="350"/>
      <c r="J811" s="350" t="str">
        <f t="array" ref="J811">IF(C811="","",
  IF(LEFT(C811,4)="2025",
    IFERROR(VLOOKUP(C811,{'2025'!B:B,'2025'!A:A},2,FALSE),""),
    IF(LEFT(C811,4)="2026",
      IFERROR(VLOOKUP(C811,{'2026'!B:B,'2026'!A:A},2,FALSE),""),
      ""
    )
  )
)</f>
        <v/>
      </c>
    </row>
    <row r="812" ht="22.5" customHeight="1">
      <c r="A812" s="350"/>
      <c r="B812" s="350"/>
      <c r="C812" s="350"/>
      <c r="D812" s="350"/>
      <c r="E812" s="350"/>
      <c r="F812" s="350"/>
      <c r="G812" s="350"/>
      <c r="H812" s="350"/>
      <c r="I812" s="350"/>
      <c r="J812" s="350" t="str">
        <f t="array" ref="J812">IF(C812="","",
  IF(LEFT(C812,4)="2025",
    IFERROR(VLOOKUP(C812,{'2025'!B:B,'2025'!A:A},2,FALSE),""),
    IF(LEFT(C812,4)="2026",
      IFERROR(VLOOKUP(C812,{'2026'!B:B,'2026'!A:A},2,FALSE),""),
      ""
    )
  )
)</f>
        <v/>
      </c>
    </row>
    <row r="813" ht="22.5" customHeight="1">
      <c r="A813" s="350"/>
      <c r="B813" s="350"/>
      <c r="C813" s="350"/>
      <c r="D813" s="350"/>
      <c r="E813" s="350"/>
      <c r="F813" s="350"/>
      <c r="G813" s="350"/>
      <c r="H813" s="350"/>
      <c r="I813" s="350"/>
      <c r="J813" s="350" t="str">
        <f t="array" ref="J813">IF(C813="","",
  IF(LEFT(C813,4)="2025",
    IFERROR(VLOOKUP(C813,{'2025'!B:B,'2025'!A:A},2,FALSE),""),
    IF(LEFT(C813,4)="2026",
      IFERROR(VLOOKUP(C813,{'2026'!B:B,'2026'!A:A},2,FALSE),""),
      ""
    )
  )
)</f>
        <v/>
      </c>
    </row>
    <row r="814" ht="22.5" customHeight="1">
      <c r="A814" s="350"/>
      <c r="B814" s="350"/>
      <c r="C814" s="350"/>
      <c r="D814" s="350"/>
      <c r="E814" s="350"/>
      <c r="F814" s="350"/>
      <c r="G814" s="350"/>
      <c r="H814" s="350"/>
      <c r="I814" s="350"/>
      <c r="J814" s="350" t="str">
        <f t="array" ref="J814">IF(C814="","",
  IF(LEFT(C814,4)="2025",
    IFERROR(VLOOKUP(C814,{'2025'!B:B,'2025'!A:A},2,FALSE),""),
    IF(LEFT(C814,4)="2026",
      IFERROR(VLOOKUP(C814,{'2026'!B:B,'2026'!A:A},2,FALSE),""),
      ""
    )
  )
)</f>
        <v/>
      </c>
    </row>
    <row r="815" ht="22.5" customHeight="1">
      <c r="A815" s="350"/>
      <c r="B815" s="350"/>
      <c r="C815" s="350"/>
      <c r="D815" s="350"/>
      <c r="E815" s="350"/>
      <c r="F815" s="350"/>
      <c r="G815" s="350"/>
      <c r="H815" s="350"/>
      <c r="I815" s="350"/>
      <c r="J815" s="350" t="str">
        <f t="array" ref="J815">IF(C815="","",
  IF(LEFT(C815,4)="2025",
    IFERROR(VLOOKUP(C815,{'2025'!B:B,'2025'!A:A},2,FALSE),""),
    IF(LEFT(C815,4)="2026",
      IFERROR(VLOOKUP(C815,{'2026'!B:B,'2026'!A:A},2,FALSE),""),
      ""
    )
  )
)</f>
        <v/>
      </c>
    </row>
    <row r="816" ht="22.5" customHeight="1">
      <c r="A816" s="350"/>
      <c r="B816" s="350"/>
      <c r="C816" s="350"/>
      <c r="D816" s="350"/>
      <c r="E816" s="350"/>
      <c r="F816" s="350"/>
      <c r="G816" s="350"/>
      <c r="H816" s="350"/>
      <c r="I816" s="350"/>
      <c r="J816" s="350" t="str">
        <f t="array" ref="J816">IF(C816="","",
  IF(LEFT(C816,4)="2025",
    IFERROR(VLOOKUP(C816,{'2025'!B:B,'2025'!A:A},2,FALSE),""),
    IF(LEFT(C816,4)="2026",
      IFERROR(VLOOKUP(C816,{'2026'!B:B,'2026'!A:A},2,FALSE),""),
      ""
    )
  )
)</f>
        <v/>
      </c>
    </row>
    <row r="817" ht="22.5" customHeight="1">
      <c r="A817" s="350"/>
      <c r="B817" s="350"/>
      <c r="C817" s="350"/>
      <c r="D817" s="350"/>
      <c r="E817" s="350"/>
      <c r="F817" s="350"/>
      <c r="G817" s="350"/>
      <c r="H817" s="350"/>
      <c r="I817" s="350"/>
      <c r="J817" s="350" t="str">
        <f t="array" ref="J817">IF(C817="","",
  IF(LEFT(C817,4)="2025",
    IFERROR(VLOOKUP(C817,{'2025'!B:B,'2025'!A:A},2,FALSE),""),
    IF(LEFT(C817,4)="2026",
      IFERROR(VLOOKUP(C817,{'2026'!B:B,'2026'!A:A},2,FALSE),""),
      ""
    )
  )
)</f>
        <v/>
      </c>
    </row>
    <row r="818" ht="22.5" customHeight="1">
      <c r="A818" s="350"/>
      <c r="B818" s="350"/>
      <c r="C818" s="350"/>
      <c r="D818" s="350"/>
      <c r="E818" s="350"/>
      <c r="F818" s="350"/>
      <c r="G818" s="350"/>
      <c r="H818" s="350"/>
      <c r="I818" s="350"/>
      <c r="J818" s="350" t="str">
        <f t="array" ref="J818">IF(C818="","",
  IF(LEFT(C818,4)="2025",
    IFERROR(VLOOKUP(C818,{'2025'!B:B,'2025'!A:A},2,FALSE),""),
    IF(LEFT(C818,4)="2026",
      IFERROR(VLOOKUP(C818,{'2026'!B:B,'2026'!A:A},2,FALSE),""),
      ""
    )
  )
)</f>
        <v/>
      </c>
    </row>
    <row r="819" ht="22.5" customHeight="1">
      <c r="A819" s="350"/>
      <c r="B819" s="350"/>
      <c r="C819" s="350"/>
      <c r="D819" s="350"/>
      <c r="E819" s="350"/>
      <c r="F819" s="350"/>
      <c r="G819" s="350"/>
      <c r="H819" s="350"/>
      <c r="I819" s="350"/>
      <c r="J819" s="350" t="str">
        <f t="array" ref="J819">IF(C819="","",
  IF(LEFT(C819,4)="2025",
    IFERROR(VLOOKUP(C819,{'2025'!B:B,'2025'!A:A},2,FALSE),""),
    IF(LEFT(C819,4)="2026",
      IFERROR(VLOOKUP(C819,{'2026'!B:B,'2026'!A:A},2,FALSE),""),
      ""
    )
  )
)</f>
        <v/>
      </c>
    </row>
    <row r="820" ht="22.5" customHeight="1">
      <c r="A820" s="350"/>
      <c r="B820" s="350"/>
      <c r="C820" s="350"/>
      <c r="D820" s="350"/>
      <c r="E820" s="350"/>
      <c r="F820" s="350"/>
      <c r="G820" s="350"/>
      <c r="H820" s="350"/>
      <c r="I820" s="350"/>
      <c r="J820" s="350" t="str">
        <f t="array" ref="J820">IF(C820="","",
  IF(LEFT(C820,4)="2025",
    IFERROR(VLOOKUP(C820,{'2025'!B:B,'2025'!A:A},2,FALSE),""),
    IF(LEFT(C820,4)="2026",
      IFERROR(VLOOKUP(C820,{'2026'!B:B,'2026'!A:A},2,FALSE),""),
      ""
    )
  )
)</f>
        <v/>
      </c>
    </row>
    <row r="821" ht="22.5" customHeight="1">
      <c r="A821" s="350"/>
      <c r="B821" s="350"/>
      <c r="C821" s="350"/>
      <c r="D821" s="350"/>
      <c r="E821" s="350"/>
      <c r="F821" s="350"/>
      <c r="G821" s="350"/>
      <c r="H821" s="350"/>
      <c r="I821" s="350"/>
      <c r="J821" s="350" t="str">
        <f t="array" ref="J821">IF(C821="","",
  IF(LEFT(C821,4)="2025",
    IFERROR(VLOOKUP(C821,{'2025'!B:B,'2025'!A:A},2,FALSE),""),
    IF(LEFT(C821,4)="2026",
      IFERROR(VLOOKUP(C821,{'2026'!B:B,'2026'!A:A},2,FALSE),""),
      ""
    )
  )
)</f>
        <v/>
      </c>
    </row>
    <row r="822" ht="22.5" customHeight="1">
      <c r="A822" s="350"/>
      <c r="B822" s="350"/>
      <c r="C822" s="350"/>
      <c r="D822" s="350"/>
      <c r="E822" s="350"/>
      <c r="F822" s="350"/>
      <c r="G822" s="350"/>
      <c r="H822" s="350"/>
      <c r="I822" s="350"/>
      <c r="J822" s="350" t="str">
        <f t="array" ref="J822">IF(C822="","",
  IF(LEFT(C822,4)="2025",
    IFERROR(VLOOKUP(C822,{'2025'!B:B,'2025'!A:A},2,FALSE),""),
    IF(LEFT(C822,4)="2026",
      IFERROR(VLOOKUP(C822,{'2026'!B:B,'2026'!A:A},2,FALSE),""),
      ""
    )
  )
)</f>
        <v/>
      </c>
    </row>
    <row r="823" ht="22.5" customHeight="1">
      <c r="A823" s="350"/>
      <c r="B823" s="350"/>
      <c r="C823" s="350"/>
      <c r="D823" s="350"/>
      <c r="E823" s="350"/>
      <c r="F823" s="350"/>
      <c r="G823" s="350"/>
      <c r="H823" s="350"/>
      <c r="I823" s="350"/>
      <c r="J823" s="350" t="str">
        <f t="array" ref="J823">IF(C823="","",
  IF(LEFT(C823,4)="2025",
    IFERROR(VLOOKUP(C823,{'2025'!B:B,'2025'!A:A},2,FALSE),""),
    IF(LEFT(C823,4)="2026",
      IFERROR(VLOOKUP(C823,{'2026'!B:B,'2026'!A:A},2,FALSE),""),
      ""
    )
  )
)</f>
        <v/>
      </c>
    </row>
    <row r="824" ht="22.5" customHeight="1">
      <c r="A824" s="350"/>
      <c r="B824" s="350"/>
      <c r="C824" s="350"/>
      <c r="D824" s="350"/>
      <c r="E824" s="350"/>
      <c r="F824" s="350"/>
      <c r="G824" s="350"/>
      <c r="H824" s="350"/>
      <c r="I824" s="350"/>
      <c r="J824" s="350" t="str">
        <f t="array" ref="J824">IF(C824="","",
  IF(LEFT(C824,4)="2025",
    IFERROR(VLOOKUP(C824,{'2025'!B:B,'2025'!A:A},2,FALSE),""),
    IF(LEFT(C824,4)="2026",
      IFERROR(VLOOKUP(C824,{'2026'!B:B,'2026'!A:A},2,FALSE),""),
      ""
    )
  )
)</f>
        <v/>
      </c>
    </row>
    <row r="825" ht="22.5" customHeight="1">
      <c r="A825" s="350"/>
      <c r="B825" s="350"/>
      <c r="C825" s="350"/>
      <c r="D825" s="350"/>
      <c r="E825" s="350"/>
      <c r="F825" s="350"/>
      <c r="G825" s="350"/>
      <c r="H825" s="350"/>
      <c r="I825" s="350"/>
      <c r="J825" s="350" t="str">
        <f t="array" ref="J825">IF(C825="","",
  IF(LEFT(C825,4)="2025",
    IFERROR(VLOOKUP(C825,{'2025'!B:B,'2025'!A:A},2,FALSE),""),
    IF(LEFT(C825,4)="2026",
      IFERROR(VLOOKUP(C825,{'2026'!B:B,'2026'!A:A},2,FALSE),""),
      ""
    )
  )
)</f>
        <v/>
      </c>
    </row>
    <row r="826" ht="22.5" customHeight="1">
      <c r="A826" s="350"/>
      <c r="B826" s="350"/>
      <c r="C826" s="350"/>
      <c r="D826" s="350"/>
      <c r="E826" s="350"/>
      <c r="F826" s="350"/>
      <c r="G826" s="350"/>
      <c r="H826" s="350"/>
      <c r="I826" s="350"/>
      <c r="J826" s="350" t="str">
        <f t="array" ref="J826">IF(C826="","",
  IF(LEFT(C826,4)="2025",
    IFERROR(VLOOKUP(C826,{'2025'!B:B,'2025'!A:A},2,FALSE),""),
    IF(LEFT(C826,4)="2026",
      IFERROR(VLOOKUP(C826,{'2026'!B:B,'2026'!A:A},2,FALSE),""),
      ""
    )
  )
)</f>
        <v/>
      </c>
    </row>
    <row r="827" ht="22.5" customHeight="1">
      <c r="A827" s="350"/>
      <c r="B827" s="350"/>
      <c r="C827" s="350"/>
      <c r="D827" s="350"/>
      <c r="E827" s="350"/>
      <c r="F827" s="350"/>
      <c r="G827" s="350"/>
      <c r="H827" s="350"/>
      <c r="I827" s="350"/>
      <c r="J827" s="350" t="str">
        <f t="array" ref="J827">IF(C827="","",
  IF(LEFT(C827,4)="2025",
    IFERROR(VLOOKUP(C827,{'2025'!B:B,'2025'!A:A},2,FALSE),""),
    IF(LEFT(C827,4)="2026",
      IFERROR(VLOOKUP(C827,{'2026'!B:B,'2026'!A:A},2,FALSE),""),
      ""
    )
  )
)</f>
        <v/>
      </c>
    </row>
    <row r="828" ht="22.5" customHeight="1">
      <c r="A828" s="350"/>
      <c r="B828" s="350"/>
      <c r="C828" s="350"/>
      <c r="D828" s="350"/>
      <c r="E828" s="350"/>
      <c r="F828" s="350"/>
      <c r="G828" s="350"/>
      <c r="H828" s="350"/>
      <c r="I828" s="350"/>
      <c r="J828" s="350" t="str">
        <f t="array" ref="J828">IF(C828="","",
  IF(LEFT(C828,4)="2025",
    IFERROR(VLOOKUP(C828,{'2025'!B:B,'2025'!A:A},2,FALSE),""),
    IF(LEFT(C828,4)="2026",
      IFERROR(VLOOKUP(C828,{'2026'!B:B,'2026'!A:A},2,FALSE),""),
      ""
    )
  )
)</f>
        <v/>
      </c>
    </row>
    <row r="829" ht="22.5" customHeight="1">
      <c r="A829" s="350"/>
      <c r="B829" s="350"/>
      <c r="C829" s="350"/>
      <c r="D829" s="350"/>
      <c r="E829" s="350"/>
      <c r="F829" s="350"/>
      <c r="G829" s="350"/>
      <c r="H829" s="350"/>
      <c r="I829" s="350"/>
      <c r="J829" s="350" t="str">
        <f t="array" ref="J829">IF(C829="","",
  IF(LEFT(C829,4)="2025",
    IFERROR(VLOOKUP(C829,{'2025'!B:B,'2025'!A:A},2,FALSE),""),
    IF(LEFT(C829,4)="2026",
      IFERROR(VLOOKUP(C829,{'2026'!B:B,'2026'!A:A},2,FALSE),""),
      ""
    )
  )
)</f>
        <v/>
      </c>
    </row>
    <row r="830" ht="22.5" customHeight="1">
      <c r="A830" s="350"/>
      <c r="B830" s="350"/>
      <c r="C830" s="350"/>
      <c r="D830" s="350"/>
      <c r="E830" s="350"/>
      <c r="F830" s="350"/>
      <c r="G830" s="350"/>
      <c r="H830" s="350"/>
      <c r="I830" s="350"/>
      <c r="J830" s="350" t="str">
        <f t="array" ref="J830">IF(C830="","",
  IF(LEFT(C830,4)="2025",
    IFERROR(VLOOKUP(C830,{'2025'!B:B,'2025'!A:A},2,FALSE),""),
    IF(LEFT(C830,4)="2026",
      IFERROR(VLOOKUP(C830,{'2026'!B:B,'2026'!A:A},2,FALSE),""),
      ""
    )
  )
)</f>
        <v/>
      </c>
    </row>
    <row r="831" ht="22.5" customHeight="1">
      <c r="A831" s="350"/>
      <c r="B831" s="350"/>
      <c r="C831" s="350"/>
      <c r="D831" s="350"/>
      <c r="E831" s="350"/>
      <c r="F831" s="350"/>
      <c r="G831" s="350"/>
      <c r="H831" s="350"/>
      <c r="I831" s="350"/>
      <c r="J831" s="350" t="str">
        <f t="array" ref="J831">IF(C831="","",
  IF(LEFT(C831,4)="2025",
    IFERROR(VLOOKUP(C831,{'2025'!B:B,'2025'!A:A},2,FALSE),""),
    IF(LEFT(C831,4)="2026",
      IFERROR(VLOOKUP(C831,{'2026'!B:B,'2026'!A:A},2,FALSE),""),
      ""
    )
  )
)</f>
        <v/>
      </c>
    </row>
    <row r="832" ht="22.5" customHeight="1">
      <c r="A832" s="350"/>
      <c r="B832" s="350"/>
      <c r="C832" s="350"/>
      <c r="D832" s="350"/>
      <c r="E832" s="350"/>
      <c r="F832" s="350"/>
      <c r="G832" s="350"/>
      <c r="H832" s="350"/>
      <c r="I832" s="350"/>
      <c r="J832" s="350" t="str">
        <f t="array" ref="J832">IF(C832="","",
  IF(LEFT(C832,4)="2025",
    IFERROR(VLOOKUP(C832,{'2025'!B:B,'2025'!A:A},2,FALSE),""),
    IF(LEFT(C832,4)="2026",
      IFERROR(VLOOKUP(C832,{'2026'!B:B,'2026'!A:A},2,FALSE),""),
      ""
    )
  )
)</f>
        <v/>
      </c>
    </row>
    <row r="833" ht="22.5" customHeight="1">
      <c r="A833" s="350"/>
      <c r="B833" s="350"/>
      <c r="C833" s="350"/>
      <c r="D833" s="350"/>
      <c r="E833" s="350"/>
      <c r="F833" s="350"/>
      <c r="G833" s="350"/>
      <c r="H833" s="350"/>
      <c r="I833" s="350"/>
      <c r="J833" s="350" t="str">
        <f t="array" ref="J833">IF(C833="","",
  IF(LEFT(C833,4)="2025",
    IFERROR(VLOOKUP(C833,{'2025'!B:B,'2025'!A:A},2,FALSE),""),
    IF(LEFT(C833,4)="2026",
      IFERROR(VLOOKUP(C833,{'2026'!B:B,'2026'!A:A},2,FALSE),""),
      ""
    )
  )
)</f>
        <v/>
      </c>
    </row>
    <row r="834" ht="22.5" customHeight="1">
      <c r="A834" s="350"/>
      <c r="B834" s="350"/>
      <c r="C834" s="350"/>
      <c r="D834" s="350"/>
      <c r="E834" s="350"/>
      <c r="F834" s="350"/>
      <c r="G834" s="350"/>
      <c r="H834" s="350"/>
      <c r="I834" s="350"/>
      <c r="J834" s="350" t="str">
        <f t="array" ref="J834">IF(C834="","",
  IF(LEFT(C834,4)="2025",
    IFERROR(VLOOKUP(C834,{'2025'!B:B,'2025'!A:A},2,FALSE),""),
    IF(LEFT(C834,4)="2026",
      IFERROR(VLOOKUP(C834,{'2026'!B:B,'2026'!A:A},2,FALSE),""),
      ""
    )
  )
)</f>
        <v/>
      </c>
    </row>
    <row r="835" ht="22.5" customHeight="1">
      <c r="A835" s="350"/>
      <c r="B835" s="350"/>
      <c r="C835" s="350"/>
      <c r="D835" s="350"/>
      <c r="E835" s="350"/>
      <c r="F835" s="350"/>
      <c r="G835" s="350"/>
      <c r="H835" s="350"/>
      <c r="I835" s="350"/>
      <c r="J835" s="350" t="str">
        <f t="array" ref="J835">IF(C835="","",
  IF(LEFT(C835,4)="2025",
    IFERROR(VLOOKUP(C835,{'2025'!B:B,'2025'!A:A},2,FALSE),""),
    IF(LEFT(C835,4)="2026",
      IFERROR(VLOOKUP(C835,{'2026'!B:B,'2026'!A:A},2,FALSE),""),
      ""
    )
  )
)</f>
        <v/>
      </c>
    </row>
    <row r="836" ht="22.5" customHeight="1">
      <c r="A836" s="350"/>
      <c r="B836" s="350"/>
      <c r="C836" s="350"/>
      <c r="D836" s="350"/>
      <c r="E836" s="350"/>
      <c r="F836" s="350"/>
      <c r="G836" s="350"/>
      <c r="H836" s="350"/>
      <c r="I836" s="350"/>
      <c r="J836" s="350" t="str">
        <f t="array" ref="J836">IF(C836="","",
  IF(LEFT(C836,4)="2025",
    IFERROR(VLOOKUP(C836,{'2025'!B:B,'2025'!A:A},2,FALSE),""),
    IF(LEFT(C836,4)="2026",
      IFERROR(VLOOKUP(C836,{'2026'!B:B,'2026'!A:A},2,FALSE),""),
      ""
    )
  )
)</f>
        <v/>
      </c>
    </row>
    <row r="837" ht="22.5" customHeight="1">
      <c r="A837" s="350"/>
      <c r="B837" s="350"/>
      <c r="C837" s="350"/>
      <c r="D837" s="350"/>
      <c r="E837" s="350"/>
      <c r="F837" s="350"/>
      <c r="G837" s="350"/>
      <c r="H837" s="350"/>
      <c r="I837" s="350"/>
      <c r="J837" s="350" t="str">
        <f t="array" ref="J837">IF(C837="","",
  IF(LEFT(C837,4)="2025",
    IFERROR(VLOOKUP(C837,{'2025'!B:B,'2025'!A:A},2,FALSE),""),
    IF(LEFT(C837,4)="2026",
      IFERROR(VLOOKUP(C837,{'2026'!B:B,'2026'!A:A},2,FALSE),""),
      ""
    )
  )
)</f>
        <v/>
      </c>
    </row>
    <row r="838" ht="22.5" customHeight="1">
      <c r="A838" s="350"/>
      <c r="B838" s="350"/>
      <c r="C838" s="350"/>
      <c r="D838" s="350"/>
      <c r="E838" s="350"/>
      <c r="F838" s="350"/>
      <c r="G838" s="350"/>
      <c r="H838" s="350"/>
      <c r="I838" s="350"/>
      <c r="J838" s="350" t="str">
        <f t="array" ref="J838">IF(C838="","",
  IF(LEFT(C838,4)="2025",
    IFERROR(VLOOKUP(C838,{'2025'!B:B,'2025'!A:A},2,FALSE),""),
    IF(LEFT(C838,4)="2026",
      IFERROR(VLOOKUP(C838,{'2026'!B:B,'2026'!A:A},2,FALSE),""),
      ""
    )
  )
)</f>
        <v/>
      </c>
    </row>
    <row r="839" ht="22.5" customHeight="1">
      <c r="A839" s="350"/>
      <c r="B839" s="350"/>
      <c r="C839" s="350"/>
      <c r="D839" s="350"/>
      <c r="E839" s="350"/>
      <c r="F839" s="350"/>
      <c r="G839" s="350"/>
      <c r="H839" s="350"/>
      <c r="I839" s="350"/>
      <c r="J839" s="350" t="str">
        <f t="array" ref="J839">IF(C839="","",
  IF(LEFT(C839,4)="2025",
    IFERROR(VLOOKUP(C839,{'2025'!B:B,'2025'!A:A},2,FALSE),""),
    IF(LEFT(C839,4)="2026",
      IFERROR(VLOOKUP(C839,{'2026'!B:B,'2026'!A:A},2,FALSE),""),
      ""
    )
  )
)</f>
        <v/>
      </c>
    </row>
    <row r="840" ht="22.5" customHeight="1">
      <c r="A840" s="350"/>
      <c r="B840" s="350"/>
      <c r="C840" s="350"/>
      <c r="D840" s="350"/>
      <c r="E840" s="350"/>
      <c r="F840" s="350"/>
      <c r="G840" s="350"/>
      <c r="H840" s="350"/>
      <c r="I840" s="350"/>
      <c r="J840" s="350" t="str">
        <f t="array" ref="J840">IF(C840="","",
  IF(LEFT(C840,4)="2025",
    IFERROR(VLOOKUP(C840,{'2025'!B:B,'2025'!A:A},2,FALSE),""),
    IF(LEFT(C840,4)="2026",
      IFERROR(VLOOKUP(C840,{'2026'!B:B,'2026'!A:A},2,FALSE),""),
      ""
    )
  )
)</f>
        <v/>
      </c>
    </row>
    <row r="841" ht="22.5" customHeight="1">
      <c r="A841" s="350"/>
      <c r="B841" s="350"/>
      <c r="C841" s="350"/>
      <c r="D841" s="350"/>
      <c r="E841" s="350"/>
      <c r="F841" s="350"/>
      <c r="G841" s="350"/>
      <c r="H841" s="350"/>
      <c r="I841" s="350"/>
      <c r="J841" s="350" t="str">
        <f t="array" ref="J841">IF(C841="","",
  IF(LEFT(C841,4)="2025",
    IFERROR(VLOOKUP(C841,{'2025'!B:B,'2025'!A:A},2,FALSE),""),
    IF(LEFT(C841,4)="2026",
      IFERROR(VLOOKUP(C841,{'2026'!B:B,'2026'!A:A},2,FALSE),""),
      ""
    )
  )
)</f>
        <v/>
      </c>
    </row>
    <row r="842" ht="22.5" customHeight="1">
      <c r="A842" s="350"/>
      <c r="B842" s="350"/>
      <c r="C842" s="350"/>
      <c r="D842" s="350"/>
      <c r="E842" s="350"/>
      <c r="F842" s="350"/>
      <c r="G842" s="350"/>
      <c r="H842" s="350"/>
      <c r="I842" s="350"/>
      <c r="J842" s="350" t="str">
        <f t="array" ref="J842">IF(C842="","",
  IF(LEFT(C842,4)="2025",
    IFERROR(VLOOKUP(C842,{'2025'!B:B,'2025'!A:A},2,FALSE),""),
    IF(LEFT(C842,4)="2026",
      IFERROR(VLOOKUP(C842,{'2026'!B:B,'2026'!A:A},2,FALSE),""),
      ""
    )
  )
)</f>
        <v/>
      </c>
    </row>
    <row r="843" ht="22.5" customHeight="1">
      <c r="A843" s="350"/>
      <c r="B843" s="350"/>
      <c r="C843" s="350"/>
      <c r="D843" s="350"/>
      <c r="E843" s="350"/>
      <c r="F843" s="350"/>
      <c r="G843" s="350"/>
      <c r="H843" s="350"/>
      <c r="I843" s="350"/>
      <c r="J843" s="350" t="str">
        <f t="array" ref="J843">IF(C843="","",
  IF(LEFT(C843,4)="2025",
    IFERROR(VLOOKUP(C843,{'2025'!B:B,'2025'!A:A},2,FALSE),""),
    IF(LEFT(C843,4)="2026",
      IFERROR(VLOOKUP(C843,{'2026'!B:B,'2026'!A:A},2,FALSE),""),
      ""
    )
  )
)</f>
        <v/>
      </c>
    </row>
    <row r="844" ht="22.5" customHeight="1">
      <c r="A844" s="350"/>
      <c r="B844" s="350"/>
      <c r="C844" s="350"/>
      <c r="D844" s="350"/>
      <c r="E844" s="350"/>
      <c r="F844" s="350"/>
      <c r="G844" s="350"/>
      <c r="H844" s="350"/>
      <c r="I844" s="350"/>
      <c r="J844" s="350" t="str">
        <f t="array" ref="J844">IF(C844="","",
  IF(LEFT(C844,4)="2025",
    IFERROR(VLOOKUP(C844,{'2025'!B:B,'2025'!A:A},2,FALSE),""),
    IF(LEFT(C844,4)="2026",
      IFERROR(VLOOKUP(C844,{'2026'!B:B,'2026'!A:A},2,FALSE),""),
      ""
    )
  )
)</f>
        <v/>
      </c>
    </row>
    <row r="845" ht="22.5" customHeight="1">
      <c r="A845" s="350"/>
      <c r="B845" s="350"/>
      <c r="C845" s="350"/>
      <c r="D845" s="350"/>
      <c r="E845" s="350"/>
      <c r="F845" s="350"/>
      <c r="G845" s="350"/>
      <c r="H845" s="350"/>
      <c r="I845" s="350"/>
      <c r="J845" s="350" t="str">
        <f t="array" ref="J845">IF(C845="","",
  IF(LEFT(C845,4)="2025",
    IFERROR(VLOOKUP(C845,{'2025'!B:B,'2025'!A:A},2,FALSE),""),
    IF(LEFT(C845,4)="2026",
      IFERROR(VLOOKUP(C845,{'2026'!B:B,'2026'!A:A},2,FALSE),""),
      ""
    )
  )
)</f>
        <v/>
      </c>
    </row>
    <row r="846" ht="22.5" customHeight="1">
      <c r="A846" s="350"/>
      <c r="B846" s="350"/>
      <c r="C846" s="350"/>
      <c r="D846" s="350"/>
      <c r="E846" s="350"/>
      <c r="F846" s="350"/>
      <c r="G846" s="350"/>
      <c r="H846" s="350"/>
      <c r="I846" s="350"/>
      <c r="J846" s="350" t="str">
        <f t="array" ref="J846">IF(C846="","",
  IF(LEFT(C846,4)="2025",
    IFERROR(VLOOKUP(C846,{'2025'!B:B,'2025'!A:A},2,FALSE),""),
    IF(LEFT(C846,4)="2026",
      IFERROR(VLOOKUP(C846,{'2026'!B:B,'2026'!A:A},2,FALSE),""),
      ""
    )
  )
)</f>
        <v/>
      </c>
    </row>
    <row r="847" ht="22.5" customHeight="1">
      <c r="A847" s="350"/>
      <c r="B847" s="350"/>
      <c r="C847" s="350"/>
      <c r="D847" s="350"/>
      <c r="E847" s="350"/>
      <c r="F847" s="350"/>
      <c r="G847" s="350"/>
      <c r="H847" s="350"/>
      <c r="I847" s="350"/>
      <c r="J847" s="350" t="str">
        <f t="array" ref="J847">IF(C847="","",
  IF(LEFT(C847,4)="2025",
    IFERROR(VLOOKUP(C847,{'2025'!B:B,'2025'!A:A},2,FALSE),""),
    IF(LEFT(C847,4)="2026",
      IFERROR(VLOOKUP(C847,{'2026'!B:B,'2026'!A:A},2,FALSE),""),
      ""
    )
  )
)</f>
        <v/>
      </c>
    </row>
    <row r="848" ht="22.5" customHeight="1">
      <c r="A848" s="350"/>
      <c r="B848" s="350"/>
      <c r="C848" s="350"/>
      <c r="D848" s="350"/>
      <c r="E848" s="350"/>
      <c r="F848" s="350"/>
      <c r="G848" s="350"/>
      <c r="H848" s="350"/>
      <c r="I848" s="350"/>
      <c r="J848" s="350" t="str">
        <f t="array" ref="J848">IF(C848="","",
  IF(LEFT(C848,4)="2025",
    IFERROR(VLOOKUP(C848,{'2025'!B:B,'2025'!A:A},2,FALSE),""),
    IF(LEFT(C848,4)="2026",
      IFERROR(VLOOKUP(C848,{'2026'!B:B,'2026'!A:A},2,FALSE),""),
      ""
    )
  )
)</f>
        <v/>
      </c>
    </row>
    <row r="849" ht="22.5" customHeight="1">
      <c r="A849" s="350"/>
      <c r="B849" s="350"/>
      <c r="C849" s="350"/>
      <c r="D849" s="350"/>
      <c r="E849" s="350"/>
      <c r="F849" s="350"/>
      <c r="G849" s="350"/>
      <c r="H849" s="350"/>
      <c r="I849" s="350"/>
      <c r="J849" s="350" t="str">
        <f t="array" ref="J849">IF(C849="","",
  IF(LEFT(C849,4)="2025",
    IFERROR(VLOOKUP(C849,{'2025'!B:B,'2025'!A:A},2,FALSE),""),
    IF(LEFT(C849,4)="2026",
      IFERROR(VLOOKUP(C849,{'2026'!B:B,'2026'!A:A},2,FALSE),""),
      ""
    )
  )
)</f>
        <v/>
      </c>
    </row>
    <row r="850" ht="22.5" customHeight="1">
      <c r="A850" s="350"/>
      <c r="B850" s="350"/>
      <c r="C850" s="350"/>
      <c r="D850" s="350"/>
      <c r="E850" s="350"/>
      <c r="F850" s="350"/>
      <c r="G850" s="350"/>
      <c r="H850" s="350"/>
      <c r="I850" s="350"/>
      <c r="J850" s="350" t="str">
        <f t="array" ref="J850">IF(C850="","",
  IF(LEFT(C850,4)="2025",
    IFERROR(VLOOKUP(C850,{'2025'!B:B,'2025'!A:A},2,FALSE),""),
    IF(LEFT(C850,4)="2026",
      IFERROR(VLOOKUP(C850,{'2026'!B:B,'2026'!A:A},2,FALSE),""),
      ""
    )
  )
)</f>
        <v/>
      </c>
    </row>
    <row r="851" ht="22.5" customHeight="1">
      <c r="A851" s="350"/>
      <c r="B851" s="350"/>
      <c r="C851" s="350"/>
      <c r="D851" s="350"/>
      <c r="E851" s="350"/>
      <c r="F851" s="350"/>
      <c r="G851" s="350"/>
      <c r="H851" s="350"/>
      <c r="I851" s="350"/>
      <c r="J851" s="350" t="str">
        <f t="array" ref="J851">IF(C851="","",
  IF(LEFT(C851,4)="2025",
    IFERROR(VLOOKUP(C851,{'2025'!B:B,'2025'!A:A},2,FALSE),""),
    IF(LEFT(C851,4)="2026",
      IFERROR(VLOOKUP(C851,{'2026'!B:B,'2026'!A:A},2,FALSE),""),
      ""
    )
  )
)</f>
        <v/>
      </c>
    </row>
    <row r="852" ht="22.5" customHeight="1">
      <c r="A852" s="350"/>
      <c r="B852" s="350"/>
      <c r="C852" s="350"/>
      <c r="D852" s="350"/>
      <c r="E852" s="350"/>
      <c r="F852" s="350"/>
      <c r="G852" s="350"/>
      <c r="H852" s="350"/>
      <c r="I852" s="350"/>
      <c r="J852" s="350" t="str">
        <f t="array" ref="J852">IF(C852="","",
  IF(LEFT(C852,4)="2025",
    IFERROR(VLOOKUP(C852,{'2025'!B:B,'2025'!A:A},2,FALSE),""),
    IF(LEFT(C852,4)="2026",
      IFERROR(VLOOKUP(C852,{'2026'!B:B,'2026'!A:A},2,FALSE),""),
      ""
    )
  )
)</f>
        <v/>
      </c>
    </row>
    <row r="853" ht="22.5" customHeight="1">
      <c r="A853" s="350"/>
      <c r="B853" s="350"/>
      <c r="C853" s="350"/>
      <c r="D853" s="350"/>
      <c r="E853" s="350"/>
      <c r="F853" s="350"/>
      <c r="G853" s="350"/>
      <c r="H853" s="350"/>
      <c r="I853" s="350"/>
      <c r="J853" s="350" t="str">
        <f t="array" ref="J853">IF(C853="","",
  IF(LEFT(C853,4)="2025",
    IFERROR(VLOOKUP(C853,{'2025'!B:B,'2025'!A:A},2,FALSE),""),
    IF(LEFT(C853,4)="2026",
      IFERROR(VLOOKUP(C853,{'2026'!B:B,'2026'!A:A},2,FALSE),""),
      ""
    )
  )
)</f>
        <v/>
      </c>
    </row>
    <row r="854" ht="22.5" customHeight="1">
      <c r="A854" s="350"/>
      <c r="B854" s="350"/>
      <c r="C854" s="350"/>
      <c r="D854" s="350"/>
      <c r="E854" s="350"/>
      <c r="F854" s="350"/>
      <c r="G854" s="350"/>
      <c r="H854" s="350"/>
      <c r="I854" s="350"/>
      <c r="J854" s="350" t="str">
        <f t="array" ref="J854">IF(C854="","",
  IF(LEFT(C854,4)="2025",
    IFERROR(VLOOKUP(C854,{'2025'!B:B,'2025'!A:A},2,FALSE),""),
    IF(LEFT(C854,4)="2026",
      IFERROR(VLOOKUP(C854,{'2026'!B:B,'2026'!A:A},2,FALSE),""),
      ""
    )
  )
)</f>
        <v/>
      </c>
    </row>
    <row r="855" ht="22.5" customHeight="1">
      <c r="A855" s="350"/>
      <c r="B855" s="350"/>
      <c r="C855" s="350"/>
      <c r="D855" s="350"/>
      <c r="E855" s="350"/>
      <c r="F855" s="350"/>
      <c r="G855" s="350"/>
      <c r="H855" s="350"/>
      <c r="I855" s="350"/>
      <c r="J855" s="350" t="str">
        <f t="array" ref="J855">IF(C855="","",
  IF(LEFT(C855,4)="2025",
    IFERROR(VLOOKUP(C855,{'2025'!B:B,'2025'!A:A},2,FALSE),""),
    IF(LEFT(C855,4)="2026",
      IFERROR(VLOOKUP(C855,{'2026'!B:B,'2026'!A:A},2,FALSE),""),
      ""
    )
  )
)</f>
        <v/>
      </c>
    </row>
    <row r="856" ht="22.5" customHeight="1">
      <c r="A856" s="350"/>
      <c r="B856" s="350"/>
      <c r="C856" s="350"/>
      <c r="D856" s="350"/>
      <c r="E856" s="350"/>
      <c r="F856" s="350"/>
      <c r="G856" s="350"/>
      <c r="H856" s="350"/>
      <c r="I856" s="350"/>
      <c r="J856" s="350" t="str">
        <f t="array" ref="J856">IF(C856="","",
  IF(LEFT(C856,4)="2025",
    IFERROR(VLOOKUP(C856,{'2025'!B:B,'2025'!A:A},2,FALSE),""),
    IF(LEFT(C856,4)="2026",
      IFERROR(VLOOKUP(C856,{'2026'!B:B,'2026'!A:A},2,FALSE),""),
      ""
    )
  )
)</f>
        <v/>
      </c>
    </row>
    <row r="857" ht="22.5" customHeight="1">
      <c r="A857" s="350"/>
      <c r="B857" s="350"/>
      <c r="C857" s="350"/>
      <c r="D857" s="350"/>
      <c r="E857" s="350"/>
      <c r="F857" s="350"/>
      <c r="G857" s="350"/>
      <c r="H857" s="350"/>
      <c r="I857" s="350"/>
      <c r="J857" s="350" t="str">
        <f t="array" ref="J857">IF(C857="","",
  IF(LEFT(C857,4)="2025",
    IFERROR(VLOOKUP(C857,{'2025'!B:B,'2025'!A:A},2,FALSE),""),
    IF(LEFT(C857,4)="2026",
      IFERROR(VLOOKUP(C857,{'2026'!B:B,'2026'!A:A},2,FALSE),""),
      ""
    )
  )
)</f>
        <v/>
      </c>
    </row>
    <row r="858" ht="22.5" customHeight="1">
      <c r="A858" s="350"/>
      <c r="B858" s="350"/>
      <c r="C858" s="350"/>
      <c r="D858" s="350"/>
      <c r="E858" s="350"/>
      <c r="F858" s="350"/>
      <c r="G858" s="350"/>
      <c r="H858" s="350"/>
      <c r="I858" s="350"/>
      <c r="J858" s="350" t="str">
        <f t="array" ref="J858">IF(C858="","",
  IF(LEFT(C858,4)="2025",
    IFERROR(VLOOKUP(C858,{'2025'!B:B,'2025'!A:A},2,FALSE),""),
    IF(LEFT(C858,4)="2026",
      IFERROR(VLOOKUP(C858,{'2026'!B:B,'2026'!A:A},2,FALSE),""),
      ""
    )
  )
)</f>
        <v/>
      </c>
    </row>
    <row r="859" ht="22.5" customHeight="1">
      <c r="A859" s="350"/>
      <c r="B859" s="350"/>
      <c r="C859" s="350"/>
      <c r="D859" s="350"/>
      <c r="E859" s="350"/>
      <c r="F859" s="350"/>
      <c r="G859" s="350"/>
      <c r="H859" s="350"/>
      <c r="I859" s="350"/>
      <c r="J859" s="350" t="str">
        <f t="array" ref="J859">IF(C859="","",
  IF(LEFT(C859,4)="2025",
    IFERROR(VLOOKUP(C859,{'2025'!B:B,'2025'!A:A},2,FALSE),""),
    IF(LEFT(C859,4)="2026",
      IFERROR(VLOOKUP(C859,{'2026'!B:B,'2026'!A:A},2,FALSE),""),
      ""
    )
  )
)</f>
        <v/>
      </c>
    </row>
    <row r="860" ht="22.5" customHeight="1">
      <c r="A860" s="350"/>
      <c r="B860" s="350"/>
      <c r="C860" s="350"/>
      <c r="D860" s="350"/>
      <c r="E860" s="350"/>
      <c r="F860" s="350"/>
      <c r="G860" s="350"/>
      <c r="H860" s="350"/>
      <c r="I860" s="350"/>
      <c r="J860" s="350" t="str">
        <f t="array" ref="J860">IF(C860="","",
  IF(LEFT(C860,4)="2025",
    IFERROR(VLOOKUP(C860,{'2025'!B:B,'2025'!A:A},2,FALSE),""),
    IF(LEFT(C860,4)="2026",
      IFERROR(VLOOKUP(C860,{'2026'!B:B,'2026'!A:A},2,FALSE),""),
      ""
    )
  )
)</f>
        <v/>
      </c>
    </row>
    <row r="861" ht="22.5" customHeight="1">
      <c r="A861" s="350"/>
      <c r="B861" s="350"/>
      <c r="C861" s="350"/>
      <c r="D861" s="350"/>
      <c r="E861" s="350"/>
      <c r="F861" s="350"/>
      <c r="G861" s="350"/>
      <c r="H861" s="350"/>
      <c r="I861" s="350"/>
      <c r="J861" s="350" t="str">
        <f t="array" ref="J861">IF(C861="","",
  IF(LEFT(C861,4)="2025",
    IFERROR(VLOOKUP(C861,{'2025'!B:B,'2025'!A:A},2,FALSE),""),
    IF(LEFT(C861,4)="2026",
      IFERROR(VLOOKUP(C861,{'2026'!B:B,'2026'!A:A},2,FALSE),""),
      ""
    )
  )
)</f>
        <v/>
      </c>
    </row>
    <row r="862" ht="22.5" customHeight="1">
      <c r="A862" s="350"/>
      <c r="B862" s="350"/>
      <c r="C862" s="350"/>
      <c r="D862" s="350"/>
      <c r="E862" s="350"/>
      <c r="F862" s="350"/>
      <c r="G862" s="350"/>
      <c r="H862" s="350"/>
      <c r="I862" s="350"/>
      <c r="J862" s="350" t="str">
        <f t="array" ref="J862">IF(C862="","",
  IF(LEFT(C862,4)="2025",
    IFERROR(VLOOKUP(C862,{'2025'!B:B,'2025'!A:A},2,FALSE),""),
    IF(LEFT(C862,4)="2026",
      IFERROR(VLOOKUP(C862,{'2026'!B:B,'2026'!A:A},2,FALSE),""),
      ""
    )
  )
)</f>
        <v/>
      </c>
    </row>
    <row r="863" ht="22.5" customHeight="1">
      <c r="A863" s="350"/>
      <c r="B863" s="350"/>
      <c r="C863" s="350"/>
      <c r="D863" s="350"/>
      <c r="E863" s="350"/>
      <c r="F863" s="350"/>
      <c r="G863" s="350"/>
      <c r="H863" s="350"/>
      <c r="I863" s="350"/>
      <c r="J863" s="350" t="str">
        <f t="array" ref="J863">IF(C863="","",
  IF(LEFT(C863,4)="2025",
    IFERROR(VLOOKUP(C863,{'2025'!B:B,'2025'!A:A},2,FALSE),""),
    IF(LEFT(C863,4)="2026",
      IFERROR(VLOOKUP(C863,{'2026'!B:B,'2026'!A:A},2,FALSE),""),
      ""
    )
  )
)</f>
        <v/>
      </c>
    </row>
    <row r="864" ht="22.5" customHeight="1">
      <c r="A864" s="350"/>
      <c r="B864" s="350"/>
      <c r="C864" s="350"/>
      <c r="D864" s="350"/>
      <c r="E864" s="350"/>
      <c r="F864" s="350"/>
      <c r="G864" s="350"/>
      <c r="H864" s="350"/>
      <c r="I864" s="350"/>
      <c r="J864" s="350" t="str">
        <f t="array" ref="J864">IF(C864="","",
  IF(LEFT(C864,4)="2025",
    IFERROR(VLOOKUP(C864,{'2025'!B:B,'2025'!A:A},2,FALSE),""),
    IF(LEFT(C864,4)="2026",
      IFERROR(VLOOKUP(C864,{'2026'!B:B,'2026'!A:A},2,FALSE),""),
      ""
    )
  )
)</f>
        <v/>
      </c>
    </row>
    <row r="865" ht="22.5" customHeight="1">
      <c r="A865" s="350"/>
      <c r="B865" s="350"/>
      <c r="C865" s="350"/>
      <c r="D865" s="350"/>
      <c r="E865" s="350"/>
      <c r="F865" s="350"/>
      <c r="G865" s="350"/>
      <c r="H865" s="350"/>
      <c r="I865" s="350"/>
      <c r="J865" s="350" t="str">
        <f t="array" ref="J865">IF(C865="","",
  IF(LEFT(C865,4)="2025",
    IFERROR(VLOOKUP(C865,{'2025'!B:B,'2025'!A:A},2,FALSE),""),
    IF(LEFT(C865,4)="2026",
      IFERROR(VLOOKUP(C865,{'2026'!B:B,'2026'!A:A},2,FALSE),""),
      ""
    )
  )
)</f>
        <v/>
      </c>
    </row>
    <row r="866" ht="22.5" customHeight="1">
      <c r="A866" s="350"/>
      <c r="B866" s="350"/>
      <c r="C866" s="350"/>
      <c r="D866" s="350"/>
      <c r="E866" s="350"/>
      <c r="F866" s="350"/>
      <c r="G866" s="350"/>
      <c r="H866" s="350"/>
      <c r="I866" s="350"/>
      <c r="J866" s="350" t="str">
        <f t="array" ref="J866">IF(C866="","",
  IF(LEFT(C866,4)="2025",
    IFERROR(VLOOKUP(C866,{'2025'!B:B,'2025'!A:A},2,FALSE),""),
    IF(LEFT(C866,4)="2026",
      IFERROR(VLOOKUP(C866,{'2026'!B:B,'2026'!A:A},2,FALSE),""),
      ""
    )
  )
)</f>
        <v/>
      </c>
    </row>
    <row r="867" ht="22.5" customHeight="1">
      <c r="A867" s="350"/>
      <c r="B867" s="350"/>
      <c r="C867" s="350"/>
      <c r="D867" s="350"/>
      <c r="E867" s="350"/>
      <c r="F867" s="350"/>
      <c r="G867" s="350"/>
      <c r="H867" s="350"/>
      <c r="I867" s="350"/>
      <c r="J867" s="350" t="str">
        <f t="array" ref="J867">IF(C867="","",
  IF(LEFT(C867,4)="2025",
    IFERROR(VLOOKUP(C867,{'2025'!B:B,'2025'!A:A},2,FALSE),""),
    IF(LEFT(C867,4)="2026",
      IFERROR(VLOOKUP(C867,{'2026'!B:B,'2026'!A:A},2,FALSE),""),
      ""
    )
  )
)</f>
        <v/>
      </c>
    </row>
    <row r="868" ht="22.5" customHeight="1">
      <c r="A868" s="350"/>
      <c r="B868" s="350"/>
      <c r="C868" s="350"/>
      <c r="D868" s="350"/>
      <c r="E868" s="350"/>
      <c r="F868" s="350"/>
      <c r="G868" s="350"/>
      <c r="H868" s="350"/>
      <c r="I868" s="350"/>
      <c r="J868" s="350" t="str">
        <f t="array" ref="J868">IF(C868="","",
  IF(LEFT(C868,4)="2025",
    IFERROR(VLOOKUP(C868,{'2025'!B:B,'2025'!A:A},2,FALSE),""),
    IF(LEFT(C868,4)="2026",
      IFERROR(VLOOKUP(C868,{'2026'!B:B,'2026'!A:A},2,FALSE),""),
      ""
    )
  )
)</f>
        <v/>
      </c>
    </row>
    <row r="869" ht="22.5" customHeight="1">
      <c r="A869" s="350"/>
      <c r="B869" s="350"/>
      <c r="C869" s="350"/>
      <c r="D869" s="350"/>
      <c r="E869" s="350"/>
      <c r="F869" s="350"/>
      <c r="G869" s="350"/>
      <c r="H869" s="350"/>
      <c r="I869" s="350"/>
      <c r="J869" s="350" t="str">
        <f t="array" ref="J869">IF(C869="","",
  IF(LEFT(C869,4)="2025",
    IFERROR(VLOOKUP(C869,{'2025'!B:B,'2025'!A:A},2,FALSE),""),
    IF(LEFT(C869,4)="2026",
      IFERROR(VLOOKUP(C869,{'2026'!B:B,'2026'!A:A},2,FALSE),""),
      ""
    )
  )
)</f>
        <v/>
      </c>
    </row>
    <row r="870" ht="22.5" customHeight="1">
      <c r="A870" s="350"/>
      <c r="B870" s="350"/>
      <c r="C870" s="350"/>
      <c r="D870" s="350"/>
      <c r="E870" s="350"/>
      <c r="F870" s="350"/>
      <c r="G870" s="350"/>
      <c r="H870" s="350"/>
      <c r="I870" s="350"/>
      <c r="J870" s="350" t="str">
        <f t="array" ref="J870">IF(C870="","",
  IF(LEFT(C870,4)="2025",
    IFERROR(VLOOKUP(C870,{'2025'!B:B,'2025'!A:A},2,FALSE),""),
    IF(LEFT(C870,4)="2026",
      IFERROR(VLOOKUP(C870,{'2026'!B:B,'2026'!A:A},2,FALSE),""),
      ""
    )
  )
)</f>
        <v/>
      </c>
    </row>
    <row r="871" ht="22.5" customHeight="1">
      <c r="A871" s="350"/>
      <c r="B871" s="350"/>
      <c r="C871" s="350"/>
      <c r="D871" s="350"/>
      <c r="E871" s="350"/>
      <c r="F871" s="350"/>
      <c r="G871" s="350"/>
      <c r="H871" s="350"/>
      <c r="I871" s="350"/>
      <c r="J871" s="350" t="str">
        <f t="array" ref="J871">IF(C871="","",
  IF(LEFT(C871,4)="2025",
    IFERROR(VLOOKUP(C871,{'2025'!B:B,'2025'!A:A},2,FALSE),""),
    IF(LEFT(C871,4)="2026",
      IFERROR(VLOOKUP(C871,{'2026'!B:B,'2026'!A:A},2,FALSE),""),
      ""
    )
  )
)</f>
        <v/>
      </c>
    </row>
    <row r="872" ht="22.5" customHeight="1">
      <c r="A872" s="350"/>
      <c r="B872" s="350"/>
      <c r="C872" s="350"/>
      <c r="D872" s="350"/>
      <c r="E872" s="350"/>
      <c r="F872" s="350"/>
      <c r="G872" s="350"/>
      <c r="H872" s="350"/>
      <c r="I872" s="350"/>
      <c r="J872" s="350" t="str">
        <f t="array" ref="J872">IF(C872="","",
  IF(LEFT(C872,4)="2025",
    IFERROR(VLOOKUP(C872,{'2025'!B:B,'2025'!A:A},2,FALSE),""),
    IF(LEFT(C872,4)="2026",
      IFERROR(VLOOKUP(C872,{'2026'!B:B,'2026'!A:A},2,FALSE),""),
      ""
    )
  )
)</f>
        <v/>
      </c>
    </row>
    <row r="873" ht="22.5" customHeight="1">
      <c r="A873" s="350"/>
      <c r="B873" s="350"/>
      <c r="C873" s="350"/>
      <c r="D873" s="350"/>
      <c r="E873" s="350"/>
      <c r="F873" s="350"/>
      <c r="G873" s="350"/>
      <c r="H873" s="350"/>
      <c r="I873" s="350"/>
      <c r="J873" s="350" t="str">
        <f t="array" ref="J873">IF(C873="","",
  IF(LEFT(C873,4)="2025",
    IFERROR(VLOOKUP(C873,{'2025'!B:B,'2025'!A:A},2,FALSE),""),
    IF(LEFT(C873,4)="2026",
      IFERROR(VLOOKUP(C873,{'2026'!B:B,'2026'!A:A},2,FALSE),""),
      ""
    )
  )
)</f>
        <v/>
      </c>
    </row>
    <row r="874" ht="22.5" customHeight="1">
      <c r="A874" s="350"/>
      <c r="B874" s="350"/>
      <c r="C874" s="350"/>
      <c r="D874" s="350"/>
      <c r="E874" s="350"/>
      <c r="F874" s="350"/>
      <c r="G874" s="350"/>
      <c r="H874" s="350"/>
      <c r="I874" s="350"/>
      <c r="J874" s="350" t="str">
        <f t="array" ref="J874">IF(C874="","",
  IF(LEFT(C874,4)="2025",
    IFERROR(VLOOKUP(C874,{'2025'!B:B,'2025'!A:A},2,FALSE),""),
    IF(LEFT(C874,4)="2026",
      IFERROR(VLOOKUP(C874,{'2026'!B:B,'2026'!A:A},2,FALSE),""),
      ""
    )
  )
)</f>
        <v/>
      </c>
    </row>
    <row r="875" ht="22.5" customHeight="1">
      <c r="A875" s="350"/>
      <c r="B875" s="350"/>
      <c r="C875" s="350"/>
      <c r="D875" s="350"/>
      <c r="E875" s="350"/>
      <c r="F875" s="350"/>
      <c r="G875" s="350"/>
      <c r="H875" s="350"/>
      <c r="I875" s="350"/>
      <c r="J875" s="350" t="str">
        <f t="array" ref="J875">IF(C875="","",
  IF(LEFT(C875,4)="2025",
    IFERROR(VLOOKUP(C875,{'2025'!B:B,'2025'!A:A},2,FALSE),""),
    IF(LEFT(C875,4)="2026",
      IFERROR(VLOOKUP(C875,{'2026'!B:B,'2026'!A:A},2,FALSE),""),
      ""
    )
  )
)</f>
        <v/>
      </c>
    </row>
    <row r="876" ht="22.5" customHeight="1">
      <c r="A876" s="350"/>
      <c r="B876" s="350"/>
      <c r="C876" s="350"/>
      <c r="D876" s="350"/>
      <c r="E876" s="350"/>
      <c r="F876" s="350"/>
      <c r="G876" s="350"/>
      <c r="H876" s="350"/>
      <c r="I876" s="350"/>
      <c r="J876" s="350" t="str">
        <f t="array" ref="J876">IF(C876="","",
  IF(LEFT(C876,4)="2025",
    IFERROR(VLOOKUP(C876,{'2025'!B:B,'2025'!A:A},2,FALSE),""),
    IF(LEFT(C876,4)="2026",
      IFERROR(VLOOKUP(C876,{'2026'!B:B,'2026'!A:A},2,FALSE),""),
      ""
    )
  )
)</f>
        <v/>
      </c>
    </row>
    <row r="877" ht="22.5" customHeight="1">
      <c r="A877" s="350"/>
      <c r="B877" s="350"/>
      <c r="C877" s="350"/>
      <c r="D877" s="350"/>
      <c r="E877" s="350"/>
      <c r="F877" s="350"/>
      <c r="G877" s="350"/>
      <c r="H877" s="350"/>
      <c r="I877" s="350"/>
      <c r="J877" s="350" t="str">
        <f t="array" ref="J877">IF(C877="","",
  IF(LEFT(C877,4)="2025",
    IFERROR(VLOOKUP(C877,{'2025'!B:B,'2025'!A:A},2,FALSE),""),
    IF(LEFT(C877,4)="2026",
      IFERROR(VLOOKUP(C877,{'2026'!B:B,'2026'!A:A},2,FALSE),""),
      ""
    )
  )
)</f>
        <v/>
      </c>
    </row>
    <row r="878" ht="22.5" customHeight="1">
      <c r="A878" s="350"/>
      <c r="B878" s="350"/>
      <c r="C878" s="350"/>
      <c r="D878" s="350"/>
      <c r="E878" s="350"/>
      <c r="F878" s="350"/>
      <c r="G878" s="350"/>
      <c r="H878" s="350"/>
      <c r="I878" s="350"/>
      <c r="J878" s="350" t="str">
        <f t="array" ref="J878">IF(C878="","",
  IF(LEFT(C878,4)="2025",
    IFERROR(VLOOKUP(C878,{'2025'!B:B,'2025'!A:A},2,FALSE),""),
    IF(LEFT(C878,4)="2026",
      IFERROR(VLOOKUP(C878,{'2026'!B:B,'2026'!A:A},2,FALSE),""),
      ""
    )
  )
)</f>
        <v/>
      </c>
    </row>
    <row r="879" ht="22.5" customHeight="1">
      <c r="A879" s="350"/>
      <c r="B879" s="350"/>
      <c r="C879" s="350"/>
      <c r="D879" s="350"/>
      <c r="E879" s="350"/>
      <c r="F879" s="350"/>
      <c r="G879" s="350"/>
      <c r="H879" s="350"/>
      <c r="I879" s="350"/>
      <c r="J879" s="350" t="str">
        <f t="array" ref="J879">IF(C879="","",
  IF(LEFT(C879,4)="2025",
    IFERROR(VLOOKUP(C879,{'2025'!B:B,'2025'!A:A},2,FALSE),""),
    IF(LEFT(C879,4)="2026",
      IFERROR(VLOOKUP(C879,{'2026'!B:B,'2026'!A:A},2,FALSE),""),
      ""
    )
  )
)</f>
        <v/>
      </c>
    </row>
    <row r="880" ht="22.5" customHeight="1">
      <c r="A880" s="350"/>
      <c r="B880" s="350"/>
      <c r="C880" s="350"/>
      <c r="D880" s="350"/>
      <c r="E880" s="350"/>
      <c r="F880" s="350"/>
      <c r="G880" s="350"/>
      <c r="H880" s="350"/>
      <c r="I880" s="350"/>
      <c r="J880" s="350" t="str">
        <f t="array" ref="J880">IF(C880="","",
  IF(LEFT(C880,4)="2025",
    IFERROR(VLOOKUP(C880,{'2025'!B:B,'2025'!A:A},2,FALSE),""),
    IF(LEFT(C880,4)="2026",
      IFERROR(VLOOKUP(C880,{'2026'!B:B,'2026'!A:A},2,FALSE),""),
      ""
    )
  )
)</f>
        <v/>
      </c>
    </row>
    <row r="881" ht="22.5" customHeight="1">
      <c r="A881" s="350"/>
      <c r="B881" s="350"/>
      <c r="C881" s="350"/>
      <c r="D881" s="350"/>
      <c r="E881" s="350"/>
      <c r="F881" s="350"/>
      <c r="G881" s="350"/>
      <c r="H881" s="350"/>
      <c r="I881" s="350"/>
      <c r="J881" s="350" t="str">
        <f t="array" ref="J881">IF(C881="","",
  IF(LEFT(C881,4)="2025",
    IFERROR(VLOOKUP(C881,{'2025'!B:B,'2025'!A:A},2,FALSE),""),
    IF(LEFT(C881,4)="2026",
      IFERROR(VLOOKUP(C881,{'2026'!B:B,'2026'!A:A},2,FALSE),""),
      ""
    )
  )
)</f>
        <v/>
      </c>
    </row>
    <row r="882" ht="22.5" customHeight="1">
      <c r="A882" s="350"/>
      <c r="B882" s="350"/>
      <c r="C882" s="350"/>
      <c r="D882" s="350"/>
      <c r="E882" s="350"/>
      <c r="F882" s="350"/>
      <c r="G882" s="350"/>
      <c r="H882" s="350"/>
      <c r="I882" s="350"/>
      <c r="J882" s="350" t="str">
        <f t="array" ref="J882">IF(C882="","",
  IF(LEFT(C882,4)="2025",
    IFERROR(VLOOKUP(C882,{'2025'!B:B,'2025'!A:A},2,FALSE),""),
    IF(LEFT(C882,4)="2026",
      IFERROR(VLOOKUP(C882,{'2026'!B:B,'2026'!A:A},2,FALSE),""),
      ""
    )
  )
)</f>
        <v/>
      </c>
    </row>
    <row r="883" ht="22.5" customHeight="1">
      <c r="A883" s="350"/>
      <c r="B883" s="350"/>
      <c r="C883" s="350"/>
      <c r="D883" s="350"/>
      <c r="E883" s="350"/>
      <c r="F883" s="350"/>
      <c r="G883" s="350"/>
      <c r="H883" s="350"/>
      <c r="I883" s="350"/>
      <c r="J883" s="350" t="str">
        <f t="array" ref="J883">IF(C883="","",
  IF(LEFT(C883,4)="2025",
    IFERROR(VLOOKUP(C883,{'2025'!B:B,'2025'!A:A},2,FALSE),""),
    IF(LEFT(C883,4)="2026",
      IFERROR(VLOOKUP(C883,{'2026'!B:B,'2026'!A:A},2,FALSE),""),
      ""
    )
  )
)</f>
        <v/>
      </c>
    </row>
    <row r="884" ht="22.5" customHeight="1">
      <c r="A884" s="350"/>
      <c r="B884" s="350"/>
      <c r="C884" s="350"/>
      <c r="D884" s="350"/>
      <c r="E884" s="350"/>
      <c r="F884" s="350"/>
      <c r="G884" s="350"/>
      <c r="H884" s="350"/>
      <c r="I884" s="350"/>
      <c r="J884" s="350" t="str">
        <f t="array" ref="J884">IF(C884="","",
  IF(LEFT(C884,4)="2025",
    IFERROR(VLOOKUP(C884,{'2025'!B:B,'2025'!A:A},2,FALSE),""),
    IF(LEFT(C884,4)="2026",
      IFERROR(VLOOKUP(C884,{'2026'!B:B,'2026'!A:A},2,FALSE),""),
      ""
    )
  )
)</f>
        <v/>
      </c>
    </row>
    <row r="885" ht="22.5" customHeight="1">
      <c r="A885" s="350"/>
      <c r="B885" s="350"/>
      <c r="C885" s="350"/>
      <c r="D885" s="350"/>
      <c r="E885" s="350"/>
      <c r="F885" s="350"/>
      <c r="G885" s="350"/>
      <c r="H885" s="350"/>
      <c r="I885" s="350"/>
      <c r="J885" s="350" t="str">
        <f t="array" ref="J885">IF(C885="","",
  IF(LEFT(C885,4)="2025",
    IFERROR(VLOOKUP(C885,{'2025'!B:B,'2025'!A:A},2,FALSE),""),
    IF(LEFT(C885,4)="2026",
      IFERROR(VLOOKUP(C885,{'2026'!B:B,'2026'!A:A},2,FALSE),""),
      ""
    )
  )
)</f>
        <v/>
      </c>
    </row>
    <row r="886" ht="22.5" customHeight="1">
      <c r="A886" s="350"/>
      <c r="B886" s="350"/>
      <c r="C886" s="350"/>
      <c r="D886" s="350"/>
      <c r="E886" s="350"/>
      <c r="F886" s="350"/>
      <c r="G886" s="350"/>
      <c r="H886" s="350"/>
      <c r="I886" s="350"/>
      <c r="J886" s="350" t="str">
        <f t="array" ref="J886">IF(C886="","",
  IF(LEFT(C886,4)="2025",
    IFERROR(VLOOKUP(C886,{'2025'!B:B,'2025'!A:A},2,FALSE),""),
    IF(LEFT(C886,4)="2026",
      IFERROR(VLOOKUP(C886,{'2026'!B:B,'2026'!A:A},2,FALSE),""),
      ""
    )
  )
)</f>
        <v/>
      </c>
    </row>
    <row r="887" ht="22.5" customHeight="1">
      <c r="A887" s="350"/>
      <c r="B887" s="350"/>
      <c r="C887" s="350"/>
      <c r="D887" s="350"/>
      <c r="E887" s="350"/>
      <c r="F887" s="350"/>
      <c r="G887" s="350"/>
      <c r="H887" s="350"/>
      <c r="I887" s="350"/>
      <c r="J887" s="350" t="str">
        <f t="array" ref="J887">IF(C887="","",
  IF(LEFT(C887,4)="2025",
    IFERROR(VLOOKUP(C887,{'2025'!B:B,'2025'!A:A},2,FALSE),""),
    IF(LEFT(C887,4)="2026",
      IFERROR(VLOOKUP(C887,{'2026'!B:B,'2026'!A:A},2,FALSE),""),
      ""
    )
  )
)</f>
        <v/>
      </c>
    </row>
    <row r="888" ht="22.5" customHeight="1">
      <c r="A888" s="350"/>
      <c r="B888" s="350"/>
      <c r="C888" s="350"/>
      <c r="D888" s="350"/>
      <c r="E888" s="350"/>
      <c r="F888" s="350"/>
      <c r="G888" s="350"/>
      <c r="H888" s="350"/>
      <c r="I888" s="350"/>
      <c r="J888" s="350" t="str">
        <f t="array" ref="J888">IF(C888="","",
  IF(LEFT(C888,4)="2025",
    IFERROR(VLOOKUP(C888,{'2025'!B:B,'2025'!A:A},2,FALSE),""),
    IF(LEFT(C888,4)="2026",
      IFERROR(VLOOKUP(C888,{'2026'!B:B,'2026'!A:A},2,FALSE),""),
      ""
    )
  )
)</f>
        <v/>
      </c>
    </row>
    <row r="889" ht="22.5" customHeight="1">
      <c r="A889" s="350"/>
      <c r="B889" s="350"/>
      <c r="C889" s="350"/>
      <c r="D889" s="350"/>
      <c r="E889" s="350"/>
      <c r="F889" s="350"/>
      <c r="G889" s="350"/>
      <c r="H889" s="350"/>
      <c r="I889" s="350"/>
      <c r="J889" s="350" t="str">
        <f t="array" ref="J889">IF(C889="","",
  IF(LEFT(C889,4)="2025",
    IFERROR(VLOOKUP(C889,{'2025'!B:B,'2025'!A:A},2,FALSE),""),
    IF(LEFT(C889,4)="2026",
      IFERROR(VLOOKUP(C889,{'2026'!B:B,'2026'!A:A},2,FALSE),""),
      ""
    )
  )
)</f>
        <v/>
      </c>
    </row>
    <row r="890" ht="22.5" customHeight="1">
      <c r="A890" s="350"/>
      <c r="B890" s="350"/>
      <c r="C890" s="350"/>
      <c r="D890" s="350"/>
      <c r="E890" s="350"/>
      <c r="F890" s="350"/>
      <c r="G890" s="350"/>
      <c r="H890" s="350"/>
      <c r="I890" s="350"/>
      <c r="J890" s="350" t="str">
        <f t="array" ref="J890">IF(C890="","",
  IF(LEFT(C890,4)="2025",
    IFERROR(VLOOKUP(C890,{'2025'!B:B,'2025'!A:A},2,FALSE),""),
    IF(LEFT(C890,4)="2026",
      IFERROR(VLOOKUP(C890,{'2026'!B:B,'2026'!A:A},2,FALSE),""),
      ""
    )
  )
)</f>
        <v/>
      </c>
    </row>
    <row r="891" ht="22.5" customHeight="1">
      <c r="A891" s="350"/>
      <c r="B891" s="350"/>
      <c r="C891" s="350"/>
      <c r="D891" s="350"/>
      <c r="E891" s="350"/>
      <c r="F891" s="350"/>
      <c r="G891" s="350"/>
      <c r="H891" s="350"/>
      <c r="I891" s="350"/>
      <c r="J891" s="350" t="str">
        <f t="array" ref="J891">IF(C891="","",
  IF(LEFT(C891,4)="2025",
    IFERROR(VLOOKUP(C891,{'2025'!B:B,'2025'!A:A},2,FALSE),""),
    IF(LEFT(C891,4)="2026",
      IFERROR(VLOOKUP(C891,{'2026'!B:B,'2026'!A:A},2,FALSE),""),
      ""
    )
  )
)</f>
        <v/>
      </c>
    </row>
    <row r="892" ht="22.5" customHeight="1">
      <c r="A892" s="350"/>
      <c r="B892" s="350"/>
      <c r="C892" s="350"/>
      <c r="D892" s="350"/>
      <c r="E892" s="350"/>
      <c r="F892" s="350"/>
      <c r="G892" s="350"/>
      <c r="H892" s="350"/>
      <c r="I892" s="350"/>
      <c r="J892" s="350" t="str">
        <f t="array" ref="J892">IF(C892="","",
  IF(LEFT(C892,4)="2025",
    IFERROR(VLOOKUP(C892,{'2025'!B:B,'2025'!A:A},2,FALSE),""),
    IF(LEFT(C892,4)="2026",
      IFERROR(VLOOKUP(C892,{'2026'!B:B,'2026'!A:A},2,FALSE),""),
      ""
    )
  )
)</f>
        <v/>
      </c>
    </row>
    <row r="893" ht="22.5" customHeight="1">
      <c r="A893" s="350"/>
      <c r="B893" s="350"/>
      <c r="C893" s="350"/>
      <c r="D893" s="350"/>
      <c r="E893" s="350"/>
      <c r="F893" s="350"/>
      <c r="G893" s="350"/>
      <c r="H893" s="350"/>
      <c r="I893" s="350"/>
      <c r="J893" s="350" t="str">
        <f t="array" ref="J893">IF(C893="","",
  IF(LEFT(C893,4)="2025",
    IFERROR(VLOOKUP(C893,{'2025'!B:B,'2025'!A:A},2,FALSE),""),
    IF(LEFT(C893,4)="2026",
      IFERROR(VLOOKUP(C893,{'2026'!B:B,'2026'!A:A},2,FALSE),""),
      ""
    )
  )
)</f>
        <v/>
      </c>
    </row>
    <row r="894" ht="22.5" customHeight="1">
      <c r="A894" s="350"/>
      <c r="B894" s="350"/>
      <c r="C894" s="350"/>
      <c r="D894" s="350"/>
      <c r="E894" s="350"/>
      <c r="F894" s="350"/>
      <c r="G894" s="350"/>
      <c r="H894" s="350"/>
      <c r="I894" s="350"/>
      <c r="J894" s="350" t="str">
        <f t="array" ref="J894">IF(C894="","",
  IF(LEFT(C894,4)="2025",
    IFERROR(VLOOKUP(C894,{'2025'!B:B,'2025'!A:A},2,FALSE),""),
    IF(LEFT(C894,4)="2026",
      IFERROR(VLOOKUP(C894,{'2026'!B:B,'2026'!A:A},2,FALSE),""),
      ""
    )
  )
)</f>
        <v/>
      </c>
    </row>
    <row r="895" ht="22.5" customHeight="1">
      <c r="A895" s="350"/>
      <c r="B895" s="350"/>
      <c r="C895" s="350"/>
      <c r="D895" s="350"/>
      <c r="E895" s="350"/>
      <c r="F895" s="350"/>
      <c r="G895" s="350"/>
      <c r="H895" s="350"/>
      <c r="I895" s="350"/>
      <c r="J895" s="350" t="str">
        <f t="array" ref="J895">IF(C895="","",
  IF(LEFT(C895,4)="2025",
    IFERROR(VLOOKUP(C895,{'2025'!B:B,'2025'!A:A},2,FALSE),""),
    IF(LEFT(C895,4)="2026",
      IFERROR(VLOOKUP(C895,{'2026'!B:B,'2026'!A:A},2,FALSE),""),
      ""
    )
  )
)</f>
        <v/>
      </c>
    </row>
    <row r="896" ht="22.5" customHeight="1">
      <c r="A896" s="350"/>
      <c r="B896" s="350"/>
      <c r="C896" s="350"/>
      <c r="D896" s="350"/>
      <c r="E896" s="350"/>
      <c r="F896" s="350"/>
      <c r="G896" s="350"/>
      <c r="H896" s="350"/>
      <c r="I896" s="350"/>
      <c r="J896" s="350" t="str">
        <f t="array" ref="J896">IF(C896="","",
  IF(LEFT(C896,4)="2025",
    IFERROR(VLOOKUP(C896,{'2025'!B:B,'2025'!A:A},2,FALSE),""),
    IF(LEFT(C896,4)="2026",
      IFERROR(VLOOKUP(C896,{'2026'!B:B,'2026'!A:A},2,FALSE),""),
      ""
    )
  )
)</f>
        <v/>
      </c>
    </row>
    <row r="897" ht="22.5" customHeight="1">
      <c r="A897" s="350"/>
      <c r="B897" s="350"/>
      <c r="C897" s="350"/>
      <c r="D897" s="350"/>
      <c r="E897" s="350"/>
      <c r="F897" s="350"/>
      <c r="G897" s="350"/>
      <c r="H897" s="350"/>
      <c r="I897" s="350"/>
      <c r="J897" s="350" t="str">
        <f t="array" ref="J897">IF(C897="","",
  IF(LEFT(C897,4)="2025",
    IFERROR(VLOOKUP(C897,{'2025'!B:B,'2025'!A:A},2,FALSE),""),
    IF(LEFT(C897,4)="2026",
      IFERROR(VLOOKUP(C897,{'2026'!B:B,'2026'!A:A},2,FALSE),""),
      ""
    )
  )
)</f>
        <v/>
      </c>
    </row>
    <row r="898" ht="22.5" customHeight="1">
      <c r="A898" s="350"/>
      <c r="B898" s="350"/>
      <c r="C898" s="350"/>
      <c r="D898" s="350"/>
      <c r="E898" s="350"/>
      <c r="F898" s="350"/>
      <c r="G898" s="350"/>
      <c r="H898" s="350"/>
      <c r="I898" s="350"/>
      <c r="J898" s="350" t="str">
        <f t="array" ref="J898">IF(C898="","",
  IF(LEFT(C898,4)="2025",
    IFERROR(VLOOKUP(C898,{'2025'!B:B,'2025'!A:A},2,FALSE),""),
    IF(LEFT(C898,4)="2026",
      IFERROR(VLOOKUP(C898,{'2026'!B:B,'2026'!A:A},2,FALSE),""),
      ""
    )
  )
)</f>
        <v/>
      </c>
    </row>
    <row r="899" ht="22.5" customHeight="1">
      <c r="A899" s="350"/>
      <c r="B899" s="350"/>
      <c r="C899" s="350"/>
      <c r="D899" s="350"/>
      <c r="E899" s="350"/>
      <c r="F899" s="350"/>
      <c r="G899" s="350"/>
      <c r="H899" s="350"/>
      <c r="I899" s="350"/>
      <c r="J899" s="350" t="str">
        <f t="array" ref="J899">IF(C899="","",
  IF(LEFT(C899,4)="2025",
    IFERROR(VLOOKUP(C899,{'2025'!B:B,'2025'!A:A},2,FALSE),""),
    IF(LEFT(C899,4)="2026",
      IFERROR(VLOOKUP(C899,{'2026'!B:B,'2026'!A:A},2,FALSE),""),
      ""
    )
  )
)</f>
        <v/>
      </c>
    </row>
    <row r="900" ht="22.5" customHeight="1">
      <c r="A900" s="350"/>
      <c r="B900" s="350"/>
      <c r="C900" s="350"/>
      <c r="D900" s="350"/>
      <c r="E900" s="350"/>
      <c r="F900" s="350"/>
      <c r="G900" s="350"/>
      <c r="H900" s="350"/>
      <c r="I900" s="350"/>
      <c r="J900" s="350" t="str">
        <f t="array" ref="J900">IF(C900="","",
  IF(LEFT(C900,4)="2025",
    IFERROR(VLOOKUP(C900,{'2025'!B:B,'2025'!A:A},2,FALSE),""),
    IF(LEFT(C900,4)="2026",
      IFERROR(VLOOKUP(C900,{'2026'!B:B,'2026'!A:A},2,FALSE),""),
      ""
    )
  )
)</f>
        <v/>
      </c>
    </row>
    <row r="901" ht="22.5" customHeight="1">
      <c r="A901" s="350"/>
      <c r="B901" s="350"/>
      <c r="C901" s="350"/>
      <c r="D901" s="350"/>
      <c r="E901" s="350"/>
      <c r="F901" s="350"/>
      <c r="G901" s="350"/>
      <c r="H901" s="350"/>
      <c r="I901" s="350"/>
      <c r="J901" s="350" t="str">
        <f t="array" ref="J901">IF(C901="","",
  IF(LEFT(C901,4)="2025",
    IFERROR(VLOOKUP(C901,{'2025'!B:B,'2025'!A:A},2,FALSE),""),
    IF(LEFT(C901,4)="2026",
      IFERROR(VLOOKUP(C901,{'2026'!B:B,'2026'!A:A},2,FALSE),""),
      ""
    )
  )
)</f>
        <v/>
      </c>
    </row>
    <row r="902" ht="22.5" customHeight="1">
      <c r="A902" s="350"/>
      <c r="B902" s="350"/>
      <c r="C902" s="350"/>
      <c r="D902" s="350"/>
      <c r="E902" s="350"/>
      <c r="F902" s="350"/>
      <c r="G902" s="350"/>
      <c r="H902" s="350"/>
      <c r="I902" s="350"/>
      <c r="J902" s="350" t="str">
        <f t="array" ref="J902">IF(C902="","",
  IF(LEFT(C902,4)="2025",
    IFERROR(VLOOKUP(C902,{'2025'!B:B,'2025'!A:A},2,FALSE),""),
    IF(LEFT(C902,4)="2026",
      IFERROR(VLOOKUP(C902,{'2026'!B:B,'2026'!A:A},2,FALSE),""),
      ""
    )
  )
)</f>
        <v/>
      </c>
    </row>
    <row r="903" ht="22.5" customHeight="1">
      <c r="A903" s="350"/>
      <c r="B903" s="350"/>
      <c r="C903" s="350"/>
      <c r="D903" s="350"/>
      <c r="E903" s="350"/>
      <c r="F903" s="350"/>
      <c r="G903" s="350"/>
      <c r="H903" s="350"/>
      <c r="I903" s="350"/>
      <c r="J903" s="350" t="str">
        <f t="array" ref="J903">IF(C903="","",
  IF(LEFT(C903,4)="2025",
    IFERROR(VLOOKUP(C903,{'2025'!B:B,'2025'!A:A},2,FALSE),""),
    IF(LEFT(C903,4)="2026",
      IFERROR(VLOOKUP(C903,{'2026'!B:B,'2026'!A:A},2,FALSE),""),
      ""
    )
  )
)</f>
        <v/>
      </c>
    </row>
    <row r="904" ht="22.5" customHeight="1">
      <c r="A904" s="350"/>
      <c r="B904" s="350"/>
      <c r="C904" s="350"/>
      <c r="D904" s="350"/>
      <c r="E904" s="350"/>
      <c r="F904" s="350"/>
      <c r="G904" s="350"/>
      <c r="H904" s="350"/>
      <c r="I904" s="350"/>
      <c r="J904" s="350" t="str">
        <f t="array" ref="J904">IF(C904="","",
  IF(LEFT(C904,4)="2025",
    IFERROR(VLOOKUP(C904,{'2025'!B:B,'2025'!A:A},2,FALSE),""),
    IF(LEFT(C904,4)="2026",
      IFERROR(VLOOKUP(C904,{'2026'!B:B,'2026'!A:A},2,FALSE),""),
      ""
    )
  )
)</f>
        <v/>
      </c>
    </row>
    <row r="905" ht="22.5" customHeight="1">
      <c r="A905" s="350"/>
      <c r="B905" s="350"/>
      <c r="C905" s="350"/>
      <c r="D905" s="350"/>
      <c r="E905" s="350"/>
      <c r="F905" s="350"/>
      <c r="G905" s="350"/>
      <c r="H905" s="350"/>
      <c r="I905" s="350"/>
      <c r="J905" s="350" t="str">
        <f t="array" ref="J905">IF(C905="","",
  IF(LEFT(C905,4)="2025",
    IFERROR(VLOOKUP(C905,{'2025'!B:B,'2025'!A:A},2,FALSE),""),
    IF(LEFT(C905,4)="2026",
      IFERROR(VLOOKUP(C905,{'2026'!B:B,'2026'!A:A},2,FALSE),""),
      ""
    )
  )
)</f>
        <v/>
      </c>
    </row>
    <row r="906" ht="22.5" customHeight="1">
      <c r="A906" s="350"/>
      <c r="B906" s="350"/>
      <c r="C906" s="350"/>
      <c r="D906" s="350"/>
      <c r="E906" s="350"/>
      <c r="F906" s="350"/>
      <c r="G906" s="350"/>
      <c r="H906" s="350"/>
      <c r="I906" s="350"/>
      <c r="J906" s="350" t="str">
        <f t="array" ref="J906">IF(C906="","",
  IF(LEFT(C906,4)="2025",
    IFERROR(VLOOKUP(C906,{'2025'!B:B,'2025'!A:A},2,FALSE),""),
    IF(LEFT(C906,4)="2026",
      IFERROR(VLOOKUP(C906,{'2026'!B:B,'2026'!A:A},2,FALSE),""),
      ""
    )
  )
)</f>
        <v/>
      </c>
    </row>
    <row r="907" ht="22.5" customHeight="1">
      <c r="A907" s="350"/>
      <c r="B907" s="350"/>
      <c r="C907" s="350"/>
      <c r="D907" s="350"/>
      <c r="E907" s="350"/>
      <c r="F907" s="350"/>
      <c r="G907" s="350"/>
      <c r="H907" s="350"/>
      <c r="I907" s="350"/>
      <c r="J907" s="350" t="str">
        <f t="array" ref="J907">IF(C907="","",
  IF(LEFT(C907,4)="2025",
    IFERROR(VLOOKUP(C907,{'2025'!B:B,'2025'!A:A},2,FALSE),""),
    IF(LEFT(C907,4)="2026",
      IFERROR(VLOOKUP(C907,{'2026'!B:B,'2026'!A:A},2,FALSE),""),
      ""
    )
  )
)</f>
        <v/>
      </c>
    </row>
    <row r="908" ht="22.5" customHeight="1">
      <c r="A908" s="350"/>
      <c r="B908" s="350"/>
      <c r="C908" s="350"/>
      <c r="D908" s="350"/>
      <c r="E908" s="350"/>
      <c r="F908" s="350"/>
      <c r="G908" s="350"/>
      <c r="H908" s="350"/>
      <c r="I908" s="350"/>
      <c r="J908" s="350" t="str">
        <f t="array" ref="J908">IF(C908="","",
  IF(LEFT(C908,4)="2025",
    IFERROR(VLOOKUP(C908,{'2025'!B:B,'2025'!A:A},2,FALSE),""),
    IF(LEFT(C908,4)="2026",
      IFERROR(VLOOKUP(C908,{'2026'!B:B,'2026'!A:A},2,FALSE),""),
      ""
    )
  )
)</f>
        <v/>
      </c>
    </row>
    <row r="909" ht="22.5" customHeight="1">
      <c r="A909" s="350"/>
      <c r="B909" s="350"/>
      <c r="C909" s="350"/>
      <c r="D909" s="350"/>
      <c r="E909" s="350"/>
      <c r="F909" s="350"/>
      <c r="G909" s="350"/>
      <c r="H909" s="350"/>
      <c r="I909" s="350"/>
      <c r="J909" s="350" t="str">
        <f t="array" ref="J909">IF(C909="","",
  IF(LEFT(C909,4)="2025",
    IFERROR(VLOOKUP(C909,{'2025'!B:B,'2025'!A:A},2,FALSE),""),
    IF(LEFT(C909,4)="2026",
      IFERROR(VLOOKUP(C909,{'2026'!B:B,'2026'!A:A},2,FALSE),""),
      ""
    )
  )
)</f>
        <v/>
      </c>
    </row>
    <row r="910" ht="22.5" customHeight="1">
      <c r="A910" s="350"/>
      <c r="B910" s="350"/>
      <c r="C910" s="350"/>
      <c r="D910" s="350"/>
      <c r="E910" s="350"/>
      <c r="F910" s="350"/>
      <c r="G910" s="350"/>
      <c r="H910" s="350"/>
      <c r="I910" s="350"/>
      <c r="J910" s="350" t="str">
        <f t="array" ref="J910">IF(C910="","",
  IF(LEFT(C910,4)="2025",
    IFERROR(VLOOKUP(C910,{'2025'!B:B,'2025'!A:A},2,FALSE),""),
    IF(LEFT(C910,4)="2026",
      IFERROR(VLOOKUP(C910,{'2026'!B:B,'2026'!A:A},2,FALSE),""),
      ""
    )
  )
)</f>
        <v/>
      </c>
    </row>
    <row r="911" ht="22.5" customHeight="1">
      <c r="A911" s="350"/>
      <c r="B911" s="350"/>
      <c r="C911" s="350"/>
      <c r="D911" s="350"/>
      <c r="E911" s="350"/>
      <c r="F911" s="350"/>
      <c r="G911" s="350"/>
      <c r="H911" s="350"/>
      <c r="I911" s="350"/>
      <c r="J911" s="350" t="str">
        <f t="array" ref="J911">IF(C911="","",
  IF(LEFT(C911,4)="2025",
    IFERROR(VLOOKUP(C911,{'2025'!B:B,'2025'!A:A},2,FALSE),""),
    IF(LEFT(C911,4)="2026",
      IFERROR(VLOOKUP(C911,{'2026'!B:B,'2026'!A:A},2,FALSE),""),
      ""
    )
  )
)</f>
        <v/>
      </c>
    </row>
    <row r="912" ht="22.5" customHeight="1">
      <c r="A912" s="350"/>
      <c r="B912" s="350"/>
      <c r="C912" s="350"/>
      <c r="D912" s="350"/>
      <c r="E912" s="350"/>
      <c r="F912" s="350"/>
      <c r="G912" s="350"/>
      <c r="H912" s="350"/>
      <c r="I912" s="350"/>
      <c r="J912" s="350" t="str">
        <f t="array" ref="J912">IF(C912="","",
  IF(LEFT(C912,4)="2025",
    IFERROR(VLOOKUP(C912,{'2025'!B:B,'2025'!A:A},2,FALSE),""),
    IF(LEFT(C912,4)="2026",
      IFERROR(VLOOKUP(C912,{'2026'!B:B,'2026'!A:A},2,FALSE),""),
      ""
    )
  )
)</f>
        <v/>
      </c>
    </row>
    <row r="913" ht="22.5" customHeight="1">
      <c r="A913" s="350"/>
      <c r="B913" s="350"/>
      <c r="C913" s="350"/>
      <c r="D913" s="350"/>
      <c r="E913" s="350"/>
      <c r="F913" s="350"/>
      <c r="G913" s="350"/>
      <c r="H913" s="350"/>
      <c r="I913" s="350"/>
      <c r="J913" s="350" t="str">
        <f t="array" ref="J913">IF(C913="","",
  IF(LEFT(C913,4)="2025",
    IFERROR(VLOOKUP(C913,{'2025'!B:B,'2025'!A:A},2,FALSE),""),
    IF(LEFT(C913,4)="2026",
      IFERROR(VLOOKUP(C913,{'2026'!B:B,'2026'!A:A},2,FALSE),""),
      ""
    )
  )
)</f>
        <v/>
      </c>
    </row>
    <row r="914" ht="22.5" customHeight="1">
      <c r="A914" s="350"/>
      <c r="B914" s="350"/>
      <c r="C914" s="350"/>
      <c r="D914" s="350"/>
      <c r="E914" s="350"/>
      <c r="F914" s="350"/>
      <c r="G914" s="350"/>
      <c r="H914" s="350"/>
      <c r="I914" s="350"/>
      <c r="J914" s="350" t="str">
        <f t="array" ref="J914">IF(C914="","",
  IF(LEFT(C914,4)="2025",
    IFERROR(VLOOKUP(C914,{'2025'!B:B,'2025'!A:A},2,FALSE),""),
    IF(LEFT(C914,4)="2026",
      IFERROR(VLOOKUP(C914,{'2026'!B:B,'2026'!A:A},2,FALSE),""),
      ""
    )
  )
)</f>
        <v/>
      </c>
    </row>
    <row r="915" ht="22.5" customHeight="1">
      <c r="A915" s="350"/>
      <c r="B915" s="350"/>
      <c r="C915" s="350"/>
      <c r="D915" s="350"/>
      <c r="E915" s="350"/>
      <c r="F915" s="350"/>
      <c r="G915" s="350"/>
      <c r="H915" s="350"/>
      <c r="I915" s="350"/>
      <c r="J915" s="350" t="str">
        <f t="array" ref="J915">IF(C915="","",
  IF(LEFT(C915,4)="2025",
    IFERROR(VLOOKUP(C915,{'2025'!B:B,'2025'!A:A},2,FALSE),""),
    IF(LEFT(C915,4)="2026",
      IFERROR(VLOOKUP(C915,{'2026'!B:B,'2026'!A:A},2,FALSE),""),
      ""
    )
  )
)</f>
        <v/>
      </c>
    </row>
    <row r="916" ht="22.5" customHeight="1">
      <c r="A916" s="350"/>
      <c r="B916" s="350"/>
      <c r="C916" s="350"/>
      <c r="D916" s="350"/>
      <c r="E916" s="350"/>
      <c r="F916" s="350"/>
      <c r="G916" s="350"/>
      <c r="H916" s="350"/>
      <c r="I916" s="350"/>
      <c r="J916" s="350" t="str">
        <f t="array" ref="J916">IF(C916="","",
  IF(LEFT(C916,4)="2025",
    IFERROR(VLOOKUP(C916,{'2025'!B:B,'2025'!A:A},2,FALSE),""),
    IF(LEFT(C916,4)="2026",
      IFERROR(VLOOKUP(C916,{'2026'!B:B,'2026'!A:A},2,FALSE),""),
      ""
    )
  )
)</f>
        <v/>
      </c>
    </row>
    <row r="917" ht="22.5" customHeight="1">
      <c r="A917" s="350"/>
      <c r="B917" s="350"/>
      <c r="C917" s="350"/>
      <c r="D917" s="350"/>
      <c r="E917" s="350"/>
      <c r="F917" s="350"/>
      <c r="G917" s="350"/>
      <c r="H917" s="350"/>
      <c r="I917" s="350"/>
      <c r="J917" s="350" t="str">
        <f t="array" ref="J917">IF(C917="","",
  IF(LEFT(C917,4)="2025",
    IFERROR(VLOOKUP(C917,{'2025'!B:B,'2025'!A:A},2,FALSE),""),
    IF(LEFT(C917,4)="2026",
      IFERROR(VLOOKUP(C917,{'2026'!B:B,'2026'!A:A},2,FALSE),""),
      ""
    )
  )
)</f>
        <v/>
      </c>
    </row>
    <row r="918" ht="22.5" customHeight="1">
      <c r="A918" s="350"/>
      <c r="B918" s="350"/>
      <c r="C918" s="350"/>
      <c r="D918" s="350"/>
      <c r="E918" s="350"/>
      <c r="F918" s="350"/>
      <c r="G918" s="350"/>
      <c r="H918" s="350"/>
      <c r="I918" s="350"/>
      <c r="J918" s="350" t="str">
        <f t="array" ref="J918">IF(C918="","",
  IF(LEFT(C918,4)="2025",
    IFERROR(VLOOKUP(C918,{'2025'!B:B,'2025'!A:A},2,FALSE),""),
    IF(LEFT(C918,4)="2026",
      IFERROR(VLOOKUP(C918,{'2026'!B:B,'2026'!A:A},2,FALSE),""),
      ""
    )
  )
)</f>
        <v/>
      </c>
    </row>
    <row r="919" ht="22.5" customHeight="1">
      <c r="A919" s="350"/>
      <c r="B919" s="350"/>
      <c r="C919" s="350"/>
      <c r="D919" s="350"/>
      <c r="E919" s="350"/>
      <c r="F919" s="350"/>
      <c r="G919" s="350"/>
      <c r="H919" s="350"/>
      <c r="I919" s="350"/>
      <c r="J919" s="350" t="str">
        <f t="array" ref="J919">IF(C919="","",
  IF(LEFT(C919,4)="2025",
    IFERROR(VLOOKUP(C919,{'2025'!B:B,'2025'!A:A},2,FALSE),""),
    IF(LEFT(C919,4)="2026",
      IFERROR(VLOOKUP(C919,{'2026'!B:B,'2026'!A:A},2,FALSE),""),
      ""
    )
  )
)</f>
        <v/>
      </c>
    </row>
    <row r="920" ht="22.5" customHeight="1">
      <c r="A920" s="350"/>
      <c r="B920" s="350"/>
      <c r="C920" s="350"/>
      <c r="D920" s="350"/>
      <c r="E920" s="350"/>
      <c r="F920" s="350"/>
      <c r="G920" s="350"/>
      <c r="H920" s="350"/>
      <c r="I920" s="350"/>
      <c r="J920" s="350" t="str">
        <f t="array" ref="J920">IF(C920="","",
  IF(LEFT(C920,4)="2025",
    IFERROR(VLOOKUP(C920,{'2025'!B:B,'2025'!A:A},2,FALSE),""),
    IF(LEFT(C920,4)="2026",
      IFERROR(VLOOKUP(C920,{'2026'!B:B,'2026'!A:A},2,FALSE),""),
      ""
    )
  )
)</f>
        <v/>
      </c>
    </row>
    <row r="921" ht="22.5" customHeight="1">
      <c r="A921" s="350"/>
      <c r="B921" s="350"/>
      <c r="C921" s="350"/>
      <c r="D921" s="350"/>
      <c r="E921" s="350"/>
      <c r="F921" s="350"/>
      <c r="G921" s="350"/>
      <c r="H921" s="350"/>
      <c r="I921" s="350"/>
      <c r="J921" s="350" t="str">
        <f t="array" ref="J921">IF(C921="","",
  IF(LEFT(C921,4)="2025",
    IFERROR(VLOOKUP(C921,{'2025'!B:B,'2025'!A:A},2,FALSE),""),
    IF(LEFT(C921,4)="2026",
      IFERROR(VLOOKUP(C921,{'2026'!B:B,'2026'!A:A},2,FALSE),""),
      ""
    )
  )
)</f>
        <v/>
      </c>
    </row>
    <row r="922" ht="22.5" customHeight="1">
      <c r="A922" s="350"/>
      <c r="B922" s="350"/>
      <c r="C922" s="350"/>
      <c r="D922" s="350"/>
      <c r="E922" s="350"/>
      <c r="F922" s="350"/>
      <c r="G922" s="350"/>
      <c r="H922" s="350"/>
      <c r="I922" s="350"/>
      <c r="J922" s="350" t="str">
        <f t="array" ref="J922">IF(C922="","",
  IF(LEFT(C922,4)="2025",
    IFERROR(VLOOKUP(C922,{'2025'!B:B,'2025'!A:A},2,FALSE),""),
    IF(LEFT(C922,4)="2026",
      IFERROR(VLOOKUP(C922,{'2026'!B:B,'2026'!A:A},2,FALSE),""),
      ""
    )
  )
)</f>
        <v/>
      </c>
    </row>
    <row r="923" ht="22.5" customHeight="1">
      <c r="A923" s="350"/>
      <c r="B923" s="350"/>
      <c r="C923" s="350"/>
      <c r="D923" s="350"/>
      <c r="E923" s="350"/>
      <c r="F923" s="350"/>
      <c r="G923" s="350"/>
      <c r="H923" s="350"/>
      <c r="I923" s="350"/>
      <c r="J923" s="350" t="str">
        <f t="array" ref="J923">IF(C923="","",
  IF(LEFT(C923,4)="2025",
    IFERROR(VLOOKUP(C923,{'2025'!B:B,'2025'!A:A},2,FALSE),""),
    IF(LEFT(C923,4)="2026",
      IFERROR(VLOOKUP(C923,{'2026'!B:B,'2026'!A:A},2,FALSE),""),
      ""
    )
  )
)</f>
        <v/>
      </c>
    </row>
    <row r="924" ht="22.5" customHeight="1">
      <c r="A924" s="350"/>
      <c r="B924" s="350"/>
      <c r="C924" s="350"/>
      <c r="D924" s="350"/>
      <c r="E924" s="350"/>
      <c r="F924" s="350"/>
      <c r="G924" s="350"/>
      <c r="H924" s="350"/>
      <c r="I924" s="350"/>
      <c r="J924" s="350" t="str">
        <f t="array" ref="J924">IF(C924="","",
  IF(LEFT(C924,4)="2025",
    IFERROR(VLOOKUP(C924,{'2025'!B:B,'2025'!A:A},2,FALSE),""),
    IF(LEFT(C924,4)="2026",
      IFERROR(VLOOKUP(C924,{'2026'!B:B,'2026'!A:A},2,FALSE),""),
      ""
    )
  )
)</f>
        <v/>
      </c>
    </row>
    <row r="925" ht="22.5" customHeight="1">
      <c r="A925" s="350"/>
      <c r="B925" s="350"/>
      <c r="C925" s="350"/>
      <c r="D925" s="350"/>
      <c r="E925" s="350"/>
      <c r="F925" s="350"/>
      <c r="G925" s="350"/>
      <c r="H925" s="350"/>
      <c r="I925" s="350"/>
      <c r="J925" s="350" t="str">
        <f t="array" ref="J925">IF(C925="","",
  IF(LEFT(C925,4)="2025",
    IFERROR(VLOOKUP(C925,{'2025'!B:B,'2025'!A:A},2,FALSE),""),
    IF(LEFT(C925,4)="2026",
      IFERROR(VLOOKUP(C925,{'2026'!B:B,'2026'!A:A},2,FALSE),""),
      ""
    )
  )
)</f>
        <v/>
      </c>
    </row>
    <row r="926" ht="22.5" customHeight="1">
      <c r="A926" s="350"/>
      <c r="B926" s="350"/>
      <c r="C926" s="350"/>
      <c r="D926" s="350"/>
      <c r="E926" s="350"/>
      <c r="F926" s="350"/>
      <c r="G926" s="350"/>
      <c r="H926" s="350"/>
      <c r="I926" s="350"/>
      <c r="J926" s="350" t="str">
        <f t="array" ref="J926">IF(C926="","",
  IF(LEFT(C926,4)="2025",
    IFERROR(VLOOKUP(C926,{'2025'!B:B,'2025'!A:A},2,FALSE),""),
    IF(LEFT(C926,4)="2026",
      IFERROR(VLOOKUP(C926,{'2026'!B:B,'2026'!A:A},2,FALSE),""),
      ""
    )
  )
)</f>
        <v/>
      </c>
    </row>
    <row r="927" ht="22.5" customHeight="1">
      <c r="A927" s="350"/>
      <c r="B927" s="350"/>
      <c r="C927" s="350"/>
      <c r="D927" s="350"/>
      <c r="E927" s="350"/>
      <c r="F927" s="350"/>
      <c r="G927" s="350"/>
      <c r="H927" s="350"/>
      <c r="I927" s="350"/>
      <c r="J927" s="350" t="str">
        <f t="array" ref="J927">IF(C927="","",
  IF(LEFT(C927,4)="2025",
    IFERROR(VLOOKUP(C927,{'2025'!B:B,'2025'!A:A},2,FALSE),""),
    IF(LEFT(C927,4)="2026",
      IFERROR(VLOOKUP(C927,{'2026'!B:B,'2026'!A:A},2,FALSE),""),
      ""
    )
  )
)</f>
        <v/>
      </c>
    </row>
    <row r="928" ht="22.5" customHeight="1">
      <c r="A928" s="350"/>
      <c r="B928" s="350"/>
      <c r="C928" s="350"/>
      <c r="D928" s="350"/>
      <c r="E928" s="350"/>
      <c r="F928" s="350"/>
      <c r="G928" s="350"/>
      <c r="H928" s="350"/>
      <c r="I928" s="350"/>
      <c r="J928" s="350" t="str">
        <f t="array" ref="J928">IF(C928="","",
  IF(LEFT(C928,4)="2025",
    IFERROR(VLOOKUP(C928,{'2025'!B:B,'2025'!A:A},2,FALSE),""),
    IF(LEFT(C928,4)="2026",
      IFERROR(VLOOKUP(C928,{'2026'!B:B,'2026'!A:A},2,FALSE),""),
      ""
    )
  )
)</f>
        <v/>
      </c>
    </row>
    <row r="929" ht="22.5" customHeight="1">
      <c r="A929" s="350"/>
      <c r="B929" s="350"/>
      <c r="C929" s="350"/>
      <c r="D929" s="350"/>
      <c r="E929" s="350"/>
      <c r="F929" s="350"/>
      <c r="G929" s="350"/>
      <c r="H929" s="350"/>
      <c r="I929" s="350"/>
      <c r="J929" s="350" t="str">
        <f t="array" ref="J929">IF(C929="","",
  IF(LEFT(C929,4)="2025",
    IFERROR(VLOOKUP(C929,{'2025'!B:B,'2025'!A:A},2,FALSE),""),
    IF(LEFT(C929,4)="2026",
      IFERROR(VLOOKUP(C929,{'2026'!B:B,'2026'!A:A},2,FALSE),""),
      ""
    )
  )
)</f>
        <v/>
      </c>
    </row>
    <row r="930" ht="22.5" customHeight="1">
      <c r="A930" s="350"/>
      <c r="B930" s="350"/>
      <c r="C930" s="350"/>
      <c r="D930" s="350"/>
      <c r="E930" s="350"/>
      <c r="F930" s="350"/>
      <c r="G930" s="350"/>
      <c r="H930" s="350"/>
      <c r="I930" s="350"/>
      <c r="J930" s="350" t="str">
        <f t="array" ref="J930">IF(C930="","",
  IF(LEFT(C930,4)="2025",
    IFERROR(VLOOKUP(C930,{'2025'!B:B,'2025'!A:A},2,FALSE),""),
    IF(LEFT(C930,4)="2026",
      IFERROR(VLOOKUP(C930,{'2026'!B:B,'2026'!A:A},2,FALSE),""),
      ""
    )
  )
)</f>
        <v/>
      </c>
    </row>
    <row r="931" ht="22.5" customHeight="1">
      <c r="A931" s="350"/>
      <c r="B931" s="350"/>
      <c r="C931" s="350"/>
      <c r="D931" s="350"/>
      <c r="E931" s="350"/>
      <c r="F931" s="350"/>
      <c r="G931" s="350"/>
      <c r="H931" s="350"/>
      <c r="I931" s="350"/>
      <c r="J931" s="350" t="str">
        <f t="array" ref="J931">IF(C931="","",
  IF(LEFT(C931,4)="2025",
    IFERROR(VLOOKUP(C931,{'2025'!B:B,'2025'!A:A},2,FALSE),""),
    IF(LEFT(C931,4)="2026",
      IFERROR(VLOOKUP(C931,{'2026'!B:B,'2026'!A:A},2,FALSE),""),
      ""
    )
  )
)</f>
        <v/>
      </c>
    </row>
    <row r="932" ht="22.5" customHeight="1">
      <c r="A932" s="350"/>
      <c r="B932" s="350"/>
      <c r="C932" s="350"/>
      <c r="D932" s="350"/>
      <c r="E932" s="350"/>
      <c r="F932" s="350"/>
      <c r="G932" s="350"/>
      <c r="H932" s="350"/>
      <c r="I932" s="350"/>
      <c r="J932" s="350" t="str">
        <f t="array" ref="J932">IF(C932="","",
  IF(LEFT(C932,4)="2025",
    IFERROR(VLOOKUP(C932,{'2025'!B:B,'2025'!A:A},2,FALSE),""),
    IF(LEFT(C932,4)="2026",
      IFERROR(VLOOKUP(C932,{'2026'!B:B,'2026'!A:A},2,FALSE),""),
      ""
    )
  )
)</f>
        <v/>
      </c>
    </row>
    <row r="933" ht="22.5" customHeight="1">
      <c r="A933" s="350"/>
      <c r="B933" s="350"/>
      <c r="C933" s="350"/>
      <c r="D933" s="350"/>
      <c r="E933" s="350"/>
      <c r="F933" s="350"/>
      <c r="G933" s="350"/>
      <c r="H933" s="350"/>
      <c r="I933" s="350"/>
      <c r="J933" s="350" t="str">
        <f t="array" ref="J933">IF(C933="","",
  IF(LEFT(C933,4)="2025",
    IFERROR(VLOOKUP(C933,{'2025'!B:B,'2025'!A:A},2,FALSE),""),
    IF(LEFT(C933,4)="2026",
      IFERROR(VLOOKUP(C933,{'2026'!B:B,'2026'!A:A},2,FALSE),""),
      ""
    )
  )
)</f>
        <v/>
      </c>
    </row>
    <row r="934" ht="22.5" customHeight="1">
      <c r="A934" s="350"/>
      <c r="B934" s="350"/>
      <c r="C934" s="350"/>
      <c r="D934" s="350"/>
      <c r="E934" s="350"/>
      <c r="F934" s="350"/>
      <c r="G934" s="350"/>
      <c r="H934" s="350"/>
      <c r="I934" s="350"/>
      <c r="J934" s="350" t="str">
        <f t="array" ref="J934">IF(C934="","",
  IF(LEFT(C934,4)="2025",
    IFERROR(VLOOKUP(C934,{'2025'!B:B,'2025'!A:A},2,FALSE),""),
    IF(LEFT(C934,4)="2026",
      IFERROR(VLOOKUP(C934,{'2026'!B:B,'2026'!A:A},2,FALSE),""),
      ""
    )
  )
)</f>
        <v/>
      </c>
    </row>
    <row r="935" ht="22.5" customHeight="1">
      <c r="A935" s="350"/>
      <c r="B935" s="350"/>
      <c r="C935" s="350"/>
      <c r="D935" s="350"/>
      <c r="E935" s="350"/>
      <c r="F935" s="350"/>
      <c r="G935" s="350"/>
      <c r="H935" s="350"/>
      <c r="I935" s="350"/>
      <c r="J935" s="350" t="str">
        <f t="array" ref="J935">IF(C935="","",
  IF(LEFT(C935,4)="2025",
    IFERROR(VLOOKUP(C935,{'2025'!B:B,'2025'!A:A},2,FALSE),""),
    IF(LEFT(C935,4)="2026",
      IFERROR(VLOOKUP(C935,{'2026'!B:B,'2026'!A:A},2,FALSE),""),
      ""
    )
  )
)</f>
        <v/>
      </c>
    </row>
    <row r="936" ht="22.5" customHeight="1">
      <c r="A936" s="350"/>
      <c r="B936" s="350"/>
      <c r="C936" s="350"/>
      <c r="D936" s="350"/>
      <c r="E936" s="350"/>
      <c r="F936" s="350"/>
      <c r="G936" s="350"/>
      <c r="H936" s="350"/>
      <c r="I936" s="350"/>
      <c r="J936" s="350" t="str">
        <f t="array" ref="J936">IF(C936="","",
  IF(LEFT(C936,4)="2025",
    IFERROR(VLOOKUP(C936,{'2025'!B:B,'2025'!A:A},2,FALSE),""),
    IF(LEFT(C936,4)="2026",
      IFERROR(VLOOKUP(C936,{'2026'!B:B,'2026'!A:A},2,FALSE),""),
      ""
    )
  )
)</f>
        <v/>
      </c>
    </row>
    <row r="937" ht="22.5" customHeight="1">
      <c r="A937" s="350"/>
      <c r="B937" s="350"/>
      <c r="C937" s="350"/>
      <c r="D937" s="350"/>
      <c r="E937" s="350"/>
      <c r="F937" s="350"/>
      <c r="G937" s="350"/>
      <c r="H937" s="350"/>
      <c r="I937" s="350"/>
      <c r="J937" s="350" t="str">
        <f t="array" ref="J937">IF(C937="","",
  IF(LEFT(C937,4)="2025",
    IFERROR(VLOOKUP(C937,{'2025'!B:B,'2025'!A:A},2,FALSE),""),
    IF(LEFT(C937,4)="2026",
      IFERROR(VLOOKUP(C937,{'2026'!B:B,'2026'!A:A},2,FALSE),""),
      ""
    )
  )
)</f>
        <v/>
      </c>
    </row>
    <row r="938" ht="22.5" customHeight="1">
      <c r="A938" s="350"/>
      <c r="B938" s="350"/>
      <c r="C938" s="350"/>
      <c r="D938" s="350"/>
      <c r="E938" s="350"/>
      <c r="F938" s="350"/>
      <c r="G938" s="350"/>
      <c r="H938" s="350"/>
      <c r="I938" s="350"/>
      <c r="J938" s="350" t="str">
        <f t="array" ref="J938">IF(C938="","",
  IF(LEFT(C938,4)="2025",
    IFERROR(VLOOKUP(C938,{'2025'!B:B,'2025'!A:A},2,FALSE),""),
    IF(LEFT(C938,4)="2026",
      IFERROR(VLOOKUP(C938,{'2026'!B:B,'2026'!A:A},2,FALSE),""),
      ""
    )
  )
)</f>
        <v/>
      </c>
    </row>
    <row r="939" ht="22.5" customHeight="1">
      <c r="A939" s="350"/>
      <c r="B939" s="350"/>
      <c r="C939" s="350"/>
      <c r="D939" s="350"/>
      <c r="E939" s="350"/>
      <c r="F939" s="350"/>
      <c r="G939" s="350"/>
      <c r="H939" s="350"/>
      <c r="I939" s="350"/>
      <c r="J939" s="350" t="str">
        <f t="array" ref="J939">IF(C939="","",
  IF(LEFT(C939,4)="2025",
    IFERROR(VLOOKUP(C939,{'2025'!B:B,'2025'!A:A},2,FALSE),""),
    IF(LEFT(C939,4)="2026",
      IFERROR(VLOOKUP(C939,{'2026'!B:B,'2026'!A:A},2,FALSE),""),
      ""
    )
  )
)</f>
        <v/>
      </c>
    </row>
    <row r="940" ht="22.5" customHeight="1">
      <c r="A940" s="350"/>
      <c r="B940" s="350"/>
      <c r="C940" s="350"/>
      <c r="D940" s="350"/>
      <c r="E940" s="350"/>
      <c r="F940" s="350"/>
      <c r="G940" s="350"/>
      <c r="H940" s="350"/>
      <c r="I940" s="350"/>
      <c r="J940" s="350" t="str">
        <f t="array" ref="J940">IF(C940="","",
  IF(LEFT(C940,4)="2025",
    IFERROR(VLOOKUP(C940,{'2025'!B:B,'2025'!A:A},2,FALSE),""),
    IF(LEFT(C940,4)="2026",
      IFERROR(VLOOKUP(C940,{'2026'!B:B,'2026'!A:A},2,FALSE),""),
      ""
    )
  )
)</f>
        <v/>
      </c>
    </row>
    <row r="941" ht="22.5" customHeight="1">
      <c r="A941" s="350"/>
      <c r="B941" s="350"/>
      <c r="C941" s="350"/>
      <c r="D941" s="350"/>
      <c r="E941" s="350"/>
      <c r="F941" s="350"/>
      <c r="G941" s="350"/>
      <c r="H941" s="350"/>
      <c r="I941" s="350"/>
      <c r="J941" s="350" t="str">
        <f t="array" ref="J941">IF(C941="","",
  IF(LEFT(C941,4)="2025",
    IFERROR(VLOOKUP(C941,{'2025'!B:B,'2025'!A:A},2,FALSE),""),
    IF(LEFT(C941,4)="2026",
      IFERROR(VLOOKUP(C941,{'2026'!B:B,'2026'!A:A},2,FALSE),""),
      ""
    )
  )
)</f>
        <v/>
      </c>
    </row>
    <row r="942" ht="22.5" customHeight="1">
      <c r="A942" s="350"/>
      <c r="B942" s="350"/>
      <c r="C942" s="350"/>
      <c r="D942" s="350"/>
      <c r="E942" s="350"/>
      <c r="F942" s="350"/>
      <c r="G942" s="350"/>
      <c r="H942" s="350"/>
      <c r="I942" s="350"/>
      <c r="J942" s="350" t="str">
        <f t="array" ref="J942">IF(C942="","",
  IF(LEFT(C942,4)="2025",
    IFERROR(VLOOKUP(C942,{'2025'!B:B,'2025'!A:A},2,FALSE),""),
    IF(LEFT(C942,4)="2026",
      IFERROR(VLOOKUP(C942,{'2026'!B:B,'2026'!A:A},2,FALSE),""),
      ""
    )
  )
)</f>
        <v/>
      </c>
    </row>
    <row r="943" ht="22.5" customHeight="1">
      <c r="A943" s="350"/>
      <c r="B943" s="350"/>
      <c r="C943" s="350"/>
      <c r="D943" s="350"/>
      <c r="E943" s="350"/>
      <c r="F943" s="350"/>
      <c r="G943" s="350"/>
      <c r="H943" s="350"/>
      <c r="I943" s="350"/>
      <c r="J943" s="350" t="str">
        <f t="array" ref="J943">IF(C943="","",
  IF(LEFT(C943,4)="2025",
    IFERROR(VLOOKUP(C943,{'2025'!B:B,'2025'!A:A},2,FALSE),""),
    IF(LEFT(C943,4)="2026",
      IFERROR(VLOOKUP(C943,{'2026'!B:B,'2026'!A:A},2,FALSE),""),
      ""
    )
  )
)</f>
        <v/>
      </c>
    </row>
    <row r="944" ht="22.5" customHeight="1">
      <c r="A944" s="350"/>
      <c r="B944" s="350"/>
      <c r="C944" s="350"/>
      <c r="D944" s="350"/>
      <c r="E944" s="350"/>
      <c r="F944" s="350"/>
      <c r="G944" s="350"/>
      <c r="H944" s="350"/>
      <c r="I944" s="350"/>
      <c r="J944" s="350" t="str">
        <f t="array" ref="J944">IF(C944="","",
  IF(LEFT(C944,4)="2025",
    IFERROR(VLOOKUP(C944,{'2025'!B:B,'2025'!A:A},2,FALSE),""),
    IF(LEFT(C944,4)="2026",
      IFERROR(VLOOKUP(C944,{'2026'!B:B,'2026'!A:A},2,FALSE),""),
      ""
    )
  )
)</f>
        <v/>
      </c>
    </row>
    <row r="945" ht="22.5" customHeight="1">
      <c r="A945" s="350"/>
      <c r="B945" s="350"/>
      <c r="C945" s="350"/>
      <c r="D945" s="350"/>
      <c r="E945" s="350"/>
      <c r="F945" s="350"/>
      <c r="G945" s="350"/>
      <c r="H945" s="350"/>
      <c r="I945" s="350"/>
      <c r="J945" s="350" t="str">
        <f t="array" ref="J945">IF(C945="","",
  IF(LEFT(C945,4)="2025",
    IFERROR(VLOOKUP(C945,{'2025'!B:B,'2025'!A:A},2,FALSE),""),
    IF(LEFT(C945,4)="2026",
      IFERROR(VLOOKUP(C945,{'2026'!B:B,'2026'!A:A},2,FALSE),""),
      ""
    )
  )
)</f>
        <v/>
      </c>
    </row>
    <row r="946" ht="22.5" customHeight="1">
      <c r="A946" s="350"/>
      <c r="B946" s="350"/>
      <c r="C946" s="350"/>
      <c r="D946" s="350"/>
      <c r="E946" s="350"/>
      <c r="F946" s="350"/>
      <c r="G946" s="350"/>
      <c r="H946" s="350"/>
      <c r="I946" s="350"/>
      <c r="J946" s="350" t="str">
        <f t="array" ref="J946">IF(C946="","",
  IF(LEFT(C946,4)="2025",
    IFERROR(VLOOKUP(C946,{'2025'!B:B,'2025'!A:A},2,FALSE),""),
    IF(LEFT(C946,4)="2026",
      IFERROR(VLOOKUP(C946,{'2026'!B:B,'2026'!A:A},2,FALSE),""),
      ""
    )
  )
)</f>
        <v/>
      </c>
    </row>
    <row r="947" ht="22.5" customHeight="1">
      <c r="A947" s="350"/>
      <c r="B947" s="350"/>
      <c r="C947" s="350"/>
      <c r="D947" s="350"/>
      <c r="E947" s="350"/>
      <c r="F947" s="350"/>
      <c r="G947" s="350"/>
      <c r="H947" s="350"/>
      <c r="I947" s="350"/>
      <c r="J947" s="350" t="str">
        <f t="array" ref="J947">IF(C947="","",
  IF(LEFT(C947,4)="2025",
    IFERROR(VLOOKUP(C947,{'2025'!B:B,'2025'!A:A},2,FALSE),""),
    IF(LEFT(C947,4)="2026",
      IFERROR(VLOOKUP(C947,{'2026'!B:B,'2026'!A:A},2,FALSE),""),
      ""
    )
  )
)</f>
        <v/>
      </c>
    </row>
    <row r="948" ht="22.5" customHeight="1">
      <c r="A948" s="350"/>
      <c r="B948" s="350"/>
      <c r="C948" s="350"/>
      <c r="D948" s="350"/>
      <c r="E948" s="350"/>
      <c r="F948" s="350"/>
      <c r="G948" s="350"/>
      <c r="H948" s="350"/>
      <c r="I948" s="350"/>
      <c r="J948" s="350" t="str">
        <f t="array" ref="J948">IF(C948="","",
  IF(LEFT(C948,4)="2025",
    IFERROR(VLOOKUP(C948,{'2025'!B:B,'2025'!A:A},2,FALSE),""),
    IF(LEFT(C948,4)="2026",
      IFERROR(VLOOKUP(C948,{'2026'!B:B,'2026'!A:A},2,FALSE),""),
      ""
    )
  )
)</f>
        <v/>
      </c>
    </row>
    <row r="949" ht="22.5" customHeight="1">
      <c r="A949" s="350"/>
      <c r="B949" s="350"/>
      <c r="C949" s="350"/>
      <c r="D949" s="350"/>
      <c r="E949" s="350"/>
      <c r="F949" s="350"/>
      <c r="G949" s="350"/>
      <c r="H949" s="350"/>
      <c r="I949" s="350"/>
      <c r="J949" s="350" t="str">
        <f t="array" ref="J949">IF(C949="","",
  IF(LEFT(C949,4)="2025",
    IFERROR(VLOOKUP(C949,{'2025'!B:B,'2025'!A:A},2,FALSE),""),
    IF(LEFT(C949,4)="2026",
      IFERROR(VLOOKUP(C949,{'2026'!B:B,'2026'!A:A},2,FALSE),""),
      ""
    )
  )
)</f>
        <v/>
      </c>
    </row>
    <row r="950" ht="22.5" customHeight="1">
      <c r="A950" s="350"/>
      <c r="B950" s="350"/>
      <c r="C950" s="350"/>
      <c r="D950" s="350"/>
      <c r="E950" s="350"/>
      <c r="F950" s="350"/>
      <c r="G950" s="350"/>
      <c r="H950" s="350"/>
      <c r="I950" s="350"/>
      <c r="J950" s="350" t="str">
        <f t="array" ref="J950">IF(C950="","",
  IF(LEFT(C950,4)="2025",
    IFERROR(VLOOKUP(C950,{'2025'!B:B,'2025'!A:A},2,FALSE),""),
    IF(LEFT(C950,4)="2026",
      IFERROR(VLOOKUP(C950,{'2026'!B:B,'2026'!A:A},2,FALSE),""),
      ""
    )
  )
)</f>
        <v/>
      </c>
    </row>
    <row r="951" ht="22.5" customHeight="1">
      <c r="A951" s="350"/>
      <c r="B951" s="350"/>
      <c r="C951" s="350"/>
      <c r="D951" s="350"/>
      <c r="E951" s="350"/>
      <c r="F951" s="350"/>
      <c r="G951" s="350"/>
      <c r="H951" s="350"/>
      <c r="I951" s="350"/>
      <c r="J951" s="350" t="str">
        <f t="array" ref="J951">IF(C951="","",
  IF(LEFT(C951,4)="2025",
    IFERROR(VLOOKUP(C951,{'2025'!B:B,'2025'!A:A},2,FALSE),""),
    IF(LEFT(C951,4)="2026",
      IFERROR(VLOOKUP(C951,{'2026'!B:B,'2026'!A:A},2,FALSE),""),
      ""
    )
  )
)</f>
        <v/>
      </c>
    </row>
    <row r="952" ht="22.5" customHeight="1">
      <c r="A952" s="350"/>
      <c r="B952" s="350"/>
      <c r="C952" s="350"/>
      <c r="D952" s="350"/>
      <c r="E952" s="350"/>
      <c r="F952" s="350"/>
      <c r="G952" s="350"/>
      <c r="H952" s="350"/>
      <c r="I952" s="350"/>
      <c r="J952" s="350" t="str">
        <f t="array" ref="J952">IF(C952="","",
  IF(LEFT(C952,4)="2025",
    IFERROR(VLOOKUP(C952,{'2025'!B:B,'2025'!A:A},2,FALSE),""),
    IF(LEFT(C952,4)="2026",
      IFERROR(VLOOKUP(C952,{'2026'!B:B,'2026'!A:A},2,FALSE),""),
      ""
    )
  )
)</f>
        <v/>
      </c>
    </row>
    <row r="953" ht="22.5" customHeight="1">
      <c r="A953" s="350"/>
      <c r="B953" s="350"/>
      <c r="C953" s="350"/>
      <c r="D953" s="350"/>
      <c r="E953" s="350"/>
      <c r="F953" s="350"/>
      <c r="G953" s="350"/>
      <c r="H953" s="350"/>
      <c r="I953" s="350"/>
      <c r="J953" s="350" t="str">
        <f t="array" ref="J953">IF(C953="","",
  IF(LEFT(C953,4)="2025",
    IFERROR(VLOOKUP(C953,{'2025'!B:B,'2025'!A:A},2,FALSE),""),
    IF(LEFT(C953,4)="2026",
      IFERROR(VLOOKUP(C953,{'2026'!B:B,'2026'!A:A},2,FALSE),""),
      ""
    )
  )
)</f>
        <v/>
      </c>
    </row>
    <row r="954" ht="22.5" customHeight="1">
      <c r="A954" s="350"/>
      <c r="B954" s="350"/>
      <c r="C954" s="350"/>
      <c r="D954" s="350"/>
      <c r="E954" s="350"/>
      <c r="F954" s="350"/>
      <c r="G954" s="350"/>
      <c r="H954" s="350"/>
      <c r="I954" s="350"/>
      <c r="J954" s="350" t="str">
        <f t="array" ref="J954">IF(C954="","",
  IF(LEFT(C954,4)="2025",
    IFERROR(VLOOKUP(C954,{'2025'!B:B,'2025'!A:A},2,FALSE),""),
    IF(LEFT(C954,4)="2026",
      IFERROR(VLOOKUP(C954,{'2026'!B:B,'2026'!A:A},2,FALSE),""),
      ""
    )
  )
)</f>
        <v/>
      </c>
    </row>
    <row r="955" ht="22.5" customHeight="1">
      <c r="A955" s="350"/>
      <c r="B955" s="350"/>
      <c r="C955" s="350"/>
      <c r="D955" s="350"/>
      <c r="E955" s="350"/>
      <c r="F955" s="350"/>
      <c r="G955" s="350"/>
      <c r="H955" s="350"/>
      <c r="I955" s="350"/>
      <c r="J955" s="350" t="str">
        <f t="array" ref="J955">IF(C955="","",
  IF(LEFT(C955,4)="2025",
    IFERROR(VLOOKUP(C955,{'2025'!B:B,'2025'!A:A},2,FALSE),""),
    IF(LEFT(C955,4)="2026",
      IFERROR(VLOOKUP(C955,{'2026'!B:B,'2026'!A:A},2,FALSE),""),
      ""
    )
  )
)</f>
        <v/>
      </c>
    </row>
    <row r="956" ht="22.5" customHeight="1">
      <c r="A956" s="350"/>
      <c r="B956" s="350"/>
      <c r="C956" s="350"/>
      <c r="D956" s="350"/>
      <c r="E956" s="350"/>
      <c r="F956" s="350"/>
      <c r="G956" s="350"/>
      <c r="H956" s="350"/>
      <c r="I956" s="350"/>
      <c r="J956" s="350" t="str">
        <f t="array" ref="J956">IF(C956="","",
  IF(LEFT(C956,4)="2025",
    IFERROR(VLOOKUP(C956,{'2025'!B:B,'2025'!A:A},2,FALSE),""),
    IF(LEFT(C956,4)="2026",
      IFERROR(VLOOKUP(C956,{'2026'!B:B,'2026'!A:A},2,FALSE),""),
      ""
    )
  )
)</f>
        <v/>
      </c>
    </row>
    <row r="957" ht="22.5" customHeight="1">
      <c r="A957" s="350"/>
      <c r="B957" s="350"/>
      <c r="C957" s="350"/>
      <c r="D957" s="350"/>
      <c r="E957" s="350"/>
      <c r="F957" s="350"/>
      <c r="G957" s="350"/>
      <c r="H957" s="350"/>
      <c r="I957" s="350"/>
      <c r="J957" s="350" t="str">
        <f t="array" ref="J957">IF(C957="","",
  IF(LEFT(C957,4)="2025",
    IFERROR(VLOOKUP(C957,{'2025'!B:B,'2025'!A:A},2,FALSE),""),
    IF(LEFT(C957,4)="2026",
      IFERROR(VLOOKUP(C957,{'2026'!B:B,'2026'!A:A},2,FALSE),""),
      ""
    )
  )
)</f>
        <v/>
      </c>
    </row>
    <row r="958" ht="22.5" customHeight="1">
      <c r="A958" s="350"/>
      <c r="B958" s="350"/>
      <c r="C958" s="350"/>
      <c r="D958" s="350"/>
      <c r="E958" s="350"/>
      <c r="F958" s="350"/>
      <c r="G958" s="350"/>
      <c r="H958" s="350"/>
      <c r="I958" s="350"/>
      <c r="J958" s="350" t="str">
        <f t="array" ref="J958">IF(C958="","",
  IF(LEFT(C958,4)="2025",
    IFERROR(VLOOKUP(C958,{'2025'!B:B,'2025'!A:A},2,FALSE),""),
    IF(LEFT(C958,4)="2026",
      IFERROR(VLOOKUP(C958,{'2026'!B:B,'2026'!A:A},2,FALSE),""),
      ""
    )
  )
)</f>
        <v/>
      </c>
    </row>
    <row r="959" ht="22.5" customHeight="1">
      <c r="A959" s="350"/>
      <c r="B959" s="350"/>
      <c r="C959" s="350"/>
      <c r="D959" s="350"/>
      <c r="E959" s="350"/>
      <c r="F959" s="350"/>
      <c r="G959" s="350"/>
      <c r="H959" s="350"/>
      <c r="I959" s="350"/>
      <c r="J959" s="350" t="str">
        <f t="array" ref="J959">IF(C959="","",
  IF(LEFT(C959,4)="2025",
    IFERROR(VLOOKUP(C959,{'2025'!B:B,'2025'!A:A},2,FALSE),""),
    IF(LEFT(C959,4)="2026",
      IFERROR(VLOOKUP(C959,{'2026'!B:B,'2026'!A:A},2,FALSE),""),
      ""
    )
  )
)</f>
        <v/>
      </c>
    </row>
    <row r="960" ht="22.5" customHeight="1">
      <c r="A960" s="350"/>
      <c r="B960" s="350"/>
      <c r="C960" s="350"/>
      <c r="D960" s="350"/>
      <c r="E960" s="350"/>
      <c r="F960" s="350"/>
      <c r="G960" s="350"/>
      <c r="H960" s="350"/>
      <c r="I960" s="350"/>
      <c r="J960" s="350" t="str">
        <f t="array" ref="J960">IF(C960="","",
  IF(LEFT(C960,4)="2025",
    IFERROR(VLOOKUP(C960,{'2025'!B:B,'2025'!A:A},2,FALSE),""),
    IF(LEFT(C960,4)="2026",
      IFERROR(VLOOKUP(C960,{'2026'!B:B,'2026'!A:A},2,FALSE),""),
      ""
    )
  )
)</f>
        <v/>
      </c>
    </row>
    <row r="961" ht="22.5" customHeight="1">
      <c r="A961" s="350"/>
      <c r="B961" s="350"/>
      <c r="C961" s="350"/>
      <c r="D961" s="350"/>
      <c r="E961" s="350"/>
      <c r="F961" s="350"/>
      <c r="G961" s="350"/>
      <c r="H961" s="350"/>
      <c r="I961" s="350"/>
      <c r="J961" s="350" t="str">
        <f t="array" ref="J961">IF(C961="","",
  IF(LEFT(C961,4)="2025",
    IFERROR(VLOOKUP(C961,{'2025'!B:B,'2025'!A:A},2,FALSE),""),
    IF(LEFT(C961,4)="2026",
      IFERROR(VLOOKUP(C961,{'2026'!B:B,'2026'!A:A},2,FALSE),""),
      ""
    )
  )
)</f>
        <v/>
      </c>
    </row>
    <row r="962" ht="22.5" customHeight="1">
      <c r="A962" s="350"/>
      <c r="B962" s="350"/>
      <c r="C962" s="350"/>
      <c r="D962" s="350"/>
      <c r="E962" s="350"/>
      <c r="F962" s="350"/>
      <c r="G962" s="350"/>
      <c r="H962" s="350"/>
      <c r="I962" s="350"/>
      <c r="J962" s="350" t="str">
        <f t="array" ref="J962">IF(C962="","",
  IF(LEFT(C962,4)="2025",
    IFERROR(VLOOKUP(C962,{'2025'!B:B,'2025'!A:A},2,FALSE),""),
    IF(LEFT(C962,4)="2026",
      IFERROR(VLOOKUP(C962,{'2026'!B:B,'2026'!A:A},2,FALSE),""),
      ""
    )
  )
)</f>
        <v/>
      </c>
    </row>
    <row r="963" ht="22.5" customHeight="1">
      <c r="A963" s="350"/>
      <c r="B963" s="350"/>
      <c r="C963" s="350"/>
      <c r="D963" s="350"/>
      <c r="E963" s="350"/>
      <c r="F963" s="350"/>
      <c r="G963" s="350"/>
      <c r="H963" s="350"/>
      <c r="I963" s="350"/>
      <c r="J963" s="350" t="str">
        <f t="array" ref="J963">IF(C963="","",
  IF(LEFT(C963,4)="2025",
    IFERROR(VLOOKUP(C963,{'2025'!B:B,'2025'!A:A},2,FALSE),""),
    IF(LEFT(C963,4)="2026",
      IFERROR(VLOOKUP(C963,{'2026'!B:B,'2026'!A:A},2,FALSE),""),
      ""
    )
  )
)</f>
        <v/>
      </c>
    </row>
    <row r="964" ht="22.5" customHeight="1">
      <c r="A964" s="350"/>
      <c r="B964" s="350"/>
      <c r="C964" s="350"/>
      <c r="D964" s="350"/>
      <c r="E964" s="350"/>
      <c r="F964" s="350"/>
      <c r="G964" s="350"/>
      <c r="H964" s="350"/>
      <c r="I964" s="350"/>
      <c r="J964" s="350" t="str">
        <f t="array" ref="J964">IF(C964="","",
  IF(LEFT(C964,4)="2025",
    IFERROR(VLOOKUP(C964,{'2025'!B:B,'2025'!A:A},2,FALSE),""),
    IF(LEFT(C964,4)="2026",
      IFERROR(VLOOKUP(C964,{'2026'!B:B,'2026'!A:A},2,FALSE),""),
      ""
    )
  )
)</f>
        <v/>
      </c>
    </row>
    <row r="965" ht="22.5" customHeight="1">
      <c r="A965" s="350"/>
      <c r="B965" s="350"/>
      <c r="C965" s="350"/>
      <c r="D965" s="350"/>
      <c r="E965" s="350"/>
      <c r="F965" s="350"/>
      <c r="G965" s="350"/>
      <c r="H965" s="350"/>
      <c r="I965" s="350"/>
      <c r="J965" s="350" t="str">
        <f t="array" ref="J965">IF(C965="","",
  IF(LEFT(C965,4)="2025",
    IFERROR(VLOOKUP(C965,{'2025'!B:B,'2025'!A:A},2,FALSE),""),
    IF(LEFT(C965,4)="2026",
      IFERROR(VLOOKUP(C965,{'2026'!B:B,'2026'!A:A},2,FALSE),""),
      ""
    )
  )
)</f>
        <v/>
      </c>
    </row>
    <row r="966" ht="22.5" customHeight="1">
      <c r="A966" s="350"/>
      <c r="B966" s="350"/>
      <c r="C966" s="350"/>
      <c r="D966" s="350"/>
      <c r="E966" s="350"/>
      <c r="F966" s="350"/>
      <c r="G966" s="350"/>
      <c r="H966" s="350"/>
      <c r="I966" s="350"/>
      <c r="J966" s="350" t="str">
        <f t="array" ref="J966">IF(C966="","",
  IF(LEFT(C966,4)="2025",
    IFERROR(VLOOKUP(C966,{'2025'!B:B,'2025'!A:A},2,FALSE),""),
    IF(LEFT(C966,4)="2026",
      IFERROR(VLOOKUP(C966,{'2026'!B:B,'2026'!A:A},2,FALSE),""),
      ""
    )
  )
)</f>
        <v/>
      </c>
    </row>
    <row r="967" ht="22.5" customHeight="1">
      <c r="A967" s="350"/>
      <c r="B967" s="350"/>
      <c r="C967" s="350"/>
      <c r="D967" s="350"/>
      <c r="E967" s="350"/>
      <c r="F967" s="350"/>
      <c r="G967" s="350"/>
      <c r="H967" s="350"/>
      <c r="I967" s="350"/>
      <c r="J967" s="350" t="str">
        <f t="array" ref="J967">IF(C967="","",
  IF(LEFT(C967,4)="2025",
    IFERROR(VLOOKUP(C967,{'2025'!B:B,'2025'!A:A},2,FALSE),""),
    IF(LEFT(C967,4)="2026",
      IFERROR(VLOOKUP(C967,{'2026'!B:B,'2026'!A:A},2,FALSE),""),
      ""
    )
  )
)</f>
        <v/>
      </c>
    </row>
    <row r="968" ht="22.5" customHeight="1">
      <c r="A968" s="350"/>
      <c r="B968" s="350"/>
      <c r="C968" s="350"/>
      <c r="D968" s="350"/>
      <c r="E968" s="350"/>
      <c r="F968" s="350"/>
      <c r="G968" s="350"/>
      <c r="H968" s="350"/>
      <c r="I968" s="350"/>
      <c r="J968" s="350" t="str">
        <f t="array" ref="J968">IF(C968="","",
  IF(LEFT(C968,4)="2025",
    IFERROR(VLOOKUP(C968,{'2025'!B:B,'2025'!A:A},2,FALSE),""),
    IF(LEFT(C968,4)="2026",
      IFERROR(VLOOKUP(C968,{'2026'!B:B,'2026'!A:A},2,FALSE),""),
      ""
    )
  )
)</f>
        <v/>
      </c>
    </row>
    <row r="969" ht="22.5" customHeight="1">
      <c r="A969" s="350"/>
      <c r="B969" s="350"/>
      <c r="C969" s="350"/>
      <c r="D969" s="350"/>
      <c r="E969" s="350"/>
      <c r="F969" s="350"/>
      <c r="G969" s="350"/>
      <c r="H969" s="350"/>
      <c r="I969" s="350"/>
      <c r="J969" s="350" t="str">
        <f t="array" ref="J969">IF(C969="","",
  IF(LEFT(C969,4)="2025",
    IFERROR(VLOOKUP(C969,{'2025'!B:B,'2025'!A:A},2,FALSE),""),
    IF(LEFT(C969,4)="2026",
      IFERROR(VLOOKUP(C969,{'2026'!B:B,'2026'!A:A},2,FALSE),""),
      ""
    )
  )
)</f>
        <v/>
      </c>
    </row>
    <row r="970" ht="22.5" customHeight="1">
      <c r="A970" s="350"/>
      <c r="B970" s="350"/>
      <c r="C970" s="350"/>
      <c r="D970" s="350"/>
      <c r="E970" s="350"/>
      <c r="F970" s="350"/>
      <c r="G970" s="350"/>
      <c r="H970" s="350"/>
      <c r="I970" s="350"/>
      <c r="J970" s="350" t="str">
        <f t="array" ref="J970">IF(C970="","",
  IF(LEFT(C970,4)="2025",
    IFERROR(VLOOKUP(C970,{'2025'!B:B,'2025'!A:A},2,FALSE),""),
    IF(LEFT(C970,4)="2026",
      IFERROR(VLOOKUP(C970,{'2026'!B:B,'2026'!A:A},2,FALSE),""),
      ""
    )
  )
)</f>
        <v/>
      </c>
    </row>
    <row r="971" ht="22.5" customHeight="1">
      <c r="A971" s="350"/>
      <c r="B971" s="350"/>
      <c r="C971" s="350"/>
      <c r="D971" s="350"/>
      <c r="E971" s="350"/>
      <c r="F971" s="350"/>
      <c r="G971" s="350"/>
      <c r="H971" s="350"/>
      <c r="I971" s="350"/>
      <c r="J971" s="350" t="str">
        <f t="array" ref="J971">IF(C971="","",
  IF(LEFT(C971,4)="2025",
    IFERROR(VLOOKUP(C971,{'2025'!B:B,'2025'!A:A},2,FALSE),""),
    IF(LEFT(C971,4)="2026",
      IFERROR(VLOOKUP(C971,{'2026'!B:B,'2026'!A:A},2,FALSE),""),
      ""
    )
  )
)</f>
        <v/>
      </c>
    </row>
    <row r="972" ht="22.5" customHeight="1">
      <c r="A972" s="350"/>
      <c r="B972" s="350"/>
      <c r="C972" s="350"/>
      <c r="D972" s="350"/>
      <c r="E972" s="350"/>
      <c r="F972" s="350"/>
      <c r="G972" s="350"/>
      <c r="H972" s="350"/>
      <c r="I972" s="350"/>
      <c r="J972" s="350" t="str">
        <f t="array" ref="J972">IF(C972="","",
  IF(LEFT(C972,4)="2025",
    IFERROR(VLOOKUP(C972,{'2025'!B:B,'2025'!A:A},2,FALSE),""),
    IF(LEFT(C972,4)="2026",
      IFERROR(VLOOKUP(C972,{'2026'!B:B,'2026'!A:A},2,FALSE),""),
      ""
    )
  )
)</f>
        <v/>
      </c>
    </row>
    <row r="973" ht="22.5" customHeight="1">
      <c r="A973" s="350"/>
      <c r="B973" s="350"/>
      <c r="C973" s="350"/>
      <c r="D973" s="350"/>
      <c r="E973" s="350"/>
      <c r="F973" s="350"/>
      <c r="G973" s="350"/>
      <c r="H973" s="350"/>
      <c r="I973" s="350"/>
      <c r="J973" s="350" t="str">
        <f t="array" ref="J973">IF(C973="","",
  IF(LEFT(C973,4)="2025",
    IFERROR(VLOOKUP(C973,{'2025'!B:B,'2025'!A:A},2,FALSE),""),
    IF(LEFT(C973,4)="2026",
      IFERROR(VLOOKUP(C973,{'2026'!B:B,'2026'!A:A},2,FALSE),""),
      ""
    )
  )
)</f>
        <v/>
      </c>
    </row>
    <row r="974" ht="22.5" customHeight="1">
      <c r="A974" s="350"/>
      <c r="B974" s="350"/>
      <c r="C974" s="350"/>
      <c r="D974" s="350"/>
      <c r="E974" s="350"/>
      <c r="F974" s="350"/>
      <c r="G974" s="350"/>
      <c r="H974" s="350"/>
      <c r="I974" s="350"/>
      <c r="J974" s="350" t="str">
        <f t="array" ref="J974">IF(C974="","",
  IF(LEFT(C974,4)="2025",
    IFERROR(VLOOKUP(C974,{'2025'!B:B,'2025'!A:A},2,FALSE),""),
    IF(LEFT(C974,4)="2026",
      IFERROR(VLOOKUP(C974,{'2026'!B:B,'2026'!A:A},2,FALSE),""),
      ""
    )
  )
)</f>
        <v/>
      </c>
    </row>
    <row r="975" ht="22.5" customHeight="1">
      <c r="A975" s="350"/>
      <c r="B975" s="350"/>
      <c r="C975" s="350"/>
      <c r="D975" s="350"/>
      <c r="E975" s="350"/>
      <c r="F975" s="350"/>
      <c r="G975" s="350"/>
      <c r="H975" s="350"/>
      <c r="I975" s="350"/>
      <c r="J975" s="350" t="str">
        <f t="array" ref="J975">IF(C975="","",
  IF(LEFT(C975,4)="2025",
    IFERROR(VLOOKUP(C975,{'2025'!B:B,'2025'!A:A},2,FALSE),""),
    IF(LEFT(C975,4)="2026",
      IFERROR(VLOOKUP(C975,{'2026'!B:B,'2026'!A:A},2,FALSE),""),
      ""
    )
  )
)</f>
        <v/>
      </c>
    </row>
    <row r="976" ht="22.5" customHeight="1">
      <c r="A976" s="350"/>
      <c r="B976" s="350"/>
      <c r="C976" s="350"/>
      <c r="D976" s="350"/>
      <c r="E976" s="350"/>
      <c r="F976" s="350"/>
      <c r="G976" s="350"/>
      <c r="H976" s="350"/>
      <c r="I976" s="350"/>
      <c r="J976" s="350" t="str">
        <f t="array" ref="J976">IF(C976="","",
  IF(LEFT(C976,4)="2025",
    IFERROR(VLOOKUP(C976,{'2025'!B:B,'2025'!A:A},2,FALSE),""),
    IF(LEFT(C976,4)="2026",
      IFERROR(VLOOKUP(C976,{'2026'!B:B,'2026'!A:A},2,FALSE),""),
      ""
    )
  )
)</f>
        <v/>
      </c>
    </row>
    <row r="977" ht="22.5" customHeight="1">
      <c r="A977" s="350"/>
      <c r="B977" s="350"/>
      <c r="C977" s="350"/>
      <c r="D977" s="350"/>
      <c r="E977" s="350"/>
      <c r="F977" s="350"/>
      <c r="G977" s="350"/>
      <c r="H977" s="350"/>
      <c r="I977" s="350"/>
      <c r="J977" s="350" t="str">
        <f t="array" ref="J977">IF(C977="","",
  IF(LEFT(C977,4)="2025",
    IFERROR(VLOOKUP(C977,{'2025'!B:B,'2025'!A:A},2,FALSE),""),
    IF(LEFT(C977,4)="2026",
      IFERROR(VLOOKUP(C977,{'2026'!B:B,'2026'!A:A},2,FALSE),""),
      ""
    )
  )
)</f>
        <v/>
      </c>
    </row>
    <row r="978" ht="22.5" customHeight="1">
      <c r="A978" s="350"/>
      <c r="B978" s="350"/>
      <c r="C978" s="350"/>
      <c r="D978" s="350"/>
      <c r="E978" s="350"/>
      <c r="F978" s="350"/>
      <c r="G978" s="350"/>
      <c r="H978" s="350"/>
      <c r="I978" s="350"/>
      <c r="J978" s="350" t="str">
        <f t="array" ref="J978">IF(C978="","",
  IF(LEFT(C978,4)="2025",
    IFERROR(VLOOKUP(C978,{'2025'!B:B,'2025'!A:A},2,FALSE),""),
    IF(LEFT(C978,4)="2026",
      IFERROR(VLOOKUP(C978,{'2026'!B:B,'2026'!A:A},2,FALSE),""),
      ""
    )
  )
)</f>
        <v/>
      </c>
    </row>
    <row r="979" ht="22.5" customHeight="1">
      <c r="A979" s="350"/>
      <c r="B979" s="350"/>
      <c r="C979" s="350"/>
      <c r="D979" s="350"/>
      <c r="E979" s="350"/>
      <c r="F979" s="350"/>
      <c r="G979" s="350"/>
      <c r="H979" s="350"/>
      <c r="I979" s="350"/>
      <c r="J979" s="350" t="str">
        <f t="array" ref="J979">IF(C979="","",
  IF(LEFT(C979,4)="2025",
    IFERROR(VLOOKUP(C979,{'2025'!B:B,'2025'!A:A},2,FALSE),""),
    IF(LEFT(C979,4)="2026",
      IFERROR(VLOOKUP(C979,{'2026'!B:B,'2026'!A:A},2,FALSE),""),
      ""
    )
  )
)</f>
        <v/>
      </c>
    </row>
    <row r="980" ht="22.5" customHeight="1">
      <c r="A980" s="350"/>
      <c r="B980" s="350"/>
      <c r="C980" s="350"/>
      <c r="D980" s="350"/>
      <c r="E980" s="350"/>
      <c r="F980" s="350"/>
      <c r="G980" s="350"/>
      <c r="H980" s="350"/>
      <c r="I980" s="350"/>
      <c r="J980" s="350" t="str">
        <f t="array" ref="J980">IF(C980="","",
  IF(LEFT(C980,4)="2025",
    IFERROR(VLOOKUP(C980,{'2025'!B:B,'2025'!A:A},2,FALSE),""),
    IF(LEFT(C980,4)="2026",
      IFERROR(VLOOKUP(C980,{'2026'!B:B,'2026'!A:A},2,FALSE),""),
      ""
    )
  )
)</f>
        <v/>
      </c>
    </row>
    <row r="981" ht="22.5" customHeight="1">
      <c r="A981" s="350"/>
      <c r="B981" s="350"/>
      <c r="C981" s="350"/>
      <c r="D981" s="350"/>
      <c r="E981" s="350"/>
      <c r="F981" s="350"/>
      <c r="G981" s="350"/>
      <c r="H981" s="350"/>
      <c r="I981" s="350"/>
      <c r="J981" s="350" t="str">
        <f t="array" ref="J981">IF(C981="","",
  IF(LEFT(C981,4)="2025",
    IFERROR(VLOOKUP(C981,{'2025'!B:B,'2025'!A:A},2,FALSE),""),
    IF(LEFT(C981,4)="2026",
      IFERROR(VLOOKUP(C981,{'2026'!B:B,'2026'!A:A},2,FALSE),""),
      ""
    )
  )
)</f>
        <v/>
      </c>
    </row>
    <row r="982" ht="22.5" customHeight="1">
      <c r="A982" s="350"/>
      <c r="B982" s="350"/>
      <c r="C982" s="350"/>
      <c r="D982" s="350"/>
      <c r="E982" s="350"/>
      <c r="F982" s="350"/>
      <c r="G982" s="350"/>
      <c r="H982" s="350"/>
      <c r="I982" s="350"/>
      <c r="J982" s="350" t="str">
        <f t="array" ref="J982">IF(C982="","",
  IF(LEFT(C982,4)="2025",
    IFERROR(VLOOKUP(C982,{'2025'!B:B,'2025'!A:A},2,FALSE),""),
    IF(LEFT(C982,4)="2026",
      IFERROR(VLOOKUP(C982,{'2026'!B:B,'2026'!A:A},2,FALSE),""),
      ""
    )
  )
)</f>
        <v/>
      </c>
    </row>
    <row r="983" ht="22.5" customHeight="1">
      <c r="A983" s="350"/>
      <c r="B983" s="350"/>
      <c r="C983" s="350"/>
      <c r="D983" s="350"/>
      <c r="E983" s="350"/>
      <c r="F983" s="350"/>
      <c r="G983" s="350"/>
      <c r="H983" s="350"/>
      <c r="I983" s="350"/>
      <c r="J983" s="350" t="str">
        <f t="array" ref="J983">IF(C983="","",
  IF(LEFT(C983,4)="2025",
    IFERROR(VLOOKUP(C983,{'2025'!B:B,'2025'!A:A},2,FALSE),""),
    IF(LEFT(C983,4)="2026",
      IFERROR(VLOOKUP(C983,{'2026'!B:B,'2026'!A:A},2,FALSE),""),
      ""
    )
  )
)</f>
        <v/>
      </c>
    </row>
    <row r="984" ht="22.5" customHeight="1">
      <c r="A984" s="350"/>
      <c r="B984" s="350"/>
      <c r="C984" s="350"/>
      <c r="D984" s="350"/>
      <c r="E984" s="350"/>
      <c r="F984" s="350"/>
      <c r="G984" s="350"/>
      <c r="H984" s="350"/>
      <c r="I984" s="350"/>
      <c r="J984" s="350" t="str">
        <f t="array" ref="J984">IF(C984="","",
  IF(LEFT(C984,4)="2025",
    IFERROR(VLOOKUP(C984,{'2025'!B:B,'2025'!A:A},2,FALSE),""),
    IF(LEFT(C984,4)="2026",
      IFERROR(VLOOKUP(C984,{'2026'!B:B,'2026'!A:A},2,FALSE),""),
      ""
    )
  )
)</f>
        <v/>
      </c>
    </row>
    <row r="985" ht="22.5" customHeight="1">
      <c r="A985" s="350"/>
      <c r="B985" s="350"/>
      <c r="C985" s="350"/>
      <c r="D985" s="350"/>
      <c r="E985" s="350"/>
      <c r="F985" s="350"/>
      <c r="G985" s="350"/>
      <c r="H985" s="350"/>
      <c r="I985" s="350"/>
      <c r="J985" s="350" t="str">
        <f t="array" ref="J985">IF(C985="","",
  IF(LEFT(C985,4)="2025",
    IFERROR(VLOOKUP(C985,{'2025'!B:B,'2025'!A:A},2,FALSE),""),
    IF(LEFT(C985,4)="2026",
      IFERROR(VLOOKUP(C985,{'2026'!B:B,'2026'!A:A},2,FALSE),""),
      ""
    )
  )
)</f>
        <v/>
      </c>
    </row>
    <row r="986" ht="22.5" customHeight="1">
      <c r="A986" s="350"/>
      <c r="B986" s="350"/>
      <c r="C986" s="350"/>
      <c r="D986" s="350"/>
      <c r="E986" s="350"/>
      <c r="F986" s="350"/>
      <c r="G986" s="350"/>
      <c r="H986" s="350"/>
      <c r="I986" s="350"/>
      <c r="J986" s="350" t="str">
        <f t="array" ref="J986">IF(C986="","",
  IF(LEFT(C986,4)="2025",
    IFERROR(VLOOKUP(C986,{'2025'!B:B,'2025'!A:A},2,FALSE),""),
    IF(LEFT(C986,4)="2026",
      IFERROR(VLOOKUP(C986,{'2026'!B:B,'2026'!A:A},2,FALSE),""),
      ""
    )
  )
)</f>
        <v/>
      </c>
    </row>
    <row r="987" ht="22.5" customHeight="1">
      <c r="A987" s="350"/>
      <c r="B987" s="350"/>
      <c r="C987" s="350"/>
      <c r="D987" s="350"/>
      <c r="E987" s="350"/>
      <c r="F987" s="350"/>
      <c r="G987" s="350"/>
      <c r="H987" s="350"/>
      <c r="I987" s="350"/>
      <c r="J987" s="350" t="str">
        <f t="array" ref="J987">IF(C987="","",
  IF(LEFT(C987,4)="2025",
    IFERROR(VLOOKUP(C987,{'2025'!B:B,'2025'!A:A},2,FALSE),""),
    IF(LEFT(C987,4)="2026",
      IFERROR(VLOOKUP(C987,{'2026'!B:B,'2026'!A:A},2,FALSE),""),
      ""
    )
  )
)</f>
        <v/>
      </c>
    </row>
    <row r="988" ht="22.5" customHeight="1">
      <c r="A988" s="350"/>
      <c r="B988" s="350"/>
      <c r="C988" s="350"/>
      <c r="D988" s="350"/>
      <c r="E988" s="350"/>
      <c r="F988" s="350"/>
      <c r="G988" s="350"/>
      <c r="H988" s="350"/>
      <c r="I988" s="350"/>
      <c r="J988" s="350" t="str">
        <f t="array" ref="J988">IF(C988="","",
  IF(LEFT(C988,4)="2025",
    IFERROR(VLOOKUP(C988,{'2025'!B:B,'2025'!A:A},2,FALSE),""),
    IF(LEFT(C988,4)="2026",
      IFERROR(VLOOKUP(C988,{'2026'!B:B,'2026'!A:A},2,FALSE),""),
      ""
    )
  )
)</f>
        <v/>
      </c>
    </row>
    <row r="989" ht="22.5" customHeight="1">
      <c r="A989" s="350"/>
      <c r="B989" s="350"/>
      <c r="C989" s="350"/>
      <c r="D989" s="350"/>
      <c r="E989" s="350"/>
      <c r="F989" s="350"/>
      <c r="G989" s="350"/>
      <c r="H989" s="350"/>
      <c r="I989" s="350"/>
      <c r="J989" s="350" t="str">
        <f t="array" ref="J989">IF(C989="","",
  IF(LEFT(C989,4)="2025",
    IFERROR(VLOOKUP(C989,{'2025'!B:B,'2025'!A:A},2,FALSE),""),
    IF(LEFT(C989,4)="2026",
      IFERROR(VLOOKUP(C989,{'2026'!B:B,'2026'!A:A},2,FALSE),""),
      ""
    )
  )
)</f>
        <v/>
      </c>
    </row>
    <row r="990" ht="22.5" customHeight="1">
      <c r="A990" s="350"/>
      <c r="B990" s="350"/>
      <c r="C990" s="350"/>
      <c r="D990" s="350"/>
      <c r="E990" s="350"/>
      <c r="F990" s="350"/>
      <c r="G990" s="350"/>
      <c r="H990" s="350"/>
      <c r="I990" s="350"/>
      <c r="J990" s="350" t="str">
        <f t="array" ref="J990">IF(C990="","",
  IF(LEFT(C990,4)="2025",
    IFERROR(VLOOKUP(C990,{'2025'!B:B,'2025'!A:A},2,FALSE),""),
    IF(LEFT(C990,4)="2026",
      IFERROR(VLOOKUP(C990,{'2026'!B:B,'2026'!A:A},2,FALSE),""),
      ""
    )
  )
)</f>
        <v/>
      </c>
    </row>
    <row r="991" ht="22.5" customHeight="1">
      <c r="A991" s="350"/>
      <c r="B991" s="350"/>
      <c r="C991" s="350"/>
      <c r="D991" s="350"/>
      <c r="E991" s="350"/>
      <c r="F991" s="350"/>
      <c r="G991" s="350"/>
      <c r="H991" s="350"/>
      <c r="I991" s="350"/>
      <c r="J991" s="350" t="str">
        <f t="array" ref="J991">IF(C991="","",
  IF(LEFT(C991,4)="2025",
    IFERROR(VLOOKUP(C991,{'2025'!B:B,'2025'!A:A},2,FALSE),""),
    IF(LEFT(C991,4)="2026",
      IFERROR(VLOOKUP(C991,{'2026'!B:B,'2026'!A:A},2,FALSE),""),
      ""
    )
  )
)</f>
        <v/>
      </c>
    </row>
    <row r="992" ht="22.5" customHeight="1">
      <c r="A992" s="350"/>
      <c r="B992" s="350"/>
      <c r="C992" s="350"/>
      <c r="D992" s="350"/>
      <c r="E992" s="350"/>
      <c r="F992" s="350"/>
      <c r="G992" s="350"/>
      <c r="H992" s="350"/>
      <c r="I992" s="350"/>
      <c r="J992" s="350" t="str">
        <f t="array" ref="J992">IF(C992="","",
  IF(LEFT(C992,4)="2025",
    IFERROR(VLOOKUP(C992,{'2025'!B:B,'2025'!A:A},2,FALSE),""),
    IF(LEFT(C992,4)="2026",
      IFERROR(VLOOKUP(C992,{'2026'!B:B,'2026'!A:A},2,FALSE),""),
      ""
    )
  )
)</f>
        <v/>
      </c>
    </row>
    <row r="993" ht="22.5" customHeight="1">
      <c r="A993" s="350"/>
      <c r="B993" s="350"/>
      <c r="C993" s="350"/>
      <c r="D993" s="350"/>
      <c r="E993" s="350"/>
      <c r="F993" s="350"/>
      <c r="G993" s="350"/>
      <c r="H993" s="350"/>
      <c r="I993" s="350"/>
      <c r="J993" s="350" t="str">
        <f t="array" ref="J993">IF(C993="","",
  IF(LEFT(C993,4)="2025",
    IFERROR(VLOOKUP(C993,{'2025'!B:B,'2025'!A:A},2,FALSE),""),
    IF(LEFT(C993,4)="2026",
      IFERROR(VLOOKUP(C993,{'2026'!B:B,'2026'!A:A},2,FALSE),""),
      ""
    )
  )
)</f>
        <v/>
      </c>
    </row>
    <row r="994" ht="22.5" customHeight="1">
      <c r="A994" s="350"/>
      <c r="B994" s="350"/>
      <c r="C994" s="350"/>
      <c r="D994" s="350"/>
      <c r="E994" s="350"/>
      <c r="F994" s="350"/>
      <c r="G994" s="350"/>
      <c r="H994" s="350"/>
      <c r="I994" s="350"/>
      <c r="J994" s="350" t="str">
        <f t="array" ref="J994">IF(C994="","",
  IF(LEFT(C994,4)="2025",
    IFERROR(VLOOKUP(C994,{'2025'!B:B,'2025'!A:A},2,FALSE),""),
    IF(LEFT(C994,4)="2026",
      IFERROR(VLOOKUP(C994,{'2026'!B:B,'2026'!A:A},2,FALSE),""),
      ""
    )
  )
)</f>
        <v/>
      </c>
    </row>
    <row r="995" ht="22.5" customHeight="1">
      <c r="A995" s="350"/>
      <c r="B995" s="350"/>
      <c r="C995" s="350"/>
      <c r="D995" s="350"/>
      <c r="E995" s="350"/>
      <c r="F995" s="350"/>
      <c r="G995" s="350"/>
      <c r="H995" s="350"/>
      <c r="I995" s="350"/>
      <c r="J995" s="350" t="str">
        <f t="array" ref="J995">IF(C995="","",
  IF(LEFT(C995,4)="2025",
    IFERROR(VLOOKUP(C995,{'2025'!B:B,'2025'!A:A},2,FALSE),""),
    IF(LEFT(C995,4)="2026",
      IFERROR(VLOOKUP(C995,{'2026'!B:B,'2026'!A:A},2,FALSE),""),
      ""
    )
  )
)</f>
        <v/>
      </c>
    </row>
    <row r="996" ht="22.5" customHeight="1">
      <c r="A996" s="350"/>
      <c r="B996" s="350"/>
      <c r="C996" s="350"/>
      <c r="D996" s="350"/>
      <c r="E996" s="350"/>
      <c r="F996" s="350"/>
      <c r="G996" s="350"/>
      <c r="H996" s="350"/>
      <c r="I996" s="350"/>
      <c r="J996" s="350" t="str">
        <f t="array" ref="J996">IF(C996="","",
  IF(LEFT(C996,4)="2025",
    IFERROR(VLOOKUP(C996,{'2025'!B:B,'2025'!A:A},2,FALSE),""),
    IF(LEFT(C996,4)="2026",
      IFERROR(VLOOKUP(C996,{'2026'!B:B,'2026'!A:A},2,FALSE),""),
      ""
    )
  )
)</f>
        <v/>
      </c>
    </row>
    <row r="997" ht="22.5" customHeight="1">
      <c r="A997" s="350"/>
      <c r="B997" s="350"/>
      <c r="C997" s="350"/>
      <c r="D997" s="350"/>
      <c r="E997" s="350"/>
      <c r="F997" s="350"/>
      <c r="G997" s="350"/>
      <c r="H997" s="350"/>
      <c r="I997" s="350"/>
      <c r="J997" s="350" t="str">
        <f t="array" ref="J997">IF(C997="","",
  IF(LEFT(C997,4)="2025",
    IFERROR(VLOOKUP(C997,{'2025'!B:B,'2025'!A:A},2,FALSE),""),
    IF(LEFT(C997,4)="2026",
      IFERROR(VLOOKUP(C997,{'2026'!B:B,'2026'!A:A},2,FALSE),""),
      ""
    )
  )
)</f>
        <v/>
      </c>
    </row>
    <row r="998" ht="22.5" customHeight="1">
      <c r="A998" s="350"/>
      <c r="B998" s="350"/>
      <c r="C998" s="350"/>
      <c r="D998" s="350"/>
      <c r="E998" s="350"/>
      <c r="F998" s="350"/>
      <c r="G998" s="350"/>
      <c r="H998" s="350"/>
      <c r="I998" s="350"/>
      <c r="J998" s="350" t="str">
        <f t="array" ref="J998">IF(C998="","",
  IF(LEFT(C998,4)="2025",
    IFERROR(VLOOKUP(C998,{'2025'!B:B,'2025'!A:A},2,FALSE),""),
    IF(LEFT(C998,4)="2026",
      IFERROR(VLOOKUP(C998,{'2026'!B:B,'2026'!A:A},2,FALSE),""),
      ""
    )
  )
)</f>
        <v/>
      </c>
    </row>
    <row r="999" ht="22.5" customHeight="1">
      <c r="A999" s="350"/>
      <c r="B999" s="350"/>
      <c r="C999" s="350"/>
      <c r="D999" s="350"/>
      <c r="E999" s="350"/>
      <c r="F999" s="350"/>
      <c r="G999" s="350"/>
      <c r="H999" s="350"/>
      <c r="I999" s="350"/>
      <c r="J999" s="350" t="str">
        <f t="array" ref="J999">IF(C999="","",
  IF(LEFT(C999,4)="2025",
    IFERROR(VLOOKUP(C999,{'2025'!B:B,'2025'!A:A},2,FALSE),""),
    IF(LEFT(C999,4)="2026",
      IFERROR(VLOOKUP(C999,{'2026'!B:B,'2026'!A:A},2,FALSE),""),
      ""
    )
  )
)</f>
        <v/>
      </c>
    </row>
    <row r="1000" ht="22.5" customHeight="1">
      <c r="A1000" s="350"/>
      <c r="B1000" s="350"/>
      <c r="C1000" s="350"/>
      <c r="D1000" s="350"/>
      <c r="E1000" s="350"/>
      <c r="F1000" s="350"/>
      <c r="G1000" s="350"/>
      <c r="H1000" s="350"/>
      <c r="I1000" s="350"/>
      <c r="J1000" s="350" t="str">
        <f t="array" ref="J1000">IF(C1000="","",
  IF(LEFT(C1000,4)="2025",
    IFERROR(VLOOKUP(C1000,{'2025'!B:B,'2025'!A:A},2,FALSE),""),
    IF(LEFT(C1000,4)="2026",
      IFERROR(VLOOKUP(C1000,{'2026'!B:B,'2026'!A:A},2,FALSE),""),
      ""
    )
  )
)</f>
        <v/>
      </c>
    </row>
    <row r="1001" ht="22.5" customHeight="1">
      <c r="A1001" s="350"/>
      <c r="B1001" s="350"/>
      <c r="C1001" s="350"/>
      <c r="D1001" s="350"/>
      <c r="E1001" s="350"/>
      <c r="F1001" s="350"/>
      <c r="G1001" s="350"/>
      <c r="H1001" s="350"/>
      <c r="I1001" s="350"/>
      <c r="J1001" s="350" t="str">
        <f t="array" ref="J1001">IF(C1001="","",
  IF(LEFT(C1001,4)="2025",
    IFERROR(VLOOKUP(C1001,{'2025'!B:B,'2025'!A:A},2,FALSE),""),
    IF(LEFT(C1001,4)="2026",
      IFERROR(VLOOKUP(C1001,{'2026'!B:B,'2026'!A:A},2,FALSE),""),
      ""
    )
  )
)</f>
        <v/>
      </c>
    </row>
    <row r="1002" ht="22.5" customHeight="1">
      <c r="A1002" s="350"/>
      <c r="B1002" s="350"/>
      <c r="C1002" s="350"/>
      <c r="D1002" s="350"/>
      <c r="E1002" s="350"/>
      <c r="F1002" s="350"/>
      <c r="G1002" s="350"/>
      <c r="H1002" s="350"/>
      <c r="I1002" s="350"/>
      <c r="J1002" s="350" t="str">
        <f t="array" ref="J1002">IF(C1002="","",
  IF(LEFT(C1002,4)="2025",
    IFERROR(VLOOKUP(C1002,{'2025'!B:B,'2025'!A:A},2,FALSE),""),
    IF(LEFT(C1002,4)="2026",
      IFERROR(VLOOKUP(C1002,{'2026'!B:B,'2026'!A:A},2,FALSE),""),
      ""
    )
  )
)</f>
        <v/>
      </c>
    </row>
    <row r="1003" ht="22.5" customHeight="1">
      <c r="A1003" s="350"/>
      <c r="B1003" s="350"/>
      <c r="C1003" s="350"/>
      <c r="D1003" s="350"/>
      <c r="E1003" s="350"/>
      <c r="F1003" s="350"/>
      <c r="G1003" s="350"/>
      <c r="H1003" s="350"/>
      <c r="I1003" s="350"/>
      <c r="J1003" s="350" t="str">
        <f t="array" ref="J1003">IF(C1003="","",
  IF(LEFT(C1003,4)="2025",
    IFERROR(VLOOKUP(C1003,{'2025'!B:B,'2025'!A:A},2,FALSE),""),
    IF(LEFT(C1003,4)="2026",
      IFERROR(VLOOKUP(C1003,{'2026'!B:B,'2026'!A:A},2,FALSE),""),
      ""
    )
  )
)</f>
        <v/>
      </c>
    </row>
    <row r="1004" ht="22.5" customHeight="1">
      <c r="A1004" s="350"/>
      <c r="B1004" s="350"/>
      <c r="C1004" s="350"/>
      <c r="D1004" s="350"/>
      <c r="E1004" s="350"/>
      <c r="F1004" s="350"/>
      <c r="G1004" s="350"/>
      <c r="H1004" s="350"/>
      <c r="I1004" s="350"/>
      <c r="J1004" s="350" t="str">
        <f t="array" ref="J1004">IF(C1004="","",
  IF(LEFT(C1004,4)="2025",
    IFERROR(VLOOKUP(C1004,{'2025'!B:B,'2025'!A:A},2,FALSE),""),
    IF(LEFT(C1004,4)="2026",
      IFERROR(VLOOKUP(C1004,{'2026'!B:B,'2026'!A:A},2,FALSE),""),
      ""
    )
  )
)</f>
        <v/>
      </c>
    </row>
    <row r="1005" ht="22.5" customHeight="1">
      <c r="A1005" s="350"/>
      <c r="B1005" s="350"/>
      <c r="C1005" s="350"/>
      <c r="D1005" s="350"/>
      <c r="E1005" s="350"/>
      <c r="F1005" s="350"/>
      <c r="G1005" s="350"/>
      <c r="H1005" s="350"/>
      <c r="I1005" s="350"/>
      <c r="J1005" s="350" t="str">
        <f t="array" ref="J1005">IF(C1005="","",
  IF(LEFT(C1005,4)="2025",
    IFERROR(VLOOKUP(C1005,{'2025'!B:B,'2025'!A:A},2,FALSE),""),
    IF(LEFT(C1005,4)="2026",
      IFERROR(VLOOKUP(C1005,{'2026'!B:B,'2026'!A:A},2,FALSE),""),
      ""
    )
  )
)</f>
        <v/>
      </c>
    </row>
    <row r="1006" ht="22.5" customHeight="1">
      <c r="A1006" s="350"/>
      <c r="B1006" s="350"/>
      <c r="C1006" s="350"/>
      <c r="D1006" s="350"/>
      <c r="E1006" s="350"/>
      <c r="F1006" s="350"/>
      <c r="G1006" s="350"/>
      <c r="H1006" s="350"/>
      <c r="I1006" s="350"/>
      <c r="J1006" s="350" t="str">
        <f t="array" ref="J1006">IF(C1006="","",
  IF(LEFT(C1006,4)="2025",
    IFERROR(VLOOKUP(C1006,{'2025'!B:B,'2025'!A:A},2,FALSE),""),
    IF(LEFT(C1006,4)="2026",
      IFERROR(VLOOKUP(C1006,{'2026'!B:B,'2026'!A:A},2,FALSE),""),
      ""
    )
  )
)</f>
        <v/>
      </c>
    </row>
    <row r="1007" ht="22.5" customHeight="1">
      <c r="A1007" s="350"/>
      <c r="B1007" s="350"/>
      <c r="C1007" s="350"/>
      <c r="D1007" s="350"/>
      <c r="E1007" s="350"/>
      <c r="F1007" s="350"/>
      <c r="G1007" s="350"/>
      <c r="H1007" s="350"/>
      <c r="I1007" s="350"/>
      <c r="J1007" s="350" t="str">
        <f t="array" ref="J1007">IF(C1007="","",
  IF(LEFT(C1007,4)="2025",
    IFERROR(VLOOKUP(C1007,{'2025'!B:B,'2025'!A:A},2,FALSE),""),
    IF(LEFT(C1007,4)="2026",
      IFERROR(VLOOKUP(C1007,{'2026'!B:B,'2026'!A:A},2,FALSE),""),
      ""
    )
  )
)</f>
        <v/>
      </c>
    </row>
    <row r="1008" ht="22.5" customHeight="1">
      <c r="A1008" s="350"/>
      <c r="B1008" s="350"/>
      <c r="C1008" s="350"/>
      <c r="D1008" s="350"/>
      <c r="E1008" s="350"/>
      <c r="F1008" s="350"/>
      <c r="G1008" s="350"/>
      <c r="H1008" s="350"/>
      <c r="I1008" s="350"/>
      <c r="J1008" s="350" t="str">
        <f t="array" ref="J1008">IF(C1008="","",
  IF(LEFT(C1008,4)="2025",
    IFERROR(VLOOKUP(C1008,{'2025'!B:B,'2025'!A:A},2,FALSE),""),
    IF(LEFT(C1008,4)="2026",
      IFERROR(VLOOKUP(C1008,{'2026'!B:B,'2026'!A:A},2,FALSE),""),
      ""
    )
  )
)</f>
        <v/>
      </c>
    </row>
    <row r="1009" ht="22.5" customHeight="1">
      <c r="A1009" s="350"/>
      <c r="B1009" s="350"/>
      <c r="C1009" s="350"/>
      <c r="D1009" s="350"/>
      <c r="E1009" s="350"/>
      <c r="F1009" s="350"/>
      <c r="G1009" s="350"/>
      <c r="H1009" s="350"/>
      <c r="I1009" s="350"/>
      <c r="J1009" s="350" t="str">
        <f t="array" ref="J1009">IF(C1009="","",
  IF(LEFT(C1009,4)="2025",
    IFERROR(VLOOKUP(C1009,{'2025'!B:B,'2025'!A:A},2,FALSE),""),
    IF(LEFT(C1009,4)="2026",
      IFERROR(VLOOKUP(C1009,{'2026'!B:B,'2026'!A:A},2,FALSE),""),
      ""
    )
  )
)</f>
        <v/>
      </c>
    </row>
    <row r="1010" ht="22.5" customHeight="1">
      <c r="A1010" s="350"/>
      <c r="B1010" s="350"/>
      <c r="C1010" s="350"/>
      <c r="D1010" s="350"/>
      <c r="E1010" s="350"/>
      <c r="F1010" s="350"/>
      <c r="G1010" s="350"/>
      <c r="H1010" s="350"/>
      <c r="I1010" s="350"/>
      <c r="J1010" s="350" t="str">
        <f t="array" ref="J1010">IF(C1010="","",
  IF(LEFT(C1010,4)="2025",
    IFERROR(VLOOKUP(C1010,{'2025'!B:B,'2025'!A:A},2,FALSE),""),
    IF(LEFT(C1010,4)="2026",
      IFERROR(VLOOKUP(C1010,{'2026'!B:B,'2026'!A:A},2,FALSE),""),
      ""
    )
  )
)</f>
        <v/>
      </c>
    </row>
    <row r="1011" ht="22.5" customHeight="1">
      <c r="A1011" s="350"/>
      <c r="B1011" s="350"/>
      <c r="C1011" s="350"/>
      <c r="D1011" s="350"/>
      <c r="E1011" s="350"/>
      <c r="F1011" s="350"/>
      <c r="G1011" s="350"/>
      <c r="H1011" s="350"/>
      <c r="I1011" s="350"/>
      <c r="J1011" s="350" t="str">
        <f t="array" ref="J1011">IF(C1011="","",
  IF(LEFT(C1011,4)="2025",
    IFERROR(VLOOKUP(C1011,{'2025'!B:B,'2025'!A:A},2,FALSE),""),
    IF(LEFT(C1011,4)="2026",
      IFERROR(VLOOKUP(C1011,{'2026'!B:B,'2026'!A:A},2,FALSE),""),
      ""
    )
  )
)</f>
        <v/>
      </c>
    </row>
    <row r="1012" ht="22.5" customHeight="1">
      <c r="A1012" s="350"/>
      <c r="B1012" s="350"/>
      <c r="C1012" s="350"/>
      <c r="D1012" s="350"/>
      <c r="E1012" s="350"/>
      <c r="F1012" s="350"/>
      <c r="G1012" s="350"/>
      <c r="H1012" s="350"/>
      <c r="I1012" s="350"/>
      <c r="J1012" s="350" t="str">
        <f t="array" ref="J1012">IF(C1012="","",
  IF(LEFT(C1012,4)="2025",
    IFERROR(VLOOKUP(C1012,{'2025'!B:B,'2025'!A:A},2,FALSE),""),
    IF(LEFT(C1012,4)="2026",
      IFERROR(VLOOKUP(C1012,{'2026'!B:B,'2026'!A:A},2,FALSE),""),
      ""
    )
  )
)</f>
        <v/>
      </c>
    </row>
    <row r="1013" ht="22.5" customHeight="1">
      <c r="A1013" s="350"/>
      <c r="B1013" s="350"/>
      <c r="C1013" s="350"/>
      <c r="D1013" s="350"/>
      <c r="E1013" s="350"/>
      <c r="F1013" s="350"/>
      <c r="G1013" s="350"/>
      <c r="H1013" s="350"/>
      <c r="I1013" s="350"/>
      <c r="J1013" s="350" t="str">
        <f t="array" ref="J1013">IF(C1013="","",
  IF(LEFT(C1013,4)="2025",
    IFERROR(VLOOKUP(C1013,{'2025'!B:B,'2025'!A:A},2,FALSE),""),
    IF(LEFT(C1013,4)="2026",
      IFERROR(VLOOKUP(C1013,{'2026'!B:B,'2026'!A:A},2,FALSE),""),
      ""
    )
  )
)</f>
        <v/>
      </c>
    </row>
    <row r="1014" ht="22.5" customHeight="1">
      <c r="A1014" s="350"/>
      <c r="B1014" s="350"/>
      <c r="C1014" s="350"/>
      <c r="D1014" s="350"/>
      <c r="E1014" s="350"/>
      <c r="F1014" s="350"/>
      <c r="G1014" s="350"/>
      <c r="H1014" s="350"/>
      <c r="I1014" s="350"/>
      <c r="J1014" s="350" t="str">
        <f t="array" ref="J1014">IF(C1014="","",
  IF(LEFT(C1014,4)="2025",
    IFERROR(VLOOKUP(C1014,{'2025'!B:B,'2025'!A:A},2,FALSE),""),
    IF(LEFT(C1014,4)="2026",
      IFERROR(VLOOKUP(C1014,{'2026'!B:B,'2026'!A:A},2,FALSE),""),
      ""
    )
  )
)</f>
        <v/>
      </c>
    </row>
    <row r="1015" ht="22.5" customHeight="1">
      <c r="A1015" s="350"/>
      <c r="B1015" s="350"/>
      <c r="C1015" s="350"/>
      <c r="D1015" s="350"/>
      <c r="E1015" s="350"/>
      <c r="F1015" s="350"/>
      <c r="G1015" s="350"/>
      <c r="H1015" s="350"/>
      <c r="I1015" s="350"/>
      <c r="J1015" s="350" t="str">
        <f t="array" ref="J1015">IF(C1015="","",
  IF(LEFT(C1015,4)="2025",
    IFERROR(VLOOKUP(C1015,{'2025'!B:B,'2025'!A:A},2,FALSE),""),
    IF(LEFT(C1015,4)="2026",
      IFERROR(VLOOKUP(C1015,{'2026'!B:B,'2026'!A:A},2,FALSE),""),
      ""
    )
  )
)</f>
        <v/>
      </c>
    </row>
    <row r="1016" ht="22.5" customHeight="1">
      <c r="A1016" s="350"/>
      <c r="B1016" s="350"/>
      <c r="C1016" s="350"/>
      <c r="D1016" s="350"/>
      <c r="E1016" s="350"/>
      <c r="F1016" s="350"/>
      <c r="G1016" s="350"/>
      <c r="H1016" s="350"/>
      <c r="I1016" s="350"/>
      <c r="J1016" s="350" t="str">
        <f t="array" ref="J1016">IF(C1016="","",
  IF(LEFT(C1016,4)="2025",
    IFERROR(VLOOKUP(C1016,{'2025'!B:B,'2025'!A:A},2,FALSE),""),
    IF(LEFT(C1016,4)="2026",
      IFERROR(VLOOKUP(C1016,{'2026'!B:B,'2026'!A:A},2,FALSE),""),
      ""
    )
  )
)</f>
        <v/>
      </c>
    </row>
    <row r="1017" ht="22.5" customHeight="1">
      <c r="A1017" s="350"/>
      <c r="B1017" s="350"/>
      <c r="C1017" s="350"/>
      <c r="D1017" s="350"/>
      <c r="E1017" s="350"/>
      <c r="F1017" s="350"/>
      <c r="G1017" s="350"/>
      <c r="H1017" s="350"/>
      <c r="I1017" s="350"/>
      <c r="J1017" s="350" t="str">
        <f t="array" ref="J1017">IF(C1017="","",
  IF(LEFT(C1017,4)="2025",
    IFERROR(VLOOKUP(C1017,{'2025'!B:B,'2025'!A:A},2,FALSE),""),
    IF(LEFT(C1017,4)="2026",
      IFERROR(VLOOKUP(C1017,{'2026'!B:B,'2026'!A:A},2,FALSE),""),
      ""
    )
  )
)</f>
        <v/>
      </c>
    </row>
    <row r="1018" ht="22.5" customHeight="1">
      <c r="A1018" s="350"/>
      <c r="B1018" s="350"/>
      <c r="C1018" s="350"/>
      <c r="D1018" s="350"/>
      <c r="E1018" s="350"/>
      <c r="F1018" s="350"/>
      <c r="G1018" s="350"/>
      <c r="H1018" s="350"/>
      <c r="I1018" s="350"/>
      <c r="J1018" s="350" t="str">
        <f t="array" ref="J1018">IF(C1018="","",
  IF(LEFT(C1018,4)="2025",
    IFERROR(VLOOKUP(C1018,{'2025'!B:B,'2025'!A:A},2,FALSE),""),
    IF(LEFT(C1018,4)="2026",
      IFERROR(VLOOKUP(C1018,{'2026'!B:B,'2026'!A:A},2,FALSE),""),
      ""
    )
  )
)</f>
        <v/>
      </c>
    </row>
    <row r="1019" ht="22.5" customHeight="1">
      <c r="A1019" s="350"/>
      <c r="B1019" s="350"/>
      <c r="C1019" s="350"/>
      <c r="D1019" s="350"/>
      <c r="E1019" s="350"/>
      <c r="F1019" s="350"/>
      <c r="G1019" s="350"/>
      <c r="H1019" s="350"/>
      <c r="I1019" s="350"/>
      <c r="J1019" s="350" t="str">
        <f t="array" ref="J1019">IF(C1019="","",
  IF(LEFT(C1019,4)="2025",
    IFERROR(VLOOKUP(C1019,{'2025'!B:B,'2025'!A:A},2,FALSE),""),
    IF(LEFT(C1019,4)="2026",
      IFERROR(VLOOKUP(C1019,{'2026'!B:B,'2026'!A:A},2,FALSE),""),
      ""
    )
  )
)</f>
        <v/>
      </c>
    </row>
    <row r="1020" ht="22.5" customHeight="1">
      <c r="A1020" s="350"/>
      <c r="B1020" s="350"/>
      <c r="C1020" s="350"/>
      <c r="D1020" s="350"/>
      <c r="E1020" s="350"/>
      <c r="F1020" s="350"/>
      <c r="G1020" s="350"/>
      <c r="H1020" s="350"/>
      <c r="I1020" s="350"/>
      <c r="J1020" s="350" t="str">
        <f t="array" ref="J1020">IF(C1020="","",
  IF(LEFT(C1020,4)="2025",
    IFERROR(VLOOKUP(C1020,{'2025'!B:B,'2025'!A:A},2,FALSE),""),
    IF(LEFT(C1020,4)="2026",
      IFERROR(VLOOKUP(C1020,{'2026'!B:B,'2026'!A:A},2,FALSE),""),
      ""
    )
  )
)</f>
        <v/>
      </c>
    </row>
    <row r="1021" ht="22.5" customHeight="1">
      <c r="A1021" s="350"/>
      <c r="B1021" s="350"/>
      <c r="C1021" s="350"/>
      <c r="D1021" s="350"/>
      <c r="E1021" s="350"/>
      <c r="F1021" s="350"/>
      <c r="G1021" s="350"/>
      <c r="H1021" s="350"/>
      <c r="I1021" s="350"/>
      <c r="J1021" s="350" t="str">
        <f t="array" ref="J1021">IF(C1021="","",
  IF(LEFT(C1021,4)="2025",
    IFERROR(VLOOKUP(C1021,{'2025'!B:B,'2025'!A:A},2,FALSE),""),
    IF(LEFT(C1021,4)="2026",
      IFERROR(VLOOKUP(C1021,{'2026'!B:B,'2026'!A:A},2,FALSE),""),
      ""
    )
  )
)</f>
        <v/>
      </c>
    </row>
    <row r="1022" ht="22.5" customHeight="1">
      <c r="A1022" s="350"/>
      <c r="B1022" s="350"/>
      <c r="C1022" s="350"/>
      <c r="D1022" s="350"/>
      <c r="E1022" s="350"/>
      <c r="F1022" s="350"/>
      <c r="G1022" s="350"/>
      <c r="H1022" s="350"/>
      <c r="I1022" s="350"/>
      <c r="J1022" s="350" t="str">
        <f t="array" ref="J1022">IF(C1022="","",
  IF(LEFT(C1022,4)="2025",
    IFERROR(VLOOKUP(C1022,{'2025'!B:B,'2025'!A:A},2,FALSE),""),
    IF(LEFT(C1022,4)="2026",
      IFERROR(VLOOKUP(C1022,{'2026'!B:B,'2026'!A:A},2,FALSE),""),
      ""
    )
  )
)</f>
        <v/>
      </c>
    </row>
    <row r="1023" ht="22.5" customHeight="1">
      <c r="A1023" s="350"/>
      <c r="B1023" s="350"/>
      <c r="C1023" s="350"/>
      <c r="D1023" s="350"/>
      <c r="E1023" s="350"/>
      <c r="F1023" s="350"/>
      <c r="G1023" s="350"/>
      <c r="H1023" s="350"/>
      <c r="I1023" s="350"/>
      <c r="J1023" s="350" t="str">
        <f t="array" ref="J1023">IF(C1023="","",
  IF(LEFT(C1023,4)="2025",
    IFERROR(VLOOKUP(C1023,{'2025'!B:B,'2025'!A:A},2,FALSE),""),
    IF(LEFT(C1023,4)="2026",
      IFERROR(VLOOKUP(C1023,{'2026'!B:B,'2026'!A:A},2,FALSE),""),
      ""
    )
  )
)</f>
        <v/>
      </c>
    </row>
    <row r="1024" ht="22.5" customHeight="1">
      <c r="A1024" s="350"/>
      <c r="B1024" s="350"/>
      <c r="C1024" s="350"/>
      <c r="D1024" s="350"/>
      <c r="E1024" s="350"/>
      <c r="F1024" s="350"/>
      <c r="G1024" s="350"/>
      <c r="H1024" s="350"/>
      <c r="I1024" s="350"/>
      <c r="J1024" s="350" t="str">
        <f t="array" ref="J1024">IF(C1024="","",
  IF(LEFT(C1024,4)="2025",
    IFERROR(VLOOKUP(C1024,{'2025'!B:B,'2025'!A:A},2,FALSE),""),
    IF(LEFT(C1024,4)="2026",
      IFERROR(VLOOKUP(C1024,{'2026'!B:B,'2026'!A:A},2,FALSE),""),
      ""
    )
  )
)</f>
        <v/>
      </c>
    </row>
    <row r="1025" ht="22.5" customHeight="1">
      <c r="A1025" s="350"/>
      <c r="B1025" s="350"/>
      <c r="C1025" s="350"/>
      <c r="D1025" s="350"/>
      <c r="E1025" s="350"/>
      <c r="F1025" s="350"/>
      <c r="G1025" s="350"/>
      <c r="H1025" s="350"/>
      <c r="I1025" s="350"/>
      <c r="J1025" s="350" t="str">
        <f t="array" ref="J1025">IF(C1025="","",
  IF(LEFT(C1025,4)="2025",
    IFERROR(VLOOKUP(C1025,{'2025'!B:B,'2025'!A:A},2,FALSE),""),
    IF(LEFT(C1025,4)="2026",
      IFERROR(VLOOKUP(C1025,{'2026'!B:B,'2026'!A:A},2,FALSE),""),
      ""
    )
  )
)</f>
        <v/>
      </c>
    </row>
    <row r="1026" ht="22.5" customHeight="1">
      <c r="A1026" s="350"/>
      <c r="B1026" s="350"/>
      <c r="C1026" s="350"/>
      <c r="D1026" s="350"/>
      <c r="E1026" s="350"/>
      <c r="F1026" s="350"/>
      <c r="G1026" s="350"/>
      <c r="H1026" s="350"/>
      <c r="I1026" s="350"/>
      <c r="J1026" s="350" t="str">
        <f t="array" ref="J1026">IF(C1026="","",
  IF(LEFT(C1026,4)="2025",
    IFERROR(VLOOKUP(C1026,{'2025'!B:B,'2025'!A:A},2,FALSE),""),
    IF(LEFT(C1026,4)="2026",
      IFERROR(VLOOKUP(C1026,{'2026'!B:B,'2026'!A:A},2,FALSE),""),
      ""
    )
  )
)</f>
        <v/>
      </c>
    </row>
    <row r="1027" ht="22.5" customHeight="1">
      <c r="A1027" s="350"/>
      <c r="B1027" s="350"/>
      <c r="C1027" s="350"/>
      <c r="D1027" s="350"/>
      <c r="E1027" s="350"/>
      <c r="F1027" s="350"/>
      <c r="G1027" s="350"/>
      <c r="H1027" s="350"/>
      <c r="I1027" s="350"/>
      <c r="J1027" s="350" t="str">
        <f t="array" ref="J1027">IF(C1027="","",
  IF(LEFT(C1027,4)="2025",
    IFERROR(VLOOKUP(C1027,{'2025'!B:B,'2025'!A:A},2,FALSE),""),
    IF(LEFT(C1027,4)="2026",
      IFERROR(VLOOKUP(C1027,{'2026'!B:B,'2026'!A:A},2,FALSE),""),
      ""
    )
  )
)</f>
        <v/>
      </c>
    </row>
    <row r="1028" ht="22.5" customHeight="1">
      <c r="A1028" s="350"/>
      <c r="B1028" s="350"/>
      <c r="C1028" s="350"/>
      <c r="D1028" s="350"/>
      <c r="E1028" s="350"/>
      <c r="F1028" s="350"/>
      <c r="G1028" s="350"/>
      <c r="H1028" s="350"/>
      <c r="I1028" s="350"/>
      <c r="J1028" s="350" t="str">
        <f t="array" ref="J1028">IF(C1028="","",
  IF(LEFT(C1028,4)="2025",
    IFERROR(VLOOKUP(C1028,{'2025'!B:B,'2025'!A:A},2,FALSE),""),
    IF(LEFT(C1028,4)="2026",
      IFERROR(VLOOKUP(C1028,{'2026'!B:B,'2026'!A:A},2,FALSE),""),
      ""
    )
  )
)</f>
        <v/>
      </c>
    </row>
    <row r="1029" ht="22.5" customHeight="1">
      <c r="A1029" s="350"/>
      <c r="B1029" s="350"/>
      <c r="C1029" s="350"/>
      <c r="D1029" s="350"/>
      <c r="E1029" s="350"/>
      <c r="F1029" s="350"/>
      <c r="G1029" s="350"/>
      <c r="H1029" s="350"/>
      <c r="I1029" s="350"/>
      <c r="J1029" s="350" t="str">
        <f t="array" ref="J1029">IF(C1029="","",
  IF(LEFT(C1029,4)="2025",
    IFERROR(VLOOKUP(C1029,{'2025'!B:B,'2025'!A:A},2,FALSE),""),
    IF(LEFT(C1029,4)="2026",
      IFERROR(VLOOKUP(C1029,{'2026'!B:B,'2026'!A:A},2,FALSE),""),
      ""
    )
  )
)</f>
        <v/>
      </c>
    </row>
    <row r="1030" ht="22.5" customHeight="1">
      <c r="A1030" s="350"/>
      <c r="B1030" s="350"/>
      <c r="C1030" s="350"/>
      <c r="D1030" s="350"/>
      <c r="E1030" s="350"/>
      <c r="F1030" s="350"/>
      <c r="G1030" s="350"/>
      <c r="H1030" s="350"/>
      <c r="I1030" s="350"/>
      <c r="J1030" s="350" t="str">
        <f t="array" ref="J1030">IF(C1030="","",
  IF(LEFT(C1030,4)="2025",
    IFERROR(VLOOKUP(C1030,{'2025'!B:B,'2025'!A:A},2,FALSE),""),
    IF(LEFT(C1030,4)="2026",
      IFERROR(VLOOKUP(C1030,{'2026'!B:B,'2026'!A:A},2,FALSE),""),
      ""
    )
  )
)</f>
        <v/>
      </c>
    </row>
    <row r="1031" ht="22.5" customHeight="1">
      <c r="A1031" s="350"/>
      <c r="B1031" s="350"/>
      <c r="C1031" s="350"/>
      <c r="D1031" s="350"/>
      <c r="E1031" s="350"/>
      <c r="F1031" s="350"/>
      <c r="G1031" s="350"/>
      <c r="H1031" s="350"/>
      <c r="I1031" s="350"/>
      <c r="J1031" s="350" t="str">
        <f t="array" ref="J1031">IF(C1031="","",
  IF(LEFT(C1031,4)="2025",
    IFERROR(VLOOKUP(C1031,{'2025'!B:B,'2025'!A:A},2,FALSE),""),
    IF(LEFT(C1031,4)="2026",
      IFERROR(VLOOKUP(C1031,{'2026'!B:B,'2026'!A:A},2,FALSE),""),
      ""
    )
  )
)</f>
        <v/>
      </c>
    </row>
    <row r="1032" ht="22.5" customHeight="1">
      <c r="A1032" s="350"/>
      <c r="B1032" s="350"/>
      <c r="C1032" s="350"/>
      <c r="D1032" s="350"/>
      <c r="E1032" s="350"/>
      <c r="F1032" s="350"/>
      <c r="G1032" s="350"/>
      <c r="H1032" s="350"/>
      <c r="I1032" s="350"/>
      <c r="J1032" s="350" t="str">
        <f t="array" ref="J1032">IF(C1032="","",
  IF(LEFT(C1032,4)="2025",
    IFERROR(VLOOKUP(C1032,{'2025'!B:B,'2025'!A:A},2,FALSE),""),
    IF(LEFT(C1032,4)="2026",
      IFERROR(VLOOKUP(C1032,{'2026'!B:B,'2026'!A:A},2,FALSE),""),
      ""
    )
  )
)</f>
        <v/>
      </c>
    </row>
    <row r="1033" ht="22.5" customHeight="1">
      <c r="A1033" s="350"/>
      <c r="B1033" s="350"/>
      <c r="C1033" s="350"/>
      <c r="D1033" s="350"/>
      <c r="E1033" s="350"/>
      <c r="F1033" s="350"/>
      <c r="G1033" s="350"/>
      <c r="H1033" s="350"/>
      <c r="I1033" s="350"/>
      <c r="J1033" s="350" t="str">
        <f t="array" ref="J1033">IF(C1033="","",
  IF(LEFT(C1033,4)="2025",
    IFERROR(VLOOKUP(C1033,{'2025'!B:B,'2025'!A:A},2,FALSE),""),
    IF(LEFT(C1033,4)="2026",
      IFERROR(VLOOKUP(C1033,{'2026'!B:B,'2026'!A:A},2,FALSE),""),
      ""
    )
  )
)</f>
        <v/>
      </c>
    </row>
    <row r="1034" ht="22.5" customHeight="1">
      <c r="A1034" s="350"/>
      <c r="B1034" s="350"/>
      <c r="C1034" s="350"/>
      <c r="D1034" s="350"/>
      <c r="E1034" s="350"/>
      <c r="F1034" s="350"/>
      <c r="G1034" s="350"/>
      <c r="H1034" s="350"/>
      <c r="I1034" s="350"/>
      <c r="J1034" s="350" t="str">
        <f t="array" ref="J1034">IF(C1034="","",
  IF(LEFT(C1034,4)="2025",
    IFERROR(VLOOKUP(C1034,{'2025'!B:B,'2025'!A:A},2,FALSE),""),
    IF(LEFT(C1034,4)="2026",
      IFERROR(VLOOKUP(C1034,{'2026'!B:B,'2026'!A:A},2,FALSE),""),
      ""
    )
  )
)</f>
        <v/>
      </c>
    </row>
    <row r="1035" ht="22.5" customHeight="1">
      <c r="A1035" s="350"/>
      <c r="B1035" s="350"/>
      <c r="C1035" s="350"/>
      <c r="D1035" s="350"/>
      <c r="E1035" s="350"/>
      <c r="F1035" s="350"/>
      <c r="G1035" s="350"/>
      <c r="H1035" s="350"/>
      <c r="I1035" s="350"/>
      <c r="J1035" s="350" t="str">
        <f t="array" ref="J1035">IF(C1035="","",
  IF(LEFT(C1035,4)="2025",
    IFERROR(VLOOKUP(C1035,{'2025'!B:B,'2025'!A:A},2,FALSE),""),
    IF(LEFT(C1035,4)="2026",
      IFERROR(VLOOKUP(C1035,{'2026'!B:B,'2026'!A:A},2,FALSE),""),
      ""
    )
  )
)</f>
        <v/>
      </c>
    </row>
    <row r="1036" ht="22.5" customHeight="1">
      <c r="A1036" s="350"/>
      <c r="B1036" s="350"/>
      <c r="C1036" s="350"/>
      <c r="D1036" s="350"/>
      <c r="E1036" s="350"/>
      <c r="F1036" s="350"/>
      <c r="G1036" s="350"/>
      <c r="H1036" s="350"/>
      <c r="I1036" s="350"/>
      <c r="J1036" s="350" t="str">
        <f t="array" ref="J1036">IF(C1036="","",
  IF(LEFT(C1036,4)="2025",
    IFERROR(VLOOKUP(C1036,{'2025'!B:B,'2025'!A:A},2,FALSE),""),
    IF(LEFT(C1036,4)="2026",
      IFERROR(VLOOKUP(C1036,{'2026'!B:B,'2026'!A:A},2,FALSE),""),
      ""
    )
  )
)</f>
        <v/>
      </c>
    </row>
    <row r="1037" ht="22.5" customHeight="1">
      <c r="A1037" s="350"/>
      <c r="B1037" s="350"/>
      <c r="C1037" s="350"/>
      <c r="D1037" s="350"/>
      <c r="E1037" s="350"/>
      <c r="F1037" s="350"/>
      <c r="G1037" s="350"/>
      <c r="H1037" s="350"/>
      <c r="I1037" s="350"/>
      <c r="J1037" s="350" t="str">
        <f t="array" ref="J1037">IF(C1037="","",
  IF(LEFT(C1037,4)="2025",
    IFERROR(VLOOKUP(C1037,{'2025'!B:B,'2025'!A:A},2,FALSE),""),
    IF(LEFT(C1037,4)="2026",
      IFERROR(VLOOKUP(C1037,{'2026'!B:B,'2026'!A:A},2,FALSE),""),
      ""
    )
  )
)</f>
        <v/>
      </c>
    </row>
    <row r="1038" ht="22.5" customHeight="1">
      <c r="A1038" s="350"/>
      <c r="B1038" s="350"/>
      <c r="C1038" s="350"/>
      <c r="D1038" s="350"/>
      <c r="E1038" s="350"/>
      <c r="F1038" s="350"/>
      <c r="G1038" s="350"/>
      <c r="H1038" s="350"/>
      <c r="I1038" s="350"/>
      <c r="J1038" s="350" t="str">
        <f t="array" ref="J1038">IF(C1038="","",
  IF(LEFT(C1038,4)="2025",
    IFERROR(VLOOKUP(C1038,{'2025'!B:B,'2025'!A:A},2,FALSE),""),
    IF(LEFT(C1038,4)="2026",
      IFERROR(VLOOKUP(C1038,{'2026'!B:B,'2026'!A:A},2,FALSE),""),
      ""
    )
  )
)</f>
        <v/>
      </c>
    </row>
    <row r="1039" ht="22.5" customHeight="1">
      <c r="A1039" s="350"/>
      <c r="B1039" s="350"/>
      <c r="C1039" s="350"/>
      <c r="D1039" s="350"/>
      <c r="E1039" s="350"/>
      <c r="F1039" s="350"/>
      <c r="G1039" s="350"/>
      <c r="H1039" s="350"/>
      <c r="I1039" s="350"/>
      <c r="J1039" s="350" t="str">
        <f t="array" ref="J1039">IF(C1039="","",
  IF(LEFT(C1039,4)="2025",
    IFERROR(VLOOKUP(C1039,{'2025'!B:B,'2025'!A:A},2,FALSE),""),
    IF(LEFT(C1039,4)="2026",
      IFERROR(VLOOKUP(C1039,{'2026'!B:B,'2026'!A:A},2,FALSE),""),
      ""
    )
  )
)</f>
        <v/>
      </c>
    </row>
    <row r="1040" ht="22.5" customHeight="1">
      <c r="A1040" s="350"/>
      <c r="B1040" s="350"/>
      <c r="C1040" s="350"/>
      <c r="D1040" s="350"/>
      <c r="E1040" s="350"/>
      <c r="F1040" s="350"/>
      <c r="G1040" s="350"/>
      <c r="H1040" s="350"/>
      <c r="I1040" s="350"/>
      <c r="J1040" s="350" t="str">
        <f t="array" ref="J1040">IF(C1040="","",
  IF(LEFT(C1040,4)="2025",
    IFERROR(VLOOKUP(C1040,{'2025'!B:B,'2025'!A:A},2,FALSE),""),
    IF(LEFT(C1040,4)="2026",
      IFERROR(VLOOKUP(C1040,{'2026'!B:B,'2026'!A:A},2,FALSE),""),
      ""
    )
  )
)</f>
        <v/>
      </c>
    </row>
    <row r="1041" ht="22.5" customHeight="1">
      <c r="A1041" s="350"/>
      <c r="B1041" s="350"/>
      <c r="C1041" s="350"/>
      <c r="D1041" s="350"/>
      <c r="E1041" s="350"/>
      <c r="F1041" s="350"/>
      <c r="G1041" s="350"/>
      <c r="H1041" s="350"/>
      <c r="I1041" s="350"/>
      <c r="J1041" s="350" t="str">
        <f t="array" ref="J1041">IF(C1041="","",
  IF(LEFT(C1041,4)="2025",
    IFERROR(VLOOKUP(C1041,{'2025'!B:B,'2025'!A:A},2,FALSE),""),
    IF(LEFT(C1041,4)="2026",
      IFERROR(VLOOKUP(C1041,{'2026'!B:B,'2026'!A:A},2,FALSE),""),
      ""
    )
  )
)</f>
        <v/>
      </c>
    </row>
    <row r="1042" ht="22.5" customHeight="1">
      <c r="A1042" s="350"/>
      <c r="B1042" s="350"/>
      <c r="C1042" s="350"/>
      <c r="D1042" s="350"/>
      <c r="E1042" s="350"/>
      <c r="F1042" s="350"/>
      <c r="G1042" s="350"/>
      <c r="H1042" s="350"/>
      <c r="I1042" s="350"/>
      <c r="J1042" s="350" t="str">
        <f t="array" ref="J1042">IF(C1042="","",
  IF(LEFT(C1042,4)="2025",
    IFERROR(VLOOKUP(C1042,{'2025'!B:B,'2025'!A:A},2,FALSE),""),
    IF(LEFT(C1042,4)="2026",
      IFERROR(VLOOKUP(C1042,{'2026'!B:B,'2026'!A:A},2,FALSE),""),
      ""
    )
  )
)</f>
        <v/>
      </c>
    </row>
    <row r="1043" ht="22.5" customHeight="1">
      <c r="A1043" s="350"/>
      <c r="B1043" s="350"/>
      <c r="C1043" s="350"/>
      <c r="D1043" s="350"/>
      <c r="E1043" s="350"/>
      <c r="F1043" s="350"/>
      <c r="G1043" s="350"/>
      <c r="H1043" s="350"/>
      <c r="I1043" s="350"/>
      <c r="J1043" s="350" t="str">
        <f t="array" ref="J1043">IF(C1043="","",
  IF(LEFT(C1043,4)="2025",
    IFERROR(VLOOKUP(C1043,{'2025'!B:B,'2025'!A:A},2,FALSE),""),
    IF(LEFT(C1043,4)="2026",
      IFERROR(VLOOKUP(C1043,{'2026'!B:B,'2026'!A:A},2,FALSE),""),
      ""
    )
  )
)</f>
        <v/>
      </c>
    </row>
    <row r="1044" ht="22.5" customHeight="1">
      <c r="A1044" s="350"/>
      <c r="B1044" s="350"/>
      <c r="C1044" s="350"/>
      <c r="D1044" s="350"/>
      <c r="E1044" s="350"/>
      <c r="F1044" s="350"/>
      <c r="G1044" s="350"/>
      <c r="H1044" s="350"/>
      <c r="I1044" s="350"/>
      <c r="J1044" s="350" t="str">
        <f t="array" ref="J1044">IF(C1044="","",
  IF(LEFT(C1044,4)="2025",
    IFERROR(VLOOKUP(C1044,{'2025'!B:B,'2025'!A:A},2,FALSE),""),
    IF(LEFT(C1044,4)="2026",
      IFERROR(VLOOKUP(C1044,{'2026'!B:B,'2026'!A:A},2,FALSE),""),
      ""
    )
  )
)</f>
        <v/>
      </c>
    </row>
    <row r="1045" ht="22.5" customHeight="1">
      <c r="A1045" s="350"/>
      <c r="B1045" s="350"/>
      <c r="C1045" s="350"/>
      <c r="D1045" s="350"/>
      <c r="E1045" s="350"/>
      <c r="F1045" s="350"/>
      <c r="G1045" s="350"/>
      <c r="H1045" s="350"/>
      <c r="I1045" s="350"/>
      <c r="J1045" s="350" t="str">
        <f t="array" ref="J1045">IF(C1045="","",
  IF(LEFT(C1045,4)="2025",
    IFERROR(VLOOKUP(C1045,{'2025'!B:B,'2025'!A:A},2,FALSE),""),
    IF(LEFT(C1045,4)="2026",
      IFERROR(VLOOKUP(C1045,{'2026'!B:B,'2026'!A:A},2,FALSE),""),
      ""
    )
  )
)</f>
        <v/>
      </c>
    </row>
    <row r="1046" ht="22.5" customHeight="1">
      <c r="A1046" s="350"/>
      <c r="B1046" s="350"/>
      <c r="C1046" s="350"/>
      <c r="D1046" s="350"/>
      <c r="E1046" s="350"/>
      <c r="F1046" s="350"/>
      <c r="G1046" s="350"/>
      <c r="H1046" s="350"/>
      <c r="I1046" s="350"/>
      <c r="J1046" s="350" t="str">
        <f t="array" ref="J1046">IF(C1046="","",
  IF(LEFT(C1046,4)="2025",
    IFERROR(VLOOKUP(C1046,{'2025'!B:B,'2025'!A:A},2,FALSE),""),
    IF(LEFT(C1046,4)="2026",
      IFERROR(VLOOKUP(C1046,{'2026'!B:B,'2026'!A:A},2,FALSE),""),
      ""
    )
  )
)</f>
        <v/>
      </c>
    </row>
    <row r="1047" ht="22.5" customHeight="1">
      <c r="A1047" s="350"/>
      <c r="B1047" s="350"/>
      <c r="C1047" s="350"/>
      <c r="D1047" s="350"/>
      <c r="E1047" s="350"/>
      <c r="F1047" s="350"/>
      <c r="G1047" s="350"/>
      <c r="H1047" s="350"/>
      <c r="I1047" s="350"/>
      <c r="J1047" s="350" t="str">
        <f t="array" ref="J1047">IF(C1047="","",
  IF(LEFT(C1047,4)="2025",
    IFERROR(VLOOKUP(C1047,{'2025'!B:B,'2025'!A:A},2,FALSE),""),
    IF(LEFT(C1047,4)="2026",
      IFERROR(VLOOKUP(C1047,{'2026'!B:B,'2026'!A:A},2,FALSE),""),
      ""
    )
  )
)</f>
        <v/>
      </c>
    </row>
    <row r="1048" ht="22.5" customHeight="1">
      <c r="A1048" s="350"/>
      <c r="B1048" s="350"/>
      <c r="C1048" s="350"/>
      <c r="D1048" s="350"/>
      <c r="E1048" s="350"/>
      <c r="F1048" s="350"/>
      <c r="G1048" s="350"/>
      <c r="H1048" s="350"/>
      <c r="I1048" s="350"/>
      <c r="J1048" s="350" t="str">
        <f t="array" ref="J1048">IF(C1048="","",
  IF(LEFT(C1048,4)="2025",
    IFERROR(VLOOKUP(C1048,{'2025'!B:B,'2025'!A:A},2,FALSE),""),
    IF(LEFT(C1048,4)="2026",
      IFERROR(VLOOKUP(C1048,{'2026'!B:B,'2026'!A:A},2,FALSE),""),
      ""
    )
  )
)</f>
        <v/>
      </c>
    </row>
    <row r="1049" ht="22.5" customHeight="1">
      <c r="A1049" s="350"/>
      <c r="B1049" s="350"/>
      <c r="C1049" s="350"/>
      <c r="D1049" s="350"/>
      <c r="E1049" s="350"/>
      <c r="F1049" s="350"/>
      <c r="G1049" s="350"/>
      <c r="H1049" s="350"/>
      <c r="I1049" s="350"/>
      <c r="J1049" s="350" t="str">
        <f t="array" ref="J1049">IF(C1049="","",
  IF(LEFT(C1049,4)="2025",
    IFERROR(VLOOKUP(C1049,{'2025'!B:B,'2025'!A:A},2,FALSE),""),
    IF(LEFT(C1049,4)="2026",
      IFERROR(VLOOKUP(C1049,{'2026'!B:B,'2026'!A:A},2,FALSE),""),
      ""
    )
  )
)</f>
        <v/>
      </c>
    </row>
    <row r="1050" ht="22.5" customHeight="1">
      <c r="A1050" s="350"/>
      <c r="B1050" s="350"/>
      <c r="C1050" s="350"/>
      <c r="D1050" s="350"/>
      <c r="E1050" s="350"/>
      <c r="F1050" s="350"/>
      <c r="G1050" s="350"/>
      <c r="H1050" s="350"/>
      <c r="I1050" s="350"/>
      <c r="J1050" s="350" t="str">
        <f t="array" ref="J1050">IF(C1050="","",
  IF(LEFT(C1050,4)="2025",
    IFERROR(VLOOKUP(C1050,{'2025'!B:B,'2025'!A:A},2,FALSE),""),
    IF(LEFT(C1050,4)="2026",
      IFERROR(VLOOKUP(C1050,{'2026'!B:B,'2026'!A:A},2,FALSE),""),
      ""
    )
  )
)</f>
        <v/>
      </c>
    </row>
    <row r="1051" ht="22.5" customHeight="1">
      <c r="A1051" s="350"/>
      <c r="B1051" s="350"/>
      <c r="C1051" s="350"/>
      <c r="D1051" s="350"/>
      <c r="E1051" s="350"/>
      <c r="F1051" s="350"/>
      <c r="G1051" s="350"/>
      <c r="H1051" s="350"/>
      <c r="I1051" s="350"/>
      <c r="J1051" s="350" t="str">
        <f t="array" ref="J1051">IF(C1051="","",
  IF(LEFT(C1051,4)="2025",
    IFERROR(VLOOKUP(C1051,{'2025'!B:B,'2025'!A:A},2,FALSE),""),
    IF(LEFT(C1051,4)="2026",
      IFERROR(VLOOKUP(C1051,{'2026'!B:B,'2026'!A:A},2,FALSE),""),
      ""
    )
  )
)</f>
        <v/>
      </c>
    </row>
    <row r="1052" ht="22.5" customHeight="1">
      <c r="A1052" s="350"/>
      <c r="B1052" s="350"/>
      <c r="C1052" s="350"/>
      <c r="D1052" s="350"/>
      <c r="E1052" s="350"/>
      <c r="F1052" s="350"/>
      <c r="G1052" s="350"/>
      <c r="H1052" s="350"/>
      <c r="I1052" s="350"/>
      <c r="J1052" s="350" t="str">
        <f t="array" ref="J1052">IF(C1052="","",
  IF(LEFT(C1052,4)="2025",
    IFERROR(VLOOKUP(C1052,{'2025'!B:B,'2025'!A:A},2,FALSE),""),
    IF(LEFT(C1052,4)="2026",
      IFERROR(VLOOKUP(C1052,{'2026'!B:B,'2026'!A:A},2,FALSE),""),
      ""
    )
  )
)</f>
        <v/>
      </c>
    </row>
    <row r="1053" ht="22.5" customHeight="1">
      <c r="A1053" s="350"/>
      <c r="B1053" s="350"/>
      <c r="C1053" s="350"/>
      <c r="D1053" s="350"/>
      <c r="E1053" s="350"/>
      <c r="F1053" s="350"/>
      <c r="G1053" s="350"/>
      <c r="H1053" s="350"/>
      <c r="I1053" s="350"/>
      <c r="J1053" s="350" t="str">
        <f t="array" ref="J1053">IF(C1053="","",
  IF(LEFT(C1053,4)="2025",
    IFERROR(VLOOKUP(C1053,{'2025'!B:B,'2025'!A:A},2,FALSE),""),
    IF(LEFT(C1053,4)="2026",
      IFERROR(VLOOKUP(C1053,{'2026'!B:B,'2026'!A:A},2,FALSE),""),
      ""
    )
  )
)</f>
        <v/>
      </c>
    </row>
    <row r="1054" ht="22.5" customHeight="1">
      <c r="A1054" s="350"/>
      <c r="B1054" s="350"/>
      <c r="C1054" s="350"/>
      <c r="D1054" s="350"/>
      <c r="E1054" s="350"/>
      <c r="F1054" s="350"/>
      <c r="G1054" s="350"/>
      <c r="H1054" s="350"/>
      <c r="I1054" s="350"/>
      <c r="J1054" s="350" t="str">
        <f t="array" ref="J1054">IF(C1054="","",
  IF(LEFT(C1054,4)="2025",
    IFERROR(VLOOKUP(C1054,{'2025'!B:B,'2025'!A:A},2,FALSE),""),
    IF(LEFT(C1054,4)="2026",
      IFERROR(VLOOKUP(C1054,{'2026'!B:B,'2026'!A:A},2,FALSE),""),
      ""
    )
  )
)</f>
        <v/>
      </c>
    </row>
    <row r="1055" ht="22.5" customHeight="1">
      <c r="A1055" s="350"/>
      <c r="B1055" s="350"/>
      <c r="C1055" s="350"/>
      <c r="D1055" s="350"/>
      <c r="E1055" s="350"/>
      <c r="F1055" s="350"/>
      <c r="G1055" s="350"/>
      <c r="H1055" s="350"/>
      <c r="I1055" s="350"/>
      <c r="J1055" s="350" t="str">
        <f t="array" ref="J1055">IF(C1055="","",
  IF(LEFT(C1055,4)="2025",
    IFERROR(VLOOKUP(C1055,{'2025'!B:B,'2025'!A:A},2,FALSE),""),
    IF(LEFT(C1055,4)="2026",
      IFERROR(VLOOKUP(C1055,{'2026'!B:B,'2026'!A:A},2,FALSE),""),
      ""
    )
  )
)</f>
        <v/>
      </c>
    </row>
    <row r="1056" ht="22.5" customHeight="1">
      <c r="A1056" s="350"/>
      <c r="B1056" s="350"/>
      <c r="C1056" s="350"/>
      <c r="D1056" s="350"/>
      <c r="E1056" s="350"/>
      <c r="F1056" s="350"/>
      <c r="G1056" s="350"/>
      <c r="H1056" s="350"/>
      <c r="I1056" s="350"/>
      <c r="J1056" s="350" t="str">
        <f t="array" ref="J1056">IF(C1056="","",
  IF(LEFT(C1056,4)="2025",
    IFERROR(VLOOKUP(C1056,{'2025'!B:B,'2025'!A:A},2,FALSE),""),
    IF(LEFT(C1056,4)="2026",
      IFERROR(VLOOKUP(C1056,{'2026'!B:B,'2026'!A:A},2,FALSE),""),
      ""
    )
  )
)</f>
        <v/>
      </c>
    </row>
    <row r="1057" ht="22.5" customHeight="1">
      <c r="A1057" s="350"/>
      <c r="B1057" s="350"/>
      <c r="C1057" s="350"/>
      <c r="D1057" s="350"/>
      <c r="E1057" s="350"/>
      <c r="F1057" s="350"/>
      <c r="G1057" s="350"/>
      <c r="H1057" s="350"/>
      <c r="I1057" s="350"/>
      <c r="J1057" s="350" t="str">
        <f t="array" ref="J1057">IF(C1057="","",
  IF(LEFT(C1057,4)="2025",
    IFERROR(VLOOKUP(C1057,{'2025'!B:B,'2025'!A:A},2,FALSE),""),
    IF(LEFT(C1057,4)="2026",
      IFERROR(VLOOKUP(C1057,{'2026'!B:B,'2026'!A:A},2,FALSE),""),
      ""
    )
  )
)</f>
        <v/>
      </c>
    </row>
    <row r="1058" ht="22.5" customHeight="1">
      <c r="A1058" s="350"/>
      <c r="B1058" s="350"/>
      <c r="C1058" s="350"/>
      <c r="D1058" s="350"/>
      <c r="E1058" s="350"/>
      <c r="F1058" s="350"/>
      <c r="G1058" s="350"/>
      <c r="H1058" s="350"/>
      <c r="I1058" s="350"/>
      <c r="J1058" s="350" t="str">
        <f t="array" ref="J1058">IF(C1058="","",
  IF(LEFT(C1058,4)="2025",
    IFERROR(VLOOKUP(C1058,{'2025'!B:B,'2025'!A:A},2,FALSE),""),
    IF(LEFT(C1058,4)="2026",
      IFERROR(VLOOKUP(C1058,{'2026'!B:B,'2026'!A:A},2,FALSE),""),
      ""
    )
  )
)</f>
        <v/>
      </c>
    </row>
    <row r="1059" ht="22.5" customHeight="1">
      <c r="A1059" s="350"/>
      <c r="B1059" s="350"/>
      <c r="C1059" s="350"/>
      <c r="D1059" s="350"/>
      <c r="E1059" s="350"/>
      <c r="F1059" s="350"/>
      <c r="G1059" s="350"/>
      <c r="H1059" s="350"/>
      <c r="I1059" s="350"/>
      <c r="J1059" s="350" t="str">
        <f t="array" ref="J1059">IF(C1059="","",
  IF(LEFT(C1059,4)="2025",
    IFERROR(VLOOKUP(C1059,{'2025'!B:B,'2025'!A:A},2,FALSE),""),
    IF(LEFT(C1059,4)="2026",
      IFERROR(VLOOKUP(C1059,{'2026'!B:B,'2026'!A:A},2,FALSE),""),
      ""
    )
  )
)</f>
        <v/>
      </c>
    </row>
    <row r="1060" ht="22.5" customHeight="1">
      <c r="A1060" s="350"/>
      <c r="B1060" s="350"/>
      <c r="C1060" s="350"/>
      <c r="D1060" s="350"/>
      <c r="E1060" s="350"/>
      <c r="F1060" s="350"/>
      <c r="G1060" s="350"/>
      <c r="H1060" s="350"/>
      <c r="I1060" s="350"/>
      <c r="J1060" s="350" t="str">
        <f t="array" ref="J1060">IF(C1060="","",
  IF(LEFT(C1060,4)="2025",
    IFERROR(VLOOKUP(C1060,{'2025'!B:B,'2025'!A:A},2,FALSE),""),
    IF(LEFT(C1060,4)="2026",
      IFERROR(VLOOKUP(C1060,{'2026'!B:B,'2026'!A:A},2,FALSE),""),
      ""
    )
  )
)</f>
        <v/>
      </c>
    </row>
    <row r="1061" ht="22.5" customHeight="1">
      <c r="A1061" s="350"/>
      <c r="B1061" s="350"/>
      <c r="C1061" s="350"/>
      <c r="D1061" s="350"/>
      <c r="E1061" s="350"/>
      <c r="F1061" s="350"/>
      <c r="G1061" s="350"/>
      <c r="H1061" s="350"/>
      <c r="I1061" s="350"/>
      <c r="J1061" s="350" t="str">
        <f t="array" ref="J1061">IF(C1061="","",
  IF(LEFT(C1061,4)="2025",
    IFERROR(VLOOKUP(C1061,{'2025'!B:B,'2025'!A:A},2,FALSE),""),
    IF(LEFT(C1061,4)="2026",
      IFERROR(VLOOKUP(C1061,{'2026'!B:B,'2026'!A:A},2,FALSE),""),
      ""
    )
  )
)</f>
        <v/>
      </c>
    </row>
    <row r="1062" ht="22.5" customHeight="1">
      <c r="A1062" s="350"/>
      <c r="B1062" s="350"/>
      <c r="C1062" s="350"/>
      <c r="D1062" s="350"/>
      <c r="E1062" s="350"/>
      <c r="F1062" s="350"/>
      <c r="G1062" s="350"/>
      <c r="H1062" s="350"/>
      <c r="I1062" s="350"/>
      <c r="J1062" s="350" t="str">
        <f t="array" ref="J1062">IF(C1062="","",
  IF(LEFT(C1062,4)="2025",
    IFERROR(VLOOKUP(C1062,{'2025'!B:B,'2025'!A:A},2,FALSE),""),
    IF(LEFT(C1062,4)="2026",
      IFERROR(VLOOKUP(C1062,{'2026'!B:B,'2026'!A:A},2,FALSE),""),
      ""
    )
  )
)</f>
        <v/>
      </c>
    </row>
    <row r="1063" ht="22.5" customHeight="1">
      <c r="A1063" s="350"/>
      <c r="B1063" s="350"/>
      <c r="C1063" s="350"/>
      <c r="D1063" s="350"/>
      <c r="E1063" s="350"/>
      <c r="F1063" s="350"/>
      <c r="G1063" s="350"/>
      <c r="H1063" s="350"/>
      <c r="I1063" s="350"/>
      <c r="J1063" s="350" t="str">
        <f t="array" ref="J1063">IF(C1063="","",
  IF(LEFT(C1063,4)="2025",
    IFERROR(VLOOKUP(C1063,{'2025'!B:B,'2025'!A:A},2,FALSE),""),
    IF(LEFT(C1063,4)="2026",
      IFERROR(VLOOKUP(C1063,{'2026'!B:B,'2026'!A:A},2,FALSE),""),
      ""
    )
  )
)</f>
        <v/>
      </c>
    </row>
    <row r="1064" ht="22.5" customHeight="1">
      <c r="A1064" s="350"/>
      <c r="B1064" s="350"/>
      <c r="C1064" s="350"/>
      <c r="D1064" s="350"/>
      <c r="E1064" s="350"/>
      <c r="F1064" s="350"/>
      <c r="G1064" s="350"/>
      <c r="H1064" s="350"/>
      <c r="I1064" s="350"/>
      <c r="J1064" s="350" t="str">
        <f t="array" ref="J1064">IF(C1064="","",
  IF(LEFT(C1064,4)="2025",
    IFERROR(VLOOKUP(C1064,{'2025'!B:B,'2025'!A:A},2,FALSE),""),
    IF(LEFT(C1064,4)="2026",
      IFERROR(VLOOKUP(C1064,{'2026'!B:B,'2026'!A:A},2,FALSE),""),
      ""
    )
  )
)</f>
        <v/>
      </c>
    </row>
    <row r="1065" ht="22.5" customHeight="1">
      <c r="A1065" s="350"/>
      <c r="B1065" s="350"/>
      <c r="C1065" s="350"/>
      <c r="D1065" s="350"/>
      <c r="E1065" s="350"/>
      <c r="F1065" s="350"/>
      <c r="G1065" s="350"/>
      <c r="H1065" s="350"/>
      <c r="I1065" s="350"/>
      <c r="J1065" s="350" t="str">
        <f t="array" ref="J1065">IF(C1065="","",
  IF(LEFT(C1065,4)="2025",
    IFERROR(VLOOKUP(C1065,{'2025'!B:B,'2025'!A:A},2,FALSE),""),
    IF(LEFT(C1065,4)="2026",
      IFERROR(VLOOKUP(C1065,{'2026'!B:B,'2026'!A:A},2,FALSE),""),
      ""
    )
  )
)</f>
        <v/>
      </c>
    </row>
    <row r="1066" ht="22.5" customHeight="1">
      <c r="A1066" s="350"/>
      <c r="B1066" s="350"/>
      <c r="C1066" s="350"/>
      <c r="D1066" s="350"/>
      <c r="E1066" s="350"/>
      <c r="F1066" s="350"/>
      <c r="G1066" s="350"/>
      <c r="H1066" s="350"/>
      <c r="I1066" s="350"/>
      <c r="J1066" s="350" t="str">
        <f t="array" ref="J1066">IF(C1066="","",
  IF(LEFT(C1066,4)="2025",
    IFERROR(VLOOKUP(C1066,{'2025'!B:B,'2025'!A:A},2,FALSE),""),
    IF(LEFT(C1066,4)="2026",
      IFERROR(VLOOKUP(C1066,{'2026'!B:B,'2026'!A:A},2,FALSE),""),
      ""
    )
  )
)</f>
        <v/>
      </c>
    </row>
    <row r="1067" ht="22.5" customHeight="1">
      <c r="A1067" s="350"/>
      <c r="B1067" s="350"/>
      <c r="C1067" s="350"/>
      <c r="D1067" s="350"/>
      <c r="E1067" s="350"/>
      <c r="F1067" s="350"/>
      <c r="G1067" s="350"/>
      <c r="H1067" s="350"/>
      <c r="I1067" s="350"/>
      <c r="J1067" s="350" t="str">
        <f t="array" ref="J1067">IF(C1067="","",
  IF(LEFT(C1067,4)="2025",
    IFERROR(VLOOKUP(C1067,{'2025'!B:B,'2025'!A:A},2,FALSE),""),
    IF(LEFT(C1067,4)="2026",
      IFERROR(VLOOKUP(C1067,{'2026'!B:B,'2026'!A:A},2,FALSE),""),
      ""
    )
  )
)</f>
        <v/>
      </c>
    </row>
    <row r="1068" ht="22.5" customHeight="1">
      <c r="A1068" s="350"/>
      <c r="B1068" s="350"/>
      <c r="C1068" s="350"/>
      <c r="D1068" s="350"/>
      <c r="E1068" s="350"/>
      <c r="F1068" s="350"/>
      <c r="G1068" s="350"/>
      <c r="H1068" s="350"/>
      <c r="I1068" s="350"/>
      <c r="J1068" s="350" t="str">
        <f t="array" ref="J1068">IF(C1068="","",
  IF(LEFT(C1068,4)="2025",
    IFERROR(VLOOKUP(C1068,{'2025'!B:B,'2025'!A:A},2,FALSE),""),
    IF(LEFT(C1068,4)="2026",
      IFERROR(VLOOKUP(C1068,{'2026'!B:B,'2026'!A:A},2,FALSE),""),
      ""
    )
  )
)</f>
        <v/>
      </c>
    </row>
    <row r="1069" ht="22.5" customHeight="1">
      <c r="A1069" s="350"/>
      <c r="B1069" s="350"/>
      <c r="C1069" s="350"/>
      <c r="D1069" s="350"/>
      <c r="E1069" s="350"/>
      <c r="F1069" s="350"/>
      <c r="G1069" s="350"/>
      <c r="H1069" s="350"/>
      <c r="I1069" s="350"/>
      <c r="J1069" s="350" t="str">
        <f t="array" ref="J1069">IF(C1069="","",
  IF(LEFT(C1069,4)="2025",
    IFERROR(VLOOKUP(C1069,{'2025'!B:B,'2025'!A:A},2,FALSE),""),
    IF(LEFT(C1069,4)="2026",
      IFERROR(VLOOKUP(C1069,{'2026'!B:B,'2026'!A:A},2,FALSE),""),
      ""
    )
  )
)</f>
        <v/>
      </c>
    </row>
    <row r="1070" ht="22.5" customHeight="1">
      <c r="A1070" s="350"/>
      <c r="B1070" s="350"/>
      <c r="C1070" s="350"/>
      <c r="D1070" s="350"/>
      <c r="E1070" s="350"/>
      <c r="F1070" s="350"/>
      <c r="G1070" s="350"/>
      <c r="H1070" s="350"/>
      <c r="I1070" s="350"/>
      <c r="J1070" s="350" t="str">
        <f t="array" ref="J1070">IF(C1070="","",
  IF(LEFT(C1070,4)="2025",
    IFERROR(VLOOKUP(C1070,{'2025'!B:B,'2025'!A:A},2,FALSE),""),
    IF(LEFT(C1070,4)="2026",
      IFERROR(VLOOKUP(C1070,{'2026'!B:B,'2026'!A:A},2,FALSE),""),
      ""
    )
  )
)</f>
        <v/>
      </c>
    </row>
    <row r="1071" ht="22.5" customHeight="1">
      <c r="A1071" s="350"/>
      <c r="B1071" s="350"/>
      <c r="C1071" s="350"/>
      <c r="D1071" s="350"/>
      <c r="E1071" s="350"/>
      <c r="F1071" s="350"/>
      <c r="G1071" s="350"/>
      <c r="H1071" s="350"/>
      <c r="I1071" s="350"/>
      <c r="J1071" s="350" t="str">
        <f t="array" ref="J1071">IF(C1071="","",
  IF(LEFT(C1071,4)="2025",
    IFERROR(VLOOKUP(C1071,{'2025'!B:B,'2025'!A:A},2,FALSE),""),
    IF(LEFT(C1071,4)="2026",
      IFERROR(VLOOKUP(C1071,{'2026'!B:B,'2026'!A:A},2,FALSE),""),
      ""
    )
  )
)</f>
        <v/>
      </c>
    </row>
    <row r="1072" ht="22.5" customHeight="1">
      <c r="A1072" s="350"/>
      <c r="B1072" s="350"/>
      <c r="C1072" s="350"/>
      <c r="D1072" s="350"/>
      <c r="E1072" s="350"/>
      <c r="F1072" s="350"/>
      <c r="G1072" s="350"/>
      <c r="H1072" s="350"/>
      <c r="I1072" s="350"/>
      <c r="J1072" s="350" t="str">
        <f t="array" ref="J1072">IF(C1072="","",
  IF(LEFT(C1072,4)="2025",
    IFERROR(VLOOKUP(C1072,{'2025'!B:B,'2025'!A:A},2,FALSE),""),
    IF(LEFT(C1072,4)="2026",
      IFERROR(VLOOKUP(C1072,{'2026'!B:B,'2026'!A:A},2,FALSE),""),
      ""
    )
  )
)</f>
        <v/>
      </c>
    </row>
    <row r="1073" ht="22.5" customHeight="1">
      <c r="A1073" s="350"/>
      <c r="B1073" s="350"/>
      <c r="C1073" s="350"/>
      <c r="D1073" s="350"/>
      <c r="E1073" s="350"/>
      <c r="F1073" s="350"/>
      <c r="G1073" s="350"/>
      <c r="H1073" s="350"/>
      <c r="I1073" s="350"/>
      <c r="J1073" s="350" t="str">
        <f t="array" ref="J1073">IF(C1073="","",
  IF(LEFT(C1073,4)="2025",
    IFERROR(VLOOKUP(C1073,{'2025'!B:B,'2025'!A:A},2,FALSE),""),
    IF(LEFT(C1073,4)="2026",
      IFERROR(VLOOKUP(C1073,{'2026'!B:B,'2026'!A:A},2,FALSE),""),
      ""
    )
  )
)</f>
        <v/>
      </c>
    </row>
    <row r="1074" ht="22.5" customHeight="1">
      <c r="A1074" s="350"/>
      <c r="B1074" s="350"/>
      <c r="C1074" s="350"/>
      <c r="D1074" s="350"/>
      <c r="E1074" s="350"/>
      <c r="F1074" s="350"/>
      <c r="G1074" s="350"/>
      <c r="H1074" s="350"/>
      <c r="I1074" s="350"/>
      <c r="J1074" s="350" t="str">
        <f t="array" ref="J1074">IF(C1074="","",
  IF(LEFT(C1074,4)="2025",
    IFERROR(VLOOKUP(C1074,{'2025'!B:B,'2025'!A:A},2,FALSE),""),
    IF(LEFT(C1074,4)="2026",
      IFERROR(VLOOKUP(C1074,{'2026'!B:B,'2026'!A:A},2,FALSE),""),
      ""
    )
  )
)</f>
        <v/>
      </c>
    </row>
    <row r="1075" ht="22.5" customHeight="1">
      <c r="A1075" s="350"/>
      <c r="B1075" s="350"/>
      <c r="C1075" s="350"/>
      <c r="D1075" s="350"/>
      <c r="E1075" s="350"/>
      <c r="F1075" s="350"/>
      <c r="G1075" s="350"/>
      <c r="H1075" s="350"/>
      <c r="I1075" s="350"/>
      <c r="J1075" s="350" t="str">
        <f t="array" ref="J1075">IF(C1075="","",
  IF(LEFT(C1075,4)="2025",
    IFERROR(VLOOKUP(C1075,{'2025'!B:B,'2025'!A:A},2,FALSE),""),
    IF(LEFT(C1075,4)="2026",
      IFERROR(VLOOKUP(C1075,{'2026'!B:B,'2026'!A:A},2,FALSE),""),
      ""
    )
  )
)</f>
        <v/>
      </c>
    </row>
    <row r="1076" ht="22.5" customHeight="1">
      <c r="A1076" s="350"/>
      <c r="B1076" s="350"/>
      <c r="C1076" s="350"/>
      <c r="D1076" s="350"/>
      <c r="E1076" s="350"/>
      <c r="F1076" s="350"/>
      <c r="G1076" s="350"/>
      <c r="H1076" s="350"/>
      <c r="I1076" s="350"/>
      <c r="J1076" s="350" t="str">
        <f t="array" ref="J1076">IF(C1076="","",
  IF(LEFT(C1076,4)="2025",
    IFERROR(VLOOKUP(C1076,{'2025'!B:B,'2025'!A:A},2,FALSE),""),
    IF(LEFT(C1076,4)="2026",
      IFERROR(VLOOKUP(C1076,{'2026'!B:B,'2026'!A:A},2,FALSE),""),
      ""
    )
  )
)</f>
        <v/>
      </c>
    </row>
    <row r="1077" ht="22.5" customHeight="1">
      <c r="A1077" s="350"/>
      <c r="B1077" s="350"/>
      <c r="C1077" s="350"/>
      <c r="D1077" s="350"/>
      <c r="E1077" s="350"/>
      <c r="F1077" s="350"/>
      <c r="G1077" s="350"/>
      <c r="H1077" s="350"/>
      <c r="I1077" s="350"/>
      <c r="J1077" s="350" t="str">
        <f t="array" ref="J1077">IF(C1077="","",
  IF(LEFT(C1077,4)="2025",
    IFERROR(VLOOKUP(C1077,{'2025'!B:B,'2025'!A:A},2,FALSE),""),
    IF(LEFT(C1077,4)="2026",
      IFERROR(VLOOKUP(C1077,{'2026'!B:B,'2026'!A:A},2,FALSE),""),
      ""
    )
  )
)</f>
        <v/>
      </c>
    </row>
    <row r="1078" ht="22.5" customHeight="1">
      <c r="A1078" s="350"/>
      <c r="B1078" s="350"/>
      <c r="C1078" s="350"/>
      <c r="D1078" s="350"/>
      <c r="E1078" s="350"/>
      <c r="F1078" s="350"/>
      <c r="G1078" s="350"/>
      <c r="H1078" s="350"/>
      <c r="I1078" s="350"/>
      <c r="J1078" s="350" t="str">
        <f t="array" ref="J1078">IF(C1078="","",
  IF(LEFT(C1078,4)="2025",
    IFERROR(VLOOKUP(C1078,{'2025'!B:B,'2025'!A:A},2,FALSE),""),
    IF(LEFT(C1078,4)="2026",
      IFERROR(VLOOKUP(C1078,{'2026'!B:B,'2026'!A:A},2,FALSE),""),
      ""
    )
  )
)</f>
        <v/>
      </c>
    </row>
    <row r="1079" ht="22.5" customHeight="1">
      <c r="A1079" s="350"/>
      <c r="B1079" s="350"/>
      <c r="C1079" s="350"/>
      <c r="D1079" s="350"/>
      <c r="E1079" s="350"/>
      <c r="F1079" s="350"/>
      <c r="G1079" s="350"/>
      <c r="H1079" s="350"/>
      <c r="I1079" s="350"/>
      <c r="J1079" s="350" t="str">
        <f t="array" ref="J1079">IF(C1079="","",
  IF(LEFT(C1079,4)="2025",
    IFERROR(VLOOKUP(C1079,{'2025'!B:B,'2025'!A:A},2,FALSE),""),
    IF(LEFT(C1079,4)="2026",
      IFERROR(VLOOKUP(C1079,{'2026'!B:B,'2026'!A:A},2,FALSE),""),
      ""
    )
  )
)</f>
        <v/>
      </c>
    </row>
    <row r="1080" ht="22.5" customHeight="1">
      <c r="A1080" s="350"/>
      <c r="B1080" s="350"/>
      <c r="C1080" s="350"/>
      <c r="D1080" s="350"/>
      <c r="E1080" s="350"/>
      <c r="F1080" s="350"/>
      <c r="G1080" s="350"/>
      <c r="H1080" s="350"/>
      <c r="I1080" s="350"/>
      <c r="J1080" s="350" t="str">
        <f t="array" ref="J1080">IF(C1080="","",
  IF(LEFT(C1080,4)="2025",
    IFERROR(VLOOKUP(C1080,{'2025'!B:B,'2025'!A:A},2,FALSE),""),
    IF(LEFT(C1080,4)="2026",
      IFERROR(VLOOKUP(C1080,{'2026'!B:B,'2026'!A:A},2,FALSE),""),
      ""
    )
  )
)</f>
        <v/>
      </c>
    </row>
    <row r="1081" ht="22.5" customHeight="1">
      <c r="A1081" s="350"/>
      <c r="B1081" s="350"/>
      <c r="C1081" s="350"/>
      <c r="D1081" s="350"/>
      <c r="E1081" s="350"/>
      <c r="F1081" s="350"/>
      <c r="G1081" s="350"/>
      <c r="H1081" s="350"/>
      <c r="I1081" s="350"/>
      <c r="J1081" s="350" t="str">
        <f t="array" ref="J1081">IF(C1081="","",
  IF(LEFT(C1081,4)="2025",
    IFERROR(VLOOKUP(C1081,{'2025'!B:B,'2025'!A:A},2,FALSE),""),
    IF(LEFT(C1081,4)="2026",
      IFERROR(VLOOKUP(C1081,{'2026'!B:B,'2026'!A:A},2,FALSE),""),
      ""
    )
  )
)</f>
        <v/>
      </c>
    </row>
    <row r="1082" ht="22.5" customHeight="1">
      <c r="A1082" s="350"/>
      <c r="B1082" s="350"/>
      <c r="C1082" s="350"/>
      <c r="D1082" s="350"/>
      <c r="E1082" s="350"/>
      <c r="F1082" s="350"/>
      <c r="G1082" s="350"/>
      <c r="H1082" s="350"/>
      <c r="I1082" s="350"/>
      <c r="J1082" s="350" t="str">
        <f t="array" ref="J1082">IF(C1082="","",
  IF(LEFT(C1082,4)="2025",
    IFERROR(VLOOKUP(C1082,{'2025'!B:B,'2025'!A:A},2,FALSE),""),
    IF(LEFT(C1082,4)="2026",
      IFERROR(VLOOKUP(C1082,{'2026'!B:B,'2026'!A:A},2,FALSE),""),
      ""
    )
  )
)</f>
        <v/>
      </c>
    </row>
    <row r="1083" ht="22.5" customHeight="1">
      <c r="A1083" s="350"/>
      <c r="B1083" s="350"/>
      <c r="C1083" s="350"/>
      <c r="D1083" s="350"/>
      <c r="E1083" s="350"/>
      <c r="F1083" s="350"/>
      <c r="G1083" s="350"/>
      <c r="H1083" s="350"/>
      <c r="I1083" s="350"/>
      <c r="J1083" s="350" t="str">
        <f t="array" ref="J1083">IF(C1083="","",
  IF(LEFT(C1083,4)="2025",
    IFERROR(VLOOKUP(C1083,{'2025'!B:B,'2025'!A:A},2,FALSE),""),
    IF(LEFT(C1083,4)="2026",
      IFERROR(VLOOKUP(C1083,{'2026'!B:B,'2026'!A:A},2,FALSE),""),
      ""
    )
  )
)</f>
        <v/>
      </c>
    </row>
    <row r="1084" ht="22.5" customHeight="1">
      <c r="A1084" s="350"/>
      <c r="B1084" s="350"/>
      <c r="C1084" s="350"/>
      <c r="D1084" s="350"/>
      <c r="E1084" s="350"/>
      <c r="F1084" s="350"/>
      <c r="G1084" s="350"/>
      <c r="H1084" s="350"/>
      <c r="I1084" s="350"/>
      <c r="J1084" s="350" t="str">
        <f t="array" ref="J1084">IF(C1084="","",
  IF(LEFT(C1084,4)="2025",
    IFERROR(VLOOKUP(C1084,{'2025'!B:B,'2025'!A:A},2,FALSE),""),
    IF(LEFT(C1084,4)="2026",
      IFERROR(VLOOKUP(C1084,{'2026'!B:B,'2026'!A:A},2,FALSE),""),
      ""
    )
  )
)</f>
        <v/>
      </c>
    </row>
    <row r="1085" ht="22.5" customHeight="1">
      <c r="A1085" s="350"/>
      <c r="B1085" s="350"/>
      <c r="C1085" s="350"/>
      <c r="D1085" s="350"/>
      <c r="E1085" s="350"/>
      <c r="F1085" s="350"/>
      <c r="G1085" s="350"/>
      <c r="H1085" s="350"/>
      <c r="I1085" s="350"/>
      <c r="J1085" s="350" t="str">
        <f t="array" ref="J1085">IF(C1085="","",
  IF(LEFT(C1085,4)="2025",
    IFERROR(VLOOKUP(C1085,{'2025'!B:B,'2025'!A:A},2,FALSE),""),
    IF(LEFT(C1085,4)="2026",
      IFERROR(VLOOKUP(C1085,{'2026'!B:B,'2026'!A:A},2,FALSE),""),
      ""
    )
  )
)</f>
        <v/>
      </c>
    </row>
    <row r="1086" ht="22.5" customHeight="1">
      <c r="A1086" s="350"/>
      <c r="B1086" s="350"/>
      <c r="C1086" s="350"/>
      <c r="D1086" s="350"/>
      <c r="E1086" s="350"/>
      <c r="F1086" s="350"/>
      <c r="G1086" s="350"/>
      <c r="H1086" s="350"/>
      <c r="I1086" s="350"/>
      <c r="J1086" s="350" t="str">
        <f t="array" ref="J1086">IF(C1086="","",
  IF(LEFT(C1086,4)="2025",
    IFERROR(VLOOKUP(C1086,{'2025'!B:B,'2025'!A:A},2,FALSE),""),
    IF(LEFT(C1086,4)="2026",
      IFERROR(VLOOKUP(C1086,{'2026'!B:B,'2026'!A:A},2,FALSE),""),
      ""
    )
  )
)</f>
        <v/>
      </c>
    </row>
    <row r="1087" ht="22.5" customHeight="1">
      <c r="A1087" s="350"/>
      <c r="B1087" s="350"/>
      <c r="C1087" s="350"/>
      <c r="D1087" s="350"/>
      <c r="E1087" s="350"/>
      <c r="F1087" s="350"/>
      <c r="G1087" s="350"/>
      <c r="H1087" s="350"/>
      <c r="I1087" s="350"/>
      <c r="J1087" s="350" t="str">
        <f t="array" ref="J1087">IF(C1087="","",
  IF(LEFT(C1087,4)="2025",
    IFERROR(VLOOKUP(C1087,{'2025'!B:B,'2025'!A:A},2,FALSE),""),
    IF(LEFT(C1087,4)="2026",
      IFERROR(VLOOKUP(C1087,{'2026'!B:B,'2026'!A:A},2,FALSE),""),
      ""
    )
  )
)</f>
        <v/>
      </c>
    </row>
    <row r="1088" ht="22.5" customHeight="1">
      <c r="A1088" s="350"/>
      <c r="B1088" s="350"/>
      <c r="C1088" s="350"/>
      <c r="D1088" s="350"/>
      <c r="E1088" s="350"/>
      <c r="F1088" s="350"/>
      <c r="G1088" s="350"/>
      <c r="H1088" s="350"/>
      <c r="I1088" s="350"/>
      <c r="J1088" s="350" t="str">
        <f t="array" ref="J1088">IF(C1088="","",
  IF(LEFT(C1088,4)="2025",
    IFERROR(VLOOKUP(C1088,{'2025'!B:B,'2025'!A:A},2,FALSE),""),
    IF(LEFT(C1088,4)="2026",
      IFERROR(VLOOKUP(C1088,{'2026'!B:B,'2026'!A:A},2,FALSE),""),
      ""
    )
  )
)</f>
        <v/>
      </c>
    </row>
    <row r="1089" ht="22.5" customHeight="1">
      <c r="A1089" s="350"/>
      <c r="B1089" s="350"/>
      <c r="C1089" s="350"/>
      <c r="D1089" s="350"/>
      <c r="E1089" s="350"/>
      <c r="F1089" s="350"/>
      <c r="G1089" s="350"/>
      <c r="H1089" s="350"/>
      <c r="I1089" s="350"/>
      <c r="J1089" s="350" t="str">
        <f t="array" ref="J1089">IF(C1089="","",
  IF(LEFT(C1089,4)="2025",
    IFERROR(VLOOKUP(C1089,{'2025'!B:B,'2025'!A:A},2,FALSE),""),
    IF(LEFT(C1089,4)="2026",
      IFERROR(VLOOKUP(C1089,{'2026'!B:B,'2026'!A:A},2,FALSE),""),
      ""
    )
  )
)</f>
        <v/>
      </c>
    </row>
    <row r="1090" ht="22.5" customHeight="1">
      <c r="A1090" s="350"/>
      <c r="B1090" s="350"/>
      <c r="C1090" s="350"/>
      <c r="D1090" s="350"/>
      <c r="E1090" s="350"/>
      <c r="F1090" s="350"/>
      <c r="G1090" s="350"/>
      <c r="H1090" s="350"/>
      <c r="I1090" s="350"/>
      <c r="J1090" s="350" t="str">
        <f t="array" ref="J1090">IF(C1090="","",
  IF(LEFT(C1090,4)="2025",
    IFERROR(VLOOKUP(C1090,{'2025'!B:B,'2025'!A:A},2,FALSE),""),
    IF(LEFT(C1090,4)="2026",
      IFERROR(VLOOKUP(C1090,{'2026'!B:B,'2026'!A:A},2,FALSE),""),
      ""
    )
  )
)</f>
        <v/>
      </c>
    </row>
    <row r="1091" ht="22.5" customHeight="1">
      <c r="A1091" s="350"/>
      <c r="B1091" s="350"/>
      <c r="C1091" s="350"/>
      <c r="D1091" s="350"/>
      <c r="E1091" s="350"/>
      <c r="F1091" s="350"/>
      <c r="G1091" s="350"/>
      <c r="H1091" s="350"/>
      <c r="I1091" s="350"/>
      <c r="J1091" s="350" t="str">
        <f t="array" ref="J1091">IF(C1091="","",
  IF(LEFT(C1091,4)="2025",
    IFERROR(VLOOKUP(C1091,{'2025'!B:B,'2025'!A:A},2,FALSE),""),
    IF(LEFT(C1091,4)="2026",
      IFERROR(VLOOKUP(C1091,{'2026'!B:B,'2026'!A:A},2,FALSE),""),
      ""
    )
  )
)</f>
        <v/>
      </c>
    </row>
    <row r="1092" ht="22.5" customHeight="1">
      <c r="A1092" s="350"/>
      <c r="B1092" s="350"/>
      <c r="C1092" s="350"/>
      <c r="D1092" s="350"/>
      <c r="E1092" s="350"/>
      <c r="F1092" s="350"/>
      <c r="G1092" s="350"/>
      <c r="H1092" s="350"/>
      <c r="I1092" s="350"/>
      <c r="J1092" s="350" t="str">
        <f t="array" ref="J1092">IF(C1092="","",
  IF(LEFT(C1092,4)="2025",
    IFERROR(VLOOKUP(C1092,{'2025'!B:B,'2025'!A:A},2,FALSE),""),
    IF(LEFT(C1092,4)="2026",
      IFERROR(VLOOKUP(C1092,{'2026'!B:B,'2026'!A:A},2,FALSE),""),
      ""
    )
  )
)</f>
        <v/>
      </c>
    </row>
    <row r="1093" ht="22.5" customHeight="1">
      <c r="A1093" s="350"/>
      <c r="B1093" s="350"/>
      <c r="C1093" s="350"/>
      <c r="D1093" s="350"/>
      <c r="E1093" s="350"/>
      <c r="F1093" s="350"/>
      <c r="G1093" s="350"/>
      <c r="H1093" s="350"/>
      <c r="I1093" s="350"/>
      <c r="J1093" s="350" t="str">
        <f t="array" ref="J1093">IF(C1093="","",
  IF(LEFT(C1093,4)="2025",
    IFERROR(VLOOKUP(C1093,{'2025'!B:B,'2025'!A:A},2,FALSE),""),
    IF(LEFT(C1093,4)="2026",
      IFERROR(VLOOKUP(C1093,{'2026'!B:B,'2026'!A:A},2,FALSE),""),
      ""
    )
  )
)</f>
        <v/>
      </c>
    </row>
    <row r="1094" ht="22.5" customHeight="1">
      <c r="A1094" s="350"/>
      <c r="B1094" s="350"/>
      <c r="C1094" s="350"/>
      <c r="D1094" s="350"/>
      <c r="E1094" s="350"/>
      <c r="F1094" s="350"/>
      <c r="G1094" s="350"/>
      <c r="H1094" s="350"/>
      <c r="I1094" s="350"/>
      <c r="J1094" s="350" t="str">
        <f t="array" ref="J1094">IF(C1094="","",
  IF(LEFT(C1094,4)="2025",
    IFERROR(VLOOKUP(C1094,{'2025'!B:B,'2025'!A:A},2,FALSE),""),
    IF(LEFT(C1094,4)="2026",
      IFERROR(VLOOKUP(C1094,{'2026'!B:B,'2026'!A:A},2,FALSE),""),
      ""
    )
  )
)</f>
        <v/>
      </c>
    </row>
    <row r="1095" ht="22.5" customHeight="1">
      <c r="A1095" s="350"/>
      <c r="B1095" s="350"/>
      <c r="C1095" s="350"/>
      <c r="D1095" s="350"/>
      <c r="E1095" s="350"/>
      <c r="F1095" s="350"/>
      <c r="G1095" s="350"/>
      <c r="H1095" s="350"/>
      <c r="I1095" s="350"/>
      <c r="J1095" s="350" t="str">
        <f t="array" ref="J1095">IF(C1095="","",
  IF(LEFT(C1095,4)="2025",
    IFERROR(VLOOKUP(C1095,{'2025'!B:B,'2025'!A:A},2,FALSE),""),
    IF(LEFT(C1095,4)="2026",
      IFERROR(VLOOKUP(C1095,{'2026'!B:B,'2026'!A:A},2,FALSE),""),
      ""
    )
  )
)</f>
        <v/>
      </c>
    </row>
    <row r="1096" ht="22.5" customHeight="1">
      <c r="A1096" s="350"/>
      <c r="B1096" s="350"/>
      <c r="C1096" s="350"/>
      <c r="D1096" s="350"/>
      <c r="E1096" s="350"/>
      <c r="F1096" s="350"/>
      <c r="G1096" s="350"/>
      <c r="H1096" s="350"/>
      <c r="I1096" s="350"/>
      <c r="J1096" s="350" t="str">
        <f t="array" ref="J1096">IF(C1096="","",
  IF(LEFT(C1096,4)="2025",
    IFERROR(VLOOKUP(C1096,{'2025'!B:B,'2025'!A:A},2,FALSE),""),
    IF(LEFT(C1096,4)="2026",
      IFERROR(VLOOKUP(C1096,{'2026'!B:B,'2026'!A:A},2,FALSE),""),
      ""
    )
  )
)</f>
        <v/>
      </c>
    </row>
    <row r="1097" ht="22.5" customHeight="1">
      <c r="A1097" s="350"/>
      <c r="B1097" s="350"/>
      <c r="C1097" s="350"/>
      <c r="D1097" s="350"/>
      <c r="E1097" s="350"/>
      <c r="F1097" s="350"/>
      <c r="G1097" s="350"/>
      <c r="H1097" s="350"/>
      <c r="I1097" s="350"/>
      <c r="J1097" s="350" t="str">
        <f t="array" ref="J1097">IF(C1097="","",
  IF(LEFT(C1097,4)="2025",
    IFERROR(VLOOKUP(C1097,{'2025'!B:B,'2025'!A:A},2,FALSE),""),
    IF(LEFT(C1097,4)="2026",
      IFERROR(VLOOKUP(C1097,{'2026'!B:B,'2026'!A:A},2,FALSE),""),
      ""
    )
  )
)</f>
        <v/>
      </c>
    </row>
    <row r="1098" ht="22.5" customHeight="1">
      <c r="A1098" s="350"/>
      <c r="B1098" s="350"/>
      <c r="C1098" s="350"/>
      <c r="D1098" s="350"/>
      <c r="E1098" s="350"/>
      <c r="F1098" s="350"/>
      <c r="G1098" s="350"/>
      <c r="H1098" s="350"/>
      <c r="I1098" s="350"/>
      <c r="J1098" s="350" t="str">
        <f t="array" ref="J1098">IF(C1098="","",
  IF(LEFT(C1098,4)="2025",
    IFERROR(VLOOKUP(C1098,{'2025'!B:B,'2025'!A:A},2,FALSE),""),
    IF(LEFT(C1098,4)="2026",
      IFERROR(VLOOKUP(C1098,{'2026'!B:B,'2026'!A:A},2,FALSE),""),
      ""
    )
  )
)</f>
        <v/>
      </c>
    </row>
    <row r="1099" ht="22.5" customHeight="1">
      <c r="A1099" s="350"/>
      <c r="B1099" s="350"/>
      <c r="C1099" s="350"/>
      <c r="D1099" s="350"/>
      <c r="E1099" s="350"/>
      <c r="F1099" s="350"/>
      <c r="G1099" s="350"/>
      <c r="H1099" s="350"/>
      <c r="I1099" s="350"/>
      <c r="J1099" s="350" t="str">
        <f t="array" ref="J1099">IF(C1099="","",
  IF(LEFT(C1099,4)="2025",
    IFERROR(VLOOKUP(C1099,{'2025'!B:B,'2025'!A:A},2,FALSE),""),
    IF(LEFT(C1099,4)="2026",
      IFERROR(VLOOKUP(C1099,{'2026'!B:B,'2026'!A:A},2,FALSE),""),
      ""
    )
  )
)</f>
        <v/>
      </c>
    </row>
    <row r="1100" ht="22.5" customHeight="1">
      <c r="A1100" s="350"/>
      <c r="B1100" s="350"/>
      <c r="C1100" s="350"/>
      <c r="D1100" s="350"/>
      <c r="E1100" s="350"/>
      <c r="F1100" s="350"/>
      <c r="G1100" s="350"/>
      <c r="H1100" s="350"/>
      <c r="I1100" s="350"/>
      <c r="J1100" s="350" t="str">
        <f t="array" ref="J1100">IF(C1100="","",
  IF(LEFT(C1100,4)="2025",
    IFERROR(VLOOKUP(C1100,{'2025'!B:B,'2025'!A:A},2,FALSE),""),
    IF(LEFT(C1100,4)="2026",
      IFERROR(VLOOKUP(C1100,{'2026'!B:B,'2026'!A:A},2,FALSE),""),
      ""
    )
  )
)</f>
        <v/>
      </c>
    </row>
    <row r="1101" ht="22.5" customHeight="1">
      <c r="A1101" s="350"/>
      <c r="B1101" s="350"/>
      <c r="C1101" s="350"/>
      <c r="D1101" s="350"/>
      <c r="E1101" s="350"/>
      <c r="F1101" s="350"/>
      <c r="G1101" s="350"/>
      <c r="H1101" s="350"/>
      <c r="I1101" s="350"/>
      <c r="J1101" s="350" t="str">
        <f t="array" ref="J1101">IF(C1101="","",
  IF(LEFT(C1101,4)="2025",
    IFERROR(VLOOKUP(C1101,{'2025'!B:B,'2025'!A:A},2,FALSE),""),
    IF(LEFT(C1101,4)="2026",
      IFERROR(VLOOKUP(C1101,{'2026'!B:B,'2026'!A:A},2,FALSE),""),
      ""
    )
  )
)</f>
        <v/>
      </c>
    </row>
    <row r="1102" ht="22.5" customHeight="1">
      <c r="A1102" s="350"/>
      <c r="B1102" s="350"/>
      <c r="C1102" s="350"/>
      <c r="D1102" s="350"/>
      <c r="E1102" s="350"/>
      <c r="F1102" s="350"/>
      <c r="G1102" s="350"/>
      <c r="H1102" s="350"/>
      <c r="I1102" s="350"/>
      <c r="J1102" s="350" t="str">
        <f t="array" ref="J1102">IF(C1102="","",
  IF(LEFT(C1102,4)="2025",
    IFERROR(VLOOKUP(C1102,{'2025'!B:B,'2025'!A:A},2,FALSE),""),
    IF(LEFT(C1102,4)="2026",
      IFERROR(VLOOKUP(C1102,{'2026'!B:B,'2026'!A:A},2,FALSE),""),
      ""
    )
  )
)</f>
        <v/>
      </c>
    </row>
    <row r="1103" ht="22.5" customHeight="1">
      <c r="A1103" s="350"/>
      <c r="B1103" s="350"/>
      <c r="C1103" s="350"/>
      <c r="D1103" s="350"/>
      <c r="E1103" s="350"/>
      <c r="F1103" s="350"/>
      <c r="G1103" s="350"/>
      <c r="H1103" s="350"/>
      <c r="I1103" s="350"/>
      <c r="J1103" s="350" t="str">
        <f t="array" ref="J1103">IF(C1103="","",
  IF(LEFT(C1103,4)="2025",
    IFERROR(VLOOKUP(C1103,{'2025'!B:B,'2025'!A:A},2,FALSE),""),
    IF(LEFT(C1103,4)="2026",
      IFERROR(VLOOKUP(C1103,{'2026'!B:B,'2026'!A:A},2,FALSE),""),
      ""
    )
  )
)</f>
        <v/>
      </c>
    </row>
    <row r="1104" ht="22.5" customHeight="1">
      <c r="A1104" s="350"/>
      <c r="B1104" s="350"/>
      <c r="C1104" s="350"/>
      <c r="D1104" s="350"/>
      <c r="E1104" s="350"/>
      <c r="F1104" s="350"/>
      <c r="G1104" s="350"/>
      <c r="H1104" s="350"/>
      <c r="I1104" s="350"/>
      <c r="J1104" s="350" t="str">
        <f t="array" ref="J1104">IF(C1104="","",
  IF(LEFT(C1104,4)="2025",
    IFERROR(VLOOKUP(C1104,{'2025'!B:B,'2025'!A:A},2,FALSE),""),
    IF(LEFT(C1104,4)="2026",
      IFERROR(VLOOKUP(C1104,{'2026'!B:B,'2026'!A:A},2,FALSE),""),
      ""
    )
  )
)</f>
        <v/>
      </c>
    </row>
    <row r="1105" ht="22.5" customHeight="1">
      <c r="A1105" s="350"/>
      <c r="B1105" s="350"/>
      <c r="C1105" s="350"/>
      <c r="D1105" s="350"/>
      <c r="E1105" s="350"/>
      <c r="F1105" s="350"/>
      <c r="G1105" s="350"/>
      <c r="H1105" s="350"/>
      <c r="I1105" s="350"/>
      <c r="J1105" s="350" t="str">
        <f t="array" ref="J1105">IF(C1105="","",
  IF(LEFT(C1105,4)="2025",
    IFERROR(VLOOKUP(C1105,{'2025'!B:B,'2025'!A:A},2,FALSE),""),
    IF(LEFT(C1105,4)="2026",
      IFERROR(VLOOKUP(C1105,{'2026'!B:B,'2026'!A:A},2,FALSE),""),
      ""
    )
  )
)</f>
        <v/>
      </c>
    </row>
    <row r="1106" ht="22.5" customHeight="1">
      <c r="A1106" s="350"/>
      <c r="B1106" s="350"/>
      <c r="C1106" s="350"/>
      <c r="D1106" s="350"/>
      <c r="E1106" s="350"/>
      <c r="F1106" s="350"/>
      <c r="G1106" s="350"/>
      <c r="H1106" s="350"/>
      <c r="I1106" s="350"/>
      <c r="J1106" s="350" t="str">
        <f t="array" ref="J1106">IF(C1106="","",
  IF(LEFT(C1106,4)="2025",
    IFERROR(VLOOKUP(C1106,{'2025'!B:B,'2025'!A:A},2,FALSE),""),
    IF(LEFT(C1106,4)="2026",
      IFERROR(VLOOKUP(C1106,{'2026'!B:B,'2026'!A:A},2,FALSE),""),
      ""
    )
  )
)</f>
        <v/>
      </c>
    </row>
    <row r="1107" ht="22.5" customHeight="1">
      <c r="A1107" s="350"/>
      <c r="B1107" s="350"/>
      <c r="C1107" s="350"/>
      <c r="D1107" s="350"/>
      <c r="E1107" s="350"/>
      <c r="F1107" s="350"/>
      <c r="G1107" s="350"/>
      <c r="H1107" s="350"/>
      <c r="I1107" s="350"/>
      <c r="J1107" s="350" t="str">
        <f t="array" ref="J1107">IF(C1107="","",
  IF(LEFT(C1107,4)="2025",
    IFERROR(VLOOKUP(C1107,{'2025'!B:B,'2025'!A:A},2,FALSE),""),
    IF(LEFT(C1107,4)="2026",
      IFERROR(VLOOKUP(C1107,{'2026'!B:B,'2026'!A:A},2,FALSE),""),
      ""
    )
  )
)</f>
        <v/>
      </c>
    </row>
    <row r="1108" ht="22.5" customHeight="1">
      <c r="A1108" s="350"/>
      <c r="B1108" s="350"/>
      <c r="C1108" s="350"/>
      <c r="D1108" s="350"/>
      <c r="E1108" s="350"/>
      <c r="F1108" s="350"/>
      <c r="G1108" s="350"/>
      <c r="H1108" s="350"/>
      <c r="I1108" s="350"/>
      <c r="J1108" s="350" t="str">
        <f t="array" ref="J1108">IF(C1108="","",
  IF(LEFT(C1108,4)="2025",
    IFERROR(VLOOKUP(C1108,{'2025'!B:B,'2025'!A:A},2,FALSE),""),
    IF(LEFT(C1108,4)="2026",
      IFERROR(VLOOKUP(C1108,{'2026'!B:B,'2026'!A:A},2,FALSE),""),
      ""
    )
  )
)</f>
        <v/>
      </c>
    </row>
    <row r="1109" ht="22.5" customHeight="1">
      <c r="A1109" s="350"/>
      <c r="B1109" s="350"/>
      <c r="C1109" s="350"/>
      <c r="D1109" s="350"/>
      <c r="E1109" s="350"/>
      <c r="F1109" s="350"/>
      <c r="G1109" s="350"/>
      <c r="H1109" s="350"/>
      <c r="I1109" s="350"/>
      <c r="J1109" s="350" t="str">
        <f t="array" ref="J1109">IF(C1109="","",
  IF(LEFT(C1109,4)="2025",
    IFERROR(VLOOKUP(C1109,{'2025'!B:B,'2025'!A:A},2,FALSE),""),
    IF(LEFT(C1109,4)="2026",
      IFERROR(VLOOKUP(C1109,{'2026'!B:B,'2026'!A:A},2,FALSE),""),
      ""
    )
  )
)</f>
        <v/>
      </c>
    </row>
    <row r="1110" ht="22.5" customHeight="1">
      <c r="A1110" s="350"/>
      <c r="B1110" s="350"/>
      <c r="C1110" s="350"/>
      <c r="D1110" s="350"/>
      <c r="E1110" s="350"/>
      <c r="F1110" s="350"/>
      <c r="G1110" s="350"/>
      <c r="H1110" s="350"/>
      <c r="I1110" s="350"/>
      <c r="J1110" s="350" t="str">
        <f t="array" ref="J1110">IF(C1110="","",
  IF(LEFT(C1110,4)="2025",
    IFERROR(VLOOKUP(C1110,{'2025'!B:B,'2025'!A:A},2,FALSE),""),
    IF(LEFT(C1110,4)="2026",
      IFERROR(VLOOKUP(C1110,{'2026'!B:B,'2026'!A:A},2,FALSE),""),
      ""
    )
  )
)</f>
        <v/>
      </c>
    </row>
    <row r="1111" ht="22.5" customHeight="1">
      <c r="A1111" s="350"/>
      <c r="B1111" s="350"/>
      <c r="C1111" s="350"/>
      <c r="D1111" s="350"/>
      <c r="E1111" s="350"/>
      <c r="F1111" s="350"/>
      <c r="G1111" s="350"/>
      <c r="H1111" s="350"/>
      <c r="I1111" s="350"/>
      <c r="J1111" s="350" t="str">
        <f t="array" ref="J1111">IF(C1111="","",
  IF(LEFT(C1111,4)="2025",
    IFERROR(VLOOKUP(C1111,{'2025'!B:B,'2025'!A:A},2,FALSE),""),
    IF(LEFT(C1111,4)="2026",
      IFERROR(VLOOKUP(C1111,{'2026'!B:B,'2026'!A:A},2,FALSE),""),
      ""
    )
  )
)</f>
        <v/>
      </c>
    </row>
    <row r="1112" ht="22.5" customHeight="1">
      <c r="A1112" s="350"/>
      <c r="B1112" s="350"/>
      <c r="C1112" s="350"/>
      <c r="D1112" s="350"/>
      <c r="E1112" s="350"/>
      <c r="F1112" s="350"/>
      <c r="G1112" s="350"/>
      <c r="H1112" s="350"/>
      <c r="I1112" s="350"/>
      <c r="J1112" s="350" t="str">
        <f t="array" ref="J1112">IF(C1112="","",
  IF(LEFT(C1112,4)="2025",
    IFERROR(VLOOKUP(C1112,{'2025'!B:B,'2025'!A:A},2,FALSE),""),
    IF(LEFT(C1112,4)="2026",
      IFERROR(VLOOKUP(C1112,{'2026'!B:B,'2026'!A:A},2,FALSE),""),
      ""
    )
  )
)</f>
        <v/>
      </c>
    </row>
    <row r="1113" ht="22.5" customHeight="1">
      <c r="A1113" s="350"/>
      <c r="B1113" s="350"/>
      <c r="C1113" s="350"/>
      <c r="D1113" s="350"/>
      <c r="E1113" s="350"/>
      <c r="F1113" s="350"/>
      <c r="G1113" s="350"/>
      <c r="H1113" s="350"/>
      <c r="I1113" s="350"/>
      <c r="J1113" s="350" t="str">
        <f t="array" ref="J1113">IF(C1113="","",
  IF(LEFT(C1113,4)="2025",
    IFERROR(VLOOKUP(C1113,{'2025'!B:B,'2025'!A:A},2,FALSE),""),
    IF(LEFT(C1113,4)="2026",
      IFERROR(VLOOKUP(C1113,{'2026'!B:B,'2026'!A:A},2,FALSE),""),
      ""
    )
  )
)</f>
        <v/>
      </c>
    </row>
    <row r="1114" ht="22.5" customHeight="1">
      <c r="A1114" s="350"/>
      <c r="B1114" s="350"/>
      <c r="C1114" s="350"/>
      <c r="D1114" s="350"/>
      <c r="E1114" s="350"/>
      <c r="F1114" s="350"/>
      <c r="G1114" s="350"/>
      <c r="H1114" s="350"/>
      <c r="I1114" s="350"/>
      <c r="J1114" s="350" t="str">
        <f t="array" ref="J1114">IF(C1114="","",
  IF(LEFT(C1114,4)="2025",
    IFERROR(VLOOKUP(C1114,{'2025'!B:B,'2025'!A:A},2,FALSE),""),
    IF(LEFT(C1114,4)="2026",
      IFERROR(VLOOKUP(C1114,{'2026'!B:B,'2026'!A:A},2,FALSE),""),
      ""
    )
  )
)</f>
        <v/>
      </c>
    </row>
    <row r="1115" ht="22.5" customHeight="1">
      <c r="A1115" s="350"/>
      <c r="B1115" s="350"/>
      <c r="C1115" s="350"/>
      <c r="D1115" s="350"/>
      <c r="E1115" s="350"/>
      <c r="F1115" s="350"/>
      <c r="G1115" s="350"/>
      <c r="H1115" s="350"/>
      <c r="I1115" s="350"/>
      <c r="J1115" s="350" t="str">
        <f t="array" ref="J1115">IF(C1115="","",
  IF(LEFT(C1115,4)="2025",
    IFERROR(VLOOKUP(C1115,{'2025'!B:B,'2025'!A:A},2,FALSE),""),
    IF(LEFT(C1115,4)="2026",
      IFERROR(VLOOKUP(C1115,{'2026'!B:B,'2026'!A:A},2,FALSE),""),
      ""
    )
  )
)</f>
        <v/>
      </c>
    </row>
    <row r="1116" ht="22.5" customHeight="1">
      <c r="A1116" s="350"/>
      <c r="B1116" s="350"/>
      <c r="C1116" s="350"/>
      <c r="D1116" s="350"/>
      <c r="E1116" s="350"/>
      <c r="F1116" s="350"/>
      <c r="G1116" s="350"/>
      <c r="H1116" s="350"/>
      <c r="I1116" s="350"/>
      <c r="J1116" s="350" t="str">
        <f t="array" ref="J1116">IF(C1116="","",
  IF(LEFT(C1116,4)="2025",
    IFERROR(VLOOKUP(C1116,{'2025'!B:B,'2025'!A:A},2,FALSE),""),
    IF(LEFT(C1116,4)="2026",
      IFERROR(VLOOKUP(C1116,{'2026'!B:B,'2026'!A:A},2,FALSE),""),
      ""
    )
  )
)</f>
        <v/>
      </c>
    </row>
    <row r="1117" ht="22.5" customHeight="1">
      <c r="A1117" s="350"/>
      <c r="B1117" s="350"/>
      <c r="C1117" s="350"/>
      <c r="D1117" s="350"/>
      <c r="E1117" s="350"/>
      <c r="F1117" s="350"/>
      <c r="G1117" s="350"/>
      <c r="H1117" s="350"/>
      <c r="I1117" s="350"/>
      <c r="J1117" s="350" t="str">
        <f t="array" ref="J1117">IF(C1117="","",
  IF(LEFT(C1117,4)="2025",
    IFERROR(VLOOKUP(C1117,{'2025'!B:B,'2025'!A:A},2,FALSE),""),
    IF(LEFT(C1117,4)="2026",
      IFERROR(VLOOKUP(C1117,{'2026'!B:B,'2026'!A:A},2,FALSE),""),
      ""
    )
  )
)</f>
        <v/>
      </c>
    </row>
    <row r="1118" ht="22.5" customHeight="1">
      <c r="A1118" s="350"/>
      <c r="B1118" s="350"/>
      <c r="C1118" s="350"/>
      <c r="D1118" s="350"/>
      <c r="E1118" s="350"/>
      <c r="F1118" s="350"/>
      <c r="G1118" s="350"/>
      <c r="H1118" s="350"/>
      <c r="I1118" s="350"/>
      <c r="J1118" s="350" t="str">
        <f t="array" ref="J1118">IF(C1118="","",
  IF(LEFT(C1118,4)="2025",
    IFERROR(VLOOKUP(C1118,{'2025'!B:B,'2025'!A:A},2,FALSE),""),
    IF(LEFT(C1118,4)="2026",
      IFERROR(VLOOKUP(C1118,{'2026'!B:B,'2026'!A:A},2,FALSE),""),
      ""
    )
  )
)</f>
        <v/>
      </c>
    </row>
    <row r="1119" ht="22.5" customHeight="1">
      <c r="A1119" s="350"/>
      <c r="B1119" s="350"/>
      <c r="C1119" s="350"/>
      <c r="D1119" s="350"/>
      <c r="E1119" s="350"/>
      <c r="F1119" s="350"/>
      <c r="G1119" s="350"/>
      <c r="H1119" s="350"/>
      <c r="I1119" s="350"/>
      <c r="J1119" s="350" t="str">
        <f t="array" ref="J1119">IF(C1119="","",
  IF(LEFT(C1119,4)="2025",
    IFERROR(VLOOKUP(C1119,{'2025'!B:B,'2025'!A:A},2,FALSE),""),
    IF(LEFT(C1119,4)="2026",
      IFERROR(VLOOKUP(C1119,{'2026'!B:B,'2026'!A:A},2,FALSE),""),
      ""
    )
  )
)</f>
        <v/>
      </c>
    </row>
    <row r="1120" ht="22.5" customHeight="1">
      <c r="A1120" s="350"/>
      <c r="B1120" s="350"/>
      <c r="C1120" s="350"/>
      <c r="D1120" s="350"/>
      <c r="E1120" s="350"/>
      <c r="F1120" s="350"/>
      <c r="G1120" s="350"/>
      <c r="H1120" s="350"/>
      <c r="I1120" s="350"/>
      <c r="J1120" s="350" t="str">
        <f t="array" ref="J1120">IF(C1120="","",
  IF(LEFT(C1120,4)="2025",
    IFERROR(VLOOKUP(C1120,{'2025'!B:B,'2025'!A:A},2,FALSE),""),
    IF(LEFT(C1120,4)="2026",
      IFERROR(VLOOKUP(C1120,{'2026'!B:B,'2026'!A:A},2,FALSE),""),
      ""
    )
  )
)</f>
        <v/>
      </c>
    </row>
    <row r="1121" ht="22.5" customHeight="1">
      <c r="A1121" s="350"/>
      <c r="B1121" s="350"/>
      <c r="C1121" s="350"/>
      <c r="D1121" s="350"/>
      <c r="E1121" s="350"/>
      <c r="F1121" s="350"/>
      <c r="G1121" s="350"/>
      <c r="H1121" s="350"/>
      <c r="I1121" s="350"/>
      <c r="J1121" s="350" t="str">
        <f t="array" ref="J1121">IF(C1121="","",
  IF(LEFT(C1121,4)="2025",
    IFERROR(VLOOKUP(C1121,{'2025'!B:B,'2025'!A:A},2,FALSE),""),
    IF(LEFT(C1121,4)="2026",
      IFERROR(VLOOKUP(C1121,{'2026'!B:B,'2026'!A:A},2,FALSE),""),
      ""
    )
  )
)</f>
        <v/>
      </c>
    </row>
    <row r="1122" ht="22.5" customHeight="1">
      <c r="A1122" s="350"/>
      <c r="B1122" s="350"/>
      <c r="C1122" s="350"/>
      <c r="D1122" s="350"/>
      <c r="E1122" s="350"/>
      <c r="F1122" s="350"/>
      <c r="G1122" s="350"/>
      <c r="H1122" s="350"/>
      <c r="I1122" s="350"/>
      <c r="J1122" s="350" t="str">
        <f t="array" ref="J1122">IF(C1122="","",
  IF(LEFT(C1122,4)="2025",
    IFERROR(VLOOKUP(C1122,{'2025'!B:B,'2025'!A:A},2,FALSE),""),
    IF(LEFT(C1122,4)="2026",
      IFERROR(VLOOKUP(C1122,{'2026'!B:B,'2026'!A:A},2,FALSE),""),
      ""
    )
  )
)</f>
        <v/>
      </c>
    </row>
    <row r="1123" ht="22.5" customHeight="1">
      <c r="A1123" s="350"/>
      <c r="B1123" s="350"/>
      <c r="C1123" s="350"/>
      <c r="D1123" s="350"/>
      <c r="E1123" s="350"/>
      <c r="F1123" s="350"/>
      <c r="G1123" s="350"/>
      <c r="H1123" s="350"/>
      <c r="I1123" s="350"/>
      <c r="J1123" s="350" t="str">
        <f t="array" ref="J1123">IF(C1123="","",
  IF(LEFT(C1123,4)="2025",
    IFERROR(VLOOKUP(C1123,{'2025'!B:B,'2025'!A:A},2,FALSE),""),
    IF(LEFT(C1123,4)="2026",
      IFERROR(VLOOKUP(C1123,{'2026'!B:B,'2026'!A:A},2,FALSE),""),
      ""
    )
  )
)</f>
        <v/>
      </c>
    </row>
    <row r="1124" ht="22.5" customHeight="1">
      <c r="A1124" s="350"/>
      <c r="B1124" s="350"/>
      <c r="C1124" s="350"/>
      <c r="D1124" s="350"/>
      <c r="E1124" s="350"/>
      <c r="F1124" s="350"/>
      <c r="G1124" s="350"/>
      <c r="H1124" s="350"/>
      <c r="I1124" s="350"/>
      <c r="J1124" s="350" t="str">
        <f t="array" ref="J1124">IF(C1124="","",
  IF(LEFT(C1124,4)="2025",
    IFERROR(VLOOKUP(C1124,{'2025'!B:B,'2025'!A:A},2,FALSE),""),
    IF(LEFT(C1124,4)="2026",
      IFERROR(VLOOKUP(C1124,{'2026'!B:B,'2026'!A:A},2,FALSE),""),
      ""
    )
  )
)</f>
        <v/>
      </c>
    </row>
    <row r="1125" ht="22.5" customHeight="1">
      <c r="A1125" s="350"/>
      <c r="B1125" s="350"/>
      <c r="C1125" s="350"/>
      <c r="D1125" s="350"/>
      <c r="E1125" s="350"/>
      <c r="F1125" s="350"/>
      <c r="G1125" s="350"/>
      <c r="H1125" s="350"/>
      <c r="I1125" s="350"/>
      <c r="J1125" s="350" t="str">
        <f t="array" ref="J1125">IF(C1125="","",
  IF(LEFT(C1125,4)="2025",
    IFERROR(VLOOKUP(C1125,{'2025'!B:B,'2025'!A:A},2,FALSE),""),
    IF(LEFT(C1125,4)="2026",
      IFERROR(VLOOKUP(C1125,{'2026'!B:B,'2026'!A:A},2,FALSE),""),
      ""
    )
  )
)</f>
        <v/>
      </c>
    </row>
    <row r="1126" ht="22.5" customHeight="1">
      <c r="A1126" s="350"/>
      <c r="B1126" s="350"/>
      <c r="C1126" s="350"/>
      <c r="D1126" s="350"/>
      <c r="E1126" s="350"/>
      <c r="F1126" s="350"/>
      <c r="G1126" s="350"/>
      <c r="H1126" s="350"/>
      <c r="I1126" s="350"/>
      <c r="J1126" s="350" t="str">
        <f t="array" ref="J1126">IF(C1126="","",
  IF(LEFT(C1126,4)="2025",
    IFERROR(VLOOKUP(C1126,{'2025'!B:B,'2025'!A:A},2,FALSE),""),
    IF(LEFT(C1126,4)="2026",
      IFERROR(VLOOKUP(C1126,{'2026'!B:B,'2026'!A:A},2,FALSE),""),
      ""
    )
  )
)</f>
        <v/>
      </c>
    </row>
    <row r="1127" ht="22.5" customHeight="1">
      <c r="A1127" s="350"/>
      <c r="B1127" s="350"/>
      <c r="C1127" s="350"/>
      <c r="D1127" s="350"/>
      <c r="E1127" s="350"/>
      <c r="F1127" s="350"/>
      <c r="G1127" s="350"/>
      <c r="H1127" s="350"/>
      <c r="I1127" s="350"/>
      <c r="J1127" s="350" t="str">
        <f t="array" ref="J1127">IF(C1127="","",
  IF(LEFT(C1127,4)="2025",
    IFERROR(VLOOKUP(C1127,{'2025'!B:B,'2025'!A:A},2,FALSE),""),
    IF(LEFT(C1127,4)="2026",
      IFERROR(VLOOKUP(C1127,{'2026'!B:B,'2026'!A:A},2,FALSE),""),
      ""
    )
  )
)</f>
        <v/>
      </c>
    </row>
    <row r="1128" ht="22.5" customHeight="1">
      <c r="A1128" s="350"/>
      <c r="B1128" s="350"/>
      <c r="C1128" s="350"/>
      <c r="D1128" s="350"/>
      <c r="E1128" s="350"/>
      <c r="F1128" s="350"/>
      <c r="G1128" s="350"/>
      <c r="H1128" s="350"/>
      <c r="I1128" s="350"/>
      <c r="J1128" s="350" t="str">
        <f t="array" ref="J1128">IF(C1128="","",
  IF(LEFT(C1128,4)="2025",
    IFERROR(VLOOKUP(C1128,{'2025'!B:B,'2025'!A:A},2,FALSE),""),
    IF(LEFT(C1128,4)="2026",
      IFERROR(VLOOKUP(C1128,{'2026'!B:B,'2026'!A:A},2,FALSE),""),
      ""
    )
  )
)</f>
        <v/>
      </c>
    </row>
    <row r="1129" ht="22.5" customHeight="1">
      <c r="A1129" s="350"/>
      <c r="B1129" s="350"/>
      <c r="C1129" s="350"/>
      <c r="D1129" s="350"/>
      <c r="E1129" s="350"/>
      <c r="F1129" s="350"/>
      <c r="G1129" s="350"/>
      <c r="H1129" s="350"/>
      <c r="I1129" s="350"/>
      <c r="J1129" s="350" t="str">
        <f t="array" ref="J1129">IF(C1129="","",
  IF(LEFT(C1129,4)="2025",
    IFERROR(VLOOKUP(C1129,{'2025'!B:B,'2025'!A:A},2,FALSE),""),
    IF(LEFT(C1129,4)="2026",
      IFERROR(VLOOKUP(C1129,{'2026'!B:B,'2026'!A:A},2,FALSE),""),
      ""
    )
  )
)</f>
        <v/>
      </c>
    </row>
    <row r="1130" ht="22.5" customHeight="1">
      <c r="A1130" s="350"/>
      <c r="B1130" s="350"/>
      <c r="C1130" s="350"/>
      <c r="D1130" s="350"/>
      <c r="E1130" s="350"/>
      <c r="F1130" s="350"/>
      <c r="G1130" s="350"/>
      <c r="H1130" s="350"/>
      <c r="I1130" s="350"/>
      <c r="J1130" s="350" t="str">
        <f t="array" ref="J1130">IF(C1130="","",
  IF(LEFT(C1130,4)="2025",
    IFERROR(VLOOKUP(C1130,{'2025'!B:B,'2025'!A:A},2,FALSE),""),
    IF(LEFT(C1130,4)="2026",
      IFERROR(VLOOKUP(C1130,{'2026'!B:B,'2026'!A:A},2,FALSE),""),
      ""
    )
  )
)</f>
        <v/>
      </c>
    </row>
    <row r="1131" ht="22.5" customHeight="1">
      <c r="A1131" s="350"/>
      <c r="B1131" s="350"/>
      <c r="C1131" s="350"/>
      <c r="D1131" s="350"/>
      <c r="E1131" s="350"/>
      <c r="F1131" s="350"/>
      <c r="G1131" s="350"/>
      <c r="H1131" s="350"/>
      <c r="I1131" s="350"/>
      <c r="J1131" s="350" t="str">
        <f t="array" ref="J1131">IF(C1131="","",
  IF(LEFT(C1131,4)="2025",
    IFERROR(VLOOKUP(C1131,{'2025'!B:B,'2025'!A:A},2,FALSE),""),
    IF(LEFT(C1131,4)="2026",
      IFERROR(VLOOKUP(C1131,{'2026'!B:B,'2026'!A:A},2,FALSE),""),
      ""
    )
  )
)</f>
        <v/>
      </c>
    </row>
    <row r="1132" ht="22.5" customHeight="1">
      <c r="A1132" s="350"/>
      <c r="B1132" s="350"/>
      <c r="C1132" s="350"/>
      <c r="D1132" s="350"/>
      <c r="E1132" s="350"/>
      <c r="F1132" s="350"/>
      <c r="G1132" s="350"/>
      <c r="H1132" s="350"/>
      <c r="I1132" s="350"/>
      <c r="J1132" s="350" t="str">
        <f t="array" ref="J1132">IF(C1132="","",
  IF(LEFT(C1132,4)="2025",
    IFERROR(VLOOKUP(C1132,{'2025'!B:B,'2025'!A:A},2,FALSE),""),
    IF(LEFT(C1132,4)="2026",
      IFERROR(VLOOKUP(C1132,{'2026'!B:B,'2026'!A:A},2,FALSE),""),
      ""
    )
  )
)</f>
        <v/>
      </c>
    </row>
    <row r="1133" ht="22.5" customHeight="1">
      <c r="A1133" s="350"/>
      <c r="B1133" s="350"/>
      <c r="C1133" s="350"/>
      <c r="D1133" s="350"/>
      <c r="E1133" s="350"/>
      <c r="F1133" s="350"/>
      <c r="G1133" s="350"/>
      <c r="H1133" s="350"/>
      <c r="I1133" s="350"/>
      <c r="J1133" s="350" t="str">
        <f t="array" ref="J1133">IF(C1133="","",
  IF(LEFT(C1133,4)="2025",
    IFERROR(VLOOKUP(C1133,{'2025'!B:B,'2025'!A:A},2,FALSE),""),
    IF(LEFT(C1133,4)="2026",
      IFERROR(VLOOKUP(C1133,{'2026'!B:B,'2026'!A:A},2,FALSE),""),
      ""
    )
  )
)</f>
        <v/>
      </c>
    </row>
    <row r="1134" ht="22.5" customHeight="1">
      <c r="A1134" s="350"/>
      <c r="B1134" s="350"/>
      <c r="C1134" s="350"/>
      <c r="D1134" s="350"/>
      <c r="E1134" s="350"/>
      <c r="F1134" s="350"/>
      <c r="G1134" s="350"/>
      <c r="H1134" s="350"/>
      <c r="I1134" s="350"/>
      <c r="J1134" s="350" t="str">
        <f t="array" ref="J1134">IF(C1134="","",
  IF(LEFT(C1134,4)="2025",
    IFERROR(VLOOKUP(C1134,{'2025'!B:B,'2025'!A:A},2,FALSE),""),
    IF(LEFT(C1134,4)="2026",
      IFERROR(VLOOKUP(C1134,{'2026'!B:B,'2026'!A:A},2,FALSE),""),
      ""
    )
  )
)</f>
        <v/>
      </c>
    </row>
    <row r="1135" ht="22.5" customHeight="1">
      <c r="A1135" s="350"/>
      <c r="B1135" s="350"/>
      <c r="C1135" s="350"/>
      <c r="D1135" s="350"/>
      <c r="E1135" s="350"/>
      <c r="F1135" s="350"/>
      <c r="G1135" s="350"/>
      <c r="H1135" s="350"/>
      <c r="I1135" s="350"/>
      <c r="J1135" s="350" t="str">
        <f t="array" ref="J1135">IF(C1135="","",
  IF(LEFT(C1135,4)="2025",
    IFERROR(VLOOKUP(C1135,{'2025'!B:B,'2025'!A:A},2,FALSE),""),
    IF(LEFT(C1135,4)="2026",
      IFERROR(VLOOKUP(C1135,{'2026'!B:B,'2026'!A:A},2,FALSE),""),
      ""
    )
  )
)</f>
        <v/>
      </c>
    </row>
    <row r="1136" ht="22.5" customHeight="1">
      <c r="A1136" s="350"/>
      <c r="B1136" s="350"/>
      <c r="C1136" s="350"/>
      <c r="D1136" s="350"/>
      <c r="E1136" s="350"/>
      <c r="F1136" s="350"/>
      <c r="G1136" s="350"/>
      <c r="H1136" s="350"/>
      <c r="I1136" s="350"/>
      <c r="J1136" s="350" t="str">
        <f t="array" ref="J1136">IF(C1136="","",
  IF(LEFT(C1136,4)="2025",
    IFERROR(VLOOKUP(C1136,{'2025'!B:B,'2025'!A:A},2,FALSE),""),
    IF(LEFT(C1136,4)="2026",
      IFERROR(VLOOKUP(C1136,{'2026'!B:B,'2026'!A:A},2,FALSE),""),
      ""
    )
  )
)</f>
        <v/>
      </c>
    </row>
    <row r="1137" ht="22.5" customHeight="1">
      <c r="A1137" s="350"/>
      <c r="B1137" s="350"/>
      <c r="C1137" s="350"/>
      <c r="D1137" s="350"/>
      <c r="E1137" s="350"/>
      <c r="F1137" s="350"/>
      <c r="G1137" s="350"/>
      <c r="H1137" s="350"/>
      <c r="I1137" s="350"/>
      <c r="J1137" s="350" t="str">
        <f t="array" ref="J1137">IF(C1137="","",
  IF(LEFT(C1137,4)="2025",
    IFERROR(VLOOKUP(C1137,{'2025'!B:B,'2025'!A:A},2,FALSE),""),
    IF(LEFT(C1137,4)="2026",
      IFERROR(VLOOKUP(C1137,{'2026'!B:B,'2026'!A:A},2,FALSE),""),
      ""
    )
  )
)</f>
        <v/>
      </c>
    </row>
    <row r="1138" ht="22.5" customHeight="1">
      <c r="A1138" s="350"/>
      <c r="B1138" s="350"/>
      <c r="C1138" s="350"/>
      <c r="D1138" s="350"/>
      <c r="E1138" s="350"/>
      <c r="F1138" s="350"/>
      <c r="G1138" s="350"/>
      <c r="H1138" s="350"/>
      <c r="I1138" s="350"/>
      <c r="J1138" s="350" t="str">
        <f t="array" ref="J1138">IF(C1138="","",
  IF(LEFT(C1138,4)="2025",
    IFERROR(VLOOKUP(C1138,{'2025'!B:B,'2025'!A:A},2,FALSE),""),
    IF(LEFT(C1138,4)="2026",
      IFERROR(VLOOKUP(C1138,{'2026'!B:B,'2026'!A:A},2,FALSE),""),
      ""
    )
  )
)</f>
        <v/>
      </c>
    </row>
    <row r="1139" ht="22.5" customHeight="1">
      <c r="A1139" s="350"/>
      <c r="B1139" s="350"/>
      <c r="C1139" s="350"/>
      <c r="D1139" s="350"/>
      <c r="E1139" s="350"/>
      <c r="F1139" s="350"/>
      <c r="G1139" s="350"/>
      <c r="H1139" s="350"/>
      <c r="I1139" s="350"/>
      <c r="J1139" s="350" t="str">
        <f t="array" ref="J1139">IF(C1139="","",
  IF(LEFT(C1139,4)="2025",
    IFERROR(VLOOKUP(C1139,{'2025'!B:B,'2025'!A:A},2,FALSE),""),
    IF(LEFT(C1139,4)="2026",
      IFERROR(VLOOKUP(C1139,{'2026'!B:B,'2026'!A:A},2,FALSE),""),
      ""
    )
  )
)</f>
        <v/>
      </c>
    </row>
    <row r="1140" ht="22.5" customHeight="1">
      <c r="A1140" s="350"/>
      <c r="B1140" s="350"/>
      <c r="C1140" s="350"/>
      <c r="D1140" s="350"/>
      <c r="E1140" s="350"/>
      <c r="F1140" s="350"/>
      <c r="G1140" s="350"/>
      <c r="H1140" s="350"/>
      <c r="I1140" s="350"/>
      <c r="J1140" s="350" t="str">
        <f t="array" ref="J1140">IF(C1140="","",
  IF(LEFT(C1140,4)="2025",
    IFERROR(VLOOKUP(C1140,{'2025'!B:B,'2025'!A:A},2,FALSE),""),
    IF(LEFT(C1140,4)="2026",
      IFERROR(VLOOKUP(C1140,{'2026'!B:B,'2026'!A:A},2,FALSE),""),
      ""
    )
  )
)</f>
        <v/>
      </c>
    </row>
    <row r="1141" ht="22.5" customHeight="1">
      <c r="A1141" s="350"/>
      <c r="B1141" s="350"/>
      <c r="C1141" s="350"/>
      <c r="D1141" s="350"/>
      <c r="E1141" s="350"/>
      <c r="F1141" s="350"/>
      <c r="G1141" s="350"/>
      <c r="H1141" s="350"/>
      <c r="I1141" s="350"/>
      <c r="J1141" s="350" t="str">
        <f t="array" ref="J1141">IF(C1141="","",
  IF(LEFT(C1141,4)="2025",
    IFERROR(VLOOKUP(C1141,{'2025'!B:B,'2025'!A:A},2,FALSE),""),
    IF(LEFT(C1141,4)="2026",
      IFERROR(VLOOKUP(C1141,{'2026'!B:B,'2026'!A:A},2,FALSE),""),
      ""
    )
  )
)</f>
        <v/>
      </c>
    </row>
    <row r="1142" ht="22.5" customHeight="1">
      <c r="A1142" s="350"/>
      <c r="B1142" s="350"/>
      <c r="C1142" s="350"/>
      <c r="D1142" s="350"/>
      <c r="E1142" s="350"/>
      <c r="F1142" s="350"/>
      <c r="G1142" s="350"/>
      <c r="H1142" s="350"/>
      <c r="I1142" s="350"/>
      <c r="J1142" s="350" t="str">
        <f t="array" ref="J1142">IF(C1142="","",
  IF(LEFT(C1142,4)="2025",
    IFERROR(VLOOKUP(C1142,{'2025'!B:B,'2025'!A:A},2,FALSE),""),
    IF(LEFT(C1142,4)="2026",
      IFERROR(VLOOKUP(C1142,{'2026'!B:B,'2026'!A:A},2,FALSE),""),
      ""
    )
  )
)</f>
        <v/>
      </c>
    </row>
    <row r="1143" ht="22.5" customHeight="1">
      <c r="A1143" s="350"/>
      <c r="B1143" s="350"/>
      <c r="C1143" s="350"/>
      <c r="D1143" s="350"/>
      <c r="E1143" s="350"/>
      <c r="F1143" s="350"/>
      <c r="G1143" s="350"/>
      <c r="H1143" s="350"/>
      <c r="I1143" s="350"/>
      <c r="J1143" s="350" t="str">
        <f t="array" ref="J1143">IF(C1143="","",
  IF(LEFT(C1143,4)="2025",
    IFERROR(VLOOKUP(C1143,{'2025'!B:B,'2025'!A:A},2,FALSE),""),
    IF(LEFT(C1143,4)="2026",
      IFERROR(VLOOKUP(C1143,{'2026'!B:B,'2026'!A:A},2,FALSE),""),
      ""
    )
  )
)</f>
        <v/>
      </c>
    </row>
    <row r="1144" ht="22.5" customHeight="1">
      <c r="A1144" s="350"/>
      <c r="B1144" s="350"/>
      <c r="C1144" s="350"/>
      <c r="D1144" s="350"/>
      <c r="E1144" s="350"/>
      <c r="F1144" s="350"/>
      <c r="G1144" s="350"/>
      <c r="H1144" s="350"/>
      <c r="I1144" s="350"/>
      <c r="J1144" s="350" t="str">
        <f t="array" ref="J1144">IF(C1144="","",
  IF(LEFT(C1144,4)="2025",
    IFERROR(VLOOKUP(C1144,{'2025'!B:B,'2025'!A:A},2,FALSE),""),
    IF(LEFT(C1144,4)="2026",
      IFERROR(VLOOKUP(C1144,{'2026'!B:B,'2026'!A:A},2,FALSE),""),
      ""
    )
  )
)</f>
        <v/>
      </c>
    </row>
    <row r="1145" ht="22.5" customHeight="1">
      <c r="A1145" s="350"/>
      <c r="B1145" s="350"/>
      <c r="C1145" s="350"/>
      <c r="D1145" s="350"/>
      <c r="E1145" s="350"/>
      <c r="F1145" s="350"/>
      <c r="G1145" s="350"/>
      <c r="H1145" s="350"/>
      <c r="I1145" s="350"/>
      <c r="J1145" s="350" t="str">
        <f t="array" ref="J1145">IF(C1145="","",
  IF(LEFT(C1145,4)="2025",
    IFERROR(VLOOKUP(C1145,{'2025'!B:B,'2025'!A:A},2,FALSE),""),
    IF(LEFT(C1145,4)="2026",
      IFERROR(VLOOKUP(C1145,{'2026'!B:B,'2026'!A:A},2,FALSE),""),
      ""
    )
  )
)</f>
        <v/>
      </c>
    </row>
    <row r="1146" ht="22.5" customHeight="1">
      <c r="A1146" s="350"/>
      <c r="B1146" s="350"/>
      <c r="C1146" s="350"/>
      <c r="D1146" s="350"/>
      <c r="E1146" s="350"/>
      <c r="F1146" s="350"/>
      <c r="G1146" s="350"/>
      <c r="H1146" s="350"/>
      <c r="I1146" s="350"/>
      <c r="J1146" s="350" t="str">
        <f t="array" ref="J1146">IF(C1146="","",
  IF(LEFT(C1146,4)="2025",
    IFERROR(VLOOKUP(C1146,{'2025'!B:B,'2025'!A:A},2,FALSE),""),
    IF(LEFT(C1146,4)="2026",
      IFERROR(VLOOKUP(C1146,{'2026'!B:B,'2026'!A:A},2,FALSE),""),
      ""
    )
  )
)</f>
        <v/>
      </c>
    </row>
    <row r="1147" ht="22.5" customHeight="1">
      <c r="A1147" s="350"/>
      <c r="B1147" s="350"/>
      <c r="C1147" s="350"/>
      <c r="D1147" s="350"/>
      <c r="E1147" s="350"/>
      <c r="F1147" s="350"/>
      <c r="G1147" s="350"/>
      <c r="H1147" s="350"/>
      <c r="I1147" s="350"/>
      <c r="J1147" s="350" t="str">
        <f t="array" ref="J1147">IF(C1147="","",
  IF(LEFT(C1147,4)="2025",
    IFERROR(VLOOKUP(C1147,{'2025'!B:B,'2025'!A:A},2,FALSE),""),
    IF(LEFT(C1147,4)="2026",
      IFERROR(VLOOKUP(C1147,{'2026'!B:B,'2026'!A:A},2,FALSE),""),
      ""
    )
  )
)</f>
        <v/>
      </c>
    </row>
    <row r="1148" ht="22.5" customHeight="1">
      <c r="A1148" s="350"/>
      <c r="B1148" s="350"/>
      <c r="C1148" s="350"/>
      <c r="D1148" s="350"/>
      <c r="E1148" s="350"/>
      <c r="F1148" s="350"/>
      <c r="G1148" s="350"/>
      <c r="H1148" s="350"/>
      <c r="I1148" s="350"/>
      <c r="J1148" s="350" t="str">
        <f t="array" ref="J1148">IF(C1148="","",
  IF(LEFT(C1148,4)="2025",
    IFERROR(VLOOKUP(C1148,{'2025'!B:B,'2025'!A:A},2,FALSE),""),
    IF(LEFT(C1148,4)="2026",
      IFERROR(VLOOKUP(C1148,{'2026'!B:B,'2026'!A:A},2,FALSE),""),
      ""
    )
  )
)</f>
        <v/>
      </c>
    </row>
    <row r="1149" ht="22.5" customHeight="1">
      <c r="A1149" s="350"/>
      <c r="B1149" s="350"/>
      <c r="C1149" s="350"/>
      <c r="D1149" s="350"/>
      <c r="E1149" s="350"/>
      <c r="F1149" s="350"/>
      <c r="G1149" s="350"/>
      <c r="H1149" s="350"/>
      <c r="I1149" s="350"/>
      <c r="J1149" s="350" t="str">
        <f t="array" ref="J1149">IF(C1149="","",
  IF(LEFT(C1149,4)="2025",
    IFERROR(VLOOKUP(C1149,{'2025'!B:B,'2025'!A:A},2,FALSE),""),
    IF(LEFT(C1149,4)="2026",
      IFERROR(VLOOKUP(C1149,{'2026'!B:B,'2026'!A:A},2,FALSE),""),
      ""
    )
  )
)</f>
        <v/>
      </c>
    </row>
    <row r="1150" ht="22.5" customHeight="1">
      <c r="A1150" s="350"/>
      <c r="B1150" s="350"/>
      <c r="C1150" s="350"/>
      <c r="D1150" s="350"/>
      <c r="E1150" s="350"/>
      <c r="F1150" s="350"/>
      <c r="G1150" s="350"/>
      <c r="H1150" s="350"/>
      <c r="I1150" s="350"/>
      <c r="J1150" s="350" t="str">
        <f t="array" ref="J1150">IF(C1150="","",
  IF(LEFT(C1150,4)="2025",
    IFERROR(VLOOKUP(C1150,{'2025'!B:B,'2025'!A:A},2,FALSE),""),
    IF(LEFT(C1150,4)="2026",
      IFERROR(VLOOKUP(C1150,{'2026'!B:B,'2026'!A:A},2,FALSE),""),
      ""
    )
  )
)</f>
        <v/>
      </c>
    </row>
    <row r="1151" ht="22.5" customHeight="1">
      <c r="A1151" s="350"/>
      <c r="B1151" s="350"/>
      <c r="C1151" s="350"/>
      <c r="D1151" s="350"/>
      <c r="E1151" s="350"/>
      <c r="F1151" s="350"/>
      <c r="G1151" s="350"/>
      <c r="H1151" s="350"/>
      <c r="I1151" s="350"/>
      <c r="J1151" s="350" t="str">
        <f t="array" ref="J1151">IF(C1151="","",
  IF(LEFT(C1151,4)="2025",
    IFERROR(VLOOKUP(C1151,{'2025'!B:B,'2025'!A:A},2,FALSE),""),
    IF(LEFT(C1151,4)="2026",
      IFERROR(VLOOKUP(C1151,{'2026'!B:B,'2026'!A:A},2,FALSE),""),
      ""
    )
  )
)</f>
        <v/>
      </c>
    </row>
    <row r="1152" ht="22.5" customHeight="1">
      <c r="A1152" s="350"/>
      <c r="B1152" s="350"/>
      <c r="C1152" s="350"/>
      <c r="D1152" s="350"/>
      <c r="E1152" s="350"/>
      <c r="F1152" s="350"/>
      <c r="G1152" s="350"/>
      <c r="H1152" s="350"/>
      <c r="I1152" s="350"/>
      <c r="J1152" s="350" t="str">
        <f t="array" ref="J1152">IF(C1152="","",
  IF(LEFT(C1152,4)="2025",
    IFERROR(VLOOKUP(C1152,{'2025'!B:B,'2025'!A:A},2,FALSE),""),
    IF(LEFT(C1152,4)="2026",
      IFERROR(VLOOKUP(C1152,{'2026'!B:B,'2026'!A:A},2,FALSE),""),
      ""
    )
  )
)</f>
        <v/>
      </c>
    </row>
    <row r="1153" ht="22.5" customHeight="1">
      <c r="A1153" s="350"/>
      <c r="B1153" s="350"/>
      <c r="C1153" s="350"/>
      <c r="D1153" s="350"/>
      <c r="E1153" s="350"/>
      <c r="F1153" s="350"/>
      <c r="G1153" s="350"/>
      <c r="H1153" s="350"/>
      <c r="I1153" s="350"/>
      <c r="J1153" s="350" t="str">
        <f t="array" ref="J1153">IF(C1153="","",
  IF(LEFT(C1153,4)="2025",
    IFERROR(VLOOKUP(C1153,{'2025'!B:B,'2025'!A:A},2,FALSE),""),
    IF(LEFT(C1153,4)="2026",
      IFERROR(VLOOKUP(C1153,{'2026'!B:B,'2026'!A:A},2,FALSE),""),
      ""
    )
  )
)</f>
        <v/>
      </c>
    </row>
    <row r="1154" ht="22.5" customHeight="1">
      <c r="A1154" s="350"/>
      <c r="B1154" s="350"/>
      <c r="C1154" s="350"/>
      <c r="D1154" s="350"/>
      <c r="E1154" s="350"/>
      <c r="F1154" s="350"/>
      <c r="G1154" s="350"/>
      <c r="H1154" s="350"/>
      <c r="I1154" s="350"/>
      <c r="J1154" s="350" t="str">
        <f t="array" ref="J1154">IF(C1154="","",
  IF(LEFT(C1154,4)="2025",
    IFERROR(VLOOKUP(C1154,{'2025'!B:B,'2025'!A:A},2,FALSE),""),
    IF(LEFT(C1154,4)="2026",
      IFERROR(VLOOKUP(C1154,{'2026'!B:B,'2026'!A:A},2,FALSE),""),
      ""
    )
  )
)</f>
        <v/>
      </c>
    </row>
    <row r="1155" ht="22.5" customHeight="1">
      <c r="A1155" s="350"/>
      <c r="B1155" s="350"/>
      <c r="C1155" s="350"/>
      <c r="D1155" s="350"/>
      <c r="E1155" s="350"/>
      <c r="F1155" s="350"/>
      <c r="G1155" s="350"/>
      <c r="H1155" s="350"/>
      <c r="I1155" s="350"/>
      <c r="J1155" s="350" t="str">
        <f t="array" ref="J1155">IF(C1155="","",
  IF(LEFT(C1155,4)="2025",
    IFERROR(VLOOKUP(C1155,{'2025'!B:B,'2025'!A:A},2,FALSE),""),
    IF(LEFT(C1155,4)="2026",
      IFERROR(VLOOKUP(C1155,{'2026'!B:B,'2026'!A:A},2,FALSE),""),
      ""
    )
  )
)</f>
        <v/>
      </c>
    </row>
    <row r="1156" ht="22.5" customHeight="1">
      <c r="A1156" s="350"/>
      <c r="B1156" s="350"/>
      <c r="C1156" s="350"/>
      <c r="D1156" s="350"/>
      <c r="E1156" s="350"/>
      <c r="F1156" s="350"/>
      <c r="G1156" s="350"/>
      <c r="H1156" s="350"/>
      <c r="I1156" s="350"/>
      <c r="J1156" s="350" t="str">
        <f t="array" ref="J1156">IF(C1156="","",
  IF(LEFT(C1156,4)="2025",
    IFERROR(VLOOKUP(C1156,{'2025'!B:B,'2025'!A:A},2,FALSE),""),
    IF(LEFT(C1156,4)="2026",
      IFERROR(VLOOKUP(C1156,{'2026'!B:B,'2026'!A:A},2,FALSE),""),
      ""
    )
  )
)</f>
        <v/>
      </c>
    </row>
    <row r="1157" ht="22.5" customHeight="1">
      <c r="A1157" s="350"/>
      <c r="B1157" s="350"/>
      <c r="C1157" s="350"/>
      <c r="D1157" s="350"/>
      <c r="E1157" s="350"/>
      <c r="F1157" s="350"/>
      <c r="G1157" s="350"/>
      <c r="H1157" s="350"/>
      <c r="I1157" s="350"/>
      <c r="J1157" s="350" t="str">
        <f t="array" ref="J1157">IF(C1157="","",
  IF(LEFT(C1157,4)="2025",
    IFERROR(VLOOKUP(C1157,{'2025'!B:B,'2025'!A:A},2,FALSE),""),
    IF(LEFT(C1157,4)="2026",
      IFERROR(VLOOKUP(C1157,{'2026'!B:B,'2026'!A:A},2,FALSE),""),
      ""
    )
  )
)</f>
        <v/>
      </c>
    </row>
    <row r="1158" ht="22.5" customHeight="1">
      <c r="A1158" s="350"/>
      <c r="B1158" s="350"/>
      <c r="C1158" s="350"/>
      <c r="D1158" s="350"/>
      <c r="E1158" s="350"/>
      <c r="F1158" s="350"/>
      <c r="G1158" s="350"/>
      <c r="H1158" s="350"/>
      <c r="I1158" s="350"/>
      <c r="J1158" s="350" t="str">
        <f t="array" ref="J1158">IF(C1158="","",
  IF(LEFT(C1158,4)="2025",
    IFERROR(VLOOKUP(C1158,{'2025'!B:B,'2025'!A:A},2,FALSE),""),
    IF(LEFT(C1158,4)="2026",
      IFERROR(VLOOKUP(C1158,{'2026'!B:B,'2026'!A:A},2,FALSE),""),
      ""
    )
  )
)</f>
        <v/>
      </c>
    </row>
    <row r="1159" ht="22.5" customHeight="1">
      <c r="A1159" s="350"/>
      <c r="B1159" s="350"/>
      <c r="C1159" s="350"/>
      <c r="D1159" s="350"/>
      <c r="E1159" s="350"/>
      <c r="F1159" s="350"/>
      <c r="G1159" s="350"/>
      <c r="H1159" s="350"/>
      <c r="I1159" s="350"/>
      <c r="J1159" s="350" t="str">
        <f t="array" ref="J1159">IF(C1159="","",
  IF(LEFT(C1159,4)="2025",
    IFERROR(VLOOKUP(C1159,{'2025'!B:B,'2025'!A:A},2,FALSE),""),
    IF(LEFT(C1159,4)="2026",
      IFERROR(VLOOKUP(C1159,{'2026'!B:B,'2026'!A:A},2,FALSE),""),
      ""
    )
  )
)</f>
        <v/>
      </c>
    </row>
    <row r="1160" ht="22.5" customHeight="1">
      <c r="A1160" s="350"/>
      <c r="B1160" s="350"/>
      <c r="C1160" s="350"/>
      <c r="D1160" s="350"/>
      <c r="E1160" s="350"/>
      <c r="F1160" s="350"/>
      <c r="G1160" s="350"/>
      <c r="H1160" s="350"/>
      <c r="I1160" s="350"/>
      <c r="J1160" s="350" t="str">
        <f t="array" ref="J1160">IF(C1160="","",
  IF(LEFT(C1160,4)="2025",
    IFERROR(VLOOKUP(C1160,{'2025'!B:B,'2025'!A:A},2,FALSE),""),
    IF(LEFT(C1160,4)="2026",
      IFERROR(VLOOKUP(C1160,{'2026'!B:B,'2026'!A:A},2,FALSE),""),
      ""
    )
  )
)</f>
        <v/>
      </c>
    </row>
    <row r="1161" ht="22.5" customHeight="1">
      <c r="A1161" s="350"/>
      <c r="B1161" s="350"/>
      <c r="C1161" s="350"/>
      <c r="D1161" s="350"/>
      <c r="E1161" s="350"/>
      <c r="F1161" s="350"/>
      <c r="G1161" s="350"/>
      <c r="H1161" s="350"/>
      <c r="I1161" s="350"/>
      <c r="J1161" s="350" t="str">
        <f t="array" ref="J1161">IF(C1161="","",
  IF(LEFT(C1161,4)="2025",
    IFERROR(VLOOKUP(C1161,{'2025'!B:B,'2025'!A:A},2,FALSE),""),
    IF(LEFT(C1161,4)="2026",
      IFERROR(VLOOKUP(C1161,{'2026'!B:B,'2026'!A:A},2,FALSE),""),
      ""
    )
  )
)</f>
        <v/>
      </c>
    </row>
    <row r="1162" ht="22.5" customHeight="1">
      <c r="A1162" s="350"/>
      <c r="B1162" s="350"/>
      <c r="C1162" s="350"/>
      <c r="D1162" s="350"/>
      <c r="E1162" s="350"/>
      <c r="F1162" s="350"/>
      <c r="G1162" s="350"/>
      <c r="H1162" s="350"/>
      <c r="I1162" s="350"/>
      <c r="J1162" s="350" t="str">
        <f t="array" ref="J1162">IF(C1162="","",
  IF(LEFT(C1162,4)="2025",
    IFERROR(VLOOKUP(C1162,{'2025'!B:B,'2025'!A:A},2,FALSE),""),
    IF(LEFT(C1162,4)="2026",
      IFERROR(VLOOKUP(C1162,{'2026'!B:B,'2026'!A:A},2,FALSE),""),
      ""
    )
  )
)</f>
        <v/>
      </c>
    </row>
    <row r="1163" ht="22.5" customHeight="1">
      <c r="A1163" s="350"/>
      <c r="B1163" s="350"/>
      <c r="C1163" s="350"/>
      <c r="D1163" s="350"/>
      <c r="E1163" s="350"/>
      <c r="F1163" s="350"/>
      <c r="G1163" s="350"/>
      <c r="H1163" s="350"/>
      <c r="I1163" s="350"/>
      <c r="J1163" s="350" t="str">
        <f t="array" ref="J1163">IF(C1163="","",
  IF(LEFT(C1163,4)="2025",
    IFERROR(VLOOKUP(C1163,{'2025'!B:B,'2025'!A:A},2,FALSE),""),
    IF(LEFT(C1163,4)="2026",
      IFERROR(VLOOKUP(C1163,{'2026'!B:B,'2026'!A:A},2,FALSE),""),
      ""
    )
  )
)</f>
        <v/>
      </c>
    </row>
    <row r="1164" ht="22.5" customHeight="1">
      <c r="A1164" s="350"/>
      <c r="B1164" s="350"/>
      <c r="C1164" s="350"/>
      <c r="D1164" s="350"/>
      <c r="E1164" s="350"/>
      <c r="F1164" s="350"/>
      <c r="G1164" s="350"/>
      <c r="H1164" s="350"/>
      <c r="I1164" s="350"/>
      <c r="J1164" s="350" t="str">
        <f t="array" ref="J1164">IF(C1164="","",
  IF(LEFT(C1164,4)="2025",
    IFERROR(VLOOKUP(C1164,{'2025'!B:B,'2025'!A:A},2,FALSE),""),
    IF(LEFT(C1164,4)="2026",
      IFERROR(VLOOKUP(C1164,{'2026'!B:B,'2026'!A:A},2,FALSE),""),
      ""
    )
  )
)</f>
        <v/>
      </c>
    </row>
    <row r="1165" ht="22.5" customHeight="1">
      <c r="A1165" s="350"/>
      <c r="B1165" s="350"/>
      <c r="C1165" s="350"/>
      <c r="D1165" s="350"/>
      <c r="E1165" s="350"/>
      <c r="F1165" s="350"/>
      <c r="G1165" s="350"/>
      <c r="H1165" s="350"/>
      <c r="I1165" s="350"/>
      <c r="J1165" s="350" t="str">
        <f t="array" ref="J1165">IF(C1165="","",
  IF(LEFT(C1165,4)="2025",
    IFERROR(VLOOKUP(C1165,{'2025'!B:B,'2025'!A:A},2,FALSE),""),
    IF(LEFT(C1165,4)="2026",
      IFERROR(VLOOKUP(C1165,{'2026'!B:B,'2026'!A:A},2,FALSE),""),
      ""
    )
  )
)</f>
        <v/>
      </c>
    </row>
    <row r="1166" ht="22.5" customHeight="1">
      <c r="A1166" s="350"/>
      <c r="B1166" s="350"/>
      <c r="C1166" s="350"/>
      <c r="D1166" s="350"/>
      <c r="E1166" s="350"/>
      <c r="F1166" s="350"/>
      <c r="G1166" s="350"/>
      <c r="H1166" s="350"/>
      <c r="I1166" s="350"/>
      <c r="J1166" s="350" t="str">
        <f t="array" ref="J1166">IF(C1166="","",
  IF(LEFT(C1166,4)="2025",
    IFERROR(VLOOKUP(C1166,{'2025'!B:B,'2025'!A:A},2,FALSE),""),
    IF(LEFT(C1166,4)="2026",
      IFERROR(VLOOKUP(C1166,{'2026'!B:B,'2026'!A:A},2,FALSE),""),
      ""
    )
  )
)</f>
        <v/>
      </c>
    </row>
    <row r="1167" ht="22.5" customHeight="1">
      <c r="A1167" s="350"/>
      <c r="B1167" s="350"/>
      <c r="C1167" s="350"/>
      <c r="D1167" s="350"/>
      <c r="E1167" s="350"/>
      <c r="F1167" s="350"/>
      <c r="G1167" s="350"/>
      <c r="H1167" s="350"/>
      <c r="I1167" s="350"/>
      <c r="J1167" s="350" t="str">
        <f t="array" ref="J1167">IF(C1167="","",
  IF(LEFT(C1167,4)="2025",
    IFERROR(VLOOKUP(C1167,{'2025'!B:B,'2025'!A:A},2,FALSE),""),
    IF(LEFT(C1167,4)="2026",
      IFERROR(VLOOKUP(C1167,{'2026'!B:B,'2026'!A:A},2,FALSE),""),
      ""
    )
  )
)</f>
        <v/>
      </c>
    </row>
    <row r="1168" ht="22.5" customHeight="1">
      <c r="A1168" s="350"/>
      <c r="B1168" s="350"/>
      <c r="C1168" s="350"/>
      <c r="D1168" s="350"/>
      <c r="E1168" s="350"/>
      <c r="F1168" s="350"/>
      <c r="G1168" s="350"/>
      <c r="H1168" s="350"/>
      <c r="I1168" s="350"/>
      <c r="J1168" s="350" t="str">
        <f t="array" ref="J1168">IF(C1168="","",
  IF(LEFT(C1168,4)="2025",
    IFERROR(VLOOKUP(C1168,{'2025'!B:B,'2025'!A:A},2,FALSE),""),
    IF(LEFT(C1168,4)="2026",
      IFERROR(VLOOKUP(C1168,{'2026'!B:B,'2026'!A:A},2,FALSE),""),
      ""
    )
  )
)</f>
        <v/>
      </c>
    </row>
    <row r="1169" ht="22.5" customHeight="1">
      <c r="A1169" s="350"/>
      <c r="B1169" s="350"/>
      <c r="C1169" s="350"/>
      <c r="D1169" s="350"/>
      <c r="E1169" s="350"/>
      <c r="F1169" s="350"/>
      <c r="G1169" s="350"/>
      <c r="H1169" s="350"/>
      <c r="I1169" s="350"/>
      <c r="J1169" s="350" t="str">
        <f t="array" ref="J1169">IF(C1169="","",
  IF(LEFT(C1169,4)="2025",
    IFERROR(VLOOKUP(C1169,{'2025'!B:B,'2025'!A:A},2,FALSE),""),
    IF(LEFT(C1169,4)="2026",
      IFERROR(VLOOKUP(C1169,{'2026'!B:B,'2026'!A:A},2,FALSE),""),
      ""
    )
  )
)</f>
        <v/>
      </c>
    </row>
    <row r="1170" ht="22.5" customHeight="1">
      <c r="A1170" s="350"/>
      <c r="B1170" s="350"/>
      <c r="C1170" s="350"/>
      <c r="D1170" s="350"/>
      <c r="E1170" s="350"/>
      <c r="F1170" s="350"/>
      <c r="G1170" s="350"/>
      <c r="H1170" s="350"/>
      <c r="I1170" s="350"/>
      <c r="J1170" s="350" t="str">
        <f t="array" ref="J1170">IF(C1170="","",
  IF(LEFT(C1170,4)="2025",
    IFERROR(VLOOKUP(C1170,{'2025'!B:B,'2025'!A:A},2,FALSE),""),
    IF(LEFT(C1170,4)="2026",
      IFERROR(VLOOKUP(C1170,{'2026'!B:B,'2026'!A:A},2,FALSE),""),
      ""
    )
  )
)</f>
        <v/>
      </c>
    </row>
    <row r="1171" ht="22.5" customHeight="1">
      <c r="A1171" s="350"/>
      <c r="B1171" s="350"/>
      <c r="C1171" s="350"/>
      <c r="D1171" s="350"/>
      <c r="E1171" s="350"/>
      <c r="F1171" s="350"/>
      <c r="G1171" s="350"/>
      <c r="H1171" s="350"/>
      <c r="I1171" s="350"/>
      <c r="J1171" s="350" t="str">
        <f t="array" ref="J1171">IF(C1171="","",
  IF(LEFT(C1171,4)="2025",
    IFERROR(VLOOKUP(C1171,{'2025'!B:B,'2025'!A:A},2,FALSE),""),
    IF(LEFT(C1171,4)="2026",
      IFERROR(VLOOKUP(C1171,{'2026'!B:B,'2026'!A:A},2,FALSE),""),
      ""
    )
  )
)</f>
        <v/>
      </c>
    </row>
    <row r="1172" ht="22.5" customHeight="1">
      <c r="A1172" s="350"/>
      <c r="B1172" s="350"/>
      <c r="C1172" s="350"/>
      <c r="D1172" s="350"/>
      <c r="E1172" s="350"/>
      <c r="F1172" s="350"/>
      <c r="G1172" s="350"/>
      <c r="H1172" s="350"/>
      <c r="I1172" s="350"/>
      <c r="J1172" s="350" t="str">
        <f t="array" ref="J1172">IF(C1172="","",
  IF(LEFT(C1172,4)="2025",
    IFERROR(VLOOKUP(C1172,{'2025'!B:B,'2025'!A:A},2,FALSE),""),
    IF(LEFT(C1172,4)="2026",
      IFERROR(VLOOKUP(C1172,{'2026'!B:B,'2026'!A:A},2,FALSE),""),
      ""
    )
  )
)</f>
        <v/>
      </c>
    </row>
    <row r="1173" ht="22.5" customHeight="1">
      <c r="A1173" s="350"/>
      <c r="B1173" s="350"/>
      <c r="C1173" s="350"/>
      <c r="D1173" s="350"/>
      <c r="E1173" s="350"/>
      <c r="F1173" s="350"/>
      <c r="G1173" s="350"/>
      <c r="H1173" s="350"/>
      <c r="I1173" s="350"/>
      <c r="J1173" s="350" t="str">
        <f t="array" ref="J1173">IF(C1173="","",
  IF(LEFT(C1173,4)="2025",
    IFERROR(VLOOKUP(C1173,{'2025'!B:B,'2025'!A:A},2,FALSE),""),
    IF(LEFT(C1173,4)="2026",
      IFERROR(VLOOKUP(C1173,{'2026'!B:B,'2026'!A:A},2,FALSE),""),
      ""
    )
  )
)</f>
        <v/>
      </c>
    </row>
    <row r="1174" ht="22.5" customHeight="1">
      <c r="A1174" s="350"/>
      <c r="B1174" s="350"/>
      <c r="C1174" s="350"/>
      <c r="D1174" s="350"/>
      <c r="E1174" s="350"/>
      <c r="F1174" s="350"/>
      <c r="G1174" s="350"/>
      <c r="H1174" s="350"/>
      <c r="I1174" s="350"/>
      <c r="J1174" s="350" t="str">
        <f t="array" ref="J1174">IF(C1174="","",
  IF(LEFT(C1174,4)="2025",
    IFERROR(VLOOKUP(C1174,{'2025'!B:B,'2025'!A:A},2,FALSE),""),
    IF(LEFT(C1174,4)="2026",
      IFERROR(VLOOKUP(C1174,{'2026'!B:B,'2026'!A:A},2,FALSE),""),
      ""
    )
  )
)</f>
        <v/>
      </c>
    </row>
    <row r="1175" ht="22.5" customHeight="1">
      <c r="A1175" s="350"/>
      <c r="B1175" s="350"/>
      <c r="C1175" s="350"/>
      <c r="D1175" s="350"/>
      <c r="E1175" s="350"/>
      <c r="F1175" s="350"/>
      <c r="G1175" s="350"/>
      <c r="H1175" s="350"/>
      <c r="I1175" s="350"/>
      <c r="J1175" s="350" t="str">
        <f t="array" ref="J1175">IF(C1175="","",
  IF(LEFT(C1175,4)="2025",
    IFERROR(VLOOKUP(C1175,{'2025'!B:B,'2025'!A:A},2,FALSE),""),
    IF(LEFT(C1175,4)="2026",
      IFERROR(VLOOKUP(C1175,{'2026'!B:B,'2026'!A:A},2,FALSE),""),
      ""
    )
  )
)</f>
        <v/>
      </c>
    </row>
    <row r="1176" ht="22.5" customHeight="1">
      <c r="A1176" s="350"/>
      <c r="B1176" s="350"/>
      <c r="C1176" s="350"/>
      <c r="D1176" s="350"/>
      <c r="E1176" s="350"/>
      <c r="F1176" s="350"/>
      <c r="G1176" s="350"/>
      <c r="H1176" s="350"/>
      <c r="I1176" s="350"/>
      <c r="J1176" s="350" t="str">
        <f t="array" ref="J1176">IF(C1176="","",
  IF(LEFT(C1176,4)="2025",
    IFERROR(VLOOKUP(C1176,{'2025'!B:B,'2025'!A:A},2,FALSE),""),
    IF(LEFT(C1176,4)="2026",
      IFERROR(VLOOKUP(C1176,{'2026'!B:B,'2026'!A:A},2,FALSE),""),
      ""
    )
  )
)</f>
        <v/>
      </c>
    </row>
    <row r="1177" ht="22.5" customHeight="1">
      <c r="A1177" s="350"/>
      <c r="B1177" s="350"/>
      <c r="C1177" s="350"/>
      <c r="D1177" s="350"/>
      <c r="E1177" s="350"/>
      <c r="F1177" s="350"/>
      <c r="G1177" s="350"/>
      <c r="H1177" s="350"/>
      <c r="I1177" s="350"/>
      <c r="J1177" s="350" t="str">
        <f t="array" ref="J1177">IF(C1177="","",
  IF(LEFT(C1177,4)="2025",
    IFERROR(VLOOKUP(C1177,{'2025'!B:B,'2025'!A:A},2,FALSE),""),
    IF(LEFT(C1177,4)="2026",
      IFERROR(VLOOKUP(C1177,{'2026'!B:B,'2026'!A:A},2,FALSE),""),
      ""
    )
  )
)</f>
        <v/>
      </c>
    </row>
    <row r="1178" ht="22.5" customHeight="1">
      <c r="A1178" s="350"/>
      <c r="B1178" s="350"/>
      <c r="C1178" s="350"/>
      <c r="D1178" s="350"/>
      <c r="E1178" s="350"/>
      <c r="F1178" s="350"/>
      <c r="G1178" s="350"/>
      <c r="H1178" s="350"/>
      <c r="I1178" s="350"/>
      <c r="J1178" s="350" t="str">
        <f t="array" ref="J1178">IF(C1178="","",
  IF(LEFT(C1178,4)="2025",
    IFERROR(VLOOKUP(C1178,{'2025'!B:B,'2025'!A:A},2,FALSE),""),
    IF(LEFT(C1178,4)="2026",
      IFERROR(VLOOKUP(C1178,{'2026'!B:B,'2026'!A:A},2,FALSE),""),
      ""
    )
  )
)</f>
        <v/>
      </c>
    </row>
    <row r="1179" ht="22.5" customHeight="1">
      <c r="A1179" s="350"/>
      <c r="B1179" s="350"/>
      <c r="C1179" s="350"/>
      <c r="D1179" s="350"/>
      <c r="E1179" s="350"/>
      <c r="F1179" s="350"/>
      <c r="G1179" s="350"/>
      <c r="H1179" s="350"/>
      <c r="I1179" s="350"/>
      <c r="J1179" s="350" t="str">
        <f t="array" ref="J1179">IF(C1179="","",
  IF(LEFT(C1179,4)="2025",
    IFERROR(VLOOKUP(C1179,{'2025'!B:B,'2025'!A:A},2,FALSE),""),
    IF(LEFT(C1179,4)="2026",
      IFERROR(VLOOKUP(C1179,{'2026'!B:B,'2026'!A:A},2,FALSE),""),
      ""
    )
  )
)</f>
        <v/>
      </c>
    </row>
    <row r="1180" ht="22.5" customHeight="1">
      <c r="A1180" s="350"/>
      <c r="B1180" s="350"/>
      <c r="C1180" s="350"/>
      <c r="D1180" s="350"/>
      <c r="E1180" s="350"/>
      <c r="F1180" s="350"/>
      <c r="G1180" s="350"/>
      <c r="H1180" s="350"/>
      <c r="I1180" s="350"/>
      <c r="J1180" s="350" t="str">
        <f t="array" ref="J1180">IF(C1180="","",
  IF(LEFT(C1180,4)="2025",
    IFERROR(VLOOKUP(C1180,{'2025'!B:B,'2025'!A:A},2,FALSE),""),
    IF(LEFT(C1180,4)="2026",
      IFERROR(VLOOKUP(C1180,{'2026'!B:B,'2026'!A:A},2,FALSE),""),
      ""
    )
  )
)</f>
        <v/>
      </c>
    </row>
    <row r="1181" ht="22.5" customHeight="1">
      <c r="A1181" s="350"/>
      <c r="B1181" s="350"/>
      <c r="C1181" s="350"/>
      <c r="D1181" s="350"/>
      <c r="E1181" s="350"/>
      <c r="F1181" s="350"/>
      <c r="G1181" s="350"/>
      <c r="H1181" s="350"/>
      <c r="I1181" s="350"/>
      <c r="J1181" s="350" t="str">
        <f t="array" ref="J1181">IF(C1181="","",
  IF(LEFT(C1181,4)="2025",
    IFERROR(VLOOKUP(C1181,{'2025'!B:B,'2025'!A:A},2,FALSE),""),
    IF(LEFT(C1181,4)="2026",
      IFERROR(VLOOKUP(C1181,{'2026'!B:B,'2026'!A:A},2,FALSE),""),
      ""
    )
  )
)</f>
        <v/>
      </c>
    </row>
    <row r="1182" ht="22.5" customHeight="1">
      <c r="A1182" s="350"/>
      <c r="B1182" s="350"/>
      <c r="C1182" s="350"/>
      <c r="D1182" s="350"/>
      <c r="E1182" s="350"/>
      <c r="F1182" s="350"/>
      <c r="G1182" s="350"/>
      <c r="H1182" s="350"/>
      <c r="I1182" s="350"/>
      <c r="J1182" s="350" t="str">
        <f t="array" ref="J1182">IF(C1182="","",
  IF(LEFT(C1182,4)="2025",
    IFERROR(VLOOKUP(C1182,{'2025'!B:B,'2025'!A:A},2,FALSE),""),
    IF(LEFT(C1182,4)="2026",
      IFERROR(VLOOKUP(C1182,{'2026'!B:B,'2026'!A:A},2,FALSE),""),
      ""
    )
  )
)</f>
        <v/>
      </c>
    </row>
    <row r="1183" ht="22.5" customHeight="1">
      <c r="A1183" s="350"/>
      <c r="B1183" s="350"/>
      <c r="C1183" s="350"/>
      <c r="D1183" s="350"/>
      <c r="E1183" s="350"/>
      <c r="F1183" s="350"/>
      <c r="G1183" s="350"/>
      <c r="H1183" s="350"/>
      <c r="I1183" s="350"/>
      <c r="J1183" s="350" t="str">
        <f t="array" ref="J1183">IF(C1183="","",
  IF(LEFT(C1183,4)="2025",
    IFERROR(VLOOKUP(C1183,{'2025'!B:B,'2025'!A:A},2,FALSE),""),
    IF(LEFT(C1183,4)="2026",
      IFERROR(VLOOKUP(C1183,{'2026'!B:B,'2026'!A:A},2,FALSE),""),
      ""
    )
  )
)</f>
        <v/>
      </c>
    </row>
    <row r="1184" ht="22.5" customHeight="1">
      <c r="A1184" s="350"/>
      <c r="B1184" s="350"/>
      <c r="C1184" s="350"/>
      <c r="D1184" s="350"/>
      <c r="E1184" s="350"/>
      <c r="F1184" s="350"/>
      <c r="G1184" s="350"/>
      <c r="H1184" s="350"/>
      <c r="I1184" s="350"/>
      <c r="J1184" s="350" t="str">
        <f t="array" ref="J1184">IF(C1184="","",
  IF(LEFT(C1184,4)="2025",
    IFERROR(VLOOKUP(C1184,{'2025'!B:B,'2025'!A:A},2,FALSE),""),
    IF(LEFT(C1184,4)="2026",
      IFERROR(VLOOKUP(C1184,{'2026'!B:B,'2026'!A:A},2,FALSE),""),
      ""
    )
  )
)</f>
        <v/>
      </c>
    </row>
    <row r="1185" ht="22.5" customHeight="1">
      <c r="A1185" s="350"/>
      <c r="B1185" s="350"/>
      <c r="C1185" s="350"/>
      <c r="D1185" s="350"/>
      <c r="E1185" s="350"/>
      <c r="F1185" s="350"/>
      <c r="G1185" s="350"/>
      <c r="H1185" s="350"/>
      <c r="I1185" s="350"/>
      <c r="J1185" s="350" t="str">
        <f t="array" ref="J1185">IF(C1185="","",
  IF(LEFT(C1185,4)="2025",
    IFERROR(VLOOKUP(C1185,{'2025'!B:B,'2025'!A:A},2,FALSE),""),
    IF(LEFT(C1185,4)="2026",
      IFERROR(VLOOKUP(C1185,{'2026'!B:B,'2026'!A:A},2,FALSE),""),
      ""
    )
  )
)</f>
        <v/>
      </c>
    </row>
    <row r="1186" ht="22.5" customHeight="1">
      <c r="A1186" s="350"/>
      <c r="B1186" s="350"/>
      <c r="C1186" s="350"/>
      <c r="D1186" s="350"/>
      <c r="E1186" s="350"/>
      <c r="F1186" s="350"/>
      <c r="G1186" s="350"/>
      <c r="H1186" s="350"/>
      <c r="I1186" s="350"/>
      <c r="J1186" s="350" t="str">
        <f t="array" ref="J1186">IF(C1186="","",
  IF(LEFT(C1186,4)="2025",
    IFERROR(VLOOKUP(C1186,{'2025'!B:B,'2025'!A:A},2,FALSE),""),
    IF(LEFT(C1186,4)="2026",
      IFERROR(VLOOKUP(C1186,{'2026'!B:B,'2026'!A:A},2,FALSE),""),
      ""
    )
  )
)</f>
        <v/>
      </c>
    </row>
    <row r="1187" ht="22.5" customHeight="1">
      <c r="A1187" s="350"/>
      <c r="B1187" s="350"/>
      <c r="C1187" s="350"/>
      <c r="D1187" s="350"/>
      <c r="E1187" s="350"/>
      <c r="F1187" s="350"/>
      <c r="G1187" s="350"/>
      <c r="H1187" s="350"/>
      <c r="I1187" s="350"/>
      <c r="J1187" s="350" t="str">
        <f t="array" ref="J1187">IF(C1187="","",
  IF(LEFT(C1187,4)="2025",
    IFERROR(VLOOKUP(C1187,{'2025'!B:B,'2025'!A:A},2,FALSE),""),
    IF(LEFT(C1187,4)="2026",
      IFERROR(VLOOKUP(C1187,{'2026'!B:B,'2026'!A:A},2,FALSE),""),
      ""
    )
  )
)</f>
        <v/>
      </c>
    </row>
    <row r="1188" ht="22.5" customHeight="1">
      <c r="A1188" s="350"/>
      <c r="B1188" s="350"/>
      <c r="C1188" s="350"/>
      <c r="D1188" s="350"/>
      <c r="E1188" s="350"/>
      <c r="F1188" s="350"/>
      <c r="G1188" s="350"/>
      <c r="H1188" s="350"/>
      <c r="I1188" s="350"/>
      <c r="J1188" s="350" t="str">
        <f t="array" ref="J1188">IF(C1188="","",
  IF(LEFT(C1188,4)="2025",
    IFERROR(VLOOKUP(C1188,{'2025'!B:B,'2025'!A:A},2,FALSE),""),
    IF(LEFT(C1188,4)="2026",
      IFERROR(VLOOKUP(C1188,{'2026'!B:B,'2026'!A:A},2,FALSE),""),
      ""
    )
  )
)</f>
        <v/>
      </c>
    </row>
    <row r="1189" ht="22.5" customHeight="1">
      <c r="A1189" s="350"/>
      <c r="B1189" s="350"/>
      <c r="C1189" s="350"/>
      <c r="D1189" s="350"/>
      <c r="E1189" s="350"/>
      <c r="F1189" s="350"/>
      <c r="G1189" s="350"/>
      <c r="H1189" s="350"/>
      <c r="I1189" s="350"/>
      <c r="J1189" s="350" t="str">
        <f t="array" ref="J1189">IF(C1189="","",
  IF(LEFT(C1189,4)="2025",
    IFERROR(VLOOKUP(C1189,{'2025'!B:B,'2025'!A:A},2,FALSE),""),
    IF(LEFT(C1189,4)="2026",
      IFERROR(VLOOKUP(C1189,{'2026'!B:B,'2026'!A:A},2,FALSE),""),
      ""
    )
  )
)</f>
        <v/>
      </c>
    </row>
    <row r="1190" ht="22.5" customHeight="1">
      <c r="A1190" s="350"/>
      <c r="B1190" s="350"/>
      <c r="C1190" s="350"/>
      <c r="D1190" s="350"/>
      <c r="E1190" s="350"/>
      <c r="F1190" s="350"/>
      <c r="G1190" s="350"/>
      <c r="H1190" s="350"/>
      <c r="I1190" s="350"/>
      <c r="J1190" s="350" t="str">
        <f t="array" ref="J1190">IF(C1190="","",
  IF(LEFT(C1190,4)="2025",
    IFERROR(VLOOKUP(C1190,{'2025'!B:B,'2025'!A:A},2,FALSE),""),
    IF(LEFT(C1190,4)="2026",
      IFERROR(VLOOKUP(C1190,{'2026'!B:B,'2026'!A:A},2,FALSE),""),
      ""
    )
  )
)</f>
        <v/>
      </c>
    </row>
    <row r="1191" ht="22.5" customHeight="1">
      <c r="A1191" s="350"/>
      <c r="B1191" s="350"/>
      <c r="C1191" s="350"/>
      <c r="D1191" s="350"/>
      <c r="E1191" s="350"/>
      <c r="F1191" s="350"/>
      <c r="G1191" s="350"/>
      <c r="H1191" s="350"/>
      <c r="I1191" s="350"/>
      <c r="J1191" s="350" t="str">
        <f t="array" ref="J1191">IF(C1191="","",
  IF(LEFT(C1191,4)="2025",
    IFERROR(VLOOKUP(C1191,{'2025'!B:B,'2025'!A:A},2,FALSE),""),
    IF(LEFT(C1191,4)="2026",
      IFERROR(VLOOKUP(C1191,{'2026'!B:B,'2026'!A:A},2,FALSE),""),
      ""
    )
  )
)</f>
        <v/>
      </c>
    </row>
    <row r="1192" ht="22.5" customHeight="1">
      <c r="A1192" s="350"/>
      <c r="B1192" s="350"/>
      <c r="C1192" s="350"/>
      <c r="D1192" s="350"/>
      <c r="E1192" s="350"/>
      <c r="F1192" s="350"/>
      <c r="G1192" s="350"/>
      <c r="H1192" s="350"/>
      <c r="I1192" s="350"/>
      <c r="J1192" s="350" t="str">
        <f t="array" ref="J1192">IF(C1192="","",
  IF(LEFT(C1192,4)="2025",
    IFERROR(VLOOKUP(C1192,{'2025'!B:B,'2025'!A:A},2,FALSE),""),
    IF(LEFT(C1192,4)="2026",
      IFERROR(VLOOKUP(C1192,{'2026'!B:B,'2026'!A:A},2,FALSE),""),
      ""
    )
  )
)</f>
        <v/>
      </c>
    </row>
    <row r="1193" ht="22.5" customHeight="1">
      <c r="A1193" s="350"/>
      <c r="B1193" s="350"/>
      <c r="C1193" s="350"/>
      <c r="D1193" s="350"/>
      <c r="E1193" s="350"/>
      <c r="F1193" s="350"/>
      <c r="G1193" s="350"/>
      <c r="H1193" s="350"/>
      <c r="I1193" s="350"/>
      <c r="J1193" s="350" t="str">
        <f t="array" ref="J1193">IF(C1193="","",
  IF(LEFT(C1193,4)="2025",
    IFERROR(VLOOKUP(C1193,{'2025'!B:B,'2025'!A:A},2,FALSE),""),
    IF(LEFT(C1193,4)="2026",
      IFERROR(VLOOKUP(C1193,{'2026'!B:B,'2026'!A:A},2,FALSE),""),
      ""
    )
  )
)</f>
        <v/>
      </c>
    </row>
    <row r="1194" ht="22.5" customHeight="1">
      <c r="A1194" s="350"/>
      <c r="B1194" s="350"/>
      <c r="C1194" s="350"/>
      <c r="D1194" s="350"/>
      <c r="E1194" s="350"/>
      <c r="F1194" s="350"/>
      <c r="G1194" s="350"/>
      <c r="H1194" s="350"/>
      <c r="I1194" s="350"/>
      <c r="J1194" s="350" t="str">
        <f t="array" ref="J1194">IF(C1194="","",
  IF(LEFT(C1194,4)="2025",
    IFERROR(VLOOKUP(C1194,{'2025'!B:B,'2025'!A:A},2,FALSE),""),
    IF(LEFT(C1194,4)="2026",
      IFERROR(VLOOKUP(C1194,{'2026'!B:B,'2026'!A:A},2,FALSE),""),
      ""
    )
  )
)</f>
        <v/>
      </c>
    </row>
    <row r="1195" ht="22.5" customHeight="1">
      <c r="A1195" s="350"/>
      <c r="B1195" s="350"/>
      <c r="C1195" s="350"/>
      <c r="D1195" s="350"/>
      <c r="E1195" s="350"/>
      <c r="F1195" s="350"/>
      <c r="G1195" s="350"/>
      <c r="H1195" s="350"/>
      <c r="I1195" s="350"/>
      <c r="J1195" s="350" t="str">
        <f t="array" ref="J1195">IF(C1195="","",
  IF(LEFT(C1195,4)="2025",
    IFERROR(VLOOKUP(C1195,{'2025'!B:B,'2025'!A:A},2,FALSE),""),
    IF(LEFT(C1195,4)="2026",
      IFERROR(VLOOKUP(C1195,{'2026'!B:B,'2026'!A:A},2,FALSE),""),
      ""
    )
  )
)</f>
        <v/>
      </c>
    </row>
    <row r="1196" ht="22.5" customHeight="1">
      <c r="A1196" s="350"/>
      <c r="B1196" s="350"/>
      <c r="C1196" s="350"/>
      <c r="D1196" s="350"/>
      <c r="E1196" s="350"/>
      <c r="F1196" s="350"/>
      <c r="G1196" s="350"/>
      <c r="H1196" s="350"/>
      <c r="I1196" s="350"/>
      <c r="J1196" s="350" t="str">
        <f t="array" ref="J1196">IF(C1196="","",
  IF(LEFT(C1196,4)="2025",
    IFERROR(VLOOKUP(C1196,{'2025'!B:B,'2025'!A:A},2,FALSE),""),
    IF(LEFT(C1196,4)="2026",
      IFERROR(VLOOKUP(C1196,{'2026'!B:B,'2026'!A:A},2,FALSE),""),
      ""
    )
  )
)</f>
        <v/>
      </c>
    </row>
    <row r="1197" ht="22.5" customHeight="1">
      <c r="A1197" s="350"/>
      <c r="B1197" s="350"/>
      <c r="C1197" s="350"/>
      <c r="D1197" s="350"/>
      <c r="E1197" s="350"/>
      <c r="F1197" s="350"/>
      <c r="G1197" s="350"/>
      <c r="H1197" s="350"/>
      <c r="I1197" s="350"/>
      <c r="J1197" s="350" t="str">
        <f t="array" ref="J1197">IF(C1197="","",
  IF(LEFT(C1197,4)="2025",
    IFERROR(VLOOKUP(C1197,{'2025'!B:B,'2025'!A:A},2,FALSE),""),
    IF(LEFT(C1197,4)="2026",
      IFERROR(VLOOKUP(C1197,{'2026'!B:B,'2026'!A:A},2,FALSE),""),
      ""
    )
  )
)</f>
        <v/>
      </c>
    </row>
    <row r="1198" ht="22.5" customHeight="1">
      <c r="A1198" s="350"/>
      <c r="B1198" s="350"/>
      <c r="C1198" s="350"/>
      <c r="D1198" s="350"/>
      <c r="E1198" s="350"/>
      <c r="F1198" s="350"/>
      <c r="G1198" s="350"/>
      <c r="H1198" s="350"/>
      <c r="I1198" s="350"/>
      <c r="J1198" s="350" t="str">
        <f t="array" ref="J1198">IF(C1198="","",
  IF(LEFT(C1198,4)="2025",
    IFERROR(VLOOKUP(C1198,{'2025'!B:B,'2025'!A:A},2,FALSE),""),
    IF(LEFT(C1198,4)="2026",
      IFERROR(VLOOKUP(C1198,{'2026'!B:B,'2026'!A:A},2,FALSE),""),
      ""
    )
  )
)</f>
        <v/>
      </c>
    </row>
    <row r="1199" ht="22.5" customHeight="1">
      <c r="A1199" s="350"/>
      <c r="B1199" s="350"/>
      <c r="C1199" s="350"/>
      <c r="D1199" s="350"/>
      <c r="E1199" s="350"/>
      <c r="F1199" s="350"/>
      <c r="G1199" s="350"/>
      <c r="H1199" s="350"/>
      <c r="I1199" s="350"/>
      <c r="J1199" s="350" t="str">
        <f t="array" ref="J1199">IF(C1199="","",
  IF(LEFT(C1199,4)="2025",
    IFERROR(VLOOKUP(C1199,{'2025'!B:B,'2025'!A:A},2,FALSE),""),
    IF(LEFT(C1199,4)="2026",
      IFERROR(VLOOKUP(C1199,{'2026'!B:B,'2026'!A:A},2,FALSE),""),
      ""
    )
  )
)</f>
        <v/>
      </c>
    </row>
    <row r="1200" ht="22.5" customHeight="1">
      <c r="A1200" s="350"/>
      <c r="B1200" s="350"/>
      <c r="C1200" s="350"/>
      <c r="D1200" s="350"/>
      <c r="E1200" s="350"/>
      <c r="F1200" s="350"/>
      <c r="G1200" s="350"/>
      <c r="H1200" s="350"/>
      <c r="I1200" s="350"/>
      <c r="J1200" s="350" t="str">
        <f t="array" ref="J1200">IF(C1200="","",
  IF(LEFT(C1200,4)="2025",
    IFERROR(VLOOKUP(C1200,{'2025'!B:B,'2025'!A:A},2,FALSE),""),
    IF(LEFT(C1200,4)="2026",
      IFERROR(VLOOKUP(C1200,{'2026'!B:B,'2026'!A:A},2,FALSE),""),
      ""
    )
  )
)</f>
        <v/>
      </c>
    </row>
    <row r="1201" ht="22.5" customHeight="1">
      <c r="A1201" s="350"/>
      <c r="B1201" s="350"/>
      <c r="C1201" s="350"/>
      <c r="D1201" s="350"/>
      <c r="E1201" s="350"/>
      <c r="F1201" s="350"/>
      <c r="G1201" s="350"/>
      <c r="H1201" s="350"/>
      <c r="I1201" s="350"/>
      <c r="J1201" s="350" t="str">
        <f t="array" ref="J1201">IF(C1201="","",
  IF(LEFT(C1201,4)="2025",
    IFERROR(VLOOKUP(C1201,{'2025'!B:B,'2025'!A:A},2,FALSE),""),
    IF(LEFT(C1201,4)="2026",
      IFERROR(VLOOKUP(C1201,{'2026'!B:B,'2026'!A:A},2,FALSE),""),
      ""
    )
  )
)</f>
        <v/>
      </c>
    </row>
    <row r="1202" ht="22.5" customHeight="1">
      <c r="A1202" s="350"/>
      <c r="B1202" s="350"/>
      <c r="C1202" s="350"/>
      <c r="D1202" s="350"/>
      <c r="E1202" s="350"/>
      <c r="F1202" s="350"/>
      <c r="G1202" s="350"/>
      <c r="H1202" s="350"/>
      <c r="I1202" s="350"/>
      <c r="J1202" s="350" t="str">
        <f t="array" ref="J1202">IF(C1202="","",
  IF(LEFT(C1202,4)="2025",
    IFERROR(VLOOKUP(C1202,{'2025'!B:B,'2025'!A:A},2,FALSE),""),
    IF(LEFT(C1202,4)="2026",
      IFERROR(VLOOKUP(C1202,{'2026'!B:B,'2026'!A:A},2,FALSE),""),
      ""
    )
  )
)</f>
        <v/>
      </c>
    </row>
    <row r="1203" ht="22.5" customHeight="1">
      <c r="A1203" s="350"/>
      <c r="B1203" s="350"/>
      <c r="C1203" s="350"/>
      <c r="D1203" s="350"/>
      <c r="E1203" s="350"/>
      <c r="F1203" s="350"/>
      <c r="G1203" s="350"/>
      <c r="H1203" s="350"/>
      <c r="I1203" s="350"/>
      <c r="J1203" s="350" t="str">
        <f t="array" ref="J1203">IF(C1203="","",
  IF(LEFT(C1203,4)="2025",
    IFERROR(VLOOKUP(C1203,{'2025'!B:B,'2025'!A:A},2,FALSE),""),
    IF(LEFT(C1203,4)="2026",
      IFERROR(VLOOKUP(C1203,{'2026'!B:B,'2026'!A:A},2,FALSE),""),
      ""
    )
  )
)</f>
        <v/>
      </c>
    </row>
    <row r="1204" ht="22.5" customHeight="1">
      <c r="A1204" s="350"/>
      <c r="B1204" s="350"/>
      <c r="C1204" s="350"/>
      <c r="D1204" s="350"/>
      <c r="E1204" s="350"/>
      <c r="F1204" s="350"/>
      <c r="G1204" s="350"/>
      <c r="H1204" s="350"/>
      <c r="I1204" s="350"/>
      <c r="J1204" s="350" t="str">
        <f t="array" ref="J1204">IF(C1204="","",
  IF(LEFT(C1204,4)="2025",
    IFERROR(VLOOKUP(C1204,{'2025'!B:B,'2025'!A:A},2,FALSE),""),
    IF(LEFT(C1204,4)="2026",
      IFERROR(VLOOKUP(C1204,{'2026'!B:B,'2026'!A:A},2,FALSE),""),
      ""
    )
  )
)</f>
        <v/>
      </c>
    </row>
    <row r="1205" ht="22.5" customHeight="1">
      <c r="A1205" s="350"/>
      <c r="B1205" s="350"/>
      <c r="C1205" s="350"/>
      <c r="D1205" s="350"/>
      <c r="E1205" s="350"/>
      <c r="F1205" s="350"/>
      <c r="G1205" s="350"/>
      <c r="H1205" s="350"/>
      <c r="I1205" s="350"/>
      <c r="J1205" s="350" t="str">
        <f t="array" ref="J1205">IF(C1205="","",
  IF(LEFT(C1205,4)="2025",
    IFERROR(VLOOKUP(C1205,{'2025'!B:B,'2025'!A:A},2,FALSE),""),
    IF(LEFT(C1205,4)="2026",
      IFERROR(VLOOKUP(C1205,{'2026'!B:B,'2026'!A:A},2,FALSE),""),
      ""
    )
  )
)</f>
        <v/>
      </c>
    </row>
    <row r="1206" ht="22.5" customHeight="1">
      <c r="A1206" s="350"/>
      <c r="B1206" s="350"/>
      <c r="C1206" s="350"/>
      <c r="D1206" s="350"/>
      <c r="E1206" s="350"/>
      <c r="F1206" s="350"/>
      <c r="G1206" s="350"/>
      <c r="H1206" s="350"/>
      <c r="I1206" s="350"/>
      <c r="J1206" s="350" t="str">
        <f t="array" ref="J1206">IF(C1206="","",
  IF(LEFT(C1206,4)="2025",
    IFERROR(VLOOKUP(C1206,{'2025'!B:B,'2025'!A:A},2,FALSE),""),
    IF(LEFT(C1206,4)="2026",
      IFERROR(VLOOKUP(C1206,{'2026'!B:B,'2026'!A:A},2,FALSE),""),
      ""
    )
  )
)</f>
        <v/>
      </c>
    </row>
    <row r="1207" ht="22.5" customHeight="1">
      <c r="A1207" s="350"/>
      <c r="B1207" s="350"/>
      <c r="C1207" s="350"/>
      <c r="D1207" s="350"/>
      <c r="E1207" s="350"/>
      <c r="F1207" s="350"/>
      <c r="G1207" s="350"/>
      <c r="H1207" s="350"/>
      <c r="I1207" s="350"/>
      <c r="J1207" s="350" t="str">
        <f t="array" ref="J1207">IF(C1207="","",
  IF(LEFT(C1207,4)="2025",
    IFERROR(VLOOKUP(C1207,{'2025'!B:B,'2025'!A:A},2,FALSE),""),
    IF(LEFT(C1207,4)="2026",
      IFERROR(VLOOKUP(C1207,{'2026'!B:B,'2026'!A:A},2,FALSE),""),
      ""
    )
  )
)</f>
        <v/>
      </c>
    </row>
    <row r="1208" ht="22.5" customHeight="1">
      <c r="A1208" s="350"/>
      <c r="B1208" s="350"/>
      <c r="C1208" s="350"/>
      <c r="D1208" s="350"/>
      <c r="E1208" s="350"/>
      <c r="F1208" s="350"/>
      <c r="G1208" s="350"/>
      <c r="H1208" s="350"/>
      <c r="I1208" s="350"/>
      <c r="J1208" s="350" t="str">
        <f t="array" ref="J1208">IF(C1208="","",
  IF(LEFT(C1208,4)="2025",
    IFERROR(VLOOKUP(C1208,{'2025'!B:B,'2025'!A:A},2,FALSE),""),
    IF(LEFT(C1208,4)="2026",
      IFERROR(VLOOKUP(C1208,{'2026'!B:B,'2026'!A:A},2,FALSE),""),
      ""
    )
  )
)</f>
        <v/>
      </c>
    </row>
    <row r="1209" ht="22.5" customHeight="1">
      <c r="A1209" s="350"/>
      <c r="B1209" s="350"/>
      <c r="C1209" s="350"/>
      <c r="D1209" s="350"/>
      <c r="E1209" s="350"/>
      <c r="F1209" s="350"/>
      <c r="G1209" s="350"/>
      <c r="H1209" s="350"/>
      <c r="I1209" s="350"/>
      <c r="J1209" s="350" t="str">
        <f t="array" ref="J1209">IF(C1209="","",
  IF(LEFT(C1209,4)="2025",
    IFERROR(VLOOKUP(C1209,{'2025'!B:B,'2025'!A:A},2,FALSE),""),
    IF(LEFT(C1209,4)="2026",
      IFERROR(VLOOKUP(C1209,{'2026'!B:B,'2026'!A:A},2,FALSE),""),
      ""
    )
  )
)</f>
        <v/>
      </c>
    </row>
    <row r="1210" ht="22.5" customHeight="1">
      <c r="A1210" s="350"/>
      <c r="B1210" s="350"/>
      <c r="C1210" s="350"/>
      <c r="D1210" s="350"/>
      <c r="E1210" s="350"/>
      <c r="F1210" s="350"/>
      <c r="G1210" s="350"/>
      <c r="H1210" s="350"/>
      <c r="I1210" s="350"/>
      <c r="J1210" s="350" t="str">
        <f t="array" ref="J1210">IF(C1210="","",
  IF(LEFT(C1210,4)="2025",
    IFERROR(VLOOKUP(C1210,{'2025'!B:B,'2025'!A:A},2,FALSE),""),
    IF(LEFT(C1210,4)="2026",
      IFERROR(VLOOKUP(C1210,{'2026'!B:B,'2026'!A:A},2,FALSE),""),
      ""
    )
  )
)</f>
        <v/>
      </c>
    </row>
    <row r="1211" ht="22.5" customHeight="1">
      <c r="A1211" s="350"/>
      <c r="B1211" s="350"/>
      <c r="C1211" s="350"/>
      <c r="D1211" s="350"/>
      <c r="E1211" s="350"/>
      <c r="F1211" s="350"/>
      <c r="G1211" s="350"/>
      <c r="H1211" s="350"/>
      <c r="I1211" s="350"/>
      <c r="J1211" s="350" t="str">
        <f t="array" ref="J1211">IF(C1211="","",
  IF(LEFT(C1211,4)="2025",
    IFERROR(VLOOKUP(C1211,{'2025'!B:B,'2025'!A:A},2,FALSE),""),
    IF(LEFT(C1211,4)="2026",
      IFERROR(VLOOKUP(C1211,{'2026'!B:B,'2026'!A:A},2,FALSE),""),
      ""
    )
  )
)</f>
        <v/>
      </c>
    </row>
    <row r="1212" ht="22.5" customHeight="1">
      <c r="A1212" s="350"/>
      <c r="B1212" s="350"/>
      <c r="C1212" s="350"/>
      <c r="D1212" s="350"/>
      <c r="E1212" s="350"/>
      <c r="F1212" s="350"/>
      <c r="G1212" s="350"/>
      <c r="H1212" s="350"/>
      <c r="I1212" s="350"/>
      <c r="J1212" s="350" t="str">
        <f t="array" ref="J1212">IF(C1212="","",
  IF(LEFT(C1212,4)="2025",
    IFERROR(VLOOKUP(C1212,{'2025'!B:B,'2025'!A:A},2,FALSE),""),
    IF(LEFT(C1212,4)="2026",
      IFERROR(VLOOKUP(C1212,{'2026'!B:B,'2026'!A:A},2,FALSE),""),
      ""
    )
  )
)</f>
        <v/>
      </c>
    </row>
    <row r="1213" ht="22.5" customHeight="1">
      <c r="A1213" s="350"/>
      <c r="B1213" s="350"/>
      <c r="C1213" s="350"/>
      <c r="D1213" s="350"/>
      <c r="E1213" s="350"/>
      <c r="F1213" s="350"/>
      <c r="G1213" s="350"/>
      <c r="H1213" s="350"/>
      <c r="I1213" s="350"/>
      <c r="J1213" s="350" t="str">
        <f t="array" ref="J1213">IF(C1213="","",
  IF(LEFT(C1213,4)="2025",
    IFERROR(VLOOKUP(C1213,{'2025'!B:B,'2025'!A:A},2,FALSE),""),
    IF(LEFT(C1213,4)="2026",
      IFERROR(VLOOKUP(C1213,{'2026'!B:B,'2026'!A:A},2,FALSE),""),
      ""
    )
  )
)</f>
        <v/>
      </c>
    </row>
    <row r="1214" ht="22.5" customHeight="1">
      <c r="A1214" s="350"/>
      <c r="B1214" s="350"/>
      <c r="C1214" s="350"/>
      <c r="D1214" s="350"/>
      <c r="E1214" s="350"/>
      <c r="F1214" s="350"/>
      <c r="G1214" s="350"/>
      <c r="H1214" s="350"/>
      <c r="I1214" s="350"/>
      <c r="J1214" s="350" t="str">
        <f t="array" ref="J1214">IF(C1214="","",
  IF(LEFT(C1214,4)="2025",
    IFERROR(VLOOKUP(C1214,{'2025'!B:B,'2025'!A:A},2,FALSE),""),
    IF(LEFT(C1214,4)="2026",
      IFERROR(VLOOKUP(C1214,{'2026'!B:B,'2026'!A:A},2,FALSE),""),
      ""
    )
  )
)</f>
        <v/>
      </c>
    </row>
    <row r="1215" ht="22.5" customHeight="1">
      <c r="A1215" s="350"/>
      <c r="B1215" s="350"/>
      <c r="C1215" s="350"/>
      <c r="D1215" s="350"/>
      <c r="E1215" s="350"/>
      <c r="F1215" s="350"/>
      <c r="G1215" s="350"/>
      <c r="H1215" s="350"/>
      <c r="I1215" s="350"/>
      <c r="J1215" s="350" t="str">
        <f t="array" ref="J1215">IF(C1215="","",
  IF(LEFT(C1215,4)="2025",
    IFERROR(VLOOKUP(C1215,{'2025'!B:B,'2025'!A:A},2,FALSE),""),
    IF(LEFT(C1215,4)="2026",
      IFERROR(VLOOKUP(C1215,{'2026'!B:B,'2026'!A:A},2,FALSE),""),
      ""
    )
  )
)</f>
        <v/>
      </c>
    </row>
    <row r="1216" ht="22.5" customHeight="1">
      <c r="A1216" s="350"/>
      <c r="B1216" s="350"/>
      <c r="C1216" s="350"/>
      <c r="D1216" s="350"/>
      <c r="E1216" s="350"/>
      <c r="F1216" s="350"/>
      <c r="G1216" s="350"/>
      <c r="H1216" s="350"/>
      <c r="I1216" s="350"/>
      <c r="J1216" s="350" t="str">
        <f t="array" ref="J1216">IF(C1216="","",
  IF(LEFT(C1216,4)="2025",
    IFERROR(VLOOKUP(C1216,{'2025'!B:B,'2025'!A:A},2,FALSE),""),
    IF(LEFT(C1216,4)="2026",
      IFERROR(VLOOKUP(C1216,{'2026'!B:B,'2026'!A:A},2,FALSE),""),
      ""
    )
  )
)</f>
        <v/>
      </c>
    </row>
    <row r="1217" ht="22.5" customHeight="1">
      <c r="A1217" s="350"/>
      <c r="B1217" s="350"/>
      <c r="C1217" s="350"/>
      <c r="D1217" s="350"/>
      <c r="E1217" s="350"/>
      <c r="F1217" s="350"/>
      <c r="G1217" s="350"/>
      <c r="H1217" s="350"/>
      <c r="I1217" s="350"/>
      <c r="J1217" s="350" t="str">
        <f t="array" ref="J1217">IF(C1217="","",
  IF(LEFT(C1217,4)="2025",
    IFERROR(VLOOKUP(C1217,{'2025'!B:B,'2025'!A:A},2,FALSE),""),
    IF(LEFT(C1217,4)="2026",
      IFERROR(VLOOKUP(C1217,{'2026'!B:B,'2026'!A:A},2,FALSE),""),
      ""
    )
  )
)</f>
        <v/>
      </c>
    </row>
    <row r="1218" ht="22.5" customHeight="1">
      <c r="A1218" s="350"/>
      <c r="B1218" s="350"/>
      <c r="C1218" s="350"/>
      <c r="D1218" s="350"/>
      <c r="E1218" s="350"/>
      <c r="F1218" s="350"/>
      <c r="G1218" s="350"/>
      <c r="H1218" s="350"/>
      <c r="I1218" s="350"/>
      <c r="J1218" s="350" t="str">
        <f t="array" ref="J1218">IF(C1218="","",
  IF(LEFT(C1218,4)="2025",
    IFERROR(VLOOKUP(C1218,{'2025'!B:B,'2025'!A:A},2,FALSE),""),
    IF(LEFT(C1218,4)="2026",
      IFERROR(VLOOKUP(C1218,{'2026'!B:B,'2026'!A:A},2,FALSE),""),
      ""
    )
  )
)</f>
        <v/>
      </c>
    </row>
    <row r="1219" ht="22.5" customHeight="1">
      <c r="A1219" s="350"/>
      <c r="B1219" s="350"/>
      <c r="C1219" s="350"/>
      <c r="D1219" s="350"/>
      <c r="E1219" s="350"/>
      <c r="F1219" s="350"/>
      <c r="G1219" s="350"/>
      <c r="H1219" s="350"/>
      <c r="I1219" s="350"/>
      <c r="J1219" s="350" t="str">
        <f t="array" ref="J1219">IF(C1219="","",
  IF(LEFT(C1219,4)="2025",
    IFERROR(VLOOKUP(C1219,{'2025'!B:B,'2025'!A:A},2,FALSE),""),
    IF(LEFT(C1219,4)="2026",
      IFERROR(VLOOKUP(C1219,{'2026'!B:B,'2026'!A:A},2,FALSE),""),
      ""
    )
  )
)</f>
        <v/>
      </c>
    </row>
    <row r="1220" ht="22.5" customHeight="1">
      <c r="A1220" s="350"/>
      <c r="B1220" s="350"/>
      <c r="C1220" s="350"/>
      <c r="D1220" s="350"/>
      <c r="E1220" s="350"/>
      <c r="F1220" s="350"/>
      <c r="G1220" s="350"/>
      <c r="H1220" s="350"/>
      <c r="I1220" s="350"/>
      <c r="J1220" s="350" t="str">
        <f t="array" ref="J1220">IF(C1220="","",
  IF(LEFT(C1220,4)="2025",
    IFERROR(VLOOKUP(C1220,{'2025'!B:B,'2025'!A:A},2,FALSE),""),
    IF(LEFT(C1220,4)="2026",
      IFERROR(VLOOKUP(C1220,{'2026'!B:B,'2026'!A:A},2,FALSE),""),
      ""
    )
  )
)</f>
        <v/>
      </c>
    </row>
    <row r="1221" ht="22.5" customHeight="1">
      <c r="A1221" s="350"/>
      <c r="B1221" s="350"/>
      <c r="C1221" s="350"/>
      <c r="D1221" s="350"/>
      <c r="E1221" s="350"/>
      <c r="F1221" s="350"/>
      <c r="G1221" s="350"/>
      <c r="H1221" s="350"/>
      <c r="I1221" s="350"/>
      <c r="J1221" s="350" t="str">
        <f t="array" ref="J1221">IF(C1221="","",
  IF(LEFT(C1221,4)="2025",
    IFERROR(VLOOKUP(C1221,{'2025'!B:B,'2025'!A:A},2,FALSE),""),
    IF(LEFT(C1221,4)="2026",
      IFERROR(VLOOKUP(C1221,{'2026'!B:B,'2026'!A:A},2,FALSE),""),
      ""
    )
  )
)</f>
        <v/>
      </c>
    </row>
    <row r="1222" ht="22.5" customHeight="1">
      <c r="A1222" s="350"/>
      <c r="B1222" s="350"/>
      <c r="C1222" s="350"/>
      <c r="D1222" s="350"/>
      <c r="E1222" s="350"/>
      <c r="F1222" s="350"/>
      <c r="G1222" s="350"/>
      <c r="H1222" s="350"/>
      <c r="I1222" s="350"/>
      <c r="J1222" s="350" t="str">
        <f t="array" ref="J1222">IF(C1222="","",
  IF(LEFT(C1222,4)="2025",
    IFERROR(VLOOKUP(C1222,{'2025'!B:B,'2025'!A:A},2,FALSE),""),
    IF(LEFT(C1222,4)="2026",
      IFERROR(VLOOKUP(C1222,{'2026'!B:B,'2026'!A:A},2,FALSE),""),
      ""
    )
  )
)</f>
        <v/>
      </c>
    </row>
    <row r="1223" ht="22.5" customHeight="1">
      <c r="A1223" s="350"/>
      <c r="B1223" s="350"/>
      <c r="C1223" s="350"/>
      <c r="D1223" s="350"/>
      <c r="E1223" s="350"/>
      <c r="F1223" s="350"/>
      <c r="G1223" s="350"/>
      <c r="H1223" s="350"/>
      <c r="I1223" s="350"/>
      <c r="J1223" s="350" t="str">
        <f t="array" ref="J1223">IF(C1223="","",
  IF(LEFT(C1223,4)="2025",
    IFERROR(VLOOKUP(C1223,{'2025'!B:B,'2025'!A:A},2,FALSE),""),
    IF(LEFT(C1223,4)="2026",
      IFERROR(VLOOKUP(C1223,{'2026'!B:B,'2026'!A:A},2,FALSE),""),
      ""
    )
  )
)</f>
        <v/>
      </c>
    </row>
    <row r="1224" ht="22.5" customHeight="1">
      <c r="A1224" s="350"/>
      <c r="B1224" s="350"/>
      <c r="C1224" s="350"/>
      <c r="D1224" s="350"/>
      <c r="E1224" s="350"/>
      <c r="F1224" s="350"/>
      <c r="G1224" s="350"/>
      <c r="H1224" s="350"/>
      <c r="I1224" s="350"/>
      <c r="J1224" s="350" t="str">
        <f t="array" ref="J1224">IF(C1224="","",
  IF(LEFT(C1224,4)="2025",
    IFERROR(VLOOKUP(C1224,{'2025'!B:B,'2025'!A:A},2,FALSE),""),
    IF(LEFT(C1224,4)="2026",
      IFERROR(VLOOKUP(C1224,{'2026'!B:B,'2026'!A:A},2,FALSE),""),
      ""
    )
  )
)</f>
        <v/>
      </c>
    </row>
    <row r="1225" ht="22.5" customHeight="1">
      <c r="A1225" s="350"/>
      <c r="B1225" s="350"/>
      <c r="C1225" s="350"/>
      <c r="D1225" s="350"/>
      <c r="E1225" s="350"/>
      <c r="F1225" s="350"/>
      <c r="G1225" s="350"/>
      <c r="H1225" s="350"/>
      <c r="I1225" s="350"/>
      <c r="J1225" s="350" t="str">
        <f t="array" ref="J1225">IF(C1225="","",
  IF(LEFT(C1225,4)="2025",
    IFERROR(VLOOKUP(C1225,{'2025'!B:B,'2025'!A:A},2,FALSE),""),
    IF(LEFT(C1225,4)="2026",
      IFERROR(VLOOKUP(C1225,{'2026'!B:B,'2026'!A:A},2,FALSE),""),
      ""
    )
  )
)</f>
        <v/>
      </c>
    </row>
    <row r="1226" ht="22.5" customHeight="1">
      <c r="A1226" s="350"/>
      <c r="B1226" s="350"/>
      <c r="C1226" s="350"/>
      <c r="D1226" s="350"/>
      <c r="E1226" s="350"/>
      <c r="F1226" s="350"/>
      <c r="G1226" s="350"/>
      <c r="H1226" s="350"/>
      <c r="I1226" s="350"/>
      <c r="J1226" s="350" t="str">
        <f t="array" ref="J1226">IF(C1226="","",
  IF(LEFT(C1226,4)="2025",
    IFERROR(VLOOKUP(C1226,{'2025'!B:B,'2025'!A:A},2,FALSE),""),
    IF(LEFT(C1226,4)="2026",
      IFERROR(VLOOKUP(C1226,{'2026'!B:B,'2026'!A:A},2,FALSE),""),
      ""
    )
  )
)</f>
        <v/>
      </c>
    </row>
    <row r="1227" ht="22.5" customHeight="1">
      <c r="A1227" s="350"/>
      <c r="B1227" s="350"/>
      <c r="C1227" s="350"/>
      <c r="D1227" s="350"/>
      <c r="E1227" s="350"/>
      <c r="F1227" s="350"/>
      <c r="G1227" s="350"/>
      <c r="H1227" s="350"/>
      <c r="I1227" s="350"/>
      <c r="J1227" s="350" t="str">
        <f t="array" ref="J1227">IF(C1227="","",
  IF(LEFT(C1227,4)="2025",
    IFERROR(VLOOKUP(C1227,{'2025'!B:B,'2025'!A:A},2,FALSE),""),
    IF(LEFT(C1227,4)="2026",
      IFERROR(VLOOKUP(C1227,{'2026'!B:B,'2026'!A:A},2,FALSE),""),
      ""
    )
  )
)</f>
        <v/>
      </c>
    </row>
    <row r="1228" ht="22.5" customHeight="1">
      <c r="A1228" s="350"/>
      <c r="B1228" s="350"/>
      <c r="C1228" s="350"/>
      <c r="D1228" s="350"/>
      <c r="E1228" s="350"/>
      <c r="F1228" s="350"/>
      <c r="G1228" s="350"/>
      <c r="H1228" s="350"/>
      <c r="I1228" s="350"/>
      <c r="J1228" s="350" t="str">
        <f t="array" ref="J1228">IF(C1228="","",
  IF(LEFT(C1228,4)="2025",
    IFERROR(VLOOKUP(C1228,{'2025'!B:B,'2025'!A:A},2,FALSE),""),
    IF(LEFT(C1228,4)="2026",
      IFERROR(VLOOKUP(C1228,{'2026'!B:B,'2026'!A:A},2,FALSE),""),
      ""
    )
  )
)</f>
        <v/>
      </c>
    </row>
    <row r="1229" ht="22.5" customHeight="1">
      <c r="A1229" s="350"/>
      <c r="B1229" s="350"/>
      <c r="C1229" s="350"/>
      <c r="D1229" s="350"/>
      <c r="E1229" s="350"/>
      <c r="F1229" s="350"/>
      <c r="G1229" s="350"/>
      <c r="H1229" s="350"/>
      <c r="I1229" s="350"/>
      <c r="J1229" s="350" t="str">
        <f t="array" ref="J1229">IF(C1229="","",
  IF(LEFT(C1229,4)="2025",
    IFERROR(VLOOKUP(C1229,{'2025'!B:B,'2025'!A:A},2,FALSE),""),
    IF(LEFT(C1229,4)="2026",
      IFERROR(VLOOKUP(C1229,{'2026'!B:B,'2026'!A:A},2,FALSE),""),
      ""
    )
  )
)</f>
        <v/>
      </c>
    </row>
    <row r="1230" ht="22.5" customHeight="1">
      <c r="A1230" s="350"/>
      <c r="B1230" s="350"/>
      <c r="C1230" s="350"/>
      <c r="D1230" s="350"/>
      <c r="E1230" s="350"/>
      <c r="F1230" s="350"/>
      <c r="G1230" s="350"/>
      <c r="H1230" s="350"/>
      <c r="I1230" s="350"/>
      <c r="J1230" s="350" t="str">
        <f t="array" ref="J1230">IF(C1230="","",
  IF(LEFT(C1230,4)="2025",
    IFERROR(VLOOKUP(C1230,{'2025'!B:B,'2025'!A:A},2,FALSE),""),
    IF(LEFT(C1230,4)="2026",
      IFERROR(VLOOKUP(C1230,{'2026'!B:B,'2026'!A:A},2,FALSE),""),
      ""
    )
  )
)</f>
        <v/>
      </c>
    </row>
    <row r="1231" ht="22.5" customHeight="1">
      <c r="A1231" s="350"/>
      <c r="B1231" s="350"/>
      <c r="C1231" s="350"/>
      <c r="D1231" s="350"/>
      <c r="E1231" s="350"/>
      <c r="F1231" s="350"/>
      <c r="G1231" s="350"/>
      <c r="H1231" s="350"/>
      <c r="I1231" s="350"/>
      <c r="J1231" s="350" t="str">
        <f t="array" ref="J1231">IF(C1231="","",
  IF(LEFT(C1231,4)="2025",
    IFERROR(VLOOKUP(C1231,{'2025'!B:B,'2025'!A:A},2,FALSE),""),
    IF(LEFT(C1231,4)="2026",
      IFERROR(VLOOKUP(C1231,{'2026'!B:B,'2026'!A:A},2,FALSE),""),
      ""
    )
  )
)</f>
        <v/>
      </c>
    </row>
    <row r="1232" ht="22.5" customHeight="1">
      <c r="A1232" s="350"/>
      <c r="B1232" s="350"/>
      <c r="C1232" s="350"/>
      <c r="D1232" s="350"/>
      <c r="E1232" s="350"/>
      <c r="F1232" s="350"/>
      <c r="G1232" s="350"/>
      <c r="H1232" s="350"/>
      <c r="I1232" s="350"/>
      <c r="J1232" s="350" t="str">
        <f t="array" ref="J1232">IF(C1232="","",
  IF(LEFT(C1232,4)="2025",
    IFERROR(VLOOKUP(C1232,{'2025'!B:B,'2025'!A:A},2,FALSE),""),
    IF(LEFT(C1232,4)="2026",
      IFERROR(VLOOKUP(C1232,{'2026'!B:B,'2026'!A:A},2,FALSE),""),
      ""
    )
  )
)</f>
        <v/>
      </c>
    </row>
    <row r="1233" ht="22.5" customHeight="1">
      <c r="A1233" s="350"/>
      <c r="B1233" s="350"/>
      <c r="C1233" s="350"/>
      <c r="D1233" s="350"/>
      <c r="E1233" s="350"/>
      <c r="F1233" s="350"/>
      <c r="G1233" s="350"/>
      <c r="H1233" s="350"/>
      <c r="I1233" s="350"/>
      <c r="J1233" s="350" t="str">
        <f t="array" ref="J1233">IF(C1233="","",
  IF(LEFT(C1233,4)="2025",
    IFERROR(VLOOKUP(C1233,{'2025'!B:B,'2025'!A:A},2,FALSE),""),
    IF(LEFT(C1233,4)="2026",
      IFERROR(VLOOKUP(C1233,{'2026'!B:B,'2026'!A:A},2,FALSE),""),
      ""
    )
  )
)</f>
        <v/>
      </c>
    </row>
    <row r="1234" ht="22.5" customHeight="1">
      <c r="A1234" s="350"/>
      <c r="B1234" s="350"/>
      <c r="C1234" s="350"/>
      <c r="D1234" s="350"/>
      <c r="E1234" s="350"/>
      <c r="F1234" s="350"/>
      <c r="G1234" s="350"/>
      <c r="H1234" s="350"/>
      <c r="I1234" s="350"/>
      <c r="J1234" s="350" t="str">
        <f t="array" ref="J1234">IF(C1234="","",
  IF(LEFT(C1234,4)="2025",
    IFERROR(VLOOKUP(C1234,{'2025'!B:B,'2025'!A:A},2,FALSE),""),
    IF(LEFT(C1234,4)="2026",
      IFERROR(VLOOKUP(C1234,{'2026'!B:B,'2026'!A:A},2,FALSE),""),
      ""
    )
  )
)</f>
        <v/>
      </c>
    </row>
    <row r="1235" ht="22.5" customHeight="1">
      <c r="A1235" s="350"/>
      <c r="B1235" s="350"/>
      <c r="C1235" s="350"/>
      <c r="D1235" s="350"/>
      <c r="E1235" s="350"/>
      <c r="F1235" s="350"/>
      <c r="G1235" s="350"/>
      <c r="H1235" s="350"/>
      <c r="I1235" s="350"/>
      <c r="J1235" s="350" t="str">
        <f t="array" ref="J1235">IF(C1235="","",
  IF(LEFT(C1235,4)="2025",
    IFERROR(VLOOKUP(C1235,{'2025'!B:B,'2025'!A:A},2,FALSE),""),
    IF(LEFT(C1235,4)="2026",
      IFERROR(VLOOKUP(C1235,{'2026'!B:B,'2026'!A:A},2,FALSE),""),
      ""
    )
  )
)</f>
        <v/>
      </c>
    </row>
    <row r="1236" ht="22.5" customHeight="1">
      <c r="A1236" s="350"/>
      <c r="B1236" s="350"/>
      <c r="C1236" s="350"/>
      <c r="D1236" s="350"/>
      <c r="E1236" s="350"/>
      <c r="F1236" s="350"/>
      <c r="G1236" s="350"/>
      <c r="H1236" s="350"/>
      <c r="I1236" s="350"/>
      <c r="J1236" s="350" t="str">
        <f t="array" ref="J1236">IF(C1236="","",
  IF(LEFT(C1236,4)="2025",
    IFERROR(VLOOKUP(C1236,{'2025'!B:B,'2025'!A:A},2,FALSE),""),
    IF(LEFT(C1236,4)="2026",
      IFERROR(VLOOKUP(C1236,{'2026'!B:B,'2026'!A:A},2,FALSE),""),
      ""
    )
  )
)</f>
        <v/>
      </c>
    </row>
    <row r="1237" ht="22.5" customHeight="1">
      <c r="A1237" s="350"/>
      <c r="B1237" s="350"/>
      <c r="C1237" s="350"/>
      <c r="D1237" s="350"/>
      <c r="E1237" s="350"/>
      <c r="F1237" s="350"/>
      <c r="G1237" s="350"/>
      <c r="H1237" s="350"/>
      <c r="I1237" s="350"/>
      <c r="J1237" s="350" t="str">
        <f t="array" ref="J1237">IF(C1237="","",
  IF(LEFT(C1237,4)="2025",
    IFERROR(VLOOKUP(C1237,{'2025'!B:B,'2025'!A:A},2,FALSE),""),
    IF(LEFT(C1237,4)="2026",
      IFERROR(VLOOKUP(C1237,{'2026'!B:B,'2026'!A:A},2,FALSE),""),
      ""
    )
  )
)</f>
        <v/>
      </c>
    </row>
    <row r="1238" ht="22.5" customHeight="1">
      <c r="A1238" s="350"/>
      <c r="B1238" s="350"/>
      <c r="C1238" s="350"/>
      <c r="D1238" s="350"/>
      <c r="E1238" s="350"/>
      <c r="F1238" s="350"/>
      <c r="G1238" s="350"/>
      <c r="H1238" s="350"/>
      <c r="I1238" s="350"/>
      <c r="J1238" s="350" t="str">
        <f t="array" ref="J1238">IF(C1238="","",
  IF(LEFT(C1238,4)="2025",
    IFERROR(VLOOKUP(C1238,{'2025'!B:B,'2025'!A:A},2,FALSE),""),
    IF(LEFT(C1238,4)="2026",
      IFERROR(VLOOKUP(C1238,{'2026'!B:B,'2026'!A:A},2,FALSE),""),
      ""
    )
  )
)</f>
        <v/>
      </c>
    </row>
    <row r="1239" ht="22.5" customHeight="1">
      <c r="A1239" s="350"/>
      <c r="B1239" s="350"/>
      <c r="C1239" s="350"/>
      <c r="D1239" s="350"/>
      <c r="E1239" s="350"/>
      <c r="F1239" s="350"/>
      <c r="G1239" s="350"/>
      <c r="H1239" s="350"/>
      <c r="I1239" s="350"/>
      <c r="J1239" s="350" t="str">
        <f t="array" ref="J1239">IF(C1239="","",
  IF(LEFT(C1239,4)="2025",
    IFERROR(VLOOKUP(C1239,{'2025'!B:B,'2025'!A:A},2,FALSE),""),
    IF(LEFT(C1239,4)="2026",
      IFERROR(VLOOKUP(C1239,{'2026'!B:B,'2026'!A:A},2,FALSE),""),
      ""
    )
  )
)</f>
        <v/>
      </c>
    </row>
    <row r="1240" ht="22.5" customHeight="1">
      <c r="A1240" s="350"/>
      <c r="B1240" s="350"/>
      <c r="C1240" s="350"/>
      <c r="D1240" s="350"/>
      <c r="E1240" s="350"/>
      <c r="F1240" s="350"/>
      <c r="G1240" s="350"/>
      <c r="H1240" s="350"/>
      <c r="I1240" s="350"/>
      <c r="J1240" s="350" t="str">
        <f t="array" ref="J1240">IF(C1240="","",
  IF(LEFT(C1240,4)="2025",
    IFERROR(VLOOKUP(C1240,{'2025'!B:B,'2025'!A:A},2,FALSE),""),
    IF(LEFT(C1240,4)="2026",
      IFERROR(VLOOKUP(C1240,{'2026'!B:B,'2026'!A:A},2,FALSE),""),
      ""
    )
  )
)</f>
        <v/>
      </c>
    </row>
    <row r="1241" ht="22.5" customHeight="1">
      <c r="A1241" s="350"/>
      <c r="B1241" s="350"/>
      <c r="C1241" s="350"/>
      <c r="D1241" s="350"/>
      <c r="E1241" s="350"/>
      <c r="F1241" s="350"/>
      <c r="G1241" s="350"/>
      <c r="H1241" s="350"/>
      <c r="I1241" s="350"/>
      <c r="J1241" s="350" t="str">
        <f t="array" ref="J1241">IF(C1241="","",
  IF(LEFT(C1241,4)="2025",
    IFERROR(VLOOKUP(C1241,{'2025'!B:B,'2025'!A:A},2,FALSE),""),
    IF(LEFT(C1241,4)="2026",
      IFERROR(VLOOKUP(C1241,{'2026'!B:B,'2026'!A:A},2,FALSE),""),
      ""
    )
  )
)</f>
        <v/>
      </c>
    </row>
    <row r="1242" ht="22.5" customHeight="1">
      <c r="A1242" s="350"/>
      <c r="B1242" s="350"/>
      <c r="C1242" s="350"/>
      <c r="D1242" s="350"/>
      <c r="E1242" s="350"/>
      <c r="F1242" s="350"/>
      <c r="G1242" s="350"/>
      <c r="H1242" s="350"/>
      <c r="I1242" s="350"/>
      <c r="J1242" s="350" t="str">
        <f t="array" ref="J1242">IF(C1242="","",
  IF(LEFT(C1242,4)="2025",
    IFERROR(VLOOKUP(C1242,{'2025'!B:B,'2025'!A:A},2,FALSE),""),
    IF(LEFT(C1242,4)="2026",
      IFERROR(VLOOKUP(C1242,{'2026'!B:B,'2026'!A:A},2,FALSE),""),
      ""
    )
  )
)</f>
        <v/>
      </c>
    </row>
    <row r="1243" ht="22.5" customHeight="1">
      <c r="A1243" s="350"/>
      <c r="B1243" s="350"/>
      <c r="C1243" s="350"/>
      <c r="D1243" s="350"/>
      <c r="E1243" s="350"/>
      <c r="F1243" s="350"/>
      <c r="G1243" s="350"/>
      <c r="H1243" s="350"/>
      <c r="I1243" s="350"/>
      <c r="J1243" s="350" t="str">
        <f t="array" ref="J1243">IF(C1243="","",
  IF(LEFT(C1243,4)="2025",
    IFERROR(VLOOKUP(C1243,{'2025'!B:B,'2025'!A:A},2,FALSE),""),
    IF(LEFT(C1243,4)="2026",
      IFERROR(VLOOKUP(C1243,{'2026'!B:B,'2026'!A:A},2,FALSE),""),
      ""
    )
  )
)</f>
        <v/>
      </c>
    </row>
    <row r="1244" ht="22.5" customHeight="1">
      <c r="A1244" s="350"/>
      <c r="B1244" s="350"/>
      <c r="C1244" s="350"/>
      <c r="D1244" s="350"/>
      <c r="E1244" s="350"/>
      <c r="F1244" s="350"/>
      <c r="G1244" s="350"/>
      <c r="H1244" s="350"/>
      <c r="I1244" s="350"/>
      <c r="J1244" s="350" t="str">
        <f t="array" ref="J1244">IF(C1244="","",
  IF(LEFT(C1244,4)="2025",
    IFERROR(VLOOKUP(C1244,{'2025'!B:B,'2025'!A:A},2,FALSE),""),
    IF(LEFT(C1244,4)="2026",
      IFERROR(VLOOKUP(C1244,{'2026'!B:B,'2026'!A:A},2,FALSE),""),
      ""
    )
  )
)</f>
        <v/>
      </c>
    </row>
    <row r="1245" ht="22.5" customHeight="1">
      <c r="A1245" s="350"/>
      <c r="B1245" s="350"/>
      <c r="C1245" s="350"/>
      <c r="D1245" s="350"/>
      <c r="E1245" s="350"/>
      <c r="F1245" s="350"/>
      <c r="G1245" s="350"/>
      <c r="H1245" s="350"/>
      <c r="I1245" s="350"/>
      <c r="J1245" s="350" t="str">
        <f t="array" ref="J1245">IF(C1245="","",
  IF(LEFT(C1245,4)="2025",
    IFERROR(VLOOKUP(C1245,{'2025'!B:B,'2025'!A:A},2,FALSE),""),
    IF(LEFT(C1245,4)="2026",
      IFERROR(VLOOKUP(C1245,{'2026'!B:B,'2026'!A:A},2,FALSE),""),
      ""
    )
  )
)</f>
        <v/>
      </c>
    </row>
    <row r="1246" ht="22.5" customHeight="1">
      <c r="A1246" s="350"/>
      <c r="B1246" s="350"/>
      <c r="C1246" s="350"/>
      <c r="D1246" s="350"/>
      <c r="E1246" s="350"/>
      <c r="F1246" s="350"/>
      <c r="G1246" s="350"/>
      <c r="H1246" s="350"/>
      <c r="I1246" s="350"/>
      <c r="J1246" s="350" t="str">
        <f t="array" ref="J1246">IF(C1246="","",
  IF(LEFT(C1246,4)="2025",
    IFERROR(VLOOKUP(C1246,{'2025'!B:B,'2025'!A:A},2,FALSE),""),
    IF(LEFT(C1246,4)="2026",
      IFERROR(VLOOKUP(C1246,{'2026'!B:B,'2026'!A:A},2,FALSE),""),
      ""
    )
  )
)</f>
        <v/>
      </c>
    </row>
    <row r="1247" ht="22.5" customHeight="1">
      <c r="A1247" s="350"/>
      <c r="B1247" s="350"/>
      <c r="C1247" s="350"/>
      <c r="D1247" s="350"/>
      <c r="E1247" s="350"/>
      <c r="F1247" s="350"/>
      <c r="G1247" s="350"/>
      <c r="H1247" s="350"/>
      <c r="I1247" s="350"/>
      <c r="J1247" s="350" t="str">
        <f t="array" ref="J1247">IF(C1247="","",
  IF(LEFT(C1247,4)="2025",
    IFERROR(VLOOKUP(C1247,{'2025'!B:B,'2025'!A:A},2,FALSE),""),
    IF(LEFT(C1247,4)="2026",
      IFERROR(VLOOKUP(C1247,{'2026'!B:B,'2026'!A:A},2,FALSE),""),
      ""
    )
  )
)</f>
        <v/>
      </c>
    </row>
    <row r="1248" ht="22.5" customHeight="1">
      <c r="A1248" s="350"/>
      <c r="B1248" s="350"/>
      <c r="C1248" s="350"/>
      <c r="D1248" s="350"/>
      <c r="E1248" s="350"/>
      <c r="F1248" s="350"/>
      <c r="G1248" s="350"/>
      <c r="H1248" s="350"/>
      <c r="I1248" s="350"/>
      <c r="J1248" s="350" t="str">
        <f t="array" ref="J1248">IF(C1248="","",
  IF(LEFT(C1248,4)="2025",
    IFERROR(VLOOKUP(C1248,{'2025'!B:B,'2025'!A:A},2,FALSE),""),
    IF(LEFT(C1248,4)="2026",
      IFERROR(VLOOKUP(C1248,{'2026'!B:B,'2026'!A:A},2,FALSE),""),
      ""
    )
  )
)</f>
        <v/>
      </c>
    </row>
    <row r="1249" ht="22.5" customHeight="1">
      <c r="A1249" s="350"/>
      <c r="B1249" s="350"/>
      <c r="C1249" s="350"/>
      <c r="D1249" s="350"/>
      <c r="E1249" s="350"/>
      <c r="F1249" s="350"/>
      <c r="G1249" s="350"/>
      <c r="H1249" s="350"/>
      <c r="I1249" s="350"/>
      <c r="J1249" s="350" t="str">
        <f t="array" ref="J1249">IF(C1249="","",
  IF(LEFT(C1249,4)="2025",
    IFERROR(VLOOKUP(C1249,{'2025'!B:B,'2025'!A:A},2,FALSE),""),
    IF(LEFT(C1249,4)="2026",
      IFERROR(VLOOKUP(C1249,{'2026'!B:B,'2026'!A:A},2,FALSE),""),
      ""
    )
  )
)</f>
        <v/>
      </c>
    </row>
    <row r="1250" ht="22.5" customHeight="1">
      <c r="A1250" s="350"/>
      <c r="B1250" s="350"/>
      <c r="C1250" s="350"/>
      <c r="D1250" s="350"/>
      <c r="E1250" s="350"/>
      <c r="F1250" s="350"/>
      <c r="G1250" s="350"/>
      <c r="H1250" s="350"/>
      <c r="I1250" s="350"/>
      <c r="J1250" s="350" t="str">
        <f t="array" ref="J1250">IF(C1250="","",
  IF(LEFT(C1250,4)="2025",
    IFERROR(VLOOKUP(C1250,{'2025'!B:B,'2025'!A:A},2,FALSE),""),
    IF(LEFT(C1250,4)="2026",
      IFERROR(VLOOKUP(C1250,{'2026'!B:B,'2026'!A:A},2,FALSE),""),
      ""
    )
  )
)</f>
        <v/>
      </c>
    </row>
    <row r="1251" ht="22.5" customHeight="1">
      <c r="A1251" s="350"/>
      <c r="B1251" s="350"/>
      <c r="C1251" s="350"/>
      <c r="D1251" s="350"/>
      <c r="E1251" s="350"/>
      <c r="F1251" s="350"/>
      <c r="G1251" s="350"/>
      <c r="H1251" s="350"/>
      <c r="I1251" s="350"/>
      <c r="J1251" s="350" t="str">
        <f t="array" ref="J1251">IF(C1251="","",
  IF(LEFT(C1251,4)="2025",
    IFERROR(VLOOKUP(C1251,{'2025'!B:B,'2025'!A:A},2,FALSE),""),
    IF(LEFT(C1251,4)="2026",
      IFERROR(VLOOKUP(C1251,{'2026'!B:B,'2026'!A:A},2,FALSE),""),
      ""
    )
  )
)</f>
        <v/>
      </c>
    </row>
    <row r="1252" ht="22.5" customHeight="1">
      <c r="A1252" s="350"/>
      <c r="B1252" s="350"/>
      <c r="C1252" s="350"/>
      <c r="D1252" s="350"/>
      <c r="E1252" s="350"/>
      <c r="F1252" s="350"/>
      <c r="G1252" s="350"/>
      <c r="H1252" s="350"/>
      <c r="I1252" s="350"/>
      <c r="J1252" s="350" t="str">
        <f t="array" ref="J1252">IF(C1252="","",
  IF(LEFT(C1252,4)="2025",
    IFERROR(VLOOKUP(C1252,{'2025'!B:B,'2025'!A:A},2,FALSE),""),
    IF(LEFT(C1252,4)="2026",
      IFERROR(VLOOKUP(C1252,{'2026'!B:B,'2026'!A:A},2,FALSE),""),
      ""
    )
  )
)</f>
        <v/>
      </c>
    </row>
    <row r="1253" ht="22.5" customHeight="1">
      <c r="A1253" s="350"/>
      <c r="B1253" s="350"/>
      <c r="C1253" s="350"/>
      <c r="D1253" s="350"/>
      <c r="E1253" s="350"/>
      <c r="F1253" s="350"/>
      <c r="G1253" s="350"/>
      <c r="H1253" s="350"/>
      <c r="I1253" s="350"/>
      <c r="J1253" s="350" t="str">
        <f t="array" ref="J1253">IF(C1253="","",
  IF(LEFT(C1253,4)="2025",
    IFERROR(VLOOKUP(C1253,{'2025'!B:B,'2025'!A:A},2,FALSE),""),
    IF(LEFT(C1253,4)="2026",
      IFERROR(VLOOKUP(C1253,{'2026'!B:B,'2026'!A:A},2,FALSE),""),
      ""
    )
  )
)</f>
        <v/>
      </c>
    </row>
    <row r="1254" ht="22.5" customHeight="1">
      <c r="A1254" s="350"/>
      <c r="B1254" s="350"/>
      <c r="C1254" s="350"/>
      <c r="D1254" s="350"/>
      <c r="E1254" s="350"/>
      <c r="F1254" s="350"/>
      <c r="G1254" s="350"/>
      <c r="H1254" s="350"/>
      <c r="I1254" s="350"/>
      <c r="J1254" s="350" t="str">
        <f t="array" ref="J1254">IF(C1254="","",
  IF(LEFT(C1254,4)="2025",
    IFERROR(VLOOKUP(C1254,{'2025'!B:B,'2025'!A:A},2,FALSE),""),
    IF(LEFT(C1254,4)="2026",
      IFERROR(VLOOKUP(C1254,{'2026'!B:B,'2026'!A:A},2,FALSE),""),
      ""
    )
  )
)</f>
        <v/>
      </c>
    </row>
    <row r="1255" ht="22.5" customHeight="1">
      <c r="A1255" s="350"/>
      <c r="B1255" s="350"/>
      <c r="C1255" s="350"/>
      <c r="D1255" s="350"/>
      <c r="E1255" s="350"/>
      <c r="F1255" s="350"/>
      <c r="G1255" s="350"/>
      <c r="H1255" s="350"/>
      <c r="I1255" s="350"/>
      <c r="J1255" s="350" t="str">
        <f t="array" ref="J1255">IF(C1255="","",
  IF(LEFT(C1255,4)="2025",
    IFERROR(VLOOKUP(C1255,{'2025'!B:B,'2025'!A:A},2,FALSE),""),
    IF(LEFT(C1255,4)="2026",
      IFERROR(VLOOKUP(C1255,{'2026'!B:B,'2026'!A:A},2,FALSE),""),
      ""
    )
  )
)</f>
        <v/>
      </c>
    </row>
    <row r="1256" ht="22.5" customHeight="1">
      <c r="A1256" s="350"/>
      <c r="B1256" s="350"/>
      <c r="C1256" s="350"/>
      <c r="D1256" s="350"/>
      <c r="E1256" s="350"/>
      <c r="F1256" s="350"/>
      <c r="G1256" s="350"/>
      <c r="H1256" s="350"/>
      <c r="I1256" s="350"/>
      <c r="J1256" s="350" t="str">
        <f t="array" ref="J1256">IF(C1256="","",
  IF(LEFT(C1256,4)="2025",
    IFERROR(VLOOKUP(C1256,{'2025'!B:B,'2025'!A:A},2,FALSE),""),
    IF(LEFT(C1256,4)="2026",
      IFERROR(VLOOKUP(C1256,{'2026'!B:B,'2026'!A:A},2,FALSE),""),
      ""
    )
  )
)</f>
        <v/>
      </c>
    </row>
    <row r="1257" ht="22.5" customHeight="1">
      <c r="A1257" s="350"/>
      <c r="B1257" s="350"/>
      <c r="C1257" s="350"/>
      <c r="D1257" s="350"/>
      <c r="E1257" s="350"/>
      <c r="F1257" s="350"/>
      <c r="G1257" s="350"/>
      <c r="H1257" s="350"/>
      <c r="I1257" s="350"/>
      <c r="J1257" s="350" t="str">
        <f t="array" ref="J1257">IF(C1257="","",
  IF(LEFT(C1257,4)="2025",
    IFERROR(VLOOKUP(C1257,{'2025'!B:B,'2025'!A:A},2,FALSE),""),
    IF(LEFT(C1257,4)="2026",
      IFERROR(VLOOKUP(C1257,{'2026'!B:B,'2026'!A:A},2,FALSE),""),
      ""
    )
  )
)</f>
        <v/>
      </c>
    </row>
    <row r="1258" ht="22.5" customHeight="1">
      <c r="A1258" s="350"/>
      <c r="B1258" s="350"/>
      <c r="C1258" s="350"/>
      <c r="D1258" s="350"/>
      <c r="E1258" s="350"/>
      <c r="F1258" s="350"/>
      <c r="G1258" s="350"/>
      <c r="H1258" s="350"/>
      <c r="I1258" s="350"/>
      <c r="J1258" s="350" t="str">
        <f t="array" ref="J1258">IF(C1258="","",
  IF(LEFT(C1258,4)="2025",
    IFERROR(VLOOKUP(C1258,{'2025'!B:B,'2025'!A:A},2,FALSE),""),
    IF(LEFT(C1258,4)="2026",
      IFERROR(VLOOKUP(C1258,{'2026'!B:B,'2026'!A:A},2,FALSE),""),
      ""
    )
  )
)</f>
        <v/>
      </c>
    </row>
    <row r="1259" ht="22.5" customHeight="1">
      <c r="A1259" s="350"/>
      <c r="B1259" s="350"/>
      <c r="C1259" s="350"/>
      <c r="D1259" s="350"/>
      <c r="E1259" s="350"/>
      <c r="F1259" s="350"/>
      <c r="G1259" s="350"/>
      <c r="H1259" s="350"/>
      <c r="I1259" s="350"/>
      <c r="J1259" s="350" t="str">
        <f t="array" ref="J1259">IF(C1259="","",
  IF(LEFT(C1259,4)="2025",
    IFERROR(VLOOKUP(C1259,{'2025'!B:B,'2025'!A:A},2,FALSE),""),
    IF(LEFT(C1259,4)="2026",
      IFERROR(VLOOKUP(C1259,{'2026'!B:B,'2026'!A:A},2,FALSE),""),
      ""
    )
  )
)</f>
        <v/>
      </c>
    </row>
    <row r="1260" ht="22.5" customHeight="1">
      <c r="A1260" s="350"/>
      <c r="B1260" s="350"/>
      <c r="C1260" s="350"/>
      <c r="D1260" s="350"/>
      <c r="E1260" s="350"/>
      <c r="F1260" s="350"/>
      <c r="G1260" s="350"/>
      <c r="H1260" s="350"/>
      <c r="I1260" s="350"/>
      <c r="J1260" s="350" t="str">
        <f t="array" ref="J1260">IF(C1260="","",
  IF(LEFT(C1260,4)="2025",
    IFERROR(VLOOKUP(C1260,{'2025'!B:B,'2025'!A:A},2,FALSE),""),
    IF(LEFT(C1260,4)="2026",
      IFERROR(VLOOKUP(C1260,{'2026'!B:B,'2026'!A:A},2,FALSE),""),
      ""
    )
  )
)</f>
        <v/>
      </c>
    </row>
    <row r="1261" ht="22.5" customHeight="1">
      <c r="A1261" s="350"/>
      <c r="B1261" s="350"/>
      <c r="C1261" s="350"/>
      <c r="D1261" s="350"/>
      <c r="E1261" s="350"/>
      <c r="F1261" s="350"/>
      <c r="G1261" s="350"/>
      <c r="H1261" s="350"/>
      <c r="I1261" s="350"/>
      <c r="J1261" s="350" t="str">
        <f t="array" ref="J1261">IF(C1261="","",
  IF(LEFT(C1261,4)="2025",
    IFERROR(VLOOKUP(C1261,{'2025'!B:B,'2025'!A:A},2,FALSE),""),
    IF(LEFT(C1261,4)="2026",
      IFERROR(VLOOKUP(C1261,{'2026'!B:B,'2026'!A:A},2,FALSE),""),
      ""
    )
  )
)</f>
        <v/>
      </c>
    </row>
    <row r="1262" ht="22.5" customHeight="1">
      <c r="A1262" s="350"/>
      <c r="B1262" s="350"/>
      <c r="C1262" s="350"/>
      <c r="D1262" s="350"/>
      <c r="E1262" s="350"/>
      <c r="F1262" s="350"/>
      <c r="G1262" s="350"/>
      <c r="H1262" s="350"/>
      <c r="I1262" s="350"/>
      <c r="J1262" s="350" t="str">
        <f t="array" ref="J1262">IF(C1262="","",
  IF(LEFT(C1262,4)="2025",
    IFERROR(VLOOKUP(C1262,{'2025'!B:B,'2025'!A:A},2,FALSE),""),
    IF(LEFT(C1262,4)="2026",
      IFERROR(VLOOKUP(C1262,{'2026'!B:B,'2026'!A:A},2,FALSE),""),
      ""
    )
  )
)</f>
        <v/>
      </c>
    </row>
    <row r="1263" ht="22.5" customHeight="1">
      <c r="A1263" s="350"/>
      <c r="B1263" s="350"/>
      <c r="C1263" s="350"/>
      <c r="D1263" s="350"/>
      <c r="E1263" s="350"/>
      <c r="F1263" s="350"/>
      <c r="G1263" s="350"/>
      <c r="H1263" s="350"/>
      <c r="I1263" s="350"/>
      <c r="J1263" s="350" t="str">
        <f t="array" ref="J1263">IF(C1263="","",
  IF(LEFT(C1263,4)="2025",
    IFERROR(VLOOKUP(C1263,{'2025'!B:B,'2025'!A:A},2,FALSE),""),
    IF(LEFT(C1263,4)="2026",
      IFERROR(VLOOKUP(C1263,{'2026'!B:B,'2026'!A:A},2,FALSE),""),
      ""
    )
  )
)</f>
        <v/>
      </c>
    </row>
    <row r="1264" ht="22.5" customHeight="1">
      <c r="A1264" s="350"/>
      <c r="B1264" s="350"/>
      <c r="C1264" s="350"/>
      <c r="D1264" s="350"/>
      <c r="E1264" s="350"/>
      <c r="F1264" s="350"/>
      <c r="G1264" s="350"/>
      <c r="H1264" s="350"/>
      <c r="I1264" s="350"/>
      <c r="J1264" s="350" t="str">
        <f t="array" ref="J1264">IF(C1264="","",
  IF(LEFT(C1264,4)="2025",
    IFERROR(VLOOKUP(C1264,{'2025'!B:B,'2025'!A:A},2,FALSE),""),
    IF(LEFT(C1264,4)="2026",
      IFERROR(VLOOKUP(C1264,{'2026'!B:B,'2026'!A:A},2,FALSE),""),
      ""
    )
  )
)</f>
        <v/>
      </c>
    </row>
    <row r="1265" ht="22.5" customHeight="1">
      <c r="A1265" s="350"/>
      <c r="B1265" s="350"/>
      <c r="C1265" s="350"/>
      <c r="D1265" s="350"/>
      <c r="E1265" s="350"/>
      <c r="F1265" s="350"/>
      <c r="G1265" s="350"/>
      <c r="H1265" s="350"/>
      <c r="I1265" s="350"/>
      <c r="J1265" s="350" t="str">
        <f t="array" ref="J1265">IF(C1265="","",
  IF(LEFT(C1265,4)="2025",
    IFERROR(VLOOKUP(C1265,{'2025'!B:B,'2025'!A:A},2,FALSE),""),
    IF(LEFT(C1265,4)="2026",
      IFERROR(VLOOKUP(C1265,{'2026'!B:B,'2026'!A:A},2,FALSE),""),
      ""
    )
  )
)</f>
        <v/>
      </c>
    </row>
    <row r="1266" ht="22.5" customHeight="1">
      <c r="A1266" s="350"/>
      <c r="B1266" s="350"/>
      <c r="C1266" s="350"/>
      <c r="D1266" s="350"/>
      <c r="E1266" s="350"/>
      <c r="F1266" s="350"/>
      <c r="G1266" s="350"/>
      <c r="H1266" s="350"/>
      <c r="I1266" s="350"/>
      <c r="J1266" s="350" t="str">
        <f t="array" ref="J1266">IF(C1266="","",
  IF(LEFT(C1266,4)="2025",
    IFERROR(VLOOKUP(C1266,{'2025'!B:B,'2025'!A:A},2,FALSE),""),
    IF(LEFT(C1266,4)="2026",
      IFERROR(VLOOKUP(C1266,{'2026'!B:B,'2026'!A:A},2,FALSE),""),
      ""
    )
  )
)</f>
        <v/>
      </c>
    </row>
    <row r="1267" ht="22.5" customHeight="1">
      <c r="A1267" s="350"/>
      <c r="B1267" s="350"/>
      <c r="C1267" s="350"/>
      <c r="D1267" s="350"/>
      <c r="E1267" s="350"/>
      <c r="F1267" s="350"/>
      <c r="G1267" s="350"/>
      <c r="H1267" s="350"/>
      <c r="I1267" s="350"/>
      <c r="J1267" s="350" t="str">
        <f t="array" ref="J1267">IF(C1267="","",
  IF(LEFT(C1267,4)="2025",
    IFERROR(VLOOKUP(C1267,{'2025'!B:B,'2025'!A:A},2,FALSE),""),
    IF(LEFT(C1267,4)="2026",
      IFERROR(VLOOKUP(C1267,{'2026'!B:B,'2026'!A:A},2,FALSE),""),
      ""
    )
  )
)</f>
        <v/>
      </c>
    </row>
    <row r="1268" ht="22.5" customHeight="1">
      <c r="A1268" s="350"/>
      <c r="B1268" s="350"/>
      <c r="C1268" s="350"/>
      <c r="D1268" s="350"/>
      <c r="E1268" s="350"/>
      <c r="F1268" s="350"/>
      <c r="G1268" s="350"/>
      <c r="H1268" s="350"/>
      <c r="I1268" s="350"/>
      <c r="J1268" s="350" t="str">
        <f t="array" ref="J1268">IF(C1268="","",
  IF(LEFT(C1268,4)="2025",
    IFERROR(VLOOKUP(C1268,{'2025'!B:B,'2025'!A:A},2,FALSE),""),
    IF(LEFT(C1268,4)="2026",
      IFERROR(VLOOKUP(C1268,{'2026'!B:B,'2026'!A:A},2,FALSE),""),
      ""
    )
  )
)</f>
        <v/>
      </c>
    </row>
    <row r="1269" ht="22.5" customHeight="1">
      <c r="A1269" s="350"/>
      <c r="B1269" s="350"/>
      <c r="C1269" s="350"/>
      <c r="D1269" s="350"/>
      <c r="E1269" s="350"/>
      <c r="F1269" s="350"/>
      <c r="G1269" s="350"/>
      <c r="H1269" s="350"/>
      <c r="I1269" s="350"/>
      <c r="J1269" s="350" t="str">
        <f t="array" ref="J1269">IF(C1269="","",
  IF(LEFT(C1269,4)="2025",
    IFERROR(VLOOKUP(C1269,{'2025'!B:B,'2025'!A:A},2,FALSE),""),
    IF(LEFT(C1269,4)="2026",
      IFERROR(VLOOKUP(C1269,{'2026'!B:B,'2026'!A:A},2,FALSE),""),
      ""
    )
  )
)</f>
        <v/>
      </c>
    </row>
    <row r="1270" ht="22.5" customHeight="1">
      <c r="A1270" s="350"/>
      <c r="B1270" s="350"/>
      <c r="C1270" s="350"/>
      <c r="D1270" s="350"/>
      <c r="E1270" s="350"/>
      <c r="F1270" s="350"/>
      <c r="G1270" s="350"/>
      <c r="H1270" s="350"/>
      <c r="I1270" s="350"/>
      <c r="J1270" s="350" t="str">
        <f t="array" ref="J1270">IF(C1270="","",
  IF(LEFT(C1270,4)="2025",
    IFERROR(VLOOKUP(C1270,{'2025'!B:B,'2025'!A:A},2,FALSE),""),
    IF(LEFT(C1270,4)="2026",
      IFERROR(VLOOKUP(C1270,{'2026'!B:B,'2026'!A:A},2,FALSE),""),
      ""
    )
  )
)</f>
        <v/>
      </c>
    </row>
    <row r="1271" ht="22.5" customHeight="1">
      <c r="A1271" s="350"/>
      <c r="B1271" s="350"/>
      <c r="C1271" s="350"/>
      <c r="D1271" s="350"/>
      <c r="E1271" s="350"/>
      <c r="F1271" s="350"/>
      <c r="G1271" s="350"/>
      <c r="H1271" s="350"/>
      <c r="I1271" s="350"/>
      <c r="J1271" s="350" t="str">
        <f t="array" ref="J1271">IF(C1271="","",
  IF(LEFT(C1271,4)="2025",
    IFERROR(VLOOKUP(C1271,{'2025'!B:B,'2025'!A:A},2,FALSE),""),
    IF(LEFT(C1271,4)="2026",
      IFERROR(VLOOKUP(C1271,{'2026'!B:B,'2026'!A:A},2,FALSE),""),
      ""
    )
  )
)</f>
        <v/>
      </c>
    </row>
    <row r="1272" ht="22.5" customHeight="1">
      <c r="A1272" s="350"/>
      <c r="B1272" s="350"/>
      <c r="C1272" s="350"/>
      <c r="D1272" s="350"/>
      <c r="E1272" s="350"/>
      <c r="F1272" s="350"/>
      <c r="G1272" s="350"/>
      <c r="H1272" s="350"/>
      <c r="I1272" s="350"/>
      <c r="J1272" s="350" t="str">
        <f t="array" ref="J1272">IF(C1272="","",
  IF(LEFT(C1272,4)="2025",
    IFERROR(VLOOKUP(C1272,{'2025'!B:B,'2025'!A:A},2,FALSE),""),
    IF(LEFT(C1272,4)="2026",
      IFERROR(VLOOKUP(C1272,{'2026'!B:B,'2026'!A:A},2,FALSE),""),
      ""
    )
  )
)</f>
        <v/>
      </c>
    </row>
    <row r="1273" ht="22.5" customHeight="1">
      <c r="A1273" s="350"/>
      <c r="B1273" s="350"/>
      <c r="C1273" s="350"/>
      <c r="D1273" s="350"/>
      <c r="E1273" s="350"/>
      <c r="F1273" s="350"/>
      <c r="G1273" s="350"/>
      <c r="H1273" s="350"/>
      <c r="I1273" s="350"/>
      <c r="J1273" s="350" t="str">
        <f t="array" ref="J1273">IF(C1273="","",
  IF(LEFT(C1273,4)="2025",
    IFERROR(VLOOKUP(C1273,{'2025'!B:B,'2025'!A:A},2,FALSE),""),
    IF(LEFT(C1273,4)="2026",
      IFERROR(VLOOKUP(C1273,{'2026'!B:B,'2026'!A:A},2,FALSE),""),
      ""
    )
  )
)</f>
        <v/>
      </c>
    </row>
    <row r="1274" ht="22.5" customHeight="1">
      <c r="A1274" s="350"/>
      <c r="B1274" s="350"/>
      <c r="C1274" s="350"/>
      <c r="D1274" s="350"/>
      <c r="E1274" s="350"/>
      <c r="F1274" s="350"/>
      <c r="G1274" s="350"/>
      <c r="H1274" s="350"/>
      <c r="I1274" s="350"/>
      <c r="J1274" s="350" t="str">
        <f t="array" ref="J1274">IF(C1274="","",
  IF(LEFT(C1274,4)="2025",
    IFERROR(VLOOKUP(C1274,{'2025'!B:B,'2025'!A:A},2,FALSE),""),
    IF(LEFT(C1274,4)="2026",
      IFERROR(VLOOKUP(C1274,{'2026'!B:B,'2026'!A:A},2,FALSE),""),
      ""
    )
  )
)</f>
        <v/>
      </c>
    </row>
    <row r="1275" ht="22.5" customHeight="1">
      <c r="A1275" s="350"/>
      <c r="B1275" s="350"/>
      <c r="C1275" s="350"/>
      <c r="D1275" s="350"/>
      <c r="E1275" s="350"/>
      <c r="F1275" s="350"/>
      <c r="G1275" s="350"/>
      <c r="H1275" s="350"/>
      <c r="I1275" s="350"/>
      <c r="J1275" s="350" t="str">
        <f t="array" ref="J1275">IF(C1275="","",
  IF(LEFT(C1275,4)="2025",
    IFERROR(VLOOKUP(C1275,{'2025'!B:B,'2025'!A:A},2,FALSE),""),
    IF(LEFT(C1275,4)="2026",
      IFERROR(VLOOKUP(C1275,{'2026'!B:B,'2026'!A:A},2,FALSE),""),
      ""
    )
  )
)</f>
        <v/>
      </c>
    </row>
    <row r="1276" ht="22.5" customHeight="1">
      <c r="A1276" s="350"/>
      <c r="B1276" s="350"/>
      <c r="C1276" s="350"/>
      <c r="D1276" s="350"/>
      <c r="E1276" s="350"/>
      <c r="F1276" s="350"/>
      <c r="G1276" s="350"/>
      <c r="H1276" s="350"/>
      <c r="I1276" s="350"/>
      <c r="J1276" s="350" t="str">
        <f t="array" ref="J1276">IF(C1276="","",
  IF(LEFT(C1276,4)="2025",
    IFERROR(VLOOKUP(C1276,{'2025'!B:B,'2025'!A:A},2,FALSE),""),
    IF(LEFT(C1276,4)="2026",
      IFERROR(VLOOKUP(C1276,{'2026'!B:B,'2026'!A:A},2,FALSE),""),
      ""
    )
  )
)</f>
        <v/>
      </c>
    </row>
    <row r="1277" ht="22.5" customHeight="1">
      <c r="A1277" s="350"/>
      <c r="B1277" s="350"/>
      <c r="C1277" s="350"/>
      <c r="D1277" s="350"/>
      <c r="E1277" s="350"/>
      <c r="F1277" s="350"/>
      <c r="G1277" s="350"/>
      <c r="H1277" s="350"/>
      <c r="I1277" s="350"/>
      <c r="J1277" s="350" t="str">
        <f t="array" ref="J1277">IF(C1277="","",
  IF(LEFT(C1277,4)="2025",
    IFERROR(VLOOKUP(C1277,{'2025'!B:B,'2025'!A:A},2,FALSE),""),
    IF(LEFT(C1277,4)="2026",
      IFERROR(VLOOKUP(C1277,{'2026'!B:B,'2026'!A:A},2,FALSE),""),
      ""
    )
  )
)</f>
        <v/>
      </c>
    </row>
    <row r="1278" ht="22.5" customHeight="1">
      <c r="A1278" s="350"/>
      <c r="B1278" s="350"/>
      <c r="C1278" s="350"/>
      <c r="D1278" s="350"/>
      <c r="E1278" s="350"/>
      <c r="F1278" s="350"/>
      <c r="G1278" s="350"/>
      <c r="H1278" s="350"/>
      <c r="I1278" s="350"/>
      <c r="J1278" s="350" t="str">
        <f t="array" ref="J1278">IF(C1278="","",
  IF(LEFT(C1278,4)="2025",
    IFERROR(VLOOKUP(C1278,{'2025'!B:B,'2025'!A:A},2,FALSE),""),
    IF(LEFT(C1278,4)="2026",
      IFERROR(VLOOKUP(C1278,{'2026'!B:B,'2026'!A:A},2,FALSE),""),
      ""
    )
  )
)</f>
        <v/>
      </c>
    </row>
    <row r="1279" ht="22.5" customHeight="1">
      <c r="A1279" s="350"/>
      <c r="B1279" s="350"/>
      <c r="C1279" s="350"/>
      <c r="D1279" s="350"/>
      <c r="E1279" s="350"/>
      <c r="F1279" s="350"/>
      <c r="G1279" s="350"/>
      <c r="H1279" s="350"/>
      <c r="I1279" s="350"/>
      <c r="J1279" s="350" t="str">
        <f t="array" ref="J1279">IF(C1279="","",
  IF(LEFT(C1279,4)="2025",
    IFERROR(VLOOKUP(C1279,{'2025'!B:B,'2025'!A:A},2,FALSE),""),
    IF(LEFT(C1279,4)="2026",
      IFERROR(VLOOKUP(C1279,{'2026'!B:B,'2026'!A:A},2,FALSE),""),
      ""
    )
  )
)</f>
        <v/>
      </c>
    </row>
    <row r="1280" ht="22.5" customHeight="1">
      <c r="A1280" s="350"/>
      <c r="B1280" s="350"/>
      <c r="C1280" s="350"/>
      <c r="D1280" s="350"/>
      <c r="E1280" s="350"/>
      <c r="F1280" s="350"/>
      <c r="G1280" s="350"/>
      <c r="H1280" s="350"/>
      <c r="I1280" s="350"/>
      <c r="J1280" s="350" t="str">
        <f t="array" ref="J1280">IF(C1280="","",
  IF(LEFT(C1280,4)="2025",
    IFERROR(VLOOKUP(C1280,{'2025'!B:B,'2025'!A:A},2,FALSE),""),
    IF(LEFT(C1280,4)="2026",
      IFERROR(VLOOKUP(C1280,{'2026'!B:B,'2026'!A:A},2,FALSE),""),
      ""
    )
  )
)</f>
        <v/>
      </c>
    </row>
    <row r="1281" ht="22.5" customHeight="1">
      <c r="A1281" s="350"/>
      <c r="B1281" s="350"/>
      <c r="C1281" s="350"/>
      <c r="D1281" s="350"/>
      <c r="E1281" s="350"/>
      <c r="F1281" s="350"/>
      <c r="G1281" s="350"/>
      <c r="H1281" s="350"/>
      <c r="I1281" s="350"/>
      <c r="J1281" s="350" t="str">
        <f t="array" ref="J1281">IF(C1281="","",
  IF(LEFT(C1281,4)="2025",
    IFERROR(VLOOKUP(C1281,{'2025'!B:B,'2025'!A:A},2,FALSE),""),
    IF(LEFT(C1281,4)="2026",
      IFERROR(VLOOKUP(C1281,{'2026'!B:B,'2026'!A:A},2,FALSE),""),
      ""
    )
  )
)</f>
        <v/>
      </c>
    </row>
    <row r="1282" ht="22.5" customHeight="1">
      <c r="A1282" s="350"/>
      <c r="B1282" s="350"/>
      <c r="C1282" s="350"/>
      <c r="D1282" s="350"/>
      <c r="E1282" s="350"/>
      <c r="F1282" s="350"/>
      <c r="G1282" s="350"/>
      <c r="H1282" s="350"/>
      <c r="I1282" s="350"/>
      <c r="J1282" s="350" t="str">
        <f t="array" ref="J1282">IF(C1282="","",
  IF(LEFT(C1282,4)="2025",
    IFERROR(VLOOKUP(C1282,{'2025'!B:B,'2025'!A:A},2,FALSE),""),
    IF(LEFT(C1282,4)="2026",
      IFERROR(VLOOKUP(C1282,{'2026'!B:B,'2026'!A:A},2,FALSE),""),
      ""
    )
  )
)</f>
        <v/>
      </c>
    </row>
    <row r="1283" ht="22.5" customHeight="1">
      <c r="A1283" s="350"/>
      <c r="B1283" s="350"/>
      <c r="C1283" s="350"/>
      <c r="D1283" s="350"/>
      <c r="E1283" s="350"/>
      <c r="F1283" s="350"/>
      <c r="G1283" s="350"/>
      <c r="H1283" s="350"/>
      <c r="I1283" s="350"/>
      <c r="J1283" s="350" t="str">
        <f t="array" ref="J1283">IF(C1283="","",
  IF(LEFT(C1283,4)="2025",
    IFERROR(VLOOKUP(C1283,{'2025'!B:B,'2025'!A:A},2,FALSE),""),
    IF(LEFT(C1283,4)="2026",
      IFERROR(VLOOKUP(C1283,{'2026'!B:B,'2026'!A:A},2,FALSE),""),
      ""
    )
  )
)</f>
        <v/>
      </c>
    </row>
    <row r="1284" ht="22.5" customHeight="1">
      <c r="A1284" s="350"/>
      <c r="B1284" s="350"/>
      <c r="C1284" s="350"/>
      <c r="D1284" s="350"/>
      <c r="E1284" s="350"/>
      <c r="F1284" s="350"/>
      <c r="G1284" s="350"/>
      <c r="H1284" s="350"/>
      <c r="I1284" s="350"/>
      <c r="J1284" s="350" t="str">
        <f t="array" ref="J1284">IF(C1284="","",
  IF(LEFT(C1284,4)="2025",
    IFERROR(VLOOKUP(C1284,{'2025'!B:B,'2025'!A:A},2,FALSE),""),
    IF(LEFT(C1284,4)="2026",
      IFERROR(VLOOKUP(C1284,{'2026'!B:B,'2026'!A:A},2,FALSE),""),
      ""
    )
  )
)</f>
        <v/>
      </c>
    </row>
    <row r="1285" ht="22.5" customHeight="1">
      <c r="A1285" s="350"/>
      <c r="B1285" s="350"/>
      <c r="C1285" s="350"/>
      <c r="D1285" s="350"/>
      <c r="E1285" s="350"/>
      <c r="F1285" s="350"/>
      <c r="G1285" s="350"/>
      <c r="H1285" s="350"/>
      <c r="I1285" s="350"/>
      <c r="J1285" s="350" t="str">
        <f t="array" ref="J1285">IF(C1285="","",
  IF(LEFT(C1285,4)="2025",
    IFERROR(VLOOKUP(C1285,{'2025'!B:B,'2025'!A:A},2,FALSE),""),
    IF(LEFT(C1285,4)="2026",
      IFERROR(VLOOKUP(C1285,{'2026'!B:B,'2026'!A:A},2,FALSE),""),
      ""
    )
  )
)</f>
        <v/>
      </c>
    </row>
    <row r="1286" ht="22.5" customHeight="1">
      <c r="A1286" s="350"/>
      <c r="B1286" s="350"/>
      <c r="C1286" s="350"/>
      <c r="D1286" s="350"/>
      <c r="E1286" s="350"/>
      <c r="F1286" s="350"/>
      <c r="G1286" s="350"/>
      <c r="H1286" s="350"/>
      <c r="I1286" s="350"/>
      <c r="J1286" s="350" t="str">
        <f t="array" ref="J1286">IF(C1286="","",
  IF(LEFT(C1286,4)="2025",
    IFERROR(VLOOKUP(C1286,{'2025'!B:B,'2025'!A:A},2,FALSE),""),
    IF(LEFT(C1286,4)="2026",
      IFERROR(VLOOKUP(C1286,{'2026'!B:B,'2026'!A:A},2,FALSE),""),
      ""
    )
  )
)</f>
        <v/>
      </c>
    </row>
    <row r="1287" ht="22.5" customHeight="1">
      <c r="A1287" s="350"/>
      <c r="B1287" s="350"/>
      <c r="C1287" s="350"/>
      <c r="D1287" s="350"/>
      <c r="E1287" s="350"/>
      <c r="F1287" s="350"/>
      <c r="G1287" s="350"/>
      <c r="H1287" s="350"/>
      <c r="I1287" s="350"/>
      <c r="J1287" s="350" t="str">
        <f t="array" ref="J1287">IF(C1287="","",
  IF(LEFT(C1287,4)="2025",
    IFERROR(VLOOKUP(C1287,{'2025'!B:B,'2025'!A:A},2,FALSE),""),
    IF(LEFT(C1287,4)="2026",
      IFERROR(VLOOKUP(C1287,{'2026'!B:B,'2026'!A:A},2,FALSE),""),
      ""
    )
  )
)</f>
        <v/>
      </c>
    </row>
    <row r="1288" ht="22.5" customHeight="1">
      <c r="A1288" s="350"/>
      <c r="B1288" s="350"/>
      <c r="C1288" s="350"/>
      <c r="D1288" s="350"/>
      <c r="E1288" s="350"/>
      <c r="F1288" s="350"/>
      <c r="G1288" s="350"/>
      <c r="H1288" s="350"/>
      <c r="I1288" s="350"/>
      <c r="J1288" s="350" t="str">
        <f t="array" ref="J1288">IF(C1288="","",
  IF(LEFT(C1288,4)="2025",
    IFERROR(VLOOKUP(C1288,{'2025'!B:B,'2025'!A:A},2,FALSE),""),
    IF(LEFT(C1288,4)="2026",
      IFERROR(VLOOKUP(C1288,{'2026'!B:B,'2026'!A:A},2,FALSE),""),
      ""
    )
  )
)</f>
        <v/>
      </c>
    </row>
    <row r="1289" ht="22.5" customHeight="1">
      <c r="A1289" s="350"/>
      <c r="B1289" s="350"/>
      <c r="C1289" s="350"/>
      <c r="D1289" s="350"/>
      <c r="E1289" s="350"/>
      <c r="F1289" s="350"/>
      <c r="G1289" s="350"/>
      <c r="H1289" s="350"/>
      <c r="I1289" s="350"/>
      <c r="J1289" s="350" t="str">
        <f t="array" ref="J1289">IF(C1289="","",
  IF(LEFT(C1289,4)="2025",
    IFERROR(VLOOKUP(C1289,{'2025'!B:B,'2025'!A:A},2,FALSE),""),
    IF(LEFT(C1289,4)="2026",
      IFERROR(VLOOKUP(C1289,{'2026'!B:B,'2026'!A:A},2,FALSE),""),
      ""
    )
  )
)</f>
        <v/>
      </c>
    </row>
    <row r="1290" ht="22.5" customHeight="1">
      <c r="A1290" s="350"/>
      <c r="B1290" s="350"/>
      <c r="C1290" s="350"/>
      <c r="D1290" s="350"/>
      <c r="E1290" s="350"/>
      <c r="F1290" s="350"/>
      <c r="G1290" s="350"/>
      <c r="H1290" s="350"/>
      <c r="I1290" s="350"/>
      <c r="J1290" s="350" t="str">
        <f t="array" ref="J1290">IF(C1290="","",
  IF(LEFT(C1290,4)="2025",
    IFERROR(VLOOKUP(C1290,{'2025'!B:B,'2025'!A:A},2,FALSE),""),
    IF(LEFT(C1290,4)="2026",
      IFERROR(VLOOKUP(C1290,{'2026'!B:B,'2026'!A:A},2,FALSE),""),
      ""
    )
  )
)</f>
        <v/>
      </c>
    </row>
    <row r="1291" ht="22.5" customHeight="1">
      <c r="A1291" s="350"/>
      <c r="B1291" s="350"/>
      <c r="C1291" s="350"/>
      <c r="D1291" s="350"/>
      <c r="E1291" s="350"/>
      <c r="F1291" s="350"/>
      <c r="G1291" s="350"/>
      <c r="H1291" s="350"/>
      <c r="I1291" s="350"/>
      <c r="J1291" s="350" t="str">
        <f t="array" ref="J1291">IF(C1291="","",
  IF(LEFT(C1291,4)="2025",
    IFERROR(VLOOKUP(C1291,{'2025'!B:B,'2025'!A:A},2,FALSE),""),
    IF(LEFT(C1291,4)="2026",
      IFERROR(VLOOKUP(C1291,{'2026'!B:B,'2026'!A:A},2,FALSE),""),
      ""
    )
  )
)</f>
        <v/>
      </c>
    </row>
    <row r="1292" ht="22.5" customHeight="1">
      <c r="A1292" s="350"/>
      <c r="B1292" s="350"/>
      <c r="C1292" s="350"/>
      <c r="D1292" s="350"/>
      <c r="E1292" s="350"/>
      <c r="F1292" s="350"/>
      <c r="G1292" s="350"/>
      <c r="H1292" s="350"/>
      <c r="I1292" s="350"/>
      <c r="J1292" s="350" t="str">
        <f t="array" ref="J1292">IF(C1292="","",
  IF(LEFT(C1292,4)="2025",
    IFERROR(VLOOKUP(C1292,{'2025'!B:B,'2025'!A:A},2,FALSE),""),
    IF(LEFT(C1292,4)="2026",
      IFERROR(VLOOKUP(C1292,{'2026'!B:B,'2026'!A:A},2,FALSE),""),
      ""
    )
  )
)</f>
        <v/>
      </c>
    </row>
    <row r="1293" ht="22.5" customHeight="1">
      <c r="A1293" s="350"/>
      <c r="B1293" s="350"/>
      <c r="C1293" s="350"/>
      <c r="D1293" s="350"/>
      <c r="E1293" s="350"/>
      <c r="F1293" s="350"/>
      <c r="G1293" s="350"/>
      <c r="H1293" s="350"/>
      <c r="I1293" s="350"/>
      <c r="J1293" s="350" t="str">
        <f t="array" ref="J1293">IF(C1293="","",
  IF(LEFT(C1293,4)="2025",
    IFERROR(VLOOKUP(C1293,{'2025'!B:B,'2025'!A:A},2,FALSE),""),
    IF(LEFT(C1293,4)="2026",
      IFERROR(VLOOKUP(C1293,{'2026'!B:B,'2026'!A:A},2,FALSE),""),
      ""
    )
  )
)</f>
        <v/>
      </c>
    </row>
    <row r="1294" ht="22.5" customHeight="1">
      <c r="A1294" s="350"/>
      <c r="B1294" s="350"/>
      <c r="C1294" s="350"/>
      <c r="D1294" s="350"/>
      <c r="E1294" s="350"/>
      <c r="F1294" s="350"/>
      <c r="G1294" s="350"/>
      <c r="H1294" s="350"/>
      <c r="I1294" s="350"/>
      <c r="J1294" s="350" t="str">
        <f t="array" ref="J1294">IF(C1294="","",
  IF(LEFT(C1294,4)="2025",
    IFERROR(VLOOKUP(C1294,{'2025'!B:B,'2025'!A:A},2,FALSE),""),
    IF(LEFT(C1294,4)="2026",
      IFERROR(VLOOKUP(C1294,{'2026'!B:B,'2026'!A:A},2,FALSE),""),
      ""
    )
  )
)</f>
        <v/>
      </c>
    </row>
    <row r="1295" ht="22.5" customHeight="1">
      <c r="A1295" s="350"/>
      <c r="B1295" s="350"/>
      <c r="C1295" s="350"/>
      <c r="D1295" s="350"/>
      <c r="E1295" s="350"/>
      <c r="F1295" s="350"/>
      <c r="G1295" s="350"/>
      <c r="H1295" s="350"/>
      <c r="I1295" s="350"/>
      <c r="J1295" s="350" t="str">
        <f t="array" ref="J1295">IF(C1295="","",
  IF(LEFT(C1295,4)="2025",
    IFERROR(VLOOKUP(C1295,{'2025'!B:B,'2025'!A:A},2,FALSE),""),
    IF(LEFT(C1295,4)="2026",
      IFERROR(VLOOKUP(C1295,{'2026'!B:B,'2026'!A:A},2,FALSE),""),
      ""
    )
  )
)</f>
        <v/>
      </c>
    </row>
    <row r="1296" ht="22.5" customHeight="1">
      <c r="A1296" s="350"/>
      <c r="B1296" s="350"/>
      <c r="C1296" s="350"/>
      <c r="D1296" s="350"/>
      <c r="E1296" s="350"/>
      <c r="F1296" s="350"/>
      <c r="G1296" s="350"/>
      <c r="H1296" s="350"/>
      <c r="I1296" s="350"/>
      <c r="J1296" s="350" t="str">
        <f t="array" ref="J1296">IF(C1296="","",
  IF(LEFT(C1296,4)="2025",
    IFERROR(VLOOKUP(C1296,{'2025'!B:B,'2025'!A:A},2,FALSE),""),
    IF(LEFT(C1296,4)="2026",
      IFERROR(VLOOKUP(C1296,{'2026'!B:B,'2026'!A:A},2,FALSE),""),
      ""
    )
  )
)</f>
        <v/>
      </c>
    </row>
    <row r="1297" ht="22.5" customHeight="1">
      <c r="A1297" s="350"/>
      <c r="B1297" s="350"/>
      <c r="C1297" s="350"/>
      <c r="D1297" s="350"/>
      <c r="E1297" s="350"/>
      <c r="F1297" s="350"/>
      <c r="G1297" s="350"/>
      <c r="H1297" s="350"/>
      <c r="I1297" s="350"/>
      <c r="J1297" s="350" t="str">
        <f t="array" ref="J1297">IF(C1297="","",
  IF(LEFT(C1297,4)="2025",
    IFERROR(VLOOKUP(C1297,{'2025'!B:B,'2025'!A:A},2,FALSE),""),
    IF(LEFT(C1297,4)="2026",
      IFERROR(VLOOKUP(C1297,{'2026'!B:B,'2026'!A:A},2,FALSE),""),
      ""
    )
  )
)</f>
        <v/>
      </c>
    </row>
    <row r="1298" ht="22.5" customHeight="1">
      <c r="A1298" s="350"/>
      <c r="B1298" s="350"/>
      <c r="C1298" s="350"/>
      <c r="D1298" s="350"/>
      <c r="E1298" s="350"/>
      <c r="F1298" s="350"/>
      <c r="G1298" s="350"/>
      <c r="H1298" s="350"/>
      <c r="I1298" s="350"/>
      <c r="J1298" s="350" t="str">
        <f t="array" ref="J1298">IF(C1298="","",
  IF(LEFT(C1298,4)="2025",
    IFERROR(VLOOKUP(C1298,{'2025'!B:B,'2025'!A:A},2,FALSE),""),
    IF(LEFT(C1298,4)="2026",
      IFERROR(VLOOKUP(C1298,{'2026'!B:B,'2026'!A:A},2,FALSE),""),
      ""
    )
  )
)</f>
        <v/>
      </c>
    </row>
    <row r="1299" ht="22.5" customHeight="1">
      <c r="A1299" s="350"/>
      <c r="B1299" s="350"/>
      <c r="C1299" s="350"/>
      <c r="D1299" s="350"/>
      <c r="E1299" s="350"/>
      <c r="F1299" s="350"/>
      <c r="G1299" s="350"/>
      <c r="H1299" s="350"/>
      <c r="I1299" s="350"/>
      <c r="J1299" s="350" t="str">
        <f t="array" ref="J1299">IF(C1299="","",
  IF(LEFT(C1299,4)="2025",
    IFERROR(VLOOKUP(C1299,{'2025'!B:B,'2025'!A:A},2,FALSE),""),
    IF(LEFT(C1299,4)="2026",
      IFERROR(VLOOKUP(C1299,{'2026'!B:B,'2026'!A:A},2,FALSE),""),
      ""
    )
  )
)</f>
        <v/>
      </c>
    </row>
    <row r="1300" ht="22.5" customHeight="1">
      <c r="A1300" s="350"/>
      <c r="B1300" s="350"/>
      <c r="C1300" s="350"/>
      <c r="D1300" s="350"/>
      <c r="E1300" s="350"/>
      <c r="F1300" s="350"/>
      <c r="G1300" s="350"/>
      <c r="H1300" s="350"/>
      <c r="I1300" s="350"/>
      <c r="J1300" s="350" t="str">
        <f t="array" ref="J1300">IF(C1300="","",
  IF(LEFT(C1300,4)="2025",
    IFERROR(VLOOKUP(C1300,{'2025'!B:B,'2025'!A:A},2,FALSE),""),
    IF(LEFT(C1300,4)="2026",
      IFERROR(VLOOKUP(C1300,{'2026'!B:B,'2026'!A:A},2,FALSE),""),
      ""
    )
  )
)</f>
        <v/>
      </c>
    </row>
    <row r="1301" ht="22.5" customHeight="1">
      <c r="A1301" s="350"/>
      <c r="B1301" s="350"/>
      <c r="C1301" s="350"/>
      <c r="D1301" s="350"/>
      <c r="E1301" s="350"/>
      <c r="F1301" s="350"/>
      <c r="G1301" s="350"/>
      <c r="H1301" s="350"/>
      <c r="I1301" s="350"/>
      <c r="J1301" s="350" t="str">
        <f t="array" ref="J1301">IF(C1301="","",
  IF(LEFT(C1301,4)="2025",
    IFERROR(VLOOKUP(C1301,{'2025'!B:B,'2025'!A:A},2,FALSE),""),
    IF(LEFT(C1301,4)="2026",
      IFERROR(VLOOKUP(C1301,{'2026'!B:B,'2026'!A:A},2,FALSE),""),
      ""
    )
  )
)</f>
        <v/>
      </c>
    </row>
    <row r="1302" ht="22.5" customHeight="1">
      <c r="A1302" s="350"/>
      <c r="B1302" s="350"/>
      <c r="C1302" s="350"/>
      <c r="D1302" s="350"/>
      <c r="E1302" s="350"/>
      <c r="F1302" s="350"/>
      <c r="G1302" s="350"/>
      <c r="H1302" s="350"/>
      <c r="I1302" s="350"/>
      <c r="J1302" s="350" t="str">
        <f t="array" ref="J1302">IF(C1302="","",
  IF(LEFT(C1302,4)="2025",
    IFERROR(VLOOKUP(C1302,{'2025'!B:B,'2025'!A:A},2,FALSE),""),
    IF(LEFT(C1302,4)="2026",
      IFERROR(VLOOKUP(C1302,{'2026'!B:B,'2026'!A:A},2,FALSE),""),
      ""
    )
  )
)</f>
        <v/>
      </c>
    </row>
    <row r="1303" ht="22.5" customHeight="1">
      <c r="A1303" s="350"/>
      <c r="B1303" s="350"/>
      <c r="C1303" s="350"/>
      <c r="D1303" s="350"/>
      <c r="E1303" s="350"/>
      <c r="F1303" s="350"/>
      <c r="G1303" s="350"/>
      <c r="H1303" s="350"/>
      <c r="I1303" s="350"/>
      <c r="J1303" s="350" t="str">
        <f t="array" ref="J1303">IF(C1303="","",
  IF(LEFT(C1303,4)="2025",
    IFERROR(VLOOKUP(C1303,{'2025'!B:B,'2025'!A:A},2,FALSE),""),
    IF(LEFT(C1303,4)="2026",
      IFERROR(VLOOKUP(C1303,{'2026'!B:B,'2026'!A:A},2,FALSE),""),
      ""
    )
  )
)</f>
        <v/>
      </c>
    </row>
    <row r="1304" ht="22.5" customHeight="1">
      <c r="A1304" s="350"/>
      <c r="B1304" s="350"/>
      <c r="C1304" s="350"/>
      <c r="D1304" s="350"/>
      <c r="E1304" s="350"/>
      <c r="F1304" s="350"/>
      <c r="G1304" s="350"/>
      <c r="H1304" s="350"/>
      <c r="I1304" s="350"/>
      <c r="J1304" s="350" t="str">
        <f t="array" ref="J1304">IF(C1304="","",
  IF(LEFT(C1304,4)="2025",
    IFERROR(VLOOKUP(C1304,{'2025'!B:B,'2025'!A:A},2,FALSE),""),
    IF(LEFT(C1304,4)="2026",
      IFERROR(VLOOKUP(C1304,{'2026'!B:B,'2026'!A:A},2,FALSE),""),
      ""
    )
  )
)</f>
        <v/>
      </c>
    </row>
    <row r="1305" ht="22.5" customHeight="1">
      <c r="A1305" s="350"/>
      <c r="B1305" s="350"/>
      <c r="C1305" s="350"/>
      <c r="D1305" s="350"/>
      <c r="E1305" s="350"/>
      <c r="F1305" s="350"/>
      <c r="G1305" s="350"/>
      <c r="H1305" s="350"/>
      <c r="I1305" s="350"/>
      <c r="J1305" s="350" t="str">
        <f t="array" ref="J1305">IF(C1305="","",
  IF(LEFT(C1305,4)="2025",
    IFERROR(VLOOKUP(C1305,{'2025'!B:B,'2025'!A:A},2,FALSE),""),
    IF(LEFT(C1305,4)="2026",
      IFERROR(VLOOKUP(C1305,{'2026'!B:B,'2026'!A:A},2,FALSE),""),
      ""
    )
  )
)</f>
        <v/>
      </c>
    </row>
    <row r="1306" ht="22.5" customHeight="1">
      <c r="A1306" s="350"/>
      <c r="B1306" s="350"/>
      <c r="C1306" s="350"/>
      <c r="D1306" s="350"/>
      <c r="E1306" s="350"/>
      <c r="F1306" s="350"/>
      <c r="G1306" s="350"/>
      <c r="H1306" s="350"/>
      <c r="I1306" s="350"/>
      <c r="J1306" s="350" t="str">
        <f t="array" ref="J1306">IF(C1306="","",
  IF(LEFT(C1306,4)="2025",
    IFERROR(VLOOKUP(C1306,{'2025'!B:B,'2025'!A:A},2,FALSE),""),
    IF(LEFT(C1306,4)="2026",
      IFERROR(VLOOKUP(C1306,{'2026'!B:B,'2026'!A:A},2,FALSE),""),
      ""
    )
  )
)</f>
        <v/>
      </c>
    </row>
    <row r="1307" ht="22.5" customHeight="1">
      <c r="A1307" s="350"/>
      <c r="B1307" s="350"/>
      <c r="C1307" s="350"/>
      <c r="D1307" s="350"/>
      <c r="E1307" s="350"/>
      <c r="F1307" s="350"/>
      <c r="G1307" s="350"/>
      <c r="H1307" s="350"/>
      <c r="I1307" s="350"/>
      <c r="J1307" s="350" t="str">
        <f t="array" ref="J1307">IF(C1307="","",
  IF(LEFT(C1307,4)="2025",
    IFERROR(VLOOKUP(C1307,{'2025'!B:B,'2025'!A:A},2,FALSE),""),
    IF(LEFT(C1307,4)="2026",
      IFERROR(VLOOKUP(C1307,{'2026'!B:B,'2026'!A:A},2,FALSE),""),
      ""
    )
  )
)</f>
        <v/>
      </c>
    </row>
    <row r="1308" ht="22.5" customHeight="1">
      <c r="A1308" s="350"/>
      <c r="B1308" s="350"/>
      <c r="C1308" s="350"/>
      <c r="D1308" s="350"/>
      <c r="E1308" s="350"/>
      <c r="F1308" s="350"/>
      <c r="G1308" s="350"/>
      <c r="H1308" s="350"/>
      <c r="I1308" s="350"/>
      <c r="J1308" s="350" t="str">
        <f t="array" ref="J1308">IF(C1308="","",
  IF(LEFT(C1308,4)="2025",
    IFERROR(VLOOKUP(C1308,{'2025'!B:B,'2025'!A:A},2,FALSE),""),
    IF(LEFT(C1308,4)="2026",
      IFERROR(VLOOKUP(C1308,{'2026'!B:B,'2026'!A:A},2,FALSE),""),
      ""
    )
  )
)</f>
        <v/>
      </c>
    </row>
    <row r="1309" ht="22.5" customHeight="1">
      <c r="A1309" s="350"/>
      <c r="B1309" s="350"/>
      <c r="C1309" s="350"/>
      <c r="D1309" s="350"/>
      <c r="E1309" s="350"/>
      <c r="F1309" s="350"/>
      <c r="G1309" s="350"/>
      <c r="H1309" s="350"/>
      <c r="I1309" s="350"/>
      <c r="J1309" s="350" t="str">
        <f t="array" ref="J1309">IF(C1309="","",
  IF(LEFT(C1309,4)="2025",
    IFERROR(VLOOKUP(C1309,{'2025'!B:B,'2025'!A:A},2,FALSE),""),
    IF(LEFT(C1309,4)="2026",
      IFERROR(VLOOKUP(C1309,{'2026'!B:B,'2026'!A:A},2,FALSE),""),
      ""
    )
  )
)</f>
        <v/>
      </c>
    </row>
    <row r="1310" ht="22.5" customHeight="1">
      <c r="A1310" s="350"/>
      <c r="B1310" s="350"/>
      <c r="C1310" s="350"/>
      <c r="D1310" s="350"/>
      <c r="E1310" s="350"/>
      <c r="F1310" s="350"/>
      <c r="G1310" s="350"/>
      <c r="H1310" s="350"/>
      <c r="I1310" s="350"/>
      <c r="J1310" s="350" t="str">
        <f t="array" ref="J1310">IF(C1310="","",
  IF(LEFT(C1310,4)="2025",
    IFERROR(VLOOKUP(C1310,{'2025'!B:B,'2025'!A:A},2,FALSE),""),
    IF(LEFT(C1310,4)="2026",
      IFERROR(VLOOKUP(C1310,{'2026'!B:B,'2026'!A:A},2,FALSE),""),
      ""
    )
  )
)</f>
        <v/>
      </c>
    </row>
    <row r="1311" ht="22.5" customHeight="1">
      <c r="A1311" s="350"/>
      <c r="B1311" s="350"/>
      <c r="C1311" s="350"/>
      <c r="D1311" s="350"/>
      <c r="E1311" s="350"/>
      <c r="F1311" s="350"/>
      <c r="G1311" s="350"/>
      <c r="H1311" s="350"/>
      <c r="I1311" s="350"/>
      <c r="J1311" s="350" t="str">
        <f t="array" ref="J1311">IF(C1311="","",
  IF(LEFT(C1311,4)="2025",
    IFERROR(VLOOKUP(C1311,{'2025'!B:B,'2025'!A:A},2,FALSE),""),
    IF(LEFT(C1311,4)="2026",
      IFERROR(VLOOKUP(C1311,{'2026'!B:B,'2026'!A:A},2,FALSE),""),
      ""
    )
  )
)</f>
        <v/>
      </c>
    </row>
    <row r="1312" ht="22.5" customHeight="1">
      <c r="A1312" s="350"/>
      <c r="B1312" s="350"/>
      <c r="C1312" s="350"/>
      <c r="D1312" s="350"/>
      <c r="E1312" s="350"/>
      <c r="F1312" s="350"/>
      <c r="G1312" s="350"/>
      <c r="H1312" s="350"/>
      <c r="I1312" s="350"/>
      <c r="J1312" s="350" t="str">
        <f t="array" ref="J1312">IF(C1312="","",
  IF(LEFT(C1312,4)="2025",
    IFERROR(VLOOKUP(C1312,{'2025'!B:B,'2025'!A:A},2,FALSE),""),
    IF(LEFT(C1312,4)="2026",
      IFERROR(VLOOKUP(C1312,{'2026'!B:B,'2026'!A:A},2,FALSE),""),
      ""
    )
  )
)</f>
        <v/>
      </c>
    </row>
    <row r="1313" ht="22.5" customHeight="1">
      <c r="A1313" s="350"/>
      <c r="B1313" s="350"/>
      <c r="C1313" s="350"/>
      <c r="D1313" s="350"/>
      <c r="E1313" s="350"/>
      <c r="F1313" s="350"/>
      <c r="G1313" s="350"/>
      <c r="H1313" s="350"/>
      <c r="I1313" s="350"/>
      <c r="J1313" s="350" t="str">
        <f t="array" ref="J1313">IF(C1313="","",
  IF(LEFT(C1313,4)="2025",
    IFERROR(VLOOKUP(C1313,{'2025'!B:B,'2025'!A:A},2,FALSE),""),
    IF(LEFT(C1313,4)="2026",
      IFERROR(VLOOKUP(C1313,{'2026'!B:B,'2026'!A:A},2,FALSE),""),
      ""
    )
  )
)</f>
        <v/>
      </c>
    </row>
    <row r="1314" ht="22.5" customHeight="1">
      <c r="A1314" s="350"/>
      <c r="B1314" s="350"/>
      <c r="C1314" s="350"/>
      <c r="D1314" s="350"/>
      <c r="E1314" s="350"/>
      <c r="F1314" s="350"/>
      <c r="G1314" s="350"/>
      <c r="H1314" s="350"/>
      <c r="I1314" s="350"/>
      <c r="J1314" s="350" t="str">
        <f t="array" ref="J1314">IF(C1314="","",
  IF(LEFT(C1314,4)="2025",
    IFERROR(VLOOKUP(C1314,{'2025'!B:B,'2025'!A:A},2,FALSE),""),
    IF(LEFT(C1314,4)="2026",
      IFERROR(VLOOKUP(C1314,{'2026'!B:B,'2026'!A:A},2,FALSE),""),
      ""
    )
  )
)</f>
        <v/>
      </c>
    </row>
    <row r="1315" ht="22.5" customHeight="1">
      <c r="A1315" s="350"/>
      <c r="B1315" s="350"/>
      <c r="C1315" s="350"/>
      <c r="D1315" s="350"/>
      <c r="E1315" s="350"/>
      <c r="F1315" s="350"/>
      <c r="G1315" s="350"/>
      <c r="H1315" s="350"/>
      <c r="I1315" s="350"/>
      <c r="J1315" s="350" t="str">
        <f t="array" ref="J1315">IF(C1315="","",
  IF(LEFT(C1315,4)="2025",
    IFERROR(VLOOKUP(C1315,{'2025'!B:B,'2025'!A:A},2,FALSE),""),
    IF(LEFT(C1315,4)="2026",
      IFERROR(VLOOKUP(C1315,{'2026'!B:B,'2026'!A:A},2,FALSE),""),
      ""
    )
  )
)</f>
        <v/>
      </c>
    </row>
    <row r="1316" ht="22.5" customHeight="1">
      <c r="A1316" s="350"/>
      <c r="B1316" s="350"/>
      <c r="C1316" s="350"/>
      <c r="D1316" s="350"/>
      <c r="E1316" s="350"/>
      <c r="F1316" s="350"/>
      <c r="G1316" s="350"/>
      <c r="H1316" s="350"/>
      <c r="I1316" s="350"/>
      <c r="J1316" s="350" t="str">
        <f t="array" ref="J1316">IF(C1316="","",
  IF(LEFT(C1316,4)="2025",
    IFERROR(VLOOKUP(C1316,{'2025'!B:B,'2025'!A:A},2,FALSE),""),
    IF(LEFT(C1316,4)="2026",
      IFERROR(VLOOKUP(C1316,{'2026'!B:B,'2026'!A:A},2,FALSE),""),
      ""
    )
  )
)</f>
        <v/>
      </c>
    </row>
    <row r="1317" ht="22.5" customHeight="1">
      <c r="A1317" s="350"/>
      <c r="B1317" s="350"/>
      <c r="C1317" s="350"/>
      <c r="D1317" s="350"/>
      <c r="E1317" s="350"/>
      <c r="F1317" s="350"/>
      <c r="G1317" s="350"/>
      <c r="H1317" s="350"/>
      <c r="I1317" s="350"/>
      <c r="J1317" s="350" t="str">
        <f t="array" ref="J1317">IF(C1317="","",
  IF(LEFT(C1317,4)="2025",
    IFERROR(VLOOKUP(C1317,{'2025'!B:B,'2025'!A:A},2,FALSE),""),
    IF(LEFT(C1317,4)="2026",
      IFERROR(VLOOKUP(C1317,{'2026'!B:B,'2026'!A:A},2,FALSE),""),
      ""
    )
  )
)</f>
        <v/>
      </c>
    </row>
    <row r="1318" ht="22.5" customHeight="1">
      <c r="A1318" s="350"/>
      <c r="B1318" s="350"/>
      <c r="C1318" s="350"/>
      <c r="D1318" s="350"/>
      <c r="E1318" s="350"/>
      <c r="F1318" s="350"/>
      <c r="G1318" s="350"/>
      <c r="H1318" s="350"/>
      <c r="I1318" s="350"/>
      <c r="J1318" s="350" t="str">
        <f t="array" ref="J1318">IF(C1318="","",
  IF(LEFT(C1318,4)="2025",
    IFERROR(VLOOKUP(C1318,{'2025'!B:B,'2025'!A:A},2,FALSE),""),
    IF(LEFT(C1318,4)="2026",
      IFERROR(VLOOKUP(C1318,{'2026'!B:B,'2026'!A:A},2,FALSE),""),
      ""
    )
  )
)</f>
        <v/>
      </c>
    </row>
    <row r="1319" ht="22.5" customHeight="1">
      <c r="A1319" s="350"/>
      <c r="B1319" s="350"/>
      <c r="C1319" s="350"/>
      <c r="D1319" s="350"/>
      <c r="E1319" s="350"/>
      <c r="F1319" s="350"/>
      <c r="G1319" s="350"/>
      <c r="H1319" s="350"/>
      <c r="I1319" s="350"/>
      <c r="J1319" s="350" t="str">
        <f t="array" ref="J1319">IF(C1319="","",
  IF(LEFT(C1319,4)="2025",
    IFERROR(VLOOKUP(C1319,{'2025'!B:B,'2025'!A:A},2,FALSE),""),
    IF(LEFT(C1319,4)="2026",
      IFERROR(VLOOKUP(C1319,{'2026'!B:B,'2026'!A:A},2,FALSE),""),
      ""
    )
  )
)</f>
        <v/>
      </c>
    </row>
    <row r="1320" ht="22.5" customHeight="1">
      <c r="A1320" s="350"/>
      <c r="B1320" s="350"/>
      <c r="C1320" s="350"/>
      <c r="D1320" s="350"/>
      <c r="E1320" s="350"/>
      <c r="F1320" s="350"/>
      <c r="G1320" s="350"/>
      <c r="H1320" s="350"/>
      <c r="I1320" s="350"/>
      <c r="J1320" s="350" t="str">
        <f t="array" ref="J1320">IF(C1320="","",
  IF(LEFT(C1320,4)="2025",
    IFERROR(VLOOKUP(C1320,{'2025'!B:B,'2025'!A:A},2,FALSE),""),
    IF(LEFT(C1320,4)="2026",
      IFERROR(VLOOKUP(C1320,{'2026'!B:B,'2026'!A:A},2,FALSE),""),
      ""
    )
  )
)</f>
        <v/>
      </c>
    </row>
    <row r="1321" ht="22.5" customHeight="1">
      <c r="A1321" s="350"/>
      <c r="B1321" s="350"/>
      <c r="C1321" s="350"/>
      <c r="D1321" s="350"/>
      <c r="E1321" s="350"/>
      <c r="F1321" s="350"/>
      <c r="G1321" s="350"/>
      <c r="H1321" s="350"/>
      <c r="I1321" s="350"/>
      <c r="J1321" s="350" t="str">
        <f t="array" ref="J1321">IF(C1321="","",
  IF(LEFT(C1321,4)="2025",
    IFERROR(VLOOKUP(C1321,{'2025'!B:B,'2025'!A:A},2,FALSE),""),
    IF(LEFT(C1321,4)="2026",
      IFERROR(VLOOKUP(C1321,{'2026'!B:B,'2026'!A:A},2,FALSE),""),
      ""
    )
  )
)</f>
        <v/>
      </c>
    </row>
    <row r="1322" ht="22.5" customHeight="1">
      <c r="A1322" s="350"/>
      <c r="B1322" s="350"/>
      <c r="C1322" s="350"/>
      <c r="D1322" s="350"/>
      <c r="E1322" s="350"/>
      <c r="F1322" s="350"/>
      <c r="G1322" s="350"/>
      <c r="H1322" s="350"/>
      <c r="I1322" s="350"/>
      <c r="J1322" s="350" t="str">
        <f t="array" ref="J1322">IF(C1322="","",
  IF(LEFT(C1322,4)="2025",
    IFERROR(VLOOKUP(C1322,{'2025'!B:B,'2025'!A:A},2,FALSE),""),
    IF(LEFT(C1322,4)="2026",
      IFERROR(VLOOKUP(C1322,{'2026'!B:B,'2026'!A:A},2,FALSE),""),
      ""
    )
  )
)</f>
        <v/>
      </c>
    </row>
    <row r="1323" ht="22.5" customHeight="1">
      <c r="A1323" s="350"/>
      <c r="B1323" s="350"/>
      <c r="C1323" s="350"/>
      <c r="D1323" s="350"/>
      <c r="E1323" s="350"/>
      <c r="F1323" s="350"/>
      <c r="G1323" s="350"/>
      <c r="H1323" s="350"/>
      <c r="I1323" s="350"/>
      <c r="J1323" s="350" t="str">
        <f t="array" ref="J1323">IF(C1323="","",
  IF(LEFT(C1323,4)="2025",
    IFERROR(VLOOKUP(C1323,{'2025'!B:B,'2025'!A:A},2,FALSE),""),
    IF(LEFT(C1323,4)="2026",
      IFERROR(VLOOKUP(C1323,{'2026'!B:B,'2026'!A:A},2,FALSE),""),
      ""
    )
  )
)</f>
        <v/>
      </c>
    </row>
    <row r="1324" ht="22.5" customHeight="1">
      <c r="A1324" s="350"/>
      <c r="B1324" s="350"/>
      <c r="C1324" s="350"/>
      <c r="D1324" s="350"/>
      <c r="E1324" s="350"/>
      <c r="F1324" s="350"/>
      <c r="G1324" s="350"/>
      <c r="H1324" s="350"/>
      <c r="I1324" s="350"/>
      <c r="J1324" s="350" t="str">
        <f t="array" ref="J1324">IF(C1324="","",
  IF(LEFT(C1324,4)="2025",
    IFERROR(VLOOKUP(C1324,{'2025'!B:B,'2025'!A:A},2,FALSE),""),
    IF(LEFT(C1324,4)="2026",
      IFERROR(VLOOKUP(C1324,{'2026'!B:B,'2026'!A:A},2,FALSE),""),
      ""
    )
  )
)</f>
        <v/>
      </c>
    </row>
    <row r="1325" ht="22.5" customHeight="1">
      <c r="A1325" s="350"/>
      <c r="B1325" s="350"/>
      <c r="C1325" s="350"/>
      <c r="D1325" s="350"/>
      <c r="E1325" s="350"/>
      <c r="F1325" s="350"/>
      <c r="G1325" s="350"/>
      <c r="H1325" s="350"/>
      <c r="I1325" s="350"/>
      <c r="J1325" s="350" t="str">
        <f t="array" ref="J1325">IF(C1325="","",
  IF(LEFT(C1325,4)="2025",
    IFERROR(VLOOKUP(C1325,{'2025'!B:B,'2025'!A:A},2,FALSE),""),
    IF(LEFT(C1325,4)="2026",
      IFERROR(VLOOKUP(C1325,{'2026'!B:B,'2026'!A:A},2,FALSE),""),
      ""
    )
  )
)</f>
        <v/>
      </c>
    </row>
    <row r="1326" ht="22.5" customHeight="1">
      <c r="A1326" s="350"/>
      <c r="B1326" s="350"/>
      <c r="C1326" s="350"/>
      <c r="D1326" s="350"/>
      <c r="E1326" s="350"/>
      <c r="F1326" s="350"/>
      <c r="G1326" s="350"/>
      <c r="H1326" s="350"/>
      <c r="I1326" s="350"/>
      <c r="J1326" s="350" t="str">
        <f t="array" ref="J1326">IF(C1326="","",
  IF(LEFT(C1326,4)="2025",
    IFERROR(VLOOKUP(C1326,{'2025'!B:B,'2025'!A:A},2,FALSE),""),
    IF(LEFT(C1326,4)="2026",
      IFERROR(VLOOKUP(C1326,{'2026'!B:B,'2026'!A:A},2,FALSE),""),
      ""
    )
  )
)</f>
        <v/>
      </c>
    </row>
    <row r="1327" ht="22.5" customHeight="1">
      <c r="A1327" s="350"/>
      <c r="B1327" s="350"/>
      <c r="C1327" s="350"/>
      <c r="D1327" s="350"/>
      <c r="E1327" s="350"/>
      <c r="F1327" s="350"/>
      <c r="G1327" s="350"/>
      <c r="H1327" s="350"/>
      <c r="I1327" s="350"/>
      <c r="J1327" s="350" t="str">
        <f t="array" ref="J1327">IF(C1327="","",
  IF(LEFT(C1327,4)="2025",
    IFERROR(VLOOKUP(C1327,{'2025'!B:B,'2025'!A:A},2,FALSE),""),
    IF(LEFT(C1327,4)="2026",
      IFERROR(VLOOKUP(C1327,{'2026'!B:B,'2026'!A:A},2,FALSE),""),
      ""
    )
  )
)</f>
        <v/>
      </c>
    </row>
    <row r="1328" ht="22.5" customHeight="1">
      <c r="A1328" s="350"/>
      <c r="B1328" s="350"/>
      <c r="C1328" s="350"/>
      <c r="D1328" s="350"/>
      <c r="E1328" s="350"/>
      <c r="F1328" s="350"/>
      <c r="G1328" s="350"/>
      <c r="H1328" s="350"/>
      <c r="I1328" s="350"/>
      <c r="J1328" s="350" t="str">
        <f t="array" ref="J1328">IF(C1328="","",
  IF(LEFT(C1328,4)="2025",
    IFERROR(VLOOKUP(C1328,{'2025'!B:B,'2025'!A:A},2,FALSE),""),
    IF(LEFT(C1328,4)="2026",
      IFERROR(VLOOKUP(C1328,{'2026'!B:B,'2026'!A:A},2,FALSE),""),
      ""
    )
  )
)</f>
        <v/>
      </c>
    </row>
    <row r="1329" ht="22.5" customHeight="1">
      <c r="A1329" s="350"/>
      <c r="B1329" s="350"/>
      <c r="C1329" s="350"/>
      <c r="D1329" s="350"/>
      <c r="E1329" s="350"/>
      <c r="F1329" s="350"/>
      <c r="G1329" s="350"/>
      <c r="H1329" s="350"/>
      <c r="I1329" s="350"/>
      <c r="J1329" s="350" t="str">
        <f t="array" ref="J1329">IF(C1329="","",
  IF(LEFT(C1329,4)="2025",
    IFERROR(VLOOKUP(C1329,{'2025'!B:B,'2025'!A:A},2,FALSE),""),
    IF(LEFT(C1329,4)="2026",
      IFERROR(VLOOKUP(C1329,{'2026'!B:B,'2026'!A:A},2,FALSE),""),
      ""
    )
  )
)</f>
        <v/>
      </c>
    </row>
    <row r="1330" ht="22.5" customHeight="1">
      <c r="A1330" s="350"/>
      <c r="B1330" s="350"/>
      <c r="C1330" s="350"/>
      <c r="D1330" s="350"/>
      <c r="E1330" s="350"/>
      <c r="F1330" s="350"/>
      <c r="G1330" s="350"/>
      <c r="H1330" s="350"/>
      <c r="I1330" s="350"/>
      <c r="J1330" s="350" t="str">
        <f t="array" ref="J1330">IF(C1330="","",
  IF(LEFT(C1330,4)="2025",
    IFERROR(VLOOKUP(C1330,{'2025'!B:B,'2025'!A:A},2,FALSE),""),
    IF(LEFT(C1330,4)="2026",
      IFERROR(VLOOKUP(C1330,{'2026'!B:B,'2026'!A:A},2,FALSE),""),
      ""
    )
  )
)</f>
        <v/>
      </c>
    </row>
    <row r="1331" ht="22.5" customHeight="1">
      <c r="A1331" s="350"/>
      <c r="B1331" s="350"/>
      <c r="C1331" s="350"/>
      <c r="D1331" s="350"/>
      <c r="E1331" s="350"/>
      <c r="F1331" s="350"/>
      <c r="G1331" s="350"/>
      <c r="H1331" s="350"/>
      <c r="I1331" s="350"/>
      <c r="J1331" s="350" t="str">
        <f t="array" ref="J1331">IF(C1331="","",
  IF(LEFT(C1331,4)="2025",
    IFERROR(VLOOKUP(C1331,{'2025'!B:B,'2025'!A:A},2,FALSE),""),
    IF(LEFT(C1331,4)="2026",
      IFERROR(VLOOKUP(C1331,{'2026'!B:B,'2026'!A:A},2,FALSE),""),
      ""
    )
  )
)</f>
        <v/>
      </c>
    </row>
    <row r="1332" ht="22.5" customHeight="1">
      <c r="A1332" s="350"/>
      <c r="B1332" s="350"/>
      <c r="C1332" s="350"/>
      <c r="D1332" s="350"/>
      <c r="E1332" s="350"/>
      <c r="F1332" s="350"/>
      <c r="G1332" s="350"/>
      <c r="H1332" s="350"/>
      <c r="I1332" s="350"/>
      <c r="J1332" s="350" t="str">
        <f t="array" ref="J1332">IF(C1332="","",
  IF(LEFT(C1332,4)="2025",
    IFERROR(VLOOKUP(C1332,{'2025'!B:B,'2025'!A:A},2,FALSE),""),
    IF(LEFT(C1332,4)="2026",
      IFERROR(VLOOKUP(C1332,{'2026'!B:B,'2026'!A:A},2,FALSE),""),
      ""
    )
  )
)</f>
        <v/>
      </c>
    </row>
    <row r="1333" ht="22.5" customHeight="1">
      <c r="A1333" s="350"/>
      <c r="B1333" s="350"/>
      <c r="C1333" s="350"/>
      <c r="D1333" s="350"/>
      <c r="E1333" s="350"/>
      <c r="F1333" s="350"/>
      <c r="G1333" s="350"/>
      <c r="H1333" s="350"/>
      <c r="I1333" s="350"/>
      <c r="J1333" s="350" t="str">
        <f t="array" ref="J1333">IF(C1333="","",
  IF(LEFT(C1333,4)="2025",
    IFERROR(VLOOKUP(C1333,{'2025'!B:B,'2025'!A:A},2,FALSE),""),
    IF(LEFT(C1333,4)="2026",
      IFERROR(VLOOKUP(C1333,{'2026'!B:B,'2026'!A:A},2,FALSE),""),
      ""
    )
  )
)</f>
        <v/>
      </c>
    </row>
    <row r="1334" ht="22.5" customHeight="1">
      <c r="A1334" s="350"/>
      <c r="B1334" s="350"/>
      <c r="C1334" s="350"/>
      <c r="D1334" s="350"/>
      <c r="E1334" s="350"/>
      <c r="F1334" s="350"/>
      <c r="G1334" s="350"/>
      <c r="H1334" s="350"/>
      <c r="I1334" s="350"/>
      <c r="J1334" s="350" t="str">
        <f t="array" ref="J1334">IF(C1334="","",
  IF(LEFT(C1334,4)="2025",
    IFERROR(VLOOKUP(C1334,{'2025'!B:B,'2025'!A:A},2,FALSE),""),
    IF(LEFT(C1334,4)="2026",
      IFERROR(VLOOKUP(C1334,{'2026'!B:B,'2026'!A:A},2,FALSE),""),
      ""
    )
  )
)</f>
        <v/>
      </c>
    </row>
    <row r="1335" ht="22.5" customHeight="1">
      <c r="A1335" s="350"/>
      <c r="B1335" s="350"/>
      <c r="C1335" s="350"/>
      <c r="D1335" s="350"/>
      <c r="E1335" s="350"/>
      <c r="F1335" s="350"/>
      <c r="G1335" s="350"/>
      <c r="H1335" s="350"/>
      <c r="I1335" s="350"/>
      <c r="J1335" s="350" t="str">
        <f t="array" ref="J1335">IF(C1335="","",
  IF(LEFT(C1335,4)="2025",
    IFERROR(VLOOKUP(C1335,{'2025'!B:B,'2025'!A:A},2,FALSE),""),
    IF(LEFT(C1335,4)="2026",
      IFERROR(VLOOKUP(C1335,{'2026'!B:B,'2026'!A:A},2,FALSE),""),
      ""
    )
  )
)</f>
        <v/>
      </c>
    </row>
    <row r="1336" ht="22.5" customHeight="1">
      <c r="A1336" s="350"/>
      <c r="B1336" s="350"/>
      <c r="C1336" s="350"/>
      <c r="D1336" s="350"/>
      <c r="E1336" s="350"/>
      <c r="F1336" s="350"/>
      <c r="G1336" s="350"/>
      <c r="H1336" s="350"/>
      <c r="I1336" s="350"/>
      <c r="J1336" s="350" t="str">
        <f t="array" ref="J1336">IF(C1336="","",
  IF(LEFT(C1336,4)="2025",
    IFERROR(VLOOKUP(C1336,{'2025'!B:B,'2025'!A:A},2,FALSE),""),
    IF(LEFT(C1336,4)="2026",
      IFERROR(VLOOKUP(C1336,{'2026'!B:B,'2026'!A:A},2,FALSE),""),
      ""
    )
  )
)</f>
        <v/>
      </c>
    </row>
    <row r="1337" ht="22.5" customHeight="1">
      <c r="A1337" s="350"/>
      <c r="B1337" s="350"/>
      <c r="C1337" s="350"/>
      <c r="D1337" s="350"/>
      <c r="E1337" s="350"/>
      <c r="F1337" s="350"/>
      <c r="G1337" s="350"/>
      <c r="H1337" s="350"/>
      <c r="I1337" s="350"/>
      <c r="J1337" s="350" t="str">
        <f t="array" ref="J1337">IF(C1337="","",
  IF(LEFT(C1337,4)="2025",
    IFERROR(VLOOKUP(C1337,{'2025'!B:B,'2025'!A:A},2,FALSE),""),
    IF(LEFT(C1337,4)="2026",
      IFERROR(VLOOKUP(C1337,{'2026'!B:B,'2026'!A:A},2,FALSE),""),
      ""
    )
  )
)</f>
        <v/>
      </c>
    </row>
    <row r="1338" ht="22.5" customHeight="1">
      <c r="A1338" s="350"/>
      <c r="B1338" s="350"/>
      <c r="C1338" s="350"/>
      <c r="D1338" s="350"/>
      <c r="E1338" s="350"/>
      <c r="F1338" s="350"/>
      <c r="G1338" s="350"/>
      <c r="H1338" s="350"/>
      <c r="I1338" s="350"/>
      <c r="J1338" s="350" t="str">
        <f t="array" ref="J1338">IF(C1338="","",
  IF(LEFT(C1338,4)="2025",
    IFERROR(VLOOKUP(C1338,{'2025'!B:B,'2025'!A:A},2,FALSE),""),
    IF(LEFT(C1338,4)="2026",
      IFERROR(VLOOKUP(C1338,{'2026'!B:B,'2026'!A:A},2,FALSE),""),
      ""
    )
  )
)</f>
        <v/>
      </c>
    </row>
    <row r="1339" ht="22.5" customHeight="1">
      <c r="A1339" s="350"/>
      <c r="B1339" s="350"/>
      <c r="C1339" s="350"/>
      <c r="D1339" s="350"/>
      <c r="E1339" s="350"/>
      <c r="F1339" s="350"/>
      <c r="G1339" s="350"/>
      <c r="H1339" s="350"/>
      <c r="I1339" s="350"/>
      <c r="J1339" s="350" t="str">
        <f t="array" ref="J1339">IF(C1339="","",
  IF(LEFT(C1339,4)="2025",
    IFERROR(VLOOKUP(C1339,{'2025'!B:B,'2025'!A:A},2,FALSE),""),
    IF(LEFT(C1339,4)="2026",
      IFERROR(VLOOKUP(C1339,{'2026'!B:B,'2026'!A:A},2,FALSE),""),
      ""
    )
  )
)</f>
        <v/>
      </c>
    </row>
    <row r="1340" ht="22.5" customHeight="1">
      <c r="A1340" s="350"/>
      <c r="B1340" s="350"/>
      <c r="C1340" s="350"/>
      <c r="D1340" s="350"/>
      <c r="E1340" s="350"/>
      <c r="F1340" s="350"/>
      <c r="G1340" s="350"/>
      <c r="H1340" s="350"/>
      <c r="I1340" s="350"/>
      <c r="J1340" s="350" t="str">
        <f t="array" ref="J1340">IF(C1340="","",
  IF(LEFT(C1340,4)="2025",
    IFERROR(VLOOKUP(C1340,{'2025'!B:B,'2025'!A:A},2,FALSE),""),
    IF(LEFT(C1340,4)="2026",
      IFERROR(VLOOKUP(C1340,{'2026'!B:B,'2026'!A:A},2,FALSE),""),
      ""
    )
  )
)</f>
        <v/>
      </c>
    </row>
    <row r="1341" ht="22.5" customHeight="1">
      <c r="A1341" s="350"/>
      <c r="B1341" s="350"/>
      <c r="C1341" s="350"/>
      <c r="D1341" s="350"/>
      <c r="E1341" s="350"/>
      <c r="F1341" s="350"/>
      <c r="G1341" s="350"/>
      <c r="H1341" s="350"/>
      <c r="I1341" s="350"/>
      <c r="J1341" s="350" t="str">
        <f t="array" ref="J1341">IF(C1341="","",
  IF(LEFT(C1341,4)="2025",
    IFERROR(VLOOKUP(C1341,{'2025'!B:B,'2025'!A:A},2,FALSE),""),
    IF(LEFT(C1341,4)="2026",
      IFERROR(VLOOKUP(C1341,{'2026'!B:B,'2026'!A:A},2,FALSE),""),
      ""
    )
  )
)</f>
        <v/>
      </c>
    </row>
    <row r="1342" ht="22.5" customHeight="1">
      <c r="A1342" s="350"/>
      <c r="B1342" s="350"/>
      <c r="C1342" s="350"/>
      <c r="D1342" s="350"/>
      <c r="E1342" s="350"/>
      <c r="F1342" s="350"/>
      <c r="G1342" s="350"/>
      <c r="H1342" s="350"/>
      <c r="I1342" s="350"/>
      <c r="J1342" s="350" t="str">
        <f t="array" ref="J1342">IF(C1342="","",
  IF(LEFT(C1342,4)="2025",
    IFERROR(VLOOKUP(C1342,{'2025'!B:B,'2025'!A:A},2,FALSE),""),
    IF(LEFT(C1342,4)="2026",
      IFERROR(VLOOKUP(C1342,{'2026'!B:B,'2026'!A:A},2,FALSE),""),
      ""
    )
  )
)</f>
        <v/>
      </c>
    </row>
    <row r="1343" ht="22.5" customHeight="1">
      <c r="A1343" s="350"/>
      <c r="B1343" s="350"/>
      <c r="C1343" s="350"/>
      <c r="D1343" s="350"/>
      <c r="E1343" s="350"/>
      <c r="F1343" s="350"/>
      <c r="G1343" s="350"/>
      <c r="H1343" s="350"/>
      <c r="I1343" s="350"/>
      <c r="J1343" s="350" t="str">
        <f t="array" ref="J1343">IF(C1343="","",
  IF(LEFT(C1343,4)="2025",
    IFERROR(VLOOKUP(C1343,{'2025'!B:B,'2025'!A:A},2,FALSE),""),
    IF(LEFT(C1343,4)="2026",
      IFERROR(VLOOKUP(C1343,{'2026'!B:B,'2026'!A:A},2,FALSE),""),
      ""
    )
  )
)</f>
        <v/>
      </c>
    </row>
    <row r="1344" ht="22.5" customHeight="1">
      <c r="A1344" s="350"/>
      <c r="B1344" s="350"/>
      <c r="C1344" s="350"/>
      <c r="D1344" s="350"/>
      <c r="E1344" s="350"/>
      <c r="F1344" s="350"/>
      <c r="G1344" s="350"/>
      <c r="H1344" s="350"/>
      <c r="I1344" s="350"/>
      <c r="J1344" s="350" t="str">
        <f t="array" ref="J1344">IF(C1344="","",
  IF(LEFT(C1344,4)="2025",
    IFERROR(VLOOKUP(C1344,{'2025'!B:B,'2025'!A:A},2,FALSE),""),
    IF(LEFT(C1344,4)="2026",
      IFERROR(VLOOKUP(C1344,{'2026'!B:B,'2026'!A:A},2,FALSE),""),
      ""
    )
  )
)</f>
        <v/>
      </c>
    </row>
    <row r="1345" ht="22.5" customHeight="1">
      <c r="A1345" s="350"/>
      <c r="B1345" s="350"/>
      <c r="C1345" s="350"/>
      <c r="D1345" s="350"/>
      <c r="E1345" s="350"/>
      <c r="F1345" s="350"/>
      <c r="G1345" s="350"/>
      <c r="H1345" s="350"/>
      <c r="I1345" s="350"/>
      <c r="J1345" s="350" t="str">
        <f t="array" ref="J1345">IF(C1345="","",
  IF(LEFT(C1345,4)="2025",
    IFERROR(VLOOKUP(C1345,{'2025'!B:B,'2025'!A:A},2,FALSE),""),
    IF(LEFT(C1345,4)="2026",
      IFERROR(VLOOKUP(C1345,{'2026'!B:B,'2026'!A:A},2,FALSE),""),
      ""
    )
  )
)</f>
        <v/>
      </c>
    </row>
    <row r="1346" ht="22.5" customHeight="1">
      <c r="A1346" s="350"/>
      <c r="B1346" s="350"/>
      <c r="C1346" s="350"/>
      <c r="D1346" s="350"/>
      <c r="E1346" s="350"/>
      <c r="F1346" s="350"/>
      <c r="G1346" s="350"/>
      <c r="H1346" s="350"/>
      <c r="I1346" s="350"/>
      <c r="J1346" s="350" t="str">
        <f t="array" ref="J1346">IF(C1346="","",
  IF(LEFT(C1346,4)="2025",
    IFERROR(VLOOKUP(C1346,{'2025'!B:B,'2025'!A:A},2,FALSE),""),
    IF(LEFT(C1346,4)="2026",
      IFERROR(VLOOKUP(C1346,{'2026'!B:B,'2026'!A:A},2,FALSE),""),
      ""
    )
  )
)</f>
        <v/>
      </c>
    </row>
    <row r="1347" ht="22.5" customHeight="1">
      <c r="A1347" s="350"/>
      <c r="B1347" s="350"/>
      <c r="C1347" s="350"/>
      <c r="D1347" s="350"/>
      <c r="E1347" s="350"/>
      <c r="F1347" s="350"/>
      <c r="G1347" s="350"/>
      <c r="H1347" s="350"/>
      <c r="I1347" s="350"/>
      <c r="J1347" s="350" t="str">
        <f t="array" ref="J1347">IF(C1347="","",
  IF(LEFT(C1347,4)="2025",
    IFERROR(VLOOKUP(C1347,{'2025'!B:B,'2025'!A:A},2,FALSE),""),
    IF(LEFT(C1347,4)="2026",
      IFERROR(VLOOKUP(C1347,{'2026'!B:B,'2026'!A:A},2,FALSE),""),
      ""
    )
  )
)</f>
        <v/>
      </c>
    </row>
    <row r="1348" ht="22.5" customHeight="1">
      <c r="A1348" s="350"/>
      <c r="B1348" s="350"/>
      <c r="C1348" s="350"/>
      <c r="D1348" s="350"/>
      <c r="E1348" s="350"/>
      <c r="F1348" s="350"/>
      <c r="G1348" s="350"/>
      <c r="H1348" s="350"/>
      <c r="I1348" s="350"/>
      <c r="J1348" s="350" t="str">
        <f t="array" ref="J1348">IF(C1348="","",
  IF(LEFT(C1348,4)="2025",
    IFERROR(VLOOKUP(C1348,{'2025'!B:B,'2025'!A:A},2,FALSE),""),
    IF(LEFT(C1348,4)="2026",
      IFERROR(VLOOKUP(C1348,{'2026'!B:B,'2026'!A:A},2,FALSE),""),
      ""
    )
  )
)</f>
        <v/>
      </c>
    </row>
    <row r="1349" ht="22.5" customHeight="1">
      <c r="A1349" s="350"/>
      <c r="B1349" s="350"/>
      <c r="C1349" s="350"/>
      <c r="D1349" s="350"/>
      <c r="E1349" s="350"/>
      <c r="F1349" s="350"/>
      <c r="G1349" s="350"/>
      <c r="H1349" s="350"/>
      <c r="I1349" s="350"/>
      <c r="J1349" s="350" t="str">
        <f t="array" ref="J1349">IF(C1349="","",
  IF(LEFT(C1349,4)="2025",
    IFERROR(VLOOKUP(C1349,{'2025'!B:B,'2025'!A:A},2,FALSE),""),
    IF(LEFT(C1349,4)="2026",
      IFERROR(VLOOKUP(C1349,{'2026'!B:B,'2026'!A:A},2,FALSE),""),
      ""
    )
  )
)</f>
        <v/>
      </c>
    </row>
    <row r="1350" ht="22.5" customHeight="1">
      <c r="A1350" s="350"/>
      <c r="B1350" s="350"/>
      <c r="C1350" s="350"/>
      <c r="D1350" s="350"/>
      <c r="E1350" s="350"/>
      <c r="F1350" s="350"/>
      <c r="G1350" s="350"/>
      <c r="H1350" s="350"/>
      <c r="I1350" s="350"/>
      <c r="J1350" s="350" t="str">
        <f t="array" ref="J1350">IF(C1350="","",
  IF(LEFT(C1350,4)="2025",
    IFERROR(VLOOKUP(C1350,{'2025'!B:B,'2025'!A:A},2,FALSE),""),
    IF(LEFT(C1350,4)="2026",
      IFERROR(VLOOKUP(C1350,{'2026'!B:B,'2026'!A:A},2,FALSE),""),
      ""
    )
  )
)</f>
        <v/>
      </c>
    </row>
    <row r="1351" ht="22.5" customHeight="1">
      <c r="A1351" s="350"/>
      <c r="B1351" s="350"/>
      <c r="C1351" s="350"/>
      <c r="D1351" s="350"/>
      <c r="E1351" s="350"/>
      <c r="F1351" s="350"/>
      <c r="G1351" s="350"/>
      <c r="H1351" s="350"/>
      <c r="I1351" s="350"/>
      <c r="J1351" s="350" t="str">
        <f t="array" ref="J1351">IF(C1351="","",
  IF(LEFT(C1351,4)="2025",
    IFERROR(VLOOKUP(C1351,{'2025'!B:B,'2025'!A:A},2,FALSE),""),
    IF(LEFT(C1351,4)="2026",
      IFERROR(VLOOKUP(C1351,{'2026'!B:B,'2026'!A:A},2,FALSE),""),
      ""
    )
  )
)</f>
        <v/>
      </c>
    </row>
    <row r="1352" ht="22.5" customHeight="1">
      <c r="A1352" s="350"/>
      <c r="B1352" s="350"/>
      <c r="C1352" s="350"/>
      <c r="D1352" s="350"/>
      <c r="E1352" s="350"/>
      <c r="F1352" s="350"/>
      <c r="G1352" s="350"/>
      <c r="H1352" s="350"/>
      <c r="I1352" s="350"/>
      <c r="J1352" s="350" t="str">
        <f t="array" ref="J1352">IF(C1352="","",
  IF(LEFT(C1352,4)="2025",
    IFERROR(VLOOKUP(C1352,{'2025'!B:B,'2025'!A:A},2,FALSE),""),
    IF(LEFT(C1352,4)="2026",
      IFERROR(VLOOKUP(C1352,{'2026'!B:B,'2026'!A:A},2,FALSE),""),
      ""
    )
  )
)</f>
        <v/>
      </c>
    </row>
    <row r="1353" ht="22.5" customHeight="1">
      <c r="A1353" s="350"/>
      <c r="B1353" s="350"/>
      <c r="C1353" s="350"/>
      <c r="D1353" s="350"/>
      <c r="E1353" s="350"/>
      <c r="F1353" s="350"/>
      <c r="G1353" s="350"/>
      <c r="H1353" s="350"/>
      <c r="I1353" s="350"/>
      <c r="J1353" s="350" t="str">
        <f t="array" ref="J1353">IF(C1353="","",
  IF(LEFT(C1353,4)="2025",
    IFERROR(VLOOKUP(C1353,{'2025'!B:B,'2025'!A:A},2,FALSE),""),
    IF(LEFT(C1353,4)="2026",
      IFERROR(VLOOKUP(C1353,{'2026'!B:B,'2026'!A:A},2,FALSE),""),
      ""
    )
  )
)</f>
        <v/>
      </c>
    </row>
    <row r="1354" ht="22.5" customHeight="1">
      <c r="A1354" s="350"/>
      <c r="B1354" s="350"/>
      <c r="C1354" s="350"/>
      <c r="D1354" s="350"/>
      <c r="E1354" s="350"/>
      <c r="F1354" s="350"/>
      <c r="G1354" s="350"/>
      <c r="H1354" s="350"/>
      <c r="I1354" s="350"/>
      <c r="J1354" s="350" t="str">
        <f t="array" ref="J1354">IF(C1354="","",
  IF(LEFT(C1354,4)="2025",
    IFERROR(VLOOKUP(C1354,{'2025'!B:B,'2025'!A:A},2,FALSE),""),
    IF(LEFT(C1354,4)="2026",
      IFERROR(VLOOKUP(C1354,{'2026'!B:B,'2026'!A:A},2,FALSE),""),
      ""
    )
  )
)</f>
        <v/>
      </c>
    </row>
    <row r="1355" ht="22.5" customHeight="1">
      <c r="A1355" s="350"/>
      <c r="B1355" s="350"/>
      <c r="C1355" s="350"/>
      <c r="D1355" s="350"/>
      <c r="E1355" s="350"/>
      <c r="F1355" s="350"/>
      <c r="G1355" s="350"/>
      <c r="H1355" s="350"/>
      <c r="I1355" s="350"/>
      <c r="J1355" s="350" t="str">
        <f t="array" ref="J1355">IF(C1355="","",
  IF(LEFT(C1355,4)="2025",
    IFERROR(VLOOKUP(C1355,{'2025'!B:B,'2025'!A:A},2,FALSE),""),
    IF(LEFT(C1355,4)="2026",
      IFERROR(VLOOKUP(C1355,{'2026'!B:B,'2026'!A:A},2,FALSE),""),
      ""
    )
  )
)</f>
        <v/>
      </c>
    </row>
    <row r="1356" ht="22.5" customHeight="1">
      <c r="A1356" s="350"/>
      <c r="B1356" s="350"/>
      <c r="C1356" s="350"/>
      <c r="D1356" s="350"/>
      <c r="E1356" s="350"/>
      <c r="F1356" s="350"/>
      <c r="G1356" s="350"/>
      <c r="H1356" s="350"/>
      <c r="I1356" s="350"/>
      <c r="J1356" s="350" t="str">
        <f t="array" ref="J1356">IF(C1356="","",
  IF(LEFT(C1356,4)="2025",
    IFERROR(VLOOKUP(C1356,{'2025'!B:B,'2025'!A:A},2,FALSE),""),
    IF(LEFT(C1356,4)="2026",
      IFERROR(VLOOKUP(C1356,{'2026'!B:B,'2026'!A:A},2,FALSE),""),
      ""
    )
  )
)</f>
        <v/>
      </c>
    </row>
    <row r="1357" ht="22.5" customHeight="1">
      <c r="A1357" s="350"/>
      <c r="B1357" s="350"/>
      <c r="C1357" s="350"/>
      <c r="D1357" s="350"/>
      <c r="E1357" s="350"/>
      <c r="F1357" s="350"/>
      <c r="G1357" s="350"/>
      <c r="H1357" s="350"/>
      <c r="I1357" s="350"/>
      <c r="J1357" s="350" t="str">
        <f t="array" ref="J1357">IF(C1357="","",
  IF(LEFT(C1357,4)="2025",
    IFERROR(VLOOKUP(C1357,{'2025'!B:B,'2025'!A:A},2,FALSE),""),
    IF(LEFT(C1357,4)="2026",
      IFERROR(VLOOKUP(C1357,{'2026'!B:B,'2026'!A:A},2,FALSE),""),
      ""
    )
  )
)</f>
        <v/>
      </c>
    </row>
    <row r="1358" ht="22.5" customHeight="1">
      <c r="A1358" s="350"/>
      <c r="B1358" s="350"/>
      <c r="C1358" s="350"/>
      <c r="D1358" s="350"/>
      <c r="E1358" s="350"/>
      <c r="F1358" s="350"/>
      <c r="G1358" s="350"/>
      <c r="H1358" s="350"/>
      <c r="I1358" s="350"/>
      <c r="J1358" s="350" t="str">
        <f t="array" ref="J1358">IF(C1358="","",
  IF(LEFT(C1358,4)="2025",
    IFERROR(VLOOKUP(C1358,{'2025'!B:B,'2025'!A:A},2,FALSE),""),
    IF(LEFT(C1358,4)="2026",
      IFERROR(VLOOKUP(C1358,{'2026'!B:B,'2026'!A:A},2,FALSE),""),
      ""
    )
  )
)</f>
        <v/>
      </c>
    </row>
    <row r="1359" ht="22.5" customHeight="1">
      <c r="A1359" s="350"/>
      <c r="B1359" s="350"/>
      <c r="C1359" s="350"/>
      <c r="D1359" s="350"/>
      <c r="E1359" s="350"/>
      <c r="F1359" s="350"/>
      <c r="G1359" s="350"/>
      <c r="H1359" s="350"/>
      <c r="I1359" s="350"/>
      <c r="J1359" s="350" t="str">
        <f t="array" ref="J1359">IF(C1359="","",
  IF(LEFT(C1359,4)="2025",
    IFERROR(VLOOKUP(C1359,{'2025'!B:B,'2025'!A:A},2,FALSE),""),
    IF(LEFT(C1359,4)="2026",
      IFERROR(VLOOKUP(C1359,{'2026'!B:B,'2026'!A:A},2,FALSE),""),
      ""
    )
  )
)</f>
        <v/>
      </c>
    </row>
    <row r="1360" ht="22.5" customHeight="1">
      <c r="A1360" s="350"/>
      <c r="B1360" s="350"/>
      <c r="C1360" s="350"/>
      <c r="D1360" s="350"/>
      <c r="E1360" s="350"/>
      <c r="F1360" s="350"/>
      <c r="G1360" s="350"/>
      <c r="H1360" s="350"/>
      <c r="I1360" s="350"/>
      <c r="J1360" s="350" t="str">
        <f t="array" ref="J1360">IF(C1360="","",
  IF(LEFT(C1360,4)="2025",
    IFERROR(VLOOKUP(C1360,{'2025'!B:B,'2025'!A:A},2,FALSE),""),
    IF(LEFT(C1360,4)="2026",
      IFERROR(VLOOKUP(C1360,{'2026'!B:B,'2026'!A:A},2,FALSE),""),
      ""
    )
  )
)</f>
        <v/>
      </c>
    </row>
    <row r="1361" ht="22.5" customHeight="1">
      <c r="A1361" s="350"/>
      <c r="B1361" s="350"/>
      <c r="C1361" s="350"/>
      <c r="D1361" s="350"/>
      <c r="E1361" s="350"/>
      <c r="F1361" s="350"/>
      <c r="G1361" s="350"/>
      <c r="H1361" s="350"/>
      <c r="I1361" s="350"/>
      <c r="J1361" s="350" t="str">
        <f t="array" ref="J1361">IF(C1361="","",
  IF(LEFT(C1361,4)="2025",
    IFERROR(VLOOKUP(C1361,{'2025'!B:B,'2025'!A:A},2,FALSE),""),
    IF(LEFT(C1361,4)="2026",
      IFERROR(VLOOKUP(C1361,{'2026'!B:B,'2026'!A:A},2,FALSE),""),
      ""
    )
  )
)</f>
        <v/>
      </c>
    </row>
    <row r="1362" ht="22.5" customHeight="1">
      <c r="A1362" s="350"/>
      <c r="B1362" s="350"/>
      <c r="C1362" s="350"/>
      <c r="D1362" s="350"/>
      <c r="E1362" s="350"/>
      <c r="F1362" s="350"/>
      <c r="G1362" s="350"/>
      <c r="H1362" s="350"/>
      <c r="I1362" s="350"/>
      <c r="J1362" s="350" t="str">
        <f t="array" ref="J1362">IF(C1362="","",
  IF(LEFT(C1362,4)="2025",
    IFERROR(VLOOKUP(C1362,{'2025'!B:B,'2025'!A:A},2,FALSE),""),
    IF(LEFT(C1362,4)="2026",
      IFERROR(VLOOKUP(C1362,{'2026'!B:B,'2026'!A:A},2,FALSE),""),
      ""
    )
  )
)</f>
        <v/>
      </c>
    </row>
    <row r="1363" ht="22.5" customHeight="1">
      <c r="A1363" s="350"/>
      <c r="B1363" s="350"/>
      <c r="C1363" s="350"/>
      <c r="D1363" s="350"/>
      <c r="E1363" s="350"/>
      <c r="F1363" s="350"/>
      <c r="G1363" s="350"/>
      <c r="H1363" s="350"/>
      <c r="I1363" s="350"/>
      <c r="J1363" s="350" t="str">
        <f t="array" ref="J1363">IF(C1363="","",
  IF(LEFT(C1363,4)="2025",
    IFERROR(VLOOKUP(C1363,{'2025'!B:B,'2025'!A:A},2,FALSE),""),
    IF(LEFT(C1363,4)="2026",
      IFERROR(VLOOKUP(C1363,{'2026'!B:B,'2026'!A:A},2,FALSE),""),
      ""
    )
  )
)</f>
        <v/>
      </c>
    </row>
    <row r="1364" ht="22.5" customHeight="1">
      <c r="A1364" s="350"/>
      <c r="B1364" s="350"/>
      <c r="C1364" s="350"/>
      <c r="D1364" s="350"/>
      <c r="E1364" s="350"/>
      <c r="F1364" s="350"/>
      <c r="G1364" s="350"/>
      <c r="H1364" s="350"/>
      <c r="I1364" s="350"/>
      <c r="J1364" s="350" t="str">
        <f t="array" ref="J1364">IF(C1364="","",
  IF(LEFT(C1364,4)="2025",
    IFERROR(VLOOKUP(C1364,{'2025'!B:B,'2025'!A:A},2,FALSE),""),
    IF(LEFT(C1364,4)="2026",
      IFERROR(VLOOKUP(C1364,{'2026'!B:B,'2026'!A:A},2,FALSE),""),
      ""
    )
  )
)</f>
        <v/>
      </c>
    </row>
    <row r="1365" ht="22.5" customHeight="1">
      <c r="A1365" s="350"/>
      <c r="B1365" s="350"/>
      <c r="C1365" s="350"/>
      <c r="D1365" s="350"/>
      <c r="E1365" s="350"/>
      <c r="F1365" s="350"/>
      <c r="G1365" s="350"/>
      <c r="H1365" s="350"/>
      <c r="I1365" s="350"/>
      <c r="J1365" s="350" t="str">
        <f t="array" ref="J1365">IF(C1365="","",
  IF(LEFT(C1365,4)="2025",
    IFERROR(VLOOKUP(C1365,{'2025'!B:B,'2025'!A:A},2,FALSE),""),
    IF(LEFT(C1365,4)="2026",
      IFERROR(VLOOKUP(C1365,{'2026'!B:B,'2026'!A:A},2,FALSE),""),
      ""
    )
  )
)</f>
        <v/>
      </c>
    </row>
    <row r="1366" ht="22.5" customHeight="1">
      <c r="A1366" s="350"/>
      <c r="B1366" s="350"/>
      <c r="C1366" s="350"/>
      <c r="D1366" s="350"/>
      <c r="E1366" s="350"/>
      <c r="F1366" s="350"/>
      <c r="G1366" s="350"/>
      <c r="H1366" s="350"/>
      <c r="I1366" s="350"/>
      <c r="J1366" s="350" t="str">
        <f t="array" ref="J1366">IF(C1366="","",
  IF(LEFT(C1366,4)="2025",
    IFERROR(VLOOKUP(C1366,{'2025'!B:B,'2025'!A:A},2,FALSE),""),
    IF(LEFT(C1366,4)="2026",
      IFERROR(VLOOKUP(C1366,{'2026'!B:B,'2026'!A:A},2,FALSE),""),
      ""
    )
  )
)</f>
        <v/>
      </c>
    </row>
    <row r="1367" ht="22.5" customHeight="1">
      <c r="A1367" s="350"/>
      <c r="B1367" s="350"/>
      <c r="C1367" s="350"/>
      <c r="D1367" s="350"/>
      <c r="E1367" s="350"/>
      <c r="F1367" s="350"/>
      <c r="G1367" s="350"/>
      <c r="H1367" s="350"/>
      <c r="I1367" s="350"/>
      <c r="J1367" s="350" t="str">
        <f t="array" ref="J1367">IF(C1367="","",
  IF(LEFT(C1367,4)="2025",
    IFERROR(VLOOKUP(C1367,{'2025'!B:B,'2025'!A:A},2,FALSE),""),
    IF(LEFT(C1367,4)="2026",
      IFERROR(VLOOKUP(C1367,{'2026'!B:B,'2026'!A:A},2,FALSE),""),
      ""
    )
  )
)</f>
        <v/>
      </c>
    </row>
    <row r="1368" ht="22.5" customHeight="1">
      <c r="A1368" s="350"/>
      <c r="B1368" s="350"/>
      <c r="C1368" s="350"/>
      <c r="D1368" s="350"/>
      <c r="E1368" s="350"/>
      <c r="F1368" s="350"/>
      <c r="G1368" s="350"/>
      <c r="H1368" s="350"/>
      <c r="I1368" s="350"/>
      <c r="J1368" s="350" t="str">
        <f t="array" ref="J1368">IF(C1368="","",
  IF(LEFT(C1368,4)="2025",
    IFERROR(VLOOKUP(C1368,{'2025'!B:B,'2025'!A:A},2,FALSE),""),
    IF(LEFT(C1368,4)="2026",
      IFERROR(VLOOKUP(C1368,{'2026'!B:B,'2026'!A:A},2,FALSE),""),
      ""
    )
  )
)</f>
        <v/>
      </c>
    </row>
    <row r="1369" ht="22.5" customHeight="1">
      <c r="A1369" s="350"/>
      <c r="B1369" s="350"/>
      <c r="C1369" s="350"/>
      <c r="D1369" s="350"/>
      <c r="E1369" s="350"/>
      <c r="F1369" s="350"/>
      <c r="G1369" s="350"/>
      <c r="H1369" s="350"/>
      <c r="I1369" s="350"/>
      <c r="J1369" s="350" t="str">
        <f t="array" ref="J1369">IF(C1369="","",
  IF(LEFT(C1369,4)="2025",
    IFERROR(VLOOKUP(C1369,{'2025'!B:B,'2025'!A:A},2,FALSE),""),
    IF(LEFT(C1369,4)="2026",
      IFERROR(VLOOKUP(C1369,{'2026'!B:B,'2026'!A:A},2,FALSE),""),
      ""
    )
  )
)</f>
        <v/>
      </c>
    </row>
    <row r="1370" ht="22.5" customHeight="1">
      <c r="A1370" s="350"/>
      <c r="B1370" s="350"/>
      <c r="C1370" s="350"/>
      <c r="D1370" s="350"/>
      <c r="E1370" s="350"/>
      <c r="F1370" s="350"/>
      <c r="G1370" s="350"/>
      <c r="H1370" s="350"/>
      <c r="I1370" s="350"/>
      <c r="J1370" s="350" t="str">
        <f t="array" ref="J1370">IF(C1370="","",
  IF(LEFT(C1370,4)="2025",
    IFERROR(VLOOKUP(C1370,{'2025'!B:B,'2025'!A:A},2,FALSE),""),
    IF(LEFT(C1370,4)="2026",
      IFERROR(VLOOKUP(C1370,{'2026'!B:B,'2026'!A:A},2,FALSE),""),
      ""
    )
  )
)</f>
        <v/>
      </c>
    </row>
    <row r="1371" ht="22.5" customHeight="1">
      <c r="A1371" s="350"/>
      <c r="B1371" s="350"/>
      <c r="C1371" s="350"/>
      <c r="D1371" s="350"/>
      <c r="E1371" s="350"/>
      <c r="F1371" s="350"/>
      <c r="G1371" s="350"/>
      <c r="H1371" s="350"/>
      <c r="I1371" s="350"/>
      <c r="J1371" s="350" t="str">
        <f t="array" ref="J1371">IF(C1371="","",
  IF(LEFT(C1371,4)="2025",
    IFERROR(VLOOKUP(C1371,{'2025'!B:B,'2025'!A:A},2,FALSE),""),
    IF(LEFT(C1371,4)="2026",
      IFERROR(VLOOKUP(C1371,{'2026'!B:B,'2026'!A:A},2,FALSE),""),
      ""
    )
  )
)</f>
        <v/>
      </c>
    </row>
    <row r="1372" ht="22.5" customHeight="1">
      <c r="A1372" s="350"/>
      <c r="B1372" s="350"/>
      <c r="C1372" s="350"/>
      <c r="D1372" s="350"/>
      <c r="E1372" s="350"/>
      <c r="F1372" s="350"/>
      <c r="G1372" s="350"/>
      <c r="H1372" s="350"/>
      <c r="I1372" s="350"/>
      <c r="J1372" s="350" t="str">
        <f t="array" ref="J1372">IF(C1372="","",
  IF(LEFT(C1372,4)="2025",
    IFERROR(VLOOKUP(C1372,{'2025'!B:B,'2025'!A:A},2,FALSE),""),
    IF(LEFT(C1372,4)="2026",
      IFERROR(VLOOKUP(C1372,{'2026'!B:B,'2026'!A:A},2,FALSE),""),
      ""
    )
  )
)</f>
        <v/>
      </c>
    </row>
    <row r="1373" ht="22.5" customHeight="1">
      <c r="A1373" s="350"/>
      <c r="B1373" s="350"/>
      <c r="C1373" s="350"/>
      <c r="D1373" s="350"/>
      <c r="E1373" s="350"/>
      <c r="F1373" s="350"/>
      <c r="G1373" s="350"/>
      <c r="H1373" s="350"/>
      <c r="I1373" s="350"/>
      <c r="J1373" s="350" t="str">
        <f t="array" ref="J1373">IF(C1373="","",
  IF(LEFT(C1373,4)="2025",
    IFERROR(VLOOKUP(C1373,{'2025'!B:B,'2025'!A:A},2,FALSE),""),
    IF(LEFT(C1373,4)="2026",
      IFERROR(VLOOKUP(C1373,{'2026'!B:B,'2026'!A:A},2,FALSE),""),
      ""
    )
  )
)</f>
        <v/>
      </c>
    </row>
    <row r="1374" ht="22.5" customHeight="1">
      <c r="A1374" s="350"/>
      <c r="B1374" s="350"/>
      <c r="C1374" s="350"/>
      <c r="D1374" s="350"/>
      <c r="E1374" s="350"/>
      <c r="F1374" s="350"/>
      <c r="G1374" s="350"/>
      <c r="H1374" s="350"/>
      <c r="I1374" s="350"/>
      <c r="J1374" s="350" t="str">
        <f t="array" ref="J1374">IF(C1374="","",
  IF(LEFT(C1374,4)="2025",
    IFERROR(VLOOKUP(C1374,{'2025'!B:B,'2025'!A:A},2,FALSE),""),
    IF(LEFT(C1374,4)="2026",
      IFERROR(VLOOKUP(C1374,{'2026'!B:B,'2026'!A:A},2,FALSE),""),
      ""
    )
  )
)</f>
        <v/>
      </c>
    </row>
    <row r="1375" ht="22.5" customHeight="1">
      <c r="A1375" s="350"/>
      <c r="B1375" s="350"/>
      <c r="C1375" s="350"/>
      <c r="D1375" s="350"/>
      <c r="E1375" s="350"/>
      <c r="F1375" s="350"/>
      <c r="G1375" s="350"/>
      <c r="H1375" s="350"/>
      <c r="I1375" s="350"/>
      <c r="J1375" s="350" t="str">
        <f t="array" ref="J1375">IF(C1375="","",
  IF(LEFT(C1375,4)="2025",
    IFERROR(VLOOKUP(C1375,{'2025'!B:B,'2025'!A:A},2,FALSE),""),
    IF(LEFT(C1375,4)="2026",
      IFERROR(VLOOKUP(C1375,{'2026'!B:B,'2026'!A:A},2,FALSE),""),
      ""
    )
  )
)</f>
        <v/>
      </c>
    </row>
    <row r="1376" ht="22.5" customHeight="1">
      <c r="A1376" s="350"/>
      <c r="B1376" s="350"/>
      <c r="C1376" s="350"/>
      <c r="D1376" s="350"/>
      <c r="E1376" s="350"/>
      <c r="F1376" s="350"/>
      <c r="G1376" s="350"/>
      <c r="H1376" s="350"/>
      <c r="I1376" s="350"/>
      <c r="J1376" s="350" t="str">
        <f t="array" ref="J1376">IF(C1376="","",
  IF(LEFT(C1376,4)="2025",
    IFERROR(VLOOKUP(C1376,{'2025'!B:B,'2025'!A:A},2,FALSE),""),
    IF(LEFT(C1376,4)="2026",
      IFERROR(VLOOKUP(C1376,{'2026'!B:B,'2026'!A:A},2,FALSE),""),
      ""
    )
  )
)</f>
        <v/>
      </c>
    </row>
    <row r="1377" ht="22.5" customHeight="1">
      <c r="A1377" s="350"/>
      <c r="B1377" s="350"/>
      <c r="C1377" s="350"/>
      <c r="D1377" s="350"/>
      <c r="E1377" s="350"/>
      <c r="F1377" s="350"/>
      <c r="G1377" s="350"/>
      <c r="H1377" s="350"/>
      <c r="I1377" s="350"/>
      <c r="J1377" s="350" t="str">
        <f t="array" ref="J1377">IF(C1377="","",
  IF(LEFT(C1377,4)="2025",
    IFERROR(VLOOKUP(C1377,{'2025'!B:B,'2025'!A:A},2,FALSE),""),
    IF(LEFT(C1377,4)="2026",
      IFERROR(VLOOKUP(C1377,{'2026'!B:B,'2026'!A:A},2,FALSE),""),
      ""
    )
  )
)</f>
        <v/>
      </c>
    </row>
    <row r="1378" ht="22.5" customHeight="1">
      <c r="A1378" s="350"/>
      <c r="B1378" s="350"/>
      <c r="C1378" s="350"/>
      <c r="D1378" s="350"/>
      <c r="E1378" s="350"/>
      <c r="F1378" s="350"/>
      <c r="G1378" s="350"/>
      <c r="H1378" s="350"/>
      <c r="I1378" s="350"/>
      <c r="J1378" s="350" t="str">
        <f t="array" ref="J1378">IF(C1378="","",
  IF(LEFT(C1378,4)="2025",
    IFERROR(VLOOKUP(C1378,{'2025'!B:B,'2025'!A:A},2,FALSE),""),
    IF(LEFT(C1378,4)="2026",
      IFERROR(VLOOKUP(C1378,{'2026'!B:B,'2026'!A:A},2,FALSE),""),
      ""
    )
  )
)</f>
        <v/>
      </c>
    </row>
    <row r="1379" ht="22.5" customHeight="1">
      <c r="A1379" s="350"/>
      <c r="B1379" s="350"/>
      <c r="C1379" s="350"/>
      <c r="D1379" s="350"/>
      <c r="E1379" s="350"/>
      <c r="F1379" s="350"/>
      <c r="G1379" s="350"/>
      <c r="H1379" s="350"/>
      <c r="I1379" s="350"/>
      <c r="J1379" s="350" t="str">
        <f t="array" ref="J1379">IF(C1379="","",
  IF(LEFT(C1379,4)="2025",
    IFERROR(VLOOKUP(C1379,{'2025'!B:B,'2025'!A:A},2,FALSE),""),
    IF(LEFT(C1379,4)="2026",
      IFERROR(VLOOKUP(C1379,{'2026'!B:B,'2026'!A:A},2,FALSE),""),
      ""
    )
  )
)</f>
        <v/>
      </c>
    </row>
    <row r="1380" ht="22.5" customHeight="1">
      <c r="A1380" s="350"/>
      <c r="B1380" s="350"/>
      <c r="C1380" s="350"/>
      <c r="D1380" s="350"/>
      <c r="E1380" s="350"/>
      <c r="F1380" s="350"/>
      <c r="G1380" s="350"/>
      <c r="H1380" s="350"/>
      <c r="I1380" s="350"/>
      <c r="J1380" s="350" t="str">
        <f t="array" ref="J1380">IF(C1380="","",
  IF(LEFT(C1380,4)="2025",
    IFERROR(VLOOKUP(C1380,{'2025'!B:B,'2025'!A:A},2,FALSE),""),
    IF(LEFT(C1380,4)="2026",
      IFERROR(VLOOKUP(C1380,{'2026'!B:B,'2026'!A:A},2,FALSE),""),
      ""
    )
  )
)</f>
        <v/>
      </c>
    </row>
    <row r="1381" ht="22.5" customHeight="1">
      <c r="A1381" s="350"/>
      <c r="B1381" s="350"/>
      <c r="C1381" s="350"/>
      <c r="D1381" s="350"/>
      <c r="E1381" s="350"/>
      <c r="F1381" s="350"/>
      <c r="G1381" s="350"/>
      <c r="H1381" s="350"/>
      <c r="I1381" s="350"/>
      <c r="J1381" s="350" t="str">
        <f t="array" ref="J1381">IF(C1381="","",
  IF(LEFT(C1381,4)="2025",
    IFERROR(VLOOKUP(C1381,{'2025'!B:B,'2025'!A:A},2,FALSE),""),
    IF(LEFT(C1381,4)="2026",
      IFERROR(VLOOKUP(C1381,{'2026'!B:B,'2026'!A:A},2,FALSE),""),
      ""
    )
  )
)</f>
        <v/>
      </c>
    </row>
    <row r="1382" ht="22.5" customHeight="1">
      <c r="A1382" s="350"/>
      <c r="B1382" s="350"/>
      <c r="C1382" s="350"/>
      <c r="D1382" s="350"/>
      <c r="E1382" s="350"/>
      <c r="F1382" s="350"/>
      <c r="G1382" s="350"/>
      <c r="H1382" s="350"/>
      <c r="I1382" s="350"/>
      <c r="J1382" s="350" t="str">
        <f t="array" ref="J1382">IF(C1382="","",
  IF(LEFT(C1382,4)="2025",
    IFERROR(VLOOKUP(C1382,{'2025'!B:B,'2025'!A:A},2,FALSE),""),
    IF(LEFT(C1382,4)="2026",
      IFERROR(VLOOKUP(C1382,{'2026'!B:B,'2026'!A:A},2,FALSE),""),
      ""
    )
  )
)</f>
        <v/>
      </c>
    </row>
    <row r="1383" ht="22.5" customHeight="1">
      <c r="A1383" s="350"/>
      <c r="B1383" s="350"/>
      <c r="C1383" s="350"/>
      <c r="D1383" s="350"/>
      <c r="E1383" s="350"/>
      <c r="F1383" s="350"/>
      <c r="G1383" s="350"/>
      <c r="H1383" s="350"/>
      <c r="I1383" s="350"/>
      <c r="J1383" s="350" t="str">
        <f t="array" ref="J1383">IF(C1383="","",
  IF(LEFT(C1383,4)="2025",
    IFERROR(VLOOKUP(C1383,{'2025'!B:B,'2025'!A:A},2,FALSE),""),
    IF(LEFT(C1383,4)="2026",
      IFERROR(VLOOKUP(C1383,{'2026'!B:B,'2026'!A:A},2,FALSE),""),
      ""
    )
  )
)</f>
        <v/>
      </c>
    </row>
    <row r="1384" ht="22.5" customHeight="1">
      <c r="A1384" s="350"/>
      <c r="B1384" s="350"/>
      <c r="C1384" s="350"/>
      <c r="D1384" s="350"/>
      <c r="E1384" s="350"/>
      <c r="F1384" s="350"/>
      <c r="G1384" s="350"/>
      <c r="H1384" s="350"/>
      <c r="I1384" s="350"/>
      <c r="J1384" s="350" t="str">
        <f t="array" ref="J1384">IF(C1384="","",
  IF(LEFT(C1384,4)="2025",
    IFERROR(VLOOKUP(C1384,{'2025'!B:B,'2025'!A:A},2,FALSE),""),
    IF(LEFT(C1384,4)="2026",
      IFERROR(VLOOKUP(C1384,{'2026'!B:B,'2026'!A:A},2,FALSE),""),
      ""
    )
  )
)</f>
        <v/>
      </c>
    </row>
    <row r="1385" ht="22.5" customHeight="1">
      <c r="A1385" s="350"/>
      <c r="B1385" s="350"/>
      <c r="C1385" s="350"/>
      <c r="D1385" s="350"/>
      <c r="E1385" s="350"/>
      <c r="F1385" s="350"/>
      <c r="G1385" s="350"/>
      <c r="H1385" s="350"/>
      <c r="I1385" s="350"/>
      <c r="J1385" s="350" t="str">
        <f t="array" ref="J1385">IF(C1385="","",
  IF(LEFT(C1385,4)="2025",
    IFERROR(VLOOKUP(C1385,{'2025'!B:B,'2025'!A:A},2,FALSE),""),
    IF(LEFT(C1385,4)="2026",
      IFERROR(VLOOKUP(C1385,{'2026'!B:B,'2026'!A:A},2,FALSE),""),
      ""
    )
  )
)</f>
        <v/>
      </c>
    </row>
    <row r="1386" ht="22.5" customHeight="1">
      <c r="A1386" s="350"/>
      <c r="B1386" s="350"/>
      <c r="C1386" s="350"/>
      <c r="D1386" s="350"/>
      <c r="E1386" s="350"/>
      <c r="F1386" s="350"/>
      <c r="G1386" s="350"/>
      <c r="H1386" s="350"/>
      <c r="I1386" s="350"/>
      <c r="J1386" s="350" t="str">
        <f t="array" ref="J1386">IF(C1386="","",
  IF(LEFT(C1386,4)="2025",
    IFERROR(VLOOKUP(C1386,{'2025'!B:B,'2025'!A:A},2,FALSE),""),
    IF(LEFT(C1386,4)="2026",
      IFERROR(VLOOKUP(C1386,{'2026'!B:B,'2026'!A:A},2,FALSE),""),
      ""
    )
  )
)</f>
        <v/>
      </c>
    </row>
    <row r="1387" ht="22.5" customHeight="1">
      <c r="A1387" s="350"/>
      <c r="B1387" s="350"/>
      <c r="C1387" s="350"/>
      <c r="D1387" s="350"/>
      <c r="E1387" s="350"/>
      <c r="F1387" s="350"/>
      <c r="G1387" s="350"/>
      <c r="H1387" s="350"/>
      <c r="I1387" s="350"/>
      <c r="J1387" s="350" t="str">
        <f t="array" ref="J1387">IF(C1387="","",
  IF(LEFT(C1387,4)="2025",
    IFERROR(VLOOKUP(C1387,{'2025'!B:B,'2025'!A:A},2,FALSE),""),
    IF(LEFT(C1387,4)="2026",
      IFERROR(VLOOKUP(C1387,{'2026'!B:B,'2026'!A:A},2,FALSE),""),
      ""
    )
  )
)</f>
        <v/>
      </c>
    </row>
    <row r="1388" ht="22.5" customHeight="1">
      <c r="A1388" s="350"/>
      <c r="B1388" s="350"/>
      <c r="C1388" s="350"/>
      <c r="D1388" s="350"/>
      <c r="E1388" s="350"/>
      <c r="F1388" s="350"/>
      <c r="G1388" s="350"/>
      <c r="H1388" s="350"/>
      <c r="I1388" s="350"/>
      <c r="J1388" s="350" t="str">
        <f t="array" ref="J1388">IF(C1388="","",
  IF(LEFT(C1388,4)="2025",
    IFERROR(VLOOKUP(C1388,{'2025'!B:B,'2025'!A:A},2,FALSE),""),
    IF(LEFT(C1388,4)="2026",
      IFERROR(VLOOKUP(C1388,{'2026'!B:B,'2026'!A:A},2,FALSE),""),
      ""
    )
  )
)</f>
        <v/>
      </c>
    </row>
    <row r="1389" ht="22.5" customHeight="1">
      <c r="A1389" s="350"/>
      <c r="B1389" s="350"/>
      <c r="C1389" s="350"/>
      <c r="D1389" s="350"/>
      <c r="E1389" s="350"/>
      <c r="F1389" s="350"/>
      <c r="G1389" s="350"/>
      <c r="H1389" s="350"/>
      <c r="I1389" s="350"/>
      <c r="J1389" s="350" t="str">
        <f t="array" ref="J1389">IF(C1389="","",
  IF(LEFT(C1389,4)="2025",
    IFERROR(VLOOKUP(C1389,{'2025'!B:B,'2025'!A:A},2,FALSE),""),
    IF(LEFT(C1389,4)="2026",
      IFERROR(VLOOKUP(C1389,{'2026'!B:B,'2026'!A:A},2,FALSE),""),
      ""
    )
  )
)</f>
        <v/>
      </c>
    </row>
    <row r="1390" ht="22.5" customHeight="1">
      <c r="A1390" s="350"/>
      <c r="B1390" s="350"/>
      <c r="C1390" s="350"/>
      <c r="D1390" s="350"/>
      <c r="E1390" s="350"/>
      <c r="F1390" s="350"/>
      <c r="G1390" s="350"/>
      <c r="H1390" s="350"/>
      <c r="I1390" s="350"/>
      <c r="J1390" s="350" t="str">
        <f t="array" ref="J1390">IF(C1390="","",
  IF(LEFT(C1390,4)="2025",
    IFERROR(VLOOKUP(C1390,{'2025'!B:B,'2025'!A:A},2,FALSE),""),
    IF(LEFT(C1390,4)="2026",
      IFERROR(VLOOKUP(C1390,{'2026'!B:B,'2026'!A:A},2,FALSE),""),
      ""
    )
  )
)</f>
        <v/>
      </c>
    </row>
    <row r="1391" ht="22.5" customHeight="1">
      <c r="A1391" s="350"/>
      <c r="B1391" s="350"/>
      <c r="C1391" s="350"/>
      <c r="D1391" s="350"/>
      <c r="E1391" s="350"/>
      <c r="F1391" s="350"/>
      <c r="G1391" s="350"/>
      <c r="H1391" s="350"/>
      <c r="I1391" s="350"/>
      <c r="J1391" s="350" t="str">
        <f t="array" ref="J1391">IF(C1391="","",
  IF(LEFT(C1391,4)="2025",
    IFERROR(VLOOKUP(C1391,{'2025'!B:B,'2025'!A:A},2,FALSE),""),
    IF(LEFT(C1391,4)="2026",
      IFERROR(VLOOKUP(C1391,{'2026'!B:B,'2026'!A:A},2,FALSE),""),
      ""
    )
  )
)</f>
        <v/>
      </c>
    </row>
    <row r="1392" ht="22.5" customHeight="1">
      <c r="A1392" s="350"/>
      <c r="B1392" s="350"/>
      <c r="C1392" s="350"/>
      <c r="D1392" s="350"/>
      <c r="E1392" s="350"/>
      <c r="F1392" s="350"/>
      <c r="G1392" s="350"/>
      <c r="H1392" s="350"/>
      <c r="I1392" s="350"/>
      <c r="J1392" s="350" t="str">
        <f t="array" ref="J1392">IF(C1392="","",
  IF(LEFT(C1392,4)="2025",
    IFERROR(VLOOKUP(C1392,{'2025'!B:B,'2025'!A:A},2,FALSE),""),
    IF(LEFT(C1392,4)="2026",
      IFERROR(VLOOKUP(C1392,{'2026'!B:B,'2026'!A:A},2,FALSE),""),
      ""
    )
  )
)</f>
        <v/>
      </c>
    </row>
    <row r="1393" ht="22.5" customHeight="1">
      <c r="A1393" s="350"/>
      <c r="B1393" s="350"/>
      <c r="C1393" s="350"/>
      <c r="D1393" s="350"/>
      <c r="E1393" s="350"/>
      <c r="F1393" s="350"/>
      <c r="G1393" s="350"/>
      <c r="H1393" s="350"/>
      <c r="I1393" s="350"/>
      <c r="J1393" s="350" t="str">
        <f t="array" ref="J1393">IF(C1393="","",
  IF(LEFT(C1393,4)="2025",
    IFERROR(VLOOKUP(C1393,{'2025'!B:B,'2025'!A:A},2,FALSE),""),
    IF(LEFT(C1393,4)="2026",
      IFERROR(VLOOKUP(C1393,{'2026'!B:B,'2026'!A:A},2,FALSE),""),
      ""
    )
  )
)</f>
        <v/>
      </c>
    </row>
    <row r="1394" ht="22.5" customHeight="1">
      <c r="A1394" s="350"/>
      <c r="B1394" s="350"/>
      <c r="C1394" s="350"/>
      <c r="D1394" s="350"/>
      <c r="E1394" s="350"/>
      <c r="F1394" s="350"/>
      <c r="G1394" s="350"/>
      <c r="H1394" s="350"/>
      <c r="I1394" s="350"/>
      <c r="J1394" s="350" t="str">
        <f t="array" ref="J1394">IF(C1394="","",
  IF(LEFT(C1394,4)="2025",
    IFERROR(VLOOKUP(C1394,{'2025'!B:B,'2025'!A:A},2,FALSE),""),
    IF(LEFT(C1394,4)="2026",
      IFERROR(VLOOKUP(C1394,{'2026'!B:B,'2026'!A:A},2,FALSE),""),
      ""
    )
  )
)</f>
        <v/>
      </c>
    </row>
    <row r="1395" ht="22.5" customHeight="1">
      <c r="A1395" s="350"/>
      <c r="B1395" s="350"/>
      <c r="C1395" s="350"/>
      <c r="D1395" s="350"/>
      <c r="E1395" s="350"/>
      <c r="F1395" s="350"/>
      <c r="G1395" s="350"/>
      <c r="H1395" s="350"/>
      <c r="I1395" s="350"/>
      <c r="J1395" s="350" t="str">
        <f t="array" ref="J1395">IF(C1395="","",
  IF(LEFT(C1395,4)="2025",
    IFERROR(VLOOKUP(C1395,{'2025'!B:B,'2025'!A:A},2,FALSE),""),
    IF(LEFT(C1395,4)="2026",
      IFERROR(VLOOKUP(C1395,{'2026'!B:B,'2026'!A:A},2,FALSE),""),
      ""
    )
  )
)</f>
        <v/>
      </c>
    </row>
    <row r="1396" ht="22.5" customHeight="1">
      <c r="A1396" s="350"/>
      <c r="B1396" s="350"/>
      <c r="C1396" s="350"/>
      <c r="D1396" s="350"/>
      <c r="E1396" s="350"/>
      <c r="F1396" s="350"/>
      <c r="G1396" s="350"/>
      <c r="H1396" s="350"/>
      <c r="I1396" s="350"/>
      <c r="J1396" s="350" t="str">
        <f t="array" ref="J1396">IF(C1396="","",
  IF(LEFT(C1396,4)="2025",
    IFERROR(VLOOKUP(C1396,{'2025'!B:B,'2025'!A:A},2,FALSE),""),
    IF(LEFT(C1396,4)="2026",
      IFERROR(VLOOKUP(C1396,{'2026'!B:B,'2026'!A:A},2,FALSE),""),
      ""
    )
  )
)</f>
        <v/>
      </c>
    </row>
    <row r="1397" ht="22.5" customHeight="1">
      <c r="A1397" s="350"/>
      <c r="B1397" s="350"/>
      <c r="C1397" s="350"/>
      <c r="D1397" s="350"/>
      <c r="E1397" s="350"/>
      <c r="F1397" s="350"/>
      <c r="G1397" s="350"/>
      <c r="H1397" s="350"/>
      <c r="I1397" s="350"/>
      <c r="J1397" s="350" t="str">
        <f t="array" ref="J1397">IF(C1397="","",
  IF(LEFT(C1397,4)="2025",
    IFERROR(VLOOKUP(C1397,{'2025'!B:B,'2025'!A:A},2,FALSE),""),
    IF(LEFT(C1397,4)="2026",
      IFERROR(VLOOKUP(C1397,{'2026'!B:B,'2026'!A:A},2,FALSE),""),
      ""
    )
  )
)</f>
        <v/>
      </c>
    </row>
    <row r="1398" ht="22.5" customHeight="1">
      <c r="A1398" s="350"/>
      <c r="B1398" s="350"/>
      <c r="C1398" s="350"/>
      <c r="D1398" s="350"/>
      <c r="E1398" s="350"/>
      <c r="F1398" s="350"/>
      <c r="G1398" s="350"/>
      <c r="H1398" s="350"/>
      <c r="I1398" s="350"/>
      <c r="J1398" s="350" t="str">
        <f t="array" ref="J1398">IF(C1398="","",
  IF(LEFT(C1398,4)="2025",
    IFERROR(VLOOKUP(C1398,{'2025'!B:B,'2025'!A:A},2,FALSE),""),
    IF(LEFT(C1398,4)="2026",
      IFERROR(VLOOKUP(C1398,{'2026'!B:B,'2026'!A:A},2,FALSE),""),
      ""
    )
  )
)</f>
        <v/>
      </c>
    </row>
    <row r="1399" ht="22.5" customHeight="1">
      <c r="A1399" s="350"/>
      <c r="B1399" s="350"/>
      <c r="C1399" s="350"/>
      <c r="D1399" s="350"/>
      <c r="E1399" s="350"/>
      <c r="F1399" s="350"/>
      <c r="G1399" s="350"/>
      <c r="H1399" s="350"/>
      <c r="I1399" s="350"/>
      <c r="J1399" s="350" t="str">
        <f t="array" ref="J1399">IF(C1399="","",
  IF(LEFT(C1399,4)="2025",
    IFERROR(VLOOKUP(C1399,{'2025'!B:B,'2025'!A:A},2,FALSE),""),
    IF(LEFT(C1399,4)="2026",
      IFERROR(VLOOKUP(C1399,{'2026'!B:B,'2026'!A:A},2,FALSE),""),
      ""
    )
  )
)</f>
        <v/>
      </c>
    </row>
    <row r="1400" ht="22.5" customHeight="1">
      <c r="A1400" s="350"/>
      <c r="B1400" s="350"/>
      <c r="C1400" s="350"/>
      <c r="D1400" s="350"/>
      <c r="E1400" s="350"/>
      <c r="F1400" s="350"/>
      <c r="G1400" s="350"/>
      <c r="H1400" s="350"/>
      <c r="I1400" s="350"/>
      <c r="J1400" s="350" t="str">
        <f t="array" ref="J1400">IF(C1400="","",
  IF(LEFT(C1400,4)="2025",
    IFERROR(VLOOKUP(C1400,{'2025'!B:B,'2025'!A:A},2,FALSE),""),
    IF(LEFT(C1400,4)="2026",
      IFERROR(VLOOKUP(C1400,{'2026'!B:B,'2026'!A:A},2,FALSE),""),
      ""
    )
  )
)</f>
        <v/>
      </c>
    </row>
    <row r="1401" ht="22.5" customHeight="1">
      <c r="A1401" s="350"/>
      <c r="B1401" s="350"/>
      <c r="C1401" s="350"/>
      <c r="D1401" s="350"/>
      <c r="E1401" s="350"/>
      <c r="F1401" s="350"/>
      <c r="G1401" s="350"/>
      <c r="H1401" s="350"/>
      <c r="I1401" s="350"/>
      <c r="J1401" s="350" t="str">
        <f t="array" ref="J1401">IF(C1401="","",
  IF(LEFT(C1401,4)="2025",
    IFERROR(VLOOKUP(C1401,{'2025'!B:B,'2025'!A:A},2,FALSE),""),
    IF(LEFT(C1401,4)="2026",
      IFERROR(VLOOKUP(C1401,{'2026'!B:B,'2026'!A:A},2,FALSE),""),
      ""
    )
  )
)</f>
        <v/>
      </c>
    </row>
    <row r="1402" ht="22.5" customHeight="1">
      <c r="A1402" s="350"/>
      <c r="B1402" s="350"/>
      <c r="C1402" s="350"/>
      <c r="D1402" s="350"/>
      <c r="E1402" s="350"/>
      <c r="F1402" s="350"/>
      <c r="G1402" s="350"/>
      <c r="H1402" s="350"/>
      <c r="I1402" s="350"/>
      <c r="J1402" s="350" t="str">
        <f t="array" ref="J1402">IF(C1402="","",
  IF(LEFT(C1402,4)="2025",
    IFERROR(VLOOKUP(C1402,{'2025'!B:B,'2025'!A:A},2,FALSE),""),
    IF(LEFT(C1402,4)="2026",
      IFERROR(VLOOKUP(C1402,{'2026'!B:B,'2026'!A:A},2,FALSE),""),
      ""
    )
  )
)</f>
        <v/>
      </c>
    </row>
    <row r="1403" ht="22.5" customHeight="1">
      <c r="A1403" s="350"/>
      <c r="B1403" s="350"/>
      <c r="C1403" s="350"/>
      <c r="D1403" s="350"/>
      <c r="E1403" s="350"/>
      <c r="F1403" s="350"/>
      <c r="G1403" s="350"/>
      <c r="H1403" s="350"/>
      <c r="I1403" s="350"/>
      <c r="J1403" s="350" t="str">
        <f t="array" ref="J1403">IF(C1403="","",
  IF(LEFT(C1403,4)="2025",
    IFERROR(VLOOKUP(C1403,{'2025'!B:B,'2025'!A:A},2,FALSE),""),
    IF(LEFT(C1403,4)="2026",
      IFERROR(VLOOKUP(C1403,{'2026'!B:B,'2026'!A:A},2,FALSE),""),
      ""
    )
  )
)</f>
        <v/>
      </c>
    </row>
    <row r="1404" ht="22.5" customHeight="1">
      <c r="A1404" s="350"/>
      <c r="B1404" s="350"/>
      <c r="C1404" s="350"/>
      <c r="D1404" s="350"/>
      <c r="E1404" s="350"/>
      <c r="F1404" s="350"/>
      <c r="G1404" s="350"/>
      <c r="H1404" s="350"/>
      <c r="I1404" s="350"/>
      <c r="J1404" s="350" t="str">
        <f t="array" ref="J1404">IF(C1404="","",
  IF(LEFT(C1404,4)="2025",
    IFERROR(VLOOKUP(C1404,{'2025'!B:B,'2025'!A:A},2,FALSE),""),
    IF(LEFT(C1404,4)="2026",
      IFERROR(VLOOKUP(C1404,{'2026'!B:B,'2026'!A:A},2,FALSE),""),
      ""
    )
  )
)</f>
        <v/>
      </c>
    </row>
    <row r="1405" ht="22.5" customHeight="1">
      <c r="A1405" s="350"/>
      <c r="B1405" s="350"/>
      <c r="C1405" s="350"/>
      <c r="D1405" s="350"/>
      <c r="E1405" s="350"/>
      <c r="F1405" s="350"/>
      <c r="G1405" s="350"/>
      <c r="H1405" s="350"/>
      <c r="I1405" s="350"/>
      <c r="J1405" s="350" t="str">
        <f t="array" ref="J1405">IF(C1405="","",
  IF(LEFT(C1405,4)="2025",
    IFERROR(VLOOKUP(C1405,{'2025'!B:B,'2025'!A:A},2,FALSE),""),
    IF(LEFT(C1405,4)="2026",
      IFERROR(VLOOKUP(C1405,{'2026'!B:B,'2026'!A:A},2,FALSE),""),
      ""
    )
  )
)</f>
        <v/>
      </c>
    </row>
    <row r="1406" ht="22.5" customHeight="1">
      <c r="A1406" s="350"/>
      <c r="B1406" s="350"/>
      <c r="C1406" s="350"/>
      <c r="D1406" s="350"/>
      <c r="E1406" s="350"/>
      <c r="F1406" s="350"/>
      <c r="G1406" s="350"/>
      <c r="H1406" s="350"/>
      <c r="I1406" s="350"/>
      <c r="J1406" s="350" t="str">
        <f t="array" ref="J1406">IF(C1406="","",
  IF(LEFT(C1406,4)="2025",
    IFERROR(VLOOKUP(C1406,{'2025'!B:B,'2025'!A:A},2,FALSE),""),
    IF(LEFT(C1406,4)="2026",
      IFERROR(VLOOKUP(C1406,{'2026'!B:B,'2026'!A:A},2,FALSE),""),
      ""
    )
  )
)</f>
        <v/>
      </c>
    </row>
    <row r="1407" ht="22.5" customHeight="1">
      <c r="A1407" s="350"/>
      <c r="B1407" s="350"/>
      <c r="C1407" s="350"/>
      <c r="D1407" s="350"/>
      <c r="E1407" s="350"/>
      <c r="F1407" s="350"/>
      <c r="G1407" s="350"/>
      <c r="H1407" s="350"/>
      <c r="I1407" s="350"/>
      <c r="J1407" s="350" t="str">
        <f t="array" ref="J1407">IF(C1407="","",
  IF(LEFT(C1407,4)="2025",
    IFERROR(VLOOKUP(C1407,{'2025'!B:B,'2025'!A:A},2,FALSE),""),
    IF(LEFT(C1407,4)="2026",
      IFERROR(VLOOKUP(C1407,{'2026'!B:B,'2026'!A:A},2,FALSE),""),
      ""
    )
  )
)</f>
        <v/>
      </c>
    </row>
    <row r="1408" ht="22.5" customHeight="1">
      <c r="A1408" s="350"/>
      <c r="B1408" s="350"/>
      <c r="C1408" s="350"/>
      <c r="D1408" s="350"/>
      <c r="E1408" s="350"/>
      <c r="F1408" s="350"/>
      <c r="G1408" s="350"/>
      <c r="H1408" s="350"/>
      <c r="I1408" s="350"/>
      <c r="J1408" s="350" t="str">
        <f t="array" ref="J1408">IF(C1408="","",
  IF(LEFT(C1408,4)="2025",
    IFERROR(VLOOKUP(C1408,{'2025'!B:B,'2025'!A:A},2,FALSE),""),
    IF(LEFT(C1408,4)="2026",
      IFERROR(VLOOKUP(C1408,{'2026'!B:B,'2026'!A:A},2,FALSE),""),
      ""
    )
  )
)</f>
        <v/>
      </c>
    </row>
    <row r="1409" ht="22.5" customHeight="1">
      <c r="A1409" s="350"/>
      <c r="B1409" s="350"/>
      <c r="C1409" s="350"/>
      <c r="D1409" s="350"/>
      <c r="E1409" s="350"/>
      <c r="F1409" s="350"/>
      <c r="G1409" s="350"/>
      <c r="H1409" s="350"/>
      <c r="I1409" s="350"/>
      <c r="J1409" s="350" t="str">
        <f t="array" ref="J1409">IF(C1409="","",
  IF(LEFT(C1409,4)="2025",
    IFERROR(VLOOKUP(C1409,{'2025'!B:B,'2025'!A:A},2,FALSE),""),
    IF(LEFT(C1409,4)="2026",
      IFERROR(VLOOKUP(C1409,{'2026'!B:B,'2026'!A:A},2,FALSE),""),
      ""
    )
  )
)</f>
        <v/>
      </c>
    </row>
    <row r="1410" ht="22.5" customHeight="1">
      <c r="A1410" s="350"/>
      <c r="B1410" s="350"/>
      <c r="C1410" s="350"/>
      <c r="D1410" s="350"/>
      <c r="E1410" s="350"/>
      <c r="F1410" s="350"/>
      <c r="G1410" s="350"/>
      <c r="H1410" s="350"/>
      <c r="I1410" s="350"/>
      <c r="J1410" s="350" t="str">
        <f t="array" ref="J1410">IF(C1410="","",
  IF(LEFT(C1410,4)="2025",
    IFERROR(VLOOKUP(C1410,{'2025'!B:B,'2025'!A:A},2,FALSE),""),
    IF(LEFT(C1410,4)="2026",
      IFERROR(VLOOKUP(C1410,{'2026'!B:B,'2026'!A:A},2,FALSE),""),
      ""
    )
  )
)</f>
        <v/>
      </c>
    </row>
    <row r="1411" ht="22.5" customHeight="1">
      <c r="A1411" s="350"/>
      <c r="B1411" s="350"/>
      <c r="C1411" s="350"/>
      <c r="D1411" s="350"/>
      <c r="E1411" s="350"/>
      <c r="F1411" s="350"/>
      <c r="G1411" s="350"/>
      <c r="H1411" s="350"/>
      <c r="I1411" s="350"/>
      <c r="J1411" s="350" t="str">
        <f t="array" ref="J1411">IF(C1411="","",
  IF(LEFT(C1411,4)="2025",
    IFERROR(VLOOKUP(C1411,{'2025'!B:B,'2025'!A:A},2,FALSE),""),
    IF(LEFT(C1411,4)="2026",
      IFERROR(VLOOKUP(C1411,{'2026'!B:B,'2026'!A:A},2,FALSE),""),
      ""
    )
  )
)</f>
        <v/>
      </c>
    </row>
    <row r="1412" ht="22.5" customHeight="1">
      <c r="A1412" s="350"/>
      <c r="B1412" s="350"/>
      <c r="C1412" s="350"/>
      <c r="D1412" s="350"/>
      <c r="E1412" s="350"/>
      <c r="F1412" s="350"/>
      <c r="G1412" s="350"/>
      <c r="H1412" s="350"/>
      <c r="I1412" s="350"/>
      <c r="J1412" s="350" t="str">
        <f t="array" ref="J1412">IF(C1412="","",
  IF(LEFT(C1412,4)="2025",
    IFERROR(VLOOKUP(C1412,{'2025'!B:B,'2025'!A:A},2,FALSE),""),
    IF(LEFT(C1412,4)="2026",
      IFERROR(VLOOKUP(C1412,{'2026'!B:B,'2026'!A:A},2,FALSE),""),
      ""
    )
  )
)</f>
        <v/>
      </c>
    </row>
    <row r="1413" ht="22.5" customHeight="1">
      <c r="A1413" s="350"/>
      <c r="B1413" s="350"/>
      <c r="C1413" s="350"/>
      <c r="D1413" s="350"/>
      <c r="E1413" s="350"/>
      <c r="F1413" s="350"/>
      <c r="G1413" s="350"/>
      <c r="H1413" s="350"/>
      <c r="I1413" s="350"/>
      <c r="J1413" s="350" t="str">
        <f t="array" ref="J1413">IF(C1413="","",
  IF(LEFT(C1413,4)="2025",
    IFERROR(VLOOKUP(C1413,{'2025'!B:B,'2025'!A:A},2,FALSE),""),
    IF(LEFT(C1413,4)="2026",
      IFERROR(VLOOKUP(C1413,{'2026'!B:B,'2026'!A:A},2,FALSE),""),
      ""
    )
  )
)</f>
        <v/>
      </c>
    </row>
    <row r="1414" ht="22.5" customHeight="1">
      <c r="A1414" s="350"/>
      <c r="B1414" s="350"/>
      <c r="C1414" s="350"/>
      <c r="D1414" s="350"/>
      <c r="E1414" s="350"/>
      <c r="F1414" s="350"/>
      <c r="G1414" s="350"/>
      <c r="H1414" s="350"/>
      <c r="I1414" s="350"/>
      <c r="J1414" s="350" t="str">
        <f t="array" ref="J1414">IF(C1414="","",
  IF(LEFT(C1414,4)="2025",
    IFERROR(VLOOKUP(C1414,{'2025'!B:B,'2025'!A:A},2,FALSE),""),
    IF(LEFT(C1414,4)="2026",
      IFERROR(VLOOKUP(C1414,{'2026'!B:B,'2026'!A:A},2,FALSE),""),
      ""
    )
  )
)</f>
        <v/>
      </c>
    </row>
    <row r="1415" ht="22.5" customHeight="1">
      <c r="A1415" s="350"/>
      <c r="B1415" s="350"/>
      <c r="C1415" s="350"/>
      <c r="D1415" s="350"/>
      <c r="E1415" s="350"/>
      <c r="F1415" s="350"/>
      <c r="G1415" s="350"/>
      <c r="H1415" s="350"/>
      <c r="I1415" s="350"/>
      <c r="J1415" s="350" t="str">
        <f t="array" ref="J1415">IF(C1415="","",
  IF(LEFT(C1415,4)="2025",
    IFERROR(VLOOKUP(C1415,{'2025'!B:B,'2025'!A:A},2,FALSE),""),
    IF(LEFT(C1415,4)="2026",
      IFERROR(VLOOKUP(C1415,{'2026'!B:B,'2026'!A:A},2,FALSE),""),
      ""
    )
  )
)</f>
        <v/>
      </c>
    </row>
    <row r="1416" ht="22.5" customHeight="1">
      <c r="A1416" s="350"/>
      <c r="B1416" s="350"/>
      <c r="C1416" s="350"/>
      <c r="D1416" s="350"/>
      <c r="E1416" s="350"/>
      <c r="F1416" s="350"/>
      <c r="G1416" s="350"/>
      <c r="H1416" s="350"/>
      <c r="I1416" s="350"/>
      <c r="J1416" s="350" t="str">
        <f t="array" ref="J1416">IF(C1416="","",
  IF(LEFT(C1416,4)="2025",
    IFERROR(VLOOKUP(C1416,{'2025'!B:B,'2025'!A:A},2,FALSE),""),
    IF(LEFT(C1416,4)="2026",
      IFERROR(VLOOKUP(C1416,{'2026'!B:B,'2026'!A:A},2,FALSE),""),
      ""
    )
  )
)</f>
        <v/>
      </c>
    </row>
    <row r="1417" ht="22.5" customHeight="1">
      <c r="A1417" s="350"/>
      <c r="B1417" s="350"/>
      <c r="C1417" s="350"/>
      <c r="D1417" s="350"/>
      <c r="E1417" s="350"/>
      <c r="F1417" s="350"/>
      <c r="G1417" s="350"/>
      <c r="H1417" s="350"/>
      <c r="I1417" s="350"/>
      <c r="J1417" s="350" t="str">
        <f t="array" ref="J1417">IF(C1417="","",
  IF(LEFT(C1417,4)="2025",
    IFERROR(VLOOKUP(C1417,{'2025'!B:B,'2025'!A:A},2,FALSE),""),
    IF(LEFT(C1417,4)="2026",
      IFERROR(VLOOKUP(C1417,{'2026'!B:B,'2026'!A:A},2,FALSE),""),
      ""
    )
  )
)</f>
        <v/>
      </c>
    </row>
    <row r="1418" ht="22.5" customHeight="1">
      <c r="A1418" s="350"/>
      <c r="B1418" s="350"/>
      <c r="C1418" s="350"/>
      <c r="D1418" s="350"/>
      <c r="E1418" s="350"/>
      <c r="F1418" s="350"/>
      <c r="G1418" s="350"/>
      <c r="H1418" s="350"/>
      <c r="I1418" s="350"/>
      <c r="J1418" s="350" t="str">
        <f t="array" ref="J1418">IF(C1418="","",
  IF(LEFT(C1418,4)="2025",
    IFERROR(VLOOKUP(C1418,{'2025'!B:B,'2025'!A:A},2,FALSE),""),
    IF(LEFT(C1418,4)="2026",
      IFERROR(VLOOKUP(C1418,{'2026'!B:B,'2026'!A:A},2,FALSE),""),
      ""
    )
  )
)</f>
        <v/>
      </c>
    </row>
    <row r="1419" ht="22.5" customHeight="1">
      <c r="A1419" s="350"/>
      <c r="B1419" s="350"/>
      <c r="C1419" s="350"/>
      <c r="D1419" s="350"/>
      <c r="E1419" s="350"/>
      <c r="F1419" s="350"/>
      <c r="G1419" s="350"/>
      <c r="H1419" s="350"/>
      <c r="I1419" s="350"/>
      <c r="J1419" s="350" t="str">
        <f t="array" ref="J1419">IF(C1419="","",
  IF(LEFT(C1419,4)="2025",
    IFERROR(VLOOKUP(C1419,{'2025'!B:B,'2025'!A:A},2,FALSE),""),
    IF(LEFT(C1419,4)="2026",
      IFERROR(VLOOKUP(C1419,{'2026'!B:B,'2026'!A:A},2,FALSE),""),
      ""
    )
  )
)</f>
        <v/>
      </c>
    </row>
    <row r="1420" ht="22.5" customHeight="1">
      <c r="A1420" s="350"/>
      <c r="B1420" s="350"/>
      <c r="C1420" s="350"/>
      <c r="D1420" s="350"/>
      <c r="E1420" s="350"/>
      <c r="F1420" s="350"/>
      <c r="G1420" s="350"/>
      <c r="H1420" s="350"/>
      <c r="I1420" s="350"/>
      <c r="J1420" s="350" t="str">
        <f t="array" ref="J1420">IF(C1420="","",
  IF(LEFT(C1420,4)="2025",
    IFERROR(VLOOKUP(C1420,{'2025'!B:B,'2025'!A:A},2,FALSE),""),
    IF(LEFT(C1420,4)="2026",
      IFERROR(VLOOKUP(C1420,{'2026'!B:B,'2026'!A:A},2,FALSE),""),
      ""
    )
  )
)</f>
        <v/>
      </c>
    </row>
    <row r="1421" ht="22.5" customHeight="1">
      <c r="A1421" s="350"/>
      <c r="B1421" s="350"/>
      <c r="C1421" s="350"/>
      <c r="D1421" s="350"/>
      <c r="E1421" s="350"/>
      <c r="F1421" s="350"/>
      <c r="G1421" s="350"/>
      <c r="H1421" s="350"/>
      <c r="I1421" s="350"/>
      <c r="J1421" s="350" t="str">
        <f t="array" ref="J1421">IF(C1421="","",
  IF(LEFT(C1421,4)="2025",
    IFERROR(VLOOKUP(C1421,{'2025'!B:B,'2025'!A:A},2,FALSE),""),
    IF(LEFT(C1421,4)="2026",
      IFERROR(VLOOKUP(C1421,{'2026'!B:B,'2026'!A:A},2,FALSE),""),
      ""
    )
  )
)</f>
        <v/>
      </c>
    </row>
    <row r="1422" ht="22.5" customHeight="1">
      <c r="A1422" s="350"/>
      <c r="B1422" s="350"/>
      <c r="C1422" s="350"/>
      <c r="D1422" s="350"/>
      <c r="E1422" s="350"/>
      <c r="F1422" s="350"/>
      <c r="G1422" s="350"/>
      <c r="H1422" s="350"/>
      <c r="I1422" s="350"/>
      <c r="J1422" s="350" t="str">
        <f t="array" ref="J1422">IF(C1422="","",
  IF(LEFT(C1422,4)="2025",
    IFERROR(VLOOKUP(C1422,{'2025'!B:B,'2025'!A:A},2,FALSE),""),
    IF(LEFT(C1422,4)="2026",
      IFERROR(VLOOKUP(C1422,{'2026'!B:B,'2026'!A:A},2,FALSE),""),
      ""
    )
  )
)</f>
        <v/>
      </c>
    </row>
    <row r="1423" ht="22.5" customHeight="1">
      <c r="A1423" s="350"/>
      <c r="B1423" s="350"/>
      <c r="C1423" s="350"/>
      <c r="D1423" s="350"/>
      <c r="E1423" s="350"/>
      <c r="F1423" s="350"/>
      <c r="G1423" s="350"/>
      <c r="H1423" s="350"/>
      <c r="I1423" s="350"/>
      <c r="J1423" s="350" t="str">
        <f t="array" ref="J1423">IF(C1423="","",
  IF(LEFT(C1423,4)="2025",
    IFERROR(VLOOKUP(C1423,{'2025'!B:B,'2025'!A:A},2,FALSE),""),
    IF(LEFT(C1423,4)="2026",
      IFERROR(VLOOKUP(C1423,{'2026'!B:B,'2026'!A:A},2,FALSE),""),
      ""
    )
  )
)</f>
        <v/>
      </c>
    </row>
    <row r="1424" ht="22.5" customHeight="1">
      <c r="A1424" s="350"/>
      <c r="B1424" s="350"/>
      <c r="C1424" s="350"/>
      <c r="D1424" s="350"/>
      <c r="E1424" s="350"/>
      <c r="F1424" s="350"/>
      <c r="G1424" s="350"/>
      <c r="H1424" s="350"/>
      <c r="I1424" s="350"/>
      <c r="J1424" s="350" t="str">
        <f t="array" ref="J1424">IF(C1424="","",
  IF(LEFT(C1424,4)="2025",
    IFERROR(VLOOKUP(C1424,{'2025'!B:B,'2025'!A:A},2,FALSE),""),
    IF(LEFT(C1424,4)="2026",
      IFERROR(VLOOKUP(C1424,{'2026'!B:B,'2026'!A:A},2,FALSE),""),
      ""
    )
  )
)</f>
        <v/>
      </c>
    </row>
    <row r="1425" ht="22.5" customHeight="1">
      <c r="A1425" s="350"/>
      <c r="B1425" s="350"/>
      <c r="C1425" s="350"/>
      <c r="D1425" s="350"/>
      <c r="E1425" s="350"/>
      <c r="F1425" s="350"/>
      <c r="G1425" s="350"/>
      <c r="H1425" s="350"/>
      <c r="I1425" s="350"/>
      <c r="J1425" s="350" t="str">
        <f t="array" ref="J1425">IF(C1425="","",
  IF(LEFT(C1425,4)="2025",
    IFERROR(VLOOKUP(C1425,{'2025'!B:B,'2025'!A:A},2,FALSE),""),
    IF(LEFT(C1425,4)="2026",
      IFERROR(VLOOKUP(C1425,{'2026'!B:B,'2026'!A:A},2,FALSE),""),
      ""
    )
  )
)</f>
        <v/>
      </c>
    </row>
    <row r="1426" ht="22.5" customHeight="1">
      <c r="A1426" s="350"/>
      <c r="B1426" s="350"/>
      <c r="C1426" s="350"/>
      <c r="D1426" s="350"/>
      <c r="E1426" s="350"/>
      <c r="F1426" s="350"/>
      <c r="G1426" s="350"/>
      <c r="H1426" s="350"/>
      <c r="I1426" s="350"/>
      <c r="J1426" s="350" t="str">
        <f t="array" ref="J1426">IF(C1426="","",
  IF(LEFT(C1426,4)="2025",
    IFERROR(VLOOKUP(C1426,{'2025'!B:B,'2025'!A:A},2,FALSE),""),
    IF(LEFT(C1426,4)="2026",
      IFERROR(VLOOKUP(C1426,{'2026'!B:B,'2026'!A:A},2,FALSE),""),
      ""
    )
  )
)</f>
        <v/>
      </c>
    </row>
    <row r="1427" ht="22.5" customHeight="1">
      <c r="A1427" s="350"/>
      <c r="B1427" s="350"/>
      <c r="C1427" s="350"/>
      <c r="D1427" s="350"/>
      <c r="E1427" s="350"/>
      <c r="F1427" s="350"/>
      <c r="G1427" s="350"/>
      <c r="H1427" s="350"/>
      <c r="I1427" s="350"/>
      <c r="J1427" s="350" t="str">
        <f t="array" ref="J1427">IF(C1427="","",
  IF(LEFT(C1427,4)="2025",
    IFERROR(VLOOKUP(C1427,{'2025'!B:B,'2025'!A:A},2,FALSE),""),
    IF(LEFT(C1427,4)="2026",
      IFERROR(VLOOKUP(C1427,{'2026'!B:B,'2026'!A:A},2,FALSE),""),
      ""
    )
  )
)</f>
        <v/>
      </c>
    </row>
    <row r="1428" ht="22.5" customHeight="1">
      <c r="A1428" s="350"/>
      <c r="B1428" s="350"/>
      <c r="C1428" s="350"/>
      <c r="D1428" s="350"/>
      <c r="E1428" s="350"/>
      <c r="F1428" s="350"/>
      <c r="G1428" s="350"/>
      <c r="H1428" s="350"/>
      <c r="I1428" s="350"/>
      <c r="J1428" s="350" t="str">
        <f t="array" ref="J1428">IF(C1428="","",
  IF(LEFT(C1428,4)="2025",
    IFERROR(VLOOKUP(C1428,{'2025'!B:B,'2025'!A:A},2,FALSE),""),
    IF(LEFT(C1428,4)="2026",
      IFERROR(VLOOKUP(C1428,{'2026'!B:B,'2026'!A:A},2,FALSE),""),
      ""
    )
  )
)</f>
        <v/>
      </c>
    </row>
    <row r="1429" ht="22.5" customHeight="1">
      <c r="A1429" s="350"/>
      <c r="B1429" s="350"/>
      <c r="C1429" s="350"/>
      <c r="D1429" s="350"/>
      <c r="E1429" s="350"/>
      <c r="F1429" s="350"/>
      <c r="G1429" s="350"/>
      <c r="H1429" s="350"/>
      <c r="I1429" s="350"/>
      <c r="J1429" s="350" t="str">
        <f t="array" ref="J1429">IF(C1429="","",
  IF(LEFT(C1429,4)="2025",
    IFERROR(VLOOKUP(C1429,{'2025'!B:B,'2025'!A:A},2,FALSE),""),
    IF(LEFT(C1429,4)="2026",
      IFERROR(VLOOKUP(C1429,{'2026'!B:B,'2026'!A:A},2,FALSE),""),
      ""
    )
  )
)</f>
        <v/>
      </c>
    </row>
    <row r="1430" ht="22.5" customHeight="1">
      <c r="A1430" s="350"/>
      <c r="B1430" s="350"/>
      <c r="C1430" s="350"/>
      <c r="D1430" s="350"/>
      <c r="E1430" s="350"/>
      <c r="F1430" s="350"/>
      <c r="G1430" s="350"/>
      <c r="H1430" s="350"/>
      <c r="I1430" s="350"/>
      <c r="J1430" s="350" t="str">
        <f t="array" ref="J1430">IF(C1430="","",
  IF(LEFT(C1430,4)="2025",
    IFERROR(VLOOKUP(C1430,{'2025'!B:B,'2025'!A:A},2,FALSE),""),
    IF(LEFT(C1430,4)="2026",
      IFERROR(VLOOKUP(C1430,{'2026'!B:B,'2026'!A:A},2,FALSE),""),
      ""
    )
  )
)</f>
        <v/>
      </c>
    </row>
    <row r="1431" ht="22.5" customHeight="1">
      <c r="A1431" s="350"/>
      <c r="B1431" s="350"/>
      <c r="C1431" s="350"/>
      <c r="D1431" s="350"/>
      <c r="E1431" s="350"/>
      <c r="F1431" s="350"/>
      <c r="G1431" s="350"/>
      <c r="H1431" s="350"/>
      <c r="I1431" s="350"/>
      <c r="J1431" s="350" t="str">
        <f t="array" ref="J1431">IF(C1431="","",
  IF(LEFT(C1431,4)="2025",
    IFERROR(VLOOKUP(C1431,{'2025'!B:B,'2025'!A:A},2,FALSE),""),
    IF(LEFT(C1431,4)="2026",
      IFERROR(VLOOKUP(C1431,{'2026'!B:B,'2026'!A:A},2,FALSE),""),
      ""
    )
  )
)</f>
        <v/>
      </c>
    </row>
    <row r="1432" ht="22.5" customHeight="1">
      <c r="A1432" s="350"/>
      <c r="B1432" s="350"/>
      <c r="C1432" s="350"/>
      <c r="D1432" s="350"/>
      <c r="E1432" s="350"/>
      <c r="F1432" s="350"/>
      <c r="G1432" s="350"/>
      <c r="H1432" s="350"/>
      <c r="I1432" s="350"/>
      <c r="J1432" s="350" t="str">
        <f t="array" ref="J1432">IF(C1432="","",
  IF(LEFT(C1432,4)="2025",
    IFERROR(VLOOKUP(C1432,{'2025'!B:B,'2025'!A:A},2,FALSE),""),
    IF(LEFT(C1432,4)="2026",
      IFERROR(VLOOKUP(C1432,{'2026'!B:B,'2026'!A:A},2,FALSE),""),
      ""
    )
  )
)</f>
        <v/>
      </c>
    </row>
    <row r="1433" ht="22.5" customHeight="1">
      <c r="A1433" s="350"/>
      <c r="B1433" s="350"/>
      <c r="C1433" s="350"/>
      <c r="D1433" s="350"/>
      <c r="E1433" s="350"/>
      <c r="F1433" s="350"/>
      <c r="G1433" s="350"/>
      <c r="H1433" s="350"/>
      <c r="I1433" s="350"/>
      <c r="J1433" s="350" t="str">
        <f t="array" ref="J1433">IF(C1433="","",
  IF(LEFT(C1433,4)="2025",
    IFERROR(VLOOKUP(C1433,{'2025'!B:B,'2025'!A:A},2,FALSE),""),
    IF(LEFT(C1433,4)="2026",
      IFERROR(VLOOKUP(C1433,{'2026'!B:B,'2026'!A:A},2,FALSE),""),
      ""
    )
  )
)</f>
        <v/>
      </c>
    </row>
    <row r="1434" ht="22.5" customHeight="1">
      <c r="A1434" s="350"/>
      <c r="B1434" s="350"/>
      <c r="C1434" s="350"/>
      <c r="D1434" s="350"/>
      <c r="E1434" s="350"/>
      <c r="F1434" s="350"/>
      <c r="G1434" s="350"/>
      <c r="H1434" s="350"/>
      <c r="I1434" s="350"/>
      <c r="J1434" s="350" t="str">
        <f t="array" ref="J1434">IF(C1434="","",
  IF(LEFT(C1434,4)="2025",
    IFERROR(VLOOKUP(C1434,{'2025'!B:B,'2025'!A:A},2,FALSE),""),
    IF(LEFT(C1434,4)="2026",
      IFERROR(VLOOKUP(C1434,{'2026'!B:B,'2026'!A:A},2,FALSE),""),
      ""
    )
  )
)</f>
        <v/>
      </c>
    </row>
    <row r="1435" ht="22.5" customHeight="1">
      <c r="A1435" s="350"/>
      <c r="B1435" s="350"/>
      <c r="C1435" s="350"/>
      <c r="D1435" s="350"/>
      <c r="E1435" s="350"/>
      <c r="F1435" s="350"/>
      <c r="G1435" s="350"/>
      <c r="H1435" s="350"/>
      <c r="I1435" s="350"/>
      <c r="J1435" s="350" t="str">
        <f t="array" ref="J1435">IF(C1435="","",
  IF(LEFT(C1435,4)="2025",
    IFERROR(VLOOKUP(C1435,{'2025'!B:B,'2025'!A:A},2,FALSE),""),
    IF(LEFT(C1435,4)="2026",
      IFERROR(VLOOKUP(C1435,{'2026'!B:B,'2026'!A:A},2,FALSE),""),
      ""
    )
  )
)</f>
        <v/>
      </c>
    </row>
    <row r="1436" ht="22.5" customHeight="1">
      <c r="A1436" s="350"/>
      <c r="B1436" s="350"/>
      <c r="C1436" s="350"/>
      <c r="D1436" s="350"/>
      <c r="E1436" s="350"/>
      <c r="F1436" s="350"/>
      <c r="G1436" s="350"/>
      <c r="H1436" s="350"/>
      <c r="I1436" s="350"/>
      <c r="J1436" s="350" t="str">
        <f t="array" ref="J1436">IF(C1436="","",
  IF(LEFT(C1436,4)="2025",
    IFERROR(VLOOKUP(C1436,{'2025'!B:B,'2025'!A:A},2,FALSE),""),
    IF(LEFT(C1436,4)="2026",
      IFERROR(VLOOKUP(C1436,{'2026'!B:B,'2026'!A:A},2,FALSE),""),
      ""
    )
  )
)</f>
        <v/>
      </c>
    </row>
    <row r="1437" ht="22.5" customHeight="1">
      <c r="A1437" s="350"/>
      <c r="B1437" s="350"/>
      <c r="C1437" s="350"/>
      <c r="D1437" s="350"/>
      <c r="E1437" s="350"/>
      <c r="F1437" s="350"/>
      <c r="G1437" s="350"/>
      <c r="H1437" s="350"/>
      <c r="I1437" s="350"/>
      <c r="J1437" s="350" t="str">
        <f t="array" ref="J1437">IF(C1437="","",
  IF(LEFT(C1437,4)="2025",
    IFERROR(VLOOKUP(C1437,{'2025'!B:B,'2025'!A:A},2,FALSE),""),
    IF(LEFT(C1437,4)="2026",
      IFERROR(VLOOKUP(C1437,{'2026'!B:B,'2026'!A:A},2,FALSE),""),
      ""
    )
  )
)</f>
        <v/>
      </c>
    </row>
    <row r="1438" ht="22.5" customHeight="1">
      <c r="A1438" s="350"/>
      <c r="B1438" s="350"/>
      <c r="C1438" s="350"/>
      <c r="D1438" s="350"/>
      <c r="E1438" s="350"/>
      <c r="F1438" s="350"/>
      <c r="G1438" s="350"/>
      <c r="H1438" s="350"/>
      <c r="I1438" s="350"/>
      <c r="J1438" s="350" t="str">
        <f t="array" ref="J1438">IF(C1438="","",
  IF(LEFT(C1438,4)="2025",
    IFERROR(VLOOKUP(C1438,{'2025'!B:B,'2025'!A:A},2,FALSE),""),
    IF(LEFT(C1438,4)="2026",
      IFERROR(VLOOKUP(C1438,{'2026'!B:B,'2026'!A:A},2,FALSE),""),
      ""
    )
  )
)</f>
        <v/>
      </c>
    </row>
    <row r="1439" ht="22.5" customHeight="1">
      <c r="A1439" s="350"/>
      <c r="B1439" s="350"/>
      <c r="C1439" s="350"/>
      <c r="D1439" s="350"/>
      <c r="E1439" s="350"/>
      <c r="F1439" s="350"/>
      <c r="G1439" s="350"/>
      <c r="H1439" s="350"/>
      <c r="I1439" s="350"/>
      <c r="J1439" s="350" t="str">
        <f t="array" ref="J1439">IF(C1439="","",
  IF(LEFT(C1439,4)="2025",
    IFERROR(VLOOKUP(C1439,{'2025'!B:B,'2025'!A:A},2,FALSE),""),
    IF(LEFT(C1439,4)="2026",
      IFERROR(VLOOKUP(C1439,{'2026'!B:B,'2026'!A:A},2,FALSE),""),
      ""
    )
  )
)</f>
        <v/>
      </c>
    </row>
    <row r="1440" ht="22.5" customHeight="1">
      <c r="A1440" s="350"/>
      <c r="B1440" s="350"/>
      <c r="C1440" s="350"/>
      <c r="D1440" s="350"/>
      <c r="E1440" s="350"/>
      <c r="F1440" s="350"/>
      <c r="G1440" s="350"/>
      <c r="H1440" s="350"/>
      <c r="I1440" s="350"/>
      <c r="J1440" s="350" t="str">
        <f t="array" ref="J1440">IF(C1440="","",
  IF(LEFT(C1440,4)="2025",
    IFERROR(VLOOKUP(C1440,{'2025'!B:B,'2025'!A:A},2,FALSE),""),
    IF(LEFT(C1440,4)="2026",
      IFERROR(VLOOKUP(C1440,{'2026'!B:B,'2026'!A:A},2,FALSE),""),
      ""
    )
  )
)</f>
        <v/>
      </c>
    </row>
    <row r="1441" ht="22.5" customHeight="1">
      <c r="A1441" s="350"/>
      <c r="B1441" s="350"/>
      <c r="C1441" s="350"/>
      <c r="D1441" s="350"/>
      <c r="E1441" s="350"/>
      <c r="F1441" s="350"/>
      <c r="G1441" s="350"/>
      <c r="H1441" s="350"/>
      <c r="I1441" s="350"/>
      <c r="J1441" s="350" t="str">
        <f t="array" ref="J1441">IF(C1441="","",
  IF(LEFT(C1441,4)="2025",
    IFERROR(VLOOKUP(C1441,{'2025'!B:B,'2025'!A:A},2,FALSE),""),
    IF(LEFT(C1441,4)="2026",
      IFERROR(VLOOKUP(C1441,{'2026'!B:B,'2026'!A:A},2,FALSE),""),
      ""
    )
  )
)</f>
        <v/>
      </c>
    </row>
    <row r="1442" ht="22.5" customHeight="1">
      <c r="A1442" s="350"/>
      <c r="B1442" s="350"/>
      <c r="C1442" s="350"/>
      <c r="D1442" s="350"/>
      <c r="E1442" s="350"/>
      <c r="F1442" s="350"/>
      <c r="G1442" s="350"/>
      <c r="H1442" s="350"/>
      <c r="I1442" s="350"/>
      <c r="J1442" s="350" t="str">
        <f t="array" ref="J1442">IF(C1442="","",
  IF(LEFT(C1442,4)="2025",
    IFERROR(VLOOKUP(C1442,{'2025'!B:B,'2025'!A:A},2,FALSE),""),
    IF(LEFT(C1442,4)="2026",
      IFERROR(VLOOKUP(C1442,{'2026'!B:B,'2026'!A:A},2,FALSE),""),
      ""
    )
  )
)</f>
        <v/>
      </c>
    </row>
    <row r="1443" ht="22.5" customHeight="1">
      <c r="A1443" s="350"/>
      <c r="B1443" s="350"/>
      <c r="C1443" s="350"/>
      <c r="D1443" s="350"/>
      <c r="E1443" s="350"/>
      <c r="F1443" s="350"/>
      <c r="G1443" s="350"/>
      <c r="H1443" s="350"/>
      <c r="I1443" s="350"/>
      <c r="J1443" s="350" t="str">
        <f t="array" ref="J1443">IF(C1443="","",
  IF(LEFT(C1443,4)="2025",
    IFERROR(VLOOKUP(C1443,{'2025'!B:B,'2025'!A:A},2,FALSE),""),
    IF(LEFT(C1443,4)="2026",
      IFERROR(VLOOKUP(C1443,{'2026'!B:B,'2026'!A:A},2,FALSE),""),
      ""
    )
  )
)</f>
        <v/>
      </c>
    </row>
    <row r="1444" ht="22.5" customHeight="1">
      <c r="A1444" s="350"/>
      <c r="B1444" s="350"/>
      <c r="C1444" s="350"/>
      <c r="D1444" s="350"/>
      <c r="E1444" s="350"/>
      <c r="F1444" s="350"/>
      <c r="G1444" s="350"/>
      <c r="H1444" s="350"/>
      <c r="I1444" s="350"/>
      <c r="J1444" s="350" t="str">
        <f t="array" ref="J1444">IF(C1444="","",
  IF(LEFT(C1444,4)="2025",
    IFERROR(VLOOKUP(C1444,{'2025'!B:B,'2025'!A:A},2,FALSE),""),
    IF(LEFT(C1444,4)="2026",
      IFERROR(VLOOKUP(C1444,{'2026'!B:B,'2026'!A:A},2,FALSE),""),
      ""
    )
  )
)</f>
        <v/>
      </c>
    </row>
    <row r="1445" ht="22.5" customHeight="1">
      <c r="A1445" s="350"/>
      <c r="B1445" s="350"/>
      <c r="C1445" s="350"/>
      <c r="D1445" s="350"/>
      <c r="E1445" s="350"/>
      <c r="F1445" s="350"/>
      <c r="G1445" s="350"/>
      <c r="H1445" s="350"/>
      <c r="I1445" s="350"/>
      <c r="J1445" s="350" t="str">
        <f t="array" ref="J1445">IF(C1445="","",
  IF(LEFT(C1445,4)="2025",
    IFERROR(VLOOKUP(C1445,{'2025'!B:B,'2025'!A:A},2,FALSE),""),
    IF(LEFT(C1445,4)="2026",
      IFERROR(VLOOKUP(C1445,{'2026'!B:B,'2026'!A:A},2,FALSE),""),
      ""
    )
  )
)</f>
        <v/>
      </c>
    </row>
    <row r="1446" ht="22.5" customHeight="1">
      <c r="A1446" s="350"/>
      <c r="B1446" s="350"/>
      <c r="C1446" s="350"/>
      <c r="D1446" s="350"/>
      <c r="E1446" s="350"/>
      <c r="F1446" s="350"/>
      <c r="G1446" s="350"/>
      <c r="H1446" s="350"/>
      <c r="I1446" s="350"/>
      <c r="J1446" s="350" t="str">
        <f t="array" ref="J1446">IF(C1446="","",
  IF(LEFT(C1446,4)="2025",
    IFERROR(VLOOKUP(C1446,{'2025'!B:B,'2025'!A:A},2,FALSE),""),
    IF(LEFT(C1446,4)="2026",
      IFERROR(VLOOKUP(C1446,{'2026'!B:B,'2026'!A:A},2,FALSE),""),
      ""
    )
  )
)</f>
        <v/>
      </c>
    </row>
    <row r="1447" ht="22.5" customHeight="1">
      <c r="A1447" s="350"/>
      <c r="B1447" s="350"/>
      <c r="C1447" s="350"/>
      <c r="D1447" s="350"/>
      <c r="E1447" s="350"/>
      <c r="F1447" s="350"/>
      <c r="G1447" s="350"/>
      <c r="H1447" s="350"/>
      <c r="I1447" s="350"/>
      <c r="J1447" s="350" t="str">
        <f t="array" ref="J1447">IF(C1447="","",
  IF(LEFT(C1447,4)="2025",
    IFERROR(VLOOKUP(C1447,{'2025'!B:B,'2025'!A:A},2,FALSE),""),
    IF(LEFT(C1447,4)="2026",
      IFERROR(VLOOKUP(C1447,{'2026'!B:B,'2026'!A:A},2,FALSE),""),
      ""
    )
  )
)</f>
        <v/>
      </c>
    </row>
    <row r="1448" ht="22.5" customHeight="1">
      <c r="A1448" s="350"/>
      <c r="B1448" s="350"/>
      <c r="C1448" s="350"/>
      <c r="D1448" s="350"/>
      <c r="E1448" s="350"/>
      <c r="F1448" s="350"/>
      <c r="G1448" s="350"/>
      <c r="H1448" s="350"/>
      <c r="I1448" s="350"/>
      <c r="J1448" s="350" t="str">
        <f t="array" ref="J1448">IF(C1448="","",
  IF(LEFT(C1448,4)="2025",
    IFERROR(VLOOKUP(C1448,{'2025'!B:B,'2025'!A:A},2,FALSE),""),
    IF(LEFT(C1448,4)="2026",
      IFERROR(VLOOKUP(C1448,{'2026'!B:B,'2026'!A:A},2,FALSE),""),
      ""
    )
  )
)</f>
        <v/>
      </c>
    </row>
    <row r="1449" ht="22.5" customHeight="1">
      <c r="A1449" s="350"/>
      <c r="B1449" s="350"/>
      <c r="C1449" s="350"/>
      <c r="D1449" s="350"/>
      <c r="E1449" s="350"/>
      <c r="F1449" s="350"/>
      <c r="G1449" s="350"/>
      <c r="H1449" s="350"/>
      <c r="I1449" s="350"/>
      <c r="J1449" s="350" t="str">
        <f t="array" ref="J1449">IF(C1449="","",
  IF(LEFT(C1449,4)="2025",
    IFERROR(VLOOKUP(C1449,{'2025'!B:B,'2025'!A:A},2,FALSE),""),
    IF(LEFT(C1449,4)="2026",
      IFERROR(VLOOKUP(C1449,{'2026'!B:B,'2026'!A:A},2,FALSE),""),
      ""
    )
  )
)</f>
        <v/>
      </c>
    </row>
    <row r="1450" ht="22.5" customHeight="1">
      <c r="A1450" s="350"/>
      <c r="B1450" s="350"/>
      <c r="C1450" s="350"/>
      <c r="D1450" s="350"/>
      <c r="E1450" s="350"/>
      <c r="F1450" s="350"/>
      <c r="G1450" s="350"/>
      <c r="H1450" s="350"/>
      <c r="I1450" s="350"/>
      <c r="J1450" s="350" t="str">
        <f t="array" ref="J1450">IF(C1450="","",
  IF(LEFT(C1450,4)="2025",
    IFERROR(VLOOKUP(C1450,{'2025'!B:B,'2025'!A:A},2,FALSE),""),
    IF(LEFT(C1450,4)="2026",
      IFERROR(VLOOKUP(C1450,{'2026'!B:B,'2026'!A:A},2,FALSE),""),
      ""
    )
  )
)</f>
        <v/>
      </c>
    </row>
    <row r="1451" ht="22.5" customHeight="1">
      <c r="A1451" s="350"/>
      <c r="B1451" s="350"/>
      <c r="C1451" s="350"/>
      <c r="D1451" s="350"/>
      <c r="E1451" s="350"/>
      <c r="F1451" s="350"/>
      <c r="G1451" s="350"/>
      <c r="H1451" s="350"/>
      <c r="I1451" s="350"/>
      <c r="J1451" s="350" t="str">
        <f t="array" ref="J1451">IF(C1451="","",
  IF(LEFT(C1451,4)="2025",
    IFERROR(VLOOKUP(C1451,{'2025'!B:B,'2025'!A:A},2,FALSE),""),
    IF(LEFT(C1451,4)="2026",
      IFERROR(VLOOKUP(C1451,{'2026'!B:B,'2026'!A:A},2,FALSE),""),
      ""
    )
  )
)</f>
        <v/>
      </c>
    </row>
    <row r="1452" ht="22.5" customHeight="1">
      <c r="A1452" s="350"/>
      <c r="B1452" s="350"/>
      <c r="C1452" s="350"/>
      <c r="D1452" s="350"/>
      <c r="E1452" s="350"/>
      <c r="F1452" s="350"/>
      <c r="G1452" s="350"/>
      <c r="H1452" s="350"/>
      <c r="I1452" s="350"/>
      <c r="J1452" s="350" t="str">
        <f t="array" ref="J1452">IF(C1452="","",
  IF(LEFT(C1452,4)="2025",
    IFERROR(VLOOKUP(C1452,{'2025'!B:B,'2025'!A:A},2,FALSE),""),
    IF(LEFT(C1452,4)="2026",
      IFERROR(VLOOKUP(C1452,{'2026'!B:B,'2026'!A:A},2,FALSE),""),
      ""
    )
  )
)</f>
        <v/>
      </c>
    </row>
    <row r="1453" ht="22.5" customHeight="1">
      <c r="A1453" s="350"/>
      <c r="B1453" s="350"/>
      <c r="C1453" s="350"/>
      <c r="D1453" s="350"/>
      <c r="E1453" s="350"/>
      <c r="F1453" s="350"/>
      <c r="G1453" s="350"/>
      <c r="H1453" s="350"/>
      <c r="I1453" s="350"/>
      <c r="J1453" s="350" t="str">
        <f t="array" ref="J1453">IF(C1453="","",
  IF(LEFT(C1453,4)="2025",
    IFERROR(VLOOKUP(C1453,{'2025'!B:B,'2025'!A:A},2,FALSE),""),
    IF(LEFT(C1453,4)="2026",
      IFERROR(VLOOKUP(C1453,{'2026'!B:B,'2026'!A:A},2,FALSE),""),
      ""
    )
  )
)</f>
        <v/>
      </c>
    </row>
    <row r="1454" ht="22.5" customHeight="1">
      <c r="A1454" s="350"/>
      <c r="B1454" s="350"/>
      <c r="C1454" s="350"/>
      <c r="D1454" s="350"/>
      <c r="E1454" s="350"/>
      <c r="F1454" s="350"/>
      <c r="G1454" s="350"/>
      <c r="H1454" s="350"/>
      <c r="I1454" s="350"/>
      <c r="J1454" s="350" t="str">
        <f t="array" ref="J1454">IF(C1454="","",
  IF(LEFT(C1454,4)="2025",
    IFERROR(VLOOKUP(C1454,{'2025'!B:B,'2025'!A:A},2,FALSE),""),
    IF(LEFT(C1454,4)="2026",
      IFERROR(VLOOKUP(C1454,{'2026'!B:B,'2026'!A:A},2,FALSE),""),
      ""
    )
  )
)</f>
        <v/>
      </c>
    </row>
    <row r="1455" ht="22.5" customHeight="1">
      <c r="A1455" s="350"/>
      <c r="B1455" s="350"/>
      <c r="C1455" s="350"/>
      <c r="D1455" s="350"/>
      <c r="E1455" s="350"/>
      <c r="F1455" s="350"/>
      <c r="G1455" s="350"/>
      <c r="H1455" s="350"/>
      <c r="I1455" s="350"/>
      <c r="J1455" s="350" t="str">
        <f t="array" ref="J1455">IF(C1455="","",
  IF(LEFT(C1455,4)="2025",
    IFERROR(VLOOKUP(C1455,{'2025'!B:B,'2025'!A:A},2,FALSE),""),
    IF(LEFT(C1455,4)="2026",
      IFERROR(VLOOKUP(C1455,{'2026'!B:B,'2026'!A:A},2,FALSE),""),
      ""
    )
  )
)</f>
        <v/>
      </c>
    </row>
    <row r="1456" ht="22.5" customHeight="1">
      <c r="A1456" s="350"/>
      <c r="B1456" s="350"/>
      <c r="C1456" s="350"/>
      <c r="D1456" s="350"/>
      <c r="E1456" s="350"/>
      <c r="F1456" s="350"/>
      <c r="G1456" s="350"/>
      <c r="H1456" s="350"/>
      <c r="I1456" s="350"/>
      <c r="J1456" s="350" t="str">
        <f t="array" ref="J1456">IF(C1456="","",
  IF(LEFT(C1456,4)="2025",
    IFERROR(VLOOKUP(C1456,{'2025'!B:B,'2025'!A:A},2,FALSE),""),
    IF(LEFT(C1456,4)="2026",
      IFERROR(VLOOKUP(C1456,{'2026'!B:B,'2026'!A:A},2,FALSE),""),
      ""
    )
  )
)</f>
        <v/>
      </c>
    </row>
    <row r="1457" ht="22.5" customHeight="1">
      <c r="A1457" s="350"/>
      <c r="B1457" s="350"/>
      <c r="C1457" s="350"/>
      <c r="D1457" s="350"/>
      <c r="E1457" s="350"/>
      <c r="F1457" s="350"/>
      <c r="G1457" s="350"/>
      <c r="H1457" s="350"/>
      <c r="I1457" s="350"/>
      <c r="J1457" s="350" t="str">
        <f t="array" ref="J1457">IF(C1457="","",
  IF(LEFT(C1457,4)="2025",
    IFERROR(VLOOKUP(C1457,{'2025'!B:B,'2025'!A:A},2,FALSE),""),
    IF(LEFT(C1457,4)="2026",
      IFERROR(VLOOKUP(C1457,{'2026'!B:B,'2026'!A:A},2,FALSE),""),
      ""
    )
  )
)</f>
        <v/>
      </c>
    </row>
    <row r="1458" ht="22.5" customHeight="1">
      <c r="A1458" s="350"/>
      <c r="B1458" s="350"/>
      <c r="C1458" s="350"/>
      <c r="D1458" s="350"/>
      <c r="E1458" s="350"/>
      <c r="F1458" s="350"/>
      <c r="G1458" s="350"/>
      <c r="H1458" s="350"/>
      <c r="I1458" s="350"/>
      <c r="J1458" s="350" t="str">
        <f t="array" ref="J1458">IF(C1458="","",
  IF(LEFT(C1458,4)="2025",
    IFERROR(VLOOKUP(C1458,{'2025'!B:B,'2025'!A:A},2,FALSE),""),
    IF(LEFT(C1458,4)="2026",
      IFERROR(VLOOKUP(C1458,{'2026'!B:B,'2026'!A:A},2,FALSE),""),
      ""
    )
  )
)</f>
        <v/>
      </c>
    </row>
    <row r="1459" ht="22.5" customHeight="1">
      <c r="A1459" s="350"/>
      <c r="B1459" s="350"/>
      <c r="C1459" s="350"/>
      <c r="D1459" s="350"/>
      <c r="E1459" s="350"/>
      <c r="F1459" s="350"/>
      <c r="G1459" s="350"/>
      <c r="H1459" s="350"/>
      <c r="I1459" s="350"/>
      <c r="J1459" s="350" t="str">
        <f t="array" ref="J1459">IF(C1459="","",
  IF(LEFT(C1459,4)="2025",
    IFERROR(VLOOKUP(C1459,{'2025'!B:B,'2025'!A:A},2,FALSE),""),
    IF(LEFT(C1459,4)="2026",
      IFERROR(VLOOKUP(C1459,{'2026'!B:B,'2026'!A:A},2,FALSE),""),
      ""
    )
  )
)</f>
        <v/>
      </c>
    </row>
    <row r="1460" ht="22.5" customHeight="1">
      <c r="A1460" s="350"/>
      <c r="B1460" s="350"/>
      <c r="C1460" s="350"/>
      <c r="D1460" s="350"/>
      <c r="E1460" s="350"/>
      <c r="F1460" s="350"/>
      <c r="G1460" s="350"/>
      <c r="H1460" s="350"/>
      <c r="I1460" s="350"/>
      <c r="J1460" s="350" t="str">
        <f t="array" ref="J1460">IF(C1460="","",
  IF(LEFT(C1460,4)="2025",
    IFERROR(VLOOKUP(C1460,{'2025'!B:B,'2025'!A:A},2,FALSE),""),
    IF(LEFT(C1460,4)="2026",
      IFERROR(VLOOKUP(C1460,{'2026'!B:B,'2026'!A:A},2,FALSE),""),
      ""
    )
  )
)</f>
        <v/>
      </c>
    </row>
    <row r="1461" ht="22.5" customHeight="1">
      <c r="A1461" s="350"/>
      <c r="B1461" s="350"/>
      <c r="C1461" s="350"/>
      <c r="D1461" s="350"/>
      <c r="E1461" s="350"/>
      <c r="F1461" s="350"/>
      <c r="G1461" s="350"/>
      <c r="H1461" s="350"/>
      <c r="I1461" s="350"/>
      <c r="J1461" s="350" t="str">
        <f t="array" ref="J1461">IF(C1461="","",
  IF(LEFT(C1461,4)="2025",
    IFERROR(VLOOKUP(C1461,{'2025'!B:B,'2025'!A:A},2,FALSE),""),
    IF(LEFT(C1461,4)="2026",
      IFERROR(VLOOKUP(C1461,{'2026'!B:B,'2026'!A:A},2,FALSE),""),
      ""
    )
  )
)</f>
        <v/>
      </c>
    </row>
    <row r="1462" ht="22.5" customHeight="1">
      <c r="A1462" s="350"/>
      <c r="B1462" s="350"/>
      <c r="C1462" s="350"/>
      <c r="D1462" s="350"/>
      <c r="E1462" s="350"/>
      <c r="F1462" s="350"/>
      <c r="G1462" s="350"/>
      <c r="H1462" s="350"/>
      <c r="I1462" s="350"/>
      <c r="J1462" s="350" t="str">
        <f t="array" ref="J1462">IF(C1462="","",
  IF(LEFT(C1462,4)="2025",
    IFERROR(VLOOKUP(C1462,{'2025'!B:B,'2025'!A:A},2,FALSE),""),
    IF(LEFT(C1462,4)="2026",
      IFERROR(VLOOKUP(C1462,{'2026'!B:B,'2026'!A:A},2,FALSE),""),
      ""
    )
  )
)</f>
        <v/>
      </c>
    </row>
    <row r="1463" ht="22.5" customHeight="1">
      <c r="A1463" s="350"/>
      <c r="B1463" s="350"/>
      <c r="C1463" s="350"/>
      <c r="D1463" s="350"/>
      <c r="E1463" s="350"/>
      <c r="F1463" s="350"/>
      <c r="G1463" s="350"/>
      <c r="H1463" s="350"/>
      <c r="I1463" s="350"/>
      <c r="J1463" s="350" t="str">
        <f t="array" ref="J1463">IF(C1463="","",
  IF(LEFT(C1463,4)="2025",
    IFERROR(VLOOKUP(C1463,{'2025'!B:B,'2025'!A:A},2,FALSE),""),
    IF(LEFT(C1463,4)="2026",
      IFERROR(VLOOKUP(C1463,{'2026'!B:B,'2026'!A:A},2,FALSE),""),
      ""
    )
  )
)</f>
        <v/>
      </c>
    </row>
    <row r="1464" ht="22.5" customHeight="1">
      <c r="A1464" s="350"/>
      <c r="B1464" s="350"/>
      <c r="C1464" s="350"/>
      <c r="D1464" s="350"/>
      <c r="E1464" s="350"/>
      <c r="F1464" s="350"/>
      <c r="G1464" s="350"/>
      <c r="H1464" s="350"/>
      <c r="I1464" s="350"/>
      <c r="J1464" s="350" t="str">
        <f t="array" ref="J1464">IF(C1464="","",
  IF(LEFT(C1464,4)="2025",
    IFERROR(VLOOKUP(C1464,{'2025'!B:B,'2025'!A:A},2,FALSE),""),
    IF(LEFT(C1464,4)="2026",
      IFERROR(VLOOKUP(C1464,{'2026'!B:B,'2026'!A:A},2,FALSE),""),
      ""
    )
  )
)</f>
        <v/>
      </c>
    </row>
    <row r="1465" ht="22.5" customHeight="1">
      <c r="A1465" s="350"/>
      <c r="B1465" s="350"/>
      <c r="C1465" s="350"/>
      <c r="D1465" s="350"/>
      <c r="E1465" s="350"/>
      <c r="F1465" s="350"/>
      <c r="G1465" s="350"/>
      <c r="H1465" s="350"/>
      <c r="I1465" s="350"/>
      <c r="J1465" s="350" t="str">
        <f t="array" ref="J1465">IF(C1465="","",
  IF(LEFT(C1465,4)="2025",
    IFERROR(VLOOKUP(C1465,{'2025'!B:B,'2025'!A:A},2,FALSE),""),
    IF(LEFT(C1465,4)="2026",
      IFERROR(VLOOKUP(C1465,{'2026'!B:B,'2026'!A:A},2,FALSE),""),
      ""
    )
  )
)</f>
        <v/>
      </c>
    </row>
    <row r="1466" ht="22.5" customHeight="1">
      <c r="A1466" s="350"/>
      <c r="B1466" s="350"/>
      <c r="C1466" s="350"/>
      <c r="D1466" s="350"/>
      <c r="E1466" s="350"/>
      <c r="F1466" s="350"/>
      <c r="G1466" s="350"/>
      <c r="H1466" s="350"/>
      <c r="I1466" s="350"/>
      <c r="J1466" s="350" t="str">
        <f t="array" ref="J1466">IF(C1466="","",
  IF(LEFT(C1466,4)="2025",
    IFERROR(VLOOKUP(C1466,{'2025'!B:B,'2025'!A:A},2,FALSE),""),
    IF(LEFT(C1466,4)="2026",
      IFERROR(VLOOKUP(C1466,{'2026'!B:B,'2026'!A:A},2,FALSE),""),
      ""
    )
  )
)</f>
        <v/>
      </c>
    </row>
    <row r="1467" ht="22.5" customHeight="1">
      <c r="A1467" s="350"/>
      <c r="B1467" s="350"/>
      <c r="C1467" s="350"/>
      <c r="D1467" s="350"/>
      <c r="E1467" s="350"/>
      <c r="F1467" s="350"/>
      <c r="G1467" s="350"/>
      <c r="H1467" s="350"/>
      <c r="I1467" s="350"/>
      <c r="J1467" s="350" t="str">
        <f t="array" ref="J1467">IF(C1467="","",
  IF(LEFT(C1467,4)="2025",
    IFERROR(VLOOKUP(C1467,{'2025'!B:B,'2025'!A:A},2,FALSE),""),
    IF(LEFT(C1467,4)="2026",
      IFERROR(VLOOKUP(C1467,{'2026'!B:B,'2026'!A:A},2,FALSE),""),
      ""
    )
  )
)</f>
        <v/>
      </c>
    </row>
    <row r="1468" ht="22.5" customHeight="1">
      <c r="A1468" s="350"/>
      <c r="B1468" s="350"/>
      <c r="C1468" s="350"/>
      <c r="D1468" s="350"/>
      <c r="E1468" s="350"/>
      <c r="F1468" s="350"/>
      <c r="G1468" s="350"/>
      <c r="H1468" s="350"/>
      <c r="I1468" s="350"/>
      <c r="J1468" s="350" t="str">
        <f t="array" ref="J1468">IF(C1468="","",
  IF(LEFT(C1468,4)="2025",
    IFERROR(VLOOKUP(C1468,{'2025'!B:B,'2025'!A:A},2,FALSE),""),
    IF(LEFT(C1468,4)="2026",
      IFERROR(VLOOKUP(C1468,{'2026'!B:B,'2026'!A:A},2,FALSE),""),
      ""
    )
  )
)</f>
        <v/>
      </c>
    </row>
    <row r="1469" ht="22.5" customHeight="1">
      <c r="A1469" s="350"/>
      <c r="B1469" s="350"/>
      <c r="C1469" s="350"/>
      <c r="D1469" s="350"/>
      <c r="E1469" s="350"/>
      <c r="F1469" s="350"/>
      <c r="G1469" s="350"/>
      <c r="H1469" s="350"/>
      <c r="I1469" s="350"/>
      <c r="J1469" s="350" t="str">
        <f t="array" ref="J1469">IF(C1469="","",
  IF(LEFT(C1469,4)="2025",
    IFERROR(VLOOKUP(C1469,{'2025'!B:B,'2025'!A:A},2,FALSE),""),
    IF(LEFT(C1469,4)="2026",
      IFERROR(VLOOKUP(C1469,{'2026'!B:B,'2026'!A:A},2,FALSE),""),
      ""
    )
  )
)</f>
        <v/>
      </c>
    </row>
    <row r="1470" ht="22.5" customHeight="1">
      <c r="A1470" s="350"/>
      <c r="B1470" s="350"/>
      <c r="C1470" s="350"/>
      <c r="D1470" s="350"/>
      <c r="E1470" s="350"/>
      <c r="F1470" s="350"/>
      <c r="G1470" s="350"/>
      <c r="H1470" s="350"/>
      <c r="I1470" s="350"/>
      <c r="J1470" s="350" t="str">
        <f t="array" ref="J1470">IF(C1470="","",
  IF(LEFT(C1470,4)="2025",
    IFERROR(VLOOKUP(C1470,{'2025'!B:B,'2025'!A:A},2,FALSE),""),
    IF(LEFT(C1470,4)="2026",
      IFERROR(VLOOKUP(C1470,{'2026'!B:B,'2026'!A:A},2,FALSE),""),
      ""
    )
  )
)</f>
        <v/>
      </c>
    </row>
    <row r="1471" ht="22.5" customHeight="1">
      <c r="A1471" s="350"/>
      <c r="B1471" s="350"/>
      <c r="C1471" s="350"/>
      <c r="D1471" s="350"/>
      <c r="E1471" s="350"/>
      <c r="F1471" s="350"/>
      <c r="G1471" s="350"/>
      <c r="H1471" s="350"/>
      <c r="I1471" s="350"/>
      <c r="J1471" s="350" t="str">
        <f t="array" ref="J1471">IF(C1471="","",
  IF(LEFT(C1471,4)="2025",
    IFERROR(VLOOKUP(C1471,{'2025'!B:B,'2025'!A:A},2,FALSE),""),
    IF(LEFT(C1471,4)="2026",
      IFERROR(VLOOKUP(C1471,{'2026'!B:B,'2026'!A:A},2,FALSE),""),
      ""
    )
  )
)</f>
        <v/>
      </c>
    </row>
    <row r="1472" ht="22.5" customHeight="1">
      <c r="A1472" s="350"/>
      <c r="B1472" s="350"/>
      <c r="C1472" s="350"/>
      <c r="D1472" s="350"/>
      <c r="E1472" s="350"/>
      <c r="F1472" s="350"/>
      <c r="G1472" s="350"/>
      <c r="H1472" s="350"/>
      <c r="I1472" s="350"/>
      <c r="J1472" s="350" t="str">
        <f t="array" ref="J1472">IF(C1472="","",
  IF(LEFT(C1472,4)="2025",
    IFERROR(VLOOKUP(C1472,{'2025'!B:B,'2025'!A:A},2,FALSE),""),
    IF(LEFT(C1472,4)="2026",
      IFERROR(VLOOKUP(C1472,{'2026'!B:B,'2026'!A:A},2,FALSE),""),
      ""
    )
  )
)</f>
        <v/>
      </c>
    </row>
    <row r="1473" ht="22.5" customHeight="1">
      <c r="A1473" s="350"/>
      <c r="B1473" s="350"/>
      <c r="C1473" s="350"/>
      <c r="D1473" s="350"/>
      <c r="E1473" s="350"/>
      <c r="F1473" s="350"/>
      <c r="G1473" s="350"/>
      <c r="H1473" s="350"/>
      <c r="I1473" s="350"/>
      <c r="J1473" s="350" t="str">
        <f t="array" ref="J1473">IF(C1473="","",
  IF(LEFT(C1473,4)="2025",
    IFERROR(VLOOKUP(C1473,{'2025'!B:B,'2025'!A:A},2,FALSE),""),
    IF(LEFT(C1473,4)="2026",
      IFERROR(VLOOKUP(C1473,{'2026'!B:B,'2026'!A:A},2,FALSE),""),
      ""
    )
  )
)</f>
        <v/>
      </c>
    </row>
    <row r="1474" ht="22.5" customHeight="1">
      <c r="A1474" s="350"/>
      <c r="B1474" s="350"/>
      <c r="C1474" s="350"/>
      <c r="D1474" s="350"/>
      <c r="E1474" s="350"/>
      <c r="F1474" s="350"/>
      <c r="G1474" s="350"/>
      <c r="H1474" s="350"/>
      <c r="I1474" s="350"/>
      <c r="J1474" s="350" t="str">
        <f t="array" ref="J1474">IF(C1474="","",
  IF(LEFT(C1474,4)="2025",
    IFERROR(VLOOKUP(C1474,{'2025'!B:B,'2025'!A:A},2,FALSE),""),
    IF(LEFT(C1474,4)="2026",
      IFERROR(VLOOKUP(C1474,{'2026'!B:B,'2026'!A:A},2,FALSE),""),
      ""
    )
  )
)</f>
        <v/>
      </c>
    </row>
    <row r="1475" ht="22.5" customHeight="1">
      <c r="A1475" s="350"/>
      <c r="B1475" s="350"/>
      <c r="C1475" s="350"/>
      <c r="D1475" s="350"/>
      <c r="E1475" s="350"/>
      <c r="F1475" s="350"/>
      <c r="G1475" s="350"/>
      <c r="H1475" s="350"/>
      <c r="I1475" s="350"/>
      <c r="J1475" s="350" t="str">
        <f t="array" ref="J1475">IF(C1475="","",
  IF(LEFT(C1475,4)="2025",
    IFERROR(VLOOKUP(C1475,{'2025'!B:B,'2025'!A:A},2,FALSE),""),
    IF(LEFT(C1475,4)="2026",
      IFERROR(VLOOKUP(C1475,{'2026'!B:B,'2026'!A:A},2,FALSE),""),
      ""
    )
  )
)</f>
        <v/>
      </c>
    </row>
    <row r="1476" ht="22.5" customHeight="1">
      <c r="A1476" s="350"/>
      <c r="B1476" s="350"/>
      <c r="C1476" s="350"/>
      <c r="D1476" s="350"/>
      <c r="E1476" s="350"/>
      <c r="F1476" s="350"/>
      <c r="G1476" s="350"/>
      <c r="H1476" s="350"/>
      <c r="I1476" s="350"/>
      <c r="J1476" s="350" t="str">
        <f t="array" ref="J1476">IF(C1476="","",
  IF(LEFT(C1476,4)="2025",
    IFERROR(VLOOKUP(C1476,{'2025'!B:B,'2025'!A:A},2,FALSE),""),
    IF(LEFT(C1476,4)="2026",
      IFERROR(VLOOKUP(C1476,{'2026'!B:B,'2026'!A:A},2,FALSE),""),
      ""
    )
  )
)</f>
        <v/>
      </c>
    </row>
    <row r="1477" ht="22.5" customHeight="1">
      <c r="A1477" s="350"/>
      <c r="B1477" s="350"/>
      <c r="C1477" s="350"/>
      <c r="D1477" s="350"/>
      <c r="E1477" s="350"/>
      <c r="F1477" s="350"/>
      <c r="G1477" s="350"/>
      <c r="H1477" s="350"/>
      <c r="I1477" s="350"/>
      <c r="J1477" s="350" t="str">
        <f t="array" ref="J1477">IF(C1477="","",
  IF(LEFT(C1477,4)="2025",
    IFERROR(VLOOKUP(C1477,{'2025'!B:B,'2025'!A:A},2,FALSE),""),
    IF(LEFT(C1477,4)="2026",
      IFERROR(VLOOKUP(C1477,{'2026'!B:B,'2026'!A:A},2,FALSE),""),
      ""
    )
  )
)</f>
        <v/>
      </c>
    </row>
    <row r="1478" ht="22.5" customHeight="1">
      <c r="A1478" s="350"/>
      <c r="B1478" s="350"/>
      <c r="C1478" s="350"/>
      <c r="D1478" s="350"/>
      <c r="E1478" s="350"/>
      <c r="F1478" s="350"/>
      <c r="G1478" s="350"/>
      <c r="H1478" s="350"/>
      <c r="I1478" s="350"/>
      <c r="J1478" s="350" t="str">
        <f t="array" ref="J1478">IF(C1478="","",
  IF(LEFT(C1478,4)="2025",
    IFERROR(VLOOKUP(C1478,{'2025'!B:B,'2025'!A:A},2,FALSE),""),
    IF(LEFT(C1478,4)="2026",
      IFERROR(VLOOKUP(C1478,{'2026'!B:B,'2026'!A:A},2,FALSE),""),
      ""
    )
  )
)</f>
        <v/>
      </c>
    </row>
    <row r="1479" ht="22.5" customHeight="1">
      <c r="A1479" s="350"/>
      <c r="B1479" s="350"/>
      <c r="C1479" s="350"/>
      <c r="D1479" s="350"/>
      <c r="E1479" s="350"/>
      <c r="F1479" s="350"/>
      <c r="G1479" s="350"/>
      <c r="H1479" s="350"/>
      <c r="I1479" s="350"/>
      <c r="J1479" s="350" t="str">
        <f t="array" ref="J1479">IF(C1479="","",
  IF(LEFT(C1479,4)="2025",
    IFERROR(VLOOKUP(C1479,{'2025'!B:B,'2025'!A:A},2,FALSE),""),
    IF(LEFT(C1479,4)="2026",
      IFERROR(VLOOKUP(C1479,{'2026'!B:B,'2026'!A:A},2,FALSE),""),
      ""
    )
  )
)</f>
        <v/>
      </c>
    </row>
    <row r="1480" ht="22.5" customHeight="1">
      <c r="A1480" s="350"/>
      <c r="B1480" s="350"/>
      <c r="C1480" s="350"/>
      <c r="D1480" s="350"/>
      <c r="E1480" s="350"/>
      <c r="F1480" s="350"/>
      <c r="G1480" s="350"/>
      <c r="H1480" s="350"/>
      <c r="I1480" s="350"/>
      <c r="J1480" s="350" t="str">
        <f t="array" ref="J1480">IF(C1480="","",
  IF(LEFT(C1480,4)="2025",
    IFERROR(VLOOKUP(C1480,{'2025'!B:B,'2025'!A:A},2,FALSE),""),
    IF(LEFT(C1480,4)="2026",
      IFERROR(VLOOKUP(C1480,{'2026'!B:B,'2026'!A:A},2,FALSE),""),
      ""
    )
  )
)</f>
        <v/>
      </c>
    </row>
    <row r="1481" ht="22.5" customHeight="1">
      <c r="A1481" s="350"/>
      <c r="B1481" s="350"/>
      <c r="C1481" s="350"/>
      <c r="D1481" s="350"/>
      <c r="E1481" s="350"/>
      <c r="F1481" s="350"/>
      <c r="G1481" s="350"/>
      <c r="H1481" s="350"/>
      <c r="I1481" s="350"/>
      <c r="J1481" s="350" t="str">
        <f t="array" ref="J1481">IF(C1481="","",
  IF(LEFT(C1481,4)="2025",
    IFERROR(VLOOKUP(C1481,{'2025'!B:B,'2025'!A:A},2,FALSE),""),
    IF(LEFT(C1481,4)="2026",
      IFERROR(VLOOKUP(C1481,{'2026'!B:B,'2026'!A:A},2,FALSE),""),
      ""
    )
  )
)</f>
        <v/>
      </c>
    </row>
    <row r="1482" ht="22.5" customHeight="1">
      <c r="A1482" s="350"/>
      <c r="B1482" s="350"/>
      <c r="C1482" s="350"/>
      <c r="D1482" s="350"/>
      <c r="E1482" s="350"/>
      <c r="F1482" s="350"/>
      <c r="G1482" s="350"/>
      <c r="H1482" s="350"/>
      <c r="I1482" s="350"/>
      <c r="J1482" s="350" t="str">
        <f t="array" ref="J1482">IF(C1482="","",
  IF(LEFT(C1482,4)="2025",
    IFERROR(VLOOKUP(C1482,{'2025'!B:B,'2025'!A:A},2,FALSE),""),
    IF(LEFT(C1482,4)="2026",
      IFERROR(VLOOKUP(C1482,{'2026'!B:B,'2026'!A:A},2,FALSE),""),
      ""
    )
  )
)</f>
        <v/>
      </c>
    </row>
    <row r="1483" ht="22.5" customHeight="1">
      <c r="A1483" s="350"/>
      <c r="B1483" s="350"/>
      <c r="C1483" s="350"/>
      <c r="D1483" s="350"/>
      <c r="E1483" s="350"/>
      <c r="F1483" s="350"/>
      <c r="G1483" s="350"/>
      <c r="H1483" s="350"/>
      <c r="I1483" s="350"/>
      <c r="J1483" s="350" t="str">
        <f t="array" ref="J1483">IF(C1483="","",
  IF(LEFT(C1483,4)="2025",
    IFERROR(VLOOKUP(C1483,{'2025'!B:B,'2025'!A:A},2,FALSE),""),
    IF(LEFT(C1483,4)="2026",
      IFERROR(VLOOKUP(C1483,{'2026'!B:B,'2026'!A:A},2,FALSE),""),
      ""
    )
  )
)</f>
        <v/>
      </c>
    </row>
    <row r="1484" ht="22.5" customHeight="1">
      <c r="A1484" s="350"/>
      <c r="B1484" s="350"/>
      <c r="C1484" s="350"/>
      <c r="D1484" s="350"/>
      <c r="E1484" s="350"/>
      <c r="F1484" s="350"/>
      <c r="G1484" s="350"/>
      <c r="H1484" s="350"/>
      <c r="I1484" s="350"/>
      <c r="J1484" s="350" t="str">
        <f t="array" ref="J1484">IF(C1484="","",
  IF(LEFT(C1484,4)="2025",
    IFERROR(VLOOKUP(C1484,{'2025'!B:B,'2025'!A:A},2,FALSE),""),
    IF(LEFT(C1484,4)="2026",
      IFERROR(VLOOKUP(C1484,{'2026'!B:B,'2026'!A:A},2,FALSE),""),
      ""
    )
  )
)</f>
        <v/>
      </c>
    </row>
    <row r="1485" ht="22.5" customHeight="1">
      <c r="A1485" s="350"/>
      <c r="B1485" s="350"/>
      <c r="C1485" s="350"/>
      <c r="D1485" s="350"/>
      <c r="E1485" s="350"/>
      <c r="F1485" s="350"/>
      <c r="G1485" s="350"/>
      <c r="H1485" s="350"/>
      <c r="I1485" s="350"/>
      <c r="J1485" s="350" t="str">
        <f t="array" ref="J1485">IF(C1485="","",
  IF(LEFT(C1485,4)="2025",
    IFERROR(VLOOKUP(C1485,{'2025'!B:B,'2025'!A:A},2,FALSE),""),
    IF(LEFT(C1485,4)="2026",
      IFERROR(VLOOKUP(C1485,{'2026'!B:B,'2026'!A:A},2,FALSE),""),
      ""
    )
  )
)</f>
        <v/>
      </c>
    </row>
    <row r="1486" ht="22.5" customHeight="1">
      <c r="A1486" s="350"/>
      <c r="B1486" s="350"/>
      <c r="C1486" s="350"/>
      <c r="D1486" s="350"/>
      <c r="E1486" s="350"/>
      <c r="F1486" s="350"/>
      <c r="G1486" s="350"/>
      <c r="H1486" s="350"/>
      <c r="I1486" s="350"/>
      <c r="J1486" s="350" t="str">
        <f t="array" ref="J1486">IF(C1486="","",
  IF(LEFT(C1486,4)="2025",
    IFERROR(VLOOKUP(C1486,{'2025'!B:B,'2025'!A:A},2,FALSE),""),
    IF(LEFT(C1486,4)="2026",
      IFERROR(VLOOKUP(C1486,{'2026'!B:B,'2026'!A:A},2,FALSE),""),
      ""
    )
  )
)</f>
        <v/>
      </c>
    </row>
    <row r="1487" ht="22.5" customHeight="1">
      <c r="A1487" s="350"/>
      <c r="B1487" s="350"/>
      <c r="C1487" s="350"/>
      <c r="D1487" s="350"/>
      <c r="E1487" s="350"/>
      <c r="F1487" s="350"/>
      <c r="G1487" s="350"/>
      <c r="H1487" s="350"/>
      <c r="I1487" s="350"/>
      <c r="J1487" s="350" t="str">
        <f t="array" ref="J1487">IF(C1487="","",
  IF(LEFT(C1487,4)="2025",
    IFERROR(VLOOKUP(C1487,{'2025'!B:B,'2025'!A:A},2,FALSE),""),
    IF(LEFT(C1487,4)="2026",
      IFERROR(VLOOKUP(C1487,{'2026'!B:B,'2026'!A:A},2,FALSE),""),
      ""
    )
  )
)</f>
        <v/>
      </c>
    </row>
    <row r="1488" ht="22.5" customHeight="1">
      <c r="A1488" s="350"/>
      <c r="B1488" s="350"/>
      <c r="C1488" s="350"/>
      <c r="D1488" s="350"/>
      <c r="E1488" s="350"/>
      <c r="F1488" s="350"/>
      <c r="G1488" s="350"/>
      <c r="H1488" s="350"/>
      <c r="I1488" s="350"/>
      <c r="J1488" s="350" t="str">
        <f t="array" ref="J1488">IF(C1488="","",
  IF(LEFT(C1488,4)="2025",
    IFERROR(VLOOKUP(C1488,{'2025'!B:B,'2025'!A:A},2,FALSE),""),
    IF(LEFT(C1488,4)="2026",
      IFERROR(VLOOKUP(C1488,{'2026'!B:B,'2026'!A:A},2,FALSE),""),
      ""
    )
  )
)</f>
        <v/>
      </c>
    </row>
    <row r="1489" ht="22.5" customHeight="1">
      <c r="A1489" s="350"/>
      <c r="B1489" s="350"/>
      <c r="C1489" s="350"/>
      <c r="D1489" s="350"/>
      <c r="E1489" s="350"/>
      <c r="F1489" s="350"/>
      <c r="G1489" s="350"/>
      <c r="H1489" s="350"/>
      <c r="I1489" s="350"/>
      <c r="J1489" s="350" t="str">
        <f t="array" ref="J1489">IF(C1489="","",
  IF(LEFT(C1489,4)="2025",
    IFERROR(VLOOKUP(C1489,{'2025'!B:B,'2025'!A:A},2,FALSE),""),
    IF(LEFT(C1489,4)="2026",
      IFERROR(VLOOKUP(C1489,{'2026'!B:B,'2026'!A:A},2,FALSE),""),
      ""
    )
  )
)</f>
        <v/>
      </c>
    </row>
    <row r="1490" ht="22.5" customHeight="1">
      <c r="A1490" s="350"/>
      <c r="B1490" s="350"/>
      <c r="C1490" s="350"/>
      <c r="D1490" s="350"/>
      <c r="E1490" s="350"/>
      <c r="F1490" s="350"/>
      <c r="G1490" s="350"/>
      <c r="H1490" s="350"/>
      <c r="I1490" s="350"/>
      <c r="J1490" s="350" t="str">
        <f t="array" ref="J1490">IF(C1490="","",
  IF(LEFT(C1490,4)="2025",
    IFERROR(VLOOKUP(C1490,{'2025'!B:B,'2025'!A:A},2,FALSE),""),
    IF(LEFT(C1490,4)="2026",
      IFERROR(VLOOKUP(C1490,{'2026'!B:B,'2026'!A:A},2,FALSE),""),
      ""
    )
  )
)</f>
        <v/>
      </c>
    </row>
    <row r="1491" ht="22.5" customHeight="1">
      <c r="A1491" s="350"/>
      <c r="B1491" s="350"/>
      <c r="C1491" s="350"/>
      <c r="D1491" s="350"/>
      <c r="E1491" s="350"/>
      <c r="F1491" s="350"/>
      <c r="G1491" s="350"/>
      <c r="H1491" s="350"/>
      <c r="I1491" s="350"/>
      <c r="J1491" s="350" t="str">
        <f t="array" ref="J1491">IF(C1491="","",
  IF(LEFT(C1491,4)="2025",
    IFERROR(VLOOKUP(C1491,{'2025'!B:B,'2025'!A:A},2,FALSE),""),
    IF(LEFT(C1491,4)="2026",
      IFERROR(VLOOKUP(C1491,{'2026'!B:B,'2026'!A:A},2,FALSE),""),
      ""
    )
  )
)</f>
        <v/>
      </c>
    </row>
    <row r="1492" ht="22.5" customHeight="1">
      <c r="A1492" s="350"/>
      <c r="B1492" s="350"/>
      <c r="C1492" s="350"/>
      <c r="D1492" s="350"/>
      <c r="E1492" s="350"/>
      <c r="F1492" s="350"/>
      <c r="G1492" s="350"/>
      <c r="H1492" s="350"/>
      <c r="I1492" s="350"/>
      <c r="J1492" s="350" t="str">
        <f t="array" ref="J1492">IF(C1492="","",
  IF(LEFT(C1492,4)="2025",
    IFERROR(VLOOKUP(C1492,{'2025'!B:B,'2025'!A:A},2,FALSE),""),
    IF(LEFT(C1492,4)="2026",
      IFERROR(VLOOKUP(C1492,{'2026'!B:B,'2026'!A:A},2,FALSE),""),
      ""
    )
  )
)</f>
        <v/>
      </c>
    </row>
    <row r="1493" ht="22.5" customHeight="1">
      <c r="A1493" s="350"/>
      <c r="B1493" s="350"/>
      <c r="C1493" s="350"/>
      <c r="D1493" s="350"/>
      <c r="E1493" s="350"/>
      <c r="F1493" s="350"/>
      <c r="G1493" s="350"/>
      <c r="H1493" s="350"/>
      <c r="I1493" s="350"/>
      <c r="J1493" s="350" t="str">
        <f t="array" ref="J1493">IF(C1493="","",
  IF(LEFT(C1493,4)="2025",
    IFERROR(VLOOKUP(C1493,{'2025'!B:B,'2025'!A:A},2,FALSE),""),
    IF(LEFT(C1493,4)="2026",
      IFERROR(VLOOKUP(C1493,{'2026'!B:B,'2026'!A:A},2,FALSE),""),
      ""
    )
  )
)</f>
        <v/>
      </c>
    </row>
    <row r="1494" ht="22.5" customHeight="1">
      <c r="A1494" s="350"/>
      <c r="B1494" s="350"/>
      <c r="C1494" s="350"/>
      <c r="D1494" s="350"/>
      <c r="E1494" s="350"/>
      <c r="F1494" s="350"/>
      <c r="G1494" s="350"/>
      <c r="H1494" s="350"/>
      <c r="I1494" s="350"/>
      <c r="J1494" s="350" t="str">
        <f t="array" ref="J1494">IF(C1494="","",
  IF(LEFT(C1494,4)="2025",
    IFERROR(VLOOKUP(C1494,{'2025'!B:B,'2025'!A:A},2,FALSE),""),
    IF(LEFT(C1494,4)="2026",
      IFERROR(VLOOKUP(C1494,{'2026'!B:B,'2026'!A:A},2,FALSE),""),
      ""
    )
  )
)</f>
        <v/>
      </c>
    </row>
    <row r="1495" ht="22.5" customHeight="1">
      <c r="A1495" s="350"/>
      <c r="B1495" s="350"/>
      <c r="C1495" s="350"/>
      <c r="D1495" s="350"/>
      <c r="E1495" s="350"/>
      <c r="F1495" s="350"/>
      <c r="G1495" s="350"/>
      <c r="H1495" s="350"/>
      <c r="I1495" s="350"/>
      <c r="J1495" s="350" t="str">
        <f t="array" ref="J1495">IF(C1495="","",
  IF(LEFT(C1495,4)="2025",
    IFERROR(VLOOKUP(C1495,{'2025'!B:B,'2025'!A:A},2,FALSE),""),
    IF(LEFT(C1495,4)="2026",
      IFERROR(VLOOKUP(C1495,{'2026'!B:B,'2026'!A:A},2,FALSE),""),
      ""
    )
  )
)</f>
        <v/>
      </c>
    </row>
    <row r="1496" ht="22.5" customHeight="1">
      <c r="A1496" s="350"/>
      <c r="B1496" s="350"/>
      <c r="C1496" s="350"/>
      <c r="D1496" s="350"/>
      <c r="E1496" s="350"/>
      <c r="F1496" s="350"/>
      <c r="G1496" s="350"/>
      <c r="H1496" s="350"/>
      <c r="I1496" s="350"/>
      <c r="J1496" s="350" t="str">
        <f t="array" ref="J1496">IF(C1496="","",
  IF(LEFT(C1496,4)="2025",
    IFERROR(VLOOKUP(C1496,{'2025'!B:B,'2025'!A:A},2,FALSE),""),
    IF(LEFT(C1496,4)="2026",
      IFERROR(VLOOKUP(C1496,{'2026'!B:B,'2026'!A:A},2,FALSE),""),
      ""
    )
  )
)</f>
        <v/>
      </c>
    </row>
    <row r="1497" ht="22.5" customHeight="1">
      <c r="A1497" s="350"/>
      <c r="B1497" s="350"/>
      <c r="C1497" s="350"/>
      <c r="D1497" s="350"/>
      <c r="E1497" s="350"/>
      <c r="F1497" s="350"/>
      <c r="G1497" s="350"/>
      <c r="H1497" s="350"/>
      <c r="I1497" s="350"/>
      <c r="J1497" s="350" t="str">
        <f t="array" ref="J1497">IF(C1497="","",
  IF(LEFT(C1497,4)="2025",
    IFERROR(VLOOKUP(C1497,{'2025'!B:B,'2025'!A:A},2,FALSE),""),
    IF(LEFT(C1497,4)="2026",
      IFERROR(VLOOKUP(C1497,{'2026'!B:B,'2026'!A:A},2,FALSE),""),
      ""
    )
  )
)</f>
        <v/>
      </c>
    </row>
    <row r="1498" ht="22.5" customHeight="1">
      <c r="A1498" s="350"/>
      <c r="B1498" s="350"/>
      <c r="C1498" s="350"/>
      <c r="D1498" s="350"/>
      <c r="E1498" s="350"/>
      <c r="F1498" s="350"/>
      <c r="G1498" s="350"/>
      <c r="H1498" s="350"/>
      <c r="I1498" s="350"/>
      <c r="J1498" s="350" t="str">
        <f t="array" ref="J1498">IF(C1498="","",
  IF(LEFT(C1498,4)="2025",
    IFERROR(VLOOKUP(C1498,{'2025'!B:B,'2025'!A:A},2,FALSE),""),
    IF(LEFT(C1498,4)="2026",
      IFERROR(VLOOKUP(C1498,{'2026'!B:B,'2026'!A:A},2,FALSE),""),
      ""
    )
  )
)</f>
        <v/>
      </c>
    </row>
    <row r="1499" ht="22.5" customHeight="1">
      <c r="A1499" s="350"/>
      <c r="B1499" s="350"/>
      <c r="C1499" s="350"/>
      <c r="D1499" s="350"/>
      <c r="E1499" s="350"/>
      <c r="F1499" s="350"/>
      <c r="G1499" s="350"/>
      <c r="H1499" s="350"/>
      <c r="I1499" s="350"/>
      <c r="J1499" s="350" t="str">
        <f t="array" ref="J1499">IF(C1499="","",
  IF(LEFT(C1499,4)="2025",
    IFERROR(VLOOKUP(C1499,{'2025'!B:B,'2025'!A:A},2,FALSE),""),
    IF(LEFT(C1499,4)="2026",
      IFERROR(VLOOKUP(C1499,{'2026'!B:B,'2026'!A:A},2,FALSE),""),
      ""
    )
  )
)</f>
        <v/>
      </c>
    </row>
    <row r="1500" ht="22.5" customHeight="1">
      <c r="A1500" s="350"/>
      <c r="B1500" s="350"/>
      <c r="C1500" s="350"/>
      <c r="D1500" s="350"/>
      <c r="E1500" s="350"/>
      <c r="F1500" s="350"/>
      <c r="G1500" s="350"/>
      <c r="H1500" s="350"/>
      <c r="I1500" s="350"/>
      <c r="J1500" s="350" t="str">
        <f t="array" ref="J1500">IF(C1500="","",
  IF(LEFT(C1500,4)="2025",
    IFERROR(VLOOKUP(C1500,{'2025'!B:B,'2025'!A:A},2,FALSE),""),
    IF(LEFT(C1500,4)="2026",
      IFERROR(VLOOKUP(C1500,{'2026'!B:B,'2026'!A:A},2,FALSE),""),
      ""
    )
  )
)</f>
        <v/>
      </c>
    </row>
    <row r="1501" ht="22.5" customHeight="1">
      <c r="A1501" s="350"/>
      <c r="B1501" s="350"/>
      <c r="C1501" s="350"/>
      <c r="D1501" s="350"/>
      <c r="E1501" s="350"/>
      <c r="F1501" s="350"/>
      <c r="G1501" s="350"/>
      <c r="H1501" s="350"/>
      <c r="I1501" s="350"/>
      <c r="J1501" s="350" t="str">
        <f t="array" ref="J1501">IF(C1501="","",
  IF(LEFT(C1501,4)="2025",
    IFERROR(VLOOKUP(C1501,{'2025'!B:B,'2025'!A:A},2,FALSE),""),
    IF(LEFT(C1501,4)="2026",
      IFERROR(VLOOKUP(C1501,{'2026'!B:B,'2026'!A:A},2,FALSE),""),
      ""
    )
  )
)</f>
        <v/>
      </c>
    </row>
    <row r="1502" ht="22.5" customHeight="1">
      <c r="A1502" s="350"/>
      <c r="B1502" s="350"/>
      <c r="C1502" s="350"/>
      <c r="D1502" s="350"/>
      <c r="E1502" s="350"/>
      <c r="F1502" s="350"/>
      <c r="G1502" s="350"/>
      <c r="H1502" s="350"/>
      <c r="I1502" s="350"/>
      <c r="J1502" s="350" t="str">
        <f t="array" ref="J1502">IF(C1502="","",
  IF(LEFT(C1502,4)="2025",
    IFERROR(VLOOKUP(C1502,{'2025'!B:B,'2025'!A:A},2,FALSE),""),
    IF(LEFT(C1502,4)="2026",
      IFERROR(VLOOKUP(C1502,{'2026'!B:B,'2026'!A:A},2,FALSE),""),
      ""
    )
  )
)</f>
        <v/>
      </c>
    </row>
    <row r="1503" ht="22.5" customHeight="1">
      <c r="A1503" s="350"/>
      <c r="B1503" s="350"/>
      <c r="C1503" s="350"/>
      <c r="D1503" s="350"/>
      <c r="E1503" s="350"/>
      <c r="F1503" s="350"/>
      <c r="G1503" s="350"/>
      <c r="H1503" s="350"/>
      <c r="I1503" s="350"/>
      <c r="J1503" s="350" t="str">
        <f t="array" ref="J1503">IF(C1503="","",
  IF(LEFT(C1503,4)="2025",
    IFERROR(VLOOKUP(C1503,{'2025'!B:B,'2025'!A:A},2,FALSE),""),
    IF(LEFT(C1503,4)="2026",
      IFERROR(VLOOKUP(C1503,{'2026'!B:B,'2026'!A:A},2,FALSE),""),
      ""
    )
  )
)</f>
        <v/>
      </c>
    </row>
    <row r="1504" ht="22.5" customHeight="1">
      <c r="A1504" s="350"/>
      <c r="B1504" s="350"/>
      <c r="C1504" s="350"/>
      <c r="D1504" s="350"/>
      <c r="E1504" s="350"/>
      <c r="F1504" s="350"/>
      <c r="G1504" s="350"/>
      <c r="H1504" s="350"/>
      <c r="I1504" s="350"/>
      <c r="J1504" s="350" t="str">
        <f t="array" ref="J1504">IF(C1504="","",
  IF(LEFT(C1504,4)="2025",
    IFERROR(VLOOKUP(C1504,{'2025'!B:B,'2025'!A:A},2,FALSE),""),
    IF(LEFT(C1504,4)="2026",
      IFERROR(VLOOKUP(C1504,{'2026'!B:B,'2026'!A:A},2,FALSE),""),
      ""
    )
  )
)</f>
        <v/>
      </c>
    </row>
    <row r="1505" ht="22.5" customHeight="1">
      <c r="A1505" s="350"/>
      <c r="B1505" s="350"/>
      <c r="C1505" s="350"/>
      <c r="D1505" s="350"/>
      <c r="E1505" s="350"/>
      <c r="F1505" s="350"/>
      <c r="G1505" s="350"/>
      <c r="H1505" s="350"/>
      <c r="I1505" s="350"/>
      <c r="J1505" s="350" t="str">
        <f t="array" ref="J1505">IF(C1505="","",
  IF(LEFT(C1505,4)="2025",
    IFERROR(VLOOKUP(C1505,{'2025'!B:B,'2025'!A:A},2,FALSE),""),
    IF(LEFT(C1505,4)="2026",
      IFERROR(VLOOKUP(C1505,{'2026'!B:B,'2026'!A:A},2,FALSE),""),
      ""
    )
  )
)</f>
        <v/>
      </c>
    </row>
    <row r="1506" ht="22.5" customHeight="1">
      <c r="A1506" s="350"/>
      <c r="B1506" s="350"/>
      <c r="C1506" s="350"/>
      <c r="D1506" s="350"/>
      <c r="E1506" s="350"/>
      <c r="F1506" s="350"/>
      <c r="G1506" s="350"/>
      <c r="H1506" s="350"/>
      <c r="I1506" s="350"/>
      <c r="J1506" s="350" t="str">
        <f t="array" ref="J1506">IF(C1506="","",
  IF(LEFT(C1506,4)="2025",
    IFERROR(VLOOKUP(C1506,{'2025'!B:B,'2025'!A:A},2,FALSE),""),
    IF(LEFT(C1506,4)="2026",
      IFERROR(VLOOKUP(C1506,{'2026'!B:B,'2026'!A:A},2,FALSE),""),
      ""
    )
  )
)</f>
        <v/>
      </c>
    </row>
    <row r="1507" ht="22.5" customHeight="1">
      <c r="A1507" s="350"/>
      <c r="B1507" s="350"/>
      <c r="C1507" s="350"/>
      <c r="D1507" s="350"/>
      <c r="E1507" s="350"/>
      <c r="F1507" s="350"/>
      <c r="G1507" s="350"/>
      <c r="H1507" s="350"/>
      <c r="I1507" s="350"/>
      <c r="J1507" s="350" t="str">
        <f t="array" ref="J1507">IF(C1507="","",
  IF(LEFT(C1507,4)="2025",
    IFERROR(VLOOKUP(C1507,{'2025'!B:B,'2025'!A:A},2,FALSE),""),
    IF(LEFT(C1507,4)="2026",
      IFERROR(VLOOKUP(C1507,{'2026'!B:B,'2026'!A:A},2,FALSE),""),
      ""
    )
  )
)</f>
        <v/>
      </c>
    </row>
    <row r="1508" ht="22.5" customHeight="1">
      <c r="A1508" s="350"/>
      <c r="B1508" s="350"/>
      <c r="C1508" s="350"/>
      <c r="D1508" s="350"/>
      <c r="E1508" s="350"/>
      <c r="F1508" s="350"/>
      <c r="G1508" s="350"/>
      <c r="H1508" s="350"/>
      <c r="I1508" s="350"/>
      <c r="J1508" s="350" t="str">
        <f t="array" ref="J1508">IF(C1508="","",
  IF(LEFT(C1508,4)="2025",
    IFERROR(VLOOKUP(C1508,{'2025'!B:B,'2025'!A:A},2,FALSE),""),
    IF(LEFT(C1508,4)="2026",
      IFERROR(VLOOKUP(C1508,{'2026'!B:B,'2026'!A:A},2,FALSE),""),
      ""
    )
  )
)</f>
        <v/>
      </c>
    </row>
    <row r="1509" ht="22.5" customHeight="1">
      <c r="A1509" s="350"/>
      <c r="B1509" s="350"/>
      <c r="C1509" s="350"/>
      <c r="D1509" s="350"/>
      <c r="E1509" s="350"/>
      <c r="F1509" s="350"/>
      <c r="G1509" s="350"/>
      <c r="H1509" s="350"/>
      <c r="I1509" s="350"/>
      <c r="J1509" s="350" t="str">
        <f t="array" ref="J1509">IF(C1509="","",
  IF(LEFT(C1509,4)="2025",
    IFERROR(VLOOKUP(C1509,{'2025'!B:B,'2025'!A:A},2,FALSE),""),
    IF(LEFT(C1509,4)="2026",
      IFERROR(VLOOKUP(C1509,{'2026'!B:B,'2026'!A:A},2,FALSE),""),
      ""
    )
  )
)</f>
        <v/>
      </c>
    </row>
    <row r="1510" ht="22.5" customHeight="1">
      <c r="A1510" s="350"/>
      <c r="B1510" s="350"/>
      <c r="C1510" s="350"/>
      <c r="D1510" s="350"/>
      <c r="E1510" s="350"/>
      <c r="F1510" s="350"/>
      <c r="G1510" s="350"/>
      <c r="H1510" s="350"/>
      <c r="I1510" s="350"/>
      <c r="J1510" s="350" t="str">
        <f t="array" ref="J1510">IF(C1510="","",
  IF(LEFT(C1510,4)="2025",
    IFERROR(VLOOKUP(C1510,{'2025'!B:B,'2025'!A:A},2,FALSE),""),
    IF(LEFT(C1510,4)="2026",
      IFERROR(VLOOKUP(C1510,{'2026'!B:B,'2026'!A:A},2,FALSE),""),
      ""
    )
  )
)</f>
        <v/>
      </c>
    </row>
    <row r="1511" ht="22.5" customHeight="1">
      <c r="A1511" s="350"/>
      <c r="B1511" s="350"/>
      <c r="C1511" s="350"/>
      <c r="D1511" s="350"/>
      <c r="E1511" s="350"/>
      <c r="F1511" s="350"/>
      <c r="G1511" s="350"/>
      <c r="H1511" s="350"/>
      <c r="I1511" s="350"/>
      <c r="J1511" s="350" t="str">
        <f t="array" ref="J1511">IF(C1511="","",
  IF(LEFT(C1511,4)="2025",
    IFERROR(VLOOKUP(C1511,{'2025'!B:B,'2025'!A:A},2,FALSE),""),
    IF(LEFT(C1511,4)="2026",
      IFERROR(VLOOKUP(C1511,{'2026'!B:B,'2026'!A:A},2,FALSE),""),
      ""
    )
  )
)</f>
        <v/>
      </c>
    </row>
    <row r="1512" ht="22.5" customHeight="1">
      <c r="A1512" s="350"/>
      <c r="B1512" s="350"/>
      <c r="C1512" s="350"/>
      <c r="D1512" s="350"/>
      <c r="E1512" s="350"/>
      <c r="F1512" s="350"/>
      <c r="G1512" s="350"/>
      <c r="H1512" s="350"/>
      <c r="I1512" s="350"/>
      <c r="J1512" s="350" t="str">
        <f t="array" ref="J1512">IF(C1512="","",
  IF(LEFT(C1512,4)="2025",
    IFERROR(VLOOKUP(C1512,{'2025'!B:B,'2025'!A:A},2,FALSE),""),
    IF(LEFT(C1512,4)="2026",
      IFERROR(VLOOKUP(C1512,{'2026'!B:B,'2026'!A:A},2,FALSE),""),
      ""
    )
  )
)</f>
        <v/>
      </c>
    </row>
    <row r="1513" ht="22.5" customHeight="1">
      <c r="A1513" s="350"/>
      <c r="B1513" s="350"/>
      <c r="C1513" s="350"/>
      <c r="D1513" s="350"/>
      <c r="E1513" s="350"/>
      <c r="F1513" s="350"/>
      <c r="G1513" s="350"/>
      <c r="H1513" s="350"/>
      <c r="I1513" s="350"/>
      <c r="J1513" s="350" t="str">
        <f t="array" ref="J1513">IF(C1513="","",
  IF(LEFT(C1513,4)="2025",
    IFERROR(VLOOKUP(C1513,{'2025'!B:B,'2025'!A:A},2,FALSE),""),
    IF(LEFT(C1513,4)="2026",
      IFERROR(VLOOKUP(C1513,{'2026'!B:B,'2026'!A:A},2,FALSE),""),
      ""
    )
  )
)</f>
        <v/>
      </c>
    </row>
    <row r="1514" ht="22.5" customHeight="1">
      <c r="A1514" s="350"/>
      <c r="B1514" s="350"/>
      <c r="C1514" s="350"/>
      <c r="D1514" s="350"/>
      <c r="E1514" s="350"/>
      <c r="F1514" s="350"/>
      <c r="G1514" s="350"/>
      <c r="H1514" s="350"/>
      <c r="I1514" s="350"/>
      <c r="J1514" s="350" t="str">
        <f t="array" ref="J1514">IF(C1514="","",
  IF(LEFT(C1514,4)="2025",
    IFERROR(VLOOKUP(C1514,{'2025'!B:B,'2025'!A:A},2,FALSE),""),
    IF(LEFT(C1514,4)="2026",
      IFERROR(VLOOKUP(C1514,{'2026'!B:B,'2026'!A:A},2,FALSE),""),
      ""
    )
  )
)</f>
        <v/>
      </c>
    </row>
    <row r="1515" ht="22.5" customHeight="1">
      <c r="A1515" s="350"/>
      <c r="B1515" s="350"/>
      <c r="C1515" s="350"/>
      <c r="D1515" s="350"/>
      <c r="E1515" s="350"/>
      <c r="F1515" s="350"/>
      <c r="G1515" s="350"/>
      <c r="H1515" s="350"/>
      <c r="I1515" s="350"/>
      <c r="J1515" s="350" t="str">
        <f t="array" ref="J1515">IF(C1515="","",
  IF(LEFT(C1515,4)="2025",
    IFERROR(VLOOKUP(C1515,{'2025'!B:B,'2025'!A:A},2,FALSE),""),
    IF(LEFT(C1515,4)="2026",
      IFERROR(VLOOKUP(C1515,{'2026'!B:B,'2026'!A:A},2,FALSE),""),
      ""
    )
  )
)</f>
        <v/>
      </c>
    </row>
    <row r="1516" ht="22.5" customHeight="1">
      <c r="A1516" s="350"/>
      <c r="B1516" s="350"/>
      <c r="C1516" s="350"/>
      <c r="D1516" s="350"/>
      <c r="E1516" s="350"/>
      <c r="F1516" s="350"/>
      <c r="G1516" s="350"/>
      <c r="H1516" s="350"/>
      <c r="I1516" s="350"/>
      <c r="J1516" s="350" t="str">
        <f t="array" ref="J1516">IF(C1516="","",
  IF(LEFT(C1516,4)="2025",
    IFERROR(VLOOKUP(C1516,{'2025'!B:B,'2025'!A:A},2,FALSE),""),
    IF(LEFT(C1516,4)="2026",
      IFERROR(VLOOKUP(C1516,{'2026'!B:B,'2026'!A:A},2,FALSE),""),
      ""
    )
  )
)</f>
        <v/>
      </c>
    </row>
    <row r="1517" ht="22.5" customHeight="1">
      <c r="A1517" s="350"/>
      <c r="B1517" s="350"/>
      <c r="C1517" s="350"/>
      <c r="D1517" s="350"/>
      <c r="E1517" s="350"/>
      <c r="F1517" s="350"/>
      <c r="G1517" s="350"/>
      <c r="H1517" s="350"/>
      <c r="I1517" s="350"/>
      <c r="J1517" s="350" t="str">
        <f t="array" ref="J1517">IF(C1517="","",
  IF(LEFT(C1517,4)="2025",
    IFERROR(VLOOKUP(C1517,{'2025'!B:B,'2025'!A:A},2,FALSE),""),
    IF(LEFT(C1517,4)="2026",
      IFERROR(VLOOKUP(C1517,{'2026'!B:B,'2026'!A:A},2,FALSE),""),
      ""
    )
  )
)</f>
        <v/>
      </c>
    </row>
    <row r="1518" ht="22.5" customHeight="1">
      <c r="A1518" s="350"/>
      <c r="B1518" s="350"/>
      <c r="C1518" s="350"/>
      <c r="D1518" s="350"/>
      <c r="E1518" s="350"/>
      <c r="F1518" s="350"/>
      <c r="G1518" s="350"/>
      <c r="H1518" s="350"/>
      <c r="I1518" s="350"/>
      <c r="J1518" s="350" t="str">
        <f t="array" ref="J1518">IF(C1518="","",
  IF(LEFT(C1518,4)="2025",
    IFERROR(VLOOKUP(C1518,{'2025'!B:B,'2025'!A:A},2,FALSE),""),
    IF(LEFT(C1518,4)="2026",
      IFERROR(VLOOKUP(C1518,{'2026'!B:B,'2026'!A:A},2,FALSE),""),
      ""
    )
  )
)</f>
        <v/>
      </c>
    </row>
    <row r="1519" ht="22.5" customHeight="1">
      <c r="A1519" s="350"/>
      <c r="B1519" s="350"/>
      <c r="C1519" s="350"/>
      <c r="D1519" s="350"/>
      <c r="E1519" s="350"/>
      <c r="F1519" s="350"/>
      <c r="G1519" s="350"/>
      <c r="H1519" s="350"/>
      <c r="I1519" s="350"/>
      <c r="J1519" s="350" t="str">
        <f t="array" ref="J1519">IF(C1519="","",
  IF(LEFT(C1519,4)="2025",
    IFERROR(VLOOKUP(C1519,{'2025'!B:B,'2025'!A:A},2,FALSE),""),
    IF(LEFT(C1519,4)="2026",
      IFERROR(VLOOKUP(C1519,{'2026'!B:B,'2026'!A:A},2,FALSE),""),
      ""
    )
  )
)</f>
        <v/>
      </c>
    </row>
    <row r="1520" ht="22.5" customHeight="1">
      <c r="A1520" s="350"/>
      <c r="B1520" s="350"/>
      <c r="C1520" s="350"/>
      <c r="D1520" s="350"/>
      <c r="E1520" s="350"/>
      <c r="F1520" s="350"/>
      <c r="G1520" s="350"/>
      <c r="H1520" s="350"/>
      <c r="I1520" s="350"/>
      <c r="J1520" s="350" t="str">
        <f t="array" ref="J1520">IF(C1520="","",
  IF(LEFT(C1520,4)="2025",
    IFERROR(VLOOKUP(C1520,{'2025'!B:B,'2025'!A:A},2,FALSE),""),
    IF(LEFT(C1520,4)="2026",
      IFERROR(VLOOKUP(C1520,{'2026'!B:B,'2026'!A:A},2,FALSE),""),
      ""
    )
  )
)</f>
        <v/>
      </c>
    </row>
    <row r="1521" ht="22.5" customHeight="1">
      <c r="A1521" s="350"/>
      <c r="B1521" s="350"/>
      <c r="C1521" s="350"/>
      <c r="D1521" s="350"/>
      <c r="E1521" s="350"/>
      <c r="F1521" s="350"/>
      <c r="G1521" s="350"/>
      <c r="H1521" s="350"/>
      <c r="I1521" s="350"/>
      <c r="J1521" s="350" t="str">
        <f t="array" ref="J1521">IF(C1521="","",
  IF(LEFT(C1521,4)="2025",
    IFERROR(VLOOKUP(C1521,{'2025'!B:B,'2025'!A:A},2,FALSE),""),
    IF(LEFT(C1521,4)="2026",
      IFERROR(VLOOKUP(C1521,{'2026'!B:B,'2026'!A:A},2,FALSE),""),
      ""
    )
  )
)</f>
        <v/>
      </c>
    </row>
    <row r="1522" ht="22.5" customHeight="1">
      <c r="A1522" s="350"/>
      <c r="B1522" s="350"/>
      <c r="C1522" s="350"/>
      <c r="D1522" s="350"/>
      <c r="E1522" s="350"/>
      <c r="F1522" s="350"/>
      <c r="G1522" s="350"/>
      <c r="H1522" s="350"/>
      <c r="I1522" s="350"/>
      <c r="J1522" s="350" t="str">
        <f t="array" ref="J1522">IF(C1522="","",
  IF(LEFT(C1522,4)="2025",
    IFERROR(VLOOKUP(C1522,{'2025'!B:B,'2025'!A:A},2,FALSE),""),
    IF(LEFT(C1522,4)="2026",
      IFERROR(VLOOKUP(C1522,{'2026'!B:B,'2026'!A:A},2,FALSE),""),
      ""
    )
  )
)</f>
        <v/>
      </c>
    </row>
    <row r="1523" ht="22.5" customHeight="1">
      <c r="A1523" s="350"/>
      <c r="B1523" s="350"/>
      <c r="C1523" s="350"/>
      <c r="D1523" s="350"/>
      <c r="E1523" s="350"/>
      <c r="F1523" s="350"/>
      <c r="G1523" s="350"/>
      <c r="H1523" s="350"/>
      <c r="I1523" s="350"/>
      <c r="J1523" s="350" t="str">
        <f t="array" ref="J1523">IF(C1523="","",
  IF(LEFT(C1523,4)="2025",
    IFERROR(VLOOKUP(C1523,{'2025'!B:B,'2025'!A:A},2,FALSE),""),
    IF(LEFT(C1523,4)="2026",
      IFERROR(VLOOKUP(C1523,{'2026'!B:B,'2026'!A:A},2,FALSE),""),
      ""
    )
  )
)</f>
        <v/>
      </c>
    </row>
    <row r="1524" ht="22.5" customHeight="1">
      <c r="A1524" s="350"/>
      <c r="B1524" s="350"/>
      <c r="C1524" s="350"/>
      <c r="D1524" s="350"/>
      <c r="E1524" s="350"/>
      <c r="F1524" s="350"/>
      <c r="G1524" s="350"/>
      <c r="H1524" s="350"/>
      <c r="I1524" s="350"/>
      <c r="J1524" s="350" t="str">
        <f t="array" ref="J1524">IF(C1524="","",
  IF(LEFT(C1524,4)="2025",
    IFERROR(VLOOKUP(C1524,{'2025'!B:B,'2025'!A:A},2,FALSE),""),
    IF(LEFT(C1524,4)="2026",
      IFERROR(VLOOKUP(C1524,{'2026'!B:B,'2026'!A:A},2,FALSE),""),
      ""
    )
  )
)</f>
        <v/>
      </c>
    </row>
    <row r="1525" ht="22.5" customHeight="1">
      <c r="A1525" s="350"/>
      <c r="B1525" s="350"/>
      <c r="C1525" s="350"/>
      <c r="D1525" s="350"/>
      <c r="E1525" s="350"/>
      <c r="F1525" s="350"/>
      <c r="G1525" s="350"/>
      <c r="H1525" s="350"/>
      <c r="I1525" s="350"/>
      <c r="J1525" s="350" t="str">
        <f t="array" ref="J1525">IF(C1525="","",
  IF(LEFT(C1525,4)="2025",
    IFERROR(VLOOKUP(C1525,{'2025'!B:B,'2025'!A:A},2,FALSE),""),
    IF(LEFT(C1525,4)="2026",
      IFERROR(VLOOKUP(C1525,{'2026'!B:B,'2026'!A:A},2,FALSE),""),
      ""
    )
  )
)</f>
        <v/>
      </c>
    </row>
    <row r="1526" ht="22.5" customHeight="1">
      <c r="A1526" s="350"/>
      <c r="B1526" s="350"/>
      <c r="C1526" s="350"/>
      <c r="D1526" s="350"/>
      <c r="E1526" s="350"/>
      <c r="F1526" s="350"/>
      <c r="G1526" s="350"/>
      <c r="H1526" s="350"/>
      <c r="I1526" s="350"/>
      <c r="J1526" s="350" t="str">
        <f t="array" ref="J1526">IF(C1526="","",
  IF(LEFT(C1526,4)="2025",
    IFERROR(VLOOKUP(C1526,{'2025'!B:B,'2025'!A:A},2,FALSE),""),
    IF(LEFT(C1526,4)="2026",
      IFERROR(VLOOKUP(C1526,{'2026'!B:B,'2026'!A:A},2,FALSE),""),
      ""
    )
  )
)</f>
        <v/>
      </c>
    </row>
    <row r="1527" ht="22.5" customHeight="1">
      <c r="A1527" s="350"/>
      <c r="B1527" s="350"/>
      <c r="C1527" s="350"/>
      <c r="D1527" s="350"/>
      <c r="E1527" s="350"/>
      <c r="F1527" s="350"/>
      <c r="G1527" s="350"/>
      <c r="H1527" s="350"/>
      <c r="I1527" s="350"/>
      <c r="J1527" s="350" t="str">
        <f t="array" ref="J1527">IF(C1527="","",
  IF(LEFT(C1527,4)="2025",
    IFERROR(VLOOKUP(C1527,{'2025'!B:B,'2025'!A:A},2,FALSE),""),
    IF(LEFT(C1527,4)="2026",
      IFERROR(VLOOKUP(C1527,{'2026'!B:B,'2026'!A:A},2,FALSE),""),
      ""
    )
  )
)</f>
        <v/>
      </c>
    </row>
    <row r="1528" ht="22.5" customHeight="1">
      <c r="A1528" s="350"/>
      <c r="B1528" s="350"/>
      <c r="C1528" s="350"/>
      <c r="D1528" s="350"/>
      <c r="E1528" s="350"/>
      <c r="F1528" s="350"/>
      <c r="G1528" s="350"/>
      <c r="H1528" s="350"/>
      <c r="I1528" s="350"/>
      <c r="J1528" s="350" t="str">
        <f t="array" ref="J1528">IF(C1528="","",
  IF(LEFT(C1528,4)="2025",
    IFERROR(VLOOKUP(C1528,{'2025'!B:B,'2025'!A:A},2,FALSE),""),
    IF(LEFT(C1528,4)="2026",
      IFERROR(VLOOKUP(C1528,{'2026'!B:B,'2026'!A:A},2,FALSE),""),
      ""
    )
  )
)</f>
        <v/>
      </c>
    </row>
    <row r="1529" ht="22.5" customHeight="1">
      <c r="A1529" s="350"/>
      <c r="B1529" s="350"/>
      <c r="C1529" s="350"/>
      <c r="D1529" s="350"/>
      <c r="E1529" s="350"/>
      <c r="F1529" s="350"/>
      <c r="G1529" s="350"/>
      <c r="H1529" s="350"/>
      <c r="I1529" s="350"/>
      <c r="J1529" s="350" t="str">
        <f t="array" ref="J1529">IF(C1529="","",
  IF(LEFT(C1529,4)="2025",
    IFERROR(VLOOKUP(C1529,{'2025'!B:B,'2025'!A:A},2,FALSE),""),
    IF(LEFT(C1529,4)="2026",
      IFERROR(VLOOKUP(C1529,{'2026'!B:B,'2026'!A:A},2,FALSE),""),
      ""
    )
  )
)</f>
        <v/>
      </c>
    </row>
    <row r="1530" ht="22.5" customHeight="1">
      <c r="A1530" s="350"/>
      <c r="B1530" s="350"/>
      <c r="C1530" s="350"/>
      <c r="D1530" s="350"/>
      <c r="E1530" s="350"/>
      <c r="F1530" s="350"/>
      <c r="G1530" s="350"/>
      <c r="H1530" s="350"/>
      <c r="I1530" s="350"/>
      <c r="J1530" s="350" t="str">
        <f t="array" ref="J1530">IF(C1530="","",
  IF(LEFT(C1530,4)="2025",
    IFERROR(VLOOKUP(C1530,{'2025'!B:B,'2025'!A:A},2,FALSE),""),
    IF(LEFT(C1530,4)="2026",
      IFERROR(VLOOKUP(C1530,{'2026'!B:B,'2026'!A:A},2,FALSE),""),
      ""
    )
  )
)</f>
        <v/>
      </c>
    </row>
    <row r="1531" ht="22.5" customHeight="1">
      <c r="A1531" s="350"/>
      <c r="B1531" s="350"/>
      <c r="C1531" s="350"/>
      <c r="D1531" s="350"/>
      <c r="E1531" s="350"/>
      <c r="F1531" s="350"/>
      <c r="G1531" s="350"/>
      <c r="H1531" s="350"/>
      <c r="I1531" s="350"/>
      <c r="J1531" s="350" t="str">
        <f t="array" ref="J1531">IF(C1531="","",
  IF(LEFT(C1531,4)="2025",
    IFERROR(VLOOKUP(C1531,{'2025'!B:B,'2025'!A:A},2,FALSE),""),
    IF(LEFT(C1531,4)="2026",
      IFERROR(VLOOKUP(C1531,{'2026'!B:B,'2026'!A:A},2,FALSE),""),
      ""
    )
  )
)</f>
        <v/>
      </c>
    </row>
    <row r="1532" ht="22.5" customHeight="1">
      <c r="A1532" s="350"/>
      <c r="B1532" s="350"/>
      <c r="C1532" s="350"/>
      <c r="D1532" s="350"/>
      <c r="E1532" s="350"/>
      <c r="F1532" s="350"/>
      <c r="G1532" s="350"/>
      <c r="H1532" s="350"/>
      <c r="I1532" s="350"/>
      <c r="J1532" s="350" t="str">
        <f t="array" ref="J1532">IF(C1532="","",
  IF(LEFT(C1532,4)="2025",
    IFERROR(VLOOKUP(C1532,{'2025'!B:B,'2025'!A:A},2,FALSE),""),
    IF(LEFT(C1532,4)="2026",
      IFERROR(VLOOKUP(C1532,{'2026'!B:B,'2026'!A:A},2,FALSE),""),
      ""
    )
  )
)</f>
        <v/>
      </c>
    </row>
    <row r="1533" ht="22.5" customHeight="1">
      <c r="A1533" s="350"/>
      <c r="B1533" s="350"/>
      <c r="C1533" s="350"/>
      <c r="D1533" s="350"/>
      <c r="E1533" s="350"/>
      <c r="F1533" s="350"/>
      <c r="G1533" s="350"/>
      <c r="H1533" s="350"/>
      <c r="I1533" s="350"/>
      <c r="J1533" s="350" t="str">
        <f t="array" ref="J1533">IF(C1533="","",
  IF(LEFT(C1533,4)="2025",
    IFERROR(VLOOKUP(C1533,{'2025'!B:B,'2025'!A:A},2,FALSE),""),
    IF(LEFT(C1533,4)="2026",
      IFERROR(VLOOKUP(C1533,{'2026'!B:B,'2026'!A:A},2,FALSE),""),
      ""
    )
  )
)</f>
        <v/>
      </c>
    </row>
    <row r="1534" ht="22.5" customHeight="1">
      <c r="A1534" s="350"/>
      <c r="B1534" s="350"/>
      <c r="C1534" s="350"/>
      <c r="D1534" s="350"/>
      <c r="E1534" s="350"/>
      <c r="F1534" s="350"/>
      <c r="G1534" s="350"/>
      <c r="H1534" s="350"/>
      <c r="I1534" s="350"/>
      <c r="J1534" s="350" t="str">
        <f t="array" ref="J1534">IF(C1534="","",
  IF(LEFT(C1534,4)="2025",
    IFERROR(VLOOKUP(C1534,{'2025'!B:B,'2025'!A:A},2,FALSE),""),
    IF(LEFT(C1534,4)="2026",
      IFERROR(VLOOKUP(C1534,{'2026'!B:B,'2026'!A:A},2,FALSE),""),
      ""
    )
  )
)</f>
        <v/>
      </c>
    </row>
    <row r="1535" ht="22.5" customHeight="1">
      <c r="A1535" s="350"/>
      <c r="B1535" s="350"/>
      <c r="C1535" s="350"/>
      <c r="D1535" s="350"/>
      <c r="E1535" s="350"/>
      <c r="F1535" s="350"/>
      <c r="G1535" s="350"/>
      <c r="H1535" s="350"/>
      <c r="I1535" s="350"/>
      <c r="J1535" s="350" t="str">
        <f t="array" ref="J1535">IF(C1535="","",
  IF(LEFT(C1535,4)="2025",
    IFERROR(VLOOKUP(C1535,{'2025'!B:B,'2025'!A:A},2,FALSE),""),
    IF(LEFT(C1535,4)="2026",
      IFERROR(VLOOKUP(C1535,{'2026'!B:B,'2026'!A:A},2,FALSE),""),
      ""
    )
  )
)</f>
        <v/>
      </c>
    </row>
    <row r="1536" ht="22.5" customHeight="1">
      <c r="A1536" s="350"/>
      <c r="B1536" s="350"/>
      <c r="C1536" s="350"/>
      <c r="D1536" s="350"/>
      <c r="E1536" s="350"/>
      <c r="F1536" s="350"/>
      <c r="G1536" s="350"/>
      <c r="H1536" s="350"/>
      <c r="I1536" s="350"/>
      <c r="J1536" s="350" t="str">
        <f t="array" ref="J1536">IF(C1536="","",
  IF(LEFT(C1536,4)="2025",
    IFERROR(VLOOKUP(C1536,{'2025'!B:B,'2025'!A:A},2,FALSE),""),
    IF(LEFT(C1536,4)="2026",
      IFERROR(VLOOKUP(C1536,{'2026'!B:B,'2026'!A:A},2,FALSE),""),
      ""
    )
  )
)</f>
        <v/>
      </c>
    </row>
    <row r="1537" ht="22.5" customHeight="1">
      <c r="A1537" s="350"/>
      <c r="B1537" s="350"/>
      <c r="C1537" s="350"/>
      <c r="D1537" s="350"/>
      <c r="E1537" s="350"/>
      <c r="F1537" s="350"/>
      <c r="G1537" s="350"/>
      <c r="H1537" s="350"/>
      <c r="I1537" s="350"/>
      <c r="J1537" s="350" t="str">
        <f t="array" ref="J1537">IF(C1537="","",
  IF(LEFT(C1537,4)="2025",
    IFERROR(VLOOKUP(C1537,{'2025'!B:B,'2025'!A:A},2,FALSE),""),
    IF(LEFT(C1537,4)="2026",
      IFERROR(VLOOKUP(C1537,{'2026'!B:B,'2026'!A:A},2,FALSE),""),
      ""
    )
  )
)</f>
        <v/>
      </c>
    </row>
    <row r="1538" ht="22.5" customHeight="1">
      <c r="A1538" s="350"/>
      <c r="B1538" s="350"/>
      <c r="C1538" s="350"/>
      <c r="D1538" s="350"/>
      <c r="E1538" s="350"/>
      <c r="F1538" s="350"/>
      <c r="G1538" s="350"/>
      <c r="H1538" s="350"/>
      <c r="I1538" s="350"/>
      <c r="J1538" s="350" t="str">
        <f t="array" ref="J1538">IF(C1538="","",
  IF(LEFT(C1538,4)="2025",
    IFERROR(VLOOKUP(C1538,{'2025'!B:B,'2025'!A:A},2,FALSE),""),
    IF(LEFT(C1538,4)="2026",
      IFERROR(VLOOKUP(C1538,{'2026'!B:B,'2026'!A:A},2,FALSE),""),
      ""
    )
  )
)</f>
        <v/>
      </c>
    </row>
    <row r="1539" ht="22.5" customHeight="1">
      <c r="A1539" s="350"/>
      <c r="B1539" s="350"/>
      <c r="C1539" s="350"/>
      <c r="D1539" s="350"/>
      <c r="E1539" s="350"/>
      <c r="F1539" s="350"/>
      <c r="G1539" s="350"/>
      <c r="H1539" s="350"/>
      <c r="I1539" s="350"/>
      <c r="J1539" s="350" t="str">
        <f t="array" ref="J1539">IF(C1539="","",
  IF(LEFT(C1539,4)="2025",
    IFERROR(VLOOKUP(C1539,{'2025'!B:B,'2025'!A:A},2,FALSE),""),
    IF(LEFT(C1539,4)="2026",
      IFERROR(VLOOKUP(C1539,{'2026'!B:B,'2026'!A:A},2,FALSE),""),
      ""
    )
  )
)</f>
        <v/>
      </c>
    </row>
    <row r="1540" ht="22.5" customHeight="1">
      <c r="A1540" s="350"/>
      <c r="B1540" s="350"/>
      <c r="C1540" s="350"/>
      <c r="D1540" s="350"/>
      <c r="E1540" s="350"/>
      <c r="F1540" s="350"/>
      <c r="G1540" s="350"/>
      <c r="H1540" s="350"/>
      <c r="I1540" s="350"/>
      <c r="J1540" s="350" t="str">
        <f t="array" ref="J1540">IF(C1540="","",
  IF(LEFT(C1540,4)="2025",
    IFERROR(VLOOKUP(C1540,{'2025'!B:B,'2025'!A:A},2,FALSE),""),
    IF(LEFT(C1540,4)="2026",
      IFERROR(VLOOKUP(C1540,{'2026'!B:B,'2026'!A:A},2,FALSE),""),
      ""
    )
  )
)</f>
        <v/>
      </c>
    </row>
    <row r="1541" ht="22.5" customHeight="1">
      <c r="A1541" s="350"/>
      <c r="B1541" s="350"/>
      <c r="C1541" s="350"/>
      <c r="D1541" s="350"/>
      <c r="E1541" s="350"/>
      <c r="F1541" s="350"/>
      <c r="G1541" s="350"/>
      <c r="H1541" s="350"/>
      <c r="I1541" s="350"/>
      <c r="J1541" s="350" t="str">
        <f t="array" ref="J1541">IF(C1541="","",
  IF(LEFT(C1541,4)="2025",
    IFERROR(VLOOKUP(C1541,{'2025'!B:B,'2025'!A:A},2,FALSE),""),
    IF(LEFT(C1541,4)="2026",
      IFERROR(VLOOKUP(C1541,{'2026'!B:B,'2026'!A:A},2,FALSE),""),
      ""
    )
  )
)</f>
        <v/>
      </c>
    </row>
    <row r="1542" ht="22.5" customHeight="1">
      <c r="A1542" s="350"/>
      <c r="B1542" s="350"/>
      <c r="C1542" s="350"/>
      <c r="D1542" s="350"/>
      <c r="E1542" s="350"/>
      <c r="F1542" s="350"/>
      <c r="G1542" s="350"/>
      <c r="H1542" s="350"/>
      <c r="I1542" s="350"/>
      <c r="J1542" s="350" t="str">
        <f t="array" ref="J1542">IF(C1542="","",
  IF(LEFT(C1542,4)="2025",
    IFERROR(VLOOKUP(C1542,{'2025'!B:B,'2025'!A:A},2,FALSE),""),
    IF(LEFT(C1542,4)="2026",
      IFERROR(VLOOKUP(C1542,{'2026'!B:B,'2026'!A:A},2,FALSE),""),
      ""
    )
  )
)</f>
        <v/>
      </c>
    </row>
    <row r="1543" ht="22.5" customHeight="1">
      <c r="A1543" s="350"/>
      <c r="B1543" s="350"/>
      <c r="C1543" s="350"/>
      <c r="D1543" s="350"/>
      <c r="E1543" s="350"/>
      <c r="F1543" s="350"/>
      <c r="G1543" s="350"/>
      <c r="H1543" s="350"/>
      <c r="I1543" s="350"/>
      <c r="J1543" s="350" t="str">
        <f t="array" ref="J1543">IF(C1543="","",
  IF(LEFT(C1543,4)="2025",
    IFERROR(VLOOKUP(C1543,{'2025'!B:B,'2025'!A:A},2,FALSE),""),
    IF(LEFT(C1543,4)="2026",
      IFERROR(VLOOKUP(C1543,{'2026'!B:B,'2026'!A:A},2,FALSE),""),
      ""
    )
  )
)</f>
        <v/>
      </c>
    </row>
    <row r="1544" ht="22.5" customHeight="1">
      <c r="A1544" s="350"/>
      <c r="B1544" s="350"/>
      <c r="C1544" s="350"/>
      <c r="D1544" s="350"/>
      <c r="E1544" s="350"/>
      <c r="F1544" s="350"/>
      <c r="G1544" s="350"/>
      <c r="H1544" s="350"/>
      <c r="I1544" s="350"/>
      <c r="J1544" s="350" t="str">
        <f t="array" ref="J1544">IF(C1544="","",
  IF(LEFT(C1544,4)="2025",
    IFERROR(VLOOKUP(C1544,{'2025'!B:B,'2025'!A:A},2,FALSE),""),
    IF(LEFT(C1544,4)="2026",
      IFERROR(VLOOKUP(C1544,{'2026'!B:B,'2026'!A:A},2,FALSE),""),
      ""
    )
  )
)</f>
        <v/>
      </c>
    </row>
    <row r="1545" ht="22.5" customHeight="1">
      <c r="A1545" s="350"/>
      <c r="B1545" s="350"/>
      <c r="C1545" s="350"/>
      <c r="D1545" s="350"/>
      <c r="E1545" s="350"/>
      <c r="F1545" s="350"/>
      <c r="G1545" s="350"/>
      <c r="H1545" s="350"/>
      <c r="I1545" s="350"/>
      <c r="J1545" s="350" t="str">
        <f t="array" ref="J1545">IF(C1545="","",
  IF(LEFT(C1545,4)="2025",
    IFERROR(VLOOKUP(C1545,{'2025'!B:B,'2025'!A:A},2,FALSE),""),
    IF(LEFT(C1545,4)="2026",
      IFERROR(VLOOKUP(C1545,{'2026'!B:B,'2026'!A:A},2,FALSE),""),
      ""
    )
  )
)</f>
        <v/>
      </c>
    </row>
    <row r="1546" ht="22.5" customHeight="1">
      <c r="A1546" s="350"/>
      <c r="B1546" s="350"/>
      <c r="C1546" s="350"/>
      <c r="D1546" s="350"/>
      <c r="E1546" s="350"/>
      <c r="F1546" s="350"/>
      <c r="G1546" s="350"/>
      <c r="H1546" s="350"/>
      <c r="I1546" s="350"/>
      <c r="J1546" s="350" t="str">
        <f t="array" ref="J1546">IF(C1546="","",
  IF(LEFT(C1546,4)="2025",
    IFERROR(VLOOKUP(C1546,{'2025'!B:B,'2025'!A:A},2,FALSE),""),
    IF(LEFT(C1546,4)="2026",
      IFERROR(VLOOKUP(C1546,{'2026'!B:B,'2026'!A:A},2,FALSE),""),
      ""
    )
  )
)</f>
        <v/>
      </c>
    </row>
    <row r="1547" ht="22.5" customHeight="1">
      <c r="A1547" s="350"/>
      <c r="B1547" s="350"/>
      <c r="C1547" s="350"/>
      <c r="D1547" s="350"/>
      <c r="E1547" s="350"/>
      <c r="F1547" s="350"/>
      <c r="G1547" s="350"/>
      <c r="H1547" s="350"/>
      <c r="I1547" s="350"/>
      <c r="J1547" s="350" t="str">
        <f t="array" ref="J1547">IF(C1547="","",
  IF(LEFT(C1547,4)="2025",
    IFERROR(VLOOKUP(C1547,{'2025'!B:B,'2025'!A:A},2,FALSE),""),
    IF(LEFT(C1547,4)="2026",
      IFERROR(VLOOKUP(C1547,{'2026'!B:B,'2026'!A:A},2,FALSE),""),
      ""
    )
  )
)</f>
        <v/>
      </c>
    </row>
    <row r="1548" ht="22.5" customHeight="1">
      <c r="A1548" s="350"/>
      <c r="B1548" s="350"/>
      <c r="C1548" s="350"/>
      <c r="D1548" s="350"/>
      <c r="E1548" s="350"/>
      <c r="F1548" s="350"/>
      <c r="G1548" s="350"/>
      <c r="H1548" s="350"/>
      <c r="I1548" s="350"/>
      <c r="J1548" s="350" t="str">
        <f t="array" ref="J1548">IF(C1548="","",
  IF(LEFT(C1548,4)="2025",
    IFERROR(VLOOKUP(C1548,{'2025'!B:B,'2025'!A:A},2,FALSE),""),
    IF(LEFT(C1548,4)="2026",
      IFERROR(VLOOKUP(C1548,{'2026'!B:B,'2026'!A:A},2,FALSE),""),
      ""
    )
  )
)</f>
        <v/>
      </c>
    </row>
    <row r="1549" ht="22.5" customHeight="1">
      <c r="A1549" s="350"/>
      <c r="B1549" s="350"/>
      <c r="C1549" s="350"/>
      <c r="D1549" s="350"/>
      <c r="E1549" s="350"/>
      <c r="F1549" s="350"/>
      <c r="G1549" s="350"/>
      <c r="H1549" s="350"/>
      <c r="I1549" s="350"/>
      <c r="J1549" s="350" t="str">
        <f t="array" ref="J1549">IF(C1549="","",
  IF(LEFT(C1549,4)="2025",
    IFERROR(VLOOKUP(C1549,{'2025'!B:B,'2025'!A:A},2,FALSE),""),
    IF(LEFT(C1549,4)="2026",
      IFERROR(VLOOKUP(C1549,{'2026'!B:B,'2026'!A:A},2,FALSE),""),
      ""
    )
  )
)</f>
        <v/>
      </c>
    </row>
    <row r="1550" ht="22.5" customHeight="1">
      <c r="A1550" s="350"/>
      <c r="B1550" s="350"/>
      <c r="C1550" s="350"/>
      <c r="D1550" s="350"/>
      <c r="E1550" s="350"/>
      <c r="F1550" s="350"/>
      <c r="G1550" s="350"/>
      <c r="H1550" s="350"/>
      <c r="I1550" s="350"/>
      <c r="J1550" s="350" t="str">
        <f t="array" ref="J1550">IF(C1550="","",
  IF(LEFT(C1550,4)="2025",
    IFERROR(VLOOKUP(C1550,{'2025'!B:B,'2025'!A:A},2,FALSE),""),
    IF(LEFT(C1550,4)="2026",
      IFERROR(VLOOKUP(C1550,{'2026'!B:B,'2026'!A:A},2,FALSE),""),
      ""
    )
  )
)</f>
        <v/>
      </c>
    </row>
    <row r="1551" ht="22.5" customHeight="1">
      <c r="A1551" s="350"/>
      <c r="B1551" s="350"/>
      <c r="C1551" s="350"/>
      <c r="D1551" s="350"/>
      <c r="E1551" s="350"/>
      <c r="F1551" s="350"/>
      <c r="G1551" s="350"/>
      <c r="H1551" s="350"/>
      <c r="I1551" s="350"/>
      <c r="J1551" s="350" t="str">
        <f t="array" ref="J1551">IF(C1551="","",
  IF(LEFT(C1551,4)="2025",
    IFERROR(VLOOKUP(C1551,{'2025'!B:B,'2025'!A:A},2,FALSE),""),
    IF(LEFT(C1551,4)="2026",
      IFERROR(VLOOKUP(C1551,{'2026'!B:B,'2026'!A:A},2,FALSE),""),
      ""
    )
  )
)</f>
        <v/>
      </c>
    </row>
    <row r="1552" ht="22.5" customHeight="1">
      <c r="A1552" s="350"/>
      <c r="B1552" s="350"/>
      <c r="C1552" s="350"/>
      <c r="D1552" s="350"/>
      <c r="E1552" s="350"/>
      <c r="F1552" s="350"/>
      <c r="G1552" s="350"/>
      <c r="H1552" s="350"/>
      <c r="I1552" s="350"/>
      <c r="J1552" s="350" t="str">
        <f t="array" ref="J1552">IF(C1552="","",
  IF(LEFT(C1552,4)="2025",
    IFERROR(VLOOKUP(C1552,{'2025'!B:B,'2025'!A:A},2,FALSE),""),
    IF(LEFT(C1552,4)="2026",
      IFERROR(VLOOKUP(C1552,{'2026'!B:B,'2026'!A:A},2,FALSE),""),
      ""
    )
  )
)</f>
        <v/>
      </c>
    </row>
    <row r="1553" ht="22.5" customHeight="1">
      <c r="A1553" s="350"/>
      <c r="B1553" s="350"/>
      <c r="C1553" s="350"/>
      <c r="D1553" s="350"/>
      <c r="E1553" s="350"/>
      <c r="F1553" s="350"/>
      <c r="G1553" s="350"/>
      <c r="H1553" s="350"/>
      <c r="I1553" s="350"/>
      <c r="J1553" s="350" t="str">
        <f t="array" ref="J1553">IF(C1553="","",
  IF(LEFT(C1553,4)="2025",
    IFERROR(VLOOKUP(C1553,{'2025'!B:B,'2025'!A:A},2,FALSE),""),
    IF(LEFT(C1553,4)="2026",
      IFERROR(VLOOKUP(C1553,{'2026'!B:B,'2026'!A:A},2,FALSE),""),
      ""
    )
  )
)</f>
        <v/>
      </c>
    </row>
    <row r="1554" ht="22.5" customHeight="1">
      <c r="A1554" s="350"/>
      <c r="B1554" s="350"/>
      <c r="C1554" s="350"/>
      <c r="D1554" s="350"/>
      <c r="E1554" s="350"/>
      <c r="F1554" s="350"/>
      <c r="G1554" s="350"/>
      <c r="H1554" s="350"/>
      <c r="I1554" s="350"/>
      <c r="J1554" s="350" t="str">
        <f t="array" ref="J1554">IF(C1554="","",
  IF(LEFT(C1554,4)="2025",
    IFERROR(VLOOKUP(C1554,{'2025'!B:B,'2025'!A:A},2,FALSE),""),
    IF(LEFT(C1554,4)="2026",
      IFERROR(VLOOKUP(C1554,{'2026'!B:B,'2026'!A:A},2,FALSE),""),
      ""
    )
  )
)</f>
        <v/>
      </c>
    </row>
    <row r="1555" ht="22.5" customHeight="1">
      <c r="A1555" s="350"/>
      <c r="B1555" s="350"/>
      <c r="C1555" s="350"/>
      <c r="D1555" s="350"/>
      <c r="E1555" s="350"/>
      <c r="F1555" s="350"/>
      <c r="G1555" s="350"/>
      <c r="H1555" s="350"/>
      <c r="I1555" s="350"/>
      <c r="J1555" s="350" t="str">
        <f t="array" ref="J1555">IF(C1555="","",
  IF(LEFT(C1555,4)="2025",
    IFERROR(VLOOKUP(C1555,{'2025'!B:B,'2025'!A:A},2,FALSE),""),
    IF(LEFT(C1555,4)="2026",
      IFERROR(VLOOKUP(C1555,{'2026'!B:B,'2026'!A:A},2,FALSE),""),
      ""
    )
  )
)</f>
        <v/>
      </c>
    </row>
    <row r="1556" ht="22.5" customHeight="1">
      <c r="A1556" s="350"/>
      <c r="B1556" s="350"/>
      <c r="C1556" s="350"/>
      <c r="D1556" s="350"/>
      <c r="E1556" s="350"/>
      <c r="F1556" s="350"/>
      <c r="G1556" s="350"/>
      <c r="H1556" s="350"/>
      <c r="I1556" s="350"/>
      <c r="J1556" s="350" t="str">
        <f t="array" ref="J1556">IF(C1556="","",
  IF(LEFT(C1556,4)="2025",
    IFERROR(VLOOKUP(C1556,{'2025'!B:B,'2025'!A:A},2,FALSE),""),
    IF(LEFT(C1556,4)="2026",
      IFERROR(VLOOKUP(C1556,{'2026'!B:B,'2026'!A:A},2,FALSE),""),
      ""
    )
  )
)</f>
        <v/>
      </c>
    </row>
    <row r="1557" ht="22.5" customHeight="1">
      <c r="A1557" s="350"/>
      <c r="B1557" s="350"/>
      <c r="C1557" s="350"/>
      <c r="D1557" s="350"/>
      <c r="E1557" s="350"/>
      <c r="F1557" s="350"/>
      <c r="G1557" s="350"/>
      <c r="H1557" s="350"/>
      <c r="I1557" s="350"/>
      <c r="J1557" s="350" t="str">
        <f t="array" ref="J1557">IF(C1557="","",
  IF(LEFT(C1557,4)="2025",
    IFERROR(VLOOKUP(C1557,{'2025'!B:B,'2025'!A:A},2,FALSE),""),
    IF(LEFT(C1557,4)="2026",
      IFERROR(VLOOKUP(C1557,{'2026'!B:B,'2026'!A:A},2,FALSE),""),
      ""
    )
  )
)</f>
        <v/>
      </c>
    </row>
    <row r="1558" ht="22.5" customHeight="1">
      <c r="A1558" s="350"/>
      <c r="B1558" s="350"/>
      <c r="C1558" s="350"/>
      <c r="D1558" s="350"/>
      <c r="E1558" s="350"/>
      <c r="F1558" s="350"/>
      <c r="G1558" s="350"/>
      <c r="H1558" s="350"/>
      <c r="I1558" s="350"/>
      <c r="J1558" s="350" t="str">
        <f t="array" ref="J1558">IF(C1558="","",
  IF(LEFT(C1558,4)="2025",
    IFERROR(VLOOKUP(C1558,{'2025'!B:B,'2025'!A:A},2,FALSE),""),
    IF(LEFT(C1558,4)="2026",
      IFERROR(VLOOKUP(C1558,{'2026'!B:B,'2026'!A:A},2,FALSE),""),
      ""
    )
  )
)</f>
        <v/>
      </c>
    </row>
    <row r="1559" ht="22.5" customHeight="1">
      <c r="A1559" s="350"/>
      <c r="B1559" s="350"/>
      <c r="C1559" s="350"/>
      <c r="D1559" s="350"/>
      <c r="E1559" s="350"/>
      <c r="F1559" s="350"/>
      <c r="G1559" s="350"/>
      <c r="H1559" s="350"/>
      <c r="I1559" s="350"/>
      <c r="J1559" s="350" t="str">
        <f t="array" ref="J1559">IF(C1559="","",
  IF(LEFT(C1559,4)="2025",
    IFERROR(VLOOKUP(C1559,{'2025'!B:B,'2025'!A:A},2,FALSE),""),
    IF(LEFT(C1559,4)="2026",
      IFERROR(VLOOKUP(C1559,{'2026'!B:B,'2026'!A:A},2,FALSE),""),
      ""
    )
  )
)</f>
        <v/>
      </c>
    </row>
    <row r="1560" ht="22.5" customHeight="1">
      <c r="A1560" s="350"/>
      <c r="B1560" s="350"/>
      <c r="C1560" s="350"/>
      <c r="D1560" s="350"/>
      <c r="E1560" s="350"/>
      <c r="F1560" s="350"/>
      <c r="G1560" s="350"/>
      <c r="H1560" s="350"/>
      <c r="I1560" s="350"/>
      <c r="J1560" s="350" t="str">
        <f t="array" ref="J1560">IF(C1560="","",
  IF(LEFT(C1560,4)="2025",
    IFERROR(VLOOKUP(C1560,{'2025'!B:B,'2025'!A:A},2,FALSE),""),
    IF(LEFT(C1560,4)="2026",
      IFERROR(VLOOKUP(C1560,{'2026'!B:B,'2026'!A:A},2,FALSE),""),
      ""
    )
  )
)</f>
        <v/>
      </c>
    </row>
    <row r="1561" ht="22.5" customHeight="1">
      <c r="A1561" s="350"/>
      <c r="B1561" s="350"/>
      <c r="C1561" s="350"/>
      <c r="D1561" s="350"/>
      <c r="E1561" s="350"/>
      <c r="F1561" s="350"/>
      <c r="G1561" s="350"/>
      <c r="H1561" s="350"/>
      <c r="I1561" s="350"/>
      <c r="J1561" s="350" t="str">
        <f t="array" ref="J1561">IF(C1561="","",
  IF(LEFT(C1561,4)="2025",
    IFERROR(VLOOKUP(C1561,{'2025'!B:B,'2025'!A:A},2,FALSE),""),
    IF(LEFT(C1561,4)="2026",
      IFERROR(VLOOKUP(C1561,{'2026'!B:B,'2026'!A:A},2,FALSE),""),
      ""
    )
  )
)</f>
        <v/>
      </c>
    </row>
    <row r="1562" ht="22.5" customHeight="1">
      <c r="A1562" s="350"/>
      <c r="B1562" s="350"/>
      <c r="C1562" s="350"/>
      <c r="D1562" s="350"/>
      <c r="E1562" s="350"/>
      <c r="F1562" s="350"/>
      <c r="G1562" s="350"/>
      <c r="H1562" s="350"/>
      <c r="I1562" s="350"/>
      <c r="J1562" s="350" t="str">
        <f t="array" ref="J1562">IF(C1562="","",
  IF(LEFT(C1562,4)="2025",
    IFERROR(VLOOKUP(C1562,{'2025'!B:B,'2025'!A:A},2,FALSE),""),
    IF(LEFT(C1562,4)="2026",
      IFERROR(VLOOKUP(C1562,{'2026'!B:B,'2026'!A:A},2,FALSE),""),
      ""
    )
  )
)</f>
        <v/>
      </c>
    </row>
    <row r="1563" ht="22.5" customHeight="1">
      <c r="A1563" s="350"/>
      <c r="B1563" s="350"/>
      <c r="C1563" s="350"/>
      <c r="D1563" s="350"/>
      <c r="E1563" s="350"/>
      <c r="F1563" s="350"/>
      <c r="G1563" s="350"/>
      <c r="H1563" s="350"/>
      <c r="I1563" s="350"/>
      <c r="J1563" s="350" t="str">
        <f t="array" ref="J1563">IF(C1563="","",
  IF(LEFT(C1563,4)="2025",
    IFERROR(VLOOKUP(C1563,{'2025'!B:B,'2025'!A:A},2,FALSE),""),
    IF(LEFT(C1563,4)="2026",
      IFERROR(VLOOKUP(C1563,{'2026'!B:B,'2026'!A:A},2,FALSE),""),
      ""
    )
  )
)</f>
        <v/>
      </c>
    </row>
    <row r="1564" ht="22.5" customHeight="1">
      <c r="A1564" s="350"/>
      <c r="B1564" s="350"/>
      <c r="C1564" s="350"/>
      <c r="D1564" s="350"/>
      <c r="E1564" s="350"/>
      <c r="F1564" s="350"/>
      <c r="G1564" s="350"/>
      <c r="H1564" s="350"/>
      <c r="I1564" s="350"/>
      <c r="J1564" s="350" t="str">
        <f t="array" ref="J1564">IF(C1564="","",
  IF(LEFT(C1564,4)="2025",
    IFERROR(VLOOKUP(C1564,{'2025'!B:B,'2025'!A:A},2,FALSE),""),
    IF(LEFT(C1564,4)="2026",
      IFERROR(VLOOKUP(C1564,{'2026'!B:B,'2026'!A:A},2,FALSE),""),
      ""
    )
  )
)</f>
        <v/>
      </c>
    </row>
    <row r="1565" ht="22.5" customHeight="1">
      <c r="A1565" s="350"/>
      <c r="B1565" s="350"/>
      <c r="C1565" s="350"/>
      <c r="D1565" s="350"/>
      <c r="E1565" s="350"/>
      <c r="F1565" s="350"/>
      <c r="G1565" s="350"/>
      <c r="H1565" s="350"/>
      <c r="I1565" s="350"/>
      <c r="J1565" s="350" t="str">
        <f t="array" ref="J1565">IF(C1565="","",
  IF(LEFT(C1565,4)="2025",
    IFERROR(VLOOKUP(C1565,{'2025'!B:B,'2025'!A:A},2,FALSE),""),
    IF(LEFT(C1565,4)="2026",
      IFERROR(VLOOKUP(C1565,{'2026'!B:B,'2026'!A:A},2,FALSE),""),
      ""
    )
  )
)</f>
        <v/>
      </c>
    </row>
    <row r="1566" ht="22.5" customHeight="1">
      <c r="A1566" s="350"/>
      <c r="B1566" s="350"/>
      <c r="C1566" s="350"/>
      <c r="D1566" s="350"/>
      <c r="E1566" s="350"/>
      <c r="F1566" s="350"/>
      <c r="G1566" s="350"/>
      <c r="H1566" s="350"/>
      <c r="I1566" s="350"/>
      <c r="J1566" s="350" t="str">
        <f t="array" ref="J1566">IF(C1566="","",
  IF(LEFT(C1566,4)="2025",
    IFERROR(VLOOKUP(C1566,{'2025'!B:B,'2025'!A:A},2,FALSE),""),
    IF(LEFT(C1566,4)="2026",
      IFERROR(VLOOKUP(C1566,{'2026'!B:B,'2026'!A:A},2,FALSE),""),
      ""
    )
  )
)</f>
        <v/>
      </c>
    </row>
    <row r="1567" ht="22.5" customHeight="1">
      <c r="A1567" s="350"/>
      <c r="B1567" s="350"/>
      <c r="C1567" s="350"/>
      <c r="D1567" s="350"/>
      <c r="E1567" s="350"/>
      <c r="F1567" s="350"/>
      <c r="G1567" s="350"/>
      <c r="H1567" s="350"/>
      <c r="I1567" s="350"/>
      <c r="J1567" s="350" t="str">
        <f t="array" ref="J1567">IF(C1567="","",
  IF(LEFT(C1567,4)="2025",
    IFERROR(VLOOKUP(C1567,{'2025'!B:B,'2025'!A:A},2,FALSE),""),
    IF(LEFT(C1567,4)="2026",
      IFERROR(VLOOKUP(C1567,{'2026'!B:B,'2026'!A:A},2,FALSE),""),
      ""
    )
  )
)</f>
        <v/>
      </c>
    </row>
    <row r="1568" ht="22.5" customHeight="1">
      <c r="A1568" s="350"/>
      <c r="B1568" s="350"/>
      <c r="C1568" s="350"/>
      <c r="D1568" s="350"/>
      <c r="E1568" s="350"/>
      <c r="F1568" s="350"/>
      <c r="G1568" s="350"/>
      <c r="H1568" s="350"/>
      <c r="I1568" s="350"/>
      <c r="J1568" s="350" t="str">
        <f t="array" ref="J1568">IF(C1568="","",
  IF(LEFT(C1568,4)="2025",
    IFERROR(VLOOKUP(C1568,{'2025'!B:B,'2025'!A:A},2,FALSE),""),
    IF(LEFT(C1568,4)="2026",
      IFERROR(VLOOKUP(C1568,{'2026'!B:B,'2026'!A:A},2,FALSE),""),
      ""
    )
  )
)</f>
        <v/>
      </c>
    </row>
    <row r="1569" ht="22.5" customHeight="1">
      <c r="A1569" s="350"/>
      <c r="B1569" s="350"/>
      <c r="C1569" s="350"/>
      <c r="D1569" s="350"/>
      <c r="E1569" s="350"/>
      <c r="F1569" s="350"/>
      <c r="G1569" s="350"/>
      <c r="H1569" s="350"/>
      <c r="I1569" s="350"/>
      <c r="J1569" s="350" t="str">
        <f t="array" ref="J1569">IF(C1569="","",
  IF(LEFT(C1569,4)="2025",
    IFERROR(VLOOKUP(C1569,{'2025'!B:B,'2025'!A:A},2,FALSE),""),
    IF(LEFT(C1569,4)="2026",
      IFERROR(VLOOKUP(C1569,{'2026'!B:B,'2026'!A:A},2,FALSE),""),
      ""
    )
  )
)</f>
        <v/>
      </c>
    </row>
    <row r="1570" ht="22.5" customHeight="1">
      <c r="A1570" s="350"/>
      <c r="B1570" s="350"/>
      <c r="C1570" s="350"/>
      <c r="D1570" s="350"/>
      <c r="E1570" s="350"/>
      <c r="F1570" s="350"/>
      <c r="G1570" s="350"/>
      <c r="H1570" s="350"/>
      <c r="I1570" s="350"/>
      <c r="J1570" s="350" t="str">
        <f t="array" ref="J1570">IF(C1570="","",
  IF(LEFT(C1570,4)="2025",
    IFERROR(VLOOKUP(C1570,{'2025'!B:B,'2025'!A:A},2,FALSE),""),
    IF(LEFT(C1570,4)="2026",
      IFERROR(VLOOKUP(C1570,{'2026'!B:B,'2026'!A:A},2,FALSE),""),
      ""
    )
  )
)</f>
        <v/>
      </c>
    </row>
    <row r="1571" ht="22.5" customHeight="1">
      <c r="A1571" s="350"/>
      <c r="B1571" s="350"/>
      <c r="C1571" s="350"/>
      <c r="D1571" s="350"/>
      <c r="E1571" s="350"/>
      <c r="F1571" s="350"/>
      <c r="G1571" s="350"/>
      <c r="H1571" s="350"/>
      <c r="I1571" s="350"/>
      <c r="J1571" s="350" t="str">
        <f t="array" ref="J1571">IF(C1571="","",
  IF(LEFT(C1571,4)="2025",
    IFERROR(VLOOKUP(C1571,{'2025'!B:B,'2025'!A:A},2,FALSE),""),
    IF(LEFT(C1571,4)="2026",
      IFERROR(VLOOKUP(C1571,{'2026'!B:B,'2026'!A:A},2,FALSE),""),
      ""
    )
  )
)</f>
        <v/>
      </c>
    </row>
    <row r="1572" ht="22.5" customHeight="1">
      <c r="A1572" s="350"/>
      <c r="B1572" s="350"/>
      <c r="C1572" s="350"/>
      <c r="D1572" s="350"/>
      <c r="E1572" s="350"/>
      <c r="F1572" s="350"/>
      <c r="G1572" s="350"/>
      <c r="H1572" s="350"/>
      <c r="I1572" s="350"/>
      <c r="J1572" s="350" t="str">
        <f t="array" ref="J1572">IF(C1572="","",
  IF(LEFT(C1572,4)="2025",
    IFERROR(VLOOKUP(C1572,{'2025'!B:B,'2025'!A:A},2,FALSE),""),
    IF(LEFT(C1572,4)="2026",
      IFERROR(VLOOKUP(C1572,{'2026'!B:B,'2026'!A:A},2,FALSE),""),
      ""
    )
  )
)</f>
        <v/>
      </c>
    </row>
    <row r="1573" ht="22.5" customHeight="1">
      <c r="A1573" s="350"/>
      <c r="B1573" s="350"/>
      <c r="C1573" s="350"/>
      <c r="D1573" s="350"/>
      <c r="E1573" s="350"/>
      <c r="F1573" s="350"/>
      <c r="G1573" s="350"/>
      <c r="H1573" s="350"/>
      <c r="I1573" s="350"/>
      <c r="J1573" s="350" t="str">
        <f t="array" ref="J1573">IF(C1573="","",
  IF(LEFT(C1573,4)="2025",
    IFERROR(VLOOKUP(C1573,{'2025'!B:B,'2025'!A:A},2,FALSE),""),
    IF(LEFT(C1573,4)="2026",
      IFERROR(VLOOKUP(C1573,{'2026'!B:B,'2026'!A:A},2,FALSE),""),
      ""
    )
  )
)</f>
        <v/>
      </c>
    </row>
    <row r="1574" ht="22.5" customHeight="1">
      <c r="A1574" s="350"/>
      <c r="B1574" s="350"/>
      <c r="C1574" s="350"/>
      <c r="D1574" s="350"/>
      <c r="E1574" s="350"/>
      <c r="F1574" s="350"/>
      <c r="G1574" s="350"/>
      <c r="H1574" s="350"/>
      <c r="I1574" s="350"/>
      <c r="J1574" s="350" t="str">
        <f t="array" ref="J1574">IF(C1574="","",
  IF(LEFT(C1574,4)="2025",
    IFERROR(VLOOKUP(C1574,{'2025'!B:B,'2025'!A:A},2,FALSE),""),
    IF(LEFT(C1574,4)="2026",
      IFERROR(VLOOKUP(C1574,{'2026'!B:B,'2026'!A:A},2,FALSE),""),
      ""
    )
  )
)</f>
        <v/>
      </c>
    </row>
    <row r="1575" ht="22.5" customHeight="1">
      <c r="A1575" s="350"/>
      <c r="B1575" s="350"/>
      <c r="C1575" s="350"/>
      <c r="D1575" s="350"/>
      <c r="E1575" s="350"/>
      <c r="F1575" s="350"/>
      <c r="G1575" s="350"/>
      <c r="H1575" s="350"/>
      <c r="I1575" s="350"/>
      <c r="J1575" s="350" t="str">
        <f t="array" ref="J1575">IF(C1575="","",
  IF(LEFT(C1575,4)="2025",
    IFERROR(VLOOKUP(C1575,{'2025'!B:B,'2025'!A:A},2,FALSE),""),
    IF(LEFT(C1575,4)="2026",
      IFERROR(VLOOKUP(C1575,{'2026'!B:B,'2026'!A:A},2,FALSE),""),
      ""
    )
  )
)</f>
        <v/>
      </c>
    </row>
    <row r="1576" ht="22.5" customHeight="1">
      <c r="A1576" s="350"/>
      <c r="B1576" s="350"/>
      <c r="C1576" s="350"/>
      <c r="D1576" s="350"/>
      <c r="E1576" s="350"/>
      <c r="F1576" s="350"/>
      <c r="G1576" s="350"/>
      <c r="H1576" s="350"/>
      <c r="I1576" s="350"/>
      <c r="J1576" s="350" t="str">
        <f t="array" ref="J1576">IF(C1576="","",
  IF(LEFT(C1576,4)="2025",
    IFERROR(VLOOKUP(C1576,{'2025'!B:B,'2025'!A:A},2,FALSE),""),
    IF(LEFT(C1576,4)="2026",
      IFERROR(VLOOKUP(C1576,{'2026'!B:B,'2026'!A:A},2,FALSE),""),
      ""
    )
  )
)</f>
        <v/>
      </c>
    </row>
    <row r="1577" ht="22.5" customHeight="1">
      <c r="A1577" s="350"/>
      <c r="B1577" s="350"/>
      <c r="C1577" s="350"/>
      <c r="D1577" s="350"/>
      <c r="E1577" s="350"/>
      <c r="F1577" s="350"/>
      <c r="G1577" s="350"/>
      <c r="H1577" s="350"/>
      <c r="I1577" s="350"/>
      <c r="J1577" s="350" t="str">
        <f t="array" ref="J1577">IF(C1577="","",
  IF(LEFT(C1577,4)="2025",
    IFERROR(VLOOKUP(C1577,{'2025'!B:B,'2025'!A:A},2,FALSE),""),
    IF(LEFT(C1577,4)="2026",
      IFERROR(VLOOKUP(C1577,{'2026'!B:B,'2026'!A:A},2,FALSE),""),
      ""
    )
  )
)</f>
        <v/>
      </c>
    </row>
    <row r="1578" ht="22.5" customHeight="1">
      <c r="A1578" s="350"/>
      <c r="B1578" s="350"/>
      <c r="C1578" s="350"/>
      <c r="D1578" s="350"/>
      <c r="E1578" s="350"/>
      <c r="F1578" s="350"/>
      <c r="G1578" s="350"/>
      <c r="H1578" s="350"/>
      <c r="I1578" s="350"/>
      <c r="J1578" s="350" t="str">
        <f t="array" ref="J1578">IF(C1578="","",
  IF(LEFT(C1578,4)="2025",
    IFERROR(VLOOKUP(C1578,{'2025'!B:B,'2025'!A:A},2,FALSE),""),
    IF(LEFT(C1578,4)="2026",
      IFERROR(VLOOKUP(C1578,{'2026'!B:B,'2026'!A:A},2,FALSE),""),
      ""
    )
  )
)</f>
        <v/>
      </c>
    </row>
    <row r="1579" ht="22.5" customHeight="1">
      <c r="A1579" s="350"/>
      <c r="B1579" s="350"/>
      <c r="C1579" s="350"/>
      <c r="D1579" s="350"/>
      <c r="E1579" s="350"/>
      <c r="F1579" s="350"/>
      <c r="G1579" s="350"/>
      <c r="H1579" s="350"/>
      <c r="I1579" s="350"/>
      <c r="J1579" s="350" t="str">
        <f t="array" ref="J1579">IF(C1579="","",
  IF(LEFT(C1579,4)="2025",
    IFERROR(VLOOKUP(C1579,{'2025'!B:B,'2025'!A:A},2,FALSE),""),
    IF(LEFT(C1579,4)="2026",
      IFERROR(VLOOKUP(C1579,{'2026'!B:B,'2026'!A:A},2,FALSE),""),
      ""
    )
  )
)</f>
        <v/>
      </c>
    </row>
    <row r="1580" ht="22.5" customHeight="1">
      <c r="A1580" s="350"/>
      <c r="B1580" s="350"/>
      <c r="C1580" s="350"/>
      <c r="D1580" s="350"/>
      <c r="E1580" s="350"/>
      <c r="F1580" s="350"/>
      <c r="G1580" s="350"/>
      <c r="H1580" s="350"/>
      <c r="I1580" s="350"/>
      <c r="J1580" s="350" t="str">
        <f t="array" ref="J1580">IF(C1580="","",
  IF(LEFT(C1580,4)="2025",
    IFERROR(VLOOKUP(C1580,{'2025'!B:B,'2025'!A:A},2,FALSE),""),
    IF(LEFT(C1580,4)="2026",
      IFERROR(VLOOKUP(C1580,{'2026'!B:B,'2026'!A:A},2,FALSE),""),
      ""
    )
  )
)</f>
        <v/>
      </c>
    </row>
    <row r="1581" ht="22.5" customHeight="1">
      <c r="A1581" s="350"/>
      <c r="B1581" s="350"/>
      <c r="C1581" s="350"/>
      <c r="D1581" s="350"/>
      <c r="E1581" s="350"/>
      <c r="F1581" s="350"/>
      <c r="G1581" s="350"/>
      <c r="H1581" s="350"/>
      <c r="I1581" s="350"/>
      <c r="J1581" s="350" t="str">
        <f t="array" ref="J1581">IF(C1581="","",
  IF(LEFT(C1581,4)="2025",
    IFERROR(VLOOKUP(C1581,{'2025'!B:B,'2025'!A:A},2,FALSE),""),
    IF(LEFT(C1581,4)="2026",
      IFERROR(VLOOKUP(C1581,{'2026'!B:B,'2026'!A:A},2,FALSE),""),
      ""
    )
  )
)</f>
        <v/>
      </c>
    </row>
    <row r="1582" ht="22.5" customHeight="1">
      <c r="A1582" s="350"/>
      <c r="B1582" s="350"/>
      <c r="C1582" s="350"/>
      <c r="D1582" s="350"/>
      <c r="E1582" s="350"/>
      <c r="F1582" s="350"/>
      <c r="G1582" s="350"/>
      <c r="H1582" s="350"/>
      <c r="I1582" s="350"/>
      <c r="J1582" s="350" t="str">
        <f t="array" ref="J1582">IF(C1582="","",
  IF(LEFT(C1582,4)="2025",
    IFERROR(VLOOKUP(C1582,{'2025'!B:B,'2025'!A:A},2,FALSE),""),
    IF(LEFT(C1582,4)="2026",
      IFERROR(VLOOKUP(C1582,{'2026'!B:B,'2026'!A:A},2,FALSE),""),
      ""
    )
  )
)</f>
        <v/>
      </c>
    </row>
    <row r="1583" ht="22.5" customHeight="1">
      <c r="A1583" s="350"/>
      <c r="B1583" s="350"/>
      <c r="C1583" s="350"/>
      <c r="D1583" s="350"/>
      <c r="E1583" s="350"/>
      <c r="F1583" s="350"/>
      <c r="G1583" s="350"/>
      <c r="H1583" s="350"/>
      <c r="I1583" s="350"/>
      <c r="J1583" s="350" t="str">
        <f t="array" ref="J1583">IF(C1583="","",
  IF(LEFT(C1583,4)="2025",
    IFERROR(VLOOKUP(C1583,{'2025'!B:B,'2025'!A:A},2,FALSE),""),
    IF(LEFT(C1583,4)="2026",
      IFERROR(VLOOKUP(C1583,{'2026'!B:B,'2026'!A:A},2,FALSE),""),
      ""
    )
  )
)</f>
        <v/>
      </c>
    </row>
    <row r="1584" ht="22.5" customHeight="1">
      <c r="A1584" s="350"/>
      <c r="B1584" s="350"/>
      <c r="C1584" s="350"/>
      <c r="D1584" s="350"/>
      <c r="E1584" s="350"/>
      <c r="F1584" s="350"/>
      <c r="G1584" s="350"/>
      <c r="H1584" s="350"/>
      <c r="I1584" s="350"/>
      <c r="J1584" s="350" t="str">
        <f t="array" ref="J1584">IF(C1584="","",
  IF(LEFT(C1584,4)="2025",
    IFERROR(VLOOKUP(C1584,{'2025'!B:B,'2025'!A:A},2,FALSE),""),
    IF(LEFT(C1584,4)="2026",
      IFERROR(VLOOKUP(C1584,{'2026'!B:B,'2026'!A:A},2,FALSE),""),
      ""
    )
  )
)</f>
        <v/>
      </c>
    </row>
    <row r="1585" ht="22.5" customHeight="1">
      <c r="A1585" s="350"/>
      <c r="B1585" s="350"/>
      <c r="C1585" s="350"/>
      <c r="D1585" s="350"/>
      <c r="E1585" s="350"/>
      <c r="F1585" s="350"/>
      <c r="G1585" s="350"/>
      <c r="H1585" s="350"/>
      <c r="I1585" s="350"/>
      <c r="J1585" s="350" t="str">
        <f t="array" ref="J1585">IF(C1585="","",
  IF(LEFT(C1585,4)="2025",
    IFERROR(VLOOKUP(C1585,{'2025'!B:B,'2025'!A:A},2,FALSE),""),
    IF(LEFT(C1585,4)="2026",
      IFERROR(VLOOKUP(C1585,{'2026'!B:B,'2026'!A:A},2,FALSE),""),
      ""
    )
  )
)</f>
        <v/>
      </c>
    </row>
    <row r="1586" ht="22.5" customHeight="1">
      <c r="A1586" s="350"/>
      <c r="B1586" s="350"/>
      <c r="C1586" s="350"/>
      <c r="D1586" s="350"/>
      <c r="E1586" s="350"/>
      <c r="F1586" s="350"/>
      <c r="G1586" s="350"/>
      <c r="H1586" s="350"/>
      <c r="I1586" s="350"/>
      <c r="J1586" s="350" t="str">
        <f t="array" ref="J1586">IF(C1586="","",
  IF(LEFT(C1586,4)="2025",
    IFERROR(VLOOKUP(C1586,{'2025'!B:B,'2025'!A:A},2,FALSE),""),
    IF(LEFT(C1586,4)="2026",
      IFERROR(VLOOKUP(C1586,{'2026'!B:B,'2026'!A:A},2,FALSE),""),
      ""
    )
  )
)</f>
        <v/>
      </c>
    </row>
    <row r="1587" ht="22.5" customHeight="1">
      <c r="A1587" s="350"/>
      <c r="B1587" s="350"/>
      <c r="C1587" s="350"/>
      <c r="D1587" s="350"/>
      <c r="E1587" s="350"/>
      <c r="F1587" s="350"/>
      <c r="G1587" s="350"/>
      <c r="H1587" s="350"/>
      <c r="I1587" s="350"/>
      <c r="J1587" s="350" t="str">
        <f t="array" ref="J1587">IF(C1587="","",
  IF(LEFT(C1587,4)="2025",
    IFERROR(VLOOKUP(C1587,{'2025'!B:B,'2025'!A:A},2,FALSE),""),
    IF(LEFT(C1587,4)="2026",
      IFERROR(VLOOKUP(C1587,{'2026'!B:B,'2026'!A:A},2,FALSE),""),
      ""
    )
  )
)</f>
        <v/>
      </c>
    </row>
    <row r="1588" ht="22.5" customHeight="1">
      <c r="A1588" s="350"/>
      <c r="B1588" s="350"/>
      <c r="C1588" s="350"/>
      <c r="D1588" s="350"/>
      <c r="E1588" s="350"/>
      <c r="F1588" s="350"/>
      <c r="G1588" s="350"/>
      <c r="H1588" s="350"/>
      <c r="I1588" s="350"/>
      <c r="J1588" s="350" t="str">
        <f t="array" ref="J1588">IF(C1588="","",
  IF(LEFT(C1588,4)="2025",
    IFERROR(VLOOKUP(C1588,{'2025'!B:B,'2025'!A:A},2,FALSE),""),
    IF(LEFT(C1588,4)="2026",
      IFERROR(VLOOKUP(C1588,{'2026'!B:B,'2026'!A:A},2,FALSE),""),
      ""
    )
  )
)</f>
        <v/>
      </c>
    </row>
    <row r="1589" ht="22.5" customHeight="1">
      <c r="A1589" s="350"/>
      <c r="B1589" s="350"/>
      <c r="C1589" s="350"/>
      <c r="D1589" s="350"/>
      <c r="E1589" s="350"/>
      <c r="F1589" s="350"/>
      <c r="G1589" s="350"/>
      <c r="H1589" s="350"/>
      <c r="I1589" s="350"/>
      <c r="J1589" s="350" t="str">
        <f t="array" ref="J1589">IF(C1589="","",
  IF(LEFT(C1589,4)="2025",
    IFERROR(VLOOKUP(C1589,{'2025'!B:B,'2025'!A:A},2,FALSE),""),
    IF(LEFT(C1589,4)="2026",
      IFERROR(VLOOKUP(C1589,{'2026'!B:B,'2026'!A:A},2,FALSE),""),
      ""
    )
  )
)</f>
        <v/>
      </c>
    </row>
    <row r="1590" ht="22.5" customHeight="1">
      <c r="A1590" s="350"/>
      <c r="B1590" s="350"/>
      <c r="C1590" s="350"/>
      <c r="D1590" s="350"/>
      <c r="E1590" s="350"/>
      <c r="F1590" s="350"/>
      <c r="G1590" s="350"/>
      <c r="H1590" s="350"/>
      <c r="I1590" s="350"/>
      <c r="J1590" s="350" t="str">
        <f t="array" ref="J1590">IF(C1590="","",
  IF(LEFT(C1590,4)="2025",
    IFERROR(VLOOKUP(C1590,{'2025'!B:B,'2025'!A:A},2,FALSE),""),
    IF(LEFT(C1590,4)="2026",
      IFERROR(VLOOKUP(C1590,{'2026'!B:B,'2026'!A:A},2,FALSE),""),
      ""
    )
  )
)</f>
        <v/>
      </c>
    </row>
    <row r="1591" ht="22.5" customHeight="1">
      <c r="A1591" s="350"/>
      <c r="B1591" s="350"/>
      <c r="C1591" s="350"/>
      <c r="D1591" s="350"/>
      <c r="E1591" s="350"/>
      <c r="F1591" s="350"/>
      <c r="G1591" s="350"/>
      <c r="H1591" s="350"/>
      <c r="I1591" s="350"/>
      <c r="J1591" s="350" t="str">
        <f t="array" ref="J1591">IF(C1591="","",
  IF(LEFT(C1591,4)="2025",
    IFERROR(VLOOKUP(C1591,{'2025'!B:B,'2025'!A:A},2,FALSE),""),
    IF(LEFT(C1591,4)="2026",
      IFERROR(VLOOKUP(C1591,{'2026'!B:B,'2026'!A:A},2,FALSE),""),
      ""
    )
  )
)</f>
        <v/>
      </c>
    </row>
    <row r="1592" ht="22.5" customHeight="1">
      <c r="A1592" s="350"/>
      <c r="B1592" s="350"/>
      <c r="C1592" s="350"/>
      <c r="D1592" s="350"/>
      <c r="E1592" s="350"/>
      <c r="F1592" s="350"/>
      <c r="G1592" s="350"/>
      <c r="H1592" s="350"/>
      <c r="I1592" s="350"/>
      <c r="J1592" s="350" t="str">
        <f t="array" ref="J1592">IF(C1592="","",
  IF(LEFT(C1592,4)="2025",
    IFERROR(VLOOKUP(C1592,{'2025'!B:B,'2025'!A:A},2,FALSE),""),
    IF(LEFT(C1592,4)="2026",
      IFERROR(VLOOKUP(C1592,{'2026'!B:B,'2026'!A:A},2,FALSE),""),
      ""
    )
  )
)</f>
        <v/>
      </c>
    </row>
    <row r="1593" ht="22.5" customHeight="1">
      <c r="A1593" s="350"/>
      <c r="B1593" s="350"/>
      <c r="C1593" s="350"/>
      <c r="D1593" s="350"/>
      <c r="E1593" s="350"/>
      <c r="F1593" s="350"/>
      <c r="G1593" s="350"/>
      <c r="H1593" s="350"/>
      <c r="I1593" s="350"/>
      <c r="J1593" s="350" t="str">
        <f t="array" ref="J1593">IF(C1593="","",
  IF(LEFT(C1593,4)="2025",
    IFERROR(VLOOKUP(C1593,{'2025'!B:B,'2025'!A:A},2,FALSE),""),
    IF(LEFT(C1593,4)="2026",
      IFERROR(VLOOKUP(C1593,{'2026'!B:B,'2026'!A:A},2,FALSE),""),
      ""
    )
  )
)</f>
        <v/>
      </c>
    </row>
    <row r="1594" ht="22.5" customHeight="1">
      <c r="A1594" s="350"/>
      <c r="B1594" s="350"/>
      <c r="C1594" s="350"/>
      <c r="D1594" s="350"/>
      <c r="E1594" s="350"/>
      <c r="F1594" s="350"/>
      <c r="G1594" s="350"/>
      <c r="H1594" s="350"/>
      <c r="I1594" s="350"/>
      <c r="J1594" s="350" t="str">
        <f t="array" ref="J1594">IF(C1594="","",
  IF(LEFT(C1594,4)="2025",
    IFERROR(VLOOKUP(C1594,{'2025'!B:B,'2025'!A:A},2,FALSE),""),
    IF(LEFT(C1594,4)="2026",
      IFERROR(VLOOKUP(C1594,{'2026'!B:B,'2026'!A:A},2,FALSE),""),
      ""
    )
  )
)</f>
        <v/>
      </c>
    </row>
    <row r="1595" ht="22.5" customHeight="1">
      <c r="A1595" s="350"/>
      <c r="B1595" s="350"/>
      <c r="C1595" s="350"/>
      <c r="D1595" s="350"/>
      <c r="E1595" s="350"/>
      <c r="F1595" s="350"/>
      <c r="G1595" s="350"/>
      <c r="H1595" s="350"/>
      <c r="I1595" s="350"/>
      <c r="J1595" s="350" t="str">
        <f t="array" ref="J1595">IF(C1595="","",
  IF(LEFT(C1595,4)="2025",
    IFERROR(VLOOKUP(C1595,{'2025'!B:B,'2025'!A:A},2,FALSE),""),
    IF(LEFT(C1595,4)="2026",
      IFERROR(VLOOKUP(C1595,{'2026'!B:B,'2026'!A:A},2,FALSE),""),
      ""
    )
  )
)</f>
        <v/>
      </c>
    </row>
    <row r="1596" ht="22.5" customHeight="1">
      <c r="A1596" s="350"/>
      <c r="B1596" s="350"/>
      <c r="C1596" s="350"/>
      <c r="D1596" s="350"/>
      <c r="E1596" s="350"/>
      <c r="F1596" s="350"/>
      <c r="G1596" s="350"/>
      <c r="H1596" s="350"/>
      <c r="I1596" s="350"/>
      <c r="J1596" s="350" t="str">
        <f t="array" ref="J1596">IF(C1596="","",
  IF(LEFT(C1596,4)="2025",
    IFERROR(VLOOKUP(C1596,{'2025'!B:B,'2025'!A:A},2,FALSE),""),
    IF(LEFT(C1596,4)="2026",
      IFERROR(VLOOKUP(C1596,{'2026'!B:B,'2026'!A:A},2,FALSE),""),
      ""
    )
  )
)</f>
        <v/>
      </c>
    </row>
    <row r="1597" ht="22.5" customHeight="1">
      <c r="A1597" s="350"/>
      <c r="B1597" s="350"/>
      <c r="C1597" s="350"/>
      <c r="D1597" s="350"/>
      <c r="E1597" s="350"/>
      <c r="F1597" s="350"/>
      <c r="G1597" s="350"/>
      <c r="H1597" s="350"/>
      <c r="I1597" s="350"/>
      <c r="J1597" s="350" t="str">
        <f t="array" ref="J1597">IF(C1597="","",
  IF(LEFT(C1597,4)="2025",
    IFERROR(VLOOKUP(C1597,{'2025'!B:B,'2025'!A:A},2,FALSE),""),
    IF(LEFT(C1597,4)="2026",
      IFERROR(VLOOKUP(C1597,{'2026'!B:B,'2026'!A:A},2,FALSE),""),
      ""
    )
  )
)</f>
        <v/>
      </c>
    </row>
    <row r="1598" ht="22.5" customHeight="1">
      <c r="A1598" s="350"/>
      <c r="B1598" s="350"/>
      <c r="C1598" s="350"/>
      <c r="D1598" s="350"/>
      <c r="E1598" s="350"/>
      <c r="F1598" s="350"/>
      <c r="G1598" s="350"/>
      <c r="H1598" s="350"/>
      <c r="I1598" s="350"/>
      <c r="J1598" s="350" t="str">
        <f t="array" ref="J1598">IF(C1598="","",
  IF(LEFT(C1598,4)="2025",
    IFERROR(VLOOKUP(C1598,{'2025'!B:B,'2025'!A:A},2,FALSE),""),
    IF(LEFT(C1598,4)="2026",
      IFERROR(VLOOKUP(C1598,{'2026'!B:B,'2026'!A:A},2,FALSE),""),
      ""
    )
  )
)</f>
        <v/>
      </c>
    </row>
    <row r="1599" ht="22.5" customHeight="1">
      <c r="A1599" s="350"/>
      <c r="B1599" s="350"/>
      <c r="C1599" s="350"/>
      <c r="D1599" s="350"/>
      <c r="E1599" s="350"/>
      <c r="F1599" s="350"/>
      <c r="G1599" s="350"/>
      <c r="H1599" s="350"/>
      <c r="I1599" s="350"/>
      <c r="J1599" s="350" t="str">
        <f t="array" ref="J1599">IF(C1599="","",
  IF(LEFT(C1599,4)="2025",
    IFERROR(VLOOKUP(C1599,{'2025'!B:B,'2025'!A:A},2,FALSE),""),
    IF(LEFT(C1599,4)="2026",
      IFERROR(VLOOKUP(C1599,{'2026'!B:B,'2026'!A:A},2,FALSE),""),
      ""
    )
  )
)</f>
        <v/>
      </c>
    </row>
    <row r="1600" ht="22.5" customHeight="1">
      <c r="A1600" s="350"/>
      <c r="B1600" s="350"/>
      <c r="C1600" s="350"/>
      <c r="D1600" s="350"/>
      <c r="E1600" s="350"/>
      <c r="F1600" s="350"/>
      <c r="G1600" s="350"/>
      <c r="H1600" s="350"/>
      <c r="I1600" s="350"/>
      <c r="J1600" s="350" t="str">
        <f t="array" ref="J1600">IF(C1600="","",
  IF(LEFT(C1600,4)="2025",
    IFERROR(VLOOKUP(C1600,{'2025'!B:B,'2025'!A:A},2,FALSE),""),
    IF(LEFT(C1600,4)="2026",
      IFERROR(VLOOKUP(C1600,{'2026'!B:B,'2026'!A:A},2,FALSE),""),
      ""
    )
  )
)</f>
        <v/>
      </c>
    </row>
    <row r="1601" ht="22.5" customHeight="1">
      <c r="A1601" s="350"/>
      <c r="B1601" s="350"/>
      <c r="C1601" s="350"/>
      <c r="D1601" s="350"/>
      <c r="E1601" s="350"/>
      <c r="F1601" s="350"/>
      <c r="G1601" s="350"/>
      <c r="H1601" s="350"/>
      <c r="I1601" s="350"/>
      <c r="J1601" s="350" t="str">
        <f t="array" ref="J1601">IF(C1601="","",
  IF(LEFT(C1601,4)="2025",
    IFERROR(VLOOKUP(C1601,{'2025'!B:B,'2025'!A:A},2,FALSE),""),
    IF(LEFT(C1601,4)="2026",
      IFERROR(VLOOKUP(C1601,{'2026'!B:B,'2026'!A:A},2,FALSE),""),
      ""
    )
  )
)</f>
        <v/>
      </c>
    </row>
    <row r="1602" ht="22.5" customHeight="1">
      <c r="A1602" s="350"/>
      <c r="B1602" s="350"/>
      <c r="C1602" s="350"/>
      <c r="D1602" s="350"/>
      <c r="E1602" s="350"/>
      <c r="F1602" s="350"/>
      <c r="G1602" s="350"/>
      <c r="H1602" s="350"/>
      <c r="I1602" s="350"/>
      <c r="J1602" s="350" t="str">
        <f t="array" ref="J1602">IF(C1602="","",
  IF(LEFT(C1602,4)="2025",
    IFERROR(VLOOKUP(C1602,{'2025'!B:B,'2025'!A:A},2,FALSE),""),
    IF(LEFT(C1602,4)="2026",
      IFERROR(VLOOKUP(C1602,{'2026'!B:B,'2026'!A:A},2,FALSE),""),
      ""
    )
  )
)</f>
        <v/>
      </c>
    </row>
    <row r="1603" ht="22.5" customHeight="1">
      <c r="A1603" s="350"/>
      <c r="B1603" s="350"/>
      <c r="C1603" s="350"/>
      <c r="D1603" s="350"/>
      <c r="E1603" s="350"/>
      <c r="F1603" s="350"/>
      <c r="G1603" s="350"/>
      <c r="H1603" s="350"/>
      <c r="I1603" s="350"/>
      <c r="J1603" s="350" t="str">
        <f t="array" ref="J1603">IF(C1603="","",
  IF(LEFT(C1603,4)="2025",
    IFERROR(VLOOKUP(C1603,{'2025'!B:B,'2025'!A:A},2,FALSE),""),
    IF(LEFT(C1603,4)="2026",
      IFERROR(VLOOKUP(C1603,{'2026'!B:B,'2026'!A:A},2,FALSE),""),
      ""
    )
  )
)</f>
        <v/>
      </c>
    </row>
    <row r="1604" ht="22.5" customHeight="1">
      <c r="A1604" s="350"/>
      <c r="B1604" s="350"/>
      <c r="C1604" s="350"/>
      <c r="D1604" s="350"/>
      <c r="E1604" s="350"/>
      <c r="F1604" s="350"/>
      <c r="G1604" s="350"/>
      <c r="H1604" s="350"/>
      <c r="I1604" s="350"/>
      <c r="J1604" s="350" t="str">
        <f t="array" ref="J1604">IF(C1604="","",
  IF(LEFT(C1604,4)="2025",
    IFERROR(VLOOKUP(C1604,{'2025'!B:B,'2025'!A:A},2,FALSE),""),
    IF(LEFT(C1604,4)="2026",
      IFERROR(VLOOKUP(C1604,{'2026'!B:B,'2026'!A:A},2,FALSE),""),
      ""
    )
  )
)</f>
        <v/>
      </c>
    </row>
    <row r="1605" ht="22.5" customHeight="1">
      <c r="A1605" s="350"/>
      <c r="B1605" s="350"/>
      <c r="C1605" s="350"/>
      <c r="D1605" s="350"/>
      <c r="E1605" s="350"/>
      <c r="F1605" s="350"/>
      <c r="G1605" s="350"/>
      <c r="H1605" s="350"/>
      <c r="I1605" s="350"/>
      <c r="J1605" s="350" t="str">
        <f t="array" ref="J1605">IF(C1605="","",
  IF(LEFT(C1605,4)="2025",
    IFERROR(VLOOKUP(C1605,{'2025'!B:B,'2025'!A:A},2,FALSE),""),
    IF(LEFT(C1605,4)="2026",
      IFERROR(VLOOKUP(C1605,{'2026'!B:B,'2026'!A:A},2,FALSE),""),
      ""
    )
  )
)</f>
        <v/>
      </c>
    </row>
    <row r="1606" ht="22.5" customHeight="1">
      <c r="A1606" s="350"/>
      <c r="B1606" s="350"/>
      <c r="C1606" s="350"/>
      <c r="D1606" s="350"/>
      <c r="E1606" s="350"/>
      <c r="F1606" s="350"/>
      <c r="G1606" s="350"/>
      <c r="H1606" s="350"/>
      <c r="I1606" s="350"/>
      <c r="J1606" s="350" t="str">
        <f t="array" ref="J1606">IF(C1606="","",
  IF(LEFT(C1606,4)="2025",
    IFERROR(VLOOKUP(C1606,{'2025'!B:B,'2025'!A:A},2,FALSE),""),
    IF(LEFT(C1606,4)="2026",
      IFERROR(VLOOKUP(C1606,{'2026'!B:B,'2026'!A:A},2,FALSE),""),
      ""
    )
  )
)</f>
        <v/>
      </c>
    </row>
    <row r="1607" ht="22.5" customHeight="1">
      <c r="A1607" s="350"/>
      <c r="B1607" s="350"/>
      <c r="C1607" s="350"/>
      <c r="D1607" s="350"/>
      <c r="E1607" s="350"/>
      <c r="F1607" s="350"/>
      <c r="G1607" s="350"/>
      <c r="H1607" s="350"/>
      <c r="I1607" s="350"/>
      <c r="J1607" s="350" t="str">
        <f t="array" ref="J1607">IF(C1607="","",
  IF(LEFT(C1607,4)="2025",
    IFERROR(VLOOKUP(C1607,{'2025'!B:B,'2025'!A:A},2,FALSE),""),
    IF(LEFT(C1607,4)="2026",
      IFERROR(VLOOKUP(C1607,{'2026'!B:B,'2026'!A:A},2,FALSE),""),
      ""
    )
  )
)</f>
        <v/>
      </c>
    </row>
    <row r="1608" ht="22.5" customHeight="1">
      <c r="A1608" s="350"/>
      <c r="B1608" s="350"/>
      <c r="C1608" s="350"/>
      <c r="D1608" s="350"/>
      <c r="E1608" s="350"/>
      <c r="F1608" s="350"/>
      <c r="G1608" s="350"/>
      <c r="H1608" s="350"/>
      <c r="I1608" s="350"/>
      <c r="J1608" s="350" t="str">
        <f t="array" ref="J1608">IF(C1608="","",
  IF(LEFT(C1608,4)="2025",
    IFERROR(VLOOKUP(C1608,{'2025'!B:B,'2025'!A:A},2,FALSE),""),
    IF(LEFT(C1608,4)="2026",
      IFERROR(VLOOKUP(C1608,{'2026'!B:B,'2026'!A:A},2,FALSE),""),
      ""
    )
  )
)</f>
        <v/>
      </c>
    </row>
    <row r="1609" ht="22.5" customHeight="1">
      <c r="A1609" s="350"/>
      <c r="B1609" s="350"/>
      <c r="C1609" s="350"/>
      <c r="D1609" s="350"/>
      <c r="E1609" s="350"/>
      <c r="F1609" s="350"/>
      <c r="G1609" s="350"/>
      <c r="H1609" s="350"/>
      <c r="I1609" s="350"/>
      <c r="J1609" s="350" t="str">
        <f t="array" ref="J1609">IF(C1609="","",
  IF(LEFT(C1609,4)="2025",
    IFERROR(VLOOKUP(C1609,{'2025'!B:B,'2025'!A:A},2,FALSE),""),
    IF(LEFT(C1609,4)="2026",
      IFERROR(VLOOKUP(C1609,{'2026'!B:B,'2026'!A:A},2,FALSE),""),
      ""
    )
  )
)</f>
        <v/>
      </c>
    </row>
    <row r="1610" ht="22.5" customHeight="1">
      <c r="A1610" s="350"/>
      <c r="B1610" s="350"/>
      <c r="C1610" s="350"/>
      <c r="D1610" s="350"/>
      <c r="E1610" s="350"/>
      <c r="F1610" s="350"/>
      <c r="G1610" s="350"/>
      <c r="H1610" s="350"/>
      <c r="I1610" s="350"/>
      <c r="J1610" s="350" t="str">
        <f t="array" ref="J1610">IF(C1610="","",
  IF(LEFT(C1610,4)="2025",
    IFERROR(VLOOKUP(C1610,{'2025'!B:B,'2025'!A:A},2,FALSE),""),
    IF(LEFT(C1610,4)="2026",
      IFERROR(VLOOKUP(C1610,{'2026'!B:B,'2026'!A:A},2,FALSE),""),
      ""
    )
  )
)</f>
        <v/>
      </c>
    </row>
    <row r="1611" ht="22.5" customHeight="1">
      <c r="A1611" s="350"/>
      <c r="B1611" s="350"/>
      <c r="C1611" s="350"/>
      <c r="D1611" s="350"/>
      <c r="E1611" s="350"/>
      <c r="F1611" s="350"/>
      <c r="G1611" s="350"/>
      <c r="H1611" s="350"/>
      <c r="I1611" s="350"/>
      <c r="J1611" s="350" t="str">
        <f t="array" ref="J1611">IF(C1611="","",
  IF(LEFT(C1611,4)="2025",
    IFERROR(VLOOKUP(C1611,{'2025'!B:B,'2025'!A:A},2,FALSE),""),
    IF(LEFT(C1611,4)="2026",
      IFERROR(VLOOKUP(C1611,{'2026'!B:B,'2026'!A:A},2,FALSE),""),
      ""
    )
  )
)</f>
        <v/>
      </c>
    </row>
    <row r="1612" ht="22.5" customHeight="1">
      <c r="A1612" s="350"/>
      <c r="B1612" s="350"/>
      <c r="C1612" s="350"/>
      <c r="D1612" s="350"/>
      <c r="E1612" s="350"/>
      <c r="F1612" s="350"/>
      <c r="G1612" s="350"/>
      <c r="H1612" s="350"/>
      <c r="I1612" s="350"/>
      <c r="J1612" s="350" t="str">
        <f t="array" ref="J1612">IF(C1612="","",
  IF(LEFT(C1612,4)="2025",
    IFERROR(VLOOKUP(C1612,{'2025'!B:B,'2025'!A:A},2,FALSE),""),
    IF(LEFT(C1612,4)="2026",
      IFERROR(VLOOKUP(C1612,{'2026'!B:B,'2026'!A:A},2,FALSE),""),
      ""
    )
  )
)</f>
        <v/>
      </c>
    </row>
    <row r="1613" ht="22.5" customHeight="1">
      <c r="A1613" s="350"/>
      <c r="B1613" s="350"/>
      <c r="C1613" s="350"/>
      <c r="D1613" s="350"/>
      <c r="E1613" s="350"/>
      <c r="F1613" s="350"/>
      <c r="G1613" s="350"/>
      <c r="H1613" s="350"/>
      <c r="I1613" s="350"/>
      <c r="J1613" s="350" t="str">
        <f t="array" ref="J1613">IF(C1613="","",
  IF(LEFT(C1613,4)="2025",
    IFERROR(VLOOKUP(C1613,{'2025'!B:B,'2025'!A:A},2,FALSE),""),
    IF(LEFT(C1613,4)="2026",
      IFERROR(VLOOKUP(C1613,{'2026'!B:B,'2026'!A:A},2,FALSE),""),
      ""
    )
  )
)</f>
        <v/>
      </c>
    </row>
    <row r="1614" ht="22.5" customHeight="1">
      <c r="A1614" s="350"/>
      <c r="B1614" s="350"/>
      <c r="C1614" s="350"/>
      <c r="D1614" s="350"/>
      <c r="E1614" s="350"/>
      <c r="F1614" s="350"/>
      <c r="G1614" s="350"/>
      <c r="H1614" s="350"/>
      <c r="I1614" s="350"/>
      <c r="J1614" s="350" t="str">
        <f t="array" ref="J1614">IF(C1614="","",
  IF(LEFT(C1614,4)="2025",
    IFERROR(VLOOKUP(C1614,{'2025'!B:B,'2025'!A:A},2,FALSE),""),
    IF(LEFT(C1614,4)="2026",
      IFERROR(VLOOKUP(C1614,{'2026'!B:B,'2026'!A:A},2,FALSE),""),
      ""
    )
  )
)</f>
        <v/>
      </c>
    </row>
    <row r="1615" ht="22.5" customHeight="1">
      <c r="A1615" s="350"/>
      <c r="B1615" s="350"/>
      <c r="C1615" s="350"/>
      <c r="D1615" s="350"/>
      <c r="E1615" s="350"/>
      <c r="F1615" s="350"/>
      <c r="G1615" s="350"/>
      <c r="H1615" s="350"/>
      <c r="I1615" s="350"/>
      <c r="J1615" s="350" t="str">
        <f t="array" ref="J1615">IF(C1615="","",
  IF(LEFT(C1615,4)="2025",
    IFERROR(VLOOKUP(C1615,{'2025'!B:B,'2025'!A:A},2,FALSE),""),
    IF(LEFT(C1615,4)="2026",
      IFERROR(VLOOKUP(C1615,{'2026'!B:B,'2026'!A:A},2,FALSE),""),
      ""
    )
  )
)</f>
        <v/>
      </c>
    </row>
    <row r="1616" ht="22.5" customHeight="1">
      <c r="A1616" s="350"/>
      <c r="B1616" s="350"/>
      <c r="C1616" s="350"/>
      <c r="D1616" s="350"/>
      <c r="E1616" s="350"/>
      <c r="F1616" s="350"/>
      <c r="G1616" s="350"/>
      <c r="H1616" s="350"/>
      <c r="I1616" s="350"/>
      <c r="J1616" s="350" t="str">
        <f t="array" ref="J1616">IF(C1616="","",
  IF(LEFT(C1616,4)="2025",
    IFERROR(VLOOKUP(C1616,{'2025'!B:B,'2025'!A:A},2,FALSE),""),
    IF(LEFT(C1616,4)="2026",
      IFERROR(VLOOKUP(C1616,{'2026'!B:B,'2026'!A:A},2,FALSE),""),
      ""
    )
  )
)</f>
        <v/>
      </c>
    </row>
    <row r="1617" ht="22.5" customHeight="1">
      <c r="A1617" s="350"/>
      <c r="B1617" s="350"/>
      <c r="C1617" s="350"/>
      <c r="D1617" s="350"/>
      <c r="E1617" s="350"/>
      <c r="F1617" s="350"/>
      <c r="G1617" s="350"/>
      <c r="H1617" s="350"/>
      <c r="I1617" s="350"/>
      <c r="J1617" s="350" t="str">
        <f t="array" ref="J1617">IF(C1617="","",
  IF(LEFT(C1617,4)="2025",
    IFERROR(VLOOKUP(C1617,{'2025'!B:B,'2025'!A:A},2,FALSE),""),
    IF(LEFT(C1617,4)="2026",
      IFERROR(VLOOKUP(C1617,{'2026'!B:B,'2026'!A:A},2,FALSE),""),
      ""
    )
  )
)</f>
        <v/>
      </c>
    </row>
    <row r="1618" ht="22.5" customHeight="1">
      <c r="A1618" s="350"/>
      <c r="B1618" s="350"/>
      <c r="C1618" s="350"/>
      <c r="D1618" s="350"/>
      <c r="E1618" s="350"/>
      <c r="F1618" s="350"/>
      <c r="G1618" s="350"/>
      <c r="H1618" s="350"/>
      <c r="I1618" s="350"/>
      <c r="J1618" s="350" t="str">
        <f t="array" ref="J1618">IF(C1618="","",
  IF(LEFT(C1618,4)="2025",
    IFERROR(VLOOKUP(C1618,{'2025'!B:B,'2025'!A:A},2,FALSE),""),
    IF(LEFT(C1618,4)="2026",
      IFERROR(VLOOKUP(C1618,{'2026'!B:B,'2026'!A:A},2,FALSE),""),
      ""
    )
  )
)</f>
        <v/>
      </c>
    </row>
    <row r="1619" ht="22.5" customHeight="1">
      <c r="A1619" s="350"/>
      <c r="B1619" s="350"/>
      <c r="C1619" s="350"/>
      <c r="D1619" s="350"/>
      <c r="E1619" s="350"/>
      <c r="F1619" s="350"/>
      <c r="G1619" s="350"/>
      <c r="H1619" s="350"/>
      <c r="I1619" s="350"/>
      <c r="J1619" s="350" t="str">
        <f t="array" ref="J1619">IF(C1619="","",
  IF(LEFT(C1619,4)="2025",
    IFERROR(VLOOKUP(C1619,{'2025'!B:B,'2025'!A:A},2,FALSE),""),
    IF(LEFT(C1619,4)="2026",
      IFERROR(VLOOKUP(C1619,{'2026'!B:B,'2026'!A:A},2,FALSE),""),
      ""
    )
  )
)</f>
        <v/>
      </c>
    </row>
    <row r="1620" ht="22.5" customHeight="1">
      <c r="A1620" s="350"/>
      <c r="B1620" s="350"/>
      <c r="C1620" s="350"/>
      <c r="D1620" s="350"/>
      <c r="E1620" s="350"/>
      <c r="F1620" s="350"/>
      <c r="G1620" s="350"/>
      <c r="H1620" s="350"/>
      <c r="I1620" s="350"/>
      <c r="J1620" s="350" t="str">
        <f t="array" ref="J1620">IF(C1620="","",
  IF(LEFT(C1620,4)="2025",
    IFERROR(VLOOKUP(C1620,{'2025'!B:B,'2025'!A:A},2,FALSE),""),
    IF(LEFT(C1620,4)="2026",
      IFERROR(VLOOKUP(C1620,{'2026'!B:B,'2026'!A:A},2,FALSE),""),
      ""
    )
  )
)</f>
        <v/>
      </c>
    </row>
    <row r="1621" ht="22.5" customHeight="1">
      <c r="A1621" s="350"/>
      <c r="B1621" s="350"/>
      <c r="C1621" s="350"/>
      <c r="D1621" s="350"/>
      <c r="E1621" s="350"/>
      <c r="F1621" s="350"/>
      <c r="G1621" s="350"/>
      <c r="H1621" s="350"/>
      <c r="I1621" s="350"/>
      <c r="J1621" s="350" t="str">
        <f t="array" ref="J1621">IF(C1621="","",
  IF(LEFT(C1621,4)="2025",
    IFERROR(VLOOKUP(C1621,{'2025'!B:B,'2025'!A:A},2,FALSE),""),
    IF(LEFT(C1621,4)="2026",
      IFERROR(VLOOKUP(C1621,{'2026'!B:B,'2026'!A:A},2,FALSE),""),
      ""
    )
  )
)</f>
        <v/>
      </c>
    </row>
    <row r="1622" ht="22.5" customHeight="1">
      <c r="A1622" s="350"/>
      <c r="B1622" s="350"/>
      <c r="C1622" s="350"/>
      <c r="D1622" s="350"/>
      <c r="E1622" s="350"/>
      <c r="F1622" s="350"/>
      <c r="G1622" s="350"/>
      <c r="H1622" s="350"/>
      <c r="I1622" s="350"/>
      <c r="J1622" s="350" t="str">
        <f t="array" ref="J1622">IF(C1622="","",
  IF(LEFT(C1622,4)="2025",
    IFERROR(VLOOKUP(C1622,{'2025'!B:B,'2025'!A:A},2,FALSE),""),
    IF(LEFT(C1622,4)="2026",
      IFERROR(VLOOKUP(C1622,{'2026'!B:B,'2026'!A:A},2,FALSE),""),
      ""
    )
  )
)</f>
        <v/>
      </c>
    </row>
    <row r="1623" ht="22.5" customHeight="1">
      <c r="A1623" s="350"/>
      <c r="B1623" s="350"/>
      <c r="C1623" s="350"/>
      <c r="D1623" s="350"/>
      <c r="E1623" s="350"/>
      <c r="F1623" s="350"/>
      <c r="G1623" s="350"/>
      <c r="H1623" s="350"/>
      <c r="I1623" s="350"/>
      <c r="J1623" s="350" t="str">
        <f t="array" ref="J1623">IF(C1623="","",
  IF(LEFT(C1623,4)="2025",
    IFERROR(VLOOKUP(C1623,{'2025'!B:B,'2025'!A:A},2,FALSE),""),
    IF(LEFT(C1623,4)="2026",
      IFERROR(VLOOKUP(C1623,{'2026'!B:B,'2026'!A:A},2,FALSE),""),
      ""
    )
  )
)</f>
        <v/>
      </c>
    </row>
    <row r="1624" ht="22.5" customHeight="1">
      <c r="A1624" s="350"/>
      <c r="B1624" s="350"/>
      <c r="C1624" s="350"/>
      <c r="D1624" s="350"/>
      <c r="E1624" s="350"/>
      <c r="F1624" s="350"/>
      <c r="G1624" s="350"/>
      <c r="H1624" s="350"/>
      <c r="I1624" s="350"/>
      <c r="J1624" s="350" t="str">
        <f t="array" ref="J1624">IF(C1624="","",
  IF(LEFT(C1624,4)="2025",
    IFERROR(VLOOKUP(C1624,{'2025'!B:B,'2025'!A:A},2,FALSE),""),
    IF(LEFT(C1624,4)="2026",
      IFERROR(VLOOKUP(C1624,{'2026'!B:B,'2026'!A:A},2,FALSE),""),
      ""
    )
  )
)</f>
        <v/>
      </c>
    </row>
    <row r="1625" ht="22.5" customHeight="1">
      <c r="A1625" s="350"/>
      <c r="B1625" s="350"/>
      <c r="C1625" s="350"/>
      <c r="D1625" s="350"/>
      <c r="E1625" s="350"/>
      <c r="F1625" s="350"/>
      <c r="G1625" s="350"/>
      <c r="H1625" s="350"/>
      <c r="I1625" s="350"/>
      <c r="J1625" s="350" t="str">
        <f t="array" ref="J1625">IF(C1625="","",
  IF(LEFT(C1625,4)="2025",
    IFERROR(VLOOKUP(C1625,{'2025'!B:B,'2025'!A:A},2,FALSE),""),
    IF(LEFT(C1625,4)="2026",
      IFERROR(VLOOKUP(C1625,{'2026'!B:B,'2026'!A:A},2,FALSE),""),
      ""
    )
  )
)</f>
        <v/>
      </c>
    </row>
    <row r="1626" ht="22.5" customHeight="1">
      <c r="A1626" s="350"/>
      <c r="B1626" s="350"/>
      <c r="C1626" s="350"/>
      <c r="D1626" s="350"/>
      <c r="E1626" s="350"/>
      <c r="F1626" s="350"/>
      <c r="G1626" s="350"/>
      <c r="H1626" s="350"/>
      <c r="I1626" s="350"/>
      <c r="J1626" s="350" t="str">
        <f t="array" ref="J1626">IF(C1626="","",
  IF(LEFT(C1626,4)="2025",
    IFERROR(VLOOKUP(C1626,{'2025'!B:B,'2025'!A:A},2,FALSE),""),
    IF(LEFT(C1626,4)="2026",
      IFERROR(VLOOKUP(C1626,{'2026'!B:B,'2026'!A:A},2,FALSE),""),
      ""
    )
  )
)</f>
        <v/>
      </c>
    </row>
    <row r="1627" ht="22.5" customHeight="1">
      <c r="A1627" s="350"/>
      <c r="B1627" s="350"/>
      <c r="C1627" s="350"/>
      <c r="D1627" s="350"/>
      <c r="E1627" s="350"/>
      <c r="F1627" s="350"/>
      <c r="G1627" s="350"/>
      <c r="H1627" s="350"/>
      <c r="I1627" s="350"/>
      <c r="J1627" s="350" t="str">
        <f t="array" ref="J1627">IF(C1627="","",
  IF(LEFT(C1627,4)="2025",
    IFERROR(VLOOKUP(C1627,{'2025'!B:B,'2025'!A:A},2,FALSE),""),
    IF(LEFT(C1627,4)="2026",
      IFERROR(VLOOKUP(C1627,{'2026'!B:B,'2026'!A:A},2,FALSE),""),
      ""
    )
  )
)</f>
        <v/>
      </c>
    </row>
    <row r="1628" ht="22.5" customHeight="1">
      <c r="A1628" s="350"/>
      <c r="B1628" s="350"/>
      <c r="C1628" s="350"/>
      <c r="D1628" s="350"/>
      <c r="E1628" s="350"/>
      <c r="F1628" s="350"/>
      <c r="G1628" s="350"/>
      <c r="H1628" s="350"/>
      <c r="I1628" s="350"/>
      <c r="J1628" s="350" t="str">
        <f t="array" ref="J1628">IF(C1628="","",
  IF(LEFT(C1628,4)="2025",
    IFERROR(VLOOKUP(C1628,{'2025'!B:B,'2025'!A:A},2,FALSE),""),
    IF(LEFT(C1628,4)="2026",
      IFERROR(VLOOKUP(C1628,{'2026'!B:B,'2026'!A:A},2,FALSE),""),
      ""
    )
  )
)</f>
        <v/>
      </c>
    </row>
    <row r="1629" ht="22.5" customHeight="1">
      <c r="A1629" s="350"/>
      <c r="B1629" s="350"/>
      <c r="C1629" s="350"/>
      <c r="D1629" s="350"/>
      <c r="E1629" s="350"/>
      <c r="F1629" s="350"/>
      <c r="G1629" s="350"/>
      <c r="H1629" s="350"/>
      <c r="I1629" s="350"/>
      <c r="J1629" s="350" t="str">
        <f t="array" ref="J1629">IF(C1629="","",
  IF(LEFT(C1629,4)="2025",
    IFERROR(VLOOKUP(C1629,{'2025'!B:B,'2025'!A:A},2,FALSE),""),
    IF(LEFT(C1629,4)="2026",
      IFERROR(VLOOKUP(C1629,{'2026'!B:B,'2026'!A:A},2,FALSE),""),
      ""
    )
  )
)</f>
        <v/>
      </c>
    </row>
    <row r="1630" ht="22.5" customHeight="1">
      <c r="A1630" s="350"/>
      <c r="B1630" s="350"/>
      <c r="C1630" s="350"/>
      <c r="D1630" s="350"/>
      <c r="E1630" s="350"/>
      <c r="F1630" s="350"/>
      <c r="G1630" s="350"/>
      <c r="H1630" s="350"/>
      <c r="I1630" s="350"/>
      <c r="J1630" s="350" t="str">
        <f t="array" ref="J1630">IF(C1630="","",
  IF(LEFT(C1630,4)="2025",
    IFERROR(VLOOKUP(C1630,{'2025'!B:B,'2025'!A:A},2,FALSE),""),
    IF(LEFT(C1630,4)="2026",
      IFERROR(VLOOKUP(C1630,{'2026'!B:B,'2026'!A:A},2,FALSE),""),
      ""
    )
  )
)</f>
        <v/>
      </c>
    </row>
    <row r="1631" ht="22.5" customHeight="1">
      <c r="A1631" s="350"/>
      <c r="B1631" s="350"/>
      <c r="C1631" s="350"/>
      <c r="D1631" s="350"/>
      <c r="E1631" s="350"/>
      <c r="F1631" s="350"/>
      <c r="G1631" s="350"/>
      <c r="H1631" s="350"/>
      <c r="I1631" s="350"/>
      <c r="J1631" s="350" t="str">
        <f t="array" ref="J1631">IF(C1631="","",
  IF(LEFT(C1631,4)="2025",
    IFERROR(VLOOKUP(C1631,{'2025'!B:B,'2025'!A:A},2,FALSE),""),
    IF(LEFT(C1631,4)="2026",
      IFERROR(VLOOKUP(C1631,{'2026'!B:B,'2026'!A:A},2,FALSE),""),
      ""
    )
  )
)</f>
        <v/>
      </c>
    </row>
    <row r="1632" ht="22.5" customHeight="1">
      <c r="A1632" s="350"/>
      <c r="B1632" s="350"/>
      <c r="C1632" s="350"/>
      <c r="D1632" s="350"/>
      <c r="E1632" s="350"/>
      <c r="F1632" s="350"/>
      <c r="G1632" s="350"/>
      <c r="H1632" s="350"/>
      <c r="I1632" s="350"/>
      <c r="J1632" s="350" t="str">
        <f t="array" ref="J1632">IF(C1632="","",
  IF(LEFT(C1632,4)="2025",
    IFERROR(VLOOKUP(C1632,{'2025'!B:B,'2025'!A:A},2,FALSE),""),
    IF(LEFT(C1632,4)="2026",
      IFERROR(VLOOKUP(C1632,{'2026'!B:B,'2026'!A:A},2,FALSE),""),
      ""
    )
  )
)</f>
        <v/>
      </c>
    </row>
    <row r="1633" ht="22.5" customHeight="1">
      <c r="A1633" s="350"/>
      <c r="B1633" s="350"/>
      <c r="C1633" s="350"/>
      <c r="D1633" s="350"/>
      <c r="E1633" s="350"/>
      <c r="F1633" s="350"/>
      <c r="G1633" s="350"/>
      <c r="H1633" s="350"/>
      <c r="I1633" s="350"/>
      <c r="J1633" s="350" t="str">
        <f t="array" ref="J1633">IF(C1633="","",
  IF(LEFT(C1633,4)="2025",
    IFERROR(VLOOKUP(C1633,{'2025'!B:B,'2025'!A:A},2,FALSE),""),
    IF(LEFT(C1633,4)="2026",
      IFERROR(VLOOKUP(C1633,{'2026'!B:B,'2026'!A:A},2,FALSE),""),
      ""
    )
  )
)</f>
        <v/>
      </c>
    </row>
    <row r="1634" ht="22.5" customHeight="1">
      <c r="A1634" s="350"/>
      <c r="B1634" s="350"/>
      <c r="C1634" s="350"/>
      <c r="D1634" s="350"/>
      <c r="E1634" s="350"/>
      <c r="F1634" s="350"/>
      <c r="G1634" s="350"/>
      <c r="H1634" s="350"/>
      <c r="I1634" s="350"/>
      <c r="J1634" s="350" t="str">
        <f t="array" ref="J1634">IF(C1634="","",
  IF(LEFT(C1634,4)="2025",
    IFERROR(VLOOKUP(C1634,{'2025'!B:B,'2025'!A:A},2,FALSE),""),
    IF(LEFT(C1634,4)="2026",
      IFERROR(VLOOKUP(C1634,{'2026'!B:B,'2026'!A:A},2,FALSE),""),
      ""
    )
  )
)</f>
        <v/>
      </c>
    </row>
    <row r="1635" ht="22.5" customHeight="1">
      <c r="A1635" s="350"/>
      <c r="B1635" s="350"/>
      <c r="C1635" s="350"/>
      <c r="D1635" s="350"/>
      <c r="E1635" s="350"/>
      <c r="F1635" s="350"/>
      <c r="G1635" s="350"/>
      <c r="H1635" s="350"/>
      <c r="I1635" s="350"/>
      <c r="J1635" s="350" t="str">
        <f t="array" ref="J1635">IF(C1635="","",
  IF(LEFT(C1635,4)="2025",
    IFERROR(VLOOKUP(C1635,{'2025'!B:B,'2025'!A:A},2,FALSE),""),
    IF(LEFT(C1635,4)="2026",
      IFERROR(VLOOKUP(C1635,{'2026'!B:B,'2026'!A:A},2,FALSE),""),
      ""
    )
  )
)</f>
        <v/>
      </c>
    </row>
    <row r="1636" ht="22.5" customHeight="1">
      <c r="A1636" s="350"/>
      <c r="B1636" s="350"/>
      <c r="C1636" s="350"/>
      <c r="D1636" s="350"/>
      <c r="E1636" s="350"/>
      <c r="F1636" s="350"/>
      <c r="G1636" s="350"/>
      <c r="H1636" s="350"/>
      <c r="I1636" s="350"/>
      <c r="J1636" s="350" t="str">
        <f t="array" ref="J1636">IF(C1636="","",
  IF(LEFT(C1636,4)="2025",
    IFERROR(VLOOKUP(C1636,{'2025'!B:B,'2025'!A:A},2,FALSE),""),
    IF(LEFT(C1636,4)="2026",
      IFERROR(VLOOKUP(C1636,{'2026'!B:B,'2026'!A:A},2,FALSE),""),
      ""
    )
  )
)</f>
        <v/>
      </c>
    </row>
    <row r="1637" ht="22.5" customHeight="1">
      <c r="A1637" s="350"/>
      <c r="B1637" s="350"/>
      <c r="C1637" s="350"/>
      <c r="D1637" s="350"/>
      <c r="E1637" s="350"/>
      <c r="F1637" s="350"/>
      <c r="G1637" s="350"/>
      <c r="H1637" s="350"/>
      <c r="I1637" s="350"/>
      <c r="J1637" s="350" t="str">
        <f t="array" ref="J1637">IF(C1637="","",
  IF(LEFT(C1637,4)="2025",
    IFERROR(VLOOKUP(C1637,{'2025'!B:B,'2025'!A:A},2,FALSE),""),
    IF(LEFT(C1637,4)="2026",
      IFERROR(VLOOKUP(C1637,{'2026'!B:B,'2026'!A:A},2,FALSE),""),
      ""
    )
  )
)</f>
        <v/>
      </c>
    </row>
    <row r="1638" ht="22.5" customHeight="1">
      <c r="A1638" s="350"/>
      <c r="B1638" s="350"/>
      <c r="C1638" s="350"/>
      <c r="D1638" s="350"/>
      <c r="E1638" s="350"/>
      <c r="F1638" s="350"/>
      <c r="G1638" s="350"/>
      <c r="H1638" s="350"/>
      <c r="I1638" s="350"/>
      <c r="J1638" s="350" t="str">
        <f t="array" ref="J1638">IF(C1638="","",
  IF(LEFT(C1638,4)="2025",
    IFERROR(VLOOKUP(C1638,{'2025'!B:B,'2025'!A:A},2,FALSE),""),
    IF(LEFT(C1638,4)="2026",
      IFERROR(VLOOKUP(C1638,{'2026'!B:B,'2026'!A:A},2,FALSE),""),
      ""
    )
  )
)</f>
        <v/>
      </c>
    </row>
    <row r="1639" ht="22.5" customHeight="1">
      <c r="A1639" s="350"/>
      <c r="B1639" s="350"/>
      <c r="C1639" s="350"/>
      <c r="D1639" s="350"/>
      <c r="E1639" s="350"/>
      <c r="F1639" s="350"/>
      <c r="G1639" s="350"/>
      <c r="H1639" s="350"/>
      <c r="I1639" s="350"/>
      <c r="J1639" s="350" t="str">
        <f t="array" ref="J1639">IF(C1639="","",
  IF(LEFT(C1639,4)="2025",
    IFERROR(VLOOKUP(C1639,{'2025'!B:B,'2025'!A:A},2,FALSE),""),
    IF(LEFT(C1639,4)="2026",
      IFERROR(VLOOKUP(C1639,{'2026'!B:B,'2026'!A:A},2,FALSE),""),
      ""
    )
  )
)</f>
        <v/>
      </c>
    </row>
    <row r="1640" ht="22.5" customHeight="1">
      <c r="A1640" s="350"/>
      <c r="B1640" s="350"/>
      <c r="C1640" s="350"/>
      <c r="D1640" s="350"/>
      <c r="E1640" s="350"/>
      <c r="F1640" s="350"/>
      <c r="G1640" s="350"/>
      <c r="H1640" s="350"/>
      <c r="I1640" s="350"/>
      <c r="J1640" s="350" t="str">
        <f t="array" ref="J1640">IF(C1640="","",
  IF(LEFT(C1640,4)="2025",
    IFERROR(VLOOKUP(C1640,{'2025'!B:B,'2025'!A:A},2,FALSE),""),
    IF(LEFT(C1640,4)="2026",
      IFERROR(VLOOKUP(C1640,{'2026'!B:B,'2026'!A:A},2,FALSE),""),
      ""
    )
  )
)</f>
        <v/>
      </c>
    </row>
    <row r="1641" ht="22.5" customHeight="1">
      <c r="A1641" s="350"/>
      <c r="B1641" s="350"/>
      <c r="C1641" s="350"/>
      <c r="D1641" s="350"/>
      <c r="E1641" s="350"/>
      <c r="F1641" s="350"/>
      <c r="G1641" s="350"/>
      <c r="H1641" s="350"/>
      <c r="I1641" s="350"/>
      <c r="J1641" s="350" t="str">
        <f t="array" ref="J1641">IF(C1641="","",
  IF(LEFT(C1641,4)="2025",
    IFERROR(VLOOKUP(C1641,{'2025'!B:B,'2025'!A:A},2,FALSE),""),
    IF(LEFT(C1641,4)="2026",
      IFERROR(VLOOKUP(C1641,{'2026'!B:B,'2026'!A:A},2,FALSE),""),
      ""
    )
  )
)</f>
        <v/>
      </c>
    </row>
    <row r="1642" ht="22.5" customHeight="1">
      <c r="A1642" s="350"/>
      <c r="B1642" s="350"/>
      <c r="C1642" s="350"/>
      <c r="D1642" s="350"/>
      <c r="E1642" s="350"/>
      <c r="F1642" s="350"/>
      <c r="G1642" s="350"/>
      <c r="H1642" s="350"/>
      <c r="I1642" s="350"/>
      <c r="J1642" s="350" t="str">
        <f t="array" ref="J1642">IF(C1642="","",
  IF(LEFT(C1642,4)="2025",
    IFERROR(VLOOKUP(C1642,{'2025'!B:B,'2025'!A:A},2,FALSE),""),
    IF(LEFT(C1642,4)="2026",
      IFERROR(VLOOKUP(C1642,{'2026'!B:B,'2026'!A:A},2,FALSE),""),
      ""
    )
  )
)</f>
        <v/>
      </c>
    </row>
    <row r="1643" ht="22.5" customHeight="1">
      <c r="A1643" s="350"/>
      <c r="B1643" s="350"/>
      <c r="C1643" s="350"/>
      <c r="D1643" s="350"/>
      <c r="E1643" s="350"/>
      <c r="F1643" s="350"/>
      <c r="G1643" s="350"/>
      <c r="H1643" s="350"/>
      <c r="I1643" s="350"/>
      <c r="J1643" s="350" t="str">
        <f t="array" ref="J1643">IF(C1643="","",
  IF(LEFT(C1643,4)="2025",
    IFERROR(VLOOKUP(C1643,{'2025'!B:B,'2025'!A:A},2,FALSE),""),
    IF(LEFT(C1643,4)="2026",
      IFERROR(VLOOKUP(C1643,{'2026'!B:B,'2026'!A:A},2,FALSE),""),
      ""
    )
  )
)</f>
        <v/>
      </c>
    </row>
    <row r="1644" ht="22.5" customHeight="1">
      <c r="A1644" s="350"/>
      <c r="B1644" s="350"/>
      <c r="C1644" s="350"/>
      <c r="D1644" s="350"/>
      <c r="E1644" s="350"/>
      <c r="F1644" s="350"/>
      <c r="G1644" s="350"/>
      <c r="H1644" s="350"/>
      <c r="I1644" s="350"/>
      <c r="J1644" s="350" t="str">
        <f t="array" ref="J1644">IF(C1644="","",
  IF(LEFT(C1644,4)="2025",
    IFERROR(VLOOKUP(C1644,{'2025'!B:B,'2025'!A:A},2,FALSE),""),
    IF(LEFT(C1644,4)="2026",
      IFERROR(VLOOKUP(C1644,{'2026'!B:B,'2026'!A:A},2,FALSE),""),
      ""
    )
  )
)</f>
        <v/>
      </c>
    </row>
    <row r="1645" ht="22.5" customHeight="1">
      <c r="A1645" s="350"/>
      <c r="B1645" s="350"/>
      <c r="C1645" s="350"/>
      <c r="D1645" s="350"/>
      <c r="E1645" s="350"/>
      <c r="F1645" s="350"/>
      <c r="G1645" s="350"/>
      <c r="H1645" s="350"/>
      <c r="I1645" s="350"/>
      <c r="J1645" s="350" t="str">
        <f t="array" ref="J1645">IF(C1645="","",
  IF(LEFT(C1645,4)="2025",
    IFERROR(VLOOKUP(C1645,{'2025'!B:B,'2025'!A:A},2,FALSE),""),
    IF(LEFT(C1645,4)="2026",
      IFERROR(VLOOKUP(C1645,{'2026'!B:B,'2026'!A:A},2,FALSE),""),
      ""
    )
  )
)</f>
        <v/>
      </c>
    </row>
    <row r="1646" ht="22.5" customHeight="1">
      <c r="A1646" s="350"/>
      <c r="B1646" s="350"/>
      <c r="C1646" s="350"/>
      <c r="D1646" s="350"/>
      <c r="E1646" s="350"/>
      <c r="F1646" s="350"/>
      <c r="G1646" s="350"/>
      <c r="H1646" s="350"/>
      <c r="I1646" s="350"/>
      <c r="J1646" s="350" t="str">
        <f t="array" ref="J1646">IF(C1646="","",
  IF(LEFT(C1646,4)="2025",
    IFERROR(VLOOKUP(C1646,{'2025'!B:B,'2025'!A:A},2,FALSE),""),
    IF(LEFT(C1646,4)="2026",
      IFERROR(VLOOKUP(C1646,{'2026'!B:B,'2026'!A:A},2,FALSE),""),
      ""
    )
  )
)</f>
        <v/>
      </c>
    </row>
    <row r="1647" ht="22.5" customHeight="1">
      <c r="A1647" s="350"/>
      <c r="B1647" s="350"/>
      <c r="C1647" s="350"/>
      <c r="D1647" s="350"/>
      <c r="E1647" s="350"/>
      <c r="F1647" s="350"/>
      <c r="G1647" s="350"/>
      <c r="H1647" s="350"/>
      <c r="I1647" s="350"/>
      <c r="J1647" s="350" t="str">
        <f t="array" ref="J1647">IF(C1647="","",
  IF(LEFT(C1647,4)="2025",
    IFERROR(VLOOKUP(C1647,{'2025'!B:B,'2025'!A:A},2,FALSE),""),
    IF(LEFT(C1647,4)="2026",
      IFERROR(VLOOKUP(C1647,{'2026'!B:B,'2026'!A:A},2,FALSE),""),
      ""
    )
  )
)</f>
        <v/>
      </c>
    </row>
    <row r="1648" ht="22.5" customHeight="1">
      <c r="A1648" s="350"/>
      <c r="B1648" s="350"/>
      <c r="C1648" s="350"/>
      <c r="D1648" s="350"/>
      <c r="E1648" s="350"/>
      <c r="F1648" s="350"/>
      <c r="G1648" s="350"/>
      <c r="H1648" s="350"/>
      <c r="I1648" s="350"/>
      <c r="J1648" s="350" t="str">
        <f t="array" ref="J1648">IF(C1648="","",
  IF(LEFT(C1648,4)="2025",
    IFERROR(VLOOKUP(C1648,{'2025'!B:B,'2025'!A:A},2,FALSE),""),
    IF(LEFT(C1648,4)="2026",
      IFERROR(VLOOKUP(C1648,{'2026'!B:B,'2026'!A:A},2,FALSE),""),
      ""
    )
  )
)</f>
        <v/>
      </c>
    </row>
    <row r="1649" ht="22.5" customHeight="1">
      <c r="A1649" s="350"/>
      <c r="B1649" s="350"/>
      <c r="C1649" s="350"/>
      <c r="D1649" s="350"/>
      <c r="E1649" s="350"/>
      <c r="F1649" s="350"/>
      <c r="G1649" s="350"/>
      <c r="H1649" s="350"/>
      <c r="I1649" s="350"/>
      <c r="J1649" s="350" t="str">
        <f t="array" ref="J1649">IF(C1649="","",
  IF(LEFT(C1649,4)="2025",
    IFERROR(VLOOKUP(C1649,{'2025'!B:B,'2025'!A:A},2,FALSE),""),
    IF(LEFT(C1649,4)="2026",
      IFERROR(VLOOKUP(C1649,{'2026'!B:B,'2026'!A:A},2,FALSE),""),
      ""
    )
  )
)</f>
        <v/>
      </c>
    </row>
    <row r="1650" ht="22.5" customHeight="1">
      <c r="A1650" s="350"/>
      <c r="B1650" s="350"/>
      <c r="C1650" s="350"/>
      <c r="D1650" s="350"/>
      <c r="E1650" s="350"/>
      <c r="F1650" s="350"/>
      <c r="G1650" s="350"/>
      <c r="H1650" s="350"/>
      <c r="I1650" s="350"/>
      <c r="J1650" s="350" t="str">
        <f t="array" ref="J1650">IF(C1650="","",
  IF(LEFT(C1650,4)="2025",
    IFERROR(VLOOKUP(C1650,{'2025'!B:B,'2025'!A:A},2,FALSE),""),
    IF(LEFT(C1650,4)="2026",
      IFERROR(VLOOKUP(C1650,{'2026'!B:B,'2026'!A:A},2,FALSE),""),
      ""
    )
  )
)</f>
        <v/>
      </c>
    </row>
    <row r="1651" ht="22.5" customHeight="1">
      <c r="A1651" s="350"/>
      <c r="B1651" s="350"/>
      <c r="C1651" s="350"/>
      <c r="D1651" s="350"/>
      <c r="E1651" s="350"/>
      <c r="F1651" s="350"/>
      <c r="G1651" s="350"/>
      <c r="H1651" s="350"/>
      <c r="I1651" s="350"/>
      <c r="J1651" s="350" t="str">
        <f t="array" ref="J1651">IF(C1651="","",
  IF(LEFT(C1651,4)="2025",
    IFERROR(VLOOKUP(C1651,{'2025'!B:B,'2025'!A:A},2,FALSE),""),
    IF(LEFT(C1651,4)="2026",
      IFERROR(VLOOKUP(C1651,{'2026'!B:B,'2026'!A:A},2,FALSE),""),
      ""
    )
  )
)</f>
        <v/>
      </c>
    </row>
    <row r="1652" ht="22.5" customHeight="1">
      <c r="A1652" s="350"/>
      <c r="B1652" s="350"/>
      <c r="C1652" s="350"/>
      <c r="D1652" s="350"/>
      <c r="E1652" s="350"/>
      <c r="F1652" s="350"/>
      <c r="G1652" s="350"/>
      <c r="H1652" s="350"/>
      <c r="I1652" s="350"/>
      <c r="J1652" s="350" t="str">
        <f t="array" ref="J1652">IF(C1652="","",
  IF(LEFT(C1652,4)="2025",
    IFERROR(VLOOKUP(C1652,{'2025'!B:B,'2025'!A:A},2,FALSE),""),
    IF(LEFT(C1652,4)="2026",
      IFERROR(VLOOKUP(C1652,{'2026'!B:B,'2026'!A:A},2,FALSE),""),
      ""
    )
  )
)</f>
        <v/>
      </c>
    </row>
    <row r="1653" ht="22.5" customHeight="1">
      <c r="A1653" s="350"/>
      <c r="B1653" s="350"/>
      <c r="C1653" s="350"/>
      <c r="D1653" s="350"/>
      <c r="E1653" s="350"/>
      <c r="F1653" s="350"/>
      <c r="G1653" s="350"/>
      <c r="H1653" s="350"/>
      <c r="I1653" s="350"/>
      <c r="J1653" s="350" t="str">
        <f t="array" ref="J1653">IF(C1653="","",
  IF(LEFT(C1653,4)="2025",
    IFERROR(VLOOKUP(C1653,{'2025'!B:B,'2025'!A:A},2,FALSE),""),
    IF(LEFT(C1653,4)="2026",
      IFERROR(VLOOKUP(C1653,{'2026'!B:B,'2026'!A:A},2,FALSE),""),
      ""
    )
  )
)</f>
        <v/>
      </c>
    </row>
    <row r="1654" ht="22.5" customHeight="1">
      <c r="A1654" s="350"/>
      <c r="B1654" s="350"/>
      <c r="C1654" s="350"/>
      <c r="D1654" s="350"/>
      <c r="E1654" s="350"/>
      <c r="F1654" s="350"/>
      <c r="G1654" s="350"/>
      <c r="H1654" s="350"/>
      <c r="I1654" s="350"/>
      <c r="J1654" s="350" t="str">
        <f t="array" ref="J1654">IF(C1654="","",
  IF(LEFT(C1654,4)="2025",
    IFERROR(VLOOKUP(C1654,{'2025'!B:B,'2025'!A:A},2,FALSE),""),
    IF(LEFT(C1654,4)="2026",
      IFERROR(VLOOKUP(C1654,{'2026'!B:B,'2026'!A:A},2,FALSE),""),
      ""
    )
  )
)</f>
        <v/>
      </c>
    </row>
    <row r="1655" ht="22.5" customHeight="1">
      <c r="A1655" s="350"/>
      <c r="B1655" s="350"/>
      <c r="C1655" s="350"/>
      <c r="D1655" s="350"/>
      <c r="E1655" s="350"/>
      <c r="F1655" s="350"/>
      <c r="G1655" s="350"/>
      <c r="H1655" s="350"/>
      <c r="I1655" s="350"/>
      <c r="J1655" s="350" t="str">
        <f t="array" ref="J1655">IF(C1655="","",
  IF(LEFT(C1655,4)="2025",
    IFERROR(VLOOKUP(C1655,{'2025'!B:B,'2025'!A:A},2,FALSE),""),
    IF(LEFT(C1655,4)="2026",
      IFERROR(VLOOKUP(C1655,{'2026'!B:B,'2026'!A:A},2,FALSE),""),
      ""
    )
  )
)</f>
        <v/>
      </c>
    </row>
    <row r="1656" ht="22.5" customHeight="1">
      <c r="A1656" s="350"/>
      <c r="B1656" s="350"/>
      <c r="C1656" s="350"/>
      <c r="D1656" s="350"/>
      <c r="E1656" s="350"/>
      <c r="F1656" s="350"/>
      <c r="G1656" s="350"/>
      <c r="H1656" s="350"/>
      <c r="I1656" s="350"/>
      <c r="J1656" s="350" t="str">
        <f t="array" ref="J1656">IF(C1656="","",
  IF(LEFT(C1656,4)="2025",
    IFERROR(VLOOKUP(C1656,{'2025'!B:B,'2025'!A:A},2,FALSE),""),
    IF(LEFT(C1656,4)="2026",
      IFERROR(VLOOKUP(C1656,{'2026'!B:B,'2026'!A:A},2,FALSE),""),
      ""
    )
  )
)</f>
        <v/>
      </c>
    </row>
    <row r="1657" ht="22.5" customHeight="1">
      <c r="A1657" s="350"/>
      <c r="B1657" s="350"/>
      <c r="C1657" s="350"/>
      <c r="D1657" s="350"/>
      <c r="E1657" s="350"/>
      <c r="F1657" s="350"/>
      <c r="G1657" s="350"/>
      <c r="H1657" s="350"/>
      <c r="I1657" s="350"/>
      <c r="J1657" s="350" t="str">
        <f t="array" ref="J1657">IF(C1657="","",
  IF(LEFT(C1657,4)="2025",
    IFERROR(VLOOKUP(C1657,{'2025'!B:B,'2025'!A:A},2,FALSE),""),
    IF(LEFT(C1657,4)="2026",
      IFERROR(VLOOKUP(C1657,{'2026'!B:B,'2026'!A:A},2,FALSE),""),
      ""
    )
  )
)</f>
        <v/>
      </c>
    </row>
    <row r="1658" ht="22.5" customHeight="1">
      <c r="A1658" s="350"/>
      <c r="B1658" s="350"/>
      <c r="C1658" s="350"/>
      <c r="D1658" s="350"/>
      <c r="E1658" s="350"/>
      <c r="F1658" s="350"/>
      <c r="G1658" s="350"/>
      <c r="H1658" s="350"/>
      <c r="I1658" s="350"/>
      <c r="J1658" s="350" t="str">
        <f t="array" ref="J1658">IF(C1658="","",
  IF(LEFT(C1658,4)="2025",
    IFERROR(VLOOKUP(C1658,{'2025'!B:B,'2025'!A:A},2,FALSE),""),
    IF(LEFT(C1658,4)="2026",
      IFERROR(VLOOKUP(C1658,{'2026'!B:B,'2026'!A:A},2,FALSE),""),
      ""
    )
  )
)</f>
        <v/>
      </c>
    </row>
    <row r="1659" ht="22.5" customHeight="1">
      <c r="A1659" s="350"/>
      <c r="B1659" s="350"/>
      <c r="C1659" s="350"/>
      <c r="D1659" s="350"/>
      <c r="E1659" s="350"/>
      <c r="F1659" s="350"/>
      <c r="G1659" s="350"/>
      <c r="H1659" s="350"/>
      <c r="I1659" s="350"/>
      <c r="J1659" s="350" t="str">
        <f t="array" ref="J1659">IF(C1659="","",
  IF(LEFT(C1659,4)="2025",
    IFERROR(VLOOKUP(C1659,{'2025'!B:B,'2025'!A:A},2,FALSE),""),
    IF(LEFT(C1659,4)="2026",
      IFERROR(VLOOKUP(C1659,{'2026'!B:B,'2026'!A:A},2,FALSE),""),
      ""
    )
  )
)</f>
        <v/>
      </c>
    </row>
    <row r="1660" ht="22.5" customHeight="1">
      <c r="A1660" s="350"/>
      <c r="B1660" s="350"/>
      <c r="C1660" s="350"/>
      <c r="D1660" s="350"/>
      <c r="E1660" s="350"/>
      <c r="F1660" s="350"/>
      <c r="G1660" s="350"/>
      <c r="H1660" s="350"/>
      <c r="I1660" s="350"/>
      <c r="J1660" s="350" t="str">
        <f t="array" ref="J1660">IF(C1660="","",
  IF(LEFT(C1660,4)="2025",
    IFERROR(VLOOKUP(C1660,{'2025'!B:B,'2025'!A:A},2,FALSE),""),
    IF(LEFT(C1660,4)="2026",
      IFERROR(VLOOKUP(C1660,{'2026'!B:B,'2026'!A:A},2,FALSE),""),
      ""
    )
  )
)</f>
        <v/>
      </c>
    </row>
    <row r="1661" ht="22.5" customHeight="1">
      <c r="A1661" s="350"/>
      <c r="B1661" s="350"/>
      <c r="C1661" s="350"/>
      <c r="D1661" s="350"/>
      <c r="E1661" s="350"/>
      <c r="F1661" s="350"/>
      <c r="G1661" s="350"/>
      <c r="H1661" s="350"/>
      <c r="I1661" s="350"/>
      <c r="J1661" s="350" t="str">
        <f t="array" ref="J1661">IF(C1661="","",
  IF(LEFT(C1661,4)="2025",
    IFERROR(VLOOKUP(C1661,{'2025'!B:B,'2025'!A:A},2,FALSE),""),
    IF(LEFT(C1661,4)="2026",
      IFERROR(VLOOKUP(C1661,{'2026'!B:B,'2026'!A:A},2,FALSE),""),
      ""
    )
  )
)</f>
        <v/>
      </c>
    </row>
    <row r="1662" ht="22.5" customHeight="1">
      <c r="A1662" s="350"/>
      <c r="B1662" s="350"/>
      <c r="C1662" s="350"/>
      <c r="D1662" s="350"/>
      <c r="E1662" s="350"/>
      <c r="F1662" s="350"/>
      <c r="G1662" s="350"/>
      <c r="H1662" s="350"/>
      <c r="I1662" s="350"/>
      <c r="J1662" s="350" t="str">
        <f t="array" ref="J1662">IF(C1662="","",
  IF(LEFT(C1662,4)="2025",
    IFERROR(VLOOKUP(C1662,{'2025'!B:B,'2025'!A:A},2,FALSE),""),
    IF(LEFT(C1662,4)="2026",
      IFERROR(VLOOKUP(C1662,{'2026'!B:B,'2026'!A:A},2,FALSE),""),
      ""
    )
  )
)</f>
        <v/>
      </c>
    </row>
    <row r="1663" ht="22.5" customHeight="1">
      <c r="A1663" s="350"/>
      <c r="B1663" s="350"/>
      <c r="C1663" s="350"/>
      <c r="D1663" s="350"/>
      <c r="E1663" s="350"/>
      <c r="F1663" s="350"/>
      <c r="G1663" s="350"/>
      <c r="H1663" s="350"/>
      <c r="I1663" s="350"/>
      <c r="J1663" s="350" t="str">
        <f t="array" ref="J1663">IF(C1663="","",
  IF(LEFT(C1663,4)="2025",
    IFERROR(VLOOKUP(C1663,{'2025'!B:B,'2025'!A:A},2,FALSE),""),
    IF(LEFT(C1663,4)="2026",
      IFERROR(VLOOKUP(C1663,{'2026'!B:B,'2026'!A:A},2,FALSE),""),
      ""
    )
  )
)</f>
        <v/>
      </c>
    </row>
    <row r="1664" ht="22.5" customHeight="1">
      <c r="A1664" s="350"/>
      <c r="B1664" s="350"/>
      <c r="C1664" s="350"/>
      <c r="D1664" s="350"/>
      <c r="E1664" s="350"/>
      <c r="F1664" s="350"/>
      <c r="G1664" s="350"/>
      <c r="H1664" s="350"/>
      <c r="I1664" s="350"/>
      <c r="J1664" s="350" t="str">
        <f t="array" ref="J1664">IF(C1664="","",
  IF(LEFT(C1664,4)="2025",
    IFERROR(VLOOKUP(C1664,{'2025'!B:B,'2025'!A:A},2,FALSE),""),
    IF(LEFT(C1664,4)="2026",
      IFERROR(VLOOKUP(C1664,{'2026'!B:B,'2026'!A:A},2,FALSE),""),
      ""
    )
  )
)</f>
        <v/>
      </c>
    </row>
    <row r="1665" ht="22.5" customHeight="1">
      <c r="A1665" s="350"/>
      <c r="B1665" s="350"/>
      <c r="C1665" s="350"/>
      <c r="D1665" s="350"/>
      <c r="E1665" s="350"/>
      <c r="F1665" s="350"/>
      <c r="G1665" s="350"/>
      <c r="H1665" s="350"/>
      <c r="I1665" s="350"/>
      <c r="J1665" s="350" t="str">
        <f t="array" ref="J1665">IF(C1665="","",
  IF(LEFT(C1665,4)="2025",
    IFERROR(VLOOKUP(C1665,{'2025'!B:B,'2025'!A:A},2,FALSE),""),
    IF(LEFT(C1665,4)="2026",
      IFERROR(VLOOKUP(C1665,{'2026'!B:B,'2026'!A:A},2,FALSE),""),
      ""
    )
  )
)</f>
        <v/>
      </c>
    </row>
    <row r="1666" ht="22.5" customHeight="1">
      <c r="A1666" s="350"/>
      <c r="B1666" s="350"/>
      <c r="C1666" s="350"/>
      <c r="D1666" s="350"/>
      <c r="E1666" s="350"/>
      <c r="F1666" s="350"/>
      <c r="G1666" s="350"/>
      <c r="H1666" s="350"/>
      <c r="I1666" s="350"/>
      <c r="J1666" s="350" t="str">
        <f t="array" ref="J1666">IF(C1666="","",
  IF(LEFT(C1666,4)="2025",
    IFERROR(VLOOKUP(C1666,{'2025'!B:B,'2025'!A:A},2,FALSE),""),
    IF(LEFT(C1666,4)="2026",
      IFERROR(VLOOKUP(C1666,{'2026'!B:B,'2026'!A:A},2,FALSE),""),
      ""
    )
  )
)</f>
        <v/>
      </c>
    </row>
    <row r="1667" ht="22.5" customHeight="1">
      <c r="A1667" s="350"/>
      <c r="B1667" s="350"/>
      <c r="C1667" s="350"/>
      <c r="D1667" s="350"/>
      <c r="E1667" s="350"/>
      <c r="F1667" s="350"/>
      <c r="G1667" s="350"/>
      <c r="H1667" s="350"/>
      <c r="I1667" s="350"/>
      <c r="J1667" s="350" t="str">
        <f t="array" ref="J1667">IF(C1667="","",
  IF(LEFT(C1667,4)="2025",
    IFERROR(VLOOKUP(C1667,{'2025'!B:B,'2025'!A:A},2,FALSE),""),
    IF(LEFT(C1667,4)="2026",
      IFERROR(VLOOKUP(C1667,{'2026'!B:B,'2026'!A:A},2,FALSE),""),
      ""
    )
  )
)</f>
        <v/>
      </c>
    </row>
    <row r="1668" ht="22.5" customHeight="1">
      <c r="A1668" s="350"/>
      <c r="B1668" s="350"/>
      <c r="C1668" s="350"/>
      <c r="D1668" s="350"/>
      <c r="E1668" s="350"/>
      <c r="F1668" s="350"/>
      <c r="G1668" s="350"/>
      <c r="H1668" s="350"/>
      <c r="I1668" s="350"/>
      <c r="J1668" s="350" t="str">
        <f t="array" ref="J1668">IF(C1668="","",
  IF(LEFT(C1668,4)="2025",
    IFERROR(VLOOKUP(C1668,{'2025'!B:B,'2025'!A:A},2,FALSE),""),
    IF(LEFT(C1668,4)="2026",
      IFERROR(VLOOKUP(C1668,{'2026'!B:B,'2026'!A:A},2,FALSE),""),
      ""
    )
  )
)</f>
        <v/>
      </c>
    </row>
    <row r="1669" ht="22.5" customHeight="1">
      <c r="A1669" s="350"/>
      <c r="B1669" s="350"/>
      <c r="C1669" s="350"/>
      <c r="D1669" s="350"/>
      <c r="E1669" s="350"/>
      <c r="F1669" s="350"/>
      <c r="G1669" s="350"/>
      <c r="H1669" s="350"/>
      <c r="I1669" s="350"/>
      <c r="J1669" s="350" t="str">
        <f t="array" ref="J1669">IF(C1669="","",
  IF(LEFT(C1669,4)="2025",
    IFERROR(VLOOKUP(C1669,{'2025'!B:B,'2025'!A:A},2,FALSE),""),
    IF(LEFT(C1669,4)="2026",
      IFERROR(VLOOKUP(C1669,{'2026'!B:B,'2026'!A:A},2,FALSE),""),
      ""
    )
  )
)</f>
        <v/>
      </c>
    </row>
    <row r="1670" ht="22.5" customHeight="1">
      <c r="A1670" s="350"/>
      <c r="B1670" s="350"/>
      <c r="C1670" s="350"/>
      <c r="D1670" s="350"/>
      <c r="E1670" s="350"/>
      <c r="F1670" s="350"/>
      <c r="G1670" s="350"/>
      <c r="H1670" s="350"/>
      <c r="I1670" s="350"/>
      <c r="J1670" s="350" t="str">
        <f t="array" ref="J1670">IF(C1670="","",
  IF(LEFT(C1670,4)="2025",
    IFERROR(VLOOKUP(C1670,{'2025'!B:B,'2025'!A:A},2,FALSE),""),
    IF(LEFT(C1670,4)="2026",
      IFERROR(VLOOKUP(C1670,{'2026'!B:B,'2026'!A:A},2,FALSE),""),
      ""
    )
  )
)</f>
        <v/>
      </c>
    </row>
    <row r="1671" ht="22.5" customHeight="1">
      <c r="A1671" s="350"/>
      <c r="B1671" s="350"/>
      <c r="C1671" s="350"/>
      <c r="D1671" s="350"/>
      <c r="E1671" s="350"/>
      <c r="F1671" s="350"/>
      <c r="G1671" s="350"/>
      <c r="H1671" s="350"/>
      <c r="I1671" s="350"/>
      <c r="J1671" s="350" t="str">
        <f t="array" ref="J1671">IF(C1671="","",
  IF(LEFT(C1671,4)="2025",
    IFERROR(VLOOKUP(C1671,{'2025'!B:B,'2025'!A:A},2,FALSE),""),
    IF(LEFT(C1671,4)="2026",
      IFERROR(VLOOKUP(C1671,{'2026'!B:B,'2026'!A:A},2,FALSE),""),
      ""
    )
  )
)</f>
        <v/>
      </c>
    </row>
    <row r="1672" ht="22.5" customHeight="1">
      <c r="A1672" s="350"/>
      <c r="B1672" s="350"/>
      <c r="C1672" s="350"/>
      <c r="D1672" s="350"/>
      <c r="E1672" s="350"/>
      <c r="F1672" s="350"/>
      <c r="G1672" s="350"/>
      <c r="H1672" s="350"/>
      <c r="I1672" s="350"/>
      <c r="J1672" s="350" t="str">
        <f t="array" ref="J1672">IF(C1672="","",
  IF(LEFT(C1672,4)="2025",
    IFERROR(VLOOKUP(C1672,{'2025'!B:B,'2025'!A:A},2,FALSE),""),
    IF(LEFT(C1672,4)="2026",
      IFERROR(VLOOKUP(C1672,{'2026'!B:B,'2026'!A:A},2,FALSE),""),
      ""
    )
  )
)</f>
        <v/>
      </c>
    </row>
    <row r="1673" ht="22.5" customHeight="1">
      <c r="A1673" s="350"/>
      <c r="B1673" s="350"/>
      <c r="C1673" s="350"/>
      <c r="D1673" s="350"/>
      <c r="E1673" s="350"/>
      <c r="F1673" s="350"/>
      <c r="G1673" s="350"/>
      <c r="H1673" s="350"/>
      <c r="I1673" s="350"/>
      <c r="J1673" s="350" t="str">
        <f t="array" ref="J1673">IF(C1673="","",
  IF(LEFT(C1673,4)="2025",
    IFERROR(VLOOKUP(C1673,{'2025'!B:B,'2025'!A:A},2,FALSE),""),
    IF(LEFT(C1673,4)="2026",
      IFERROR(VLOOKUP(C1673,{'2026'!B:B,'2026'!A:A},2,FALSE),""),
      ""
    )
  )
)</f>
        <v/>
      </c>
    </row>
    <row r="1674" ht="22.5" customHeight="1">
      <c r="A1674" s="350"/>
      <c r="B1674" s="350"/>
      <c r="C1674" s="350"/>
      <c r="D1674" s="350"/>
      <c r="E1674" s="350"/>
      <c r="F1674" s="350"/>
      <c r="G1674" s="350"/>
      <c r="H1674" s="350"/>
      <c r="I1674" s="350"/>
      <c r="J1674" s="350" t="str">
        <f t="array" ref="J1674">IF(C1674="","",
  IF(LEFT(C1674,4)="2025",
    IFERROR(VLOOKUP(C1674,{'2025'!B:B,'2025'!A:A},2,FALSE),""),
    IF(LEFT(C1674,4)="2026",
      IFERROR(VLOOKUP(C1674,{'2026'!B:B,'2026'!A:A},2,FALSE),""),
      ""
    )
  )
)</f>
        <v/>
      </c>
    </row>
    <row r="1675" ht="22.5" customHeight="1">
      <c r="A1675" s="350"/>
      <c r="B1675" s="350"/>
      <c r="C1675" s="350"/>
      <c r="D1675" s="350"/>
      <c r="E1675" s="350"/>
      <c r="F1675" s="350"/>
      <c r="G1675" s="350"/>
      <c r="H1675" s="350"/>
      <c r="I1675" s="350"/>
      <c r="J1675" s="350" t="str">
        <f t="array" ref="J1675">IF(C1675="","",
  IF(LEFT(C1675,4)="2025",
    IFERROR(VLOOKUP(C1675,{'2025'!B:B,'2025'!A:A},2,FALSE),""),
    IF(LEFT(C1675,4)="2026",
      IFERROR(VLOOKUP(C1675,{'2026'!B:B,'2026'!A:A},2,FALSE),""),
      ""
    )
  )
)</f>
        <v/>
      </c>
    </row>
    <row r="1676" ht="22.5" customHeight="1">
      <c r="A1676" s="350"/>
      <c r="B1676" s="350"/>
      <c r="C1676" s="350"/>
      <c r="D1676" s="350"/>
      <c r="E1676" s="350"/>
      <c r="F1676" s="350"/>
      <c r="G1676" s="350"/>
      <c r="H1676" s="350"/>
      <c r="I1676" s="350"/>
      <c r="J1676" s="350" t="str">
        <f t="array" ref="J1676">IF(C1676="","",
  IF(LEFT(C1676,4)="2025",
    IFERROR(VLOOKUP(C1676,{'2025'!B:B,'2025'!A:A},2,FALSE),""),
    IF(LEFT(C1676,4)="2026",
      IFERROR(VLOOKUP(C1676,{'2026'!B:B,'2026'!A:A},2,FALSE),""),
      ""
    )
  )
)</f>
        <v/>
      </c>
    </row>
    <row r="1677" ht="22.5" customHeight="1">
      <c r="A1677" s="350"/>
      <c r="B1677" s="350"/>
      <c r="C1677" s="350"/>
      <c r="D1677" s="350"/>
      <c r="E1677" s="350"/>
      <c r="F1677" s="350"/>
      <c r="G1677" s="350"/>
      <c r="H1677" s="350"/>
      <c r="I1677" s="350"/>
      <c r="J1677" s="350" t="str">
        <f t="array" ref="J1677">IF(C1677="","",
  IF(LEFT(C1677,4)="2025",
    IFERROR(VLOOKUP(C1677,{'2025'!B:B,'2025'!A:A},2,FALSE),""),
    IF(LEFT(C1677,4)="2026",
      IFERROR(VLOOKUP(C1677,{'2026'!B:B,'2026'!A:A},2,FALSE),""),
      ""
    )
  )
)</f>
        <v/>
      </c>
    </row>
    <row r="1678" ht="22.5" customHeight="1">
      <c r="A1678" s="350"/>
      <c r="B1678" s="350"/>
      <c r="C1678" s="350"/>
      <c r="D1678" s="350"/>
      <c r="E1678" s="350"/>
      <c r="F1678" s="350"/>
      <c r="G1678" s="350"/>
      <c r="H1678" s="350"/>
      <c r="I1678" s="350"/>
      <c r="J1678" s="350" t="str">
        <f t="array" ref="J1678">IF(C1678="","",
  IF(LEFT(C1678,4)="2025",
    IFERROR(VLOOKUP(C1678,{'2025'!B:B,'2025'!A:A},2,FALSE),""),
    IF(LEFT(C1678,4)="2026",
      IFERROR(VLOOKUP(C1678,{'2026'!B:B,'2026'!A:A},2,FALSE),""),
      ""
    )
  )
)</f>
        <v/>
      </c>
    </row>
    <row r="1679" ht="22.5" customHeight="1">
      <c r="A1679" s="350"/>
      <c r="B1679" s="350"/>
      <c r="C1679" s="350"/>
      <c r="D1679" s="350"/>
      <c r="E1679" s="350"/>
      <c r="F1679" s="350"/>
      <c r="G1679" s="350"/>
      <c r="H1679" s="350"/>
      <c r="I1679" s="350"/>
      <c r="J1679" s="350" t="str">
        <f t="array" ref="J1679">IF(C1679="","",
  IF(LEFT(C1679,4)="2025",
    IFERROR(VLOOKUP(C1679,{'2025'!B:B,'2025'!A:A},2,FALSE),""),
    IF(LEFT(C1679,4)="2026",
      IFERROR(VLOOKUP(C1679,{'2026'!B:B,'2026'!A:A},2,FALSE),""),
      ""
    )
  )
)</f>
        <v/>
      </c>
    </row>
    <row r="1680" ht="22.5" customHeight="1">
      <c r="A1680" s="350"/>
      <c r="B1680" s="350"/>
      <c r="C1680" s="350"/>
      <c r="D1680" s="350"/>
      <c r="E1680" s="350"/>
      <c r="F1680" s="350"/>
      <c r="G1680" s="350"/>
      <c r="H1680" s="350"/>
      <c r="I1680" s="350"/>
      <c r="J1680" s="350" t="str">
        <f t="array" ref="J1680">IF(C1680="","",
  IF(LEFT(C1680,4)="2025",
    IFERROR(VLOOKUP(C1680,{'2025'!B:B,'2025'!A:A},2,FALSE),""),
    IF(LEFT(C1680,4)="2026",
      IFERROR(VLOOKUP(C1680,{'2026'!B:B,'2026'!A:A},2,FALSE),""),
      ""
    )
  )
)</f>
        <v/>
      </c>
    </row>
    <row r="1681" ht="22.5" customHeight="1">
      <c r="A1681" s="350"/>
      <c r="B1681" s="350"/>
      <c r="C1681" s="350"/>
      <c r="D1681" s="350"/>
      <c r="E1681" s="350"/>
      <c r="F1681" s="350"/>
      <c r="G1681" s="350"/>
      <c r="H1681" s="350"/>
      <c r="I1681" s="350"/>
      <c r="J1681" s="350" t="str">
        <f t="array" ref="J1681">IF(C1681="","",
  IF(LEFT(C1681,4)="2025",
    IFERROR(VLOOKUP(C1681,{'2025'!B:B,'2025'!A:A},2,FALSE),""),
    IF(LEFT(C1681,4)="2026",
      IFERROR(VLOOKUP(C1681,{'2026'!B:B,'2026'!A:A},2,FALSE),""),
      ""
    )
  )
)</f>
        <v/>
      </c>
    </row>
    <row r="1682" ht="22.5" customHeight="1">
      <c r="A1682" s="350"/>
      <c r="B1682" s="350"/>
      <c r="C1682" s="350"/>
      <c r="D1682" s="350"/>
      <c r="E1682" s="350"/>
      <c r="F1682" s="350"/>
      <c r="G1682" s="350"/>
      <c r="H1682" s="350"/>
      <c r="I1682" s="350"/>
      <c r="J1682" s="350" t="str">
        <f t="array" ref="J1682">IF(C1682="","",
  IF(LEFT(C1682,4)="2025",
    IFERROR(VLOOKUP(C1682,{'2025'!B:B,'2025'!A:A},2,FALSE),""),
    IF(LEFT(C1682,4)="2026",
      IFERROR(VLOOKUP(C1682,{'2026'!B:B,'2026'!A:A},2,FALSE),""),
      ""
    )
  )
)</f>
        <v/>
      </c>
    </row>
    <row r="1683" ht="22.5" customHeight="1">
      <c r="A1683" s="350"/>
      <c r="B1683" s="350"/>
      <c r="C1683" s="350"/>
      <c r="D1683" s="350"/>
      <c r="E1683" s="350"/>
      <c r="F1683" s="350"/>
      <c r="G1683" s="350"/>
      <c r="H1683" s="350"/>
      <c r="I1683" s="350"/>
      <c r="J1683" s="350" t="str">
        <f t="array" ref="J1683">IF(C1683="","",
  IF(LEFT(C1683,4)="2025",
    IFERROR(VLOOKUP(C1683,{'2025'!B:B,'2025'!A:A},2,FALSE),""),
    IF(LEFT(C1683,4)="2026",
      IFERROR(VLOOKUP(C1683,{'2026'!B:B,'2026'!A:A},2,FALSE),""),
      ""
    )
  )
)</f>
        <v/>
      </c>
    </row>
    <row r="1684" ht="22.5" customHeight="1">
      <c r="A1684" s="350"/>
      <c r="B1684" s="350"/>
      <c r="C1684" s="350"/>
      <c r="D1684" s="350"/>
      <c r="E1684" s="350"/>
      <c r="F1684" s="350"/>
      <c r="G1684" s="350"/>
      <c r="H1684" s="350"/>
      <c r="I1684" s="350"/>
      <c r="J1684" s="350" t="str">
        <f t="array" ref="J1684">IF(C1684="","",
  IF(LEFT(C1684,4)="2025",
    IFERROR(VLOOKUP(C1684,{'2025'!B:B,'2025'!A:A},2,FALSE),""),
    IF(LEFT(C1684,4)="2026",
      IFERROR(VLOOKUP(C1684,{'2026'!B:B,'2026'!A:A},2,FALSE),""),
      ""
    )
  )
)</f>
        <v/>
      </c>
    </row>
    <row r="1685" ht="22.5" customHeight="1">
      <c r="A1685" s="350"/>
      <c r="B1685" s="350"/>
      <c r="C1685" s="350"/>
      <c r="D1685" s="350"/>
      <c r="E1685" s="350"/>
      <c r="F1685" s="350"/>
      <c r="G1685" s="350"/>
      <c r="H1685" s="350"/>
      <c r="I1685" s="350"/>
      <c r="J1685" s="350" t="str">
        <f t="array" ref="J1685">IF(C1685="","",
  IF(LEFT(C1685,4)="2025",
    IFERROR(VLOOKUP(C1685,{'2025'!B:B,'2025'!A:A},2,FALSE),""),
    IF(LEFT(C1685,4)="2026",
      IFERROR(VLOOKUP(C1685,{'2026'!B:B,'2026'!A:A},2,FALSE),""),
      ""
    )
  )
)</f>
        <v/>
      </c>
    </row>
    <row r="1686" ht="22.5" customHeight="1">
      <c r="A1686" s="350"/>
      <c r="B1686" s="350"/>
      <c r="C1686" s="350"/>
      <c r="D1686" s="350"/>
      <c r="E1686" s="350"/>
      <c r="F1686" s="350"/>
      <c r="G1686" s="350"/>
      <c r="H1686" s="350"/>
      <c r="I1686" s="350"/>
      <c r="J1686" s="350" t="str">
        <f t="array" ref="J1686">IF(C1686="","",
  IF(LEFT(C1686,4)="2025",
    IFERROR(VLOOKUP(C1686,{'2025'!B:B,'2025'!A:A},2,FALSE),""),
    IF(LEFT(C1686,4)="2026",
      IFERROR(VLOOKUP(C1686,{'2026'!B:B,'2026'!A:A},2,FALSE),""),
      ""
    )
  )
)</f>
        <v/>
      </c>
    </row>
    <row r="1687" ht="22.5" customHeight="1">
      <c r="A1687" s="350"/>
      <c r="B1687" s="350"/>
      <c r="C1687" s="350"/>
      <c r="D1687" s="350"/>
      <c r="E1687" s="350"/>
      <c r="F1687" s="350"/>
      <c r="G1687" s="350"/>
      <c r="H1687" s="350"/>
      <c r="I1687" s="350"/>
      <c r="J1687" s="350" t="str">
        <f t="array" ref="J1687">IF(C1687="","",
  IF(LEFT(C1687,4)="2025",
    IFERROR(VLOOKUP(C1687,{'2025'!B:B,'2025'!A:A},2,FALSE),""),
    IF(LEFT(C1687,4)="2026",
      IFERROR(VLOOKUP(C1687,{'2026'!B:B,'2026'!A:A},2,FALSE),""),
      ""
    )
  )
)</f>
        <v/>
      </c>
    </row>
    <row r="1688" ht="22.5" customHeight="1">
      <c r="A1688" s="350"/>
      <c r="B1688" s="350"/>
      <c r="C1688" s="350"/>
      <c r="D1688" s="350"/>
      <c r="E1688" s="350"/>
      <c r="F1688" s="350"/>
      <c r="G1688" s="350"/>
      <c r="H1688" s="350"/>
      <c r="I1688" s="350"/>
      <c r="J1688" s="350" t="str">
        <f t="array" ref="J1688">IF(C1688="","",
  IF(LEFT(C1688,4)="2025",
    IFERROR(VLOOKUP(C1688,{'2025'!B:B,'2025'!A:A},2,FALSE),""),
    IF(LEFT(C1688,4)="2026",
      IFERROR(VLOOKUP(C1688,{'2026'!B:B,'2026'!A:A},2,FALSE),""),
      ""
    )
  )
)</f>
        <v/>
      </c>
    </row>
    <row r="1689" ht="22.5" customHeight="1">
      <c r="A1689" s="350"/>
      <c r="B1689" s="350"/>
      <c r="C1689" s="350"/>
      <c r="D1689" s="350"/>
      <c r="E1689" s="350"/>
      <c r="F1689" s="350"/>
      <c r="G1689" s="350"/>
      <c r="H1689" s="350"/>
      <c r="I1689" s="350"/>
      <c r="J1689" s="350" t="str">
        <f t="array" ref="J1689">IF(C1689="","",
  IF(LEFT(C1689,4)="2025",
    IFERROR(VLOOKUP(C1689,{'2025'!B:B,'2025'!A:A},2,FALSE),""),
    IF(LEFT(C1689,4)="2026",
      IFERROR(VLOOKUP(C1689,{'2026'!B:B,'2026'!A:A},2,FALSE),""),
      ""
    )
  )
)</f>
        <v/>
      </c>
    </row>
    <row r="1690" ht="22.5" customHeight="1">
      <c r="A1690" s="350"/>
      <c r="B1690" s="350"/>
      <c r="C1690" s="350"/>
      <c r="D1690" s="350"/>
      <c r="E1690" s="350"/>
      <c r="F1690" s="350"/>
      <c r="G1690" s="350"/>
      <c r="H1690" s="350"/>
      <c r="I1690" s="350"/>
      <c r="J1690" s="350" t="str">
        <f t="array" ref="J1690">IF(C1690="","",
  IF(LEFT(C1690,4)="2025",
    IFERROR(VLOOKUP(C1690,{'2025'!B:B,'2025'!A:A},2,FALSE),""),
    IF(LEFT(C1690,4)="2026",
      IFERROR(VLOOKUP(C1690,{'2026'!B:B,'2026'!A:A},2,FALSE),""),
      ""
    )
  )
)</f>
        <v/>
      </c>
    </row>
    <row r="1691" ht="22.5" customHeight="1">
      <c r="A1691" s="350"/>
      <c r="B1691" s="350"/>
      <c r="C1691" s="350"/>
      <c r="D1691" s="350"/>
      <c r="E1691" s="350"/>
      <c r="F1691" s="350"/>
      <c r="G1691" s="350"/>
      <c r="H1691" s="350"/>
      <c r="I1691" s="350"/>
      <c r="J1691" s="350" t="str">
        <f t="array" ref="J1691">IF(C1691="","",
  IF(LEFT(C1691,4)="2025",
    IFERROR(VLOOKUP(C1691,{'2025'!B:B,'2025'!A:A},2,FALSE),""),
    IF(LEFT(C1691,4)="2026",
      IFERROR(VLOOKUP(C1691,{'2026'!B:B,'2026'!A:A},2,FALSE),""),
      ""
    )
  )
)</f>
        <v/>
      </c>
    </row>
    <row r="1692" ht="22.5" customHeight="1">
      <c r="A1692" s="350"/>
      <c r="B1692" s="350"/>
      <c r="C1692" s="350"/>
      <c r="D1692" s="350"/>
      <c r="E1692" s="350"/>
      <c r="F1692" s="350"/>
      <c r="G1692" s="350"/>
      <c r="H1692" s="350"/>
      <c r="I1692" s="350"/>
      <c r="J1692" s="350" t="str">
        <f t="array" ref="J1692">IF(C1692="","",
  IF(LEFT(C1692,4)="2025",
    IFERROR(VLOOKUP(C1692,{'2025'!B:B,'2025'!A:A},2,FALSE),""),
    IF(LEFT(C1692,4)="2026",
      IFERROR(VLOOKUP(C1692,{'2026'!B:B,'2026'!A:A},2,FALSE),""),
      ""
    )
  )
)</f>
        <v/>
      </c>
    </row>
    <row r="1693" ht="22.5" customHeight="1">
      <c r="A1693" s="350"/>
      <c r="B1693" s="350"/>
      <c r="C1693" s="350"/>
      <c r="D1693" s="350"/>
      <c r="E1693" s="350"/>
      <c r="F1693" s="350"/>
      <c r="G1693" s="350"/>
      <c r="H1693" s="350"/>
      <c r="I1693" s="350"/>
      <c r="J1693" s="350" t="str">
        <f t="array" ref="J1693">IF(C1693="","",
  IF(LEFT(C1693,4)="2025",
    IFERROR(VLOOKUP(C1693,{'2025'!B:B,'2025'!A:A},2,FALSE),""),
    IF(LEFT(C1693,4)="2026",
      IFERROR(VLOOKUP(C1693,{'2026'!B:B,'2026'!A:A},2,FALSE),""),
      ""
    )
  )
)</f>
        <v/>
      </c>
    </row>
    <row r="1694" ht="22.5" customHeight="1">
      <c r="A1694" s="350"/>
      <c r="B1694" s="350"/>
      <c r="C1694" s="350"/>
      <c r="D1694" s="350"/>
      <c r="E1694" s="350"/>
      <c r="F1694" s="350"/>
      <c r="G1694" s="350"/>
      <c r="H1694" s="350"/>
      <c r="I1694" s="350"/>
      <c r="J1694" s="350" t="str">
        <f t="array" ref="J1694">IF(C1694="","",
  IF(LEFT(C1694,4)="2025",
    IFERROR(VLOOKUP(C1694,{'2025'!B:B,'2025'!A:A},2,FALSE),""),
    IF(LEFT(C1694,4)="2026",
      IFERROR(VLOOKUP(C1694,{'2026'!B:B,'2026'!A:A},2,FALSE),""),
      ""
    )
  )
)</f>
        <v/>
      </c>
    </row>
    <row r="1695" ht="22.5" customHeight="1">
      <c r="A1695" s="350"/>
      <c r="B1695" s="350"/>
      <c r="C1695" s="350"/>
      <c r="D1695" s="350"/>
      <c r="E1695" s="350"/>
      <c r="F1695" s="350"/>
      <c r="G1695" s="350"/>
      <c r="H1695" s="350"/>
      <c r="I1695" s="350"/>
      <c r="J1695" s="350" t="str">
        <f t="array" ref="J1695">IF(C1695="","",
  IF(LEFT(C1695,4)="2025",
    IFERROR(VLOOKUP(C1695,{'2025'!B:B,'2025'!A:A},2,FALSE),""),
    IF(LEFT(C1695,4)="2026",
      IFERROR(VLOOKUP(C1695,{'2026'!B:B,'2026'!A:A},2,FALSE),""),
      ""
    )
  )
)</f>
        <v/>
      </c>
    </row>
    <row r="1696" ht="22.5" customHeight="1">
      <c r="A1696" s="350"/>
      <c r="B1696" s="350"/>
      <c r="C1696" s="350"/>
      <c r="D1696" s="350"/>
      <c r="E1696" s="350"/>
      <c r="F1696" s="350"/>
      <c r="G1696" s="350"/>
      <c r="H1696" s="350"/>
      <c r="I1696" s="350"/>
      <c r="J1696" s="350" t="str">
        <f t="array" ref="J1696">IF(C1696="","",
  IF(LEFT(C1696,4)="2025",
    IFERROR(VLOOKUP(C1696,{'2025'!B:B,'2025'!A:A},2,FALSE),""),
    IF(LEFT(C1696,4)="2026",
      IFERROR(VLOOKUP(C1696,{'2026'!B:B,'2026'!A:A},2,FALSE),""),
      ""
    )
  )
)</f>
        <v/>
      </c>
    </row>
    <row r="1697" ht="22.5" customHeight="1">
      <c r="A1697" s="350"/>
      <c r="B1697" s="350"/>
      <c r="C1697" s="350"/>
      <c r="D1697" s="350"/>
      <c r="E1697" s="350"/>
      <c r="F1697" s="350"/>
      <c r="G1697" s="350"/>
      <c r="H1697" s="350"/>
      <c r="I1697" s="350"/>
      <c r="J1697" s="350" t="str">
        <f t="array" ref="J1697">IF(C1697="","",
  IF(LEFT(C1697,4)="2025",
    IFERROR(VLOOKUP(C1697,{'2025'!B:B,'2025'!A:A},2,FALSE),""),
    IF(LEFT(C1697,4)="2026",
      IFERROR(VLOOKUP(C1697,{'2026'!B:B,'2026'!A:A},2,FALSE),""),
      ""
    )
  )
)</f>
        <v/>
      </c>
    </row>
    <row r="1698" ht="22.5" customHeight="1">
      <c r="A1698" s="350"/>
      <c r="B1698" s="350"/>
      <c r="C1698" s="350"/>
      <c r="D1698" s="350"/>
      <c r="E1698" s="350"/>
      <c r="F1698" s="350"/>
      <c r="G1698" s="350"/>
      <c r="H1698" s="350"/>
      <c r="I1698" s="350"/>
      <c r="J1698" s="350" t="str">
        <f t="array" ref="J1698">IF(C1698="","",
  IF(LEFT(C1698,4)="2025",
    IFERROR(VLOOKUP(C1698,{'2025'!B:B,'2025'!A:A},2,FALSE),""),
    IF(LEFT(C1698,4)="2026",
      IFERROR(VLOOKUP(C1698,{'2026'!B:B,'2026'!A:A},2,FALSE),""),
      ""
    )
  )
)</f>
        <v/>
      </c>
    </row>
    <row r="1699" ht="22.5" customHeight="1">
      <c r="A1699" s="350"/>
      <c r="B1699" s="350"/>
      <c r="C1699" s="350"/>
      <c r="D1699" s="350"/>
      <c r="E1699" s="350"/>
      <c r="F1699" s="350"/>
      <c r="G1699" s="350"/>
      <c r="H1699" s="350"/>
      <c r="I1699" s="350"/>
      <c r="J1699" s="350" t="str">
        <f t="array" ref="J1699">IF(C1699="","",
  IF(LEFT(C1699,4)="2025",
    IFERROR(VLOOKUP(C1699,{'2025'!B:B,'2025'!A:A},2,FALSE),""),
    IF(LEFT(C1699,4)="2026",
      IFERROR(VLOOKUP(C1699,{'2026'!B:B,'2026'!A:A},2,FALSE),""),
      ""
    )
  )
)</f>
        <v/>
      </c>
    </row>
    <row r="1700" ht="22.5" customHeight="1">
      <c r="A1700" s="350"/>
      <c r="B1700" s="350"/>
      <c r="C1700" s="350"/>
      <c r="D1700" s="350"/>
      <c r="E1700" s="350"/>
      <c r="F1700" s="350"/>
      <c r="G1700" s="350"/>
      <c r="H1700" s="350"/>
      <c r="I1700" s="350"/>
      <c r="J1700" s="350" t="str">
        <f t="array" ref="J1700">IF(C1700="","",
  IF(LEFT(C1700,4)="2025",
    IFERROR(VLOOKUP(C1700,{'2025'!B:B,'2025'!A:A},2,FALSE),""),
    IF(LEFT(C1700,4)="2026",
      IFERROR(VLOOKUP(C1700,{'2026'!B:B,'2026'!A:A},2,FALSE),""),
      ""
    )
  )
)</f>
        <v/>
      </c>
    </row>
    <row r="1701" ht="22.5" customHeight="1">
      <c r="A1701" s="350"/>
      <c r="B1701" s="350"/>
      <c r="C1701" s="350"/>
      <c r="D1701" s="350"/>
      <c r="E1701" s="350"/>
      <c r="F1701" s="350"/>
      <c r="G1701" s="350"/>
      <c r="H1701" s="350"/>
      <c r="I1701" s="350"/>
      <c r="J1701" s="350" t="str">
        <f t="array" ref="J1701">IF(C1701="","",
  IF(LEFT(C1701,4)="2025",
    IFERROR(VLOOKUP(C1701,{'2025'!B:B,'2025'!A:A},2,FALSE),""),
    IF(LEFT(C1701,4)="2026",
      IFERROR(VLOOKUP(C1701,{'2026'!B:B,'2026'!A:A},2,FALSE),""),
      ""
    )
  )
)</f>
        <v/>
      </c>
    </row>
    <row r="1702" ht="22.5" customHeight="1">
      <c r="A1702" s="350"/>
      <c r="B1702" s="350"/>
      <c r="C1702" s="350"/>
      <c r="D1702" s="350"/>
      <c r="E1702" s="350"/>
      <c r="F1702" s="350"/>
      <c r="G1702" s="350"/>
      <c r="H1702" s="350"/>
      <c r="I1702" s="350"/>
      <c r="J1702" s="350" t="str">
        <f t="array" ref="J1702">IF(C1702="","",
  IF(LEFT(C1702,4)="2025",
    IFERROR(VLOOKUP(C1702,{'2025'!B:B,'2025'!A:A},2,FALSE),""),
    IF(LEFT(C1702,4)="2026",
      IFERROR(VLOOKUP(C1702,{'2026'!B:B,'2026'!A:A},2,FALSE),""),
      ""
    )
  )
)</f>
        <v/>
      </c>
    </row>
    <row r="1703" ht="22.5" customHeight="1">
      <c r="A1703" s="350"/>
      <c r="B1703" s="350"/>
      <c r="C1703" s="350"/>
      <c r="D1703" s="350"/>
      <c r="E1703" s="350"/>
      <c r="F1703" s="350"/>
      <c r="G1703" s="350"/>
      <c r="H1703" s="350"/>
      <c r="I1703" s="350"/>
      <c r="J1703" s="350" t="str">
        <f t="array" ref="J1703">IF(C1703="","",
  IF(LEFT(C1703,4)="2025",
    IFERROR(VLOOKUP(C1703,{'2025'!B:B,'2025'!A:A},2,FALSE),""),
    IF(LEFT(C1703,4)="2026",
      IFERROR(VLOOKUP(C1703,{'2026'!B:B,'2026'!A:A},2,FALSE),""),
      ""
    )
  )
)</f>
        <v/>
      </c>
    </row>
    <row r="1704" ht="22.5" customHeight="1">
      <c r="A1704" s="350"/>
      <c r="B1704" s="350"/>
      <c r="C1704" s="350"/>
      <c r="D1704" s="350"/>
      <c r="E1704" s="350"/>
      <c r="F1704" s="350"/>
      <c r="G1704" s="350"/>
      <c r="H1704" s="350"/>
      <c r="I1704" s="350"/>
      <c r="J1704" s="350" t="str">
        <f t="array" ref="J1704">IF(C1704="","",
  IF(LEFT(C1704,4)="2025",
    IFERROR(VLOOKUP(C1704,{'2025'!B:B,'2025'!A:A},2,FALSE),""),
    IF(LEFT(C1704,4)="2026",
      IFERROR(VLOOKUP(C1704,{'2026'!B:B,'2026'!A:A},2,FALSE),""),
      ""
    )
  )
)</f>
        <v/>
      </c>
    </row>
    <row r="1705" ht="22.5" customHeight="1">
      <c r="A1705" s="350"/>
      <c r="B1705" s="350"/>
      <c r="C1705" s="350"/>
      <c r="D1705" s="350"/>
      <c r="E1705" s="350"/>
      <c r="F1705" s="350"/>
      <c r="G1705" s="350"/>
      <c r="H1705" s="350"/>
      <c r="I1705" s="350"/>
      <c r="J1705" s="350" t="str">
        <f t="array" ref="J1705">IF(C1705="","",
  IF(LEFT(C1705,4)="2025",
    IFERROR(VLOOKUP(C1705,{'2025'!B:B,'2025'!A:A},2,FALSE),""),
    IF(LEFT(C1705,4)="2026",
      IFERROR(VLOOKUP(C1705,{'2026'!B:B,'2026'!A:A},2,FALSE),""),
      ""
    )
  )
)</f>
        <v/>
      </c>
    </row>
    <row r="1706" ht="22.5" customHeight="1">
      <c r="A1706" s="350"/>
      <c r="B1706" s="350"/>
      <c r="C1706" s="350"/>
      <c r="D1706" s="350"/>
      <c r="E1706" s="350"/>
      <c r="F1706" s="350"/>
      <c r="G1706" s="350"/>
      <c r="H1706" s="350"/>
      <c r="I1706" s="350"/>
      <c r="J1706" s="350" t="str">
        <f t="array" ref="J1706">IF(C1706="","",
  IF(LEFT(C1706,4)="2025",
    IFERROR(VLOOKUP(C1706,{'2025'!B:B,'2025'!A:A},2,FALSE),""),
    IF(LEFT(C1706,4)="2026",
      IFERROR(VLOOKUP(C1706,{'2026'!B:B,'2026'!A:A},2,FALSE),""),
      ""
    )
  )
)</f>
        <v/>
      </c>
    </row>
    <row r="1707" ht="22.5" customHeight="1">
      <c r="A1707" s="350"/>
      <c r="B1707" s="350"/>
      <c r="C1707" s="350"/>
      <c r="D1707" s="350"/>
      <c r="E1707" s="350"/>
      <c r="F1707" s="350"/>
      <c r="G1707" s="350"/>
      <c r="H1707" s="350"/>
      <c r="I1707" s="350"/>
      <c r="J1707" s="350" t="str">
        <f t="array" ref="J1707">IF(C1707="","",
  IF(LEFT(C1707,4)="2025",
    IFERROR(VLOOKUP(C1707,{'2025'!B:B,'2025'!A:A},2,FALSE),""),
    IF(LEFT(C1707,4)="2026",
      IFERROR(VLOOKUP(C1707,{'2026'!B:B,'2026'!A:A},2,FALSE),""),
      ""
    )
  )
)</f>
        <v/>
      </c>
    </row>
    <row r="1708" ht="22.5" customHeight="1">
      <c r="A1708" s="350"/>
      <c r="B1708" s="350"/>
      <c r="C1708" s="350"/>
      <c r="D1708" s="350"/>
      <c r="E1708" s="350"/>
      <c r="F1708" s="350"/>
      <c r="G1708" s="350"/>
      <c r="H1708" s="350"/>
      <c r="I1708" s="350"/>
      <c r="J1708" s="350" t="str">
        <f t="array" ref="J1708">IF(C1708="","",
  IF(LEFT(C1708,4)="2025",
    IFERROR(VLOOKUP(C1708,{'2025'!B:B,'2025'!A:A},2,FALSE),""),
    IF(LEFT(C1708,4)="2026",
      IFERROR(VLOOKUP(C1708,{'2026'!B:B,'2026'!A:A},2,FALSE),""),
      ""
    )
  )
)</f>
        <v/>
      </c>
    </row>
    <row r="1709" ht="22.5" customHeight="1">
      <c r="A1709" s="350"/>
      <c r="B1709" s="350"/>
      <c r="C1709" s="350"/>
      <c r="D1709" s="350"/>
      <c r="E1709" s="350"/>
      <c r="F1709" s="350"/>
      <c r="G1709" s="350"/>
      <c r="H1709" s="350"/>
      <c r="I1709" s="350"/>
      <c r="J1709" s="350" t="str">
        <f t="array" ref="J1709">IF(C1709="","",
  IF(LEFT(C1709,4)="2025",
    IFERROR(VLOOKUP(C1709,{'2025'!B:B,'2025'!A:A},2,FALSE),""),
    IF(LEFT(C1709,4)="2026",
      IFERROR(VLOOKUP(C1709,{'2026'!B:B,'2026'!A:A},2,FALSE),""),
      ""
    )
  )
)</f>
        <v/>
      </c>
    </row>
    <row r="1710" ht="22.5" customHeight="1">
      <c r="A1710" s="350"/>
      <c r="B1710" s="350"/>
      <c r="C1710" s="350"/>
      <c r="D1710" s="350"/>
      <c r="E1710" s="350"/>
      <c r="F1710" s="350"/>
      <c r="G1710" s="350"/>
      <c r="H1710" s="350"/>
      <c r="I1710" s="350"/>
      <c r="J1710" s="350" t="str">
        <f t="array" ref="J1710">IF(C1710="","",
  IF(LEFT(C1710,4)="2025",
    IFERROR(VLOOKUP(C1710,{'2025'!B:B,'2025'!A:A},2,FALSE),""),
    IF(LEFT(C1710,4)="2026",
      IFERROR(VLOOKUP(C1710,{'2026'!B:B,'2026'!A:A},2,FALSE),""),
      ""
    )
  )
)</f>
        <v/>
      </c>
    </row>
    <row r="1711" ht="22.5" customHeight="1">
      <c r="A1711" s="350"/>
      <c r="B1711" s="350"/>
      <c r="C1711" s="350"/>
      <c r="D1711" s="350"/>
      <c r="E1711" s="350"/>
      <c r="F1711" s="350"/>
      <c r="G1711" s="350"/>
      <c r="H1711" s="350"/>
      <c r="I1711" s="350"/>
      <c r="J1711" s="350" t="str">
        <f t="array" ref="J1711">IF(C1711="","",
  IF(LEFT(C1711,4)="2025",
    IFERROR(VLOOKUP(C1711,{'2025'!B:B,'2025'!A:A},2,FALSE),""),
    IF(LEFT(C1711,4)="2026",
      IFERROR(VLOOKUP(C1711,{'2026'!B:B,'2026'!A:A},2,FALSE),""),
      ""
    )
  )
)</f>
        <v/>
      </c>
    </row>
    <row r="1712" ht="22.5" customHeight="1">
      <c r="A1712" s="350"/>
      <c r="B1712" s="350"/>
      <c r="C1712" s="350"/>
      <c r="D1712" s="350"/>
      <c r="E1712" s="350"/>
      <c r="F1712" s="350"/>
      <c r="G1712" s="350"/>
      <c r="H1712" s="350"/>
      <c r="I1712" s="350"/>
      <c r="J1712" s="350" t="str">
        <f t="array" ref="J1712">IF(C1712="","",
  IF(LEFT(C1712,4)="2025",
    IFERROR(VLOOKUP(C1712,{'2025'!B:B,'2025'!A:A},2,FALSE),""),
    IF(LEFT(C1712,4)="2026",
      IFERROR(VLOOKUP(C1712,{'2026'!B:B,'2026'!A:A},2,FALSE),""),
      ""
    )
  )
)</f>
        <v/>
      </c>
    </row>
    <row r="1713" ht="22.5" customHeight="1">
      <c r="A1713" s="350"/>
      <c r="B1713" s="350"/>
      <c r="C1713" s="350"/>
      <c r="D1713" s="350"/>
      <c r="E1713" s="350"/>
      <c r="F1713" s="350"/>
      <c r="G1713" s="350"/>
      <c r="H1713" s="350"/>
      <c r="I1713" s="350"/>
      <c r="J1713" s="350" t="str">
        <f t="array" ref="J1713">IF(C1713="","",
  IF(LEFT(C1713,4)="2025",
    IFERROR(VLOOKUP(C1713,{'2025'!B:B,'2025'!A:A},2,FALSE),""),
    IF(LEFT(C1713,4)="2026",
      IFERROR(VLOOKUP(C1713,{'2026'!B:B,'2026'!A:A},2,FALSE),""),
      ""
    )
  )
)</f>
        <v/>
      </c>
    </row>
    <row r="1714" ht="22.5" customHeight="1">
      <c r="A1714" s="350"/>
      <c r="B1714" s="350"/>
      <c r="C1714" s="350"/>
      <c r="D1714" s="350"/>
      <c r="E1714" s="350"/>
      <c r="F1714" s="350"/>
      <c r="G1714" s="350"/>
      <c r="H1714" s="350"/>
      <c r="I1714" s="350"/>
      <c r="J1714" s="350" t="str">
        <f t="array" ref="J1714">IF(C1714="","",
  IF(LEFT(C1714,4)="2025",
    IFERROR(VLOOKUP(C1714,{'2025'!B:B,'2025'!A:A},2,FALSE),""),
    IF(LEFT(C1714,4)="2026",
      IFERROR(VLOOKUP(C1714,{'2026'!B:B,'2026'!A:A},2,FALSE),""),
      ""
    )
  )
)</f>
        <v/>
      </c>
    </row>
    <row r="1715" ht="22.5" customHeight="1">
      <c r="A1715" s="350"/>
      <c r="B1715" s="350"/>
      <c r="C1715" s="350"/>
      <c r="D1715" s="350"/>
      <c r="E1715" s="350"/>
      <c r="F1715" s="350"/>
      <c r="G1715" s="350"/>
      <c r="H1715" s="350"/>
      <c r="I1715" s="350"/>
      <c r="J1715" s="350" t="str">
        <f t="array" ref="J1715">IF(C1715="","",
  IF(LEFT(C1715,4)="2025",
    IFERROR(VLOOKUP(C1715,{'2025'!B:B,'2025'!A:A},2,FALSE),""),
    IF(LEFT(C1715,4)="2026",
      IFERROR(VLOOKUP(C1715,{'2026'!B:B,'2026'!A:A},2,FALSE),""),
      ""
    )
  )
)</f>
        <v/>
      </c>
    </row>
    <row r="1716" ht="22.5" customHeight="1">
      <c r="A1716" s="350"/>
      <c r="B1716" s="350"/>
      <c r="C1716" s="350"/>
      <c r="D1716" s="350"/>
      <c r="E1716" s="350"/>
      <c r="F1716" s="350"/>
      <c r="G1716" s="350"/>
      <c r="H1716" s="350"/>
      <c r="I1716" s="350"/>
      <c r="J1716" s="350" t="str">
        <f t="array" ref="J1716">IF(C1716="","",
  IF(LEFT(C1716,4)="2025",
    IFERROR(VLOOKUP(C1716,{'2025'!B:B,'2025'!A:A},2,FALSE),""),
    IF(LEFT(C1716,4)="2026",
      IFERROR(VLOOKUP(C1716,{'2026'!B:B,'2026'!A:A},2,FALSE),""),
      ""
    )
  )
)</f>
        <v/>
      </c>
    </row>
    <row r="1717" ht="22.5" customHeight="1">
      <c r="A1717" s="350"/>
      <c r="B1717" s="350"/>
      <c r="C1717" s="350"/>
      <c r="D1717" s="350"/>
      <c r="E1717" s="350"/>
      <c r="F1717" s="350"/>
      <c r="G1717" s="350"/>
      <c r="H1717" s="350"/>
      <c r="I1717" s="350"/>
      <c r="J1717" s="350" t="str">
        <f t="array" ref="J1717">IF(C1717="","",
  IF(LEFT(C1717,4)="2025",
    IFERROR(VLOOKUP(C1717,{'2025'!B:B,'2025'!A:A},2,FALSE),""),
    IF(LEFT(C1717,4)="2026",
      IFERROR(VLOOKUP(C1717,{'2026'!B:B,'2026'!A:A},2,FALSE),""),
      ""
    )
  )
)</f>
        <v/>
      </c>
    </row>
    <row r="1718" ht="22.5" customHeight="1">
      <c r="A1718" s="350"/>
      <c r="B1718" s="350"/>
      <c r="C1718" s="350"/>
      <c r="D1718" s="350"/>
      <c r="E1718" s="350"/>
      <c r="F1718" s="350"/>
      <c r="G1718" s="350"/>
      <c r="H1718" s="350"/>
      <c r="I1718" s="350"/>
      <c r="J1718" s="350" t="str">
        <f t="array" ref="J1718">IF(C1718="","",
  IF(LEFT(C1718,4)="2025",
    IFERROR(VLOOKUP(C1718,{'2025'!B:B,'2025'!A:A},2,FALSE),""),
    IF(LEFT(C1718,4)="2026",
      IFERROR(VLOOKUP(C1718,{'2026'!B:B,'2026'!A:A},2,FALSE),""),
      ""
    )
  )
)</f>
        <v/>
      </c>
    </row>
    <row r="1719" ht="22.5" customHeight="1">
      <c r="A1719" s="350"/>
      <c r="B1719" s="350"/>
      <c r="C1719" s="350"/>
      <c r="D1719" s="350"/>
      <c r="E1719" s="350"/>
      <c r="F1719" s="350"/>
      <c r="G1719" s="350"/>
      <c r="H1719" s="350"/>
      <c r="I1719" s="350"/>
      <c r="J1719" s="350" t="str">
        <f t="array" ref="J1719">IF(C1719="","",
  IF(LEFT(C1719,4)="2025",
    IFERROR(VLOOKUP(C1719,{'2025'!B:B,'2025'!A:A},2,FALSE),""),
    IF(LEFT(C1719,4)="2026",
      IFERROR(VLOOKUP(C1719,{'2026'!B:B,'2026'!A:A},2,FALSE),""),
      ""
    )
  )
)</f>
        <v/>
      </c>
    </row>
    <row r="1720" ht="22.5" customHeight="1">
      <c r="A1720" s="350"/>
      <c r="B1720" s="350"/>
      <c r="C1720" s="350"/>
      <c r="D1720" s="350"/>
      <c r="E1720" s="350"/>
      <c r="F1720" s="350"/>
      <c r="G1720" s="350"/>
      <c r="H1720" s="350"/>
      <c r="I1720" s="350"/>
      <c r="J1720" s="350" t="str">
        <f t="array" ref="J1720">IF(C1720="","",
  IF(LEFT(C1720,4)="2025",
    IFERROR(VLOOKUP(C1720,{'2025'!B:B,'2025'!A:A},2,FALSE),""),
    IF(LEFT(C1720,4)="2026",
      IFERROR(VLOOKUP(C1720,{'2026'!B:B,'2026'!A:A},2,FALSE),""),
      ""
    )
  )
)</f>
        <v/>
      </c>
    </row>
    <row r="1721" ht="22.5" customHeight="1">
      <c r="A1721" s="350"/>
      <c r="B1721" s="350"/>
      <c r="C1721" s="350"/>
      <c r="D1721" s="350"/>
      <c r="E1721" s="350"/>
      <c r="F1721" s="350"/>
      <c r="G1721" s="350"/>
      <c r="H1721" s="350"/>
      <c r="I1721" s="350"/>
      <c r="J1721" s="350" t="str">
        <f t="array" ref="J1721">IF(C1721="","",
  IF(LEFT(C1721,4)="2025",
    IFERROR(VLOOKUP(C1721,{'2025'!B:B,'2025'!A:A},2,FALSE),""),
    IF(LEFT(C1721,4)="2026",
      IFERROR(VLOOKUP(C1721,{'2026'!B:B,'2026'!A:A},2,FALSE),""),
      ""
    )
  )
)</f>
        <v/>
      </c>
    </row>
    <row r="1722" ht="22.5" customHeight="1">
      <c r="A1722" s="350"/>
      <c r="B1722" s="350"/>
      <c r="C1722" s="350"/>
      <c r="D1722" s="350"/>
      <c r="E1722" s="350"/>
      <c r="F1722" s="350"/>
      <c r="G1722" s="350"/>
      <c r="H1722" s="350"/>
      <c r="I1722" s="350"/>
      <c r="J1722" s="350" t="str">
        <f t="array" ref="J1722">IF(C1722="","",
  IF(LEFT(C1722,4)="2025",
    IFERROR(VLOOKUP(C1722,{'2025'!B:B,'2025'!A:A},2,FALSE),""),
    IF(LEFT(C1722,4)="2026",
      IFERROR(VLOOKUP(C1722,{'2026'!B:B,'2026'!A:A},2,FALSE),""),
      ""
    )
  )
)</f>
        <v/>
      </c>
    </row>
    <row r="1723" ht="22.5" customHeight="1">
      <c r="A1723" s="350"/>
      <c r="B1723" s="350"/>
      <c r="C1723" s="350"/>
      <c r="D1723" s="350"/>
      <c r="E1723" s="350"/>
      <c r="F1723" s="350"/>
      <c r="G1723" s="350"/>
      <c r="H1723" s="350"/>
      <c r="I1723" s="350"/>
      <c r="J1723" s="350" t="str">
        <f t="array" ref="J1723">IF(C1723="","",
  IF(LEFT(C1723,4)="2025",
    IFERROR(VLOOKUP(C1723,{'2025'!B:B,'2025'!A:A},2,FALSE),""),
    IF(LEFT(C1723,4)="2026",
      IFERROR(VLOOKUP(C1723,{'2026'!B:B,'2026'!A:A},2,FALSE),""),
      ""
    )
  )
)</f>
        <v/>
      </c>
    </row>
    <row r="1724" ht="22.5" customHeight="1">
      <c r="A1724" s="350"/>
      <c r="B1724" s="350"/>
      <c r="C1724" s="350"/>
      <c r="D1724" s="350"/>
      <c r="E1724" s="350"/>
      <c r="F1724" s="350"/>
      <c r="G1724" s="350"/>
      <c r="H1724" s="350"/>
      <c r="I1724" s="350"/>
      <c r="J1724" s="350" t="str">
        <f t="array" ref="J1724">IF(C1724="","",
  IF(LEFT(C1724,4)="2025",
    IFERROR(VLOOKUP(C1724,{'2025'!B:B,'2025'!A:A},2,FALSE),""),
    IF(LEFT(C1724,4)="2026",
      IFERROR(VLOOKUP(C1724,{'2026'!B:B,'2026'!A:A},2,FALSE),""),
      ""
    )
  )
)</f>
        <v/>
      </c>
    </row>
    <row r="1725" ht="22.5" customHeight="1">
      <c r="A1725" s="350"/>
      <c r="B1725" s="350"/>
      <c r="C1725" s="350"/>
      <c r="D1725" s="350"/>
      <c r="E1725" s="350"/>
      <c r="F1725" s="350"/>
      <c r="G1725" s="350"/>
      <c r="H1725" s="350"/>
      <c r="I1725" s="350"/>
      <c r="J1725" s="350" t="str">
        <f t="array" ref="J1725">IF(C1725="","",
  IF(LEFT(C1725,4)="2025",
    IFERROR(VLOOKUP(C1725,{'2025'!B:B,'2025'!A:A},2,FALSE),""),
    IF(LEFT(C1725,4)="2026",
      IFERROR(VLOOKUP(C1725,{'2026'!B:B,'2026'!A:A},2,FALSE),""),
      ""
    )
  )
)</f>
        <v/>
      </c>
    </row>
    <row r="1726" ht="22.5" customHeight="1">
      <c r="A1726" s="350"/>
      <c r="B1726" s="350"/>
      <c r="C1726" s="350"/>
      <c r="D1726" s="350"/>
      <c r="E1726" s="350"/>
      <c r="F1726" s="350"/>
      <c r="G1726" s="350"/>
      <c r="H1726" s="350"/>
      <c r="I1726" s="350"/>
      <c r="J1726" s="350" t="str">
        <f t="array" ref="J1726">IF(C1726="","",
  IF(LEFT(C1726,4)="2025",
    IFERROR(VLOOKUP(C1726,{'2025'!B:B,'2025'!A:A},2,FALSE),""),
    IF(LEFT(C1726,4)="2026",
      IFERROR(VLOOKUP(C1726,{'2026'!B:B,'2026'!A:A},2,FALSE),""),
      ""
    )
  )
)</f>
        <v/>
      </c>
    </row>
    <row r="1727" ht="22.5" customHeight="1">
      <c r="A1727" s="350"/>
      <c r="B1727" s="350"/>
      <c r="C1727" s="350"/>
      <c r="D1727" s="350"/>
      <c r="E1727" s="350"/>
      <c r="F1727" s="350"/>
      <c r="G1727" s="350"/>
      <c r="H1727" s="350"/>
      <c r="I1727" s="350"/>
      <c r="J1727" s="350" t="str">
        <f t="array" ref="J1727">IF(C1727="","",
  IF(LEFT(C1727,4)="2025",
    IFERROR(VLOOKUP(C1727,{'2025'!B:B,'2025'!A:A},2,FALSE),""),
    IF(LEFT(C1727,4)="2026",
      IFERROR(VLOOKUP(C1727,{'2026'!B:B,'2026'!A:A},2,FALSE),""),
      ""
    )
  )
)</f>
        <v/>
      </c>
    </row>
    <row r="1728" ht="22.5" customHeight="1">
      <c r="A1728" s="350"/>
      <c r="B1728" s="350"/>
      <c r="C1728" s="350"/>
      <c r="D1728" s="350"/>
      <c r="E1728" s="350"/>
      <c r="F1728" s="350"/>
      <c r="G1728" s="350"/>
      <c r="H1728" s="350"/>
      <c r="I1728" s="350"/>
      <c r="J1728" s="350" t="str">
        <f t="array" ref="J1728">IF(C1728="","",
  IF(LEFT(C1728,4)="2025",
    IFERROR(VLOOKUP(C1728,{'2025'!B:B,'2025'!A:A},2,FALSE),""),
    IF(LEFT(C1728,4)="2026",
      IFERROR(VLOOKUP(C1728,{'2026'!B:B,'2026'!A:A},2,FALSE),""),
      ""
    )
  )
)</f>
        <v/>
      </c>
    </row>
    <row r="1729" ht="22.5" customHeight="1">
      <c r="A1729" s="350"/>
      <c r="B1729" s="350"/>
      <c r="C1729" s="350"/>
      <c r="D1729" s="350"/>
      <c r="E1729" s="350"/>
      <c r="F1729" s="350"/>
      <c r="G1729" s="350"/>
      <c r="H1729" s="350"/>
      <c r="I1729" s="350"/>
      <c r="J1729" s="350" t="str">
        <f t="array" ref="J1729">IF(C1729="","",
  IF(LEFT(C1729,4)="2025",
    IFERROR(VLOOKUP(C1729,{'2025'!B:B,'2025'!A:A},2,FALSE),""),
    IF(LEFT(C1729,4)="2026",
      IFERROR(VLOOKUP(C1729,{'2026'!B:B,'2026'!A:A},2,FALSE),""),
      ""
    )
  )
)</f>
        <v/>
      </c>
    </row>
    <row r="1730" ht="22.5" customHeight="1">
      <c r="A1730" s="350"/>
      <c r="B1730" s="350"/>
      <c r="C1730" s="350"/>
      <c r="D1730" s="350"/>
      <c r="E1730" s="350"/>
      <c r="F1730" s="350"/>
      <c r="G1730" s="350"/>
      <c r="H1730" s="350"/>
      <c r="I1730" s="350"/>
      <c r="J1730" s="350" t="str">
        <f t="array" ref="J1730">IF(C1730="","",
  IF(LEFT(C1730,4)="2025",
    IFERROR(VLOOKUP(C1730,{'2025'!B:B,'2025'!A:A},2,FALSE),""),
    IF(LEFT(C1730,4)="2026",
      IFERROR(VLOOKUP(C1730,{'2026'!B:B,'2026'!A:A},2,FALSE),""),
      ""
    )
  )
)</f>
        <v/>
      </c>
    </row>
    <row r="1731" ht="22.5" customHeight="1">
      <c r="A1731" s="350"/>
      <c r="B1731" s="350"/>
      <c r="C1731" s="350"/>
      <c r="D1731" s="350"/>
      <c r="E1731" s="350"/>
      <c r="F1731" s="350"/>
      <c r="G1731" s="350"/>
      <c r="H1731" s="350"/>
      <c r="I1731" s="350"/>
      <c r="J1731" s="350" t="str">
        <f t="array" ref="J1731">IF(C1731="","",
  IF(LEFT(C1731,4)="2025",
    IFERROR(VLOOKUP(C1731,{'2025'!B:B,'2025'!A:A},2,FALSE),""),
    IF(LEFT(C1731,4)="2026",
      IFERROR(VLOOKUP(C1731,{'2026'!B:B,'2026'!A:A},2,FALSE),""),
      ""
    )
  )
)</f>
        <v/>
      </c>
    </row>
    <row r="1732" ht="22.5" customHeight="1">
      <c r="A1732" s="350"/>
      <c r="B1732" s="350"/>
      <c r="C1732" s="350"/>
      <c r="D1732" s="350"/>
      <c r="E1732" s="350"/>
      <c r="F1732" s="350"/>
      <c r="G1732" s="350"/>
      <c r="H1732" s="350"/>
      <c r="I1732" s="350"/>
      <c r="J1732" s="350" t="str">
        <f t="array" ref="J1732">IF(C1732="","",
  IF(LEFT(C1732,4)="2025",
    IFERROR(VLOOKUP(C1732,{'2025'!B:B,'2025'!A:A},2,FALSE),""),
    IF(LEFT(C1732,4)="2026",
      IFERROR(VLOOKUP(C1732,{'2026'!B:B,'2026'!A:A},2,FALSE),""),
      ""
    )
  )
)</f>
        <v/>
      </c>
    </row>
    <row r="1733" ht="22.5" customHeight="1">
      <c r="A1733" s="350"/>
      <c r="B1733" s="350"/>
      <c r="C1733" s="350"/>
      <c r="D1733" s="350"/>
      <c r="E1733" s="350"/>
      <c r="F1733" s="350"/>
      <c r="G1733" s="350"/>
      <c r="H1733" s="350"/>
      <c r="I1733" s="350"/>
      <c r="J1733" s="350" t="str">
        <f t="array" ref="J1733">IF(C1733="","",
  IF(LEFT(C1733,4)="2025",
    IFERROR(VLOOKUP(C1733,{'2025'!B:B,'2025'!A:A},2,FALSE),""),
    IF(LEFT(C1733,4)="2026",
      IFERROR(VLOOKUP(C1733,{'2026'!B:B,'2026'!A:A},2,FALSE),""),
      ""
    )
  )
)</f>
        <v/>
      </c>
    </row>
    <row r="1734" ht="22.5" customHeight="1">
      <c r="A1734" s="350"/>
      <c r="B1734" s="350"/>
      <c r="C1734" s="350"/>
      <c r="D1734" s="350"/>
      <c r="E1734" s="350"/>
      <c r="F1734" s="350"/>
      <c r="G1734" s="350"/>
      <c r="H1734" s="350"/>
      <c r="I1734" s="350"/>
      <c r="J1734" s="350" t="str">
        <f t="array" ref="J1734">IF(C1734="","",
  IF(LEFT(C1734,4)="2025",
    IFERROR(VLOOKUP(C1734,{'2025'!B:B,'2025'!A:A},2,FALSE),""),
    IF(LEFT(C1734,4)="2026",
      IFERROR(VLOOKUP(C1734,{'2026'!B:B,'2026'!A:A},2,FALSE),""),
      ""
    )
  )
)</f>
        <v/>
      </c>
    </row>
    <row r="1735" ht="22.5" customHeight="1">
      <c r="A1735" s="350"/>
      <c r="B1735" s="350"/>
      <c r="C1735" s="350"/>
      <c r="D1735" s="350"/>
      <c r="E1735" s="350"/>
      <c r="F1735" s="350"/>
      <c r="G1735" s="350"/>
      <c r="H1735" s="350"/>
      <c r="I1735" s="350"/>
      <c r="J1735" s="350" t="str">
        <f t="array" ref="J1735">IF(C1735="","",
  IF(LEFT(C1735,4)="2025",
    IFERROR(VLOOKUP(C1735,{'2025'!B:B,'2025'!A:A},2,FALSE),""),
    IF(LEFT(C1735,4)="2026",
      IFERROR(VLOOKUP(C1735,{'2026'!B:B,'2026'!A:A},2,FALSE),""),
      ""
    )
  )
)</f>
        <v/>
      </c>
    </row>
    <row r="1736" ht="22.5" customHeight="1">
      <c r="A1736" s="350"/>
      <c r="B1736" s="350"/>
      <c r="C1736" s="350"/>
      <c r="D1736" s="350"/>
      <c r="E1736" s="350"/>
      <c r="F1736" s="350"/>
      <c r="G1736" s="350"/>
      <c r="H1736" s="350"/>
      <c r="I1736" s="350"/>
      <c r="J1736" s="350" t="str">
        <f t="array" ref="J1736">IF(C1736="","",
  IF(LEFT(C1736,4)="2025",
    IFERROR(VLOOKUP(C1736,{'2025'!B:B,'2025'!A:A},2,FALSE),""),
    IF(LEFT(C1736,4)="2026",
      IFERROR(VLOOKUP(C1736,{'2026'!B:B,'2026'!A:A},2,FALSE),""),
      ""
    )
  )
)</f>
        <v/>
      </c>
    </row>
    <row r="1737" ht="22.5" customHeight="1">
      <c r="A1737" s="350"/>
      <c r="B1737" s="350"/>
      <c r="C1737" s="350"/>
      <c r="D1737" s="350"/>
      <c r="E1737" s="350"/>
      <c r="F1737" s="350"/>
      <c r="G1737" s="350"/>
      <c r="H1737" s="350"/>
      <c r="I1737" s="350"/>
      <c r="J1737" s="350" t="str">
        <f t="array" ref="J1737">IF(C1737="","",
  IF(LEFT(C1737,4)="2025",
    IFERROR(VLOOKUP(C1737,{'2025'!B:B,'2025'!A:A},2,FALSE),""),
    IF(LEFT(C1737,4)="2026",
      IFERROR(VLOOKUP(C1737,{'2026'!B:B,'2026'!A:A},2,FALSE),""),
      ""
    )
  )
)</f>
        <v/>
      </c>
    </row>
    <row r="1738" ht="22.5" customHeight="1">
      <c r="A1738" s="350"/>
      <c r="B1738" s="350"/>
      <c r="C1738" s="350"/>
      <c r="D1738" s="350"/>
      <c r="E1738" s="350"/>
      <c r="F1738" s="350"/>
      <c r="G1738" s="350"/>
      <c r="H1738" s="350"/>
      <c r="I1738" s="350"/>
      <c r="J1738" s="350" t="str">
        <f t="array" ref="J1738">IF(C1738="","",
  IF(LEFT(C1738,4)="2025",
    IFERROR(VLOOKUP(C1738,{'2025'!B:B,'2025'!A:A},2,FALSE),""),
    IF(LEFT(C1738,4)="2026",
      IFERROR(VLOOKUP(C1738,{'2026'!B:B,'2026'!A:A},2,FALSE),""),
      ""
    )
  )
)</f>
        <v/>
      </c>
    </row>
    <row r="1739" ht="22.5" customHeight="1">
      <c r="A1739" s="350"/>
      <c r="B1739" s="350"/>
      <c r="C1739" s="350"/>
      <c r="D1739" s="350"/>
      <c r="E1739" s="350"/>
      <c r="F1739" s="350"/>
      <c r="G1739" s="350"/>
      <c r="H1739" s="350"/>
      <c r="I1739" s="350"/>
      <c r="J1739" s="350" t="str">
        <f t="array" ref="J1739">IF(C1739="","",
  IF(LEFT(C1739,4)="2025",
    IFERROR(VLOOKUP(C1739,{'2025'!B:B,'2025'!A:A},2,FALSE),""),
    IF(LEFT(C1739,4)="2026",
      IFERROR(VLOOKUP(C1739,{'2026'!B:B,'2026'!A:A},2,FALSE),""),
      ""
    )
  )
)</f>
        <v/>
      </c>
    </row>
    <row r="1740" ht="22.5" customHeight="1">
      <c r="A1740" s="350"/>
      <c r="B1740" s="350"/>
      <c r="C1740" s="350"/>
      <c r="D1740" s="350"/>
      <c r="E1740" s="350"/>
      <c r="F1740" s="350"/>
      <c r="G1740" s="350"/>
      <c r="H1740" s="350"/>
      <c r="I1740" s="350"/>
      <c r="J1740" s="350" t="str">
        <f t="array" ref="J1740">IF(C1740="","",
  IF(LEFT(C1740,4)="2025",
    IFERROR(VLOOKUP(C1740,{'2025'!B:B,'2025'!A:A},2,FALSE),""),
    IF(LEFT(C1740,4)="2026",
      IFERROR(VLOOKUP(C1740,{'2026'!B:B,'2026'!A:A},2,FALSE),""),
      ""
    )
  )
)</f>
        <v/>
      </c>
    </row>
    <row r="1741" ht="22.5" customHeight="1">
      <c r="A1741" s="350"/>
      <c r="B1741" s="350"/>
      <c r="C1741" s="350"/>
      <c r="D1741" s="350"/>
      <c r="E1741" s="350"/>
      <c r="F1741" s="350"/>
      <c r="G1741" s="350"/>
      <c r="H1741" s="350"/>
      <c r="I1741" s="350"/>
      <c r="J1741" s="350" t="str">
        <f t="array" ref="J1741">IF(C1741="","",
  IF(LEFT(C1741,4)="2025",
    IFERROR(VLOOKUP(C1741,{'2025'!B:B,'2025'!A:A},2,FALSE),""),
    IF(LEFT(C1741,4)="2026",
      IFERROR(VLOOKUP(C1741,{'2026'!B:B,'2026'!A:A},2,FALSE),""),
      ""
    )
  )
)</f>
        <v/>
      </c>
    </row>
    <row r="1742" ht="22.5" customHeight="1">
      <c r="A1742" s="350"/>
      <c r="B1742" s="350"/>
      <c r="C1742" s="350"/>
      <c r="D1742" s="350"/>
      <c r="E1742" s="350"/>
      <c r="F1742" s="350"/>
      <c r="G1742" s="350"/>
      <c r="H1742" s="350"/>
      <c r="I1742" s="350"/>
      <c r="J1742" s="350" t="str">
        <f t="array" ref="J1742">IF(C1742="","",
  IF(LEFT(C1742,4)="2025",
    IFERROR(VLOOKUP(C1742,{'2025'!B:B,'2025'!A:A},2,FALSE),""),
    IF(LEFT(C1742,4)="2026",
      IFERROR(VLOOKUP(C1742,{'2026'!B:B,'2026'!A:A},2,FALSE),""),
      ""
    )
  )
)</f>
        <v/>
      </c>
    </row>
    <row r="1743" ht="22.5" customHeight="1">
      <c r="A1743" s="350"/>
      <c r="B1743" s="350"/>
      <c r="C1743" s="350"/>
      <c r="D1743" s="350"/>
      <c r="E1743" s="350"/>
      <c r="F1743" s="350"/>
      <c r="G1743" s="350"/>
      <c r="H1743" s="350"/>
      <c r="I1743" s="350"/>
      <c r="J1743" s="350" t="str">
        <f t="array" ref="J1743">IF(C1743="","",
  IF(LEFT(C1743,4)="2025",
    IFERROR(VLOOKUP(C1743,{'2025'!B:B,'2025'!A:A},2,FALSE),""),
    IF(LEFT(C1743,4)="2026",
      IFERROR(VLOOKUP(C1743,{'2026'!B:B,'2026'!A:A},2,FALSE),""),
      ""
    )
  )
)</f>
        <v/>
      </c>
    </row>
    <row r="1744" ht="22.5" customHeight="1">
      <c r="A1744" s="350"/>
      <c r="B1744" s="350"/>
      <c r="C1744" s="350"/>
      <c r="D1744" s="350"/>
      <c r="E1744" s="350"/>
      <c r="F1744" s="350"/>
      <c r="G1744" s="350"/>
      <c r="H1744" s="350"/>
      <c r="I1744" s="350"/>
      <c r="J1744" s="350" t="str">
        <f t="array" ref="J1744">IF(C1744="","",
  IF(LEFT(C1744,4)="2025",
    IFERROR(VLOOKUP(C1744,{'2025'!B:B,'2025'!A:A},2,FALSE),""),
    IF(LEFT(C1744,4)="2026",
      IFERROR(VLOOKUP(C1744,{'2026'!B:B,'2026'!A:A},2,FALSE),""),
      ""
    )
  )
)</f>
        <v/>
      </c>
    </row>
    <row r="1745" ht="22.5" customHeight="1">
      <c r="A1745" s="350"/>
      <c r="B1745" s="350"/>
      <c r="C1745" s="350"/>
      <c r="D1745" s="350"/>
      <c r="E1745" s="350"/>
      <c r="F1745" s="350"/>
      <c r="G1745" s="350"/>
      <c r="H1745" s="350"/>
      <c r="I1745" s="350"/>
      <c r="J1745" s="350" t="str">
        <f t="array" ref="J1745">IF(C1745="","",
  IF(LEFT(C1745,4)="2025",
    IFERROR(VLOOKUP(C1745,{'2025'!B:B,'2025'!A:A},2,FALSE),""),
    IF(LEFT(C1745,4)="2026",
      IFERROR(VLOOKUP(C1745,{'2026'!B:B,'2026'!A:A},2,FALSE),""),
      ""
    )
  )
)</f>
        <v/>
      </c>
    </row>
    <row r="1746" ht="22.5" customHeight="1">
      <c r="A1746" s="350"/>
      <c r="B1746" s="350"/>
      <c r="C1746" s="350"/>
      <c r="D1746" s="350"/>
      <c r="E1746" s="350"/>
      <c r="F1746" s="350"/>
      <c r="G1746" s="350"/>
      <c r="H1746" s="350"/>
      <c r="I1746" s="350"/>
      <c r="J1746" s="350" t="str">
        <f t="array" ref="J1746">IF(C1746="","",
  IF(LEFT(C1746,4)="2025",
    IFERROR(VLOOKUP(C1746,{'2025'!B:B,'2025'!A:A},2,FALSE),""),
    IF(LEFT(C1746,4)="2026",
      IFERROR(VLOOKUP(C1746,{'2026'!B:B,'2026'!A:A},2,FALSE),""),
      ""
    )
  )
)</f>
        <v/>
      </c>
    </row>
    <row r="1747" ht="22.5" customHeight="1">
      <c r="A1747" s="350"/>
      <c r="B1747" s="350"/>
      <c r="C1747" s="350"/>
      <c r="D1747" s="350"/>
      <c r="E1747" s="350"/>
      <c r="F1747" s="350"/>
      <c r="G1747" s="350"/>
      <c r="H1747" s="350"/>
      <c r="I1747" s="350"/>
      <c r="J1747" s="350" t="str">
        <f t="array" ref="J1747">IF(C1747="","",
  IF(LEFT(C1747,4)="2025",
    IFERROR(VLOOKUP(C1747,{'2025'!B:B,'2025'!A:A},2,FALSE),""),
    IF(LEFT(C1747,4)="2026",
      IFERROR(VLOOKUP(C1747,{'2026'!B:B,'2026'!A:A},2,FALSE),""),
      ""
    )
  )
)</f>
        <v/>
      </c>
    </row>
    <row r="1748" ht="22.5" customHeight="1">
      <c r="A1748" s="350"/>
      <c r="B1748" s="350"/>
      <c r="C1748" s="350"/>
      <c r="D1748" s="350"/>
      <c r="E1748" s="350"/>
      <c r="F1748" s="350"/>
      <c r="G1748" s="350"/>
      <c r="H1748" s="350"/>
      <c r="I1748" s="350"/>
      <c r="J1748" s="350" t="str">
        <f t="array" ref="J1748">IF(C1748="","",
  IF(LEFT(C1748,4)="2025",
    IFERROR(VLOOKUP(C1748,{'2025'!B:B,'2025'!A:A},2,FALSE),""),
    IF(LEFT(C1748,4)="2026",
      IFERROR(VLOOKUP(C1748,{'2026'!B:B,'2026'!A:A},2,FALSE),""),
      ""
    )
  )
)</f>
        <v/>
      </c>
    </row>
    <row r="1749" ht="22.5" customHeight="1">
      <c r="A1749" s="350"/>
      <c r="B1749" s="350"/>
      <c r="C1749" s="350"/>
      <c r="D1749" s="350"/>
      <c r="E1749" s="350"/>
      <c r="F1749" s="350"/>
      <c r="G1749" s="350"/>
      <c r="H1749" s="350"/>
      <c r="I1749" s="350"/>
      <c r="J1749" s="350" t="str">
        <f t="array" ref="J1749">IF(C1749="","",
  IF(LEFT(C1749,4)="2025",
    IFERROR(VLOOKUP(C1749,{'2025'!B:B,'2025'!A:A},2,FALSE),""),
    IF(LEFT(C1749,4)="2026",
      IFERROR(VLOOKUP(C1749,{'2026'!B:B,'2026'!A:A},2,FALSE),""),
      ""
    )
  )
)</f>
        <v/>
      </c>
    </row>
    <row r="1750" ht="22.5" customHeight="1">
      <c r="A1750" s="350"/>
      <c r="B1750" s="350"/>
      <c r="C1750" s="350"/>
      <c r="D1750" s="350"/>
      <c r="E1750" s="350"/>
      <c r="F1750" s="350"/>
      <c r="G1750" s="350"/>
      <c r="H1750" s="350"/>
      <c r="I1750" s="350"/>
      <c r="J1750" s="350" t="str">
        <f t="array" ref="J1750">IF(C1750="","",
  IF(LEFT(C1750,4)="2025",
    IFERROR(VLOOKUP(C1750,{'2025'!B:B,'2025'!A:A},2,FALSE),""),
    IF(LEFT(C1750,4)="2026",
      IFERROR(VLOOKUP(C1750,{'2026'!B:B,'2026'!A:A},2,FALSE),""),
      ""
    )
  )
)</f>
        <v/>
      </c>
    </row>
    <row r="1751" ht="22.5" customHeight="1">
      <c r="A1751" s="350"/>
      <c r="B1751" s="350"/>
      <c r="C1751" s="350"/>
      <c r="D1751" s="350"/>
      <c r="E1751" s="350"/>
      <c r="F1751" s="350"/>
      <c r="G1751" s="350"/>
      <c r="H1751" s="350"/>
      <c r="I1751" s="350"/>
      <c r="J1751" s="350" t="str">
        <f t="array" ref="J1751">IF(C1751="","",
  IF(LEFT(C1751,4)="2025",
    IFERROR(VLOOKUP(C1751,{'2025'!B:B,'2025'!A:A},2,FALSE),""),
    IF(LEFT(C1751,4)="2026",
      IFERROR(VLOOKUP(C1751,{'2026'!B:B,'2026'!A:A},2,FALSE),""),
      ""
    )
  )
)</f>
        <v/>
      </c>
    </row>
    <row r="1752" ht="22.5" customHeight="1">
      <c r="A1752" s="350"/>
      <c r="B1752" s="350"/>
      <c r="C1752" s="350"/>
      <c r="D1752" s="350"/>
      <c r="E1752" s="350"/>
      <c r="F1752" s="350"/>
      <c r="G1752" s="350"/>
      <c r="H1752" s="350"/>
      <c r="I1752" s="350"/>
      <c r="J1752" s="350" t="str">
        <f t="array" ref="J1752">IF(C1752="","",
  IF(LEFT(C1752,4)="2025",
    IFERROR(VLOOKUP(C1752,{'2025'!B:B,'2025'!A:A},2,FALSE),""),
    IF(LEFT(C1752,4)="2026",
      IFERROR(VLOOKUP(C1752,{'2026'!B:B,'2026'!A:A},2,FALSE),""),
      ""
    )
  )
)</f>
        <v/>
      </c>
    </row>
    <row r="1753" ht="22.5" customHeight="1">
      <c r="A1753" s="350"/>
      <c r="B1753" s="350"/>
      <c r="C1753" s="350"/>
      <c r="D1753" s="350"/>
      <c r="E1753" s="350"/>
      <c r="F1753" s="350"/>
      <c r="G1753" s="350"/>
      <c r="H1753" s="350"/>
      <c r="I1753" s="350"/>
      <c r="J1753" s="350" t="str">
        <f t="array" ref="J1753">IF(C1753="","",
  IF(LEFT(C1753,4)="2025",
    IFERROR(VLOOKUP(C1753,{'2025'!B:B,'2025'!A:A},2,FALSE),""),
    IF(LEFT(C1753,4)="2026",
      IFERROR(VLOOKUP(C1753,{'2026'!B:B,'2026'!A:A},2,FALSE),""),
      ""
    )
  )
)</f>
        <v/>
      </c>
    </row>
    <row r="1754" ht="22.5" customHeight="1">
      <c r="A1754" s="350"/>
      <c r="B1754" s="350"/>
      <c r="C1754" s="350"/>
      <c r="D1754" s="350"/>
      <c r="E1754" s="350"/>
      <c r="F1754" s="350"/>
      <c r="G1754" s="350"/>
      <c r="H1754" s="350"/>
      <c r="I1754" s="350"/>
      <c r="J1754" s="350" t="str">
        <f t="array" ref="J1754">IF(C1754="","",
  IF(LEFT(C1754,4)="2025",
    IFERROR(VLOOKUP(C1754,{'2025'!B:B,'2025'!A:A},2,FALSE),""),
    IF(LEFT(C1754,4)="2026",
      IFERROR(VLOOKUP(C1754,{'2026'!B:B,'2026'!A:A},2,FALSE),""),
      ""
    )
  )
)</f>
        <v/>
      </c>
    </row>
    <row r="1755" ht="22.5" customHeight="1">
      <c r="A1755" s="350"/>
      <c r="B1755" s="350"/>
      <c r="C1755" s="350"/>
      <c r="D1755" s="350"/>
      <c r="E1755" s="350"/>
      <c r="F1755" s="350"/>
      <c r="G1755" s="350"/>
      <c r="H1755" s="350"/>
      <c r="I1755" s="350"/>
      <c r="J1755" s="350" t="str">
        <f t="array" ref="J1755">IF(C1755="","",
  IF(LEFT(C1755,4)="2025",
    IFERROR(VLOOKUP(C1755,{'2025'!B:B,'2025'!A:A},2,FALSE),""),
    IF(LEFT(C1755,4)="2026",
      IFERROR(VLOOKUP(C1755,{'2026'!B:B,'2026'!A:A},2,FALSE),""),
      ""
    )
  )
)</f>
        <v/>
      </c>
    </row>
    <row r="1756" ht="22.5" customHeight="1">
      <c r="A1756" s="350"/>
      <c r="B1756" s="350"/>
      <c r="C1756" s="350"/>
      <c r="D1756" s="350"/>
      <c r="E1756" s="350"/>
      <c r="F1756" s="350"/>
      <c r="G1756" s="350"/>
      <c r="H1756" s="350"/>
      <c r="I1756" s="350"/>
      <c r="J1756" s="350" t="str">
        <f t="array" ref="J1756">IF(C1756="","",
  IF(LEFT(C1756,4)="2025",
    IFERROR(VLOOKUP(C1756,{'2025'!B:B,'2025'!A:A},2,FALSE),""),
    IF(LEFT(C1756,4)="2026",
      IFERROR(VLOOKUP(C1756,{'2026'!B:B,'2026'!A:A},2,FALSE),""),
      ""
    )
  )
)</f>
        <v/>
      </c>
    </row>
    <row r="1757" ht="22.5" customHeight="1">
      <c r="A1757" s="350"/>
      <c r="B1757" s="350"/>
      <c r="C1757" s="350"/>
      <c r="D1757" s="350"/>
      <c r="E1757" s="350"/>
      <c r="F1757" s="350"/>
      <c r="G1757" s="350"/>
      <c r="H1757" s="350"/>
      <c r="I1757" s="350"/>
      <c r="J1757" s="350" t="str">
        <f t="array" ref="J1757">IF(C1757="","",
  IF(LEFT(C1757,4)="2025",
    IFERROR(VLOOKUP(C1757,{'2025'!B:B,'2025'!A:A},2,FALSE),""),
    IF(LEFT(C1757,4)="2026",
      IFERROR(VLOOKUP(C1757,{'2026'!B:B,'2026'!A:A},2,FALSE),""),
      ""
    )
  )
)</f>
        <v/>
      </c>
    </row>
    <row r="1758" ht="22.5" customHeight="1">
      <c r="A1758" s="350"/>
      <c r="B1758" s="350"/>
      <c r="C1758" s="350"/>
      <c r="D1758" s="350"/>
      <c r="E1758" s="350"/>
      <c r="F1758" s="350"/>
      <c r="G1758" s="350"/>
      <c r="H1758" s="350"/>
      <c r="I1758" s="350"/>
      <c r="J1758" s="350" t="str">
        <f t="array" ref="J1758">IF(C1758="","",
  IF(LEFT(C1758,4)="2025",
    IFERROR(VLOOKUP(C1758,{'2025'!B:B,'2025'!A:A},2,FALSE),""),
    IF(LEFT(C1758,4)="2026",
      IFERROR(VLOOKUP(C1758,{'2026'!B:B,'2026'!A:A},2,FALSE),""),
      ""
    )
  )
)</f>
        <v/>
      </c>
    </row>
    <row r="1759" ht="22.5" customHeight="1">
      <c r="A1759" s="350"/>
      <c r="B1759" s="350"/>
      <c r="C1759" s="350"/>
      <c r="D1759" s="350"/>
      <c r="E1759" s="350"/>
      <c r="F1759" s="350"/>
      <c r="G1759" s="350"/>
      <c r="H1759" s="350"/>
      <c r="I1759" s="350"/>
      <c r="J1759" s="350" t="str">
        <f t="array" ref="J1759">IF(C1759="","",
  IF(LEFT(C1759,4)="2025",
    IFERROR(VLOOKUP(C1759,{'2025'!B:B,'2025'!A:A},2,FALSE),""),
    IF(LEFT(C1759,4)="2026",
      IFERROR(VLOOKUP(C1759,{'2026'!B:B,'2026'!A:A},2,FALSE),""),
      ""
    )
  )
)</f>
        <v/>
      </c>
    </row>
    <row r="1760" ht="22.5" customHeight="1">
      <c r="A1760" s="350"/>
      <c r="B1760" s="350"/>
      <c r="C1760" s="350"/>
      <c r="D1760" s="350"/>
      <c r="E1760" s="350"/>
      <c r="F1760" s="350"/>
      <c r="G1760" s="350"/>
      <c r="H1760" s="350"/>
      <c r="I1760" s="350"/>
      <c r="J1760" s="350" t="str">
        <f t="array" ref="J1760">IF(C1760="","",
  IF(LEFT(C1760,4)="2025",
    IFERROR(VLOOKUP(C1760,{'2025'!B:B,'2025'!A:A},2,FALSE),""),
    IF(LEFT(C1760,4)="2026",
      IFERROR(VLOOKUP(C1760,{'2026'!B:B,'2026'!A:A},2,FALSE),""),
      ""
    )
  )
)</f>
        <v/>
      </c>
    </row>
    <row r="1761" ht="22.5" customHeight="1">
      <c r="A1761" s="350"/>
      <c r="B1761" s="350"/>
      <c r="C1761" s="350"/>
      <c r="D1761" s="350"/>
      <c r="E1761" s="350"/>
      <c r="F1761" s="350"/>
      <c r="G1761" s="350"/>
      <c r="H1761" s="350"/>
      <c r="I1761" s="350"/>
      <c r="J1761" s="350" t="str">
        <f t="array" ref="J1761">IF(C1761="","",
  IF(LEFT(C1761,4)="2025",
    IFERROR(VLOOKUP(C1761,{'2025'!B:B,'2025'!A:A},2,FALSE),""),
    IF(LEFT(C1761,4)="2026",
      IFERROR(VLOOKUP(C1761,{'2026'!B:B,'2026'!A:A},2,FALSE),""),
      ""
    )
  )
)</f>
        <v/>
      </c>
    </row>
    <row r="1762" ht="22.5" customHeight="1">
      <c r="A1762" s="350"/>
      <c r="B1762" s="350"/>
      <c r="C1762" s="350"/>
      <c r="D1762" s="350"/>
      <c r="E1762" s="350"/>
      <c r="F1762" s="350"/>
      <c r="G1762" s="350"/>
      <c r="H1762" s="350"/>
      <c r="I1762" s="350"/>
      <c r="J1762" s="350" t="str">
        <f t="array" ref="J1762">IF(C1762="","",
  IF(LEFT(C1762,4)="2025",
    IFERROR(VLOOKUP(C1762,{'2025'!B:B,'2025'!A:A},2,FALSE),""),
    IF(LEFT(C1762,4)="2026",
      IFERROR(VLOOKUP(C1762,{'2026'!B:B,'2026'!A:A},2,FALSE),""),
      ""
    )
  )
)</f>
        <v/>
      </c>
    </row>
    <row r="1763" ht="22.5" customHeight="1">
      <c r="A1763" s="350"/>
      <c r="B1763" s="350"/>
      <c r="C1763" s="350"/>
      <c r="D1763" s="350"/>
      <c r="E1763" s="350"/>
      <c r="F1763" s="350"/>
      <c r="G1763" s="350"/>
      <c r="H1763" s="350"/>
      <c r="I1763" s="350"/>
      <c r="J1763" s="350" t="str">
        <f t="array" ref="J1763">IF(C1763="","",
  IF(LEFT(C1763,4)="2025",
    IFERROR(VLOOKUP(C1763,{'2025'!B:B,'2025'!A:A},2,FALSE),""),
    IF(LEFT(C1763,4)="2026",
      IFERROR(VLOOKUP(C1763,{'2026'!B:B,'2026'!A:A},2,FALSE),""),
      ""
    )
  )
)</f>
        <v/>
      </c>
    </row>
    <row r="1764" ht="22.5" customHeight="1">
      <c r="A1764" s="350"/>
      <c r="B1764" s="350"/>
      <c r="C1764" s="350"/>
      <c r="D1764" s="350"/>
      <c r="E1764" s="350"/>
      <c r="F1764" s="350"/>
      <c r="G1764" s="350"/>
      <c r="H1764" s="350"/>
      <c r="I1764" s="350"/>
      <c r="J1764" s="350" t="str">
        <f t="array" ref="J1764">IF(C1764="","",
  IF(LEFT(C1764,4)="2025",
    IFERROR(VLOOKUP(C1764,{'2025'!B:B,'2025'!A:A},2,FALSE),""),
    IF(LEFT(C1764,4)="2026",
      IFERROR(VLOOKUP(C1764,{'2026'!B:B,'2026'!A:A},2,FALSE),""),
      ""
    )
  )
)</f>
        <v/>
      </c>
    </row>
    <row r="1765" ht="22.5" customHeight="1">
      <c r="A1765" s="350"/>
      <c r="B1765" s="350"/>
      <c r="C1765" s="350"/>
      <c r="D1765" s="350"/>
      <c r="E1765" s="350"/>
      <c r="F1765" s="350"/>
      <c r="G1765" s="350"/>
      <c r="H1765" s="350"/>
      <c r="I1765" s="350"/>
      <c r="J1765" s="350" t="str">
        <f t="array" ref="J1765">IF(C1765="","",
  IF(LEFT(C1765,4)="2025",
    IFERROR(VLOOKUP(C1765,{'2025'!B:B,'2025'!A:A},2,FALSE),""),
    IF(LEFT(C1765,4)="2026",
      IFERROR(VLOOKUP(C1765,{'2026'!B:B,'2026'!A:A},2,FALSE),""),
      ""
    )
  )
)</f>
        <v/>
      </c>
    </row>
    <row r="1766" ht="22.5" customHeight="1">
      <c r="A1766" s="350"/>
      <c r="B1766" s="350"/>
      <c r="C1766" s="350"/>
      <c r="D1766" s="350"/>
      <c r="E1766" s="350"/>
      <c r="F1766" s="350"/>
      <c r="G1766" s="350"/>
      <c r="H1766" s="350"/>
      <c r="I1766" s="350"/>
      <c r="J1766" s="350" t="str">
        <f t="array" ref="J1766">IF(C1766="","",
  IF(LEFT(C1766,4)="2025",
    IFERROR(VLOOKUP(C1766,{'2025'!B:B,'2025'!A:A},2,FALSE),""),
    IF(LEFT(C1766,4)="2026",
      IFERROR(VLOOKUP(C1766,{'2026'!B:B,'2026'!A:A},2,FALSE),""),
      ""
    )
  )
)</f>
        <v/>
      </c>
    </row>
    <row r="1767" ht="22.5" customHeight="1">
      <c r="A1767" s="350"/>
      <c r="B1767" s="350"/>
      <c r="C1767" s="350"/>
      <c r="D1767" s="350"/>
      <c r="E1767" s="350"/>
      <c r="F1767" s="350"/>
      <c r="G1767" s="350"/>
      <c r="H1767" s="350"/>
      <c r="I1767" s="350"/>
      <c r="J1767" s="350" t="str">
        <f t="array" ref="J1767">IF(C1767="","",
  IF(LEFT(C1767,4)="2025",
    IFERROR(VLOOKUP(C1767,{'2025'!B:B,'2025'!A:A},2,FALSE),""),
    IF(LEFT(C1767,4)="2026",
      IFERROR(VLOOKUP(C1767,{'2026'!B:B,'2026'!A:A},2,FALSE),""),
      ""
    )
  )
)</f>
        <v/>
      </c>
    </row>
    <row r="1768" ht="22.5" customHeight="1">
      <c r="A1768" s="350"/>
      <c r="B1768" s="350"/>
      <c r="C1768" s="350"/>
      <c r="D1768" s="350"/>
      <c r="E1768" s="350"/>
      <c r="F1768" s="350"/>
      <c r="G1768" s="350"/>
      <c r="H1768" s="350"/>
      <c r="I1768" s="350"/>
      <c r="J1768" s="350" t="str">
        <f t="array" ref="J1768">IF(C1768="","",
  IF(LEFT(C1768,4)="2025",
    IFERROR(VLOOKUP(C1768,{'2025'!B:B,'2025'!A:A},2,FALSE),""),
    IF(LEFT(C1768,4)="2026",
      IFERROR(VLOOKUP(C1768,{'2026'!B:B,'2026'!A:A},2,FALSE),""),
      ""
    )
  )
)</f>
        <v/>
      </c>
    </row>
    <row r="1769" ht="22.5" customHeight="1">
      <c r="A1769" s="350"/>
      <c r="B1769" s="350"/>
      <c r="C1769" s="350"/>
      <c r="D1769" s="350"/>
      <c r="E1769" s="350"/>
      <c r="F1769" s="350"/>
      <c r="G1769" s="350"/>
      <c r="H1769" s="350"/>
      <c r="I1769" s="350"/>
      <c r="J1769" s="350" t="str">
        <f t="array" ref="J1769">IF(C1769="","",
  IF(LEFT(C1769,4)="2025",
    IFERROR(VLOOKUP(C1769,{'2025'!B:B,'2025'!A:A},2,FALSE),""),
    IF(LEFT(C1769,4)="2026",
      IFERROR(VLOOKUP(C1769,{'2026'!B:B,'2026'!A:A},2,FALSE),""),
      ""
    )
  )
)</f>
        <v/>
      </c>
    </row>
    <row r="1770" ht="22.5" customHeight="1">
      <c r="A1770" s="350"/>
      <c r="B1770" s="350"/>
      <c r="C1770" s="350"/>
      <c r="D1770" s="350"/>
      <c r="E1770" s="350"/>
      <c r="F1770" s="350"/>
      <c r="G1770" s="350"/>
      <c r="H1770" s="350"/>
      <c r="I1770" s="350"/>
      <c r="J1770" s="350" t="str">
        <f t="array" ref="J1770">IF(C1770="","",
  IF(LEFT(C1770,4)="2025",
    IFERROR(VLOOKUP(C1770,{'2025'!B:B,'2025'!A:A},2,FALSE),""),
    IF(LEFT(C1770,4)="2026",
      IFERROR(VLOOKUP(C1770,{'2026'!B:B,'2026'!A:A},2,FALSE),""),
      ""
    )
  )
)</f>
        <v/>
      </c>
    </row>
    <row r="1771" ht="22.5" customHeight="1">
      <c r="A1771" s="350"/>
      <c r="B1771" s="350"/>
      <c r="C1771" s="350"/>
      <c r="D1771" s="350"/>
      <c r="E1771" s="350"/>
      <c r="F1771" s="350"/>
      <c r="G1771" s="350"/>
      <c r="H1771" s="350"/>
      <c r="I1771" s="350"/>
      <c r="J1771" s="350" t="str">
        <f t="array" ref="J1771">IF(C1771="","",
  IF(LEFT(C1771,4)="2025",
    IFERROR(VLOOKUP(C1771,{'2025'!B:B,'2025'!A:A},2,FALSE),""),
    IF(LEFT(C1771,4)="2026",
      IFERROR(VLOOKUP(C1771,{'2026'!B:B,'2026'!A:A},2,FALSE),""),
      ""
    )
  )
)</f>
        <v/>
      </c>
    </row>
    <row r="1772" ht="22.5" customHeight="1">
      <c r="A1772" s="350"/>
      <c r="B1772" s="350"/>
      <c r="C1772" s="350"/>
      <c r="D1772" s="350"/>
      <c r="E1772" s="350"/>
      <c r="F1772" s="350"/>
      <c r="G1772" s="350"/>
      <c r="H1772" s="350"/>
      <c r="I1772" s="350"/>
      <c r="J1772" s="350" t="str">
        <f t="array" ref="J1772">IF(C1772="","",
  IF(LEFT(C1772,4)="2025",
    IFERROR(VLOOKUP(C1772,{'2025'!B:B,'2025'!A:A},2,FALSE),""),
    IF(LEFT(C1772,4)="2026",
      IFERROR(VLOOKUP(C1772,{'2026'!B:B,'2026'!A:A},2,FALSE),""),
      ""
    )
  )
)</f>
        <v/>
      </c>
    </row>
    <row r="1773" ht="22.5" customHeight="1">
      <c r="A1773" s="350"/>
      <c r="B1773" s="350"/>
      <c r="C1773" s="350"/>
      <c r="D1773" s="350"/>
      <c r="E1773" s="350"/>
      <c r="F1773" s="350"/>
      <c r="G1773" s="350"/>
      <c r="H1773" s="350"/>
      <c r="I1773" s="350"/>
      <c r="J1773" s="350" t="str">
        <f t="array" ref="J1773">IF(C1773="","",
  IF(LEFT(C1773,4)="2025",
    IFERROR(VLOOKUP(C1773,{'2025'!B:B,'2025'!A:A},2,FALSE),""),
    IF(LEFT(C1773,4)="2026",
      IFERROR(VLOOKUP(C1773,{'2026'!B:B,'2026'!A:A},2,FALSE),""),
      ""
    )
  )
)</f>
        <v/>
      </c>
    </row>
    <row r="1774" ht="22.5" customHeight="1">
      <c r="A1774" s="350"/>
      <c r="B1774" s="350"/>
      <c r="C1774" s="350"/>
      <c r="D1774" s="350"/>
      <c r="E1774" s="350"/>
      <c r="F1774" s="350"/>
      <c r="G1774" s="350"/>
      <c r="H1774" s="350"/>
      <c r="I1774" s="350"/>
      <c r="J1774" s="350" t="str">
        <f t="array" ref="J1774">IF(C1774="","",
  IF(LEFT(C1774,4)="2025",
    IFERROR(VLOOKUP(C1774,{'2025'!B:B,'2025'!A:A},2,FALSE),""),
    IF(LEFT(C1774,4)="2026",
      IFERROR(VLOOKUP(C1774,{'2026'!B:B,'2026'!A:A},2,FALSE),""),
      ""
    )
  )
)</f>
        <v/>
      </c>
    </row>
    <row r="1775" ht="22.5" customHeight="1">
      <c r="A1775" s="350"/>
      <c r="B1775" s="350"/>
      <c r="C1775" s="350"/>
      <c r="D1775" s="350"/>
      <c r="E1775" s="350"/>
      <c r="F1775" s="350"/>
      <c r="G1775" s="350"/>
      <c r="H1775" s="350"/>
      <c r="I1775" s="350"/>
      <c r="J1775" s="350" t="str">
        <f t="array" ref="J1775">IF(C1775="","",
  IF(LEFT(C1775,4)="2025",
    IFERROR(VLOOKUP(C1775,{'2025'!B:B,'2025'!A:A},2,FALSE),""),
    IF(LEFT(C1775,4)="2026",
      IFERROR(VLOOKUP(C1775,{'2026'!B:B,'2026'!A:A},2,FALSE),""),
      ""
    )
  )
)</f>
        <v/>
      </c>
    </row>
    <row r="1776" ht="22.5" customHeight="1">
      <c r="A1776" s="350"/>
      <c r="B1776" s="350"/>
      <c r="C1776" s="350"/>
      <c r="D1776" s="350"/>
      <c r="E1776" s="350"/>
      <c r="F1776" s="350"/>
      <c r="G1776" s="350"/>
      <c r="H1776" s="350"/>
      <c r="I1776" s="350"/>
      <c r="J1776" s="350" t="str">
        <f t="array" ref="J1776">IF(C1776="","",
  IF(LEFT(C1776,4)="2025",
    IFERROR(VLOOKUP(C1776,{'2025'!B:B,'2025'!A:A},2,FALSE),""),
    IF(LEFT(C1776,4)="2026",
      IFERROR(VLOOKUP(C1776,{'2026'!B:B,'2026'!A:A},2,FALSE),""),
      ""
    )
  )
)</f>
        <v/>
      </c>
    </row>
    <row r="1777" ht="22.5" customHeight="1">
      <c r="A1777" s="350"/>
      <c r="B1777" s="350"/>
      <c r="C1777" s="350"/>
      <c r="D1777" s="350"/>
      <c r="E1777" s="350"/>
      <c r="F1777" s="350"/>
      <c r="G1777" s="350"/>
      <c r="H1777" s="350"/>
      <c r="I1777" s="350"/>
      <c r="J1777" s="350" t="str">
        <f t="array" ref="J1777">IF(C1777="","",
  IF(LEFT(C1777,4)="2025",
    IFERROR(VLOOKUP(C1777,{'2025'!B:B,'2025'!A:A},2,FALSE),""),
    IF(LEFT(C1777,4)="2026",
      IFERROR(VLOOKUP(C1777,{'2026'!B:B,'2026'!A:A},2,FALSE),""),
      ""
    )
  )
)</f>
        <v/>
      </c>
    </row>
    <row r="1778" ht="22.5" customHeight="1">
      <c r="A1778" s="350"/>
      <c r="B1778" s="350"/>
      <c r="C1778" s="350"/>
      <c r="D1778" s="350"/>
      <c r="E1778" s="350"/>
      <c r="F1778" s="350"/>
      <c r="G1778" s="350"/>
      <c r="H1778" s="350"/>
      <c r="I1778" s="350"/>
      <c r="J1778" s="350" t="str">
        <f t="array" ref="J1778">IF(C1778="","",
  IF(LEFT(C1778,4)="2025",
    IFERROR(VLOOKUP(C1778,{'2025'!B:B,'2025'!A:A},2,FALSE),""),
    IF(LEFT(C1778,4)="2026",
      IFERROR(VLOOKUP(C1778,{'2026'!B:B,'2026'!A:A},2,FALSE),""),
      ""
    )
  )
)</f>
        <v/>
      </c>
    </row>
    <row r="1779" ht="22.5" customHeight="1">
      <c r="A1779" s="350"/>
      <c r="B1779" s="350"/>
      <c r="C1779" s="350"/>
      <c r="D1779" s="350"/>
      <c r="E1779" s="350"/>
      <c r="F1779" s="350"/>
      <c r="G1779" s="350"/>
      <c r="H1779" s="350"/>
      <c r="I1779" s="350"/>
      <c r="J1779" s="350" t="str">
        <f t="array" ref="J1779">IF(C1779="","",
  IF(LEFT(C1779,4)="2025",
    IFERROR(VLOOKUP(C1779,{'2025'!B:B,'2025'!A:A},2,FALSE),""),
    IF(LEFT(C1779,4)="2026",
      IFERROR(VLOOKUP(C1779,{'2026'!B:B,'2026'!A:A},2,FALSE),""),
      ""
    )
  )
)</f>
        <v/>
      </c>
    </row>
    <row r="1780" ht="22.5" customHeight="1">
      <c r="A1780" s="350"/>
      <c r="B1780" s="350"/>
      <c r="C1780" s="350"/>
      <c r="D1780" s="350"/>
      <c r="E1780" s="350"/>
      <c r="F1780" s="350"/>
      <c r="G1780" s="350"/>
      <c r="H1780" s="350"/>
      <c r="I1780" s="350"/>
      <c r="J1780" s="350" t="str">
        <f t="array" ref="J1780">IF(C1780="","",
  IF(LEFT(C1780,4)="2025",
    IFERROR(VLOOKUP(C1780,{'2025'!B:B,'2025'!A:A},2,FALSE),""),
    IF(LEFT(C1780,4)="2026",
      IFERROR(VLOOKUP(C1780,{'2026'!B:B,'2026'!A:A},2,FALSE),""),
      ""
    )
  )
)</f>
        <v/>
      </c>
    </row>
    <row r="1781" ht="22.5" customHeight="1">
      <c r="A1781" s="350"/>
      <c r="B1781" s="350"/>
      <c r="C1781" s="350"/>
      <c r="D1781" s="350"/>
      <c r="E1781" s="350"/>
      <c r="F1781" s="350"/>
      <c r="G1781" s="350"/>
      <c r="H1781" s="350"/>
      <c r="I1781" s="350"/>
      <c r="J1781" s="350" t="str">
        <f t="array" ref="J1781">IF(C1781="","",
  IF(LEFT(C1781,4)="2025",
    IFERROR(VLOOKUP(C1781,{'2025'!B:B,'2025'!A:A},2,FALSE),""),
    IF(LEFT(C1781,4)="2026",
      IFERROR(VLOOKUP(C1781,{'2026'!B:B,'2026'!A:A},2,FALSE),""),
      ""
    )
  )
)</f>
        <v/>
      </c>
    </row>
    <row r="1782" ht="22.5" customHeight="1">
      <c r="A1782" s="350"/>
      <c r="B1782" s="350"/>
      <c r="C1782" s="350"/>
      <c r="D1782" s="350"/>
      <c r="E1782" s="350"/>
      <c r="F1782" s="350"/>
      <c r="G1782" s="350"/>
      <c r="H1782" s="350"/>
      <c r="I1782" s="350"/>
      <c r="J1782" s="350" t="str">
        <f t="array" ref="J1782">IF(C1782="","",
  IF(LEFT(C1782,4)="2025",
    IFERROR(VLOOKUP(C1782,{'2025'!B:B,'2025'!A:A},2,FALSE),""),
    IF(LEFT(C1782,4)="2026",
      IFERROR(VLOOKUP(C1782,{'2026'!B:B,'2026'!A:A},2,FALSE),""),
      ""
    )
  )
)</f>
        <v/>
      </c>
    </row>
    <row r="1783" ht="22.5" customHeight="1">
      <c r="A1783" s="350"/>
      <c r="B1783" s="350"/>
      <c r="C1783" s="350"/>
      <c r="D1783" s="350"/>
      <c r="E1783" s="350"/>
      <c r="F1783" s="350"/>
      <c r="G1783" s="350"/>
      <c r="H1783" s="350"/>
      <c r="I1783" s="350"/>
      <c r="J1783" s="350" t="str">
        <f t="array" ref="J1783">IF(C1783="","",
  IF(LEFT(C1783,4)="2025",
    IFERROR(VLOOKUP(C1783,{'2025'!B:B,'2025'!A:A},2,FALSE),""),
    IF(LEFT(C1783,4)="2026",
      IFERROR(VLOOKUP(C1783,{'2026'!B:B,'2026'!A:A},2,FALSE),""),
      ""
    )
  )
)</f>
        <v/>
      </c>
    </row>
    <row r="1784" ht="22.5" customHeight="1">
      <c r="A1784" s="350"/>
      <c r="B1784" s="350"/>
      <c r="C1784" s="350"/>
      <c r="D1784" s="350"/>
      <c r="E1784" s="350"/>
      <c r="F1784" s="350"/>
      <c r="G1784" s="350"/>
      <c r="H1784" s="350"/>
      <c r="I1784" s="350"/>
      <c r="J1784" s="350" t="str">
        <f t="array" ref="J1784">IF(C1784="","",
  IF(LEFT(C1784,4)="2025",
    IFERROR(VLOOKUP(C1784,{'2025'!B:B,'2025'!A:A},2,FALSE),""),
    IF(LEFT(C1784,4)="2026",
      IFERROR(VLOOKUP(C1784,{'2026'!B:B,'2026'!A:A},2,FALSE),""),
      ""
    )
  )
)</f>
        <v/>
      </c>
    </row>
    <row r="1785" ht="22.5" customHeight="1">
      <c r="A1785" s="350"/>
      <c r="B1785" s="350"/>
      <c r="C1785" s="350"/>
      <c r="D1785" s="350"/>
      <c r="E1785" s="350"/>
      <c r="F1785" s="350"/>
      <c r="G1785" s="350"/>
      <c r="H1785" s="350"/>
      <c r="I1785" s="350"/>
      <c r="J1785" s="350" t="str">
        <f t="array" ref="J1785">IF(C1785="","",
  IF(LEFT(C1785,4)="2025",
    IFERROR(VLOOKUP(C1785,{'2025'!B:B,'2025'!A:A},2,FALSE),""),
    IF(LEFT(C1785,4)="2026",
      IFERROR(VLOOKUP(C1785,{'2026'!B:B,'2026'!A:A},2,FALSE),""),
      ""
    )
  )
)</f>
        <v/>
      </c>
    </row>
    <row r="1786" ht="22.5" customHeight="1">
      <c r="A1786" s="350"/>
      <c r="B1786" s="350"/>
      <c r="C1786" s="350"/>
      <c r="D1786" s="350"/>
      <c r="E1786" s="350"/>
      <c r="F1786" s="350"/>
      <c r="G1786" s="350"/>
      <c r="H1786" s="350"/>
      <c r="I1786" s="350"/>
      <c r="J1786" s="350" t="str">
        <f t="array" ref="J1786">IF(C1786="","",
  IF(LEFT(C1786,4)="2025",
    IFERROR(VLOOKUP(C1786,{'2025'!B:B,'2025'!A:A},2,FALSE),""),
    IF(LEFT(C1786,4)="2026",
      IFERROR(VLOOKUP(C1786,{'2026'!B:B,'2026'!A:A},2,FALSE),""),
      ""
    )
  )
)</f>
        <v/>
      </c>
    </row>
    <row r="1787" ht="22.5" customHeight="1">
      <c r="A1787" s="350"/>
      <c r="B1787" s="350"/>
      <c r="C1787" s="350"/>
      <c r="D1787" s="350"/>
      <c r="E1787" s="350"/>
      <c r="F1787" s="350"/>
      <c r="G1787" s="350"/>
      <c r="H1787" s="350"/>
      <c r="I1787" s="350"/>
      <c r="J1787" s="350" t="str">
        <f t="array" ref="J1787">IF(C1787="","",
  IF(LEFT(C1787,4)="2025",
    IFERROR(VLOOKUP(C1787,{'2025'!B:B,'2025'!A:A},2,FALSE),""),
    IF(LEFT(C1787,4)="2026",
      IFERROR(VLOOKUP(C1787,{'2026'!B:B,'2026'!A:A},2,FALSE),""),
      ""
    )
  )
)</f>
        <v/>
      </c>
    </row>
    <row r="1788" ht="22.5" customHeight="1">
      <c r="A1788" s="350"/>
      <c r="B1788" s="350"/>
      <c r="C1788" s="350"/>
      <c r="D1788" s="350"/>
      <c r="E1788" s="350"/>
      <c r="F1788" s="350"/>
      <c r="G1788" s="350"/>
      <c r="H1788" s="350"/>
      <c r="I1788" s="350"/>
      <c r="J1788" s="350" t="str">
        <f t="array" ref="J1788">IF(C1788="","",
  IF(LEFT(C1788,4)="2025",
    IFERROR(VLOOKUP(C1788,{'2025'!B:B,'2025'!A:A},2,FALSE),""),
    IF(LEFT(C1788,4)="2026",
      IFERROR(VLOOKUP(C1788,{'2026'!B:B,'2026'!A:A},2,FALSE),""),
      ""
    )
  )
)</f>
        <v/>
      </c>
    </row>
    <row r="1789" ht="22.5" customHeight="1">
      <c r="A1789" s="350"/>
      <c r="B1789" s="350"/>
      <c r="C1789" s="350"/>
      <c r="D1789" s="350"/>
      <c r="E1789" s="350"/>
      <c r="F1789" s="350"/>
      <c r="G1789" s="350"/>
      <c r="H1789" s="350"/>
      <c r="I1789" s="350"/>
      <c r="J1789" s="350" t="str">
        <f t="array" ref="J1789">IF(C1789="","",
  IF(LEFT(C1789,4)="2025",
    IFERROR(VLOOKUP(C1789,{'2025'!B:B,'2025'!A:A},2,FALSE),""),
    IF(LEFT(C1789,4)="2026",
      IFERROR(VLOOKUP(C1789,{'2026'!B:B,'2026'!A:A},2,FALSE),""),
      ""
    )
  )
)</f>
        <v/>
      </c>
    </row>
    <row r="1790" ht="22.5" customHeight="1">
      <c r="A1790" s="350"/>
      <c r="B1790" s="350"/>
      <c r="C1790" s="350"/>
      <c r="D1790" s="350"/>
      <c r="E1790" s="350"/>
      <c r="F1790" s="350"/>
      <c r="G1790" s="350"/>
      <c r="H1790" s="350"/>
      <c r="I1790" s="350"/>
      <c r="J1790" s="350" t="str">
        <f t="array" ref="J1790">IF(C1790="","",
  IF(LEFT(C1790,4)="2025",
    IFERROR(VLOOKUP(C1790,{'2025'!B:B,'2025'!A:A},2,FALSE),""),
    IF(LEFT(C1790,4)="2026",
      IFERROR(VLOOKUP(C1790,{'2026'!B:B,'2026'!A:A},2,FALSE),""),
      ""
    )
  )
)</f>
        <v/>
      </c>
    </row>
    <row r="1791" ht="22.5" customHeight="1">
      <c r="A1791" s="350"/>
      <c r="B1791" s="350"/>
      <c r="C1791" s="350"/>
      <c r="D1791" s="350"/>
      <c r="E1791" s="350"/>
      <c r="F1791" s="350"/>
      <c r="G1791" s="350"/>
      <c r="H1791" s="350"/>
      <c r="I1791" s="350"/>
      <c r="J1791" s="350" t="str">
        <f t="array" ref="J1791">IF(C1791="","",
  IF(LEFT(C1791,4)="2025",
    IFERROR(VLOOKUP(C1791,{'2025'!B:B,'2025'!A:A},2,FALSE),""),
    IF(LEFT(C1791,4)="2026",
      IFERROR(VLOOKUP(C1791,{'2026'!B:B,'2026'!A:A},2,FALSE),""),
      ""
    )
  )
)</f>
        <v/>
      </c>
    </row>
    <row r="1792" ht="22.5" customHeight="1">
      <c r="A1792" s="350"/>
      <c r="B1792" s="350"/>
      <c r="C1792" s="350"/>
      <c r="D1792" s="350"/>
      <c r="E1792" s="350"/>
      <c r="F1792" s="350"/>
      <c r="G1792" s="350"/>
      <c r="H1792" s="350"/>
      <c r="I1792" s="350"/>
      <c r="J1792" s="350" t="str">
        <f t="array" ref="J1792">IF(C1792="","",
  IF(LEFT(C1792,4)="2025",
    IFERROR(VLOOKUP(C1792,{'2025'!B:B,'2025'!A:A},2,FALSE),""),
    IF(LEFT(C1792,4)="2026",
      IFERROR(VLOOKUP(C1792,{'2026'!B:B,'2026'!A:A},2,FALSE),""),
      ""
    )
  )
)</f>
        <v/>
      </c>
    </row>
    <row r="1793" ht="22.5" customHeight="1">
      <c r="A1793" s="350"/>
      <c r="B1793" s="350"/>
      <c r="C1793" s="350"/>
      <c r="D1793" s="350"/>
      <c r="E1793" s="350"/>
      <c r="F1793" s="350"/>
      <c r="G1793" s="350"/>
      <c r="H1793" s="350"/>
      <c r="I1793" s="350"/>
      <c r="J1793" s="350" t="str">
        <f t="array" ref="J1793">IF(C1793="","",
  IF(LEFT(C1793,4)="2025",
    IFERROR(VLOOKUP(C1793,{'2025'!B:B,'2025'!A:A},2,FALSE),""),
    IF(LEFT(C1793,4)="2026",
      IFERROR(VLOOKUP(C1793,{'2026'!B:B,'2026'!A:A},2,FALSE),""),
      ""
    )
  )
)</f>
        <v/>
      </c>
    </row>
    <row r="1794" ht="22.5" customHeight="1">
      <c r="A1794" s="350"/>
      <c r="B1794" s="350"/>
      <c r="C1794" s="350"/>
      <c r="D1794" s="350"/>
      <c r="E1794" s="350"/>
      <c r="F1794" s="350"/>
      <c r="G1794" s="350"/>
      <c r="H1794" s="350"/>
      <c r="I1794" s="350"/>
      <c r="J1794" s="350" t="str">
        <f t="array" ref="J1794">IF(C1794="","",
  IF(LEFT(C1794,4)="2025",
    IFERROR(VLOOKUP(C1794,{'2025'!B:B,'2025'!A:A},2,FALSE),""),
    IF(LEFT(C1794,4)="2026",
      IFERROR(VLOOKUP(C1794,{'2026'!B:B,'2026'!A:A},2,FALSE),""),
      ""
    )
  )
)</f>
        <v/>
      </c>
    </row>
    <row r="1795" ht="22.5" customHeight="1">
      <c r="A1795" s="350"/>
      <c r="B1795" s="350"/>
      <c r="C1795" s="350"/>
      <c r="D1795" s="350"/>
      <c r="E1795" s="350"/>
      <c r="F1795" s="350"/>
      <c r="G1795" s="350"/>
      <c r="H1795" s="350"/>
      <c r="I1795" s="350"/>
      <c r="J1795" s="350" t="str">
        <f t="array" ref="J1795">IF(C1795="","",
  IF(LEFT(C1795,4)="2025",
    IFERROR(VLOOKUP(C1795,{'2025'!B:B,'2025'!A:A},2,FALSE),""),
    IF(LEFT(C1795,4)="2026",
      IFERROR(VLOOKUP(C1795,{'2026'!B:B,'2026'!A:A},2,FALSE),""),
      ""
    )
  )
)</f>
        <v/>
      </c>
    </row>
    <row r="1796" ht="22.5" customHeight="1">
      <c r="A1796" s="350"/>
      <c r="B1796" s="350"/>
      <c r="C1796" s="350"/>
      <c r="D1796" s="350"/>
      <c r="E1796" s="350"/>
      <c r="F1796" s="350"/>
      <c r="G1796" s="350"/>
      <c r="H1796" s="350"/>
      <c r="I1796" s="350"/>
      <c r="J1796" s="350" t="str">
        <f t="array" ref="J1796">IF(C1796="","",
  IF(LEFT(C1796,4)="2025",
    IFERROR(VLOOKUP(C1796,{'2025'!B:B,'2025'!A:A},2,FALSE),""),
    IF(LEFT(C1796,4)="2026",
      IFERROR(VLOOKUP(C1796,{'2026'!B:B,'2026'!A:A},2,FALSE),""),
      ""
    )
  )
)</f>
        <v/>
      </c>
    </row>
    <row r="1797" ht="22.5" customHeight="1">
      <c r="A1797" s="350"/>
      <c r="B1797" s="350"/>
      <c r="C1797" s="350"/>
      <c r="D1797" s="350"/>
      <c r="E1797" s="350"/>
      <c r="F1797" s="350"/>
      <c r="G1797" s="350"/>
      <c r="H1797" s="350"/>
      <c r="I1797" s="350"/>
      <c r="J1797" s="350" t="str">
        <f t="array" ref="J1797">IF(C1797="","",
  IF(LEFT(C1797,4)="2025",
    IFERROR(VLOOKUP(C1797,{'2025'!B:B,'2025'!A:A},2,FALSE),""),
    IF(LEFT(C1797,4)="2026",
      IFERROR(VLOOKUP(C1797,{'2026'!B:B,'2026'!A:A},2,FALSE),""),
      ""
    )
  )
)</f>
        <v/>
      </c>
    </row>
    <row r="1798" ht="22.5" customHeight="1">
      <c r="A1798" s="350"/>
      <c r="B1798" s="350"/>
      <c r="C1798" s="350"/>
      <c r="D1798" s="350"/>
      <c r="E1798" s="350"/>
      <c r="F1798" s="350"/>
      <c r="G1798" s="350"/>
      <c r="H1798" s="350"/>
      <c r="I1798" s="350"/>
      <c r="J1798" s="350" t="str">
        <f t="array" ref="J1798">IF(C1798="","",
  IF(LEFT(C1798,4)="2025",
    IFERROR(VLOOKUP(C1798,{'2025'!B:B,'2025'!A:A},2,FALSE),""),
    IF(LEFT(C1798,4)="2026",
      IFERROR(VLOOKUP(C1798,{'2026'!B:B,'2026'!A:A},2,FALSE),""),
      ""
    )
  )
)</f>
        <v/>
      </c>
    </row>
    <row r="1799" ht="22.5" customHeight="1">
      <c r="A1799" s="350"/>
      <c r="B1799" s="350"/>
      <c r="C1799" s="350"/>
      <c r="D1799" s="350"/>
      <c r="E1799" s="350"/>
      <c r="F1799" s="350"/>
      <c r="G1799" s="350"/>
      <c r="H1799" s="350"/>
      <c r="I1799" s="350"/>
      <c r="J1799" s="350" t="str">
        <f t="array" ref="J1799">IF(C1799="","",
  IF(LEFT(C1799,4)="2025",
    IFERROR(VLOOKUP(C1799,{'2025'!B:B,'2025'!A:A},2,FALSE),""),
    IF(LEFT(C1799,4)="2026",
      IFERROR(VLOOKUP(C1799,{'2026'!B:B,'2026'!A:A},2,FALSE),""),
      ""
    )
  )
)</f>
        <v/>
      </c>
    </row>
    <row r="1800" ht="22.5" customHeight="1">
      <c r="A1800" s="350"/>
      <c r="B1800" s="350"/>
      <c r="C1800" s="350"/>
      <c r="D1800" s="350"/>
      <c r="E1800" s="350"/>
      <c r="F1800" s="350"/>
      <c r="G1800" s="350"/>
      <c r="H1800" s="350"/>
      <c r="I1800" s="350"/>
      <c r="J1800" s="350" t="str">
        <f t="array" ref="J1800">IF(C1800="","",
  IF(LEFT(C1800,4)="2025",
    IFERROR(VLOOKUP(C1800,{'2025'!B:B,'2025'!A:A},2,FALSE),""),
    IF(LEFT(C1800,4)="2026",
      IFERROR(VLOOKUP(C1800,{'2026'!B:B,'2026'!A:A},2,FALSE),""),
      ""
    )
  )
)</f>
        <v/>
      </c>
    </row>
    <row r="1801" ht="22.5" customHeight="1">
      <c r="A1801" s="350"/>
      <c r="B1801" s="350"/>
      <c r="C1801" s="350"/>
      <c r="D1801" s="350"/>
      <c r="E1801" s="350"/>
      <c r="F1801" s="350"/>
      <c r="G1801" s="350"/>
      <c r="H1801" s="350"/>
      <c r="I1801" s="350"/>
      <c r="J1801" s="350" t="str">
        <f t="array" ref="J1801">IF(C1801="","",
  IF(LEFT(C1801,4)="2025",
    IFERROR(VLOOKUP(C1801,{'2025'!B:B,'2025'!A:A},2,FALSE),""),
    IF(LEFT(C1801,4)="2026",
      IFERROR(VLOOKUP(C1801,{'2026'!B:B,'2026'!A:A},2,FALSE),""),
      ""
    )
  )
)</f>
        <v/>
      </c>
    </row>
    <row r="1802" ht="22.5" customHeight="1">
      <c r="A1802" s="350"/>
      <c r="B1802" s="350"/>
      <c r="C1802" s="350"/>
      <c r="D1802" s="350"/>
      <c r="E1802" s="350"/>
      <c r="F1802" s="350"/>
      <c r="G1802" s="350"/>
      <c r="H1802" s="350"/>
      <c r="I1802" s="350"/>
      <c r="J1802" s="350" t="str">
        <f t="array" ref="J1802">IF(C1802="","",
  IF(LEFT(C1802,4)="2025",
    IFERROR(VLOOKUP(C1802,{'2025'!B:B,'2025'!A:A},2,FALSE),""),
    IF(LEFT(C1802,4)="2026",
      IFERROR(VLOOKUP(C1802,{'2026'!B:B,'2026'!A:A},2,FALSE),""),
      ""
    )
  )
)</f>
        <v/>
      </c>
    </row>
    <row r="1803" ht="22.5" customHeight="1">
      <c r="A1803" s="350"/>
      <c r="B1803" s="350"/>
      <c r="C1803" s="350"/>
      <c r="D1803" s="350"/>
      <c r="E1803" s="350"/>
      <c r="F1803" s="350"/>
      <c r="G1803" s="350"/>
      <c r="H1803" s="350"/>
      <c r="I1803" s="350"/>
      <c r="J1803" s="350" t="str">
        <f t="array" ref="J1803">IF(C1803="","",
  IF(LEFT(C1803,4)="2025",
    IFERROR(VLOOKUP(C1803,{'2025'!B:B,'2025'!A:A},2,FALSE),""),
    IF(LEFT(C1803,4)="2026",
      IFERROR(VLOOKUP(C1803,{'2026'!B:B,'2026'!A:A},2,FALSE),""),
      ""
    )
  )
)</f>
        <v/>
      </c>
    </row>
    <row r="1804" ht="22.5" customHeight="1">
      <c r="A1804" s="350"/>
      <c r="B1804" s="350"/>
      <c r="C1804" s="350"/>
      <c r="D1804" s="350"/>
      <c r="E1804" s="350"/>
      <c r="F1804" s="350"/>
      <c r="G1804" s="350"/>
      <c r="H1804" s="350"/>
      <c r="I1804" s="350"/>
      <c r="J1804" s="350" t="str">
        <f t="array" ref="J1804">IF(C1804="","",
  IF(LEFT(C1804,4)="2025",
    IFERROR(VLOOKUP(C1804,{'2025'!B:B,'2025'!A:A},2,FALSE),""),
    IF(LEFT(C1804,4)="2026",
      IFERROR(VLOOKUP(C1804,{'2026'!B:B,'2026'!A:A},2,FALSE),""),
      ""
    )
  )
)</f>
        <v/>
      </c>
    </row>
    <row r="1805" ht="22.5" customHeight="1">
      <c r="A1805" s="350"/>
      <c r="B1805" s="350"/>
      <c r="C1805" s="350"/>
      <c r="D1805" s="350"/>
      <c r="E1805" s="350"/>
      <c r="F1805" s="350"/>
      <c r="G1805" s="350"/>
      <c r="H1805" s="350"/>
      <c r="I1805" s="350"/>
      <c r="J1805" s="350" t="str">
        <f t="array" ref="J1805">IF(C1805="","",
  IF(LEFT(C1805,4)="2025",
    IFERROR(VLOOKUP(C1805,{'2025'!B:B,'2025'!A:A},2,FALSE),""),
    IF(LEFT(C1805,4)="2026",
      IFERROR(VLOOKUP(C1805,{'2026'!B:B,'2026'!A:A},2,FALSE),""),
      ""
    )
  )
)</f>
        <v/>
      </c>
    </row>
    <row r="1806" ht="22.5" customHeight="1">
      <c r="A1806" s="350"/>
      <c r="B1806" s="350"/>
      <c r="C1806" s="350"/>
      <c r="D1806" s="350"/>
      <c r="E1806" s="350"/>
      <c r="F1806" s="350"/>
      <c r="G1806" s="350"/>
      <c r="H1806" s="350"/>
      <c r="I1806" s="350"/>
      <c r="J1806" s="350" t="str">
        <f t="array" ref="J1806">IF(C1806="","",
  IF(LEFT(C1806,4)="2025",
    IFERROR(VLOOKUP(C1806,{'2025'!B:B,'2025'!A:A},2,FALSE),""),
    IF(LEFT(C1806,4)="2026",
      IFERROR(VLOOKUP(C1806,{'2026'!B:B,'2026'!A:A},2,FALSE),""),
      ""
    )
  )
)</f>
        <v/>
      </c>
    </row>
    <row r="1807" ht="22.5" customHeight="1">
      <c r="A1807" s="350"/>
      <c r="B1807" s="350"/>
      <c r="C1807" s="350"/>
      <c r="D1807" s="350"/>
      <c r="E1807" s="350"/>
      <c r="F1807" s="350"/>
      <c r="G1807" s="350"/>
      <c r="H1807" s="350"/>
      <c r="I1807" s="350"/>
      <c r="J1807" s="350" t="str">
        <f t="array" ref="J1807">IF(C1807="","",
  IF(LEFT(C1807,4)="2025",
    IFERROR(VLOOKUP(C1807,{'2025'!B:B,'2025'!A:A},2,FALSE),""),
    IF(LEFT(C1807,4)="2026",
      IFERROR(VLOOKUP(C1807,{'2026'!B:B,'2026'!A:A},2,FALSE),""),
      ""
    )
  )
)</f>
        <v/>
      </c>
    </row>
    <row r="1808" ht="22.5" customHeight="1">
      <c r="A1808" s="350"/>
      <c r="B1808" s="350"/>
      <c r="C1808" s="350"/>
      <c r="D1808" s="350"/>
      <c r="E1808" s="350"/>
      <c r="F1808" s="350"/>
      <c r="G1808" s="350"/>
      <c r="H1808" s="350"/>
      <c r="I1808" s="350"/>
      <c r="J1808" s="350" t="str">
        <f t="array" ref="J1808">IF(C1808="","",
  IF(LEFT(C1808,4)="2025",
    IFERROR(VLOOKUP(C1808,{'2025'!B:B,'2025'!A:A},2,FALSE),""),
    IF(LEFT(C1808,4)="2026",
      IFERROR(VLOOKUP(C1808,{'2026'!B:B,'2026'!A:A},2,FALSE),""),
      ""
    )
  )
)</f>
        <v/>
      </c>
    </row>
    <row r="1809" ht="22.5" customHeight="1">
      <c r="A1809" s="350"/>
      <c r="B1809" s="350"/>
      <c r="C1809" s="350"/>
      <c r="D1809" s="350"/>
      <c r="E1809" s="350"/>
      <c r="F1809" s="350"/>
      <c r="G1809" s="350"/>
      <c r="H1809" s="350"/>
      <c r="I1809" s="350"/>
      <c r="J1809" s="350" t="str">
        <f t="array" ref="J1809">IF(C1809="","",
  IF(LEFT(C1809,4)="2025",
    IFERROR(VLOOKUP(C1809,{'2025'!B:B,'2025'!A:A},2,FALSE),""),
    IF(LEFT(C1809,4)="2026",
      IFERROR(VLOOKUP(C1809,{'2026'!B:B,'2026'!A:A},2,FALSE),""),
      ""
    )
  )
)</f>
        <v/>
      </c>
    </row>
    <row r="1810" ht="22.5" customHeight="1">
      <c r="A1810" s="350"/>
      <c r="B1810" s="350"/>
      <c r="C1810" s="350"/>
      <c r="D1810" s="350"/>
      <c r="E1810" s="350"/>
      <c r="F1810" s="350"/>
      <c r="G1810" s="350"/>
      <c r="H1810" s="350"/>
      <c r="I1810" s="350"/>
      <c r="J1810" s="350" t="str">
        <f t="array" ref="J1810">IF(C1810="","",
  IF(LEFT(C1810,4)="2025",
    IFERROR(VLOOKUP(C1810,{'2025'!B:B,'2025'!A:A},2,FALSE),""),
    IF(LEFT(C1810,4)="2026",
      IFERROR(VLOOKUP(C1810,{'2026'!B:B,'2026'!A:A},2,FALSE),""),
      ""
    )
  )
)</f>
        <v/>
      </c>
    </row>
    <row r="1811" ht="22.5" customHeight="1">
      <c r="A1811" s="350"/>
      <c r="B1811" s="350"/>
      <c r="C1811" s="350"/>
      <c r="D1811" s="350"/>
      <c r="E1811" s="350"/>
      <c r="F1811" s="350"/>
      <c r="G1811" s="350"/>
      <c r="H1811" s="350"/>
      <c r="I1811" s="350"/>
      <c r="J1811" s="350" t="str">
        <f t="array" ref="J1811">IF(C1811="","",
  IF(LEFT(C1811,4)="2025",
    IFERROR(VLOOKUP(C1811,{'2025'!B:B,'2025'!A:A},2,FALSE),""),
    IF(LEFT(C1811,4)="2026",
      IFERROR(VLOOKUP(C1811,{'2026'!B:B,'2026'!A:A},2,FALSE),""),
      ""
    )
  )
)</f>
        <v/>
      </c>
    </row>
    <row r="1812" ht="22.5" customHeight="1">
      <c r="A1812" s="350"/>
      <c r="B1812" s="350"/>
      <c r="C1812" s="350"/>
      <c r="D1812" s="350"/>
      <c r="E1812" s="350"/>
      <c r="F1812" s="350"/>
      <c r="G1812" s="350"/>
      <c r="H1812" s="350"/>
      <c r="I1812" s="350"/>
      <c r="J1812" s="350" t="str">
        <f t="array" ref="J1812">IF(C1812="","",
  IF(LEFT(C1812,4)="2025",
    IFERROR(VLOOKUP(C1812,{'2025'!B:B,'2025'!A:A},2,FALSE),""),
    IF(LEFT(C1812,4)="2026",
      IFERROR(VLOOKUP(C1812,{'2026'!B:B,'2026'!A:A},2,FALSE),""),
      ""
    )
  )
)</f>
        <v/>
      </c>
    </row>
    <row r="1813" ht="22.5" customHeight="1">
      <c r="A1813" s="350"/>
      <c r="B1813" s="350"/>
      <c r="C1813" s="350"/>
      <c r="D1813" s="350"/>
      <c r="E1813" s="350"/>
      <c r="F1813" s="350"/>
      <c r="G1813" s="350"/>
      <c r="H1813" s="350"/>
      <c r="I1813" s="350"/>
      <c r="J1813" s="350" t="str">
        <f t="array" ref="J1813">IF(C1813="","",
  IF(LEFT(C1813,4)="2025",
    IFERROR(VLOOKUP(C1813,{'2025'!B:B,'2025'!A:A},2,FALSE),""),
    IF(LEFT(C1813,4)="2026",
      IFERROR(VLOOKUP(C1813,{'2026'!B:B,'2026'!A:A},2,FALSE),""),
      ""
    )
  )
)</f>
        <v/>
      </c>
    </row>
    <row r="1814" ht="22.5" customHeight="1">
      <c r="A1814" s="350"/>
      <c r="B1814" s="350"/>
      <c r="C1814" s="350"/>
      <c r="D1814" s="350"/>
      <c r="E1814" s="350"/>
      <c r="F1814" s="350"/>
      <c r="G1814" s="350"/>
      <c r="H1814" s="350"/>
      <c r="I1814" s="350"/>
      <c r="J1814" s="350" t="str">
        <f t="array" ref="J1814">IF(C1814="","",
  IF(LEFT(C1814,4)="2025",
    IFERROR(VLOOKUP(C1814,{'2025'!B:B,'2025'!A:A},2,FALSE),""),
    IF(LEFT(C1814,4)="2026",
      IFERROR(VLOOKUP(C1814,{'2026'!B:B,'2026'!A:A},2,FALSE),""),
      ""
    )
  )
)</f>
        <v/>
      </c>
    </row>
    <row r="1815" ht="22.5" customHeight="1">
      <c r="A1815" s="350"/>
      <c r="B1815" s="350"/>
      <c r="C1815" s="350"/>
      <c r="D1815" s="350"/>
      <c r="E1815" s="350"/>
      <c r="F1815" s="350"/>
      <c r="G1815" s="350"/>
      <c r="H1815" s="350"/>
      <c r="I1815" s="350"/>
      <c r="J1815" s="350" t="str">
        <f t="array" ref="J1815">IF(C1815="","",
  IF(LEFT(C1815,4)="2025",
    IFERROR(VLOOKUP(C1815,{'2025'!B:B,'2025'!A:A},2,FALSE),""),
    IF(LEFT(C1815,4)="2026",
      IFERROR(VLOOKUP(C1815,{'2026'!B:B,'2026'!A:A},2,FALSE),""),
      ""
    )
  )
)</f>
        <v/>
      </c>
    </row>
    <row r="1816" ht="22.5" customHeight="1">
      <c r="A1816" s="350"/>
      <c r="B1816" s="350"/>
      <c r="C1816" s="350"/>
      <c r="D1816" s="350"/>
      <c r="E1816" s="350"/>
      <c r="F1816" s="350"/>
      <c r="G1816" s="350"/>
      <c r="H1816" s="350"/>
      <c r="I1816" s="350"/>
      <c r="J1816" s="350" t="str">
        <f t="array" ref="J1816">IF(C1816="","",
  IF(LEFT(C1816,4)="2025",
    IFERROR(VLOOKUP(C1816,{'2025'!B:B,'2025'!A:A},2,FALSE),""),
    IF(LEFT(C1816,4)="2026",
      IFERROR(VLOOKUP(C1816,{'2026'!B:B,'2026'!A:A},2,FALSE),""),
      ""
    )
  )
)</f>
        <v/>
      </c>
    </row>
    <row r="1817" ht="22.5" customHeight="1">
      <c r="A1817" s="350"/>
      <c r="B1817" s="350"/>
      <c r="C1817" s="350"/>
      <c r="D1817" s="350"/>
      <c r="E1817" s="350"/>
      <c r="F1817" s="350"/>
      <c r="G1817" s="350"/>
      <c r="H1817" s="350"/>
      <c r="I1817" s="350"/>
      <c r="J1817" s="350" t="str">
        <f t="array" ref="J1817">IF(C1817="","",
  IF(LEFT(C1817,4)="2025",
    IFERROR(VLOOKUP(C1817,{'2025'!B:B,'2025'!A:A},2,FALSE),""),
    IF(LEFT(C1817,4)="2026",
      IFERROR(VLOOKUP(C1817,{'2026'!B:B,'2026'!A:A},2,FALSE),""),
      ""
    )
  )
)</f>
        <v/>
      </c>
    </row>
    <row r="1818" ht="22.5" customHeight="1">
      <c r="A1818" s="350"/>
      <c r="B1818" s="350"/>
      <c r="C1818" s="350"/>
      <c r="D1818" s="350"/>
      <c r="E1818" s="350"/>
      <c r="F1818" s="350"/>
      <c r="G1818" s="350"/>
      <c r="H1818" s="350"/>
      <c r="I1818" s="350"/>
      <c r="J1818" s="350" t="str">
        <f t="array" ref="J1818">IF(C1818="","",
  IF(LEFT(C1818,4)="2025",
    IFERROR(VLOOKUP(C1818,{'2025'!B:B,'2025'!A:A},2,FALSE),""),
    IF(LEFT(C1818,4)="2026",
      IFERROR(VLOOKUP(C1818,{'2026'!B:B,'2026'!A:A},2,FALSE),""),
      ""
    )
  )
)</f>
        <v/>
      </c>
    </row>
    <row r="1819" ht="22.5" customHeight="1">
      <c r="A1819" s="350"/>
      <c r="B1819" s="350"/>
      <c r="C1819" s="350"/>
      <c r="D1819" s="350"/>
      <c r="E1819" s="350"/>
      <c r="F1819" s="350"/>
      <c r="G1819" s="350"/>
      <c r="H1819" s="350"/>
      <c r="I1819" s="350"/>
      <c r="J1819" s="350" t="str">
        <f t="array" ref="J1819">IF(C1819="","",
  IF(LEFT(C1819,4)="2025",
    IFERROR(VLOOKUP(C1819,{'2025'!B:B,'2025'!A:A},2,FALSE),""),
    IF(LEFT(C1819,4)="2026",
      IFERROR(VLOOKUP(C1819,{'2026'!B:B,'2026'!A:A},2,FALSE),""),
      ""
    )
  )
)</f>
        <v/>
      </c>
    </row>
    <row r="1820" ht="22.5" customHeight="1">
      <c r="A1820" s="350"/>
      <c r="B1820" s="350"/>
      <c r="C1820" s="350"/>
      <c r="D1820" s="350"/>
      <c r="E1820" s="350"/>
      <c r="F1820" s="350"/>
      <c r="G1820" s="350"/>
      <c r="H1820" s="350"/>
      <c r="I1820" s="350"/>
      <c r="J1820" s="350" t="str">
        <f t="array" ref="J1820">IF(C1820="","",
  IF(LEFT(C1820,4)="2025",
    IFERROR(VLOOKUP(C1820,{'2025'!B:B,'2025'!A:A},2,FALSE),""),
    IF(LEFT(C1820,4)="2026",
      IFERROR(VLOOKUP(C1820,{'2026'!B:B,'2026'!A:A},2,FALSE),""),
      ""
    )
  )
)</f>
        <v/>
      </c>
    </row>
    <row r="1821" ht="22.5" customHeight="1">
      <c r="A1821" s="350"/>
      <c r="B1821" s="350"/>
      <c r="C1821" s="350"/>
      <c r="D1821" s="350"/>
      <c r="E1821" s="350"/>
      <c r="F1821" s="350"/>
      <c r="G1821" s="350"/>
      <c r="H1821" s="350"/>
      <c r="I1821" s="350"/>
      <c r="J1821" s="350" t="str">
        <f t="array" ref="J1821">IF(C1821="","",
  IF(LEFT(C1821,4)="2025",
    IFERROR(VLOOKUP(C1821,{'2025'!B:B,'2025'!A:A},2,FALSE),""),
    IF(LEFT(C1821,4)="2026",
      IFERROR(VLOOKUP(C1821,{'2026'!B:B,'2026'!A:A},2,FALSE),""),
      ""
    )
  )
)</f>
        <v/>
      </c>
    </row>
    <row r="1822" ht="22.5" customHeight="1">
      <c r="A1822" s="350"/>
      <c r="B1822" s="350"/>
      <c r="C1822" s="350"/>
      <c r="D1822" s="350"/>
      <c r="E1822" s="350"/>
      <c r="F1822" s="350"/>
      <c r="G1822" s="350"/>
      <c r="H1822" s="350"/>
      <c r="I1822" s="350"/>
      <c r="J1822" s="350" t="str">
        <f t="array" ref="J1822">IF(C1822="","",
  IF(LEFT(C1822,4)="2025",
    IFERROR(VLOOKUP(C1822,{'2025'!B:B,'2025'!A:A},2,FALSE),""),
    IF(LEFT(C1822,4)="2026",
      IFERROR(VLOOKUP(C1822,{'2026'!B:B,'2026'!A:A},2,FALSE),""),
      ""
    )
  )
)</f>
        <v/>
      </c>
    </row>
    <row r="1823" ht="22.5" customHeight="1">
      <c r="A1823" s="350"/>
      <c r="B1823" s="350"/>
      <c r="C1823" s="350"/>
      <c r="D1823" s="350"/>
      <c r="E1823" s="350"/>
      <c r="F1823" s="350"/>
      <c r="G1823" s="350"/>
      <c r="H1823" s="350"/>
      <c r="I1823" s="350"/>
      <c r="J1823" s="350" t="str">
        <f t="array" ref="J1823">IF(C1823="","",
  IF(LEFT(C1823,4)="2025",
    IFERROR(VLOOKUP(C1823,{'2025'!B:B,'2025'!A:A},2,FALSE),""),
    IF(LEFT(C1823,4)="2026",
      IFERROR(VLOOKUP(C1823,{'2026'!B:B,'2026'!A:A},2,FALSE),""),
      ""
    )
  )
)</f>
        <v/>
      </c>
    </row>
    <row r="1824" ht="22.5" customHeight="1">
      <c r="A1824" s="350"/>
      <c r="B1824" s="350"/>
      <c r="C1824" s="350"/>
      <c r="D1824" s="350"/>
      <c r="E1824" s="350"/>
      <c r="F1824" s="350"/>
      <c r="G1824" s="350"/>
      <c r="H1824" s="350"/>
      <c r="I1824" s="350"/>
      <c r="J1824" s="350" t="str">
        <f t="array" ref="J1824">IF(C1824="","",
  IF(LEFT(C1824,4)="2025",
    IFERROR(VLOOKUP(C1824,{'2025'!B:B,'2025'!A:A},2,FALSE),""),
    IF(LEFT(C1824,4)="2026",
      IFERROR(VLOOKUP(C1824,{'2026'!B:B,'2026'!A:A},2,FALSE),""),
      ""
    )
  )
)</f>
        <v/>
      </c>
    </row>
    <row r="1825" ht="22.5" customHeight="1">
      <c r="A1825" s="350"/>
      <c r="B1825" s="350"/>
      <c r="C1825" s="350"/>
      <c r="D1825" s="350"/>
      <c r="E1825" s="350"/>
      <c r="F1825" s="350"/>
      <c r="G1825" s="350"/>
      <c r="H1825" s="350"/>
      <c r="I1825" s="350"/>
      <c r="J1825" s="350" t="str">
        <f t="array" ref="J1825">IF(C1825="","",
  IF(LEFT(C1825,4)="2025",
    IFERROR(VLOOKUP(C1825,{'2025'!B:B,'2025'!A:A},2,FALSE),""),
    IF(LEFT(C1825,4)="2026",
      IFERROR(VLOOKUP(C1825,{'2026'!B:B,'2026'!A:A},2,FALSE),""),
      ""
    )
  )
)</f>
        <v/>
      </c>
    </row>
    <row r="1826" ht="22.5" customHeight="1">
      <c r="A1826" s="350"/>
      <c r="B1826" s="350"/>
      <c r="C1826" s="350"/>
      <c r="D1826" s="350"/>
      <c r="E1826" s="350"/>
      <c r="F1826" s="350"/>
      <c r="G1826" s="350"/>
      <c r="H1826" s="350"/>
      <c r="I1826" s="350"/>
      <c r="J1826" s="350" t="str">
        <f t="array" ref="J1826">IF(C1826="","",
  IF(LEFT(C1826,4)="2025",
    IFERROR(VLOOKUP(C1826,{'2025'!B:B,'2025'!A:A},2,FALSE),""),
    IF(LEFT(C1826,4)="2026",
      IFERROR(VLOOKUP(C1826,{'2026'!B:B,'2026'!A:A},2,FALSE),""),
      ""
    )
  )
)</f>
        <v/>
      </c>
    </row>
    <row r="1827" ht="22.5" customHeight="1">
      <c r="A1827" s="350"/>
      <c r="B1827" s="350"/>
      <c r="C1827" s="350"/>
      <c r="D1827" s="350"/>
      <c r="E1827" s="350"/>
      <c r="F1827" s="350"/>
      <c r="G1827" s="350"/>
      <c r="H1827" s="350"/>
      <c r="I1827" s="350"/>
      <c r="J1827" s="350" t="str">
        <f t="array" ref="J1827">IF(C1827="","",
  IF(LEFT(C1827,4)="2025",
    IFERROR(VLOOKUP(C1827,{'2025'!B:B,'2025'!A:A},2,FALSE),""),
    IF(LEFT(C1827,4)="2026",
      IFERROR(VLOOKUP(C1827,{'2026'!B:B,'2026'!A:A},2,FALSE),""),
      ""
    )
  )
)</f>
        <v/>
      </c>
    </row>
    <row r="1828" ht="22.5" customHeight="1">
      <c r="A1828" s="350"/>
      <c r="B1828" s="350"/>
      <c r="C1828" s="350"/>
      <c r="D1828" s="350"/>
      <c r="E1828" s="350"/>
      <c r="F1828" s="350"/>
      <c r="G1828" s="350"/>
      <c r="H1828" s="350"/>
      <c r="I1828" s="350"/>
      <c r="J1828" s="350" t="str">
        <f t="array" ref="J1828">IF(C1828="","",
  IF(LEFT(C1828,4)="2025",
    IFERROR(VLOOKUP(C1828,{'2025'!B:B,'2025'!A:A},2,FALSE),""),
    IF(LEFT(C1828,4)="2026",
      IFERROR(VLOOKUP(C1828,{'2026'!B:B,'2026'!A:A},2,FALSE),""),
      ""
    )
  )
)</f>
        <v/>
      </c>
    </row>
    <row r="1829" ht="22.5" customHeight="1">
      <c r="A1829" s="350"/>
      <c r="B1829" s="350"/>
      <c r="C1829" s="350"/>
      <c r="D1829" s="350"/>
      <c r="E1829" s="350"/>
      <c r="F1829" s="350"/>
      <c r="G1829" s="350"/>
      <c r="H1829" s="350"/>
      <c r="I1829" s="350"/>
      <c r="J1829" s="350" t="str">
        <f t="array" ref="J1829">IF(C1829="","",
  IF(LEFT(C1829,4)="2025",
    IFERROR(VLOOKUP(C1829,{'2025'!B:B,'2025'!A:A},2,FALSE),""),
    IF(LEFT(C1829,4)="2026",
      IFERROR(VLOOKUP(C1829,{'2026'!B:B,'2026'!A:A},2,FALSE),""),
      ""
    )
  )
)</f>
        <v/>
      </c>
    </row>
    <row r="1830" ht="22.5" customHeight="1">
      <c r="A1830" s="350"/>
      <c r="B1830" s="350"/>
      <c r="C1830" s="350"/>
      <c r="D1830" s="350"/>
      <c r="E1830" s="350"/>
      <c r="F1830" s="350"/>
      <c r="G1830" s="350"/>
      <c r="H1830" s="350"/>
      <c r="I1830" s="350"/>
      <c r="J1830" s="350" t="str">
        <f t="array" ref="J1830">IF(C1830="","",
  IF(LEFT(C1830,4)="2025",
    IFERROR(VLOOKUP(C1830,{'2025'!B:B,'2025'!A:A},2,FALSE),""),
    IF(LEFT(C1830,4)="2026",
      IFERROR(VLOOKUP(C1830,{'2026'!B:B,'2026'!A:A},2,FALSE),""),
      ""
    )
  )
)</f>
        <v/>
      </c>
    </row>
    <row r="1831" ht="22.5" customHeight="1">
      <c r="A1831" s="350"/>
      <c r="B1831" s="350"/>
      <c r="C1831" s="350"/>
      <c r="D1831" s="350"/>
      <c r="E1831" s="350"/>
      <c r="F1831" s="350"/>
      <c r="G1831" s="350"/>
      <c r="H1831" s="350"/>
      <c r="I1831" s="350"/>
      <c r="J1831" s="350" t="str">
        <f t="array" ref="J1831">IF(C1831="","",
  IF(LEFT(C1831,4)="2025",
    IFERROR(VLOOKUP(C1831,{'2025'!B:B,'2025'!A:A},2,FALSE),""),
    IF(LEFT(C1831,4)="2026",
      IFERROR(VLOOKUP(C1831,{'2026'!B:B,'2026'!A:A},2,FALSE),""),
      ""
    )
  )
)</f>
        <v/>
      </c>
    </row>
    <row r="1832" ht="22.5" customHeight="1">
      <c r="A1832" s="350"/>
      <c r="B1832" s="350"/>
      <c r="C1832" s="350"/>
      <c r="D1832" s="350"/>
      <c r="E1832" s="350"/>
      <c r="F1832" s="350"/>
      <c r="G1832" s="350"/>
      <c r="H1832" s="350"/>
      <c r="I1832" s="350"/>
      <c r="J1832" s="350" t="str">
        <f t="array" ref="J1832">IF(C1832="","",
  IF(LEFT(C1832,4)="2025",
    IFERROR(VLOOKUP(C1832,{'2025'!B:B,'2025'!A:A},2,FALSE),""),
    IF(LEFT(C1832,4)="2026",
      IFERROR(VLOOKUP(C1832,{'2026'!B:B,'2026'!A:A},2,FALSE),""),
      ""
    )
  )
)</f>
        <v/>
      </c>
    </row>
    <row r="1833" ht="22.5" customHeight="1">
      <c r="A1833" s="350"/>
      <c r="B1833" s="350"/>
      <c r="C1833" s="350"/>
      <c r="D1833" s="350"/>
      <c r="E1833" s="350"/>
      <c r="F1833" s="350"/>
      <c r="G1833" s="350"/>
      <c r="H1833" s="350"/>
      <c r="I1833" s="350"/>
      <c r="J1833" s="350" t="str">
        <f t="array" ref="J1833">IF(C1833="","",
  IF(LEFT(C1833,4)="2025",
    IFERROR(VLOOKUP(C1833,{'2025'!B:B,'2025'!A:A},2,FALSE),""),
    IF(LEFT(C1833,4)="2026",
      IFERROR(VLOOKUP(C1833,{'2026'!B:B,'2026'!A:A},2,FALSE),""),
      ""
    )
  )
)</f>
        <v/>
      </c>
    </row>
    <row r="1834" ht="22.5" customHeight="1">
      <c r="A1834" s="350"/>
      <c r="B1834" s="350"/>
      <c r="C1834" s="350"/>
      <c r="D1834" s="350"/>
      <c r="E1834" s="350"/>
      <c r="F1834" s="350"/>
      <c r="G1834" s="350"/>
      <c r="H1834" s="350"/>
      <c r="I1834" s="350"/>
      <c r="J1834" s="350" t="str">
        <f t="array" ref="J1834">IF(C1834="","",
  IF(LEFT(C1834,4)="2025",
    IFERROR(VLOOKUP(C1834,{'2025'!B:B,'2025'!A:A},2,FALSE),""),
    IF(LEFT(C1834,4)="2026",
      IFERROR(VLOOKUP(C1834,{'2026'!B:B,'2026'!A:A},2,FALSE),""),
      ""
    )
  )
)</f>
        <v/>
      </c>
    </row>
    <row r="1835" ht="22.5" customHeight="1">
      <c r="A1835" s="350"/>
      <c r="B1835" s="350"/>
      <c r="C1835" s="350"/>
      <c r="D1835" s="350"/>
      <c r="E1835" s="350"/>
      <c r="F1835" s="350"/>
      <c r="G1835" s="350"/>
      <c r="H1835" s="350"/>
      <c r="I1835" s="350"/>
      <c r="J1835" s="350" t="str">
        <f t="array" ref="J1835">IF(C1835="","",
  IF(LEFT(C1835,4)="2025",
    IFERROR(VLOOKUP(C1835,{'2025'!B:B,'2025'!A:A},2,FALSE),""),
    IF(LEFT(C1835,4)="2026",
      IFERROR(VLOOKUP(C1835,{'2026'!B:B,'2026'!A:A},2,FALSE),""),
      ""
    )
  )
)</f>
        <v/>
      </c>
    </row>
    <row r="1836" ht="22.5" customHeight="1">
      <c r="A1836" s="350"/>
      <c r="B1836" s="350"/>
      <c r="C1836" s="350"/>
      <c r="D1836" s="350"/>
      <c r="E1836" s="350"/>
      <c r="F1836" s="350"/>
      <c r="G1836" s="350"/>
      <c r="H1836" s="350"/>
      <c r="I1836" s="350"/>
      <c r="J1836" s="350" t="str">
        <f t="array" ref="J1836">IF(C1836="","",
  IF(LEFT(C1836,4)="2025",
    IFERROR(VLOOKUP(C1836,{'2025'!B:B,'2025'!A:A},2,FALSE),""),
    IF(LEFT(C1836,4)="2026",
      IFERROR(VLOOKUP(C1836,{'2026'!B:B,'2026'!A:A},2,FALSE),""),
      ""
    )
  )
)</f>
        <v/>
      </c>
    </row>
    <row r="1837" ht="22.5" customHeight="1">
      <c r="A1837" s="350"/>
      <c r="B1837" s="350"/>
      <c r="C1837" s="350"/>
      <c r="D1837" s="350"/>
      <c r="E1837" s="350"/>
      <c r="F1837" s="350"/>
      <c r="G1837" s="350"/>
      <c r="H1837" s="350"/>
      <c r="I1837" s="350"/>
      <c r="J1837" s="350" t="str">
        <f t="array" ref="J1837">IF(C1837="","",
  IF(LEFT(C1837,4)="2025",
    IFERROR(VLOOKUP(C1837,{'2025'!B:B,'2025'!A:A},2,FALSE),""),
    IF(LEFT(C1837,4)="2026",
      IFERROR(VLOOKUP(C1837,{'2026'!B:B,'2026'!A:A},2,FALSE),""),
      ""
    )
  )
)</f>
        <v/>
      </c>
    </row>
    <row r="1838" ht="22.5" customHeight="1">
      <c r="A1838" s="350"/>
      <c r="B1838" s="350"/>
      <c r="C1838" s="350"/>
      <c r="D1838" s="350"/>
      <c r="E1838" s="350"/>
      <c r="F1838" s="350"/>
      <c r="G1838" s="350"/>
      <c r="H1838" s="350"/>
      <c r="I1838" s="350"/>
      <c r="J1838" s="350" t="str">
        <f t="array" ref="J1838">IF(C1838="","",
  IF(LEFT(C1838,4)="2025",
    IFERROR(VLOOKUP(C1838,{'2025'!B:B,'2025'!A:A},2,FALSE),""),
    IF(LEFT(C1838,4)="2026",
      IFERROR(VLOOKUP(C1838,{'2026'!B:B,'2026'!A:A},2,FALSE),""),
      ""
    )
  )
)</f>
        <v/>
      </c>
    </row>
    <row r="1839" ht="22.5" customHeight="1">
      <c r="A1839" s="350"/>
      <c r="B1839" s="350"/>
      <c r="C1839" s="350"/>
      <c r="D1839" s="350"/>
      <c r="E1839" s="350"/>
      <c r="F1839" s="350"/>
      <c r="G1839" s="350"/>
      <c r="H1839" s="350"/>
      <c r="I1839" s="350"/>
      <c r="J1839" s="350" t="str">
        <f t="array" ref="J1839">IF(C1839="","",
  IF(LEFT(C1839,4)="2025",
    IFERROR(VLOOKUP(C1839,{'2025'!B:B,'2025'!A:A},2,FALSE),""),
    IF(LEFT(C1839,4)="2026",
      IFERROR(VLOOKUP(C1839,{'2026'!B:B,'2026'!A:A},2,FALSE),""),
      ""
    )
  )
)</f>
        <v/>
      </c>
    </row>
    <row r="1840" ht="22.5" customHeight="1">
      <c r="A1840" s="350"/>
      <c r="B1840" s="350"/>
      <c r="C1840" s="350"/>
      <c r="D1840" s="350"/>
      <c r="E1840" s="350"/>
      <c r="F1840" s="350"/>
      <c r="G1840" s="350"/>
      <c r="H1840" s="350"/>
      <c r="I1840" s="350"/>
      <c r="J1840" s="350" t="str">
        <f t="array" ref="J1840">IF(C1840="","",
  IF(LEFT(C1840,4)="2025",
    IFERROR(VLOOKUP(C1840,{'2025'!B:B,'2025'!A:A},2,FALSE),""),
    IF(LEFT(C1840,4)="2026",
      IFERROR(VLOOKUP(C1840,{'2026'!B:B,'2026'!A:A},2,FALSE),""),
      ""
    )
  )
)</f>
        <v/>
      </c>
    </row>
    <row r="1841" ht="22.5" customHeight="1">
      <c r="A1841" s="350"/>
      <c r="B1841" s="350"/>
      <c r="C1841" s="350"/>
      <c r="D1841" s="350"/>
      <c r="E1841" s="350"/>
      <c r="F1841" s="350"/>
      <c r="G1841" s="350"/>
      <c r="H1841" s="350"/>
      <c r="I1841" s="350"/>
      <c r="J1841" s="350" t="str">
        <f t="array" ref="J1841">IF(C1841="","",
  IF(LEFT(C1841,4)="2025",
    IFERROR(VLOOKUP(C1841,{'2025'!B:B,'2025'!A:A},2,FALSE),""),
    IF(LEFT(C1841,4)="2026",
      IFERROR(VLOOKUP(C1841,{'2026'!B:B,'2026'!A:A},2,FALSE),""),
      ""
    )
  )
)</f>
        <v/>
      </c>
    </row>
    <row r="1842" ht="22.5" customHeight="1">
      <c r="A1842" s="350"/>
      <c r="B1842" s="350"/>
      <c r="C1842" s="350"/>
      <c r="D1842" s="350"/>
      <c r="E1842" s="350"/>
      <c r="F1842" s="350"/>
      <c r="G1842" s="350"/>
      <c r="H1842" s="350"/>
      <c r="I1842" s="350"/>
      <c r="J1842" s="350" t="str">
        <f t="array" ref="J1842">IF(C1842="","",
  IF(LEFT(C1842,4)="2025",
    IFERROR(VLOOKUP(C1842,{'2025'!B:B,'2025'!A:A},2,FALSE),""),
    IF(LEFT(C1842,4)="2026",
      IFERROR(VLOOKUP(C1842,{'2026'!B:B,'2026'!A:A},2,FALSE),""),
      ""
    )
  )
)</f>
        <v/>
      </c>
    </row>
    <row r="1843" ht="22.5" customHeight="1">
      <c r="A1843" s="350"/>
      <c r="B1843" s="350"/>
      <c r="C1843" s="350"/>
      <c r="D1843" s="350"/>
      <c r="E1843" s="350"/>
      <c r="F1843" s="350"/>
      <c r="G1843" s="350"/>
      <c r="H1843" s="350"/>
      <c r="I1843" s="350"/>
      <c r="J1843" s="350" t="str">
        <f t="array" ref="J1843">IF(C1843="","",
  IF(LEFT(C1843,4)="2025",
    IFERROR(VLOOKUP(C1843,{'2025'!B:B,'2025'!A:A},2,FALSE),""),
    IF(LEFT(C1843,4)="2026",
      IFERROR(VLOOKUP(C1843,{'2026'!B:B,'2026'!A:A},2,FALSE),""),
      ""
    )
  )
)</f>
        <v/>
      </c>
    </row>
    <row r="1844" ht="22.5" customHeight="1">
      <c r="A1844" s="350"/>
      <c r="B1844" s="350"/>
      <c r="C1844" s="350"/>
      <c r="D1844" s="350"/>
      <c r="E1844" s="350"/>
      <c r="F1844" s="350"/>
      <c r="G1844" s="350"/>
      <c r="H1844" s="350"/>
      <c r="I1844" s="350"/>
      <c r="J1844" s="350" t="str">
        <f t="array" ref="J1844">IF(C1844="","",
  IF(LEFT(C1844,4)="2025",
    IFERROR(VLOOKUP(C1844,{'2025'!B:B,'2025'!A:A},2,FALSE),""),
    IF(LEFT(C1844,4)="2026",
      IFERROR(VLOOKUP(C1844,{'2026'!B:B,'2026'!A:A},2,FALSE),""),
      ""
    )
  )
)</f>
        <v/>
      </c>
    </row>
    <row r="1845" ht="22.5" customHeight="1">
      <c r="A1845" s="350"/>
      <c r="B1845" s="350"/>
      <c r="C1845" s="350"/>
      <c r="D1845" s="350"/>
      <c r="E1845" s="350"/>
      <c r="F1845" s="350"/>
      <c r="G1845" s="350"/>
      <c r="H1845" s="350"/>
      <c r="I1845" s="350"/>
      <c r="J1845" s="350" t="str">
        <f t="array" ref="J1845">IF(C1845="","",
  IF(LEFT(C1845,4)="2025",
    IFERROR(VLOOKUP(C1845,{'2025'!B:B,'2025'!A:A},2,FALSE),""),
    IF(LEFT(C1845,4)="2026",
      IFERROR(VLOOKUP(C1845,{'2026'!B:B,'2026'!A:A},2,FALSE),""),
      ""
    )
  )
)</f>
        <v/>
      </c>
    </row>
    <row r="1846" ht="22.5" customHeight="1">
      <c r="A1846" s="350"/>
      <c r="B1846" s="350"/>
      <c r="C1846" s="350"/>
      <c r="D1846" s="350"/>
      <c r="E1846" s="350"/>
      <c r="F1846" s="350"/>
      <c r="G1846" s="350"/>
      <c r="H1846" s="350"/>
      <c r="I1846" s="350"/>
      <c r="J1846" s="350" t="str">
        <f t="array" ref="J1846">IF(C1846="","",
  IF(LEFT(C1846,4)="2025",
    IFERROR(VLOOKUP(C1846,{'2025'!B:B,'2025'!A:A},2,FALSE),""),
    IF(LEFT(C1846,4)="2026",
      IFERROR(VLOOKUP(C1846,{'2026'!B:B,'2026'!A:A},2,FALSE),""),
      ""
    )
  )
)</f>
        <v/>
      </c>
    </row>
    <row r="1847" ht="22.5" customHeight="1">
      <c r="A1847" s="350"/>
      <c r="B1847" s="350"/>
      <c r="C1847" s="350"/>
      <c r="D1847" s="350"/>
      <c r="E1847" s="350"/>
      <c r="F1847" s="350"/>
      <c r="G1847" s="350"/>
      <c r="H1847" s="350"/>
      <c r="I1847" s="350"/>
      <c r="J1847" s="350" t="str">
        <f t="array" ref="J1847">IF(C1847="","",
  IF(LEFT(C1847,4)="2025",
    IFERROR(VLOOKUP(C1847,{'2025'!B:B,'2025'!A:A},2,FALSE),""),
    IF(LEFT(C1847,4)="2026",
      IFERROR(VLOOKUP(C1847,{'2026'!B:B,'2026'!A:A},2,FALSE),""),
      ""
    )
  )
)</f>
        <v/>
      </c>
    </row>
    <row r="1848" ht="22.5" customHeight="1">
      <c r="A1848" s="350"/>
      <c r="B1848" s="350"/>
      <c r="C1848" s="350"/>
      <c r="D1848" s="350"/>
      <c r="E1848" s="350"/>
      <c r="F1848" s="350"/>
      <c r="G1848" s="350"/>
      <c r="H1848" s="350"/>
      <c r="I1848" s="350"/>
      <c r="J1848" s="350" t="str">
        <f t="array" ref="J1848">IF(C1848="","",
  IF(LEFT(C1848,4)="2025",
    IFERROR(VLOOKUP(C1848,{'2025'!B:B,'2025'!A:A},2,FALSE),""),
    IF(LEFT(C1848,4)="2026",
      IFERROR(VLOOKUP(C1848,{'2026'!B:B,'2026'!A:A},2,FALSE),""),
      ""
    )
  )
)</f>
        <v/>
      </c>
    </row>
    <row r="1849" ht="22.5" customHeight="1">
      <c r="A1849" s="350"/>
      <c r="B1849" s="350"/>
      <c r="C1849" s="350"/>
      <c r="D1849" s="350"/>
      <c r="E1849" s="350"/>
      <c r="F1849" s="350"/>
      <c r="G1849" s="350"/>
      <c r="H1849" s="350"/>
      <c r="I1849" s="350"/>
      <c r="J1849" s="350" t="str">
        <f t="array" ref="J1849">IF(C1849="","",
  IF(LEFT(C1849,4)="2025",
    IFERROR(VLOOKUP(C1849,{'2025'!B:B,'2025'!A:A},2,FALSE),""),
    IF(LEFT(C1849,4)="2026",
      IFERROR(VLOOKUP(C1849,{'2026'!B:B,'2026'!A:A},2,FALSE),""),
      ""
    )
  )
)</f>
        <v/>
      </c>
    </row>
    <row r="1850" ht="22.5" customHeight="1">
      <c r="A1850" s="350"/>
      <c r="B1850" s="350"/>
      <c r="C1850" s="350"/>
      <c r="D1850" s="350"/>
      <c r="E1850" s="350"/>
      <c r="F1850" s="350"/>
      <c r="G1850" s="350"/>
      <c r="H1850" s="350"/>
      <c r="I1850" s="350"/>
      <c r="J1850" s="350" t="str">
        <f t="array" ref="J1850">IF(C1850="","",
  IF(LEFT(C1850,4)="2025",
    IFERROR(VLOOKUP(C1850,{'2025'!B:B,'2025'!A:A},2,FALSE),""),
    IF(LEFT(C1850,4)="2026",
      IFERROR(VLOOKUP(C1850,{'2026'!B:B,'2026'!A:A},2,FALSE),""),
      ""
    )
  )
)</f>
        <v/>
      </c>
    </row>
    <row r="1851" ht="22.5" customHeight="1">
      <c r="A1851" s="350"/>
      <c r="B1851" s="350"/>
      <c r="C1851" s="350"/>
      <c r="D1851" s="350"/>
      <c r="E1851" s="350"/>
      <c r="F1851" s="350"/>
      <c r="G1851" s="350"/>
      <c r="H1851" s="350"/>
      <c r="I1851" s="350"/>
      <c r="J1851" s="350" t="str">
        <f t="array" ref="J1851">IF(C1851="","",
  IF(LEFT(C1851,4)="2025",
    IFERROR(VLOOKUP(C1851,{'2025'!B:B,'2025'!A:A},2,FALSE),""),
    IF(LEFT(C1851,4)="2026",
      IFERROR(VLOOKUP(C1851,{'2026'!B:B,'2026'!A:A},2,FALSE),""),
      ""
    )
  )
)</f>
        <v/>
      </c>
    </row>
    <row r="1852" ht="22.5" customHeight="1">
      <c r="A1852" s="350"/>
      <c r="B1852" s="350"/>
      <c r="C1852" s="350"/>
      <c r="D1852" s="350"/>
      <c r="E1852" s="350"/>
      <c r="F1852" s="350"/>
      <c r="G1852" s="350"/>
      <c r="H1852" s="350"/>
      <c r="I1852" s="350"/>
      <c r="J1852" s="350" t="str">
        <f t="array" ref="J1852">IF(C1852="","",
  IF(LEFT(C1852,4)="2025",
    IFERROR(VLOOKUP(C1852,{'2025'!B:B,'2025'!A:A},2,FALSE),""),
    IF(LEFT(C1852,4)="2026",
      IFERROR(VLOOKUP(C1852,{'2026'!B:B,'2026'!A:A},2,FALSE),""),
      ""
    )
  )
)</f>
        <v/>
      </c>
    </row>
    <row r="1853" ht="22.5" customHeight="1">
      <c r="A1853" s="350"/>
      <c r="B1853" s="350"/>
      <c r="C1853" s="350"/>
      <c r="D1853" s="350"/>
      <c r="E1853" s="350"/>
      <c r="F1853" s="350"/>
      <c r="G1853" s="350"/>
      <c r="H1853" s="350"/>
      <c r="I1853" s="350"/>
      <c r="J1853" s="350" t="str">
        <f t="array" ref="J1853">IF(C1853="","",
  IF(LEFT(C1853,4)="2025",
    IFERROR(VLOOKUP(C1853,{'2025'!B:B,'2025'!A:A},2,FALSE),""),
    IF(LEFT(C1853,4)="2026",
      IFERROR(VLOOKUP(C1853,{'2026'!B:B,'2026'!A:A},2,FALSE),""),
      ""
    )
  )
)</f>
        <v/>
      </c>
    </row>
    <row r="1854" ht="22.5" customHeight="1">
      <c r="A1854" s="350"/>
      <c r="B1854" s="350"/>
      <c r="C1854" s="350"/>
      <c r="D1854" s="350"/>
      <c r="E1854" s="350"/>
      <c r="F1854" s="350"/>
      <c r="G1854" s="350"/>
      <c r="H1854" s="350"/>
      <c r="I1854" s="350"/>
      <c r="J1854" s="350" t="str">
        <f t="array" ref="J1854">IF(C1854="","",
  IF(LEFT(C1854,4)="2025",
    IFERROR(VLOOKUP(C1854,{'2025'!B:B,'2025'!A:A},2,FALSE),""),
    IF(LEFT(C1854,4)="2026",
      IFERROR(VLOOKUP(C1854,{'2026'!B:B,'2026'!A:A},2,FALSE),""),
      ""
    )
  )
)</f>
        <v/>
      </c>
    </row>
    <row r="1855" ht="22.5" customHeight="1">
      <c r="A1855" s="350"/>
      <c r="B1855" s="350"/>
      <c r="C1855" s="350"/>
      <c r="D1855" s="350"/>
      <c r="E1855" s="350"/>
      <c r="F1855" s="350"/>
      <c r="G1855" s="350"/>
      <c r="H1855" s="350"/>
      <c r="I1855" s="350"/>
      <c r="J1855" s="350" t="str">
        <f t="array" ref="J1855">IF(C1855="","",
  IF(LEFT(C1855,4)="2025",
    IFERROR(VLOOKUP(C1855,{'2025'!B:B,'2025'!A:A},2,FALSE),""),
    IF(LEFT(C1855,4)="2026",
      IFERROR(VLOOKUP(C1855,{'2026'!B:B,'2026'!A:A},2,FALSE),""),
      ""
    )
  )
)</f>
        <v/>
      </c>
    </row>
    <row r="1856" ht="22.5" customHeight="1">
      <c r="A1856" s="350"/>
      <c r="B1856" s="350"/>
      <c r="C1856" s="350"/>
      <c r="D1856" s="350"/>
      <c r="E1856" s="350"/>
      <c r="F1856" s="350"/>
      <c r="G1856" s="350"/>
      <c r="H1856" s="350"/>
      <c r="I1856" s="350"/>
      <c r="J1856" s="350" t="str">
        <f t="array" ref="J1856">IF(C1856="","",
  IF(LEFT(C1856,4)="2025",
    IFERROR(VLOOKUP(C1856,{'2025'!B:B,'2025'!A:A},2,FALSE),""),
    IF(LEFT(C1856,4)="2026",
      IFERROR(VLOOKUP(C1856,{'2026'!B:B,'2026'!A:A},2,FALSE),""),
      ""
    )
  )
)</f>
        <v/>
      </c>
    </row>
    <row r="1857" ht="22.5" customHeight="1">
      <c r="A1857" s="350"/>
      <c r="B1857" s="350"/>
      <c r="C1857" s="350"/>
      <c r="D1857" s="350"/>
      <c r="E1857" s="350"/>
      <c r="F1857" s="350"/>
      <c r="G1857" s="350"/>
      <c r="H1857" s="350"/>
      <c r="I1857" s="350"/>
      <c r="J1857" s="350" t="str">
        <f t="array" ref="J1857">IF(C1857="","",
  IF(LEFT(C1857,4)="2025",
    IFERROR(VLOOKUP(C1857,{'2025'!B:B,'2025'!A:A},2,FALSE),""),
    IF(LEFT(C1857,4)="2026",
      IFERROR(VLOOKUP(C1857,{'2026'!B:B,'2026'!A:A},2,FALSE),""),
      ""
    )
  )
)</f>
        <v/>
      </c>
    </row>
    <row r="1858" ht="22.5" customHeight="1">
      <c r="A1858" s="350"/>
      <c r="B1858" s="350"/>
      <c r="C1858" s="350"/>
      <c r="D1858" s="350"/>
      <c r="E1858" s="350"/>
      <c r="F1858" s="350"/>
      <c r="G1858" s="350"/>
      <c r="H1858" s="350"/>
      <c r="I1858" s="350"/>
      <c r="J1858" s="350" t="str">
        <f t="array" ref="J1858">IF(C1858="","",
  IF(LEFT(C1858,4)="2025",
    IFERROR(VLOOKUP(C1858,{'2025'!B:B,'2025'!A:A},2,FALSE),""),
    IF(LEFT(C1858,4)="2026",
      IFERROR(VLOOKUP(C1858,{'2026'!B:B,'2026'!A:A},2,FALSE),""),
      ""
    )
  )
)</f>
        <v/>
      </c>
    </row>
    <row r="1859" ht="22.5" customHeight="1">
      <c r="A1859" s="350"/>
      <c r="B1859" s="350"/>
      <c r="C1859" s="350"/>
      <c r="D1859" s="350"/>
      <c r="E1859" s="350"/>
      <c r="F1859" s="350"/>
      <c r="G1859" s="350"/>
      <c r="H1859" s="350"/>
      <c r="I1859" s="350"/>
      <c r="J1859" s="350" t="str">
        <f t="array" ref="J1859">IF(C1859="","",
  IF(LEFT(C1859,4)="2025",
    IFERROR(VLOOKUP(C1859,{'2025'!B:B,'2025'!A:A},2,FALSE),""),
    IF(LEFT(C1859,4)="2026",
      IFERROR(VLOOKUP(C1859,{'2026'!B:B,'2026'!A:A},2,FALSE),""),
      ""
    )
  )
)</f>
        <v/>
      </c>
    </row>
    <row r="1860" ht="22.5" customHeight="1">
      <c r="A1860" s="350"/>
      <c r="B1860" s="350"/>
      <c r="C1860" s="350"/>
      <c r="D1860" s="350"/>
      <c r="E1860" s="350"/>
      <c r="F1860" s="350"/>
      <c r="G1860" s="350"/>
      <c r="H1860" s="350"/>
      <c r="I1860" s="350"/>
      <c r="J1860" s="350" t="str">
        <f t="array" ref="J1860">IF(C1860="","",
  IF(LEFT(C1860,4)="2025",
    IFERROR(VLOOKUP(C1860,{'2025'!B:B,'2025'!A:A},2,FALSE),""),
    IF(LEFT(C1860,4)="2026",
      IFERROR(VLOOKUP(C1860,{'2026'!B:B,'2026'!A:A},2,FALSE),""),
      ""
    )
  )
)</f>
        <v/>
      </c>
    </row>
    <row r="1861" ht="22.5" customHeight="1">
      <c r="A1861" s="350"/>
      <c r="B1861" s="350"/>
      <c r="C1861" s="350"/>
      <c r="D1861" s="350"/>
      <c r="E1861" s="350"/>
      <c r="F1861" s="350"/>
      <c r="G1861" s="350"/>
      <c r="H1861" s="350"/>
      <c r="I1861" s="350"/>
      <c r="J1861" s="350" t="str">
        <f t="array" ref="J1861">IF(C1861="","",
  IF(LEFT(C1861,4)="2025",
    IFERROR(VLOOKUP(C1861,{'2025'!B:B,'2025'!A:A},2,FALSE),""),
    IF(LEFT(C1861,4)="2026",
      IFERROR(VLOOKUP(C1861,{'2026'!B:B,'2026'!A:A},2,FALSE),""),
      ""
    )
  )
)</f>
        <v/>
      </c>
    </row>
    <row r="1862" ht="22.5" customHeight="1">
      <c r="A1862" s="350"/>
      <c r="B1862" s="350"/>
      <c r="C1862" s="350"/>
      <c r="D1862" s="350"/>
      <c r="E1862" s="350"/>
      <c r="F1862" s="350"/>
      <c r="G1862" s="350"/>
      <c r="H1862" s="350"/>
      <c r="I1862" s="350"/>
      <c r="J1862" s="350" t="str">
        <f t="array" ref="J1862">IF(C1862="","",
  IF(LEFT(C1862,4)="2025",
    IFERROR(VLOOKUP(C1862,{'2025'!B:B,'2025'!A:A},2,FALSE),""),
    IF(LEFT(C1862,4)="2026",
      IFERROR(VLOOKUP(C1862,{'2026'!B:B,'2026'!A:A},2,FALSE),""),
      ""
    )
  )
)</f>
        <v/>
      </c>
    </row>
    <row r="1863" ht="22.5" customHeight="1">
      <c r="A1863" s="350"/>
      <c r="B1863" s="350"/>
      <c r="C1863" s="350"/>
      <c r="D1863" s="350"/>
      <c r="E1863" s="350"/>
      <c r="F1863" s="350"/>
      <c r="G1863" s="350"/>
      <c r="H1863" s="350"/>
      <c r="I1863" s="350"/>
      <c r="J1863" s="350" t="str">
        <f t="array" ref="J1863">IF(C1863="","",
  IF(LEFT(C1863,4)="2025",
    IFERROR(VLOOKUP(C1863,{'2025'!B:B,'2025'!A:A},2,FALSE),""),
    IF(LEFT(C1863,4)="2026",
      IFERROR(VLOOKUP(C1863,{'2026'!B:B,'2026'!A:A},2,FALSE),""),
      ""
    )
  )
)</f>
        <v/>
      </c>
    </row>
    <row r="1864" ht="22.5" customHeight="1">
      <c r="A1864" s="350"/>
      <c r="B1864" s="350"/>
      <c r="C1864" s="350"/>
      <c r="D1864" s="350"/>
      <c r="E1864" s="350"/>
      <c r="F1864" s="350"/>
      <c r="G1864" s="350"/>
      <c r="H1864" s="350"/>
      <c r="I1864" s="350"/>
      <c r="J1864" s="350" t="str">
        <f t="array" ref="J1864">IF(C1864="","",
  IF(LEFT(C1864,4)="2025",
    IFERROR(VLOOKUP(C1864,{'2025'!B:B,'2025'!A:A},2,FALSE),""),
    IF(LEFT(C1864,4)="2026",
      IFERROR(VLOOKUP(C1864,{'2026'!B:B,'2026'!A:A},2,FALSE),""),
      ""
    )
  )
)</f>
        <v/>
      </c>
    </row>
    <row r="1865" ht="22.5" customHeight="1">
      <c r="A1865" s="350"/>
      <c r="B1865" s="350"/>
      <c r="C1865" s="350"/>
      <c r="D1865" s="350"/>
      <c r="E1865" s="350"/>
      <c r="F1865" s="350"/>
      <c r="G1865" s="350"/>
      <c r="H1865" s="350"/>
      <c r="I1865" s="350"/>
      <c r="J1865" s="350" t="str">
        <f t="array" ref="J1865">IF(C1865="","",
  IF(LEFT(C1865,4)="2025",
    IFERROR(VLOOKUP(C1865,{'2025'!B:B,'2025'!A:A},2,FALSE),""),
    IF(LEFT(C1865,4)="2026",
      IFERROR(VLOOKUP(C1865,{'2026'!B:B,'2026'!A:A},2,FALSE),""),
      ""
    )
  )
)</f>
        <v/>
      </c>
    </row>
    <row r="1866" ht="22.5" customHeight="1">
      <c r="A1866" s="350"/>
      <c r="B1866" s="350"/>
      <c r="C1866" s="350"/>
      <c r="D1866" s="350"/>
      <c r="E1866" s="350"/>
      <c r="F1866" s="350"/>
      <c r="G1866" s="350"/>
      <c r="H1866" s="350"/>
      <c r="I1866" s="350"/>
      <c r="J1866" s="350" t="str">
        <f t="array" ref="J1866">IF(C1866="","",
  IF(LEFT(C1866,4)="2025",
    IFERROR(VLOOKUP(C1866,{'2025'!B:B,'2025'!A:A},2,FALSE),""),
    IF(LEFT(C1866,4)="2026",
      IFERROR(VLOOKUP(C1866,{'2026'!B:B,'2026'!A:A},2,FALSE),""),
      ""
    )
  )
)</f>
        <v/>
      </c>
    </row>
    <row r="1867" ht="22.5" customHeight="1">
      <c r="A1867" s="350"/>
      <c r="B1867" s="350"/>
      <c r="C1867" s="350"/>
      <c r="D1867" s="350"/>
      <c r="E1867" s="350"/>
      <c r="F1867" s="350"/>
      <c r="G1867" s="350"/>
      <c r="H1867" s="350"/>
      <c r="I1867" s="350"/>
      <c r="J1867" s="350" t="str">
        <f t="array" ref="J1867">IF(C1867="","",
  IF(LEFT(C1867,4)="2025",
    IFERROR(VLOOKUP(C1867,{'2025'!B:B,'2025'!A:A},2,FALSE),""),
    IF(LEFT(C1867,4)="2026",
      IFERROR(VLOOKUP(C1867,{'2026'!B:B,'2026'!A:A},2,FALSE),""),
      ""
    )
  )
)</f>
        <v/>
      </c>
    </row>
    <row r="1868" ht="22.5" customHeight="1">
      <c r="A1868" s="350"/>
      <c r="B1868" s="350"/>
      <c r="C1868" s="350"/>
      <c r="D1868" s="350"/>
      <c r="E1868" s="350"/>
      <c r="F1868" s="350"/>
      <c r="G1868" s="350"/>
      <c r="H1868" s="350"/>
      <c r="I1868" s="350"/>
      <c r="J1868" s="350" t="str">
        <f t="array" ref="J1868">IF(C1868="","",
  IF(LEFT(C1868,4)="2025",
    IFERROR(VLOOKUP(C1868,{'2025'!B:B,'2025'!A:A},2,FALSE),""),
    IF(LEFT(C1868,4)="2026",
      IFERROR(VLOOKUP(C1868,{'2026'!B:B,'2026'!A:A},2,FALSE),""),
      ""
    )
  )
)</f>
        <v/>
      </c>
    </row>
    <row r="1869" ht="22.5" customHeight="1">
      <c r="A1869" s="350"/>
      <c r="B1869" s="350"/>
      <c r="C1869" s="350"/>
      <c r="D1869" s="350"/>
      <c r="E1869" s="350"/>
      <c r="F1869" s="350"/>
      <c r="G1869" s="350"/>
      <c r="H1869" s="350"/>
      <c r="I1869" s="350"/>
      <c r="J1869" s="350" t="str">
        <f t="array" ref="J1869">IF(C1869="","",
  IF(LEFT(C1869,4)="2025",
    IFERROR(VLOOKUP(C1869,{'2025'!B:B,'2025'!A:A},2,FALSE),""),
    IF(LEFT(C1869,4)="2026",
      IFERROR(VLOOKUP(C1869,{'2026'!B:B,'2026'!A:A},2,FALSE),""),
      ""
    )
  )
)</f>
        <v/>
      </c>
    </row>
    <row r="1870" ht="22.5" customHeight="1">
      <c r="A1870" s="350"/>
      <c r="B1870" s="350"/>
      <c r="C1870" s="350"/>
      <c r="D1870" s="350"/>
      <c r="E1870" s="350"/>
      <c r="F1870" s="350"/>
      <c r="G1870" s="350"/>
      <c r="H1870" s="350"/>
      <c r="I1870" s="350"/>
      <c r="J1870" s="350" t="str">
        <f t="array" ref="J1870">IF(C1870="","",
  IF(LEFT(C1870,4)="2025",
    IFERROR(VLOOKUP(C1870,{'2025'!B:B,'2025'!A:A},2,FALSE),""),
    IF(LEFT(C1870,4)="2026",
      IFERROR(VLOOKUP(C1870,{'2026'!B:B,'2026'!A:A},2,FALSE),""),
      ""
    )
  )
)</f>
        <v/>
      </c>
    </row>
    <row r="1871" ht="22.5" customHeight="1">
      <c r="A1871" s="350"/>
      <c r="B1871" s="350"/>
      <c r="C1871" s="350"/>
      <c r="D1871" s="350"/>
      <c r="E1871" s="350"/>
      <c r="F1871" s="350"/>
      <c r="G1871" s="350"/>
      <c r="H1871" s="350"/>
      <c r="I1871" s="350"/>
      <c r="J1871" s="350" t="str">
        <f t="array" ref="J1871">IF(C1871="","",
  IF(LEFT(C1871,4)="2025",
    IFERROR(VLOOKUP(C1871,{'2025'!B:B,'2025'!A:A},2,FALSE),""),
    IF(LEFT(C1871,4)="2026",
      IFERROR(VLOOKUP(C1871,{'2026'!B:B,'2026'!A:A},2,FALSE),""),
      ""
    )
  )
)</f>
        <v/>
      </c>
    </row>
    <row r="1872" ht="22.5" customHeight="1">
      <c r="A1872" s="350"/>
      <c r="B1872" s="350"/>
      <c r="C1872" s="350"/>
      <c r="D1872" s="350"/>
      <c r="E1872" s="350"/>
      <c r="F1872" s="350"/>
      <c r="G1872" s="350"/>
      <c r="H1872" s="350"/>
      <c r="I1872" s="350"/>
      <c r="J1872" s="350" t="str">
        <f t="array" ref="J1872">IF(C1872="","",
  IF(LEFT(C1872,4)="2025",
    IFERROR(VLOOKUP(C1872,{'2025'!B:B,'2025'!A:A},2,FALSE),""),
    IF(LEFT(C1872,4)="2026",
      IFERROR(VLOOKUP(C1872,{'2026'!B:B,'2026'!A:A},2,FALSE),""),
      ""
    )
  )
)</f>
        <v/>
      </c>
    </row>
    <row r="1873" ht="22.5" customHeight="1">
      <c r="A1873" s="350"/>
      <c r="B1873" s="350"/>
      <c r="C1873" s="350"/>
      <c r="D1873" s="350"/>
      <c r="E1873" s="350"/>
      <c r="F1873" s="350"/>
      <c r="G1873" s="350"/>
      <c r="H1873" s="350"/>
      <c r="I1873" s="350"/>
      <c r="J1873" s="350" t="str">
        <f t="array" ref="J1873">IF(C1873="","",
  IF(LEFT(C1873,4)="2025",
    IFERROR(VLOOKUP(C1873,{'2025'!B:B,'2025'!A:A},2,FALSE),""),
    IF(LEFT(C1873,4)="2026",
      IFERROR(VLOOKUP(C1873,{'2026'!B:B,'2026'!A:A},2,FALSE),""),
      ""
    )
  )
)</f>
        <v/>
      </c>
    </row>
    <row r="1874" ht="22.5" customHeight="1">
      <c r="A1874" s="350"/>
      <c r="B1874" s="350"/>
      <c r="C1874" s="350"/>
      <c r="D1874" s="350"/>
      <c r="E1874" s="350"/>
      <c r="F1874" s="350"/>
      <c r="G1874" s="350"/>
      <c r="H1874" s="350"/>
      <c r="I1874" s="350"/>
      <c r="J1874" s="350" t="str">
        <f t="array" ref="J1874">IF(C1874="","",
  IF(LEFT(C1874,4)="2025",
    IFERROR(VLOOKUP(C1874,{'2025'!B:B,'2025'!A:A},2,FALSE),""),
    IF(LEFT(C1874,4)="2026",
      IFERROR(VLOOKUP(C1874,{'2026'!B:B,'2026'!A:A},2,FALSE),""),
      ""
    )
  )
)</f>
        <v/>
      </c>
    </row>
    <row r="1875" ht="22.5" customHeight="1">
      <c r="A1875" s="350"/>
      <c r="B1875" s="350"/>
      <c r="C1875" s="350"/>
      <c r="D1875" s="350"/>
      <c r="E1875" s="350"/>
      <c r="F1875" s="350"/>
      <c r="G1875" s="350"/>
      <c r="H1875" s="350"/>
      <c r="I1875" s="350"/>
      <c r="J1875" s="350" t="str">
        <f t="array" ref="J1875">IF(C1875="","",
  IF(LEFT(C1875,4)="2025",
    IFERROR(VLOOKUP(C1875,{'2025'!B:B,'2025'!A:A},2,FALSE),""),
    IF(LEFT(C1875,4)="2026",
      IFERROR(VLOOKUP(C1875,{'2026'!B:B,'2026'!A:A},2,FALSE),""),
      ""
    )
  )
)</f>
        <v/>
      </c>
    </row>
    <row r="1876" ht="22.5" customHeight="1">
      <c r="A1876" s="350"/>
      <c r="B1876" s="350"/>
      <c r="C1876" s="350"/>
      <c r="D1876" s="350"/>
      <c r="E1876" s="350"/>
      <c r="F1876" s="350"/>
      <c r="G1876" s="350"/>
      <c r="H1876" s="350"/>
      <c r="I1876" s="350"/>
      <c r="J1876" s="350" t="str">
        <f t="array" ref="J1876">IF(C1876="","",
  IF(LEFT(C1876,4)="2025",
    IFERROR(VLOOKUP(C1876,{'2025'!B:B,'2025'!A:A},2,FALSE),""),
    IF(LEFT(C1876,4)="2026",
      IFERROR(VLOOKUP(C1876,{'2026'!B:B,'2026'!A:A},2,FALSE),""),
      ""
    )
  )
)</f>
        <v/>
      </c>
    </row>
    <row r="1877" ht="22.5" customHeight="1">
      <c r="A1877" s="350"/>
      <c r="B1877" s="350"/>
      <c r="C1877" s="350"/>
      <c r="D1877" s="350"/>
      <c r="E1877" s="350"/>
      <c r="F1877" s="350"/>
      <c r="G1877" s="350"/>
      <c r="H1877" s="350"/>
      <c r="I1877" s="350"/>
      <c r="J1877" s="350" t="str">
        <f t="array" ref="J1877">IF(C1877="","",
  IF(LEFT(C1877,4)="2025",
    IFERROR(VLOOKUP(C1877,{'2025'!B:B,'2025'!A:A},2,FALSE),""),
    IF(LEFT(C1877,4)="2026",
      IFERROR(VLOOKUP(C1877,{'2026'!B:B,'2026'!A:A},2,FALSE),""),
      ""
    )
  )
)</f>
        <v/>
      </c>
    </row>
    <row r="1878" ht="22.5" customHeight="1">
      <c r="A1878" s="350"/>
      <c r="B1878" s="350"/>
      <c r="C1878" s="350"/>
      <c r="D1878" s="350"/>
      <c r="E1878" s="350"/>
      <c r="F1878" s="350"/>
      <c r="G1878" s="350"/>
      <c r="H1878" s="350"/>
      <c r="I1878" s="350"/>
      <c r="J1878" s="350" t="str">
        <f t="array" ref="J1878">IF(C1878="","",
  IF(LEFT(C1878,4)="2025",
    IFERROR(VLOOKUP(C1878,{'2025'!B:B,'2025'!A:A},2,FALSE),""),
    IF(LEFT(C1878,4)="2026",
      IFERROR(VLOOKUP(C1878,{'2026'!B:B,'2026'!A:A},2,FALSE),""),
      ""
    )
  )
)</f>
        <v/>
      </c>
    </row>
    <row r="1879" ht="22.5" customHeight="1">
      <c r="A1879" s="350"/>
      <c r="B1879" s="350"/>
      <c r="C1879" s="350"/>
      <c r="D1879" s="350"/>
      <c r="E1879" s="350"/>
      <c r="F1879" s="350"/>
      <c r="G1879" s="350"/>
      <c r="H1879" s="350"/>
      <c r="I1879" s="350"/>
      <c r="J1879" s="350" t="str">
        <f t="array" ref="J1879">IF(C1879="","",
  IF(LEFT(C1879,4)="2025",
    IFERROR(VLOOKUP(C1879,{'2025'!B:B,'2025'!A:A},2,FALSE),""),
    IF(LEFT(C1879,4)="2026",
      IFERROR(VLOOKUP(C1879,{'2026'!B:B,'2026'!A:A},2,FALSE),""),
      ""
    )
  )
)</f>
        <v/>
      </c>
    </row>
    <row r="1880" ht="22.5" customHeight="1">
      <c r="A1880" s="350"/>
      <c r="B1880" s="350"/>
      <c r="C1880" s="350"/>
      <c r="D1880" s="350"/>
      <c r="E1880" s="350"/>
      <c r="F1880" s="350"/>
      <c r="G1880" s="350"/>
      <c r="H1880" s="350"/>
      <c r="I1880" s="350"/>
      <c r="J1880" s="350" t="str">
        <f t="array" ref="J1880">IF(C1880="","",
  IF(LEFT(C1880,4)="2025",
    IFERROR(VLOOKUP(C1880,{'2025'!B:B,'2025'!A:A},2,FALSE),""),
    IF(LEFT(C1880,4)="2026",
      IFERROR(VLOOKUP(C1880,{'2026'!B:B,'2026'!A:A},2,FALSE),""),
      ""
    )
  )
)</f>
        <v/>
      </c>
    </row>
    <row r="1881" ht="22.5" customHeight="1">
      <c r="A1881" s="350"/>
      <c r="B1881" s="350"/>
      <c r="C1881" s="350"/>
      <c r="D1881" s="350"/>
      <c r="E1881" s="350"/>
      <c r="F1881" s="350"/>
      <c r="G1881" s="350"/>
      <c r="H1881" s="350"/>
      <c r="I1881" s="350"/>
      <c r="J1881" s="350" t="str">
        <f t="array" ref="J1881">IF(C1881="","",
  IF(LEFT(C1881,4)="2025",
    IFERROR(VLOOKUP(C1881,{'2025'!B:B,'2025'!A:A},2,FALSE),""),
    IF(LEFT(C1881,4)="2026",
      IFERROR(VLOOKUP(C1881,{'2026'!B:B,'2026'!A:A},2,FALSE),""),
      ""
    )
  )
)</f>
        <v/>
      </c>
    </row>
    <row r="1882" ht="22.5" customHeight="1">
      <c r="A1882" s="350"/>
      <c r="B1882" s="350"/>
      <c r="C1882" s="350"/>
      <c r="D1882" s="350"/>
      <c r="E1882" s="350"/>
      <c r="F1882" s="350"/>
      <c r="G1882" s="350"/>
      <c r="H1882" s="350"/>
      <c r="I1882" s="350"/>
      <c r="J1882" s="350" t="str">
        <f t="array" ref="J1882">IF(C1882="","",
  IF(LEFT(C1882,4)="2025",
    IFERROR(VLOOKUP(C1882,{'2025'!B:B,'2025'!A:A},2,FALSE),""),
    IF(LEFT(C1882,4)="2026",
      IFERROR(VLOOKUP(C1882,{'2026'!B:B,'2026'!A:A},2,FALSE),""),
      ""
    )
  )
)</f>
        <v/>
      </c>
    </row>
    <row r="1883" ht="22.5" customHeight="1">
      <c r="A1883" s="350"/>
      <c r="B1883" s="350"/>
      <c r="C1883" s="350"/>
      <c r="D1883" s="350"/>
      <c r="E1883" s="350"/>
      <c r="F1883" s="350"/>
      <c r="G1883" s="350"/>
      <c r="H1883" s="350"/>
      <c r="I1883" s="350"/>
      <c r="J1883" s="350" t="str">
        <f t="array" ref="J1883">IF(C1883="","",
  IF(LEFT(C1883,4)="2025",
    IFERROR(VLOOKUP(C1883,{'2025'!B:B,'2025'!A:A},2,FALSE),""),
    IF(LEFT(C1883,4)="2026",
      IFERROR(VLOOKUP(C1883,{'2026'!B:B,'2026'!A:A},2,FALSE),""),
      ""
    )
  )
)</f>
        <v/>
      </c>
    </row>
    <row r="1884" ht="22.5" customHeight="1">
      <c r="A1884" s="350"/>
      <c r="B1884" s="350"/>
      <c r="C1884" s="350"/>
      <c r="D1884" s="350"/>
      <c r="E1884" s="350"/>
      <c r="F1884" s="350"/>
      <c r="G1884" s="350"/>
      <c r="H1884" s="350"/>
      <c r="I1884" s="350"/>
      <c r="J1884" s="350" t="str">
        <f t="array" ref="J1884">IF(C1884="","",
  IF(LEFT(C1884,4)="2025",
    IFERROR(VLOOKUP(C1884,{'2025'!B:B,'2025'!A:A},2,FALSE),""),
    IF(LEFT(C1884,4)="2026",
      IFERROR(VLOOKUP(C1884,{'2026'!B:B,'2026'!A:A},2,FALSE),""),
      ""
    )
  )
)</f>
        <v/>
      </c>
    </row>
    <row r="1885" ht="22.5" customHeight="1">
      <c r="A1885" s="350"/>
      <c r="B1885" s="350"/>
      <c r="C1885" s="350"/>
      <c r="D1885" s="350"/>
      <c r="E1885" s="350"/>
      <c r="F1885" s="350"/>
      <c r="G1885" s="350"/>
      <c r="H1885" s="350"/>
      <c r="I1885" s="350"/>
      <c r="J1885" s="350" t="str">
        <f t="array" ref="J1885">IF(C1885="","",
  IF(LEFT(C1885,4)="2025",
    IFERROR(VLOOKUP(C1885,{'2025'!B:B,'2025'!A:A},2,FALSE),""),
    IF(LEFT(C1885,4)="2026",
      IFERROR(VLOOKUP(C1885,{'2026'!B:B,'2026'!A:A},2,FALSE),""),
      ""
    )
  )
)</f>
        <v/>
      </c>
    </row>
    <row r="1886" ht="22.5" customHeight="1">
      <c r="A1886" s="350"/>
      <c r="B1886" s="350"/>
      <c r="C1886" s="350"/>
      <c r="D1886" s="350"/>
      <c r="E1886" s="350"/>
      <c r="F1886" s="350"/>
      <c r="G1886" s="350"/>
      <c r="H1886" s="350"/>
      <c r="I1886" s="350"/>
      <c r="J1886" s="350" t="str">
        <f t="array" ref="J1886">IF(C1886="","",
  IF(LEFT(C1886,4)="2025",
    IFERROR(VLOOKUP(C1886,{'2025'!B:B,'2025'!A:A},2,FALSE),""),
    IF(LEFT(C1886,4)="2026",
      IFERROR(VLOOKUP(C1886,{'2026'!B:B,'2026'!A:A},2,FALSE),""),
      ""
    )
  )
)</f>
        <v/>
      </c>
    </row>
    <row r="1887" ht="22.5" customHeight="1">
      <c r="A1887" s="350"/>
      <c r="B1887" s="350"/>
      <c r="C1887" s="350"/>
      <c r="D1887" s="350"/>
      <c r="E1887" s="350"/>
      <c r="F1887" s="350"/>
      <c r="G1887" s="350"/>
      <c r="H1887" s="350"/>
      <c r="I1887" s="350"/>
      <c r="J1887" s="350" t="str">
        <f t="array" ref="J1887">IF(C1887="","",
  IF(LEFT(C1887,4)="2025",
    IFERROR(VLOOKUP(C1887,{'2025'!B:B,'2025'!A:A},2,FALSE),""),
    IF(LEFT(C1887,4)="2026",
      IFERROR(VLOOKUP(C1887,{'2026'!B:B,'2026'!A:A},2,FALSE),""),
      ""
    )
  )
)</f>
        <v/>
      </c>
    </row>
    <row r="1888" ht="22.5" customHeight="1">
      <c r="A1888" s="350"/>
      <c r="B1888" s="350"/>
      <c r="C1888" s="350"/>
      <c r="D1888" s="350"/>
      <c r="E1888" s="350"/>
      <c r="F1888" s="350"/>
      <c r="G1888" s="350"/>
      <c r="H1888" s="350"/>
      <c r="I1888" s="350"/>
      <c r="J1888" s="350" t="str">
        <f t="array" ref="J1888">IF(C1888="","",
  IF(LEFT(C1888,4)="2025",
    IFERROR(VLOOKUP(C1888,{'2025'!B:B,'2025'!A:A},2,FALSE),""),
    IF(LEFT(C1888,4)="2026",
      IFERROR(VLOOKUP(C1888,{'2026'!B:B,'2026'!A:A},2,FALSE),""),
      ""
    )
  )
)</f>
        <v/>
      </c>
    </row>
    <row r="1889" ht="22.5" customHeight="1">
      <c r="A1889" s="350"/>
      <c r="B1889" s="350"/>
      <c r="C1889" s="350"/>
      <c r="D1889" s="350"/>
      <c r="E1889" s="350"/>
      <c r="F1889" s="350"/>
      <c r="G1889" s="350"/>
      <c r="H1889" s="350"/>
      <c r="I1889" s="350"/>
      <c r="J1889" s="350" t="str">
        <f t="array" ref="J1889">IF(C1889="","",
  IF(LEFT(C1889,4)="2025",
    IFERROR(VLOOKUP(C1889,{'2025'!B:B,'2025'!A:A},2,FALSE),""),
    IF(LEFT(C1889,4)="2026",
      IFERROR(VLOOKUP(C1889,{'2026'!B:B,'2026'!A:A},2,FALSE),""),
      ""
    )
  )
)</f>
        <v/>
      </c>
    </row>
    <row r="1890" ht="22.5" customHeight="1">
      <c r="A1890" s="350"/>
      <c r="B1890" s="350"/>
      <c r="C1890" s="350"/>
      <c r="D1890" s="350"/>
      <c r="E1890" s="350"/>
      <c r="F1890" s="350"/>
      <c r="G1890" s="350"/>
      <c r="H1890" s="350"/>
      <c r="I1890" s="350"/>
      <c r="J1890" s="350" t="str">
        <f t="array" ref="J1890">IF(C1890="","",
  IF(LEFT(C1890,4)="2025",
    IFERROR(VLOOKUP(C1890,{'2025'!B:B,'2025'!A:A},2,FALSE),""),
    IF(LEFT(C1890,4)="2026",
      IFERROR(VLOOKUP(C1890,{'2026'!B:B,'2026'!A:A},2,FALSE),""),
      ""
    )
  )
)</f>
        <v/>
      </c>
    </row>
    <row r="1891" ht="22.5" customHeight="1">
      <c r="A1891" s="350"/>
      <c r="B1891" s="350"/>
      <c r="C1891" s="350"/>
      <c r="D1891" s="350"/>
      <c r="E1891" s="350"/>
      <c r="F1891" s="350"/>
      <c r="G1891" s="350"/>
      <c r="H1891" s="350"/>
      <c r="I1891" s="350"/>
      <c r="J1891" s="350" t="str">
        <f t="array" ref="J1891">IF(C1891="","",
  IF(LEFT(C1891,4)="2025",
    IFERROR(VLOOKUP(C1891,{'2025'!B:B,'2025'!A:A},2,FALSE),""),
    IF(LEFT(C1891,4)="2026",
      IFERROR(VLOOKUP(C1891,{'2026'!B:B,'2026'!A:A},2,FALSE),""),
      ""
    )
  )
)</f>
        <v/>
      </c>
    </row>
    <row r="1892" ht="22.5" customHeight="1">
      <c r="A1892" s="350"/>
      <c r="B1892" s="350"/>
      <c r="C1892" s="350"/>
      <c r="D1892" s="350"/>
      <c r="E1892" s="350"/>
      <c r="F1892" s="350"/>
      <c r="G1892" s="350"/>
      <c r="H1892" s="350"/>
      <c r="I1892" s="350"/>
      <c r="J1892" s="350" t="str">
        <f t="array" ref="J1892">IF(C1892="","",
  IF(LEFT(C1892,4)="2025",
    IFERROR(VLOOKUP(C1892,{'2025'!B:B,'2025'!A:A},2,FALSE),""),
    IF(LEFT(C1892,4)="2026",
      IFERROR(VLOOKUP(C1892,{'2026'!B:B,'2026'!A:A},2,FALSE),""),
      ""
    )
  )
)</f>
        <v/>
      </c>
    </row>
    <row r="1893" ht="22.5" customHeight="1">
      <c r="A1893" s="350"/>
      <c r="B1893" s="350"/>
      <c r="C1893" s="350"/>
      <c r="D1893" s="350"/>
      <c r="E1893" s="350"/>
      <c r="F1893" s="350"/>
      <c r="G1893" s="350"/>
      <c r="H1893" s="350"/>
      <c r="I1893" s="350"/>
      <c r="J1893" s="350" t="str">
        <f t="array" ref="J1893">IF(C1893="","",
  IF(LEFT(C1893,4)="2025",
    IFERROR(VLOOKUP(C1893,{'2025'!B:B,'2025'!A:A},2,FALSE),""),
    IF(LEFT(C1893,4)="2026",
      IFERROR(VLOOKUP(C1893,{'2026'!B:B,'2026'!A:A},2,FALSE),""),
      ""
    )
  )
)</f>
        <v/>
      </c>
    </row>
    <row r="1894" ht="22.5" customHeight="1">
      <c r="A1894" s="350"/>
      <c r="B1894" s="350"/>
      <c r="C1894" s="350"/>
      <c r="D1894" s="350"/>
      <c r="E1894" s="350"/>
      <c r="F1894" s="350"/>
      <c r="G1894" s="350"/>
      <c r="H1894" s="350"/>
      <c r="I1894" s="350"/>
      <c r="J1894" s="350" t="str">
        <f t="array" ref="J1894">IF(C1894="","",
  IF(LEFT(C1894,4)="2025",
    IFERROR(VLOOKUP(C1894,{'2025'!B:B,'2025'!A:A},2,FALSE),""),
    IF(LEFT(C1894,4)="2026",
      IFERROR(VLOOKUP(C1894,{'2026'!B:B,'2026'!A:A},2,FALSE),""),
      ""
    )
  )
)</f>
        <v/>
      </c>
    </row>
    <row r="1895" ht="22.5" customHeight="1">
      <c r="A1895" s="350"/>
      <c r="B1895" s="350"/>
      <c r="C1895" s="350"/>
      <c r="D1895" s="350"/>
      <c r="E1895" s="350"/>
      <c r="F1895" s="350"/>
      <c r="G1895" s="350"/>
      <c r="H1895" s="350"/>
      <c r="I1895" s="350"/>
      <c r="J1895" s="350" t="str">
        <f t="array" ref="J1895">IF(C1895="","",
  IF(LEFT(C1895,4)="2025",
    IFERROR(VLOOKUP(C1895,{'2025'!B:B,'2025'!A:A},2,FALSE),""),
    IF(LEFT(C1895,4)="2026",
      IFERROR(VLOOKUP(C1895,{'2026'!B:B,'2026'!A:A},2,FALSE),""),
      ""
    )
  )
)</f>
        <v/>
      </c>
    </row>
    <row r="1896" ht="22.5" customHeight="1">
      <c r="A1896" s="350"/>
      <c r="B1896" s="350"/>
      <c r="C1896" s="350"/>
      <c r="D1896" s="350"/>
      <c r="E1896" s="350"/>
      <c r="F1896" s="350"/>
      <c r="G1896" s="350"/>
      <c r="H1896" s="350"/>
      <c r="I1896" s="350"/>
      <c r="J1896" s="350" t="str">
        <f t="array" ref="J1896">IF(C1896="","",
  IF(LEFT(C1896,4)="2025",
    IFERROR(VLOOKUP(C1896,{'2025'!B:B,'2025'!A:A},2,FALSE),""),
    IF(LEFT(C1896,4)="2026",
      IFERROR(VLOOKUP(C1896,{'2026'!B:B,'2026'!A:A},2,FALSE),""),
      ""
    )
  )
)</f>
        <v/>
      </c>
    </row>
    <row r="1897" ht="22.5" customHeight="1">
      <c r="A1897" s="350"/>
      <c r="B1897" s="350"/>
      <c r="C1897" s="350"/>
      <c r="D1897" s="350"/>
      <c r="E1897" s="350"/>
      <c r="F1897" s="350"/>
      <c r="G1897" s="350"/>
      <c r="H1897" s="350"/>
      <c r="I1897" s="350"/>
      <c r="J1897" s="350" t="str">
        <f t="array" ref="J1897">IF(C1897="","",
  IF(LEFT(C1897,4)="2025",
    IFERROR(VLOOKUP(C1897,{'2025'!B:B,'2025'!A:A},2,FALSE),""),
    IF(LEFT(C1897,4)="2026",
      IFERROR(VLOOKUP(C1897,{'2026'!B:B,'2026'!A:A},2,FALSE),""),
      ""
    )
  )
)</f>
        <v/>
      </c>
    </row>
    <row r="1898" ht="22.5" customHeight="1">
      <c r="A1898" s="350"/>
      <c r="B1898" s="350"/>
      <c r="C1898" s="350"/>
      <c r="D1898" s="350"/>
      <c r="E1898" s="350"/>
      <c r="F1898" s="350"/>
      <c r="G1898" s="350"/>
      <c r="H1898" s="350"/>
      <c r="I1898" s="350"/>
      <c r="J1898" s="350" t="str">
        <f t="array" ref="J1898">IF(C1898="","",
  IF(LEFT(C1898,4)="2025",
    IFERROR(VLOOKUP(C1898,{'2025'!B:B,'2025'!A:A},2,FALSE),""),
    IF(LEFT(C1898,4)="2026",
      IFERROR(VLOOKUP(C1898,{'2026'!B:B,'2026'!A:A},2,FALSE),""),
      ""
    )
  )
)</f>
        <v/>
      </c>
    </row>
    <row r="1899" ht="22.5" customHeight="1">
      <c r="A1899" s="350"/>
      <c r="B1899" s="350"/>
      <c r="C1899" s="350"/>
      <c r="D1899" s="350"/>
      <c r="E1899" s="350"/>
      <c r="F1899" s="350"/>
      <c r="G1899" s="350"/>
      <c r="H1899" s="350"/>
      <c r="I1899" s="350"/>
      <c r="J1899" s="350" t="str">
        <f t="array" ref="J1899">IF(C1899="","",
  IF(LEFT(C1899,4)="2025",
    IFERROR(VLOOKUP(C1899,{'2025'!B:B,'2025'!A:A},2,FALSE),""),
    IF(LEFT(C1899,4)="2026",
      IFERROR(VLOOKUP(C1899,{'2026'!B:B,'2026'!A:A},2,FALSE),""),
      ""
    )
  )
)</f>
        <v/>
      </c>
    </row>
    <row r="1900" ht="22.5" customHeight="1">
      <c r="A1900" s="350"/>
      <c r="B1900" s="350"/>
      <c r="C1900" s="350"/>
      <c r="D1900" s="350"/>
      <c r="E1900" s="350"/>
      <c r="F1900" s="350"/>
      <c r="G1900" s="350"/>
      <c r="H1900" s="350"/>
      <c r="I1900" s="350"/>
      <c r="J1900" s="350" t="str">
        <f t="array" ref="J1900">IF(C1900="","",
  IF(LEFT(C1900,4)="2025",
    IFERROR(VLOOKUP(C1900,{'2025'!B:B,'2025'!A:A},2,FALSE),""),
    IF(LEFT(C1900,4)="2026",
      IFERROR(VLOOKUP(C1900,{'2026'!B:B,'2026'!A:A},2,FALSE),""),
      ""
    )
  )
)</f>
        <v/>
      </c>
    </row>
    <row r="1901" ht="22.5" customHeight="1">
      <c r="A1901" s="350"/>
      <c r="B1901" s="350"/>
      <c r="C1901" s="350"/>
      <c r="D1901" s="350"/>
      <c r="E1901" s="350"/>
      <c r="F1901" s="350"/>
      <c r="G1901" s="350"/>
      <c r="H1901" s="350"/>
      <c r="I1901" s="350"/>
      <c r="J1901" s="350" t="str">
        <f t="array" ref="J1901">IF(C1901="","",
  IF(LEFT(C1901,4)="2025",
    IFERROR(VLOOKUP(C1901,{'2025'!B:B,'2025'!A:A},2,FALSE),""),
    IF(LEFT(C1901,4)="2026",
      IFERROR(VLOOKUP(C1901,{'2026'!B:B,'2026'!A:A},2,FALSE),""),
      ""
    )
  )
)</f>
        <v/>
      </c>
    </row>
    <row r="1902" ht="22.5" customHeight="1">
      <c r="A1902" s="350"/>
      <c r="B1902" s="350"/>
      <c r="C1902" s="350"/>
      <c r="D1902" s="350"/>
      <c r="E1902" s="350"/>
      <c r="F1902" s="350"/>
      <c r="G1902" s="350"/>
      <c r="H1902" s="350"/>
      <c r="I1902" s="350"/>
      <c r="J1902" s="350" t="str">
        <f t="array" ref="J1902">IF(C1902="","",
  IF(LEFT(C1902,4)="2025",
    IFERROR(VLOOKUP(C1902,{'2025'!B:B,'2025'!A:A},2,FALSE),""),
    IF(LEFT(C1902,4)="2026",
      IFERROR(VLOOKUP(C1902,{'2026'!B:B,'2026'!A:A},2,FALSE),""),
      ""
    )
  )
)</f>
        <v/>
      </c>
    </row>
    <row r="1903" ht="22.5" customHeight="1">
      <c r="A1903" s="350"/>
      <c r="B1903" s="350"/>
      <c r="C1903" s="350"/>
      <c r="D1903" s="350"/>
      <c r="E1903" s="350"/>
      <c r="F1903" s="350"/>
      <c r="G1903" s="350"/>
      <c r="H1903" s="350"/>
      <c r="I1903" s="350"/>
      <c r="J1903" s="350" t="str">
        <f t="array" ref="J1903">IF(C1903="","",
  IF(LEFT(C1903,4)="2025",
    IFERROR(VLOOKUP(C1903,{'2025'!B:B,'2025'!A:A},2,FALSE),""),
    IF(LEFT(C1903,4)="2026",
      IFERROR(VLOOKUP(C1903,{'2026'!B:B,'2026'!A:A},2,FALSE),""),
      ""
    )
  )
)</f>
        <v/>
      </c>
    </row>
    <row r="1904" ht="22.5" customHeight="1">
      <c r="A1904" s="350"/>
      <c r="B1904" s="350"/>
      <c r="C1904" s="350"/>
      <c r="D1904" s="350"/>
      <c r="E1904" s="350"/>
      <c r="F1904" s="350"/>
      <c r="G1904" s="350"/>
      <c r="H1904" s="350"/>
      <c r="I1904" s="350"/>
      <c r="J1904" s="350" t="str">
        <f t="array" ref="J1904">IF(C1904="","",
  IF(LEFT(C1904,4)="2025",
    IFERROR(VLOOKUP(C1904,{'2025'!B:B,'2025'!A:A},2,FALSE),""),
    IF(LEFT(C1904,4)="2026",
      IFERROR(VLOOKUP(C1904,{'2026'!B:B,'2026'!A:A},2,FALSE),""),
      ""
    )
  )
)</f>
        <v/>
      </c>
    </row>
    <row r="1905" ht="22.5" customHeight="1">
      <c r="A1905" s="350"/>
      <c r="B1905" s="350"/>
      <c r="C1905" s="350"/>
      <c r="D1905" s="350"/>
      <c r="E1905" s="350"/>
      <c r="F1905" s="350"/>
      <c r="G1905" s="350"/>
      <c r="H1905" s="350"/>
      <c r="I1905" s="350"/>
      <c r="J1905" s="350" t="str">
        <f t="array" ref="J1905">IF(C1905="","",
  IF(LEFT(C1905,4)="2025",
    IFERROR(VLOOKUP(C1905,{'2025'!B:B,'2025'!A:A},2,FALSE),""),
    IF(LEFT(C1905,4)="2026",
      IFERROR(VLOOKUP(C1905,{'2026'!B:B,'2026'!A:A},2,FALSE),""),
      ""
    )
  )
)</f>
        <v/>
      </c>
    </row>
    <row r="1906" ht="22.5" customHeight="1">
      <c r="A1906" s="350"/>
      <c r="B1906" s="350"/>
      <c r="C1906" s="350"/>
      <c r="D1906" s="350"/>
      <c r="E1906" s="350"/>
      <c r="F1906" s="350"/>
      <c r="G1906" s="350"/>
      <c r="H1906" s="350"/>
      <c r="I1906" s="350"/>
      <c r="J1906" s="350" t="str">
        <f t="array" ref="J1906">IF(C1906="","",
  IF(LEFT(C1906,4)="2025",
    IFERROR(VLOOKUP(C1906,{'2025'!B:B,'2025'!A:A},2,FALSE),""),
    IF(LEFT(C1906,4)="2026",
      IFERROR(VLOOKUP(C1906,{'2026'!B:B,'2026'!A:A},2,FALSE),""),
      ""
    )
  )
)</f>
        <v/>
      </c>
    </row>
    <row r="1907" ht="22.5" customHeight="1">
      <c r="A1907" s="350"/>
      <c r="B1907" s="350"/>
      <c r="C1907" s="350"/>
      <c r="D1907" s="350"/>
      <c r="E1907" s="350"/>
      <c r="F1907" s="350"/>
      <c r="G1907" s="350"/>
      <c r="H1907" s="350"/>
      <c r="I1907" s="350"/>
      <c r="J1907" s="350" t="str">
        <f t="array" ref="J1907">IF(C1907="","",
  IF(LEFT(C1907,4)="2025",
    IFERROR(VLOOKUP(C1907,{'2025'!B:B,'2025'!A:A},2,FALSE),""),
    IF(LEFT(C1907,4)="2026",
      IFERROR(VLOOKUP(C1907,{'2026'!B:B,'2026'!A:A},2,FALSE),""),
      ""
    )
  )
)</f>
        <v/>
      </c>
    </row>
    <row r="1908" ht="22.5" customHeight="1">
      <c r="A1908" s="350"/>
      <c r="B1908" s="350"/>
      <c r="C1908" s="350"/>
      <c r="D1908" s="350"/>
      <c r="E1908" s="350"/>
      <c r="F1908" s="350"/>
      <c r="G1908" s="350"/>
      <c r="H1908" s="350"/>
      <c r="I1908" s="350"/>
      <c r="J1908" s="350" t="str">
        <f t="array" ref="J1908">IF(C1908="","",
  IF(LEFT(C1908,4)="2025",
    IFERROR(VLOOKUP(C1908,{'2025'!B:B,'2025'!A:A},2,FALSE),""),
    IF(LEFT(C1908,4)="2026",
      IFERROR(VLOOKUP(C1908,{'2026'!B:B,'2026'!A:A},2,FALSE),""),
      ""
    )
  )
)</f>
        <v/>
      </c>
    </row>
    <row r="1909" ht="22.5" customHeight="1">
      <c r="A1909" s="350"/>
      <c r="B1909" s="350"/>
      <c r="C1909" s="350"/>
      <c r="D1909" s="350"/>
      <c r="E1909" s="350"/>
      <c r="F1909" s="350"/>
      <c r="G1909" s="350"/>
      <c r="H1909" s="350"/>
      <c r="I1909" s="350"/>
      <c r="J1909" s="350" t="str">
        <f t="array" ref="J1909">IF(C1909="","",
  IF(LEFT(C1909,4)="2025",
    IFERROR(VLOOKUP(C1909,{'2025'!B:B,'2025'!A:A},2,FALSE),""),
    IF(LEFT(C1909,4)="2026",
      IFERROR(VLOOKUP(C1909,{'2026'!B:B,'2026'!A:A},2,FALSE),""),
      ""
    )
  )
)</f>
        <v/>
      </c>
    </row>
    <row r="1910" ht="22.5" customHeight="1">
      <c r="A1910" s="350"/>
      <c r="B1910" s="350"/>
      <c r="C1910" s="350"/>
      <c r="D1910" s="350"/>
      <c r="E1910" s="350"/>
      <c r="F1910" s="350"/>
      <c r="G1910" s="350"/>
      <c r="H1910" s="350"/>
      <c r="I1910" s="350"/>
      <c r="J1910" s="350" t="str">
        <f t="array" ref="J1910">IF(C1910="","",
  IF(LEFT(C1910,4)="2025",
    IFERROR(VLOOKUP(C1910,{'2025'!B:B,'2025'!A:A},2,FALSE),""),
    IF(LEFT(C1910,4)="2026",
      IFERROR(VLOOKUP(C1910,{'2026'!B:B,'2026'!A:A},2,FALSE),""),
      ""
    )
  )
)</f>
        <v/>
      </c>
    </row>
    <row r="1911" ht="22.5" customHeight="1">
      <c r="A1911" s="350"/>
      <c r="B1911" s="350"/>
      <c r="C1911" s="350"/>
      <c r="D1911" s="350"/>
      <c r="E1911" s="350"/>
      <c r="F1911" s="350"/>
      <c r="G1911" s="350"/>
      <c r="H1911" s="350"/>
      <c r="I1911" s="350"/>
      <c r="J1911" s="350" t="str">
        <f t="array" ref="J1911">IF(C1911="","",
  IF(LEFT(C1911,4)="2025",
    IFERROR(VLOOKUP(C1911,{'2025'!B:B,'2025'!A:A},2,FALSE),""),
    IF(LEFT(C1911,4)="2026",
      IFERROR(VLOOKUP(C1911,{'2026'!B:B,'2026'!A:A},2,FALSE),""),
      ""
    )
  )
)</f>
        <v/>
      </c>
    </row>
    <row r="1912" ht="22.5" customHeight="1">
      <c r="A1912" s="350"/>
      <c r="B1912" s="350"/>
      <c r="C1912" s="350"/>
      <c r="D1912" s="350"/>
      <c r="E1912" s="350"/>
      <c r="F1912" s="350"/>
      <c r="G1912" s="350"/>
      <c r="H1912" s="350"/>
      <c r="I1912" s="350"/>
      <c r="J1912" s="350" t="str">
        <f t="array" ref="J1912">IF(C1912="","",
  IF(LEFT(C1912,4)="2025",
    IFERROR(VLOOKUP(C1912,{'2025'!B:B,'2025'!A:A},2,FALSE),""),
    IF(LEFT(C1912,4)="2026",
      IFERROR(VLOOKUP(C1912,{'2026'!B:B,'2026'!A:A},2,FALSE),""),
      ""
    )
  )
)</f>
        <v/>
      </c>
    </row>
    <row r="1913" ht="22.5" customHeight="1">
      <c r="A1913" s="350"/>
      <c r="B1913" s="350"/>
      <c r="C1913" s="350"/>
      <c r="D1913" s="350"/>
      <c r="E1913" s="350"/>
      <c r="F1913" s="350"/>
      <c r="G1913" s="350"/>
      <c r="H1913" s="350"/>
      <c r="I1913" s="350"/>
      <c r="J1913" s="350" t="str">
        <f t="array" ref="J1913">IF(C1913="","",
  IF(LEFT(C1913,4)="2025",
    IFERROR(VLOOKUP(C1913,{'2025'!B:B,'2025'!A:A},2,FALSE),""),
    IF(LEFT(C1913,4)="2026",
      IFERROR(VLOOKUP(C1913,{'2026'!B:B,'2026'!A:A},2,FALSE),""),
      ""
    )
  )
)</f>
        <v/>
      </c>
    </row>
    <row r="1914" ht="22.5" customHeight="1">
      <c r="A1914" s="350"/>
      <c r="B1914" s="350"/>
      <c r="C1914" s="350"/>
      <c r="D1914" s="350"/>
      <c r="E1914" s="350"/>
      <c r="F1914" s="350"/>
      <c r="G1914" s="350"/>
      <c r="H1914" s="350"/>
      <c r="I1914" s="350"/>
      <c r="J1914" s="350" t="str">
        <f t="array" ref="J1914">IF(C1914="","",
  IF(LEFT(C1914,4)="2025",
    IFERROR(VLOOKUP(C1914,{'2025'!B:B,'2025'!A:A},2,FALSE),""),
    IF(LEFT(C1914,4)="2026",
      IFERROR(VLOOKUP(C1914,{'2026'!B:B,'2026'!A:A},2,FALSE),""),
      ""
    )
  )
)</f>
        <v/>
      </c>
    </row>
    <row r="1915" ht="22.5" customHeight="1">
      <c r="A1915" s="350"/>
      <c r="B1915" s="350"/>
      <c r="C1915" s="350"/>
      <c r="D1915" s="350"/>
      <c r="E1915" s="350"/>
      <c r="F1915" s="350"/>
      <c r="G1915" s="350"/>
      <c r="H1915" s="350"/>
      <c r="I1915" s="350"/>
      <c r="J1915" s="350" t="str">
        <f t="array" ref="J1915">IF(C1915="","",
  IF(LEFT(C1915,4)="2025",
    IFERROR(VLOOKUP(C1915,{'2025'!B:B,'2025'!A:A},2,FALSE),""),
    IF(LEFT(C1915,4)="2026",
      IFERROR(VLOOKUP(C1915,{'2026'!B:B,'2026'!A:A},2,FALSE),""),
      ""
    )
  )
)</f>
        <v/>
      </c>
    </row>
    <row r="1916" ht="22.5" customHeight="1">
      <c r="A1916" s="350"/>
      <c r="B1916" s="350"/>
      <c r="C1916" s="350"/>
      <c r="D1916" s="350"/>
      <c r="E1916" s="350"/>
      <c r="F1916" s="350"/>
      <c r="G1916" s="350"/>
      <c r="H1916" s="350"/>
      <c r="I1916" s="350"/>
      <c r="J1916" s="350" t="str">
        <f t="array" ref="J1916">IF(C1916="","",
  IF(LEFT(C1916,4)="2025",
    IFERROR(VLOOKUP(C1916,{'2025'!B:B,'2025'!A:A},2,FALSE),""),
    IF(LEFT(C1916,4)="2026",
      IFERROR(VLOOKUP(C1916,{'2026'!B:B,'2026'!A:A},2,FALSE),""),
      ""
    )
  )
)</f>
        <v/>
      </c>
    </row>
    <row r="1917" ht="22.5" customHeight="1">
      <c r="A1917" s="350"/>
      <c r="B1917" s="350"/>
      <c r="C1917" s="350"/>
      <c r="D1917" s="350"/>
      <c r="E1917" s="350"/>
      <c r="F1917" s="350"/>
      <c r="G1917" s="350"/>
      <c r="H1917" s="350"/>
      <c r="I1917" s="350"/>
      <c r="J1917" s="350" t="str">
        <f t="array" ref="J1917">IF(C1917="","",
  IF(LEFT(C1917,4)="2025",
    IFERROR(VLOOKUP(C1917,{'2025'!B:B,'2025'!A:A},2,FALSE),""),
    IF(LEFT(C1917,4)="2026",
      IFERROR(VLOOKUP(C1917,{'2026'!B:B,'2026'!A:A},2,FALSE),""),
      ""
    )
  )
)</f>
        <v/>
      </c>
    </row>
    <row r="1918" ht="22.5" customHeight="1">
      <c r="A1918" s="350"/>
      <c r="B1918" s="350"/>
      <c r="C1918" s="350"/>
      <c r="D1918" s="350"/>
      <c r="E1918" s="350"/>
      <c r="F1918" s="350"/>
      <c r="G1918" s="350"/>
      <c r="H1918" s="350"/>
      <c r="I1918" s="350"/>
      <c r="J1918" s="350" t="str">
        <f t="array" ref="J1918">IF(C1918="","",
  IF(LEFT(C1918,4)="2025",
    IFERROR(VLOOKUP(C1918,{'2025'!B:B,'2025'!A:A},2,FALSE),""),
    IF(LEFT(C1918,4)="2026",
      IFERROR(VLOOKUP(C1918,{'2026'!B:B,'2026'!A:A},2,FALSE),""),
      ""
    )
  )
)</f>
        <v/>
      </c>
    </row>
    <row r="1919" ht="22.5" customHeight="1">
      <c r="A1919" s="350"/>
      <c r="B1919" s="350"/>
      <c r="C1919" s="350"/>
      <c r="D1919" s="350"/>
      <c r="E1919" s="350"/>
      <c r="F1919" s="350"/>
      <c r="G1919" s="350"/>
      <c r="H1919" s="350"/>
      <c r="I1919" s="350"/>
      <c r="J1919" s="350" t="str">
        <f t="array" ref="J1919">IF(C1919="","",
  IF(LEFT(C1919,4)="2025",
    IFERROR(VLOOKUP(C1919,{'2025'!B:B,'2025'!A:A},2,FALSE),""),
    IF(LEFT(C1919,4)="2026",
      IFERROR(VLOOKUP(C1919,{'2026'!B:B,'2026'!A:A},2,FALSE),""),
      ""
    )
  )
)</f>
        <v/>
      </c>
    </row>
    <row r="1920" ht="22.5" customHeight="1">
      <c r="A1920" s="350"/>
      <c r="B1920" s="350"/>
      <c r="C1920" s="350"/>
      <c r="D1920" s="350"/>
      <c r="E1920" s="350"/>
      <c r="F1920" s="350"/>
      <c r="G1920" s="350"/>
      <c r="H1920" s="350"/>
      <c r="I1920" s="350"/>
      <c r="J1920" s="350" t="str">
        <f t="array" ref="J1920">IF(C1920="","",
  IF(LEFT(C1920,4)="2025",
    IFERROR(VLOOKUP(C1920,{'2025'!B:B,'2025'!A:A},2,FALSE),""),
    IF(LEFT(C1920,4)="2026",
      IFERROR(VLOOKUP(C1920,{'2026'!B:B,'2026'!A:A},2,FALSE),""),
      ""
    )
  )
)</f>
        <v/>
      </c>
    </row>
    <row r="1921" ht="22.5" customHeight="1">
      <c r="A1921" s="350"/>
      <c r="B1921" s="350"/>
      <c r="C1921" s="350"/>
      <c r="D1921" s="350"/>
      <c r="E1921" s="350"/>
      <c r="F1921" s="350"/>
      <c r="G1921" s="350"/>
      <c r="H1921" s="350"/>
      <c r="I1921" s="350"/>
      <c r="J1921" s="350" t="str">
        <f t="array" ref="J1921">IF(C1921="","",
  IF(LEFT(C1921,4)="2025",
    IFERROR(VLOOKUP(C1921,{'2025'!B:B,'2025'!A:A},2,FALSE),""),
    IF(LEFT(C1921,4)="2026",
      IFERROR(VLOOKUP(C1921,{'2026'!B:B,'2026'!A:A},2,FALSE),""),
      ""
    )
  )
)</f>
        <v/>
      </c>
    </row>
    <row r="1922" ht="22.5" customHeight="1">
      <c r="A1922" s="350"/>
      <c r="B1922" s="350"/>
      <c r="C1922" s="350"/>
      <c r="D1922" s="350"/>
      <c r="E1922" s="350"/>
      <c r="F1922" s="350"/>
      <c r="G1922" s="350"/>
      <c r="H1922" s="350"/>
      <c r="I1922" s="350"/>
      <c r="J1922" s="350" t="str">
        <f t="array" ref="J1922">IF(C1922="","",
  IF(LEFT(C1922,4)="2025",
    IFERROR(VLOOKUP(C1922,{'2025'!B:B,'2025'!A:A},2,FALSE),""),
    IF(LEFT(C1922,4)="2026",
      IFERROR(VLOOKUP(C1922,{'2026'!B:B,'2026'!A:A},2,FALSE),""),
      ""
    )
  )
)</f>
        <v/>
      </c>
    </row>
    <row r="1923" ht="22.5" customHeight="1">
      <c r="A1923" s="350"/>
      <c r="B1923" s="350"/>
      <c r="C1923" s="350"/>
      <c r="D1923" s="350"/>
      <c r="E1923" s="350"/>
      <c r="F1923" s="350"/>
      <c r="G1923" s="350"/>
      <c r="H1923" s="350"/>
      <c r="I1923" s="350"/>
      <c r="J1923" s="350" t="str">
        <f t="array" ref="J1923">IF(C1923="","",
  IF(LEFT(C1923,4)="2025",
    IFERROR(VLOOKUP(C1923,{'2025'!B:B,'2025'!A:A},2,FALSE),""),
    IF(LEFT(C1923,4)="2026",
      IFERROR(VLOOKUP(C1923,{'2026'!B:B,'2026'!A:A},2,FALSE),""),
      ""
    )
  )
)</f>
        <v/>
      </c>
    </row>
    <row r="1924" ht="22.5" customHeight="1">
      <c r="A1924" s="350"/>
      <c r="B1924" s="350"/>
      <c r="C1924" s="350"/>
      <c r="D1924" s="350"/>
      <c r="E1924" s="350"/>
      <c r="F1924" s="350"/>
      <c r="G1924" s="350"/>
      <c r="H1924" s="350"/>
      <c r="I1924" s="350"/>
      <c r="J1924" s="350" t="str">
        <f t="array" ref="J1924">IF(C1924="","",
  IF(LEFT(C1924,4)="2025",
    IFERROR(VLOOKUP(C1924,{'2025'!B:B,'2025'!A:A},2,FALSE),""),
    IF(LEFT(C1924,4)="2026",
      IFERROR(VLOOKUP(C1924,{'2026'!B:B,'2026'!A:A},2,FALSE),""),
      ""
    )
  )
)</f>
        <v/>
      </c>
    </row>
    <row r="1925" ht="22.5" customHeight="1">
      <c r="A1925" s="350"/>
      <c r="B1925" s="350"/>
      <c r="C1925" s="350"/>
      <c r="D1925" s="350"/>
      <c r="E1925" s="350"/>
      <c r="F1925" s="350"/>
      <c r="G1925" s="350"/>
      <c r="H1925" s="350"/>
      <c r="I1925" s="350"/>
      <c r="J1925" s="350" t="str">
        <f t="array" ref="J1925">IF(C1925="","",
  IF(LEFT(C1925,4)="2025",
    IFERROR(VLOOKUP(C1925,{'2025'!B:B,'2025'!A:A},2,FALSE),""),
    IF(LEFT(C1925,4)="2026",
      IFERROR(VLOOKUP(C1925,{'2026'!B:B,'2026'!A:A},2,FALSE),""),
      ""
    )
  )
)</f>
        <v/>
      </c>
    </row>
    <row r="1926" ht="22.5" customHeight="1">
      <c r="A1926" s="350"/>
      <c r="B1926" s="350"/>
      <c r="C1926" s="350"/>
      <c r="D1926" s="350"/>
      <c r="E1926" s="350"/>
      <c r="F1926" s="350"/>
      <c r="G1926" s="350"/>
      <c r="H1926" s="350"/>
      <c r="I1926" s="350"/>
      <c r="J1926" s="350" t="str">
        <f t="array" ref="J1926">IF(C1926="","",
  IF(LEFT(C1926,4)="2025",
    IFERROR(VLOOKUP(C1926,{'2025'!B:B,'2025'!A:A},2,FALSE),""),
    IF(LEFT(C1926,4)="2026",
      IFERROR(VLOOKUP(C1926,{'2026'!B:B,'2026'!A:A},2,FALSE),""),
      ""
    )
  )
)</f>
        <v/>
      </c>
    </row>
    <row r="1927" ht="22.5" customHeight="1">
      <c r="A1927" s="350"/>
      <c r="B1927" s="350"/>
      <c r="C1927" s="350"/>
      <c r="D1927" s="350"/>
      <c r="E1927" s="350"/>
      <c r="F1927" s="350"/>
      <c r="G1927" s="350"/>
      <c r="H1927" s="350"/>
      <c r="I1927" s="350"/>
      <c r="J1927" s="350" t="str">
        <f t="array" ref="J1927">IF(C1927="","",
  IF(LEFT(C1927,4)="2025",
    IFERROR(VLOOKUP(C1927,{'2025'!B:B,'2025'!A:A},2,FALSE),""),
    IF(LEFT(C1927,4)="2026",
      IFERROR(VLOOKUP(C1927,{'2026'!B:B,'2026'!A:A},2,FALSE),""),
      ""
    )
  )
)</f>
        <v/>
      </c>
    </row>
    <row r="1928" ht="22.5" customHeight="1">
      <c r="A1928" s="350"/>
      <c r="B1928" s="350"/>
      <c r="C1928" s="350"/>
      <c r="D1928" s="350"/>
      <c r="E1928" s="350"/>
      <c r="F1928" s="350"/>
      <c r="G1928" s="350"/>
      <c r="H1928" s="350"/>
      <c r="I1928" s="350"/>
      <c r="J1928" s="350" t="str">
        <f t="array" ref="J1928">IF(C1928="","",
  IF(LEFT(C1928,4)="2025",
    IFERROR(VLOOKUP(C1928,{'2025'!B:B,'2025'!A:A},2,FALSE),""),
    IF(LEFT(C1928,4)="2026",
      IFERROR(VLOOKUP(C1928,{'2026'!B:B,'2026'!A:A},2,FALSE),""),
      ""
    )
  )
)</f>
        <v/>
      </c>
    </row>
    <row r="1929" ht="22.5" customHeight="1">
      <c r="A1929" s="350"/>
      <c r="B1929" s="350"/>
      <c r="C1929" s="350"/>
      <c r="D1929" s="350"/>
      <c r="E1929" s="350"/>
      <c r="F1929" s="350"/>
      <c r="G1929" s="350"/>
      <c r="H1929" s="350"/>
      <c r="I1929" s="350"/>
      <c r="J1929" s="350" t="str">
        <f t="array" ref="J1929">IF(C1929="","",
  IF(LEFT(C1929,4)="2025",
    IFERROR(VLOOKUP(C1929,{'2025'!B:B,'2025'!A:A},2,FALSE),""),
    IF(LEFT(C1929,4)="2026",
      IFERROR(VLOOKUP(C1929,{'2026'!B:B,'2026'!A:A},2,FALSE),""),
      ""
    )
  )
)</f>
        <v/>
      </c>
    </row>
    <row r="1930" ht="22.5" customHeight="1">
      <c r="A1930" s="350"/>
      <c r="B1930" s="350"/>
      <c r="C1930" s="350"/>
      <c r="D1930" s="350"/>
      <c r="E1930" s="350"/>
      <c r="F1930" s="350"/>
      <c r="G1930" s="350"/>
      <c r="H1930" s="350"/>
      <c r="I1930" s="350"/>
      <c r="J1930" s="350" t="str">
        <f t="array" ref="J1930">IF(C1930="","",
  IF(LEFT(C1930,4)="2025",
    IFERROR(VLOOKUP(C1930,{'2025'!B:B,'2025'!A:A},2,FALSE),""),
    IF(LEFT(C1930,4)="2026",
      IFERROR(VLOOKUP(C1930,{'2026'!B:B,'2026'!A:A},2,FALSE),""),
      ""
    )
  )
)</f>
        <v/>
      </c>
    </row>
    <row r="1931" ht="22.5" customHeight="1">
      <c r="A1931" s="350"/>
      <c r="B1931" s="350"/>
      <c r="C1931" s="350"/>
      <c r="D1931" s="350"/>
      <c r="E1931" s="350"/>
      <c r="F1931" s="350"/>
      <c r="G1931" s="350"/>
      <c r="H1931" s="350"/>
      <c r="I1931" s="350"/>
      <c r="J1931" s="350" t="str">
        <f t="array" ref="J1931">IF(C1931="","",
  IF(LEFT(C1931,4)="2025",
    IFERROR(VLOOKUP(C1931,{'2025'!B:B,'2025'!A:A},2,FALSE),""),
    IF(LEFT(C1931,4)="2026",
      IFERROR(VLOOKUP(C1931,{'2026'!B:B,'2026'!A:A},2,FALSE),""),
      ""
    )
  )
)</f>
        <v/>
      </c>
    </row>
    <row r="1932" ht="22.5" customHeight="1">
      <c r="A1932" s="350"/>
      <c r="B1932" s="350"/>
      <c r="C1932" s="350"/>
      <c r="D1932" s="350"/>
      <c r="E1932" s="350"/>
      <c r="F1932" s="350"/>
      <c r="G1932" s="350"/>
      <c r="H1932" s="350"/>
      <c r="I1932" s="350"/>
      <c r="J1932" s="350" t="str">
        <f t="array" ref="J1932">IF(C1932="","",
  IF(LEFT(C1932,4)="2025",
    IFERROR(VLOOKUP(C1932,{'2025'!B:B,'2025'!A:A},2,FALSE),""),
    IF(LEFT(C1932,4)="2026",
      IFERROR(VLOOKUP(C1932,{'2026'!B:B,'2026'!A:A},2,FALSE),""),
      ""
    )
  )
)</f>
        <v/>
      </c>
    </row>
    <row r="1933" ht="22.5" customHeight="1">
      <c r="A1933" s="350"/>
      <c r="B1933" s="350"/>
      <c r="C1933" s="350"/>
      <c r="D1933" s="350"/>
      <c r="E1933" s="350"/>
      <c r="F1933" s="350"/>
      <c r="G1933" s="350"/>
      <c r="H1933" s="350"/>
      <c r="I1933" s="350"/>
      <c r="J1933" s="350" t="str">
        <f t="array" ref="J1933">IF(C1933="","",
  IF(LEFT(C1933,4)="2025",
    IFERROR(VLOOKUP(C1933,{'2025'!B:B,'2025'!A:A},2,FALSE),""),
    IF(LEFT(C1933,4)="2026",
      IFERROR(VLOOKUP(C1933,{'2026'!B:B,'2026'!A:A},2,FALSE),""),
      ""
    )
  )
)</f>
        <v/>
      </c>
    </row>
    <row r="1934" ht="22.5" customHeight="1">
      <c r="A1934" s="350"/>
      <c r="B1934" s="350"/>
      <c r="C1934" s="350"/>
      <c r="D1934" s="350"/>
      <c r="E1934" s="350"/>
      <c r="F1934" s="350"/>
      <c r="G1934" s="350"/>
      <c r="H1934" s="350"/>
      <c r="I1934" s="350"/>
      <c r="J1934" s="350" t="str">
        <f t="array" ref="J1934">IF(C1934="","",
  IF(LEFT(C1934,4)="2025",
    IFERROR(VLOOKUP(C1934,{'2025'!B:B,'2025'!A:A},2,FALSE),""),
    IF(LEFT(C1934,4)="2026",
      IFERROR(VLOOKUP(C1934,{'2026'!B:B,'2026'!A:A},2,FALSE),""),
      ""
    )
  )
)</f>
        <v/>
      </c>
    </row>
    <row r="1935" ht="22.5" customHeight="1">
      <c r="A1935" s="350"/>
      <c r="B1935" s="350"/>
      <c r="C1935" s="350"/>
      <c r="D1935" s="350"/>
      <c r="E1935" s="350"/>
      <c r="F1935" s="350"/>
      <c r="G1935" s="350"/>
      <c r="H1935" s="350"/>
      <c r="I1935" s="350"/>
      <c r="J1935" s="350" t="str">
        <f t="array" ref="J1935">IF(C1935="","",
  IF(LEFT(C1935,4)="2025",
    IFERROR(VLOOKUP(C1935,{'2025'!B:B,'2025'!A:A},2,FALSE),""),
    IF(LEFT(C1935,4)="2026",
      IFERROR(VLOOKUP(C1935,{'2026'!B:B,'2026'!A:A},2,FALSE),""),
      ""
    )
  )
)</f>
        <v/>
      </c>
    </row>
    <row r="1936" ht="22.5" customHeight="1">
      <c r="A1936" s="350"/>
      <c r="B1936" s="350"/>
      <c r="C1936" s="350"/>
      <c r="D1936" s="350"/>
      <c r="E1936" s="350"/>
      <c r="F1936" s="350"/>
      <c r="G1936" s="350"/>
      <c r="H1936" s="350"/>
      <c r="I1936" s="350"/>
      <c r="J1936" s="350" t="str">
        <f t="array" ref="J1936">IF(C1936="","",
  IF(LEFT(C1936,4)="2025",
    IFERROR(VLOOKUP(C1936,{'2025'!B:B,'2025'!A:A},2,FALSE),""),
    IF(LEFT(C1936,4)="2026",
      IFERROR(VLOOKUP(C1936,{'2026'!B:B,'2026'!A:A},2,FALSE),""),
      ""
    )
  )
)</f>
        <v/>
      </c>
    </row>
    <row r="1937" ht="22.5" customHeight="1">
      <c r="A1937" s="350"/>
      <c r="B1937" s="350"/>
      <c r="C1937" s="350"/>
      <c r="D1937" s="350"/>
      <c r="E1937" s="350"/>
      <c r="F1937" s="350"/>
      <c r="G1937" s="350"/>
      <c r="H1937" s="350"/>
      <c r="I1937" s="350"/>
      <c r="J1937" s="350" t="str">
        <f t="array" ref="J1937">IF(C1937="","",
  IF(LEFT(C1937,4)="2025",
    IFERROR(VLOOKUP(C1937,{'2025'!B:B,'2025'!A:A},2,FALSE),""),
    IF(LEFT(C1937,4)="2026",
      IFERROR(VLOOKUP(C1937,{'2026'!B:B,'2026'!A:A},2,FALSE),""),
      ""
    )
  )
)</f>
        <v/>
      </c>
    </row>
    <row r="1938" ht="22.5" customHeight="1">
      <c r="A1938" s="350"/>
      <c r="B1938" s="350"/>
      <c r="C1938" s="350"/>
      <c r="D1938" s="350"/>
      <c r="E1938" s="350"/>
      <c r="F1938" s="350"/>
      <c r="G1938" s="350"/>
      <c r="H1938" s="350"/>
      <c r="I1938" s="350"/>
      <c r="J1938" s="350" t="str">
        <f t="array" ref="J1938">IF(C1938="","",
  IF(LEFT(C1938,4)="2025",
    IFERROR(VLOOKUP(C1938,{'2025'!B:B,'2025'!A:A},2,FALSE),""),
    IF(LEFT(C1938,4)="2026",
      IFERROR(VLOOKUP(C1938,{'2026'!B:B,'2026'!A:A},2,FALSE),""),
      ""
    )
  )
)</f>
        <v/>
      </c>
    </row>
    <row r="1939" ht="22.5" customHeight="1">
      <c r="A1939" s="350"/>
      <c r="B1939" s="350"/>
      <c r="C1939" s="350"/>
      <c r="D1939" s="350"/>
      <c r="E1939" s="350"/>
      <c r="F1939" s="350"/>
      <c r="G1939" s="350"/>
      <c r="H1939" s="350"/>
      <c r="I1939" s="350"/>
      <c r="J1939" s="350" t="str">
        <f t="array" ref="J1939">IF(C1939="","",
  IF(LEFT(C1939,4)="2025",
    IFERROR(VLOOKUP(C1939,{'2025'!B:B,'2025'!A:A},2,FALSE),""),
    IF(LEFT(C1939,4)="2026",
      IFERROR(VLOOKUP(C1939,{'2026'!B:B,'2026'!A:A},2,FALSE),""),
      ""
    )
  )
)</f>
        <v/>
      </c>
    </row>
    <row r="1940" ht="22.5" customHeight="1">
      <c r="A1940" s="350"/>
      <c r="B1940" s="350"/>
      <c r="C1940" s="350"/>
      <c r="D1940" s="350"/>
      <c r="E1940" s="350"/>
      <c r="F1940" s="350"/>
      <c r="G1940" s="350"/>
      <c r="H1940" s="350"/>
      <c r="I1940" s="350"/>
      <c r="J1940" s="350" t="str">
        <f t="array" ref="J1940">IF(C1940="","",
  IF(LEFT(C1940,4)="2025",
    IFERROR(VLOOKUP(C1940,{'2025'!B:B,'2025'!A:A},2,FALSE),""),
    IF(LEFT(C1940,4)="2026",
      IFERROR(VLOOKUP(C1940,{'2026'!B:B,'2026'!A:A},2,FALSE),""),
      ""
    )
  )
)</f>
        <v/>
      </c>
    </row>
    <row r="1941" ht="22.5" customHeight="1">
      <c r="A1941" s="350"/>
      <c r="B1941" s="350"/>
      <c r="C1941" s="350"/>
      <c r="D1941" s="350"/>
      <c r="E1941" s="350"/>
      <c r="F1941" s="350"/>
      <c r="G1941" s="350"/>
      <c r="H1941" s="350"/>
      <c r="I1941" s="350"/>
      <c r="J1941" s="350" t="str">
        <f t="array" ref="J1941">IF(C1941="","",
  IF(LEFT(C1941,4)="2025",
    IFERROR(VLOOKUP(C1941,{'2025'!B:B,'2025'!A:A},2,FALSE),""),
    IF(LEFT(C1941,4)="2026",
      IFERROR(VLOOKUP(C1941,{'2026'!B:B,'2026'!A:A},2,FALSE),""),
      ""
    )
  )
)</f>
        <v/>
      </c>
    </row>
    <row r="1942" ht="22.5" customHeight="1">
      <c r="A1942" s="350"/>
      <c r="B1942" s="350"/>
      <c r="C1942" s="350"/>
      <c r="D1942" s="350"/>
      <c r="E1942" s="350"/>
      <c r="F1942" s="350"/>
      <c r="G1942" s="350"/>
      <c r="H1942" s="350"/>
      <c r="I1942" s="350"/>
      <c r="J1942" s="350" t="str">
        <f t="array" ref="J1942">IF(C1942="","",
  IF(LEFT(C1942,4)="2025",
    IFERROR(VLOOKUP(C1942,{'2025'!B:B,'2025'!A:A},2,FALSE),""),
    IF(LEFT(C1942,4)="2026",
      IFERROR(VLOOKUP(C1942,{'2026'!B:B,'2026'!A:A},2,FALSE),""),
      ""
    )
  )
)</f>
        <v/>
      </c>
    </row>
    <row r="1943" ht="22.5" customHeight="1">
      <c r="A1943" s="350"/>
      <c r="B1943" s="350"/>
      <c r="C1943" s="350"/>
      <c r="D1943" s="350"/>
      <c r="E1943" s="350"/>
      <c r="F1943" s="350"/>
      <c r="G1943" s="350"/>
      <c r="H1943" s="350"/>
      <c r="I1943" s="350"/>
      <c r="J1943" s="350" t="str">
        <f t="array" ref="J1943">IF(C1943="","",
  IF(LEFT(C1943,4)="2025",
    IFERROR(VLOOKUP(C1943,{'2025'!B:B,'2025'!A:A},2,FALSE),""),
    IF(LEFT(C1943,4)="2026",
      IFERROR(VLOOKUP(C1943,{'2026'!B:B,'2026'!A:A},2,FALSE),""),
      ""
    )
  )
)</f>
        <v/>
      </c>
    </row>
    <row r="1944" ht="22.5" customHeight="1">
      <c r="A1944" s="350"/>
      <c r="B1944" s="350"/>
      <c r="C1944" s="350"/>
      <c r="D1944" s="350"/>
      <c r="E1944" s="350"/>
      <c r="F1944" s="350"/>
      <c r="G1944" s="350"/>
      <c r="H1944" s="350"/>
      <c r="I1944" s="350"/>
      <c r="J1944" s="350" t="str">
        <f t="array" ref="J1944">IF(C1944="","",
  IF(LEFT(C1944,4)="2025",
    IFERROR(VLOOKUP(C1944,{'2025'!B:B,'2025'!A:A},2,FALSE),""),
    IF(LEFT(C1944,4)="2026",
      IFERROR(VLOOKUP(C1944,{'2026'!B:B,'2026'!A:A},2,FALSE),""),
      ""
    )
  )
)</f>
        <v/>
      </c>
    </row>
    <row r="1945" ht="22.5" customHeight="1">
      <c r="A1945" s="350"/>
      <c r="B1945" s="350"/>
      <c r="C1945" s="350"/>
      <c r="D1945" s="350"/>
      <c r="E1945" s="350"/>
      <c r="F1945" s="350"/>
      <c r="G1945" s="350"/>
      <c r="H1945" s="350"/>
      <c r="I1945" s="350"/>
      <c r="J1945" s="350" t="str">
        <f t="array" ref="J1945">IF(C1945="","",
  IF(LEFT(C1945,4)="2025",
    IFERROR(VLOOKUP(C1945,{'2025'!B:B,'2025'!A:A},2,FALSE),""),
    IF(LEFT(C1945,4)="2026",
      IFERROR(VLOOKUP(C1945,{'2026'!B:B,'2026'!A:A},2,FALSE),""),
      ""
    )
  )
)</f>
        <v/>
      </c>
    </row>
    <row r="1946" ht="22.5" customHeight="1">
      <c r="A1946" s="350"/>
      <c r="B1946" s="350"/>
      <c r="C1946" s="350"/>
      <c r="D1946" s="350"/>
      <c r="E1946" s="350"/>
      <c r="F1946" s="350"/>
      <c r="G1946" s="350"/>
      <c r="H1946" s="350"/>
      <c r="I1946" s="350"/>
      <c r="J1946" s="350" t="str">
        <f t="array" ref="J1946">IF(C1946="","",
  IF(LEFT(C1946,4)="2025",
    IFERROR(VLOOKUP(C1946,{'2025'!B:B,'2025'!A:A},2,FALSE),""),
    IF(LEFT(C1946,4)="2026",
      IFERROR(VLOOKUP(C1946,{'2026'!B:B,'2026'!A:A},2,FALSE),""),
      ""
    )
  )
)</f>
        <v/>
      </c>
    </row>
    <row r="1947" ht="22.5" customHeight="1">
      <c r="A1947" s="350"/>
      <c r="B1947" s="350"/>
      <c r="C1947" s="350"/>
      <c r="D1947" s="350"/>
      <c r="E1947" s="350"/>
      <c r="F1947" s="350"/>
      <c r="G1947" s="350"/>
      <c r="H1947" s="350"/>
      <c r="I1947" s="350"/>
      <c r="J1947" s="350" t="str">
        <f t="array" ref="J1947">IF(C1947="","",
  IF(LEFT(C1947,4)="2025",
    IFERROR(VLOOKUP(C1947,{'2025'!B:B,'2025'!A:A},2,FALSE),""),
    IF(LEFT(C1947,4)="2026",
      IFERROR(VLOOKUP(C1947,{'2026'!B:B,'2026'!A:A},2,FALSE),""),
      ""
    )
  )
)</f>
        <v/>
      </c>
    </row>
    <row r="1948" ht="22.5" customHeight="1">
      <c r="A1948" s="350"/>
      <c r="B1948" s="350"/>
      <c r="C1948" s="350"/>
      <c r="D1948" s="350"/>
      <c r="E1948" s="350"/>
      <c r="F1948" s="350"/>
      <c r="G1948" s="350"/>
      <c r="H1948" s="350"/>
      <c r="I1948" s="350"/>
      <c r="J1948" s="350" t="str">
        <f t="array" ref="J1948">IF(C1948="","",
  IF(LEFT(C1948,4)="2025",
    IFERROR(VLOOKUP(C1948,{'2025'!B:B,'2025'!A:A},2,FALSE),""),
    IF(LEFT(C1948,4)="2026",
      IFERROR(VLOOKUP(C1948,{'2026'!B:B,'2026'!A:A},2,FALSE),""),
      ""
    )
  )
)</f>
        <v/>
      </c>
    </row>
    <row r="1949" ht="22.5" customHeight="1">
      <c r="A1949" s="350"/>
      <c r="B1949" s="350"/>
      <c r="C1949" s="350"/>
      <c r="D1949" s="350"/>
      <c r="E1949" s="350"/>
      <c r="F1949" s="350"/>
      <c r="G1949" s="350"/>
      <c r="H1949" s="350"/>
      <c r="I1949" s="350"/>
      <c r="J1949" s="350" t="str">
        <f t="array" ref="J1949">IF(C1949="","",
  IF(LEFT(C1949,4)="2025",
    IFERROR(VLOOKUP(C1949,{'2025'!B:B,'2025'!A:A},2,FALSE),""),
    IF(LEFT(C1949,4)="2026",
      IFERROR(VLOOKUP(C1949,{'2026'!B:B,'2026'!A:A},2,FALSE),""),
      ""
    )
  )
)</f>
        <v/>
      </c>
    </row>
    <row r="1950" ht="22.5" customHeight="1">
      <c r="A1950" s="350"/>
      <c r="B1950" s="350"/>
      <c r="C1950" s="350"/>
      <c r="D1950" s="350"/>
      <c r="E1950" s="350"/>
      <c r="F1950" s="350"/>
      <c r="G1950" s="350"/>
      <c r="H1950" s="350"/>
      <c r="I1950" s="350"/>
      <c r="J1950" s="350" t="str">
        <f t="array" ref="J1950">IF(C1950="","",
  IF(LEFT(C1950,4)="2025",
    IFERROR(VLOOKUP(C1950,{'2025'!B:B,'2025'!A:A},2,FALSE),""),
    IF(LEFT(C1950,4)="2026",
      IFERROR(VLOOKUP(C1950,{'2026'!B:B,'2026'!A:A},2,FALSE),""),
      ""
    )
  )
)</f>
        <v/>
      </c>
    </row>
    <row r="1951" ht="22.5" customHeight="1">
      <c r="A1951" s="350"/>
      <c r="B1951" s="350"/>
      <c r="C1951" s="350"/>
      <c r="D1951" s="350"/>
      <c r="E1951" s="350"/>
      <c r="F1951" s="350"/>
      <c r="G1951" s="350"/>
      <c r="H1951" s="350"/>
      <c r="I1951" s="350"/>
      <c r="J1951" s="350" t="str">
        <f t="array" ref="J1951">IF(C1951="","",
  IF(LEFT(C1951,4)="2025",
    IFERROR(VLOOKUP(C1951,{'2025'!B:B,'2025'!A:A},2,FALSE),""),
    IF(LEFT(C1951,4)="2026",
      IFERROR(VLOOKUP(C1951,{'2026'!B:B,'2026'!A:A},2,FALSE),""),
      ""
    )
  )
)</f>
        <v/>
      </c>
    </row>
    <row r="1952" ht="22.5" customHeight="1">
      <c r="A1952" s="350"/>
      <c r="B1952" s="350"/>
      <c r="C1952" s="350"/>
      <c r="D1952" s="350"/>
      <c r="E1952" s="350"/>
      <c r="F1952" s="350"/>
      <c r="G1952" s="350"/>
      <c r="H1952" s="350"/>
      <c r="I1952" s="350"/>
      <c r="J1952" s="350" t="str">
        <f t="array" ref="J1952">IF(C1952="","",
  IF(LEFT(C1952,4)="2025",
    IFERROR(VLOOKUP(C1952,{'2025'!B:B,'2025'!A:A},2,FALSE),""),
    IF(LEFT(C1952,4)="2026",
      IFERROR(VLOOKUP(C1952,{'2026'!B:B,'2026'!A:A},2,FALSE),""),
      ""
    )
  )
)</f>
        <v/>
      </c>
    </row>
    <row r="1953" ht="22.5" customHeight="1">
      <c r="A1953" s="350"/>
      <c r="B1953" s="350"/>
      <c r="C1953" s="350"/>
      <c r="D1953" s="350"/>
      <c r="E1953" s="350"/>
      <c r="F1953" s="350"/>
      <c r="G1953" s="350"/>
      <c r="H1953" s="350"/>
      <c r="I1953" s="350"/>
      <c r="J1953" s="350" t="str">
        <f t="array" ref="J1953">IF(C1953="","",
  IF(LEFT(C1953,4)="2025",
    IFERROR(VLOOKUP(C1953,{'2025'!B:B,'2025'!A:A},2,FALSE),""),
    IF(LEFT(C1953,4)="2026",
      IFERROR(VLOOKUP(C1953,{'2026'!B:B,'2026'!A:A},2,FALSE),""),
      ""
    )
  )
)</f>
        <v/>
      </c>
    </row>
    <row r="1954" ht="22.5" customHeight="1">
      <c r="A1954" s="350"/>
      <c r="B1954" s="350"/>
      <c r="C1954" s="350"/>
      <c r="D1954" s="350"/>
      <c r="E1954" s="350"/>
      <c r="F1954" s="350"/>
      <c r="G1954" s="350"/>
      <c r="H1954" s="350"/>
      <c r="I1954" s="350"/>
      <c r="J1954" s="350" t="str">
        <f t="array" ref="J1954">IF(C1954="","",
  IF(LEFT(C1954,4)="2025",
    IFERROR(VLOOKUP(C1954,{'2025'!B:B,'2025'!A:A},2,FALSE),""),
    IF(LEFT(C1954,4)="2026",
      IFERROR(VLOOKUP(C1954,{'2026'!B:B,'2026'!A:A},2,FALSE),""),
      ""
    )
  )
)</f>
        <v/>
      </c>
    </row>
    <row r="1955" ht="22.5" customHeight="1">
      <c r="A1955" s="350"/>
      <c r="B1955" s="350"/>
      <c r="C1955" s="350"/>
      <c r="D1955" s="350"/>
      <c r="E1955" s="350"/>
      <c r="F1955" s="350"/>
      <c r="G1955" s="350"/>
      <c r="H1955" s="350"/>
      <c r="I1955" s="350"/>
      <c r="J1955" s="350" t="str">
        <f t="array" ref="J1955">IF(C1955="","",
  IF(LEFT(C1955,4)="2025",
    IFERROR(VLOOKUP(C1955,{'2025'!B:B,'2025'!A:A},2,FALSE),""),
    IF(LEFT(C1955,4)="2026",
      IFERROR(VLOOKUP(C1955,{'2026'!B:B,'2026'!A:A},2,FALSE),""),
      ""
    )
  )
)</f>
        <v/>
      </c>
    </row>
    <row r="1956" ht="22.5" customHeight="1">
      <c r="A1956" s="350"/>
      <c r="B1956" s="350"/>
      <c r="C1956" s="350"/>
      <c r="D1956" s="350"/>
      <c r="E1956" s="350"/>
      <c r="F1956" s="350"/>
      <c r="G1956" s="350"/>
      <c r="H1956" s="350"/>
      <c r="I1956" s="350"/>
      <c r="J1956" s="350" t="str">
        <f t="array" ref="J1956">IF(C1956="","",
  IF(LEFT(C1956,4)="2025",
    IFERROR(VLOOKUP(C1956,{'2025'!B:B,'2025'!A:A},2,FALSE),""),
    IF(LEFT(C1956,4)="2026",
      IFERROR(VLOOKUP(C1956,{'2026'!B:B,'2026'!A:A},2,FALSE),""),
      ""
    )
  )
)</f>
        <v/>
      </c>
    </row>
    <row r="1957" ht="22.5" customHeight="1">
      <c r="A1957" s="350"/>
      <c r="B1957" s="350"/>
      <c r="C1957" s="350"/>
      <c r="D1957" s="350"/>
      <c r="E1957" s="350"/>
      <c r="F1957" s="350"/>
      <c r="G1957" s="350"/>
      <c r="H1957" s="350"/>
      <c r="I1957" s="350"/>
      <c r="J1957" s="350" t="str">
        <f t="array" ref="J1957">IF(C1957="","",
  IF(LEFT(C1957,4)="2025",
    IFERROR(VLOOKUP(C1957,{'2025'!B:B,'2025'!A:A},2,FALSE),""),
    IF(LEFT(C1957,4)="2026",
      IFERROR(VLOOKUP(C1957,{'2026'!B:B,'2026'!A:A},2,FALSE),""),
      ""
    )
  )
)</f>
        <v/>
      </c>
    </row>
    <row r="1958" ht="22.5" customHeight="1">
      <c r="A1958" s="350"/>
      <c r="B1958" s="350"/>
      <c r="C1958" s="350"/>
      <c r="D1958" s="350"/>
      <c r="E1958" s="350"/>
      <c r="F1958" s="350"/>
      <c r="G1958" s="350"/>
      <c r="H1958" s="350"/>
      <c r="I1958" s="350"/>
      <c r="J1958" s="350" t="str">
        <f t="array" ref="J1958">IF(C1958="","",
  IF(LEFT(C1958,4)="2025",
    IFERROR(VLOOKUP(C1958,{'2025'!B:B,'2025'!A:A},2,FALSE),""),
    IF(LEFT(C1958,4)="2026",
      IFERROR(VLOOKUP(C1958,{'2026'!B:B,'2026'!A:A},2,FALSE),""),
      ""
    )
  )
)</f>
        <v/>
      </c>
    </row>
    <row r="1959" ht="22.5" customHeight="1">
      <c r="A1959" s="350"/>
      <c r="B1959" s="350"/>
      <c r="C1959" s="350"/>
      <c r="D1959" s="350"/>
      <c r="E1959" s="350"/>
      <c r="F1959" s="350"/>
      <c r="G1959" s="350"/>
      <c r="H1959" s="350"/>
      <c r="I1959" s="350"/>
      <c r="J1959" s="350" t="str">
        <f t="array" ref="J1959">IF(C1959="","",
  IF(LEFT(C1959,4)="2025",
    IFERROR(VLOOKUP(C1959,{'2025'!B:B,'2025'!A:A},2,FALSE),""),
    IF(LEFT(C1959,4)="2026",
      IFERROR(VLOOKUP(C1959,{'2026'!B:B,'2026'!A:A},2,FALSE),""),
      ""
    )
  )
)</f>
        <v/>
      </c>
    </row>
    <row r="1960" ht="22.5" customHeight="1">
      <c r="A1960" s="350"/>
      <c r="B1960" s="350"/>
      <c r="C1960" s="350"/>
      <c r="D1960" s="350"/>
      <c r="E1960" s="350"/>
      <c r="F1960" s="350"/>
      <c r="G1960" s="350"/>
      <c r="H1960" s="350"/>
      <c r="I1960" s="350"/>
      <c r="J1960" s="350" t="str">
        <f t="array" ref="J1960">IF(C1960="","",
  IF(LEFT(C1960,4)="2025",
    IFERROR(VLOOKUP(C1960,{'2025'!B:B,'2025'!A:A},2,FALSE),""),
    IF(LEFT(C1960,4)="2026",
      IFERROR(VLOOKUP(C1960,{'2026'!B:B,'2026'!A:A},2,FALSE),""),
      ""
    )
  )
)</f>
        <v/>
      </c>
    </row>
    <row r="1961" ht="22.5" customHeight="1">
      <c r="A1961" s="350"/>
      <c r="B1961" s="350"/>
      <c r="C1961" s="350"/>
      <c r="D1961" s="350"/>
      <c r="E1961" s="350"/>
      <c r="F1961" s="350"/>
      <c r="G1961" s="350"/>
      <c r="H1961" s="350"/>
      <c r="I1961" s="350"/>
      <c r="J1961" s="350" t="str">
        <f t="array" ref="J1961">IF(C1961="","",
  IF(LEFT(C1961,4)="2025",
    IFERROR(VLOOKUP(C1961,{'2025'!B:B,'2025'!A:A},2,FALSE),""),
    IF(LEFT(C1961,4)="2026",
      IFERROR(VLOOKUP(C1961,{'2026'!B:B,'2026'!A:A},2,FALSE),""),
      ""
    )
  )
)</f>
        <v/>
      </c>
    </row>
    <row r="1962" ht="22.5" customHeight="1">
      <c r="A1962" s="350"/>
      <c r="B1962" s="350"/>
      <c r="C1962" s="350"/>
      <c r="D1962" s="350"/>
      <c r="E1962" s="350"/>
      <c r="F1962" s="350"/>
      <c r="G1962" s="350"/>
      <c r="H1962" s="350"/>
      <c r="I1962" s="350"/>
      <c r="J1962" s="350" t="str">
        <f t="array" ref="J1962">IF(C1962="","",
  IF(LEFT(C1962,4)="2025",
    IFERROR(VLOOKUP(C1962,{'2025'!B:B,'2025'!A:A},2,FALSE),""),
    IF(LEFT(C1962,4)="2026",
      IFERROR(VLOOKUP(C1962,{'2026'!B:B,'2026'!A:A},2,FALSE),""),
      ""
    )
  )
)</f>
        <v/>
      </c>
    </row>
    <row r="1963" ht="22.5" customHeight="1">
      <c r="A1963" s="350"/>
      <c r="B1963" s="350"/>
      <c r="C1963" s="350"/>
      <c r="D1963" s="350"/>
      <c r="E1963" s="350"/>
      <c r="F1963" s="350"/>
      <c r="G1963" s="350"/>
      <c r="H1963" s="350"/>
      <c r="I1963" s="350"/>
      <c r="J1963" s="350" t="str">
        <f t="array" ref="J1963">IF(C1963="","",
  IF(LEFT(C1963,4)="2025",
    IFERROR(VLOOKUP(C1963,{'2025'!B:B,'2025'!A:A},2,FALSE),""),
    IF(LEFT(C1963,4)="2026",
      IFERROR(VLOOKUP(C1963,{'2026'!B:B,'2026'!A:A},2,FALSE),""),
      ""
    )
  )
)</f>
        <v/>
      </c>
    </row>
    <row r="1964" ht="22.5" customHeight="1">
      <c r="A1964" s="350"/>
      <c r="B1964" s="350"/>
      <c r="C1964" s="350"/>
      <c r="D1964" s="350"/>
      <c r="E1964" s="350"/>
      <c r="F1964" s="350"/>
      <c r="G1964" s="350"/>
      <c r="H1964" s="350"/>
      <c r="I1964" s="350"/>
      <c r="J1964" s="350" t="str">
        <f t="array" ref="J1964">IF(C1964="","",
  IF(LEFT(C1964,4)="2025",
    IFERROR(VLOOKUP(C1964,{'2025'!B:B,'2025'!A:A},2,FALSE),""),
    IF(LEFT(C1964,4)="2026",
      IFERROR(VLOOKUP(C1964,{'2026'!B:B,'2026'!A:A},2,FALSE),""),
      ""
    )
  )
)</f>
        <v/>
      </c>
    </row>
    <row r="1965" ht="22.5" customHeight="1">
      <c r="A1965" s="350"/>
      <c r="B1965" s="350"/>
      <c r="C1965" s="350"/>
      <c r="D1965" s="350"/>
      <c r="E1965" s="350"/>
      <c r="F1965" s="350"/>
      <c r="G1965" s="350"/>
      <c r="H1965" s="350"/>
      <c r="I1965" s="350"/>
      <c r="J1965" s="350" t="str">
        <f t="array" ref="J1965">IF(C1965="","",
  IF(LEFT(C1965,4)="2025",
    IFERROR(VLOOKUP(C1965,{'2025'!B:B,'2025'!A:A},2,FALSE),""),
    IF(LEFT(C1965,4)="2026",
      IFERROR(VLOOKUP(C1965,{'2026'!B:B,'2026'!A:A},2,FALSE),""),
      ""
    )
  )
)</f>
        <v/>
      </c>
    </row>
    <row r="1966" ht="22.5" customHeight="1">
      <c r="A1966" s="350"/>
      <c r="B1966" s="350"/>
      <c r="C1966" s="350"/>
      <c r="D1966" s="350"/>
      <c r="E1966" s="350"/>
      <c r="F1966" s="350"/>
      <c r="G1966" s="350"/>
      <c r="H1966" s="350"/>
      <c r="I1966" s="350"/>
      <c r="J1966" s="350" t="str">
        <f t="array" ref="J1966">IF(C1966="","",
  IF(LEFT(C1966,4)="2025",
    IFERROR(VLOOKUP(C1966,{'2025'!B:B,'2025'!A:A},2,FALSE),""),
    IF(LEFT(C1966,4)="2026",
      IFERROR(VLOOKUP(C1966,{'2026'!B:B,'2026'!A:A},2,FALSE),""),
      ""
    )
  )
)</f>
        <v/>
      </c>
    </row>
    <row r="1967" ht="22.5" customHeight="1">
      <c r="A1967" s="350"/>
      <c r="B1967" s="350"/>
      <c r="C1967" s="350"/>
      <c r="D1967" s="350"/>
      <c r="E1967" s="350"/>
      <c r="F1967" s="350"/>
      <c r="G1967" s="350"/>
      <c r="H1967" s="350"/>
      <c r="I1967" s="350"/>
      <c r="J1967" s="350" t="str">
        <f t="array" ref="J1967">IF(C1967="","",
  IF(LEFT(C1967,4)="2025",
    IFERROR(VLOOKUP(C1967,{'2025'!B:B,'2025'!A:A},2,FALSE),""),
    IF(LEFT(C1967,4)="2026",
      IFERROR(VLOOKUP(C1967,{'2026'!B:B,'2026'!A:A},2,FALSE),""),
      ""
    )
  )
)</f>
        <v/>
      </c>
    </row>
    <row r="1968" ht="22.5" customHeight="1">
      <c r="A1968" s="350"/>
      <c r="B1968" s="350"/>
      <c r="C1968" s="350"/>
      <c r="D1968" s="350"/>
      <c r="E1968" s="350"/>
      <c r="F1968" s="350"/>
      <c r="G1968" s="350"/>
      <c r="H1968" s="350"/>
      <c r="I1968" s="350"/>
      <c r="J1968" s="350" t="str">
        <f t="array" ref="J1968">IF(C1968="","",
  IF(LEFT(C1968,4)="2025",
    IFERROR(VLOOKUP(C1968,{'2025'!B:B,'2025'!A:A},2,FALSE),""),
    IF(LEFT(C1968,4)="2026",
      IFERROR(VLOOKUP(C1968,{'2026'!B:B,'2026'!A:A},2,FALSE),""),
      ""
    )
  )
)</f>
        <v/>
      </c>
    </row>
    <row r="1969" ht="22.5" customHeight="1">
      <c r="A1969" s="350"/>
      <c r="B1969" s="350"/>
      <c r="C1969" s="350"/>
      <c r="D1969" s="350"/>
      <c r="E1969" s="350"/>
      <c r="F1969" s="350"/>
      <c r="G1969" s="350"/>
      <c r="H1969" s="350"/>
      <c r="I1969" s="350"/>
      <c r="J1969" s="350" t="str">
        <f t="array" ref="J1969">IF(C1969="","",
  IF(LEFT(C1969,4)="2025",
    IFERROR(VLOOKUP(C1969,{'2025'!B:B,'2025'!A:A},2,FALSE),""),
    IF(LEFT(C1969,4)="2026",
      IFERROR(VLOOKUP(C1969,{'2026'!B:B,'2026'!A:A},2,FALSE),""),
      ""
    )
  )
)</f>
        <v/>
      </c>
    </row>
    <row r="1970" ht="22.5" customHeight="1">
      <c r="A1970" s="350"/>
      <c r="B1970" s="350"/>
      <c r="C1970" s="350"/>
      <c r="D1970" s="350"/>
      <c r="E1970" s="350"/>
      <c r="F1970" s="350"/>
      <c r="G1970" s="350"/>
      <c r="H1970" s="350"/>
      <c r="I1970" s="350"/>
      <c r="J1970" s="350" t="str">
        <f t="array" ref="J1970">IF(C1970="","",
  IF(LEFT(C1970,4)="2025",
    IFERROR(VLOOKUP(C1970,{'2025'!B:B,'2025'!A:A},2,FALSE),""),
    IF(LEFT(C1970,4)="2026",
      IFERROR(VLOOKUP(C1970,{'2026'!B:B,'2026'!A:A},2,FALSE),""),
      ""
    )
  )
)</f>
        <v/>
      </c>
    </row>
    <row r="1971" ht="22.5" customHeight="1">
      <c r="A1971" s="350"/>
      <c r="B1971" s="350"/>
      <c r="C1971" s="350"/>
      <c r="D1971" s="350"/>
      <c r="E1971" s="350"/>
      <c r="F1971" s="350"/>
      <c r="G1971" s="350"/>
      <c r="H1971" s="350"/>
      <c r="I1971" s="350"/>
      <c r="J1971" s="350" t="str">
        <f t="array" ref="J1971">IF(C1971="","",
  IF(LEFT(C1971,4)="2025",
    IFERROR(VLOOKUP(C1971,{'2025'!B:B,'2025'!A:A},2,FALSE),""),
    IF(LEFT(C1971,4)="2026",
      IFERROR(VLOOKUP(C1971,{'2026'!B:B,'2026'!A:A},2,FALSE),""),
      ""
    )
  )
)</f>
        <v/>
      </c>
    </row>
    <row r="1972" ht="22.5" customHeight="1">
      <c r="A1972" s="350"/>
      <c r="B1972" s="350"/>
      <c r="C1972" s="350"/>
      <c r="D1972" s="350"/>
      <c r="E1972" s="350"/>
      <c r="F1972" s="350"/>
      <c r="G1972" s="350"/>
      <c r="H1972" s="350"/>
      <c r="I1972" s="350"/>
      <c r="J1972" s="350" t="str">
        <f t="array" ref="J1972">IF(C1972="","",
  IF(LEFT(C1972,4)="2025",
    IFERROR(VLOOKUP(C1972,{'2025'!B:B,'2025'!A:A},2,FALSE),""),
    IF(LEFT(C1972,4)="2026",
      IFERROR(VLOOKUP(C1972,{'2026'!B:B,'2026'!A:A},2,FALSE),""),
      ""
    )
  )
)</f>
        <v/>
      </c>
    </row>
    <row r="1973" ht="22.5" customHeight="1">
      <c r="A1973" s="350"/>
      <c r="B1973" s="350"/>
      <c r="C1973" s="350"/>
      <c r="D1973" s="350"/>
      <c r="E1973" s="350"/>
      <c r="F1973" s="350"/>
      <c r="G1973" s="350"/>
      <c r="H1973" s="350"/>
      <c r="I1973" s="350"/>
      <c r="J1973" s="350" t="str">
        <f t="array" ref="J1973">IF(C1973="","",
  IF(LEFT(C1973,4)="2025",
    IFERROR(VLOOKUP(C1973,{'2025'!B:B,'2025'!A:A},2,FALSE),""),
    IF(LEFT(C1973,4)="2026",
      IFERROR(VLOOKUP(C1973,{'2026'!B:B,'2026'!A:A},2,FALSE),""),
      ""
    )
  )
)</f>
        <v/>
      </c>
    </row>
    <row r="1974" ht="22.5" customHeight="1">
      <c r="A1974" s="350"/>
      <c r="B1974" s="350"/>
      <c r="C1974" s="350"/>
      <c r="D1974" s="350"/>
      <c r="E1974" s="350"/>
      <c r="F1974" s="350"/>
      <c r="G1974" s="350"/>
      <c r="H1974" s="350"/>
      <c r="I1974" s="350"/>
      <c r="J1974" s="350" t="str">
        <f t="array" ref="J1974">IF(C1974="","",
  IF(LEFT(C1974,4)="2025",
    IFERROR(VLOOKUP(C1974,{'2025'!B:B,'2025'!A:A},2,FALSE),""),
    IF(LEFT(C1974,4)="2026",
      IFERROR(VLOOKUP(C1974,{'2026'!B:B,'2026'!A:A},2,FALSE),""),
      ""
    )
  )
)</f>
        <v/>
      </c>
    </row>
    <row r="1975" ht="22.5" customHeight="1">
      <c r="A1975" s="350"/>
      <c r="B1975" s="350"/>
      <c r="C1975" s="350"/>
      <c r="D1975" s="350"/>
      <c r="E1975" s="350"/>
      <c r="F1975" s="350"/>
      <c r="G1975" s="350"/>
      <c r="H1975" s="350"/>
      <c r="I1975" s="350"/>
      <c r="J1975" s="350" t="str">
        <f t="array" ref="J1975">IF(C1975="","",
  IF(LEFT(C1975,4)="2025",
    IFERROR(VLOOKUP(C1975,{'2025'!B:B,'2025'!A:A},2,FALSE),""),
    IF(LEFT(C1975,4)="2026",
      IFERROR(VLOOKUP(C1975,{'2026'!B:B,'2026'!A:A},2,FALSE),""),
      ""
    )
  )
)</f>
        <v/>
      </c>
    </row>
    <row r="1976" ht="22.5" customHeight="1">
      <c r="A1976" s="350"/>
      <c r="B1976" s="350"/>
      <c r="C1976" s="350"/>
      <c r="D1976" s="350"/>
      <c r="E1976" s="350"/>
      <c r="F1976" s="350"/>
      <c r="G1976" s="350"/>
      <c r="H1976" s="350"/>
      <c r="I1976" s="350"/>
      <c r="J1976" s="350" t="str">
        <f t="array" ref="J1976">IF(C1976="","",
  IF(LEFT(C1976,4)="2025",
    IFERROR(VLOOKUP(C1976,{'2025'!B:B,'2025'!A:A},2,FALSE),""),
    IF(LEFT(C1976,4)="2026",
      IFERROR(VLOOKUP(C1976,{'2026'!B:B,'2026'!A:A},2,FALSE),""),
      ""
    )
  )
)</f>
        <v/>
      </c>
    </row>
    <row r="1977" ht="22.5" customHeight="1">
      <c r="A1977" s="350"/>
      <c r="B1977" s="350"/>
      <c r="C1977" s="350"/>
      <c r="D1977" s="350"/>
      <c r="E1977" s="350"/>
      <c r="F1977" s="350"/>
      <c r="G1977" s="350"/>
      <c r="H1977" s="350"/>
      <c r="I1977" s="350"/>
      <c r="J1977" s="350" t="str">
        <f t="array" ref="J1977">IF(C1977="","",
  IF(LEFT(C1977,4)="2025",
    IFERROR(VLOOKUP(C1977,{'2025'!B:B,'2025'!A:A},2,FALSE),""),
    IF(LEFT(C1977,4)="2026",
      IFERROR(VLOOKUP(C1977,{'2026'!B:B,'2026'!A:A},2,FALSE),""),
      ""
    )
  )
)</f>
        <v/>
      </c>
    </row>
    <row r="1978" ht="22.5" customHeight="1">
      <c r="A1978" s="350"/>
      <c r="B1978" s="350"/>
      <c r="C1978" s="350"/>
      <c r="D1978" s="350"/>
      <c r="E1978" s="350"/>
      <c r="F1978" s="350"/>
      <c r="G1978" s="350"/>
      <c r="H1978" s="350"/>
      <c r="I1978" s="350"/>
      <c r="J1978" s="350" t="str">
        <f t="array" ref="J1978">IF(C1978="","",
  IF(LEFT(C1978,4)="2025",
    IFERROR(VLOOKUP(C1978,{'2025'!B:B,'2025'!A:A},2,FALSE),""),
    IF(LEFT(C1978,4)="2026",
      IFERROR(VLOOKUP(C1978,{'2026'!B:B,'2026'!A:A},2,FALSE),""),
      ""
    )
  )
)</f>
        <v/>
      </c>
    </row>
    <row r="1979" ht="22.5" customHeight="1">
      <c r="A1979" s="350"/>
      <c r="B1979" s="350"/>
      <c r="C1979" s="350"/>
      <c r="D1979" s="350"/>
      <c r="E1979" s="350"/>
      <c r="F1979" s="350"/>
      <c r="G1979" s="350"/>
      <c r="H1979" s="350"/>
      <c r="I1979" s="350"/>
      <c r="J1979" s="350" t="str">
        <f t="array" ref="J1979">IF(C1979="","",
  IF(LEFT(C1979,4)="2025",
    IFERROR(VLOOKUP(C1979,{'2025'!B:B,'2025'!A:A},2,FALSE),""),
    IF(LEFT(C1979,4)="2026",
      IFERROR(VLOOKUP(C1979,{'2026'!B:B,'2026'!A:A},2,FALSE),""),
      ""
    )
  )
)</f>
        <v/>
      </c>
    </row>
    <row r="1980" ht="22.5" customHeight="1">
      <c r="A1980" s="350"/>
      <c r="B1980" s="350"/>
      <c r="C1980" s="350"/>
      <c r="D1980" s="350"/>
      <c r="E1980" s="350"/>
      <c r="F1980" s="350"/>
      <c r="G1980" s="350"/>
      <c r="H1980" s="350"/>
      <c r="I1980" s="350"/>
      <c r="J1980" s="350" t="str">
        <f t="array" ref="J1980">IF(C1980="","",
  IF(LEFT(C1980,4)="2025",
    IFERROR(VLOOKUP(C1980,{'2025'!B:B,'2025'!A:A},2,FALSE),""),
    IF(LEFT(C1980,4)="2026",
      IFERROR(VLOOKUP(C1980,{'2026'!B:B,'2026'!A:A},2,FALSE),""),
      ""
    )
  )
)</f>
        <v/>
      </c>
    </row>
    <row r="1981" ht="22.5" customHeight="1">
      <c r="A1981" s="350"/>
      <c r="B1981" s="350"/>
      <c r="C1981" s="350"/>
      <c r="D1981" s="350"/>
      <c r="E1981" s="350"/>
      <c r="F1981" s="350"/>
      <c r="G1981" s="350"/>
      <c r="H1981" s="350"/>
      <c r="I1981" s="350"/>
      <c r="J1981" s="350" t="str">
        <f t="array" ref="J1981">IF(C1981="","",
  IF(LEFT(C1981,4)="2025",
    IFERROR(VLOOKUP(C1981,{'2025'!B:B,'2025'!A:A},2,FALSE),""),
    IF(LEFT(C1981,4)="2026",
      IFERROR(VLOOKUP(C1981,{'2026'!B:B,'2026'!A:A},2,FALSE),""),
      ""
    )
  )
)</f>
        <v/>
      </c>
    </row>
    <row r="1982" ht="22.5" customHeight="1">
      <c r="A1982" s="350"/>
      <c r="B1982" s="350"/>
      <c r="C1982" s="350"/>
      <c r="D1982" s="350"/>
      <c r="E1982" s="350"/>
      <c r="F1982" s="350"/>
      <c r="G1982" s="350"/>
      <c r="H1982" s="350"/>
      <c r="I1982" s="350"/>
      <c r="J1982" s="350" t="str">
        <f t="array" ref="J1982">IF(C1982="","",
  IF(LEFT(C1982,4)="2025",
    IFERROR(VLOOKUP(C1982,{'2025'!B:B,'2025'!A:A},2,FALSE),""),
    IF(LEFT(C1982,4)="2026",
      IFERROR(VLOOKUP(C1982,{'2026'!B:B,'2026'!A:A},2,FALSE),""),
      ""
    )
  )
)</f>
        <v/>
      </c>
    </row>
    <row r="1983" ht="22.5" customHeight="1">
      <c r="A1983" s="350"/>
      <c r="B1983" s="350"/>
      <c r="C1983" s="350"/>
      <c r="D1983" s="350"/>
      <c r="E1983" s="350"/>
      <c r="F1983" s="350"/>
      <c r="G1983" s="350"/>
      <c r="H1983" s="350"/>
      <c r="I1983" s="350"/>
      <c r="J1983" s="350" t="str">
        <f t="array" ref="J1983">IF(C1983="","",
  IF(LEFT(C1983,4)="2025",
    IFERROR(VLOOKUP(C1983,{'2025'!B:B,'2025'!A:A},2,FALSE),""),
    IF(LEFT(C1983,4)="2026",
      IFERROR(VLOOKUP(C1983,{'2026'!B:B,'2026'!A:A},2,FALSE),""),
      ""
    )
  )
)</f>
        <v/>
      </c>
    </row>
    <row r="1984" ht="22.5" customHeight="1">
      <c r="A1984" s="350"/>
      <c r="B1984" s="350"/>
      <c r="C1984" s="350"/>
      <c r="D1984" s="350"/>
      <c r="E1984" s="350"/>
      <c r="F1984" s="350"/>
      <c r="G1984" s="350"/>
      <c r="H1984" s="350"/>
      <c r="I1984" s="350"/>
      <c r="J1984" s="350" t="str">
        <f t="array" ref="J1984">IF(C1984="","",
  IF(LEFT(C1984,4)="2025",
    IFERROR(VLOOKUP(C1984,{'2025'!B:B,'2025'!A:A},2,FALSE),""),
    IF(LEFT(C1984,4)="2026",
      IFERROR(VLOOKUP(C1984,{'2026'!B:B,'2026'!A:A},2,FALSE),""),
      ""
    )
  )
)</f>
        <v/>
      </c>
    </row>
    <row r="1985" ht="22.5" customHeight="1">
      <c r="A1985" s="350"/>
      <c r="B1985" s="350"/>
      <c r="C1985" s="350"/>
      <c r="D1985" s="350"/>
      <c r="E1985" s="350"/>
      <c r="F1985" s="350"/>
      <c r="G1985" s="350"/>
      <c r="H1985" s="350"/>
      <c r="I1985" s="350"/>
      <c r="J1985" s="350" t="str">
        <f t="array" ref="J1985">IF(C1985="","",
  IF(LEFT(C1985,4)="2025",
    IFERROR(VLOOKUP(C1985,{'2025'!B:B,'2025'!A:A},2,FALSE),""),
    IF(LEFT(C1985,4)="2026",
      IFERROR(VLOOKUP(C1985,{'2026'!B:B,'2026'!A:A},2,FALSE),""),
      ""
    )
  )
)</f>
        <v/>
      </c>
    </row>
    <row r="1986" ht="22.5" customHeight="1">
      <c r="A1986" s="350"/>
      <c r="B1986" s="350"/>
      <c r="C1986" s="350"/>
      <c r="D1986" s="350"/>
      <c r="E1986" s="350"/>
      <c r="F1986" s="350"/>
      <c r="G1986" s="350"/>
      <c r="H1986" s="350"/>
      <c r="I1986" s="350"/>
      <c r="J1986" s="350" t="str">
        <f t="array" ref="J1986">IF(C1986="","",
  IF(LEFT(C1986,4)="2025",
    IFERROR(VLOOKUP(C1986,{'2025'!B:B,'2025'!A:A},2,FALSE),""),
    IF(LEFT(C1986,4)="2026",
      IFERROR(VLOOKUP(C1986,{'2026'!B:B,'2026'!A:A},2,FALSE),""),
      ""
    )
  )
)</f>
        <v/>
      </c>
    </row>
    <row r="1987" ht="22.5" customHeight="1">
      <c r="A1987" s="350"/>
      <c r="B1987" s="350"/>
      <c r="C1987" s="350"/>
      <c r="D1987" s="350"/>
      <c r="E1987" s="350"/>
      <c r="F1987" s="350"/>
      <c r="G1987" s="350"/>
      <c r="H1987" s="350"/>
      <c r="I1987" s="350"/>
      <c r="J1987" s="350" t="str">
        <f t="array" ref="J1987">IF(C1987="","",
  IF(LEFT(C1987,4)="2025",
    IFERROR(VLOOKUP(C1987,{'2025'!B:B,'2025'!A:A},2,FALSE),""),
    IF(LEFT(C1987,4)="2026",
      IFERROR(VLOOKUP(C1987,{'2026'!B:B,'2026'!A:A},2,FALSE),""),
      ""
    )
  )
)</f>
        <v/>
      </c>
    </row>
    <row r="1988" ht="22.5" customHeight="1">
      <c r="A1988" s="350"/>
      <c r="B1988" s="350"/>
      <c r="C1988" s="350"/>
      <c r="D1988" s="350"/>
      <c r="E1988" s="350"/>
      <c r="F1988" s="350"/>
      <c r="G1988" s="350"/>
      <c r="H1988" s="350"/>
      <c r="I1988" s="350"/>
      <c r="J1988" s="350" t="str">
        <f t="array" ref="J1988">IF(C1988="","",
  IF(LEFT(C1988,4)="2025",
    IFERROR(VLOOKUP(C1988,{'2025'!B:B,'2025'!A:A},2,FALSE),""),
    IF(LEFT(C1988,4)="2026",
      IFERROR(VLOOKUP(C1988,{'2026'!B:B,'2026'!A:A},2,FALSE),""),
      ""
    )
  )
)</f>
        <v/>
      </c>
    </row>
    <row r="1989" ht="22.5" customHeight="1">
      <c r="A1989" s="350"/>
      <c r="B1989" s="350"/>
      <c r="C1989" s="350"/>
      <c r="D1989" s="350"/>
      <c r="E1989" s="350"/>
      <c r="F1989" s="350"/>
      <c r="G1989" s="350"/>
      <c r="H1989" s="350"/>
      <c r="I1989" s="350"/>
      <c r="J1989" s="350" t="str">
        <f t="array" ref="J1989">IF(C1989="","",
  IF(LEFT(C1989,4)="2025",
    IFERROR(VLOOKUP(C1989,{'2025'!B:B,'2025'!A:A},2,FALSE),""),
    IF(LEFT(C1989,4)="2026",
      IFERROR(VLOOKUP(C1989,{'2026'!B:B,'2026'!A:A},2,FALSE),""),
      ""
    )
  )
)</f>
        <v/>
      </c>
    </row>
    <row r="1990" ht="22.5" customHeight="1">
      <c r="A1990" s="350"/>
      <c r="B1990" s="350"/>
      <c r="C1990" s="350"/>
      <c r="D1990" s="350"/>
      <c r="E1990" s="350"/>
      <c r="F1990" s="350"/>
      <c r="G1990" s="350"/>
      <c r="H1990" s="350"/>
      <c r="I1990" s="350"/>
      <c r="J1990" s="350" t="str">
        <f t="array" ref="J1990">IF(C1990="","",
  IF(LEFT(C1990,4)="2025",
    IFERROR(VLOOKUP(C1990,{'2025'!B:B,'2025'!A:A},2,FALSE),""),
    IF(LEFT(C1990,4)="2026",
      IFERROR(VLOOKUP(C1990,{'2026'!B:B,'2026'!A:A},2,FALSE),""),
      ""
    )
  )
)</f>
        <v/>
      </c>
    </row>
    <row r="1991" ht="22.5" customHeight="1">
      <c r="A1991" s="350"/>
      <c r="B1991" s="350"/>
      <c r="C1991" s="350"/>
      <c r="D1991" s="350"/>
      <c r="E1991" s="350"/>
      <c r="F1991" s="350"/>
      <c r="G1991" s="350"/>
      <c r="H1991" s="350"/>
      <c r="I1991" s="350"/>
      <c r="J1991" s="350" t="str">
        <f t="array" ref="J1991">IF(C1991="","",
  IF(LEFT(C1991,4)="2025",
    IFERROR(VLOOKUP(C1991,{'2025'!B:B,'2025'!A:A},2,FALSE),""),
    IF(LEFT(C1991,4)="2026",
      IFERROR(VLOOKUP(C1991,{'2026'!B:B,'2026'!A:A},2,FALSE),""),
      ""
    )
  )
)</f>
        <v/>
      </c>
    </row>
    <row r="1992" ht="22.5" customHeight="1">
      <c r="A1992" s="350"/>
      <c r="B1992" s="350"/>
      <c r="C1992" s="350"/>
      <c r="D1992" s="350"/>
      <c r="E1992" s="350"/>
      <c r="F1992" s="350"/>
      <c r="G1992" s="350"/>
      <c r="H1992" s="350"/>
      <c r="I1992" s="350"/>
      <c r="J1992" s="350" t="str">
        <f t="array" ref="J1992">IF(C1992="","",
  IF(LEFT(C1992,4)="2025",
    IFERROR(VLOOKUP(C1992,{'2025'!B:B,'2025'!A:A},2,FALSE),""),
    IF(LEFT(C1992,4)="2026",
      IFERROR(VLOOKUP(C1992,{'2026'!B:B,'2026'!A:A},2,FALSE),""),
      ""
    )
  )
)</f>
        <v/>
      </c>
    </row>
    <row r="1993" ht="22.5" customHeight="1">
      <c r="A1993" s="350"/>
      <c r="B1993" s="350"/>
      <c r="C1993" s="350"/>
      <c r="D1993" s="350"/>
      <c r="E1993" s="350"/>
      <c r="F1993" s="350"/>
      <c r="G1993" s="350"/>
      <c r="H1993" s="350"/>
      <c r="I1993" s="350"/>
      <c r="J1993" s="350" t="str">
        <f t="array" ref="J1993">IF(C1993="","",
  IF(LEFT(C1993,4)="2025",
    IFERROR(VLOOKUP(C1993,{'2025'!B:B,'2025'!A:A},2,FALSE),""),
    IF(LEFT(C1993,4)="2026",
      IFERROR(VLOOKUP(C1993,{'2026'!B:B,'2026'!A:A},2,FALSE),""),
      ""
    )
  )
)</f>
        <v/>
      </c>
    </row>
    <row r="1994" ht="22.5" customHeight="1">
      <c r="A1994" s="350"/>
      <c r="B1994" s="350"/>
      <c r="C1994" s="350"/>
      <c r="D1994" s="350"/>
      <c r="E1994" s="350"/>
      <c r="F1994" s="350"/>
      <c r="G1994" s="350"/>
      <c r="H1994" s="350"/>
      <c r="I1994" s="350"/>
      <c r="J1994" s="350" t="str">
        <f t="array" ref="J1994">IF(C1994="","",
  IF(LEFT(C1994,4)="2025",
    IFERROR(VLOOKUP(C1994,{'2025'!B:B,'2025'!A:A},2,FALSE),""),
    IF(LEFT(C1994,4)="2026",
      IFERROR(VLOOKUP(C1994,{'2026'!B:B,'2026'!A:A},2,FALSE),""),
      ""
    )
  )
)</f>
        <v/>
      </c>
    </row>
    <row r="1995" ht="22.5" customHeight="1">
      <c r="A1995" s="350"/>
      <c r="B1995" s="350"/>
      <c r="C1995" s="350"/>
      <c r="D1995" s="350"/>
      <c r="E1995" s="350"/>
      <c r="F1995" s="350"/>
      <c r="G1995" s="350"/>
      <c r="H1995" s="350"/>
      <c r="I1995" s="350"/>
      <c r="J1995" s="350" t="str">
        <f t="array" ref="J1995">IF(C1995="","",
  IF(LEFT(C1995,4)="2025",
    IFERROR(VLOOKUP(C1995,{'2025'!B:B,'2025'!A:A},2,FALSE),""),
    IF(LEFT(C1995,4)="2026",
      IFERROR(VLOOKUP(C1995,{'2026'!B:B,'2026'!A:A},2,FALSE),""),
      ""
    )
  )
)</f>
        <v/>
      </c>
    </row>
    <row r="1996" ht="22.5" customHeight="1">
      <c r="A1996" s="350"/>
      <c r="B1996" s="350"/>
      <c r="C1996" s="350"/>
      <c r="D1996" s="350"/>
      <c r="E1996" s="350"/>
      <c r="F1996" s="350"/>
      <c r="G1996" s="350"/>
      <c r="H1996" s="350"/>
      <c r="I1996" s="350"/>
      <c r="J1996" s="350" t="str">
        <f t="array" ref="J1996">IF(C1996="","",
  IF(LEFT(C1996,4)="2025",
    IFERROR(VLOOKUP(C1996,{'2025'!B:B,'2025'!A:A},2,FALSE),""),
    IF(LEFT(C1996,4)="2026",
      IFERROR(VLOOKUP(C1996,{'2026'!B:B,'2026'!A:A},2,FALSE),""),
      ""
    )
  )
)</f>
        <v/>
      </c>
    </row>
    <row r="1997" ht="22.5" customHeight="1">
      <c r="A1997" s="350"/>
      <c r="B1997" s="350"/>
      <c r="C1997" s="350"/>
      <c r="D1997" s="350"/>
      <c r="E1997" s="350"/>
      <c r="F1997" s="350"/>
      <c r="G1997" s="350"/>
      <c r="H1997" s="350"/>
      <c r="I1997" s="350"/>
      <c r="J1997" s="350" t="str">
        <f t="array" ref="J1997">IF(C1997="","",
  IF(LEFT(C1997,4)="2025",
    IFERROR(VLOOKUP(C1997,{'2025'!B:B,'2025'!A:A},2,FALSE),""),
    IF(LEFT(C1997,4)="2026",
      IFERROR(VLOOKUP(C1997,{'2026'!B:B,'2026'!A:A},2,FALSE),""),
      ""
    )
  )
)</f>
        <v/>
      </c>
    </row>
    <row r="1998" ht="22.5" customHeight="1">
      <c r="A1998" s="350"/>
      <c r="B1998" s="350"/>
      <c r="C1998" s="350"/>
      <c r="D1998" s="350"/>
      <c r="E1998" s="350"/>
      <c r="F1998" s="350"/>
      <c r="G1998" s="350"/>
      <c r="H1998" s="350"/>
      <c r="I1998" s="350"/>
      <c r="J1998" s="350" t="str">
        <f t="array" ref="J1998">IF(C1998="","",
  IF(LEFT(C1998,4)="2025",
    IFERROR(VLOOKUP(C1998,{'2025'!B:B,'2025'!A:A},2,FALSE),""),
    IF(LEFT(C1998,4)="2026",
      IFERROR(VLOOKUP(C1998,{'2026'!B:B,'2026'!A:A},2,FALSE),""),
      ""
    )
  )
)</f>
        <v/>
      </c>
    </row>
    <row r="1999" ht="22.5" customHeight="1">
      <c r="A1999" s="350"/>
      <c r="B1999" s="350"/>
      <c r="C1999" s="350"/>
      <c r="D1999" s="350"/>
      <c r="E1999" s="350"/>
      <c r="F1999" s="350"/>
      <c r="G1999" s="350"/>
      <c r="H1999" s="350"/>
      <c r="I1999" s="350"/>
      <c r="J1999" s="350" t="str">
        <f t="array" ref="J1999">IF(C1999="","",
  IF(LEFT(C1999,4)="2025",
    IFERROR(VLOOKUP(C1999,{'2025'!B:B,'2025'!A:A},2,FALSE),""),
    IF(LEFT(C1999,4)="2026",
      IFERROR(VLOOKUP(C1999,{'2026'!B:B,'2026'!A:A},2,FALSE),""),
      ""
    )
  )
)</f>
        <v/>
      </c>
    </row>
    <row r="2000" ht="22.5" customHeight="1">
      <c r="A2000" s="350"/>
      <c r="B2000" s="350"/>
      <c r="C2000" s="350"/>
      <c r="D2000" s="350"/>
      <c r="E2000" s="350"/>
      <c r="F2000" s="350"/>
      <c r="G2000" s="350"/>
      <c r="H2000" s="350"/>
      <c r="I2000" s="350"/>
      <c r="J2000" s="350" t="str">
        <f t="array" ref="J2000">IF(C2000="","",
  IF(LEFT(C2000,4)="2025",
    IFERROR(VLOOKUP(C2000,{'2025'!B:B,'2025'!A:A},2,FALSE),""),
    IF(LEFT(C2000,4)="2026",
      IFERROR(VLOOKUP(C2000,{'2026'!B:B,'2026'!A:A},2,FALSE),""),
      ""
    )
  )
)</f>
        <v/>
      </c>
    </row>
    <row r="2001" ht="22.5" customHeight="1">
      <c r="A2001" s="350"/>
      <c r="B2001" s="350"/>
      <c r="C2001" s="350"/>
      <c r="D2001" s="350"/>
      <c r="E2001" s="350"/>
      <c r="F2001" s="350"/>
      <c r="G2001" s="350"/>
      <c r="H2001" s="350"/>
      <c r="I2001" s="350"/>
      <c r="J2001" s="350" t="str">
        <f t="array" ref="J2001">IF(C2001="","",
  IF(LEFT(C2001,4)="2025",
    IFERROR(VLOOKUP(C2001,{'2025'!B:B,'2025'!A:A},2,FALSE),""),
    IF(LEFT(C2001,4)="2026",
      IFERROR(VLOOKUP(C2001,{'2026'!B:B,'2026'!A:A},2,FALSE),""),
      ""
    )
  )
)</f>
        <v/>
      </c>
    </row>
    <row r="2002" ht="22.5" customHeight="1">
      <c r="A2002" s="350"/>
      <c r="B2002" s="350"/>
      <c r="C2002" s="350"/>
      <c r="D2002" s="350"/>
      <c r="E2002" s="350"/>
      <c r="F2002" s="350"/>
      <c r="G2002" s="350"/>
      <c r="H2002" s="350"/>
      <c r="I2002" s="350"/>
      <c r="J2002" s="350" t="str">
        <f t="array" ref="J2002">IF(C2002="","",
  IF(LEFT(C2002,4)="2025",
    IFERROR(VLOOKUP(C2002,{'2025'!B:B,'2025'!A:A},2,FALSE),""),
    IF(LEFT(C2002,4)="2026",
      IFERROR(VLOOKUP(C2002,{'2026'!B:B,'2026'!A:A},2,FALSE),""),
      ""
    )
  )
)</f>
        <v/>
      </c>
    </row>
    <row r="2003" ht="22.5" customHeight="1">
      <c r="A2003" s="350"/>
      <c r="B2003" s="350"/>
      <c r="C2003" s="350"/>
      <c r="D2003" s="350"/>
      <c r="E2003" s="350"/>
      <c r="F2003" s="350"/>
      <c r="G2003" s="350"/>
      <c r="H2003" s="350"/>
      <c r="I2003" s="350"/>
      <c r="J2003" s="350" t="str">
        <f t="array" ref="J2003">IF(C2003="","",
  IF(LEFT(C2003,4)="2025",
    IFERROR(VLOOKUP(C2003,{'2025'!B:B,'2025'!A:A},2,FALSE),""),
    IF(LEFT(C2003,4)="2026",
      IFERROR(VLOOKUP(C2003,{'2026'!B:B,'2026'!A:A},2,FALSE),""),
      ""
    )
  )
)</f>
        <v/>
      </c>
    </row>
    <row r="2004" ht="22.5" customHeight="1">
      <c r="A2004" s="350"/>
      <c r="B2004" s="350"/>
      <c r="C2004" s="350"/>
      <c r="D2004" s="350"/>
      <c r="E2004" s="350"/>
      <c r="F2004" s="350"/>
      <c r="G2004" s="350"/>
      <c r="H2004" s="350"/>
      <c r="I2004" s="350"/>
      <c r="J2004" s="350" t="str">
        <f t="array" ref="J2004">IF(C2004="","",
  IF(LEFT(C2004,4)="2025",
    IFERROR(VLOOKUP(C2004,{'2025'!B:B,'2025'!A:A},2,FALSE),""),
    IF(LEFT(C2004,4)="2026",
      IFERROR(VLOOKUP(C2004,{'2026'!B:B,'2026'!A:A},2,FALSE),""),
      ""
    )
  )
)</f>
        <v/>
      </c>
    </row>
    <row r="2005" ht="22.5" customHeight="1">
      <c r="A2005" s="350"/>
      <c r="B2005" s="350"/>
      <c r="C2005" s="350"/>
      <c r="D2005" s="350"/>
      <c r="E2005" s="350"/>
      <c r="F2005" s="350"/>
      <c r="G2005" s="350"/>
      <c r="H2005" s="350"/>
      <c r="I2005" s="350"/>
      <c r="J2005" s="350" t="str">
        <f t="array" ref="J2005">IF(C2005="","",
  IF(LEFT(C2005,4)="2025",
    IFERROR(VLOOKUP(C2005,{'2025'!B:B,'2025'!A:A},2,FALSE),""),
    IF(LEFT(C2005,4)="2026",
      IFERROR(VLOOKUP(C2005,{'2026'!B:B,'2026'!A:A},2,FALSE),""),
      ""
    )
  )
)</f>
        <v/>
      </c>
    </row>
    <row r="2006" ht="22.5" customHeight="1">
      <c r="A2006" s="350"/>
      <c r="B2006" s="350"/>
      <c r="C2006" s="350"/>
      <c r="D2006" s="350"/>
      <c r="E2006" s="350"/>
      <c r="F2006" s="350"/>
      <c r="G2006" s="350"/>
      <c r="H2006" s="350"/>
      <c r="I2006" s="350"/>
      <c r="J2006" s="350" t="str">
        <f t="array" ref="J2006">IF(C2006="","",
  IF(LEFT(C2006,4)="2025",
    IFERROR(VLOOKUP(C2006,{'2025'!B:B,'2025'!A:A},2,FALSE),""),
    IF(LEFT(C2006,4)="2026",
      IFERROR(VLOOKUP(C2006,{'2026'!B:B,'2026'!A:A},2,FALSE),""),
      ""
    )
  )
)</f>
        <v/>
      </c>
    </row>
    <row r="2007" ht="22.5" customHeight="1">
      <c r="A2007" s="350"/>
      <c r="B2007" s="350"/>
      <c r="C2007" s="350"/>
      <c r="D2007" s="350"/>
      <c r="E2007" s="350"/>
      <c r="F2007" s="350"/>
      <c r="G2007" s="350"/>
      <c r="H2007" s="350"/>
      <c r="I2007" s="350"/>
      <c r="J2007" s="350" t="str">
        <f t="array" ref="J2007">IF(C2007="","",
  IF(LEFT(C2007,4)="2025",
    IFERROR(VLOOKUP(C2007,{'2025'!B:B,'2025'!A:A},2,FALSE),""),
    IF(LEFT(C2007,4)="2026",
      IFERROR(VLOOKUP(C2007,{'2026'!B:B,'2026'!A:A},2,FALSE),""),
      ""
    )
  )
)</f>
        <v/>
      </c>
    </row>
    <row r="2008" ht="22.5" customHeight="1">
      <c r="A2008" s="350"/>
      <c r="B2008" s="350"/>
      <c r="C2008" s="350"/>
      <c r="D2008" s="350"/>
      <c r="E2008" s="350"/>
      <c r="F2008" s="350"/>
      <c r="G2008" s="350"/>
      <c r="H2008" s="350"/>
      <c r="I2008" s="350"/>
      <c r="J2008" s="350" t="str">
        <f t="array" ref="J2008">IF(C2008="","",
  IF(LEFT(C2008,4)="2025",
    IFERROR(VLOOKUP(C2008,{'2025'!B:B,'2025'!A:A},2,FALSE),""),
    IF(LEFT(C2008,4)="2026",
      IFERROR(VLOOKUP(C2008,{'2026'!B:B,'2026'!A:A},2,FALSE),""),
      ""
    )
  )
)</f>
        <v/>
      </c>
    </row>
    <row r="2009" ht="22.5" customHeight="1">
      <c r="A2009" s="350"/>
      <c r="B2009" s="350"/>
      <c r="C2009" s="350"/>
      <c r="D2009" s="350"/>
      <c r="E2009" s="350"/>
      <c r="F2009" s="350"/>
      <c r="G2009" s="350"/>
      <c r="H2009" s="350"/>
      <c r="I2009" s="350"/>
      <c r="J2009" s="350" t="str">
        <f t="array" ref="J2009">IF(C2009="","",
  IF(LEFT(C2009,4)="2025",
    IFERROR(VLOOKUP(C2009,{'2025'!B:B,'2025'!A:A},2,FALSE),""),
    IF(LEFT(C2009,4)="2026",
      IFERROR(VLOOKUP(C2009,{'2026'!B:B,'2026'!A:A},2,FALSE),""),
      ""
    )
  )
)</f>
        <v/>
      </c>
    </row>
    <row r="2010" ht="22.5" customHeight="1">
      <c r="A2010" s="350"/>
      <c r="B2010" s="350"/>
      <c r="C2010" s="350"/>
      <c r="D2010" s="350"/>
      <c r="E2010" s="350"/>
      <c r="F2010" s="350"/>
      <c r="G2010" s="350"/>
      <c r="H2010" s="350"/>
      <c r="I2010" s="350"/>
      <c r="J2010" s="350" t="str">
        <f t="array" ref="J2010">IF(C2010="","",
  IF(LEFT(C2010,4)="2025",
    IFERROR(VLOOKUP(C2010,{'2025'!B:B,'2025'!A:A},2,FALSE),""),
    IF(LEFT(C2010,4)="2026",
      IFERROR(VLOOKUP(C2010,{'2026'!B:B,'2026'!A:A},2,FALSE),""),
      ""
    )
  )
)</f>
        <v/>
      </c>
    </row>
    <row r="2011" ht="22.5" customHeight="1">
      <c r="A2011" s="350"/>
      <c r="B2011" s="350"/>
      <c r="C2011" s="350"/>
      <c r="D2011" s="350"/>
      <c r="E2011" s="350"/>
      <c r="F2011" s="350"/>
      <c r="G2011" s="350"/>
      <c r="H2011" s="350"/>
      <c r="I2011" s="350"/>
      <c r="J2011" s="350" t="str">
        <f t="array" ref="J2011">IF(C2011="","",
  IF(LEFT(C2011,4)="2025",
    IFERROR(VLOOKUP(C2011,{'2025'!B:B,'2025'!A:A},2,FALSE),""),
    IF(LEFT(C2011,4)="2026",
      IFERROR(VLOOKUP(C2011,{'2026'!B:B,'2026'!A:A},2,FALSE),""),
      ""
    )
  )
)</f>
        <v/>
      </c>
    </row>
    <row r="2012" ht="22.5" customHeight="1">
      <c r="A2012" s="350"/>
      <c r="B2012" s="350"/>
      <c r="C2012" s="350"/>
      <c r="D2012" s="350"/>
      <c r="E2012" s="350"/>
      <c r="F2012" s="350"/>
      <c r="G2012" s="350"/>
      <c r="H2012" s="350"/>
      <c r="I2012" s="350"/>
      <c r="J2012" s="350" t="str">
        <f t="array" ref="J2012">IF(C2012="","",
  IF(LEFT(C2012,4)="2025",
    IFERROR(VLOOKUP(C2012,{'2025'!B:B,'2025'!A:A},2,FALSE),""),
    IF(LEFT(C2012,4)="2026",
      IFERROR(VLOOKUP(C2012,{'2026'!B:B,'2026'!A:A},2,FALSE),""),
      ""
    )
  )
)</f>
        <v/>
      </c>
    </row>
    <row r="2013" ht="22.5" customHeight="1">
      <c r="A2013" s="350"/>
      <c r="B2013" s="350"/>
      <c r="C2013" s="350"/>
      <c r="D2013" s="350"/>
      <c r="E2013" s="350"/>
      <c r="F2013" s="350"/>
      <c r="G2013" s="350"/>
      <c r="H2013" s="350"/>
      <c r="I2013" s="350"/>
      <c r="J2013" s="350" t="str">
        <f t="array" ref="J2013">IF(C2013="","",
  IF(LEFT(C2013,4)="2025",
    IFERROR(VLOOKUP(C2013,{'2025'!B:B,'2025'!A:A},2,FALSE),""),
    IF(LEFT(C2013,4)="2026",
      IFERROR(VLOOKUP(C2013,{'2026'!B:B,'2026'!A:A},2,FALSE),""),
      ""
    )
  )
)</f>
        <v/>
      </c>
    </row>
    <row r="2014" ht="22.5" customHeight="1">
      <c r="A2014" s="350"/>
      <c r="B2014" s="350"/>
      <c r="C2014" s="350"/>
      <c r="D2014" s="350"/>
      <c r="E2014" s="350"/>
      <c r="F2014" s="350"/>
      <c r="G2014" s="350"/>
      <c r="H2014" s="350"/>
      <c r="I2014" s="350"/>
      <c r="J2014" s="350" t="str">
        <f t="array" ref="J2014">IF(C2014="","",
  IF(LEFT(C2014,4)="2025",
    IFERROR(VLOOKUP(C2014,{'2025'!B:B,'2025'!A:A},2,FALSE),""),
    IF(LEFT(C2014,4)="2026",
      IFERROR(VLOOKUP(C2014,{'2026'!B:B,'2026'!A:A},2,FALSE),""),
      ""
    )
  )
)</f>
        <v/>
      </c>
    </row>
    <row r="2015" ht="22.5" customHeight="1">
      <c r="A2015" s="350"/>
      <c r="B2015" s="350"/>
      <c r="C2015" s="350"/>
      <c r="D2015" s="350"/>
      <c r="E2015" s="350"/>
      <c r="F2015" s="350"/>
      <c r="G2015" s="350"/>
      <c r="H2015" s="350"/>
      <c r="I2015" s="350"/>
      <c r="J2015" s="350" t="str">
        <f t="array" ref="J2015">IF(C2015="","",
  IF(LEFT(C2015,4)="2025",
    IFERROR(VLOOKUP(C2015,{'2025'!B:B,'2025'!A:A},2,FALSE),""),
    IF(LEFT(C2015,4)="2026",
      IFERROR(VLOOKUP(C2015,{'2026'!B:B,'2026'!A:A},2,FALSE),""),
      ""
    )
  )
)</f>
        <v/>
      </c>
    </row>
    <row r="2016" ht="22.5" customHeight="1">
      <c r="A2016" s="350"/>
      <c r="B2016" s="350"/>
      <c r="C2016" s="350"/>
      <c r="D2016" s="350"/>
      <c r="E2016" s="350"/>
      <c r="F2016" s="350"/>
      <c r="G2016" s="350"/>
      <c r="H2016" s="350"/>
      <c r="I2016" s="350"/>
      <c r="J2016" s="350" t="str">
        <f t="array" ref="J2016">IF(C2016="","",
  IF(LEFT(C2016,4)="2025",
    IFERROR(VLOOKUP(C2016,{'2025'!B:B,'2025'!A:A},2,FALSE),""),
    IF(LEFT(C2016,4)="2026",
      IFERROR(VLOOKUP(C2016,{'2026'!B:B,'2026'!A:A},2,FALSE),""),
      ""
    )
  )
)</f>
        <v/>
      </c>
    </row>
    <row r="2017" ht="22.5" customHeight="1">
      <c r="A2017" s="350"/>
      <c r="B2017" s="350"/>
      <c r="C2017" s="350"/>
      <c r="D2017" s="350"/>
      <c r="E2017" s="350"/>
      <c r="F2017" s="350"/>
      <c r="G2017" s="350"/>
      <c r="H2017" s="350"/>
      <c r="I2017" s="350"/>
      <c r="J2017" s="350" t="str">
        <f t="array" ref="J2017">IF(C2017="","",
  IF(LEFT(C2017,4)="2025",
    IFERROR(VLOOKUP(C2017,{'2025'!B:B,'2025'!A:A},2,FALSE),""),
    IF(LEFT(C2017,4)="2026",
      IFERROR(VLOOKUP(C2017,{'2026'!B:B,'2026'!A:A},2,FALSE),""),
      ""
    )
  )
)</f>
        <v/>
      </c>
    </row>
    <row r="2018" ht="22.5" customHeight="1">
      <c r="A2018" s="350"/>
      <c r="B2018" s="350"/>
      <c r="C2018" s="350"/>
      <c r="D2018" s="350"/>
      <c r="E2018" s="350"/>
      <c r="F2018" s="350"/>
      <c r="G2018" s="350"/>
      <c r="H2018" s="350"/>
      <c r="I2018" s="350"/>
      <c r="J2018" s="350" t="str">
        <f t="array" ref="J2018">IF(C2018="","",
  IF(LEFT(C2018,4)="2025",
    IFERROR(VLOOKUP(C2018,{'2025'!B:B,'2025'!A:A},2,FALSE),""),
    IF(LEFT(C2018,4)="2026",
      IFERROR(VLOOKUP(C2018,{'2026'!B:B,'2026'!A:A},2,FALSE),""),
      ""
    )
  )
)</f>
        <v/>
      </c>
    </row>
    <row r="2019" ht="22.5" customHeight="1">
      <c r="A2019" s="350"/>
      <c r="B2019" s="350"/>
      <c r="C2019" s="350"/>
      <c r="D2019" s="350"/>
      <c r="E2019" s="350"/>
      <c r="F2019" s="350"/>
      <c r="G2019" s="350"/>
      <c r="H2019" s="350"/>
      <c r="I2019" s="350"/>
      <c r="J2019" s="350" t="str">
        <f t="array" ref="J2019">IF(C2019="","",
  IF(LEFT(C2019,4)="2025",
    IFERROR(VLOOKUP(C2019,{'2025'!B:B,'2025'!A:A},2,FALSE),""),
    IF(LEFT(C2019,4)="2026",
      IFERROR(VLOOKUP(C2019,{'2026'!B:B,'2026'!A:A},2,FALSE),""),
      ""
    )
  )
)</f>
        <v/>
      </c>
    </row>
    <row r="2020" ht="22.5" customHeight="1">
      <c r="A2020" s="350"/>
      <c r="B2020" s="350"/>
      <c r="C2020" s="350"/>
      <c r="D2020" s="350"/>
      <c r="E2020" s="350"/>
      <c r="F2020" s="350"/>
      <c r="G2020" s="350"/>
      <c r="H2020" s="350"/>
      <c r="I2020" s="350"/>
      <c r="J2020" s="350" t="str">
        <f t="array" ref="J2020">IF(C2020="","",
  IF(LEFT(C2020,4)="2025",
    IFERROR(VLOOKUP(C2020,{'2025'!B:B,'2025'!A:A},2,FALSE),""),
    IF(LEFT(C2020,4)="2026",
      IFERROR(VLOOKUP(C2020,{'2026'!B:B,'2026'!A:A},2,FALSE),""),
      ""
    )
  )
)</f>
        <v/>
      </c>
    </row>
    <row r="2021" ht="22.5" customHeight="1">
      <c r="A2021" s="350"/>
      <c r="B2021" s="350"/>
      <c r="C2021" s="350"/>
      <c r="D2021" s="350"/>
      <c r="E2021" s="350"/>
      <c r="F2021" s="350"/>
      <c r="G2021" s="350"/>
      <c r="H2021" s="350"/>
      <c r="I2021" s="350"/>
      <c r="J2021" s="350" t="str">
        <f t="array" ref="J2021">IF(C2021="","",
  IF(LEFT(C2021,4)="2025",
    IFERROR(VLOOKUP(C2021,{'2025'!B:B,'2025'!A:A},2,FALSE),""),
    IF(LEFT(C2021,4)="2026",
      IFERROR(VLOOKUP(C2021,{'2026'!B:B,'2026'!A:A},2,FALSE),""),
      ""
    )
  )
)</f>
        <v/>
      </c>
    </row>
    <row r="2022" ht="22.5" customHeight="1">
      <c r="A2022" s="350"/>
      <c r="B2022" s="350"/>
      <c r="C2022" s="350"/>
      <c r="D2022" s="350"/>
      <c r="E2022" s="350"/>
      <c r="F2022" s="350"/>
      <c r="G2022" s="350"/>
      <c r="H2022" s="350"/>
      <c r="I2022" s="350"/>
      <c r="J2022" s="350" t="str">
        <f t="array" ref="J2022">IF(C2022="","",
  IF(LEFT(C2022,4)="2025",
    IFERROR(VLOOKUP(C2022,{'2025'!B:B,'2025'!A:A},2,FALSE),""),
    IF(LEFT(C2022,4)="2026",
      IFERROR(VLOOKUP(C2022,{'2026'!B:B,'2026'!A:A},2,FALSE),""),
      ""
    )
  )
)</f>
        <v/>
      </c>
    </row>
    <row r="2023" ht="22.5" customHeight="1">
      <c r="A2023" s="350"/>
      <c r="B2023" s="350"/>
      <c r="C2023" s="350"/>
      <c r="D2023" s="350"/>
      <c r="E2023" s="350"/>
      <c r="F2023" s="350"/>
      <c r="G2023" s="350"/>
      <c r="H2023" s="350"/>
      <c r="I2023" s="350"/>
      <c r="J2023" s="350" t="str">
        <f t="array" ref="J2023">IF(C2023="","",
  IF(LEFT(C2023,4)="2025",
    IFERROR(VLOOKUP(C2023,{'2025'!B:B,'2025'!A:A},2,FALSE),""),
    IF(LEFT(C2023,4)="2026",
      IFERROR(VLOOKUP(C2023,{'2026'!B:B,'2026'!A:A},2,FALSE),""),
      ""
    )
  )
)</f>
        <v/>
      </c>
    </row>
    <row r="2024" ht="22.5" customHeight="1">
      <c r="A2024" s="350"/>
      <c r="B2024" s="350"/>
      <c r="C2024" s="350"/>
      <c r="D2024" s="350"/>
      <c r="E2024" s="350"/>
      <c r="F2024" s="350"/>
      <c r="G2024" s="350"/>
      <c r="H2024" s="350"/>
      <c r="I2024" s="350"/>
      <c r="J2024" s="350" t="str">
        <f t="array" ref="J2024">IF(C2024="","",
  IF(LEFT(C2024,4)="2025",
    IFERROR(VLOOKUP(C2024,{'2025'!B:B,'2025'!A:A},2,FALSE),""),
    IF(LEFT(C2024,4)="2026",
      IFERROR(VLOOKUP(C2024,{'2026'!B:B,'2026'!A:A},2,FALSE),""),
      ""
    )
  )
)</f>
        <v/>
      </c>
    </row>
    <row r="2025" ht="22.5" customHeight="1">
      <c r="A2025" s="350"/>
      <c r="B2025" s="350"/>
      <c r="C2025" s="350"/>
      <c r="D2025" s="350"/>
      <c r="E2025" s="350"/>
      <c r="F2025" s="350"/>
      <c r="G2025" s="350"/>
      <c r="H2025" s="350"/>
      <c r="I2025" s="350"/>
      <c r="J2025" s="350" t="str">
        <f t="array" ref="J2025">IF(C2025="","",
  IF(LEFT(C2025,4)="2025",
    IFERROR(VLOOKUP(C2025,{'2025'!B:B,'2025'!A:A},2,FALSE),""),
    IF(LEFT(C2025,4)="2026",
      IFERROR(VLOOKUP(C2025,{'2026'!B:B,'2026'!A:A},2,FALSE),""),
      ""
    )
  )
)</f>
        <v/>
      </c>
    </row>
    <row r="2026" ht="22.5" customHeight="1">
      <c r="A2026" s="350"/>
      <c r="B2026" s="350"/>
      <c r="C2026" s="350"/>
      <c r="D2026" s="350"/>
      <c r="E2026" s="350"/>
      <c r="F2026" s="350"/>
      <c r="G2026" s="350"/>
      <c r="H2026" s="350"/>
      <c r="I2026" s="350"/>
      <c r="J2026" s="350" t="str">
        <f t="array" ref="J2026">IF(C2026="","",
  IF(LEFT(C2026,4)="2025",
    IFERROR(VLOOKUP(C2026,{'2025'!B:B,'2025'!A:A},2,FALSE),""),
    IF(LEFT(C2026,4)="2026",
      IFERROR(VLOOKUP(C2026,{'2026'!B:B,'2026'!A:A},2,FALSE),""),
      ""
    )
  )
)</f>
        <v/>
      </c>
    </row>
    <row r="2027" ht="22.5" customHeight="1">
      <c r="A2027" s="350"/>
      <c r="B2027" s="350"/>
      <c r="C2027" s="350"/>
      <c r="D2027" s="350"/>
      <c r="E2027" s="350"/>
      <c r="F2027" s="350"/>
      <c r="G2027" s="350"/>
      <c r="H2027" s="350"/>
      <c r="I2027" s="350"/>
      <c r="J2027" s="350" t="str">
        <f t="array" ref="J2027">IF(C2027="","",
  IF(LEFT(C2027,4)="2025",
    IFERROR(VLOOKUP(C2027,{'2025'!B:B,'2025'!A:A},2,FALSE),""),
    IF(LEFT(C2027,4)="2026",
      IFERROR(VLOOKUP(C2027,{'2026'!B:B,'2026'!A:A},2,FALSE),""),
      ""
    )
  )
)</f>
        <v/>
      </c>
    </row>
    <row r="2028" ht="22.5" customHeight="1">
      <c r="A2028" s="350"/>
      <c r="B2028" s="350"/>
      <c r="C2028" s="350"/>
      <c r="D2028" s="350"/>
      <c r="E2028" s="350"/>
      <c r="F2028" s="350"/>
      <c r="G2028" s="350"/>
      <c r="H2028" s="350"/>
      <c r="I2028" s="350"/>
      <c r="J2028" s="350" t="str">
        <f t="array" ref="J2028">IF(C2028="","",
  IF(LEFT(C2028,4)="2025",
    IFERROR(VLOOKUP(C2028,{'2025'!B:B,'2025'!A:A},2,FALSE),""),
    IF(LEFT(C2028,4)="2026",
      IFERROR(VLOOKUP(C2028,{'2026'!B:B,'2026'!A:A},2,FALSE),""),
      ""
    )
  )
)</f>
        <v/>
      </c>
    </row>
    <row r="2029" ht="22.5" customHeight="1">
      <c r="A2029" s="350"/>
      <c r="B2029" s="350"/>
      <c r="C2029" s="350"/>
      <c r="D2029" s="350"/>
      <c r="E2029" s="350"/>
      <c r="F2029" s="350"/>
      <c r="G2029" s="350"/>
      <c r="H2029" s="350"/>
      <c r="I2029" s="350"/>
      <c r="J2029" s="350" t="str">
        <f t="array" ref="J2029">IF(C2029="","",
  IF(LEFT(C2029,4)="2025",
    IFERROR(VLOOKUP(C2029,{'2025'!B:B,'2025'!A:A},2,FALSE),""),
    IF(LEFT(C2029,4)="2026",
      IFERROR(VLOOKUP(C2029,{'2026'!B:B,'2026'!A:A},2,FALSE),""),
      ""
    )
  )
)</f>
        <v/>
      </c>
    </row>
    <row r="2030" ht="22.5" customHeight="1">
      <c r="A2030" s="350"/>
      <c r="B2030" s="350"/>
      <c r="C2030" s="350"/>
      <c r="D2030" s="350"/>
      <c r="E2030" s="350"/>
      <c r="F2030" s="350"/>
      <c r="G2030" s="350"/>
      <c r="H2030" s="350"/>
      <c r="I2030" s="350"/>
      <c r="J2030" s="350" t="str">
        <f t="array" ref="J2030">IF(C2030="","",
  IF(LEFT(C2030,4)="2025",
    IFERROR(VLOOKUP(C2030,{'2025'!B:B,'2025'!A:A},2,FALSE),""),
    IF(LEFT(C2030,4)="2026",
      IFERROR(VLOOKUP(C2030,{'2026'!B:B,'2026'!A:A},2,FALSE),""),
      ""
    )
  )
)</f>
        <v/>
      </c>
    </row>
    <row r="2031" ht="22.5" customHeight="1">
      <c r="A2031" s="350"/>
      <c r="B2031" s="350"/>
      <c r="C2031" s="350"/>
      <c r="D2031" s="350"/>
      <c r="E2031" s="350"/>
      <c r="F2031" s="350"/>
      <c r="G2031" s="350"/>
      <c r="H2031" s="350"/>
      <c r="I2031" s="350"/>
      <c r="J2031" s="350" t="str">
        <f t="array" ref="J2031">IF(C2031="","",
  IF(LEFT(C2031,4)="2025",
    IFERROR(VLOOKUP(C2031,{'2025'!B:B,'2025'!A:A},2,FALSE),""),
    IF(LEFT(C2031,4)="2026",
      IFERROR(VLOOKUP(C2031,{'2026'!B:B,'2026'!A:A},2,FALSE),""),
      ""
    )
  )
)</f>
        <v/>
      </c>
    </row>
    <row r="2032" ht="22.5" customHeight="1">
      <c r="A2032" s="350"/>
      <c r="B2032" s="350"/>
      <c r="C2032" s="350"/>
      <c r="D2032" s="350"/>
      <c r="E2032" s="350"/>
      <c r="F2032" s="350"/>
      <c r="G2032" s="350"/>
      <c r="H2032" s="350"/>
      <c r="I2032" s="350"/>
      <c r="J2032" s="350" t="str">
        <f t="array" ref="J2032">IF(C2032="","",
  IF(LEFT(C2032,4)="2025",
    IFERROR(VLOOKUP(C2032,{'2025'!B:B,'2025'!A:A},2,FALSE),""),
    IF(LEFT(C2032,4)="2026",
      IFERROR(VLOOKUP(C2032,{'2026'!B:B,'2026'!A:A},2,FALSE),""),
      ""
    )
  )
)</f>
        <v/>
      </c>
    </row>
    <row r="2033" ht="22.5" customHeight="1">
      <c r="A2033" s="350"/>
      <c r="B2033" s="350"/>
      <c r="C2033" s="350"/>
      <c r="D2033" s="350"/>
      <c r="E2033" s="350"/>
      <c r="F2033" s="350"/>
      <c r="G2033" s="350"/>
      <c r="H2033" s="350"/>
      <c r="I2033" s="350"/>
      <c r="J2033" s="350" t="str">
        <f t="array" ref="J2033">IF(C2033="","",
  IF(LEFT(C2033,4)="2025",
    IFERROR(VLOOKUP(C2033,{'2025'!B:B,'2025'!A:A},2,FALSE),""),
    IF(LEFT(C2033,4)="2026",
      IFERROR(VLOOKUP(C2033,{'2026'!B:B,'2026'!A:A},2,FALSE),""),
      ""
    )
  )
)</f>
        <v/>
      </c>
    </row>
    <row r="2034" ht="22.5" customHeight="1">
      <c r="A2034" s="350"/>
      <c r="B2034" s="350"/>
      <c r="C2034" s="350"/>
      <c r="D2034" s="350"/>
      <c r="E2034" s="350"/>
      <c r="F2034" s="350"/>
      <c r="G2034" s="350"/>
      <c r="H2034" s="350"/>
      <c r="I2034" s="350"/>
      <c r="J2034" s="350" t="str">
        <f t="array" ref="J2034">IF(C2034="","",
  IF(LEFT(C2034,4)="2025",
    IFERROR(VLOOKUP(C2034,{'2025'!B:B,'2025'!A:A},2,FALSE),""),
    IF(LEFT(C2034,4)="2026",
      IFERROR(VLOOKUP(C2034,{'2026'!B:B,'2026'!A:A},2,FALSE),""),
      ""
    )
  )
)</f>
        <v/>
      </c>
    </row>
    <row r="2035" ht="22.5" customHeight="1">
      <c r="A2035" s="350"/>
      <c r="B2035" s="350"/>
      <c r="C2035" s="350"/>
      <c r="D2035" s="350"/>
      <c r="E2035" s="350"/>
      <c r="F2035" s="350"/>
      <c r="G2035" s="350"/>
      <c r="H2035" s="350"/>
      <c r="I2035" s="350"/>
      <c r="J2035" s="350" t="str">
        <f t="array" ref="J2035">IF(C2035="","",
  IF(LEFT(C2035,4)="2025",
    IFERROR(VLOOKUP(C2035,{'2025'!B:B,'2025'!A:A},2,FALSE),""),
    IF(LEFT(C2035,4)="2026",
      IFERROR(VLOOKUP(C2035,{'2026'!B:B,'2026'!A:A},2,FALSE),""),
      ""
    )
  )
)</f>
        <v/>
      </c>
    </row>
    <row r="2036" ht="22.5" customHeight="1">
      <c r="A2036" s="350"/>
      <c r="B2036" s="350"/>
      <c r="C2036" s="350"/>
      <c r="D2036" s="350"/>
      <c r="E2036" s="350"/>
      <c r="F2036" s="350"/>
      <c r="G2036" s="350"/>
      <c r="H2036" s="350"/>
      <c r="I2036" s="350"/>
      <c r="J2036" s="350" t="str">
        <f t="array" ref="J2036">IF(C2036="","",
  IF(LEFT(C2036,4)="2025",
    IFERROR(VLOOKUP(C2036,{'2025'!B:B,'2025'!A:A},2,FALSE),""),
    IF(LEFT(C2036,4)="2026",
      IFERROR(VLOOKUP(C2036,{'2026'!B:B,'2026'!A:A},2,FALSE),""),
      ""
    )
  )
)</f>
        <v/>
      </c>
    </row>
    <row r="2037" ht="22.5" customHeight="1">
      <c r="A2037" s="350"/>
      <c r="B2037" s="350"/>
      <c r="C2037" s="350"/>
      <c r="D2037" s="350"/>
      <c r="E2037" s="350"/>
      <c r="F2037" s="350"/>
      <c r="G2037" s="350"/>
      <c r="H2037" s="350"/>
      <c r="I2037" s="350"/>
      <c r="J2037" s="350" t="str">
        <f t="array" ref="J2037">IF(C2037="","",
  IF(LEFT(C2037,4)="2025",
    IFERROR(VLOOKUP(C2037,{'2025'!B:B,'2025'!A:A},2,FALSE),""),
    IF(LEFT(C2037,4)="2026",
      IFERROR(VLOOKUP(C2037,{'2026'!B:B,'2026'!A:A},2,FALSE),""),
      ""
    )
  )
)</f>
        <v/>
      </c>
    </row>
    <row r="2038" ht="22.5" customHeight="1">
      <c r="A2038" s="350"/>
      <c r="B2038" s="350"/>
      <c r="C2038" s="350"/>
      <c r="D2038" s="350"/>
      <c r="E2038" s="350"/>
      <c r="F2038" s="350"/>
      <c r="G2038" s="350"/>
      <c r="H2038" s="350"/>
      <c r="I2038" s="350"/>
      <c r="J2038" s="350" t="str">
        <f t="array" ref="J2038">IF(C2038="","",
  IF(LEFT(C2038,4)="2025",
    IFERROR(VLOOKUP(C2038,{'2025'!B:B,'2025'!A:A},2,FALSE),""),
    IF(LEFT(C2038,4)="2026",
      IFERROR(VLOOKUP(C2038,{'2026'!B:B,'2026'!A:A},2,FALSE),""),
      ""
    )
  )
)</f>
        <v/>
      </c>
    </row>
    <row r="2039" ht="22.5" customHeight="1">
      <c r="A2039" s="350"/>
      <c r="B2039" s="350"/>
      <c r="C2039" s="350"/>
      <c r="D2039" s="350"/>
      <c r="E2039" s="350"/>
      <c r="F2039" s="350"/>
      <c r="G2039" s="350"/>
      <c r="H2039" s="350"/>
      <c r="I2039" s="350"/>
      <c r="J2039" s="350" t="str">
        <f t="array" ref="J2039">IF(C2039="","",
  IF(LEFT(C2039,4)="2025",
    IFERROR(VLOOKUP(C2039,{'2025'!B:B,'2025'!A:A},2,FALSE),""),
    IF(LEFT(C2039,4)="2026",
      IFERROR(VLOOKUP(C2039,{'2026'!B:B,'2026'!A:A},2,FALSE),""),
      ""
    )
  )
)</f>
        <v/>
      </c>
    </row>
    <row r="2040" ht="22.5" customHeight="1">
      <c r="A2040" s="350"/>
      <c r="B2040" s="350"/>
      <c r="C2040" s="350"/>
      <c r="D2040" s="350"/>
      <c r="E2040" s="350"/>
      <c r="F2040" s="350"/>
      <c r="G2040" s="350"/>
      <c r="H2040" s="350"/>
      <c r="I2040" s="350"/>
      <c r="J2040" s="350" t="str">
        <f t="array" ref="J2040">IF(C2040="","",
  IF(LEFT(C2040,4)="2025",
    IFERROR(VLOOKUP(C2040,{'2025'!B:B,'2025'!A:A},2,FALSE),""),
    IF(LEFT(C2040,4)="2026",
      IFERROR(VLOOKUP(C2040,{'2026'!B:B,'2026'!A:A},2,FALSE),""),
      ""
    )
  )
)</f>
        <v/>
      </c>
    </row>
    <row r="2041" ht="22.5" customHeight="1">
      <c r="A2041" s="350"/>
      <c r="B2041" s="350"/>
      <c r="C2041" s="350"/>
      <c r="D2041" s="350"/>
      <c r="E2041" s="350"/>
      <c r="F2041" s="350"/>
      <c r="G2041" s="350"/>
      <c r="H2041" s="350"/>
      <c r="I2041" s="350"/>
      <c r="J2041" s="350" t="str">
        <f t="array" ref="J2041">IF(C2041="","",
  IF(LEFT(C2041,4)="2025",
    IFERROR(VLOOKUP(C2041,{'2025'!B:B,'2025'!A:A},2,FALSE),""),
    IF(LEFT(C2041,4)="2026",
      IFERROR(VLOOKUP(C2041,{'2026'!B:B,'2026'!A:A},2,FALSE),""),
      ""
    )
  )
)</f>
        <v/>
      </c>
    </row>
    <row r="2042" ht="22.5" customHeight="1">
      <c r="A2042" s="350"/>
      <c r="B2042" s="350"/>
      <c r="C2042" s="350"/>
      <c r="D2042" s="350"/>
      <c r="E2042" s="350"/>
      <c r="F2042" s="350"/>
      <c r="G2042" s="350"/>
      <c r="H2042" s="350"/>
      <c r="I2042" s="350"/>
      <c r="J2042" s="350" t="str">
        <f t="array" ref="J2042">IF(C2042="","",
  IF(LEFT(C2042,4)="2025",
    IFERROR(VLOOKUP(C2042,{'2025'!B:B,'2025'!A:A},2,FALSE),""),
    IF(LEFT(C2042,4)="2026",
      IFERROR(VLOOKUP(C2042,{'2026'!B:B,'2026'!A:A},2,FALSE),""),
      ""
    )
  )
)</f>
        <v/>
      </c>
    </row>
    <row r="2043" ht="22.5" customHeight="1">
      <c r="A2043" s="350"/>
      <c r="B2043" s="350"/>
      <c r="C2043" s="350"/>
      <c r="D2043" s="350"/>
      <c r="E2043" s="350"/>
      <c r="F2043" s="350"/>
      <c r="G2043" s="350"/>
      <c r="H2043" s="350"/>
      <c r="I2043" s="350"/>
      <c r="J2043" s="350" t="str">
        <f t="array" ref="J2043">IF(C2043="","",
  IF(LEFT(C2043,4)="2025",
    IFERROR(VLOOKUP(C2043,{'2025'!B:B,'2025'!A:A},2,FALSE),""),
    IF(LEFT(C2043,4)="2026",
      IFERROR(VLOOKUP(C2043,{'2026'!B:B,'2026'!A:A},2,FALSE),""),
      ""
    )
  )
)</f>
        <v/>
      </c>
    </row>
    <row r="2044" ht="22.5" customHeight="1">
      <c r="A2044" s="350"/>
      <c r="B2044" s="350"/>
      <c r="C2044" s="350"/>
      <c r="D2044" s="350"/>
      <c r="E2044" s="350"/>
      <c r="F2044" s="350"/>
      <c r="G2044" s="350"/>
      <c r="H2044" s="350"/>
      <c r="I2044" s="350"/>
      <c r="J2044" s="350" t="str">
        <f t="array" ref="J2044">IF(C2044="","",
  IF(LEFT(C2044,4)="2025",
    IFERROR(VLOOKUP(C2044,{'2025'!B:B,'2025'!A:A},2,FALSE),""),
    IF(LEFT(C2044,4)="2026",
      IFERROR(VLOOKUP(C2044,{'2026'!B:B,'2026'!A:A},2,FALSE),""),
      ""
    )
  )
)</f>
        <v/>
      </c>
    </row>
    <row r="2045" ht="22.5" customHeight="1">
      <c r="A2045" s="350"/>
      <c r="B2045" s="350"/>
      <c r="C2045" s="350"/>
      <c r="D2045" s="350"/>
      <c r="E2045" s="350"/>
      <c r="F2045" s="350"/>
      <c r="G2045" s="350"/>
      <c r="H2045" s="350"/>
      <c r="I2045" s="350"/>
      <c r="J2045" s="350" t="str">
        <f t="array" ref="J2045">IF(C2045="","",
  IF(LEFT(C2045,4)="2025",
    IFERROR(VLOOKUP(C2045,{'2025'!B:B,'2025'!A:A},2,FALSE),""),
    IF(LEFT(C2045,4)="2026",
      IFERROR(VLOOKUP(C2045,{'2026'!B:B,'2026'!A:A},2,FALSE),""),
      ""
    )
  )
)</f>
        <v/>
      </c>
    </row>
    <row r="2046" ht="22.5" customHeight="1">
      <c r="A2046" s="350"/>
      <c r="B2046" s="350"/>
      <c r="C2046" s="350"/>
      <c r="D2046" s="350"/>
      <c r="E2046" s="350"/>
      <c r="F2046" s="350"/>
      <c r="G2046" s="350"/>
      <c r="H2046" s="350"/>
      <c r="I2046" s="350"/>
      <c r="J2046" s="350" t="str">
        <f t="array" ref="J2046">IF(C2046="","",
  IF(LEFT(C2046,4)="2025",
    IFERROR(VLOOKUP(C2046,{'2025'!B:B,'2025'!A:A},2,FALSE),""),
    IF(LEFT(C2046,4)="2026",
      IFERROR(VLOOKUP(C2046,{'2026'!B:B,'2026'!A:A},2,FALSE),""),
      ""
    )
  )
)</f>
        <v/>
      </c>
    </row>
    <row r="2047" ht="22.5" customHeight="1">
      <c r="A2047" s="350"/>
      <c r="B2047" s="350"/>
      <c r="C2047" s="350"/>
      <c r="D2047" s="350"/>
      <c r="E2047" s="350"/>
      <c r="F2047" s="350"/>
      <c r="G2047" s="350"/>
      <c r="H2047" s="350"/>
      <c r="I2047" s="350"/>
      <c r="J2047" s="350" t="str">
        <f t="array" ref="J2047">IF(C2047="","",
  IF(LEFT(C2047,4)="2025",
    IFERROR(VLOOKUP(C2047,{'2025'!B:B,'2025'!A:A},2,FALSE),""),
    IF(LEFT(C2047,4)="2026",
      IFERROR(VLOOKUP(C2047,{'2026'!B:B,'2026'!A:A},2,FALSE),""),
      ""
    )
  )
)</f>
        <v/>
      </c>
    </row>
    <row r="2048" ht="22.5" customHeight="1">
      <c r="A2048" s="350"/>
      <c r="B2048" s="350"/>
      <c r="C2048" s="350"/>
      <c r="D2048" s="350"/>
      <c r="E2048" s="350"/>
      <c r="F2048" s="350"/>
      <c r="G2048" s="350"/>
      <c r="H2048" s="350"/>
      <c r="I2048" s="350"/>
      <c r="J2048" s="350" t="str">
        <f t="array" ref="J2048">IF(C2048="","",
  IF(LEFT(C2048,4)="2025",
    IFERROR(VLOOKUP(C2048,{'2025'!B:B,'2025'!A:A},2,FALSE),""),
    IF(LEFT(C2048,4)="2026",
      IFERROR(VLOOKUP(C2048,{'2026'!B:B,'2026'!A:A},2,FALSE),""),
      ""
    )
  )
)</f>
        <v/>
      </c>
    </row>
    <row r="2049" ht="22.5" customHeight="1">
      <c r="A2049" s="350"/>
      <c r="B2049" s="350"/>
      <c r="C2049" s="350"/>
      <c r="D2049" s="350"/>
      <c r="E2049" s="350"/>
      <c r="F2049" s="350"/>
      <c r="G2049" s="350"/>
      <c r="H2049" s="350"/>
      <c r="I2049" s="350"/>
      <c r="J2049" s="350" t="str">
        <f t="array" ref="J2049">IF(C2049="","",
  IF(LEFT(C2049,4)="2025",
    IFERROR(VLOOKUP(C2049,{'2025'!B:B,'2025'!A:A},2,FALSE),""),
    IF(LEFT(C2049,4)="2026",
      IFERROR(VLOOKUP(C2049,{'2026'!B:B,'2026'!A:A},2,FALSE),""),
      ""
    )
  )
)</f>
        <v/>
      </c>
    </row>
    <row r="2050" ht="22.5" customHeight="1">
      <c r="A2050" s="350"/>
      <c r="B2050" s="350"/>
      <c r="C2050" s="350"/>
      <c r="D2050" s="350"/>
      <c r="E2050" s="350"/>
      <c r="F2050" s="350"/>
      <c r="G2050" s="350"/>
      <c r="H2050" s="350"/>
      <c r="I2050" s="350"/>
      <c r="J2050" s="350" t="str">
        <f t="array" ref="J2050">IF(C2050="","",
  IF(LEFT(C2050,4)="2025",
    IFERROR(VLOOKUP(C2050,{'2025'!B:B,'2025'!A:A},2,FALSE),""),
    IF(LEFT(C2050,4)="2026",
      IFERROR(VLOOKUP(C2050,{'2026'!B:B,'2026'!A:A},2,FALSE),""),
      ""
    )
  )
)</f>
        <v/>
      </c>
    </row>
    <row r="2051" ht="22.5" customHeight="1">
      <c r="A2051" s="350"/>
      <c r="B2051" s="350"/>
      <c r="C2051" s="350"/>
      <c r="D2051" s="350"/>
      <c r="E2051" s="350"/>
      <c r="F2051" s="350"/>
      <c r="G2051" s="350"/>
      <c r="H2051" s="350"/>
      <c r="I2051" s="350"/>
      <c r="J2051" s="350" t="str">
        <f t="array" ref="J2051">IF(C2051="","",
  IF(LEFT(C2051,4)="2025",
    IFERROR(VLOOKUP(C2051,{'2025'!B:B,'2025'!A:A},2,FALSE),""),
    IF(LEFT(C2051,4)="2026",
      IFERROR(VLOOKUP(C2051,{'2026'!B:B,'2026'!A:A},2,FALSE),""),
      ""
    )
  )
)</f>
        <v/>
      </c>
    </row>
    <row r="2052" ht="22.5" customHeight="1">
      <c r="A2052" s="350"/>
      <c r="B2052" s="350"/>
      <c r="C2052" s="350"/>
      <c r="D2052" s="350"/>
      <c r="E2052" s="350"/>
      <c r="F2052" s="350"/>
      <c r="G2052" s="350"/>
      <c r="H2052" s="350"/>
      <c r="I2052" s="350"/>
      <c r="J2052" s="350" t="str">
        <f t="array" ref="J2052">IF(C2052="","",
  IF(LEFT(C2052,4)="2025",
    IFERROR(VLOOKUP(C2052,{'2025'!B:B,'2025'!A:A},2,FALSE),""),
    IF(LEFT(C2052,4)="2026",
      IFERROR(VLOOKUP(C2052,{'2026'!B:B,'2026'!A:A},2,FALSE),""),
      ""
    )
  )
)</f>
        <v/>
      </c>
    </row>
    <row r="2053" ht="22.5" customHeight="1">
      <c r="A2053" s="350"/>
      <c r="B2053" s="350"/>
      <c r="C2053" s="350"/>
      <c r="D2053" s="350"/>
      <c r="E2053" s="350"/>
      <c r="F2053" s="350"/>
      <c r="G2053" s="350"/>
      <c r="H2053" s="350"/>
      <c r="I2053" s="350"/>
      <c r="J2053" s="350" t="str">
        <f t="array" ref="J2053">IF(C2053="","",
  IF(LEFT(C2053,4)="2025",
    IFERROR(VLOOKUP(C2053,{'2025'!B:B,'2025'!A:A},2,FALSE),""),
    IF(LEFT(C2053,4)="2026",
      IFERROR(VLOOKUP(C2053,{'2026'!B:B,'2026'!A:A},2,FALSE),""),
      ""
    )
  )
)</f>
        <v/>
      </c>
    </row>
    <row r="2054" ht="22.5" customHeight="1">
      <c r="A2054" s="350"/>
      <c r="B2054" s="350"/>
      <c r="C2054" s="350"/>
      <c r="D2054" s="350"/>
      <c r="E2054" s="350"/>
      <c r="F2054" s="350"/>
      <c r="G2054" s="350"/>
      <c r="H2054" s="350"/>
      <c r="I2054" s="350"/>
      <c r="J2054" s="350" t="str">
        <f t="array" ref="J2054">IF(C2054="","",
  IF(LEFT(C2054,4)="2025",
    IFERROR(VLOOKUP(C2054,{'2025'!B:B,'2025'!A:A},2,FALSE),""),
    IF(LEFT(C2054,4)="2026",
      IFERROR(VLOOKUP(C2054,{'2026'!B:B,'2026'!A:A},2,FALSE),""),
      ""
    )
  )
)</f>
        <v/>
      </c>
    </row>
    <row r="2055" ht="22.5" customHeight="1">
      <c r="A2055" s="350"/>
      <c r="B2055" s="350"/>
      <c r="C2055" s="350"/>
      <c r="D2055" s="350"/>
      <c r="E2055" s="350"/>
      <c r="F2055" s="350"/>
      <c r="G2055" s="350"/>
      <c r="H2055" s="350"/>
      <c r="I2055" s="350"/>
      <c r="J2055" s="350" t="str">
        <f t="array" ref="J2055">IF(C2055="","",
  IF(LEFT(C2055,4)="2025",
    IFERROR(VLOOKUP(C2055,{'2025'!B:B,'2025'!A:A},2,FALSE),""),
    IF(LEFT(C2055,4)="2026",
      IFERROR(VLOOKUP(C2055,{'2026'!B:B,'2026'!A:A},2,FALSE),""),
      ""
    )
  )
)</f>
        <v/>
      </c>
    </row>
    <row r="2056" ht="22.5" customHeight="1">
      <c r="A2056" s="350"/>
      <c r="B2056" s="350"/>
      <c r="C2056" s="350"/>
      <c r="D2056" s="350"/>
      <c r="E2056" s="350"/>
      <c r="F2056" s="350"/>
      <c r="G2056" s="350"/>
      <c r="H2056" s="350"/>
      <c r="I2056" s="350"/>
      <c r="J2056" s="350" t="str">
        <f t="array" ref="J2056">IF(C2056="","",
  IF(LEFT(C2056,4)="2025",
    IFERROR(VLOOKUP(C2056,{'2025'!B:B,'2025'!A:A},2,FALSE),""),
    IF(LEFT(C2056,4)="2026",
      IFERROR(VLOOKUP(C2056,{'2026'!B:B,'2026'!A:A},2,FALSE),""),
      ""
    )
  )
)</f>
        <v/>
      </c>
    </row>
    <row r="2057" ht="22.5" customHeight="1">
      <c r="A2057" s="350"/>
      <c r="B2057" s="350"/>
      <c r="C2057" s="350"/>
      <c r="D2057" s="350"/>
      <c r="E2057" s="350"/>
      <c r="F2057" s="350"/>
      <c r="G2057" s="350"/>
      <c r="H2057" s="350"/>
      <c r="I2057" s="350"/>
      <c r="J2057" s="350" t="str">
        <f t="array" ref="J2057">IF(C2057="","",
  IF(LEFT(C2057,4)="2025",
    IFERROR(VLOOKUP(C2057,{'2025'!B:B,'2025'!A:A},2,FALSE),""),
    IF(LEFT(C2057,4)="2026",
      IFERROR(VLOOKUP(C2057,{'2026'!B:B,'2026'!A:A},2,FALSE),""),
      ""
    )
  )
)</f>
        <v/>
      </c>
    </row>
    <row r="2058" ht="22.5" customHeight="1">
      <c r="A2058" s="350"/>
      <c r="B2058" s="350"/>
      <c r="C2058" s="350"/>
      <c r="D2058" s="350"/>
      <c r="E2058" s="350"/>
      <c r="F2058" s="350"/>
      <c r="G2058" s="350"/>
      <c r="H2058" s="350"/>
      <c r="I2058" s="350"/>
      <c r="J2058" s="350" t="str">
        <f t="array" ref="J2058">IF(C2058="","",
  IF(LEFT(C2058,4)="2025",
    IFERROR(VLOOKUP(C2058,{'2025'!B:B,'2025'!A:A},2,FALSE),""),
    IF(LEFT(C2058,4)="2026",
      IFERROR(VLOOKUP(C2058,{'2026'!B:B,'2026'!A:A},2,FALSE),""),
      ""
    )
  )
)</f>
        <v/>
      </c>
    </row>
    <row r="2059" ht="22.5" customHeight="1">
      <c r="A2059" s="350"/>
      <c r="B2059" s="350"/>
      <c r="C2059" s="350"/>
      <c r="D2059" s="350"/>
      <c r="E2059" s="350"/>
      <c r="F2059" s="350"/>
      <c r="G2059" s="350"/>
      <c r="H2059" s="350"/>
      <c r="I2059" s="350"/>
      <c r="J2059" s="350" t="str">
        <f t="array" ref="J2059">IF(C2059="","",
  IF(LEFT(C2059,4)="2025",
    IFERROR(VLOOKUP(C2059,{'2025'!B:B,'2025'!A:A},2,FALSE),""),
    IF(LEFT(C2059,4)="2026",
      IFERROR(VLOOKUP(C2059,{'2026'!B:B,'2026'!A:A},2,FALSE),""),
      ""
    )
  )
)</f>
        <v/>
      </c>
    </row>
    <row r="2060" ht="22.5" customHeight="1">
      <c r="A2060" s="350"/>
      <c r="B2060" s="350"/>
      <c r="C2060" s="350"/>
      <c r="D2060" s="350"/>
      <c r="E2060" s="350"/>
      <c r="F2060" s="350"/>
      <c r="G2060" s="350"/>
      <c r="H2060" s="350"/>
      <c r="I2060" s="350"/>
      <c r="J2060" s="350" t="str">
        <f t="array" ref="J2060">IF(C2060="","",
  IF(LEFT(C2060,4)="2025",
    IFERROR(VLOOKUP(C2060,{'2025'!B:B,'2025'!A:A},2,FALSE),""),
    IF(LEFT(C2060,4)="2026",
      IFERROR(VLOOKUP(C2060,{'2026'!B:B,'2026'!A:A},2,FALSE),""),
      ""
    )
  )
)</f>
        <v/>
      </c>
    </row>
    <row r="2061" ht="22.5" customHeight="1">
      <c r="A2061" s="350"/>
      <c r="B2061" s="350"/>
      <c r="C2061" s="350"/>
      <c r="D2061" s="350"/>
      <c r="E2061" s="350"/>
      <c r="F2061" s="350"/>
      <c r="G2061" s="350"/>
      <c r="H2061" s="350"/>
      <c r="I2061" s="350"/>
      <c r="J2061" s="350" t="str">
        <f t="array" ref="J2061">IF(C2061="","",
  IF(LEFT(C2061,4)="2025",
    IFERROR(VLOOKUP(C2061,{'2025'!B:B,'2025'!A:A},2,FALSE),""),
    IF(LEFT(C2061,4)="2026",
      IFERROR(VLOOKUP(C2061,{'2026'!B:B,'2026'!A:A},2,FALSE),""),
      ""
    )
  )
)</f>
        <v/>
      </c>
    </row>
    <row r="2062" ht="22.5" customHeight="1">
      <c r="A2062" s="350"/>
      <c r="B2062" s="350"/>
      <c r="C2062" s="350"/>
      <c r="D2062" s="350"/>
      <c r="E2062" s="350"/>
      <c r="F2062" s="350"/>
      <c r="G2062" s="350"/>
      <c r="H2062" s="350"/>
      <c r="I2062" s="350"/>
      <c r="J2062" s="350" t="str">
        <f t="array" ref="J2062">IF(C2062="","",
  IF(LEFT(C2062,4)="2025",
    IFERROR(VLOOKUP(C2062,{'2025'!B:B,'2025'!A:A},2,FALSE),""),
    IF(LEFT(C2062,4)="2026",
      IFERROR(VLOOKUP(C2062,{'2026'!B:B,'2026'!A:A},2,FALSE),""),
      ""
    )
  )
)</f>
        <v/>
      </c>
    </row>
    <row r="2063" ht="22.5" customHeight="1">
      <c r="A2063" s="350"/>
      <c r="B2063" s="350"/>
      <c r="C2063" s="350"/>
      <c r="D2063" s="350"/>
      <c r="E2063" s="350"/>
      <c r="F2063" s="350"/>
      <c r="G2063" s="350"/>
      <c r="H2063" s="350"/>
      <c r="I2063" s="350"/>
      <c r="J2063" s="350" t="str">
        <f t="array" ref="J2063">IF(C2063="","",
  IF(LEFT(C2063,4)="2025",
    IFERROR(VLOOKUP(C2063,{'2025'!B:B,'2025'!A:A},2,FALSE),""),
    IF(LEFT(C2063,4)="2026",
      IFERROR(VLOOKUP(C2063,{'2026'!B:B,'2026'!A:A},2,FALSE),""),
      ""
    )
  )
)</f>
        <v/>
      </c>
    </row>
    <row r="2064" ht="22.5" customHeight="1">
      <c r="A2064" s="350"/>
      <c r="B2064" s="350"/>
      <c r="C2064" s="350"/>
      <c r="D2064" s="350"/>
      <c r="E2064" s="350"/>
      <c r="F2064" s="350"/>
      <c r="G2064" s="350"/>
      <c r="H2064" s="350"/>
      <c r="I2064" s="350"/>
      <c r="J2064" s="350" t="str">
        <f t="array" ref="J2064">IF(C2064="","",
  IF(LEFT(C2064,4)="2025",
    IFERROR(VLOOKUP(C2064,{'2025'!B:B,'2025'!A:A},2,FALSE),""),
    IF(LEFT(C2064,4)="2026",
      IFERROR(VLOOKUP(C2064,{'2026'!B:B,'2026'!A:A},2,FALSE),""),
      ""
    )
  )
)</f>
        <v/>
      </c>
    </row>
    <row r="2065" ht="22.5" customHeight="1">
      <c r="A2065" s="350"/>
      <c r="B2065" s="350"/>
      <c r="C2065" s="350"/>
      <c r="D2065" s="350"/>
      <c r="E2065" s="350"/>
      <c r="F2065" s="350"/>
      <c r="G2065" s="350"/>
      <c r="H2065" s="350"/>
      <c r="I2065" s="350"/>
      <c r="J2065" s="350" t="str">
        <f t="array" ref="J2065">IF(C2065="","",
  IF(LEFT(C2065,4)="2025",
    IFERROR(VLOOKUP(C2065,{'2025'!B:B,'2025'!A:A},2,FALSE),""),
    IF(LEFT(C2065,4)="2026",
      IFERROR(VLOOKUP(C2065,{'2026'!B:B,'2026'!A:A},2,FALSE),""),
      ""
    )
  )
)</f>
        <v/>
      </c>
    </row>
    <row r="2066" ht="22.5" customHeight="1">
      <c r="A2066" s="350"/>
      <c r="B2066" s="350"/>
      <c r="C2066" s="350"/>
      <c r="D2066" s="350"/>
      <c r="E2066" s="350"/>
      <c r="F2066" s="350"/>
      <c r="G2066" s="350"/>
      <c r="H2066" s="350"/>
      <c r="I2066" s="350"/>
      <c r="J2066" s="350" t="str">
        <f t="array" ref="J2066">IF(C2066="","",
  IF(LEFT(C2066,4)="2025",
    IFERROR(VLOOKUP(C2066,{'2025'!B:B,'2025'!A:A},2,FALSE),""),
    IF(LEFT(C2066,4)="2026",
      IFERROR(VLOOKUP(C2066,{'2026'!B:B,'2026'!A:A},2,FALSE),""),
      ""
    )
  )
)</f>
        <v/>
      </c>
    </row>
    <row r="2067" ht="22.5" customHeight="1">
      <c r="A2067" s="350"/>
      <c r="B2067" s="350"/>
      <c r="C2067" s="350"/>
      <c r="D2067" s="350"/>
      <c r="E2067" s="350"/>
      <c r="F2067" s="350"/>
      <c r="G2067" s="350"/>
      <c r="H2067" s="350"/>
      <c r="I2067" s="350"/>
      <c r="J2067" s="350" t="str">
        <f t="array" ref="J2067">IF(C2067="","",
  IF(LEFT(C2067,4)="2025",
    IFERROR(VLOOKUP(C2067,{'2025'!B:B,'2025'!A:A},2,FALSE),""),
    IF(LEFT(C2067,4)="2026",
      IFERROR(VLOOKUP(C2067,{'2026'!B:B,'2026'!A:A},2,FALSE),""),
      ""
    )
  )
)</f>
        <v/>
      </c>
    </row>
    <row r="2068" ht="22.5" customHeight="1">
      <c r="A2068" s="350"/>
      <c r="B2068" s="350"/>
      <c r="C2068" s="350"/>
      <c r="D2068" s="350"/>
      <c r="E2068" s="350"/>
      <c r="F2068" s="350"/>
      <c r="G2068" s="350"/>
      <c r="H2068" s="350"/>
      <c r="I2068" s="350"/>
      <c r="J2068" s="350" t="str">
        <f t="array" ref="J2068">IF(C2068="","",
  IF(LEFT(C2068,4)="2025",
    IFERROR(VLOOKUP(C2068,{'2025'!B:B,'2025'!A:A},2,FALSE),""),
    IF(LEFT(C2068,4)="2026",
      IFERROR(VLOOKUP(C2068,{'2026'!B:B,'2026'!A:A},2,FALSE),""),
      ""
    )
  )
)</f>
        <v/>
      </c>
    </row>
    <row r="2069" ht="22.5" customHeight="1">
      <c r="A2069" s="350"/>
      <c r="B2069" s="350"/>
      <c r="C2069" s="350"/>
      <c r="D2069" s="350"/>
      <c r="E2069" s="350"/>
      <c r="F2069" s="350"/>
      <c r="G2069" s="350"/>
      <c r="H2069" s="350"/>
      <c r="I2069" s="350"/>
      <c r="J2069" s="350" t="str">
        <f t="array" ref="J2069">IF(C2069="","",
  IF(LEFT(C2069,4)="2025",
    IFERROR(VLOOKUP(C2069,{'2025'!B:B,'2025'!A:A},2,FALSE),""),
    IF(LEFT(C2069,4)="2026",
      IFERROR(VLOOKUP(C2069,{'2026'!B:B,'2026'!A:A},2,FALSE),""),
      ""
    )
  )
)</f>
        <v/>
      </c>
    </row>
    <row r="2070" ht="22.5" customHeight="1">
      <c r="A2070" s="350"/>
      <c r="B2070" s="350"/>
      <c r="C2070" s="350"/>
      <c r="D2070" s="350"/>
      <c r="E2070" s="350"/>
      <c r="F2070" s="350"/>
      <c r="G2070" s="350"/>
      <c r="H2070" s="350"/>
      <c r="I2070" s="350"/>
      <c r="J2070" s="350" t="str">
        <f t="array" ref="J2070">IF(C2070="","",
  IF(LEFT(C2070,4)="2025",
    IFERROR(VLOOKUP(C2070,{'2025'!B:B,'2025'!A:A},2,FALSE),""),
    IF(LEFT(C2070,4)="2026",
      IFERROR(VLOOKUP(C2070,{'2026'!B:B,'2026'!A:A},2,FALSE),""),
      ""
    )
  )
)</f>
        <v/>
      </c>
    </row>
    <row r="2071" ht="22.5" customHeight="1">
      <c r="A2071" s="350"/>
      <c r="B2071" s="350"/>
      <c r="C2071" s="350"/>
      <c r="D2071" s="350"/>
      <c r="E2071" s="350"/>
      <c r="F2071" s="350"/>
      <c r="G2071" s="350"/>
      <c r="H2071" s="350"/>
      <c r="I2071" s="350"/>
      <c r="J2071" s="350" t="str">
        <f t="array" ref="J2071">IF(C2071="","",
  IF(LEFT(C2071,4)="2025",
    IFERROR(VLOOKUP(C2071,{'2025'!B:B,'2025'!A:A},2,FALSE),""),
    IF(LEFT(C2071,4)="2026",
      IFERROR(VLOOKUP(C2071,{'2026'!B:B,'2026'!A:A},2,FALSE),""),
      ""
    )
  )
)</f>
        <v/>
      </c>
    </row>
    <row r="2072" ht="22.5" customHeight="1">
      <c r="A2072" s="350"/>
      <c r="B2072" s="350"/>
      <c r="C2072" s="350"/>
      <c r="D2072" s="350"/>
      <c r="E2072" s="350"/>
      <c r="F2072" s="350"/>
      <c r="G2072" s="350"/>
      <c r="H2072" s="350"/>
      <c r="I2072" s="350"/>
      <c r="J2072" s="350" t="str">
        <f t="array" ref="J2072">IF(C2072="","",
  IF(LEFT(C2072,4)="2025",
    IFERROR(VLOOKUP(C2072,{'2025'!B:B,'2025'!A:A},2,FALSE),""),
    IF(LEFT(C2072,4)="2026",
      IFERROR(VLOOKUP(C2072,{'2026'!B:B,'2026'!A:A},2,FALSE),""),
      ""
    )
  )
)</f>
        <v/>
      </c>
    </row>
    <row r="2073" ht="22.5" customHeight="1">
      <c r="A2073" s="350"/>
      <c r="B2073" s="350"/>
      <c r="C2073" s="350"/>
      <c r="D2073" s="350"/>
      <c r="E2073" s="350"/>
      <c r="F2073" s="350"/>
      <c r="G2073" s="350"/>
      <c r="H2073" s="350"/>
      <c r="I2073" s="350"/>
      <c r="J2073" s="350" t="str">
        <f t="array" ref="J2073">IF(C2073="","",
  IF(LEFT(C2073,4)="2025",
    IFERROR(VLOOKUP(C2073,{'2025'!B:B,'2025'!A:A},2,FALSE),""),
    IF(LEFT(C2073,4)="2026",
      IFERROR(VLOOKUP(C2073,{'2026'!B:B,'2026'!A:A},2,FALSE),""),
      ""
    )
  )
)</f>
        <v/>
      </c>
    </row>
    <row r="2074" ht="22.5" customHeight="1">
      <c r="A2074" s="350"/>
      <c r="B2074" s="350"/>
      <c r="C2074" s="350"/>
      <c r="D2074" s="350"/>
      <c r="E2074" s="350"/>
      <c r="F2074" s="350"/>
      <c r="G2074" s="350"/>
      <c r="H2074" s="350"/>
      <c r="I2074" s="350"/>
      <c r="J2074" s="350" t="str">
        <f t="array" ref="J2074">IF(C2074="","",
  IF(LEFT(C2074,4)="2025",
    IFERROR(VLOOKUP(C2074,{'2025'!B:B,'2025'!A:A},2,FALSE),""),
    IF(LEFT(C2074,4)="2026",
      IFERROR(VLOOKUP(C2074,{'2026'!B:B,'2026'!A:A},2,FALSE),""),
      ""
    )
  )
)</f>
        <v/>
      </c>
    </row>
    <row r="2075" ht="22.5" customHeight="1">
      <c r="A2075" s="350"/>
      <c r="B2075" s="350"/>
      <c r="C2075" s="350"/>
      <c r="D2075" s="350"/>
      <c r="E2075" s="350"/>
      <c r="F2075" s="350"/>
      <c r="G2075" s="350"/>
      <c r="H2075" s="350"/>
      <c r="I2075" s="350"/>
      <c r="J2075" s="350" t="str">
        <f t="array" ref="J2075">IF(C2075="","",
  IF(LEFT(C2075,4)="2025",
    IFERROR(VLOOKUP(C2075,{'2025'!B:B,'2025'!A:A},2,FALSE),""),
    IF(LEFT(C2075,4)="2026",
      IFERROR(VLOOKUP(C2075,{'2026'!B:B,'2026'!A:A},2,FALSE),""),
      ""
    )
  )
)</f>
        <v/>
      </c>
    </row>
    <row r="2076" ht="22.5" customHeight="1">
      <c r="A2076" s="350"/>
      <c r="B2076" s="350"/>
      <c r="C2076" s="350"/>
      <c r="D2076" s="350"/>
      <c r="E2076" s="350"/>
      <c r="F2076" s="350"/>
      <c r="G2076" s="350"/>
      <c r="H2076" s="350"/>
      <c r="I2076" s="350"/>
      <c r="J2076" s="350" t="str">
        <f t="array" ref="J2076">IF(C2076="","",
  IF(LEFT(C2076,4)="2025",
    IFERROR(VLOOKUP(C2076,{'2025'!B:B,'2025'!A:A},2,FALSE),""),
    IF(LEFT(C2076,4)="2026",
      IFERROR(VLOOKUP(C2076,{'2026'!B:B,'2026'!A:A},2,FALSE),""),
      ""
    )
  )
)</f>
        <v/>
      </c>
    </row>
    <row r="2077" ht="22.5" customHeight="1">
      <c r="A2077" s="350"/>
      <c r="B2077" s="350"/>
      <c r="C2077" s="350"/>
      <c r="D2077" s="350"/>
      <c r="E2077" s="350"/>
      <c r="F2077" s="350"/>
      <c r="G2077" s="350"/>
      <c r="H2077" s="350"/>
      <c r="I2077" s="350"/>
      <c r="J2077" s="350" t="str">
        <f t="array" ref="J2077">IF(C2077="","",
  IF(LEFT(C2077,4)="2025",
    IFERROR(VLOOKUP(C2077,{'2025'!B:B,'2025'!A:A},2,FALSE),""),
    IF(LEFT(C2077,4)="2026",
      IFERROR(VLOOKUP(C2077,{'2026'!B:B,'2026'!A:A},2,FALSE),""),
      ""
    )
  )
)</f>
        <v/>
      </c>
    </row>
    <row r="2078" ht="22.5" customHeight="1">
      <c r="A2078" s="350"/>
      <c r="B2078" s="350"/>
      <c r="C2078" s="350"/>
      <c r="D2078" s="350"/>
      <c r="E2078" s="350"/>
      <c r="F2078" s="350"/>
      <c r="G2078" s="350"/>
      <c r="H2078" s="350"/>
      <c r="I2078" s="350"/>
      <c r="J2078" s="350" t="str">
        <f t="array" ref="J2078">IF(C2078="","",
  IF(LEFT(C2078,4)="2025",
    IFERROR(VLOOKUP(C2078,{'2025'!B:B,'2025'!A:A},2,FALSE),""),
    IF(LEFT(C2078,4)="2026",
      IFERROR(VLOOKUP(C2078,{'2026'!B:B,'2026'!A:A},2,FALSE),""),
      ""
    )
  )
)</f>
        <v/>
      </c>
    </row>
    <row r="2079" ht="22.5" customHeight="1">
      <c r="A2079" s="350"/>
      <c r="B2079" s="350"/>
      <c r="C2079" s="350"/>
      <c r="D2079" s="350"/>
      <c r="E2079" s="350"/>
      <c r="F2079" s="350"/>
      <c r="G2079" s="350"/>
      <c r="H2079" s="350"/>
      <c r="I2079" s="350"/>
      <c r="J2079" s="350" t="str">
        <f t="array" ref="J2079">IF(C2079="","",
  IF(LEFT(C2079,4)="2025",
    IFERROR(VLOOKUP(C2079,{'2025'!B:B,'2025'!A:A},2,FALSE),""),
    IF(LEFT(C2079,4)="2026",
      IFERROR(VLOOKUP(C2079,{'2026'!B:B,'2026'!A:A},2,FALSE),""),
      ""
    )
  )
)</f>
        <v/>
      </c>
    </row>
    <row r="2080" ht="22.5" customHeight="1">
      <c r="A2080" s="350"/>
      <c r="B2080" s="350"/>
      <c r="C2080" s="350"/>
      <c r="D2080" s="350"/>
      <c r="E2080" s="350"/>
      <c r="F2080" s="350"/>
      <c r="G2080" s="350"/>
      <c r="H2080" s="350"/>
      <c r="I2080" s="350"/>
      <c r="J2080" s="350" t="str">
        <f t="array" ref="J2080">IF(C2080="","",
  IF(LEFT(C2080,4)="2025",
    IFERROR(VLOOKUP(C2080,{'2025'!B:B,'2025'!A:A},2,FALSE),""),
    IF(LEFT(C2080,4)="2026",
      IFERROR(VLOOKUP(C2080,{'2026'!B:B,'2026'!A:A},2,FALSE),""),
      ""
    )
  )
)</f>
        <v/>
      </c>
    </row>
    <row r="2081" ht="22.5" customHeight="1">
      <c r="A2081" s="350"/>
      <c r="B2081" s="350"/>
      <c r="C2081" s="350"/>
      <c r="D2081" s="350"/>
      <c r="E2081" s="350"/>
      <c r="F2081" s="350"/>
      <c r="G2081" s="350"/>
      <c r="H2081" s="350"/>
      <c r="I2081" s="350"/>
      <c r="J2081" s="350" t="str">
        <f t="array" ref="J2081">IF(C2081="","",
  IF(LEFT(C2081,4)="2025",
    IFERROR(VLOOKUP(C2081,{'2025'!B:B,'2025'!A:A},2,FALSE),""),
    IF(LEFT(C2081,4)="2026",
      IFERROR(VLOOKUP(C2081,{'2026'!B:B,'2026'!A:A},2,FALSE),""),
      ""
    )
  )
)</f>
        <v/>
      </c>
    </row>
    <row r="2082" ht="22.5" customHeight="1">
      <c r="A2082" s="350"/>
      <c r="B2082" s="350"/>
      <c r="C2082" s="350"/>
      <c r="D2082" s="350"/>
      <c r="E2082" s="350"/>
      <c r="F2082" s="350"/>
      <c r="G2082" s="350"/>
      <c r="H2082" s="350"/>
      <c r="I2082" s="350"/>
      <c r="J2082" s="350" t="str">
        <f t="array" ref="J2082">IF(C2082="","",
  IF(LEFT(C2082,4)="2025",
    IFERROR(VLOOKUP(C2082,{'2025'!B:B,'2025'!A:A},2,FALSE),""),
    IF(LEFT(C2082,4)="2026",
      IFERROR(VLOOKUP(C2082,{'2026'!B:B,'2026'!A:A},2,FALSE),""),
      ""
    )
  )
)</f>
        <v/>
      </c>
    </row>
    <row r="2083" ht="22.5" customHeight="1">
      <c r="A2083" s="350"/>
      <c r="B2083" s="350"/>
      <c r="C2083" s="350"/>
      <c r="D2083" s="350"/>
      <c r="E2083" s="350"/>
      <c r="F2083" s="350"/>
      <c r="G2083" s="350"/>
      <c r="H2083" s="350"/>
      <c r="I2083" s="350"/>
      <c r="J2083" s="350" t="str">
        <f t="array" ref="J2083">IF(C2083="","",
  IF(LEFT(C2083,4)="2025",
    IFERROR(VLOOKUP(C2083,{'2025'!B:B,'2025'!A:A},2,FALSE),""),
    IF(LEFT(C2083,4)="2026",
      IFERROR(VLOOKUP(C2083,{'2026'!B:B,'2026'!A:A},2,FALSE),""),
      ""
    )
  )
)</f>
        <v/>
      </c>
    </row>
    <row r="2084" ht="22.5" customHeight="1">
      <c r="A2084" s="350"/>
      <c r="B2084" s="350"/>
      <c r="C2084" s="350"/>
      <c r="D2084" s="350"/>
      <c r="E2084" s="350"/>
      <c r="F2084" s="350"/>
      <c r="G2084" s="350"/>
      <c r="H2084" s="350"/>
      <c r="I2084" s="350"/>
      <c r="J2084" s="350" t="str">
        <f t="array" ref="J2084">IF(C2084="","",
  IF(LEFT(C2084,4)="2025",
    IFERROR(VLOOKUP(C2084,{'2025'!B:B,'2025'!A:A},2,FALSE),""),
    IF(LEFT(C2084,4)="2026",
      IFERROR(VLOOKUP(C2084,{'2026'!B:B,'2026'!A:A},2,FALSE),""),
      ""
    )
  )
)</f>
        <v/>
      </c>
    </row>
    <row r="2085" ht="22.5" customHeight="1">
      <c r="A2085" s="350"/>
      <c r="B2085" s="350"/>
      <c r="C2085" s="350"/>
      <c r="D2085" s="350"/>
      <c r="E2085" s="350"/>
      <c r="F2085" s="350"/>
      <c r="G2085" s="350"/>
      <c r="H2085" s="350"/>
      <c r="I2085" s="350"/>
      <c r="J2085" s="350" t="str">
        <f t="array" ref="J2085">IF(C2085="","",
  IF(LEFT(C2085,4)="2025",
    IFERROR(VLOOKUP(C2085,{'2025'!B:B,'2025'!A:A},2,FALSE),""),
    IF(LEFT(C2085,4)="2026",
      IFERROR(VLOOKUP(C2085,{'2026'!B:B,'2026'!A:A},2,FALSE),""),
      ""
    )
  )
)</f>
        <v/>
      </c>
    </row>
    <row r="2086" ht="22.5" customHeight="1">
      <c r="A2086" s="350"/>
      <c r="B2086" s="350"/>
      <c r="C2086" s="350"/>
      <c r="D2086" s="350"/>
      <c r="E2086" s="350"/>
      <c r="F2086" s="350"/>
      <c r="G2086" s="350"/>
      <c r="H2086" s="350"/>
      <c r="I2086" s="350"/>
      <c r="J2086" s="350" t="str">
        <f t="array" ref="J2086">IF(C2086="","",
  IF(LEFT(C2086,4)="2025",
    IFERROR(VLOOKUP(C2086,{'2025'!B:B,'2025'!A:A},2,FALSE),""),
    IF(LEFT(C2086,4)="2026",
      IFERROR(VLOOKUP(C2086,{'2026'!B:B,'2026'!A:A},2,FALSE),""),
      ""
    )
  )
)</f>
        <v/>
      </c>
    </row>
    <row r="2087" ht="22.5" customHeight="1">
      <c r="A2087" s="350"/>
      <c r="B2087" s="350"/>
      <c r="C2087" s="350"/>
      <c r="D2087" s="350"/>
      <c r="E2087" s="350"/>
      <c r="F2087" s="350"/>
      <c r="G2087" s="350"/>
      <c r="H2087" s="350"/>
      <c r="I2087" s="350"/>
      <c r="J2087" s="350" t="str">
        <f t="array" ref="J2087">IF(C2087="","",
  IF(LEFT(C2087,4)="2025",
    IFERROR(VLOOKUP(C2087,{'2025'!B:B,'2025'!A:A},2,FALSE),""),
    IF(LEFT(C2087,4)="2026",
      IFERROR(VLOOKUP(C2087,{'2026'!B:B,'2026'!A:A},2,FALSE),""),
      ""
    )
  )
)</f>
        <v/>
      </c>
    </row>
    <row r="2088" ht="22.5" customHeight="1">
      <c r="A2088" s="350"/>
      <c r="B2088" s="350"/>
      <c r="C2088" s="350"/>
      <c r="D2088" s="350"/>
      <c r="E2088" s="350"/>
      <c r="F2088" s="350"/>
      <c r="G2088" s="350"/>
      <c r="H2088" s="350"/>
      <c r="I2088" s="350"/>
      <c r="J2088" s="350" t="str">
        <f t="array" ref="J2088">IF(C2088="","",
  IF(LEFT(C2088,4)="2025",
    IFERROR(VLOOKUP(C2088,{'2025'!B:B,'2025'!A:A},2,FALSE),""),
    IF(LEFT(C2088,4)="2026",
      IFERROR(VLOOKUP(C2088,{'2026'!B:B,'2026'!A:A},2,FALSE),""),
      ""
    )
  )
)</f>
        <v/>
      </c>
    </row>
    <row r="2089" ht="22.5" customHeight="1">
      <c r="A2089" s="350"/>
      <c r="B2089" s="350"/>
      <c r="C2089" s="350"/>
      <c r="D2089" s="350"/>
      <c r="E2089" s="350"/>
      <c r="F2089" s="350"/>
      <c r="G2089" s="350"/>
      <c r="H2089" s="350"/>
      <c r="I2089" s="350"/>
      <c r="J2089" s="350" t="str">
        <f t="array" ref="J2089">IF(C2089="","",
  IF(LEFT(C2089,4)="2025",
    IFERROR(VLOOKUP(C2089,{'2025'!B:B,'2025'!A:A},2,FALSE),""),
    IF(LEFT(C2089,4)="2026",
      IFERROR(VLOOKUP(C2089,{'2026'!B:B,'2026'!A:A},2,FALSE),""),
      ""
    )
  )
)</f>
        <v/>
      </c>
    </row>
    <row r="2090" ht="22.5" customHeight="1">
      <c r="A2090" s="350"/>
      <c r="B2090" s="350"/>
      <c r="C2090" s="350"/>
      <c r="D2090" s="350"/>
      <c r="E2090" s="350"/>
      <c r="F2090" s="350"/>
      <c r="G2090" s="350"/>
      <c r="H2090" s="350"/>
      <c r="I2090" s="350"/>
      <c r="J2090" s="350" t="str">
        <f t="array" ref="J2090">IF(C2090="","",
  IF(LEFT(C2090,4)="2025",
    IFERROR(VLOOKUP(C2090,{'2025'!B:B,'2025'!A:A},2,FALSE),""),
    IF(LEFT(C2090,4)="2026",
      IFERROR(VLOOKUP(C2090,{'2026'!B:B,'2026'!A:A},2,FALSE),""),
      ""
    )
  )
)</f>
        <v/>
      </c>
    </row>
    <row r="2091" ht="22.5" customHeight="1">
      <c r="A2091" s="350"/>
      <c r="B2091" s="350"/>
      <c r="C2091" s="350"/>
      <c r="D2091" s="350"/>
      <c r="E2091" s="350"/>
      <c r="F2091" s="350"/>
      <c r="G2091" s="350"/>
      <c r="H2091" s="350"/>
      <c r="I2091" s="350"/>
      <c r="J2091" s="350" t="str">
        <f t="array" ref="J2091">IF(C2091="","",
  IF(LEFT(C2091,4)="2025",
    IFERROR(VLOOKUP(C2091,{'2025'!B:B,'2025'!A:A},2,FALSE),""),
    IF(LEFT(C2091,4)="2026",
      IFERROR(VLOOKUP(C2091,{'2026'!B:B,'2026'!A:A},2,FALSE),""),
      ""
    )
  )
)</f>
        <v/>
      </c>
    </row>
    <row r="2092" ht="22.5" customHeight="1">
      <c r="A2092" s="350"/>
      <c r="B2092" s="350"/>
      <c r="C2092" s="350"/>
      <c r="D2092" s="350"/>
      <c r="E2092" s="350"/>
      <c r="F2092" s="350"/>
      <c r="G2092" s="350"/>
      <c r="H2092" s="350"/>
      <c r="I2092" s="350"/>
      <c r="J2092" s="350" t="str">
        <f t="array" ref="J2092">IF(C2092="","",
  IF(LEFT(C2092,4)="2025",
    IFERROR(VLOOKUP(C2092,{'2025'!B:B,'2025'!A:A},2,FALSE),""),
    IF(LEFT(C2092,4)="2026",
      IFERROR(VLOOKUP(C2092,{'2026'!B:B,'2026'!A:A},2,FALSE),""),
      ""
    )
  )
)</f>
        <v/>
      </c>
    </row>
    <row r="2093" ht="22.5" customHeight="1">
      <c r="A2093" s="350"/>
      <c r="B2093" s="350"/>
      <c r="C2093" s="350"/>
      <c r="D2093" s="350"/>
      <c r="E2093" s="350"/>
      <c r="F2093" s="350"/>
      <c r="G2093" s="350"/>
      <c r="H2093" s="350"/>
      <c r="I2093" s="350"/>
      <c r="J2093" s="350" t="str">
        <f t="array" ref="J2093">IF(C2093="","",
  IF(LEFT(C2093,4)="2025",
    IFERROR(VLOOKUP(C2093,{'2025'!B:B,'2025'!A:A},2,FALSE),""),
    IF(LEFT(C2093,4)="2026",
      IFERROR(VLOOKUP(C2093,{'2026'!B:B,'2026'!A:A},2,FALSE),""),
      ""
    )
  )
)</f>
        <v/>
      </c>
    </row>
    <row r="2094" ht="22.5" customHeight="1">
      <c r="A2094" s="350"/>
      <c r="B2094" s="350"/>
      <c r="C2094" s="350"/>
      <c r="D2094" s="350"/>
      <c r="E2094" s="350"/>
      <c r="F2094" s="350"/>
      <c r="G2094" s="350"/>
      <c r="H2094" s="350"/>
      <c r="I2094" s="350"/>
      <c r="J2094" s="350" t="str">
        <f t="array" ref="J2094">IF(C2094="","",
  IF(LEFT(C2094,4)="2025",
    IFERROR(VLOOKUP(C2094,{'2025'!B:B,'2025'!A:A},2,FALSE),""),
    IF(LEFT(C2094,4)="2026",
      IFERROR(VLOOKUP(C2094,{'2026'!B:B,'2026'!A:A},2,FALSE),""),
      ""
    )
  )
)</f>
        <v/>
      </c>
    </row>
    <row r="2095" ht="22.5" customHeight="1">
      <c r="A2095" s="350"/>
      <c r="B2095" s="350"/>
      <c r="C2095" s="350"/>
      <c r="D2095" s="350"/>
      <c r="E2095" s="350"/>
      <c r="F2095" s="350"/>
      <c r="G2095" s="350"/>
      <c r="H2095" s="350"/>
      <c r="I2095" s="350"/>
      <c r="J2095" s="350" t="str">
        <f t="array" ref="J2095">IF(C2095="","",
  IF(LEFT(C2095,4)="2025",
    IFERROR(VLOOKUP(C2095,{'2025'!B:B,'2025'!A:A},2,FALSE),""),
    IF(LEFT(C2095,4)="2026",
      IFERROR(VLOOKUP(C2095,{'2026'!B:B,'2026'!A:A},2,FALSE),""),
      ""
    )
  )
)</f>
        <v/>
      </c>
    </row>
    <row r="2096" ht="22.5" customHeight="1">
      <c r="A2096" s="350"/>
      <c r="B2096" s="350"/>
      <c r="C2096" s="350"/>
      <c r="D2096" s="350"/>
      <c r="E2096" s="350"/>
      <c r="F2096" s="350"/>
      <c r="G2096" s="350"/>
      <c r="H2096" s="350"/>
      <c r="I2096" s="350"/>
      <c r="J2096" s="350" t="str">
        <f t="array" ref="J2096">IF(C2096="","",
  IF(LEFT(C2096,4)="2025",
    IFERROR(VLOOKUP(C2096,{'2025'!B:B,'2025'!A:A},2,FALSE),""),
    IF(LEFT(C2096,4)="2026",
      IFERROR(VLOOKUP(C2096,{'2026'!B:B,'2026'!A:A},2,FALSE),""),
      ""
    )
  )
)</f>
        <v/>
      </c>
    </row>
    <row r="2097" ht="22.5" customHeight="1">
      <c r="A2097" s="350"/>
      <c r="B2097" s="350"/>
      <c r="C2097" s="350"/>
      <c r="D2097" s="350"/>
      <c r="E2097" s="350"/>
      <c r="F2097" s="350"/>
      <c r="G2097" s="350"/>
      <c r="H2097" s="350"/>
      <c r="I2097" s="350"/>
      <c r="J2097" s="350" t="str">
        <f t="array" ref="J2097">IF(C2097="","",
  IF(LEFT(C2097,4)="2025",
    IFERROR(VLOOKUP(C2097,{'2025'!B:B,'2025'!A:A},2,FALSE),""),
    IF(LEFT(C2097,4)="2026",
      IFERROR(VLOOKUP(C2097,{'2026'!B:B,'2026'!A:A},2,FALSE),""),
      ""
    )
  )
)</f>
        <v/>
      </c>
    </row>
    <row r="2098" ht="22.5" customHeight="1">
      <c r="A2098" s="350"/>
      <c r="B2098" s="350"/>
      <c r="C2098" s="350"/>
      <c r="D2098" s="350"/>
      <c r="E2098" s="350"/>
      <c r="F2098" s="350"/>
      <c r="G2098" s="350"/>
      <c r="H2098" s="350"/>
      <c r="I2098" s="350"/>
      <c r="J2098" s="350" t="str">
        <f t="array" ref="J2098">IF(C2098="","",
  IF(LEFT(C2098,4)="2025",
    IFERROR(VLOOKUP(C2098,{'2025'!B:B,'2025'!A:A},2,FALSE),""),
    IF(LEFT(C2098,4)="2026",
      IFERROR(VLOOKUP(C2098,{'2026'!B:B,'2026'!A:A},2,FALSE),""),
      ""
    )
  )
)</f>
        <v/>
      </c>
    </row>
    <row r="2099" ht="22.5" customHeight="1">
      <c r="A2099" s="350"/>
      <c r="B2099" s="350"/>
      <c r="C2099" s="350"/>
      <c r="D2099" s="350"/>
      <c r="E2099" s="350"/>
      <c r="F2099" s="350"/>
      <c r="G2099" s="350"/>
      <c r="H2099" s="350"/>
      <c r="I2099" s="350"/>
      <c r="J2099" s="350" t="str">
        <f t="array" ref="J2099">IF(C2099="","",
  IF(LEFT(C2099,4)="2025",
    IFERROR(VLOOKUP(C2099,{'2025'!B:B,'2025'!A:A},2,FALSE),""),
    IF(LEFT(C2099,4)="2026",
      IFERROR(VLOOKUP(C2099,{'2026'!B:B,'2026'!A:A},2,FALSE),""),
      ""
    )
  )
)</f>
        <v/>
      </c>
    </row>
    <row r="2100" ht="22.5" customHeight="1">
      <c r="A2100" s="350"/>
      <c r="B2100" s="350"/>
      <c r="C2100" s="350"/>
      <c r="D2100" s="350"/>
      <c r="E2100" s="350"/>
      <c r="F2100" s="350"/>
      <c r="G2100" s="350"/>
      <c r="H2100" s="350"/>
      <c r="I2100" s="350"/>
      <c r="J2100" s="350" t="str">
        <f t="array" ref="J2100">IF(C2100="","",
  IF(LEFT(C2100,4)="2025",
    IFERROR(VLOOKUP(C2100,{'2025'!B:B,'2025'!A:A},2,FALSE),""),
    IF(LEFT(C2100,4)="2026",
      IFERROR(VLOOKUP(C2100,{'2026'!B:B,'2026'!A:A},2,FALSE),""),
      ""
    )
  )
)</f>
        <v/>
      </c>
    </row>
    <row r="2101" ht="22.5" customHeight="1">
      <c r="A2101" s="350"/>
      <c r="B2101" s="350"/>
      <c r="C2101" s="350"/>
      <c r="D2101" s="350"/>
      <c r="E2101" s="350"/>
      <c r="F2101" s="350"/>
      <c r="G2101" s="350"/>
      <c r="H2101" s="350"/>
      <c r="I2101" s="350"/>
      <c r="J2101" s="350" t="str">
        <f t="array" ref="J2101">IF(C2101="","",
  IF(LEFT(C2101,4)="2025",
    IFERROR(VLOOKUP(C2101,{'2025'!B:B,'2025'!A:A},2,FALSE),""),
    IF(LEFT(C2101,4)="2026",
      IFERROR(VLOOKUP(C2101,{'2026'!B:B,'2026'!A:A},2,FALSE),""),
      ""
    )
  )
)</f>
        <v/>
      </c>
    </row>
    <row r="2102" ht="22.5" customHeight="1">
      <c r="A2102" s="350"/>
      <c r="B2102" s="350"/>
      <c r="C2102" s="350"/>
      <c r="D2102" s="350"/>
      <c r="E2102" s="350"/>
      <c r="F2102" s="350"/>
      <c r="G2102" s="350"/>
      <c r="H2102" s="350"/>
      <c r="I2102" s="350"/>
      <c r="J2102" s="350" t="str">
        <f t="array" ref="J2102">IF(C2102="","",
  IF(LEFT(C2102,4)="2025",
    IFERROR(VLOOKUP(C2102,{'2025'!B:B,'2025'!A:A},2,FALSE),""),
    IF(LEFT(C2102,4)="2026",
      IFERROR(VLOOKUP(C2102,{'2026'!B:B,'2026'!A:A},2,FALSE),""),
      ""
    )
  )
)</f>
        <v/>
      </c>
    </row>
    <row r="2103" ht="22.5" customHeight="1">
      <c r="A2103" s="350"/>
      <c r="B2103" s="350"/>
      <c r="C2103" s="350"/>
      <c r="D2103" s="350"/>
      <c r="E2103" s="350"/>
      <c r="F2103" s="350"/>
      <c r="G2103" s="350"/>
      <c r="H2103" s="350"/>
      <c r="I2103" s="350"/>
      <c r="J2103" s="350" t="str">
        <f t="array" ref="J2103">IF(C2103="","",
  IF(LEFT(C2103,4)="2025",
    IFERROR(VLOOKUP(C2103,{'2025'!B:B,'2025'!A:A},2,FALSE),""),
    IF(LEFT(C2103,4)="2026",
      IFERROR(VLOOKUP(C2103,{'2026'!B:B,'2026'!A:A},2,FALSE),""),
      ""
    )
  )
)</f>
        <v/>
      </c>
    </row>
    <row r="2104" ht="22.5" customHeight="1">
      <c r="A2104" s="350"/>
      <c r="B2104" s="350"/>
      <c r="C2104" s="350"/>
      <c r="D2104" s="350"/>
      <c r="E2104" s="350"/>
      <c r="F2104" s="350"/>
      <c r="G2104" s="350"/>
      <c r="H2104" s="350"/>
      <c r="I2104" s="350"/>
      <c r="J2104" s="350" t="str">
        <f t="array" ref="J2104">IF(C2104="","",
  IF(LEFT(C2104,4)="2025",
    IFERROR(VLOOKUP(C2104,{'2025'!B:B,'2025'!A:A},2,FALSE),""),
    IF(LEFT(C2104,4)="2026",
      IFERROR(VLOOKUP(C2104,{'2026'!B:B,'2026'!A:A},2,FALSE),""),
      ""
    )
  )
)</f>
        <v/>
      </c>
    </row>
    <row r="2105" ht="22.5" customHeight="1">
      <c r="A2105" s="350"/>
      <c r="B2105" s="350"/>
      <c r="C2105" s="350"/>
      <c r="D2105" s="350"/>
      <c r="E2105" s="350"/>
      <c r="F2105" s="350"/>
      <c r="G2105" s="350"/>
      <c r="H2105" s="350"/>
      <c r="I2105" s="350"/>
      <c r="J2105" s="350" t="str">
        <f t="array" ref="J2105">IF(C2105="","",
  IF(LEFT(C2105,4)="2025",
    IFERROR(VLOOKUP(C2105,{'2025'!B:B,'2025'!A:A},2,FALSE),""),
    IF(LEFT(C2105,4)="2026",
      IFERROR(VLOOKUP(C2105,{'2026'!B:B,'2026'!A:A},2,FALSE),""),
      ""
    )
  )
)</f>
        <v/>
      </c>
    </row>
    <row r="2106" ht="22.5" customHeight="1">
      <c r="A2106" s="350"/>
      <c r="B2106" s="350"/>
      <c r="C2106" s="350"/>
      <c r="D2106" s="350"/>
      <c r="E2106" s="350"/>
      <c r="F2106" s="350"/>
      <c r="G2106" s="350"/>
      <c r="H2106" s="350"/>
      <c r="I2106" s="350"/>
      <c r="J2106" s="350" t="str">
        <f t="array" ref="J2106">IF(C2106="","",
  IF(LEFT(C2106,4)="2025",
    IFERROR(VLOOKUP(C2106,{'2025'!B:B,'2025'!A:A},2,FALSE),""),
    IF(LEFT(C2106,4)="2026",
      IFERROR(VLOOKUP(C2106,{'2026'!B:B,'2026'!A:A},2,FALSE),""),
      ""
    )
  )
)</f>
        <v/>
      </c>
    </row>
    <row r="2107" ht="22.5" customHeight="1">
      <c r="A2107" s="350"/>
      <c r="B2107" s="350"/>
      <c r="C2107" s="350"/>
      <c r="D2107" s="350"/>
      <c r="E2107" s="350"/>
      <c r="F2107" s="350"/>
      <c r="G2107" s="350"/>
      <c r="H2107" s="350"/>
      <c r="I2107" s="350"/>
      <c r="J2107" s="350" t="str">
        <f t="array" ref="J2107">IF(C2107="","",
  IF(LEFT(C2107,4)="2025",
    IFERROR(VLOOKUP(C2107,{'2025'!B:B,'2025'!A:A},2,FALSE),""),
    IF(LEFT(C2107,4)="2026",
      IFERROR(VLOOKUP(C2107,{'2026'!B:B,'2026'!A:A},2,FALSE),""),
      ""
    )
  )
)</f>
        <v/>
      </c>
    </row>
    <row r="2108" ht="22.5" customHeight="1">
      <c r="A2108" s="350"/>
      <c r="B2108" s="350"/>
      <c r="C2108" s="350"/>
      <c r="D2108" s="350"/>
      <c r="E2108" s="350"/>
      <c r="F2108" s="350"/>
      <c r="G2108" s="350"/>
      <c r="H2108" s="350"/>
      <c r="I2108" s="350"/>
      <c r="J2108" s="350" t="str">
        <f t="array" ref="J2108">IF(C2108="","",
  IF(LEFT(C2108,4)="2025",
    IFERROR(VLOOKUP(C2108,{'2025'!B:B,'2025'!A:A},2,FALSE),""),
    IF(LEFT(C2108,4)="2026",
      IFERROR(VLOOKUP(C2108,{'2026'!B:B,'2026'!A:A},2,FALSE),""),
      ""
    )
  )
)</f>
        <v/>
      </c>
    </row>
    <row r="2109" ht="22.5" customHeight="1">
      <c r="A2109" s="350"/>
      <c r="B2109" s="350"/>
      <c r="C2109" s="350"/>
      <c r="D2109" s="350"/>
      <c r="E2109" s="350"/>
      <c r="F2109" s="350"/>
      <c r="G2109" s="350"/>
      <c r="H2109" s="350"/>
      <c r="I2109" s="350"/>
      <c r="J2109" s="350" t="str">
        <f t="array" ref="J2109">IF(C2109="","",
  IF(LEFT(C2109,4)="2025",
    IFERROR(VLOOKUP(C2109,{'2025'!B:B,'2025'!A:A},2,FALSE),""),
    IF(LEFT(C2109,4)="2026",
      IFERROR(VLOOKUP(C2109,{'2026'!B:B,'2026'!A:A},2,FALSE),""),
      ""
    )
  )
)</f>
        <v/>
      </c>
    </row>
    <row r="2110" ht="22.5" customHeight="1">
      <c r="A2110" s="350"/>
      <c r="B2110" s="350"/>
      <c r="C2110" s="350"/>
      <c r="D2110" s="350"/>
      <c r="E2110" s="350"/>
      <c r="F2110" s="350"/>
      <c r="G2110" s="350"/>
      <c r="H2110" s="350"/>
      <c r="I2110" s="350"/>
      <c r="J2110" s="350" t="str">
        <f t="array" ref="J2110">IF(C2110="","",
  IF(LEFT(C2110,4)="2025",
    IFERROR(VLOOKUP(C2110,{'2025'!B:B,'2025'!A:A},2,FALSE),""),
    IF(LEFT(C2110,4)="2026",
      IFERROR(VLOOKUP(C2110,{'2026'!B:B,'2026'!A:A},2,FALSE),""),
      ""
    )
  )
)</f>
        <v/>
      </c>
    </row>
    <row r="2111" ht="22.5" customHeight="1">
      <c r="A2111" s="350"/>
      <c r="B2111" s="350"/>
      <c r="C2111" s="350"/>
      <c r="D2111" s="350"/>
      <c r="E2111" s="350"/>
      <c r="F2111" s="350"/>
      <c r="G2111" s="350"/>
      <c r="H2111" s="350"/>
      <c r="I2111" s="350"/>
      <c r="J2111" s="350" t="str">
        <f t="array" ref="J2111">IF(C2111="","",
  IF(LEFT(C2111,4)="2025",
    IFERROR(VLOOKUP(C2111,{'2025'!B:B,'2025'!A:A},2,FALSE),""),
    IF(LEFT(C2111,4)="2026",
      IFERROR(VLOOKUP(C2111,{'2026'!B:B,'2026'!A:A},2,FALSE),""),
      ""
    )
  )
)</f>
        <v/>
      </c>
    </row>
    <row r="2112" ht="22.5" customHeight="1">
      <c r="A2112" s="350"/>
      <c r="B2112" s="350"/>
      <c r="C2112" s="350"/>
      <c r="D2112" s="350"/>
      <c r="E2112" s="350"/>
      <c r="F2112" s="350"/>
      <c r="G2112" s="350"/>
      <c r="H2112" s="350"/>
      <c r="I2112" s="350"/>
      <c r="J2112" s="350" t="str">
        <f t="array" ref="J2112">IF(C2112="","",
  IF(LEFT(C2112,4)="2025",
    IFERROR(VLOOKUP(C2112,{'2025'!B:B,'2025'!A:A},2,FALSE),""),
    IF(LEFT(C2112,4)="2026",
      IFERROR(VLOOKUP(C2112,{'2026'!B:B,'2026'!A:A},2,FALSE),""),
      ""
    )
  )
)</f>
        <v/>
      </c>
    </row>
    <row r="2113" ht="22.5" customHeight="1">
      <c r="A2113" s="350"/>
      <c r="B2113" s="350"/>
      <c r="C2113" s="350"/>
      <c r="D2113" s="350"/>
      <c r="E2113" s="350"/>
      <c r="F2113" s="350"/>
      <c r="G2113" s="350"/>
      <c r="H2113" s="350"/>
      <c r="I2113" s="350"/>
      <c r="J2113" s="350" t="str">
        <f t="array" ref="J2113">IF(C2113="","",
  IF(LEFT(C2113,4)="2025",
    IFERROR(VLOOKUP(C2113,{'2025'!B:B,'2025'!A:A},2,FALSE),""),
    IF(LEFT(C2113,4)="2026",
      IFERROR(VLOOKUP(C2113,{'2026'!B:B,'2026'!A:A},2,FALSE),""),
      ""
    )
  )
)</f>
        <v/>
      </c>
    </row>
    <row r="2114" ht="22.5" customHeight="1">
      <c r="A2114" s="350"/>
      <c r="B2114" s="350"/>
      <c r="C2114" s="350"/>
      <c r="D2114" s="350"/>
      <c r="E2114" s="350"/>
      <c r="F2114" s="350"/>
      <c r="G2114" s="350"/>
      <c r="H2114" s="350"/>
      <c r="I2114" s="350"/>
      <c r="J2114" s="350" t="str">
        <f t="array" ref="J2114">IF(C2114="","",
  IF(LEFT(C2114,4)="2025",
    IFERROR(VLOOKUP(C2114,{'2025'!B:B,'2025'!A:A},2,FALSE),""),
    IF(LEFT(C2114,4)="2026",
      IFERROR(VLOOKUP(C2114,{'2026'!B:B,'2026'!A:A},2,FALSE),""),
      ""
    )
  )
)</f>
        <v/>
      </c>
    </row>
    <row r="2115" ht="22.5" customHeight="1">
      <c r="A2115" s="350"/>
      <c r="B2115" s="350"/>
      <c r="C2115" s="350"/>
      <c r="D2115" s="350"/>
      <c r="E2115" s="350"/>
      <c r="F2115" s="350"/>
      <c r="G2115" s="350"/>
      <c r="H2115" s="350"/>
      <c r="I2115" s="350"/>
      <c r="J2115" s="350" t="str">
        <f t="array" ref="J2115">IF(C2115="","",
  IF(LEFT(C2115,4)="2025",
    IFERROR(VLOOKUP(C2115,{'2025'!B:B,'2025'!A:A},2,FALSE),""),
    IF(LEFT(C2115,4)="2026",
      IFERROR(VLOOKUP(C2115,{'2026'!B:B,'2026'!A:A},2,FALSE),""),
      ""
    )
  )
)</f>
        <v/>
      </c>
    </row>
    <row r="2116" ht="22.5" customHeight="1">
      <c r="A2116" s="350"/>
      <c r="B2116" s="350"/>
      <c r="C2116" s="350"/>
      <c r="D2116" s="350"/>
      <c r="E2116" s="350"/>
      <c r="F2116" s="350"/>
      <c r="G2116" s="350"/>
      <c r="H2116" s="350"/>
      <c r="I2116" s="350"/>
      <c r="J2116" s="350" t="str">
        <f t="array" ref="J2116">IF(C2116="","",
  IF(LEFT(C2116,4)="2025",
    IFERROR(VLOOKUP(C2116,{'2025'!B:B,'2025'!A:A},2,FALSE),""),
    IF(LEFT(C2116,4)="2026",
      IFERROR(VLOOKUP(C2116,{'2026'!B:B,'2026'!A:A},2,FALSE),""),
      ""
    )
  )
)</f>
        <v/>
      </c>
    </row>
    <row r="2117" ht="22.5" customHeight="1">
      <c r="A2117" s="350"/>
      <c r="B2117" s="350"/>
      <c r="C2117" s="350"/>
      <c r="D2117" s="350"/>
      <c r="E2117" s="350"/>
      <c r="F2117" s="350"/>
      <c r="G2117" s="350"/>
      <c r="H2117" s="350"/>
      <c r="I2117" s="350"/>
      <c r="J2117" s="350" t="str">
        <f t="array" ref="J2117">IF(C2117="","",
  IF(LEFT(C2117,4)="2025",
    IFERROR(VLOOKUP(C2117,{'2025'!B:B,'2025'!A:A},2,FALSE),""),
    IF(LEFT(C2117,4)="2026",
      IFERROR(VLOOKUP(C2117,{'2026'!B:B,'2026'!A:A},2,FALSE),""),
      ""
    )
  )
)</f>
        <v/>
      </c>
    </row>
    <row r="2118" ht="22.5" customHeight="1">
      <c r="A2118" s="350"/>
      <c r="B2118" s="350"/>
      <c r="C2118" s="350"/>
      <c r="D2118" s="350"/>
      <c r="E2118" s="350"/>
      <c r="F2118" s="350"/>
      <c r="G2118" s="350"/>
      <c r="H2118" s="350"/>
      <c r="I2118" s="350"/>
      <c r="J2118" s="350" t="str">
        <f t="array" ref="J2118">IF(C2118="","",
  IF(LEFT(C2118,4)="2025",
    IFERROR(VLOOKUP(C2118,{'2025'!B:B,'2025'!A:A},2,FALSE),""),
    IF(LEFT(C2118,4)="2026",
      IFERROR(VLOOKUP(C2118,{'2026'!B:B,'2026'!A:A},2,FALSE),""),
      ""
    )
  )
)</f>
        <v/>
      </c>
    </row>
    <row r="2119" ht="22.5" customHeight="1">
      <c r="A2119" s="350"/>
      <c r="B2119" s="350"/>
      <c r="C2119" s="350"/>
      <c r="D2119" s="350"/>
      <c r="E2119" s="350"/>
      <c r="F2119" s="350"/>
      <c r="G2119" s="350"/>
      <c r="H2119" s="350"/>
      <c r="I2119" s="350"/>
      <c r="J2119" s="350" t="str">
        <f t="array" ref="J2119">IF(C2119="","",
  IF(LEFT(C2119,4)="2025",
    IFERROR(VLOOKUP(C2119,{'2025'!B:B,'2025'!A:A},2,FALSE),""),
    IF(LEFT(C2119,4)="2026",
      IFERROR(VLOOKUP(C2119,{'2026'!B:B,'2026'!A:A},2,FALSE),""),
      ""
    )
  )
)</f>
        <v/>
      </c>
    </row>
    <row r="2120" ht="22.5" customHeight="1">
      <c r="A2120" s="350"/>
      <c r="B2120" s="350"/>
      <c r="C2120" s="350"/>
      <c r="D2120" s="350"/>
      <c r="E2120" s="350"/>
      <c r="F2120" s="350"/>
      <c r="G2120" s="350"/>
      <c r="H2120" s="350"/>
      <c r="I2120" s="350"/>
      <c r="J2120" s="350" t="str">
        <f t="array" ref="J2120">IF(C2120="","",
  IF(LEFT(C2120,4)="2025",
    IFERROR(VLOOKUP(C2120,{'2025'!B:B,'2025'!A:A},2,FALSE),""),
    IF(LEFT(C2120,4)="2026",
      IFERROR(VLOOKUP(C2120,{'2026'!B:B,'2026'!A:A},2,FALSE),""),
      ""
    )
  )
)</f>
        <v/>
      </c>
    </row>
    <row r="2121" ht="22.5" customHeight="1">
      <c r="A2121" s="350"/>
      <c r="B2121" s="350"/>
      <c r="C2121" s="350"/>
      <c r="D2121" s="350"/>
      <c r="E2121" s="350"/>
      <c r="F2121" s="350"/>
      <c r="G2121" s="350"/>
      <c r="H2121" s="350"/>
      <c r="I2121" s="350"/>
      <c r="J2121" s="350" t="str">
        <f t="array" ref="J2121">IF(C2121="","",
  IF(LEFT(C2121,4)="2025",
    IFERROR(VLOOKUP(C2121,{'2025'!B:B,'2025'!A:A},2,FALSE),""),
    IF(LEFT(C2121,4)="2026",
      IFERROR(VLOOKUP(C2121,{'2026'!B:B,'2026'!A:A},2,FALSE),""),
      ""
    )
  )
)</f>
        <v/>
      </c>
    </row>
    <row r="2122" ht="22.5" customHeight="1">
      <c r="A2122" s="350"/>
      <c r="B2122" s="350"/>
      <c r="C2122" s="350"/>
      <c r="D2122" s="350"/>
      <c r="E2122" s="350"/>
      <c r="F2122" s="350"/>
      <c r="G2122" s="350"/>
      <c r="H2122" s="350"/>
      <c r="I2122" s="350"/>
      <c r="J2122" s="350" t="str">
        <f t="array" ref="J2122">IF(C2122="","",
  IF(LEFT(C2122,4)="2025",
    IFERROR(VLOOKUP(C2122,{'2025'!B:B,'2025'!A:A},2,FALSE),""),
    IF(LEFT(C2122,4)="2026",
      IFERROR(VLOOKUP(C2122,{'2026'!B:B,'2026'!A:A},2,FALSE),""),
      ""
    )
  )
)</f>
        <v/>
      </c>
    </row>
    <row r="2123" ht="22.5" customHeight="1">
      <c r="A2123" s="350"/>
      <c r="B2123" s="350"/>
      <c r="C2123" s="350"/>
      <c r="D2123" s="350"/>
      <c r="E2123" s="350"/>
      <c r="F2123" s="350"/>
      <c r="G2123" s="350"/>
      <c r="H2123" s="350"/>
      <c r="I2123" s="350"/>
      <c r="J2123" s="350" t="str">
        <f t="array" ref="J2123">IF(C2123="","",
  IF(LEFT(C2123,4)="2025",
    IFERROR(VLOOKUP(C2123,{'2025'!B:B,'2025'!A:A},2,FALSE),""),
    IF(LEFT(C2123,4)="2026",
      IFERROR(VLOOKUP(C2123,{'2026'!B:B,'2026'!A:A},2,FALSE),""),
      ""
    )
  )
)</f>
        <v/>
      </c>
    </row>
    <row r="2124" ht="22.5" customHeight="1">
      <c r="A2124" s="350"/>
      <c r="B2124" s="350"/>
      <c r="C2124" s="350"/>
      <c r="D2124" s="350"/>
      <c r="E2124" s="350"/>
      <c r="F2124" s="350"/>
      <c r="G2124" s="350"/>
      <c r="H2124" s="350"/>
      <c r="I2124" s="350"/>
      <c r="J2124" s="350" t="str">
        <f t="array" ref="J2124">IF(C2124="","",
  IF(LEFT(C2124,4)="2025",
    IFERROR(VLOOKUP(C2124,{'2025'!B:B,'2025'!A:A},2,FALSE),""),
    IF(LEFT(C2124,4)="2026",
      IFERROR(VLOOKUP(C2124,{'2026'!B:B,'2026'!A:A},2,FALSE),""),
      ""
    )
  )
)</f>
        <v/>
      </c>
    </row>
    <row r="2125" ht="22.5" customHeight="1">
      <c r="A2125" s="350"/>
      <c r="B2125" s="350"/>
      <c r="C2125" s="350"/>
      <c r="D2125" s="350"/>
      <c r="E2125" s="350"/>
      <c r="F2125" s="350"/>
      <c r="G2125" s="350"/>
      <c r="H2125" s="350"/>
      <c r="I2125" s="350"/>
      <c r="J2125" s="350" t="str">
        <f t="array" ref="J2125">IF(C2125="","",
  IF(LEFT(C2125,4)="2025",
    IFERROR(VLOOKUP(C2125,{'2025'!B:B,'2025'!A:A},2,FALSE),""),
    IF(LEFT(C2125,4)="2026",
      IFERROR(VLOOKUP(C2125,{'2026'!B:B,'2026'!A:A},2,FALSE),""),
      ""
    )
  )
)</f>
        <v/>
      </c>
    </row>
    <row r="2126" ht="22.5" customHeight="1">
      <c r="A2126" s="350"/>
      <c r="B2126" s="350"/>
      <c r="C2126" s="350"/>
      <c r="D2126" s="350"/>
      <c r="E2126" s="350"/>
      <c r="F2126" s="350"/>
      <c r="G2126" s="350"/>
      <c r="H2126" s="350"/>
      <c r="I2126" s="350"/>
      <c r="J2126" s="350" t="str">
        <f t="array" ref="J2126">IF(C2126="","",
  IF(LEFT(C2126,4)="2025",
    IFERROR(VLOOKUP(C2126,{'2025'!B:B,'2025'!A:A},2,FALSE),""),
    IF(LEFT(C2126,4)="2026",
      IFERROR(VLOOKUP(C2126,{'2026'!B:B,'2026'!A:A},2,FALSE),""),
      ""
    )
  )
)</f>
        <v/>
      </c>
    </row>
    <row r="2127" ht="22.5" customHeight="1">
      <c r="A2127" s="350"/>
      <c r="B2127" s="350"/>
      <c r="C2127" s="350"/>
      <c r="D2127" s="350"/>
      <c r="E2127" s="350"/>
      <c r="F2127" s="350"/>
      <c r="G2127" s="350"/>
      <c r="H2127" s="350"/>
      <c r="I2127" s="350"/>
      <c r="J2127" s="350" t="str">
        <f t="array" ref="J2127">IF(C2127="","",
  IF(LEFT(C2127,4)="2025",
    IFERROR(VLOOKUP(C2127,{'2025'!B:B,'2025'!A:A},2,FALSE),""),
    IF(LEFT(C2127,4)="2026",
      IFERROR(VLOOKUP(C2127,{'2026'!B:B,'2026'!A:A},2,FALSE),""),
      ""
    )
  )
)</f>
        <v/>
      </c>
    </row>
    <row r="2128" ht="22.5" customHeight="1">
      <c r="A2128" s="350"/>
      <c r="B2128" s="350"/>
      <c r="C2128" s="350"/>
      <c r="D2128" s="350"/>
      <c r="E2128" s="350"/>
      <c r="F2128" s="350"/>
      <c r="G2128" s="350"/>
      <c r="H2128" s="350"/>
      <c r="I2128" s="350"/>
      <c r="J2128" s="350" t="str">
        <f t="array" ref="J2128">IF(C2128="","",
  IF(LEFT(C2128,4)="2025",
    IFERROR(VLOOKUP(C2128,{'2025'!B:B,'2025'!A:A},2,FALSE),""),
    IF(LEFT(C2128,4)="2026",
      IFERROR(VLOOKUP(C2128,{'2026'!B:B,'2026'!A:A},2,FALSE),""),
      ""
    )
  )
)</f>
        <v/>
      </c>
    </row>
    <row r="2129" ht="22.5" customHeight="1">
      <c r="A2129" s="350"/>
      <c r="B2129" s="350"/>
      <c r="C2129" s="350"/>
      <c r="D2129" s="350"/>
      <c r="E2129" s="350"/>
      <c r="F2129" s="350"/>
      <c r="G2129" s="350"/>
      <c r="H2129" s="350"/>
      <c r="I2129" s="350"/>
      <c r="J2129" s="350" t="str">
        <f t="array" ref="J2129">IF(C2129="","",
  IF(LEFT(C2129,4)="2025",
    IFERROR(VLOOKUP(C2129,{'2025'!B:B,'2025'!A:A},2,FALSE),""),
    IF(LEFT(C2129,4)="2026",
      IFERROR(VLOOKUP(C2129,{'2026'!B:B,'2026'!A:A},2,FALSE),""),
      ""
    )
  )
)</f>
        <v/>
      </c>
    </row>
    <row r="2130" ht="22.5" customHeight="1">
      <c r="A2130" s="350"/>
      <c r="B2130" s="350"/>
      <c r="C2130" s="350"/>
      <c r="D2130" s="350"/>
      <c r="E2130" s="350"/>
      <c r="F2130" s="350"/>
      <c r="G2130" s="350"/>
      <c r="H2130" s="350"/>
      <c r="I2130" s="350"/>
      <c r="J2130" s="350" t="str">
        <f t="array" ref="J2130">IF(C2130="","",
  IF(LEFT(C2130,4)="2025",
    IFERROR(VLOOKUP(C2130,{'2025'!B:B,'2025'!A:A},2,FALSE),""),
    IF(LEFT(C2130,4)="2026",
      IFERROR(VLOOKUP(C2130,{'2026'!B:B,'2026'!A:A},2,FALSE),""),
      ""
    )
  )
)</f>
        <v/>
      </c>
    </row>
    <row r="2131" ht="22.5" customHeight="1">
      <c r="A2131" s="350"/>
      <c r="B2131" s="350"/>
      <c r="C2131" s="350"/>
      <c r="D2131" s="350"/>
      <c r="E2131" s="350"/>
      <c r="F2131" s="350"/>
      <c r="G2131" s="350"/>
      <c r="H2131" s="350"/>
      <c r="I2131" s="350"/>
      <c r="J2131" s="350" t="str">
        <f t="array" ref="J2131">IF(C2131="","",
  IF(LEFT(C2131,4)="2025",
    IFERROR(VLOOKUP(C2131,{'2025'!B:B,'2025'!A:A},2,FALSE),""),
    IF(LEFT(C2131,4)="2026",
      IFERROR(VLOOKUP(C2131,{'2026'!B:B,'2026'!A:A},2,FALSE),""),
      ""
    )
  )
)</f>
        <v/>
      </c>
    </row>
    <row r="2132" ht="22.5" customHeight="1">
      <c r="A2132" s="350"/>
      <c r="B2132" s="350"/>
      <c r="C2132" s="350"/>
      <c r="D2132" s="350"/>
      <c r="E2132" s="350"/>
      <c r="F2132" s="350"/>
      <c r="G2132" s="350"/>
      <c r="H2132" s="350"/>
      <c r="I2132" s="350"/>
      <c r="J2132" s="350" t="str">
        <f t="array" ref="J2132">IF(C2132="","",
  IF(LEFT(C2132,4)="2025",
    IFERROR(VLOOKUP(C2132,{'2025'!B:B,'2025'!A:A},2,FALSE),""),
    IF(LEFT(C2132,4)="2026",
      IFERROR(VLOOKUP(C2132,{'2026'!B:B,'2026'!A:A},2,FALSE),""),
      ""
    )
  )
)</f>
        <v/>
      </c>
    </row>
    <row r="2133" ht="22.5" customHeight="1">
      <c r="A2133" s="350"/>
      <c r="B2133" s="350"/>
      <c r="C2133" s="350"/>
      <c r="D2133" s="350"/>
      <c r="E2133" s="350"/>
      <c r="F2133" s="350"/>
      <c r="G2133" s="350"/>
      <c r="H2133" s="350"/>
      <c r="I2133" s="350"/>
      <c r="J2133" s="350" t="str">
        <f t="array" ref="J2133">IF(C2133="","",
  IF(LEFT(C2133,4)="2025",
    IFERROR(VLOOKUP(C2133,{'2025'!B:B,'2025'!A:A},2,FALSE),""),
    IF(LEFT(C2133,4)="2026",
      IFERROR(VLOOKUP(C2133,{'2026'!B:B,'2026'!A:A},2,FALSE),""),
      ""
    )
  )
)</f>
        <v/>
      </c>
    </row>
    <row r="2134" ht="22.5" customHeight="1">
      <c r="A2134" s="350"/>
      <c r="B2134" s="350"/>
      <c r="C2134" s="350"/>
      <c r="D2134" s="350"/>
      <c r="E2134" s="350"/>
      <c r="F2134" s="350"/>
      <c r="G2134" s="350"/>
      <c r="H2134" s="350"/>
      <c r="I2134" s="350"/>
      <c r="J2134" s="350" t="str">
        <f t="array" ref="J2134">IF(C2134="","",
  IF(LEFT(C2134,4)="2025",
    IFERROR(VLOOKUP(C2134,{'2025'!B:B,'2025'!A:A},2,FALSE),""),
    IF(LEFT(C2134,4)="2026",
      IFERROR(VLOOKUP(C2134,{'2026'!B:B,'2026'!A:A},2,FALSE),""),
      ""
    )
  )
)</f>
        <v/>
      </c>
    </row>
    <row r="2135" ht="22.5" customHeight="1">
      <c r="A2135" s="350"/>
      <c r="B2135" s="350"/>
      <c r="C2135" s="350"/>
      <c r="D2135" s="350"/>
      <c r="E2135" s="350"/>
      <c r="F2135" s="350"/>
      <c r="G2135" s="350"/>
      <c r="H2135" s="350"/>
      <c r="I2135" s="350"/>
      <c r="J2135" s="350" t="str">
        <f t="array" ref="J2135">IF(C2135="","",
  IF(LEFT(C2135,4)="2025",
    IFERROR(VLOOKUP(C2135,{'2025'!B:B,'2025'!A:A},2,FALSE),""),
    IF(LEFT(C2135,4)="2026",
      IFERROR(VLOOKUP(C2135,{'2026'!B:B,'2026'!A:A},2,FALSE),""),
      ""
    )
  )
)</f>
        <v/>
      </c>
    </row>
    <row r="2136" ht="22.5" customHeight="1">
      <c r="A2136" s="350"/>
      <c r="B2136" s="350"/>
      <c r="C2136" s="350"/>
      <c r="D2136" s="350"/>
      <c r="E2136" s="350"/>
      <c r="F2136" s="350"/>
      <c r="G2136" s="350"/>
      <c r="H2136" s="350"/>
      <c r="I2136" s="350"/>
      <c r="J2136" s="350" t="str">
        <f t="array" ref="J2136">IF(C2136="","",
  IF(LEFT(C2136,4)="2025",
    IFERROR(VLOOKUP(C2136,{'2025'!B:B,'2025'!A:A},2,FALSE),""),
    IF(LEFT(C2136,4)="2026",
      IFERROR(VLOOKUP(C2136,{'2026'!B:B,'2026'!A:A},2,FALSE),""),
      ""
    )
  )
)</f>
        <v/>
      </c>
    </row>
    <row r="2137" ht="22.5" customHeight="1">
      <c r="A2137" s="350"/>
      <c r="B2137" s="350"/>
      <c r="C2137" s="350"/>
      <c r="D2137" s="350"/>
      <c r="E2137" s="350"/>
      <c r="F2137" s="350"/>
      <c r="G2137" s="350"/>
      <c r="H2137" s="350"/>
      <c r="I2137" s="350"/>
      <c r="J2137" s="350" t="str">
        <f t="array" ref="J2137">IF(C2137="","",
  IF(LEFT(C2137,4)="2025",
    IFERROR(VLOOKUP(C2137,{'2025'!B:B,'2025'!A:A},2,FALSE),""),
    IF(LEFT(C2137,4)="2026",
      IFERROR(VLOOKUP(C2137,{'2026'!B:B,'2026'!A:A},2,FALSE),""),
      ""
    )
  )
)</f>
        <v/>
      </c>
    </row>
    <row r="2138" ht="22.5" customHeight="1">
      <c r="A2138" s="350"/>
      <c r="B2138" s="350"/>
      <c r="C2138" s="350"/>
      <c r="D2138" s="350"/>
      <c r="E2138" s="350"/>
      <c r="F2138" s="350"/>
      <c r="G2138" s="350"/>
      <c r="H2138" s="350"/>
      <c r="I2138" s="350"/>
      <c r="J2138" s="350" t="str">
        <f t="array" ref="J2138">IF(C2138="","",
  IF(LEFT(C2138,4)="2025",
    IFERROR(VLOOKUP(C2138,{'2025'!B:B,'2025'!A:A},2,FALSE),""),
    IF(LEFT(C2138,4)="2026",
      IFERROR(VLOOKUP(C2138,{'2026'!B:B,'2026'!A:A},2,FALSE),""),
      ""
    )
  )
)</f>
        <v/>
      </c>
    </row>
    <row r="2139" ht="22.5" customHeight="1">
      <c r="A2139" s="350"/>
      <c r="B2139" s="350"/>
      <c r="C2139" s="350"/>
      <c r="D2139" s="350"/>
      <c r="E2139" s="350"/>
      <c r="F2139" s="350"/>
      <c r="G2139" s="350"/>
      <c r="H2139" s="350"/>
      <c r="I2139" s="350"/>
      <c r="J2139" s="350" t="str">
        <f t="array" ref="J2139">IF(C2139="","",
  IF(LEFT(C2139,4)="2025",
    IFERROR(VLOOKUP(C2139,{'2025'!B:B,'2025'!A:A},2,FALSE),""),
    IF(LEFT(C2139,4)="2026",
      IFERROR(VLOOKUP(C2139,{'2026'!B:B,'2026'!A:A},2,FALSE),""),
      ""
    )
  )
)</f>
        <v/>
      </c>
    </row>
    <row r="2140" ht="22.5" customHeight="1">
      <c r="A2140" s="350"/>
      <c r="B2140" s="350"/>
      <c r="C2140" s="350"/>
      <c r="D2140" s="350"/>
      <c r="E2140" s="350"/>
      <c r="F2140" s="350"/>
      <c r="G2140" s="350"/>
      <c r="H2140" s="350"/>
      <c r="I2140" s="350"/>
      <c r="J2140" s="350" t="str">
        <f t="array" ref="J2140">IF(C2140="","",
  IF(LEFT(C2140,4)="2025",
    IFERROR(VLOOKUP(C2140,{'2025'!B:B,'2025'!A:A},2,FALSE),""),
    IF(LEFT(C2140,4)="2026",
      IFERROR(VLOOKUP(C2140,{'2026'!B:B,'2026'!A:A},2,FALSE),""),
      ""
    )
  )
)</f>
        <v/>
      </c>
    </row>
    <row r="2141" ht="22.5" customHeight="1">
      <c r="A2141" s="350"/>
      <c r="B2141" s="350"/>
      <c r="C2141" s="350"/>
      <c r="D2141" s="350"/>
      <c r="E2141" s="350"/>
      <c r="F2141" s="350"/>
      <c r="G2141" s="350"/>
      <c r="H2141" s="350"/>
      <c r="I2141" s="350"/>
      <c r="J2141" s="350" t="str">
        <f t="array" ref="J2141">IF(C2141="","",
  IF(LEFT(C2141,4)="2025",
    IFERROR(VLOOKUP(C2141,{'2025'!B:B,'2025'!A:A},2,FALSE),""),
    IF(LEFT(C2141,4)="2026",
      IFERROR(VLOOKUP(C2141,{'2026'!B:B,'2026'!A:A},2,FALSE),""),
      ""
    )
  )
)</f>
        <v/>
      </c>
    </row>
    <row r="2142" ht="22.5" customHeight="1">
      <c r="A2142" s="350"/>
      <c r="B2142" s="350"/>
      <c r="C2142" s="350"/>
      <c r="D2142" s="350"/>
      <c r="E2142" s="350"/>
      <c r="F2142" s="350"/>
      <c r="G2142" s="350"/>
      <c r="H2142" s="350"/>
      <c r="I2142" s="350"/>
      <c r="J2142" s="350" t="str">
        <f t="array" ref="J2142">IF(C2142="","",
  IF(LEFT(C2142,4)="2025",
    IFERROR(VLOOKUP(C2142,{'2025'!B:B,'2025'!A:A},2,FALSE),""),
    IF(LEFT(C2142,4)="2026",
      IFERROR(VLOOKUP(C2142,{'2026'!B:B,'2026'!A:A},2,FALSE),""),
      ""
    )
  )
)</f>
        <v/>
      </c>
    </row>
    <row r="2143" ht="22.5" customHeight="1">
      <c r="A2143" s="350"/>
      <c r="B2143" s="350"/>
      <c r="C2143" s="350"/>
      <c r="D2143" s="350"/>
      <c r="E2143" s="350"/>
      <c r="F2143" s="350"/>
      <c r="G2143" s="350"/>
      <c r="H2143" s="350"/>
      <c r="I2143" s="350"/>
      <c r="J2143" s="350" t="str">
        <f t="array" ref="J2143">IF(C2143="","",
  IF(LEFT(C2143,4)="2025",
    IFERROR(VLOOKUP(C2143,{'2025'!B:B,'2025'!A:A},2,FALSE),""),
    IF(LEFT(C2143,4)="2026",
      IFERROR(VLOOKUP(C2143,{'2026'!B:B,'2026'!A:A},2,FALSE),""),
      ""
    )
  )
)</f>
        <v/>
      </c>
    </row>
    <row r="2144" ht="22.5" customHeight="1">
      <c r="A2144" s="350"/>
      <c r="B2144" s="350"/>
      <c r="C2144" s="350"/>
      <c r="D2144" s="350"/>
      <c r="E2144" s="350"/>
      <c r="F2144" s="350"/>
      <c r="G2144" s="350"/>
      <c r="H2144" s="350"/>
      <c r="I2144" s="350"/>
      <c r="J2144" s="350" t="str">
        <f t="array" ref="J2144">IF(C2144="","",
  IF(LEFT(C2144,4)="2025",
    IFERROR(VLOOKUP(C2144,{'2025'!B:B,'2025'!A:A},2,FALSE),""),
    IF(LEFT(C2144,4)="2026",
      IFERROR(VLOOKUP(C2144,{'2026'!B:B,'2026'!A:A},2,FALSE),""),
      ""
    )
  )
)</f>
        <v/>
      </c>
    </row>
    <row r="2145" ht="22.5" customHeight="1">
      <c r="A2145" s="350"/>
      <c r="B2145" s="350"/>
      <c r="C2145" s="350"/>
      <c r="D2145" s="350"/>
      <c r="E2145" s="350"/>
      <c r="F2145" s="350"/>
      <c r="G2145" s="350"/>
      <c r="H2145" s="350"/>
      <c r="I2145" s="350"/>
      <c r="J2145" s="350" t="str">
        <f t="array" ref="J2145">IF(C2145="","",
  IF(LEFT(C2145,4)="2025",
    IFERROR(VLOOKUP(C2145,{'2025'!B:B,'2025'!A:A},2,FALSE),""),
    IF(LEFT(C2145,4)="2026",
      IFERROR(VLOOKUP(C2145,{'2026'!B:B,'2026'!A:A},2,FALSE),""),
      ""
    )
  )
)</f>
        <v/>
      </c>
    </row>
    <row r="2146" ht="22.5" customHeight="1">
      <c r="A2146" s="350"/>
      <c r="B2146" s="350"/>
      <c r="C2146" s="350"/>
      <c r="D2146" s="350"/>
      <c r="E2146" s="350"/>
      <c r="F2146" s="350"/>
      <c r="G2146" s="350"/>
      <c r="H2146" s="350"/>
      <c r="I2146" s="350"/>
      <c r="J2146" s="350" t="str">
        <f t="array" ref="J2146">IF(C2146="","",
  IF(LEFT(C2146,4)="2025",
    IFERROR(VLOOKUP(C2146,{'2025'!B:B,'2025'!A:A},2,FALSE),""),
    IF(LEFT(C2146,4)="2026",
      IFERROR(VLOOKUP(C2146,{'2026'!B:B,'2026'!A:A},2,FALSE),""),
      ""
    )
  )
)</f>
        <v/>
      </c>
    </row>
    <row r="2147" ht="22.5" customHeight="1">
      <c r="A2147" s="350"/>
      <c r="B2147" s="350"/>
      <c r="C2147" s="350"/>
      <c r="D2147" s="350"/>
      <c r="E2147" s="350"/>
      <c r="F2147" s="350"/>
      <c r="G2147" s="350"/>
      <c r="H2147" s="350"/>
      <c r="I2147" s="350"/>
      <c r="J2147" s="350" t="str">
        <f t="array" ref="J2147">IF(C2147="","",
  IF(LEFT(C2147,4)="2025",
    IFERROR(VLOOKUP(C2147,{'2025'!B:B,'2025'!A:A},2,FALSE),""),
    IF(LEFT(C2147,4)="2026",
      IFERROR(VLOOKUP(C2147,{'2026'!B:B,'2026'!A:A},2,FALSE),""),
      ""
    )
  )
)</f>
        <v/>
      </c>
    </row>
    <row r="2148" ht="22.5" customHeight="1">
      <c r="A2148" s="350"/>
      <c r="B2148" s="350"/>
      <c r="C2148" s="350"/>
      <c r="D2148" s="350"/>
      <c r="E2148" s="350"/>
      <c r="F2148" s="350"/>
      <c r="G2148" s="350"/>
      <c r="H2148" s="350"/>
      <c r="I2148" s="350"/>
      <c r="J2148" s="350" t="str">
        <f t="array" ref="J2148">IF(C2148="","",
  IF(LEFT(C2148,4)="2025",
    IFERROR(VLOOKUP(C2148,{'2025'!B:B,'2025'!A:A},2,FALSE),""),
    IF(LEFT(C2148,4)="2026",
      IFERROR(VLOOKUP(C2148,{'2026'!B:B,'2026'!A:A},2,FALSE),""),
      ""
    )
  )
)</f>
        <v/>
      </c>
    </row>
    <row r="2149" ht="22.5" customHeight="1">
      <c r="A2149" s="350"/>
      <c r="B2149" s="350"/>
      <c r="C2149" s="350"/>
      <c r="D2149" s="350"/>
      <c r="E2149" s="350"/>
      <c r="F2149" s="350"/>
      <c r="G2149" s="350"/>
      <c r="H2149" s="350"/>
      <c r="I2149" s="350"/>
      <c r="J2149" s="350" t="str">
        <f t="array" ref="J2149">IF(C2149="","",
  IF(LEFT(C2149,4)="2025",
    IFERROR(VLOOKUP(C2149,{'2025'!B:B,'2025'!A:A},2,FALSE),""),
    IF(LEFT(C2149,4)="2026",
      IFERROR(VLOOKUP(C2149,{'2026'!B:B,'2026'!A:A},2,FALSE),""),
      ""
    )
  )
)</f>
        <v/>
      </c>
    </row>
    <row r="2150" ht="22.5" customHeight="1">
      <c r="A2150" s="350"/>
      <c r="B2150" s="350"/>
      <c r="C2150" s="350"/>
      <c r="D2150" s="350"/>
      <c r="E2150" s="350"/>
      <c r="F2150" s="350"/>
      <c r="G2150" s="350"/>
      <c r="H2150" s="350"/>
      <c r="I2150" s="350"/>
      <c r="J2150" s="350" t="str">
        <f t="array" ref="J2150">IF(C2150="","",
  IF(LEFT(C2150,4)="2025",
    IFERROR(VLOOKUP(C2150,{'2025'!B:B,'2025'!A:A},2,FALSE),""),
    IF(LEFT(C2150,4)="2026",
      IFERROR(VLOOKUP(C2150,{'2026'!B:B,'2026'!A:A},2,FALSE),""),
      ""
    )
  )
)</f>
        <v/>
      </c>
    </row>
    <row r="2151" ht="22.5" customHeight="1">
      <c r="A2151" s="350"/>
      <c r="B2151" s="350"/>
      <c r="C2151" s="350"/>
      <c r="D2151" s="350"/>
      <c r="E2151" s="350"/>
      <c r="F2151" s="350"/>
      <c r="G2151" s="350"/>
      <c r="H2151" s="350"/>
      <c r="I2151" s="350"/>
      <c r="J2151" s="350" t="str">
        <f t="array" ref="J2151">IF(C2151="","",
  IF(LEFT(C2151,4)="2025",
    IFERROR(VLOOKUP(C2151,{'2025'!B:B,'2025'!A:A},2,FALSE),""),
    IF(LEFT(C2151,4)="2026",
      IFERROR(VLOOKUP(C2151,{'2026'!B:B,'2026'!A:A},2,FALSE),""),
      ""
    )
  )
)</f>
        <v/>
      </c>
    </row>
    <row r="2152" ht="22.5" customHeight="1">
      <c r="A2152" s="350"/>
      <c r="B2152" s="350"/>
      <c r="C2152" s="350"/>
      <c r="D2152" s="350"/>
      <c r="E2152" s="350"/>
      <c r="F2152" s="350"/>
      <c r="G2152" s="350"/>
      <c r="H2152" s="350"/>
      <c r="I2152" s="350"/>
      <c r="J2152" s="350" t="str">
        <f t="array" ref="J2152">IF(C2152="","",
  IF(LEFT(C2152,4)="2025",
    IFERROR(VLOOKUP(C2152,{'2025'!B:B,'2025'!A:A},2,FALSE),""),
    IF(LEFT(C2152,4)="2026",
      IFERROR(VLOOKUP(C2152,{'2026'!B:B,'2026'!A:A},2,FALSE),""),
      ""
    )
  )
)</f>
        <v/>
      </c>
    </row>
    <row r="2153" ht="22.5" customHeight="1">
      <c r="A2153" s="350"/>
      <c r="B2153" s="350"/>
      <c r="C2153" s="350"/>
      <c r="D2153" s="350"/>
      <c r="E2153" s="350"/>
      <c r="F2153" s="350"/>
      <c r="G2153" s="350"/>
      <c r="H2153" s="350"/>
      <c r="I2153" s="350"/>
      <c r="J2153" s="350" t="str">
        <f t="array" ref="J2153">IF(C2153="","",
  IF(LEFT(C2153,4)="2025",
    IFERROR(VLOOKUP(C2153,{'2025'!B:B,'2025'!A:A},2,FALSE),""),
    IF(LEFT(C2153,4)="2026",
      IFERROR(VLOOKUP(C2153,{'2026'!B:B,'2026'!A:A},2,FALSE),""),
      ""
    )
  )
)</f>
        <v/>
      </c>
    </row>
    <row r="2154" ht="22.5" customHeight="1">
      <c r="A2154" s="350"/>
      <c r="B2154" s="350"/>
      <c r="C2154" s="350"/>
      <c r="D2154" s="350"/>
      <c r="E2154" s="350"/>
      <c r="F2154" s="350"/>
      <c r="G2154" s="350"/>
      <c r="H2154" s="350"/>
      <c r="I2154" s="350"/>
      <c r="J2154" s="350" t="str">
        <f t="array" ref="J2154">IF(C2154="","",
  IF(LEFT(C2154,4)="2025",
    IFERROR(VLOOKUP(C2154,{'2025'!B:B,'2025'!A:A},2,FALSE),""),
    IF(LEFT(C2154,4)="2026",
      IFERROR(VLOOKUP(C2154,{'2026'!B:B,'2026'!A:A},2,FALSE),""),
      ""
    )
  )
)</f>
        <v/>
      </c>
    </row>
    <row r="2155" ht="22.5" customHeight="1">
      <c r="A2155" s="350"/>
      <c r="B2155" s="350"/>
      <c r="C2155" s="350"/>
      <c r="D2155" s="350"/>
      <c r="E2155" s="350"/>
      <c r="F2155" s="350"/>
      <c r="G2155" s="350"/>
      <c r="H2155" s="350"/>
      <c r="I2155" s="350"/>
      <c r="J2155" s="350" t="str">
        <f t="array" ref="J2155">IF(C2155="","",
  IF(LEFT(C2155,4)="2025",
    IFERROR(VLOOKUP(C2155,{'2025'!B:B,'2025'!A:A},2,FALSE),""),
    IF(LEFT(C2155,4)="2026",
      IFERROR(VLOOKUP(C2155,{'2026'!B:B,'2026'!A:A},2,FALSE),""),
      ""
    )
  )
)</f>
        <v/>
      </c>
    </row>
    <row r="2156" ht="22.5" customHeight="1">
      <c r="A2156" s="350"/>
      <c r="B2156" s="350"/>
      <c r="C2156" s="350"/>
      <c r="D2156" s="350"/>
      <c r="E2156" s="350"/>
      <c r="F2156" s="350"/>
      <c r="G2156" s="350"/>
      <c r="H2156" s="350"/>
      <c r="I2156" s="350"/>
      <c r="J2156" s="350" t="str">
        <f t="array" ref="J2156">IF(C2156="","",
  IF(LEFT(C2156,4)="2025",
    IFERROR(VLOOKUP(C2156,{'2025'!B:B,'2025'!A:A},2,FALSE),""),
    IF(LEFT(C2156,4)="2026",
      IFERROR(VLOOKUP(C2156,{'2026'!B:B,'2026'!A:A},2,FALSE),""),
      ""
    )
  )
)</f>
        <v/>
      </c>
    </row>
    <row r="2157" ht="22.5" customHeight="1">
      <c r="A2157" s="350"/>
      <c r="B2157" s="350"/>
      <c r="C2157" s="350"/>
      <c r="D2157" s="350"/>
      <c r="E2157" s="350"/>
      <c r="F2157" s="350"/>
      <c r="G2157" s="350"/>
      <c r="H2157" s="350"/>
      <c r="I2157" s="350"/>
      <c r="J2157" s="350" t="str">
        <f t="array" ref="J2157">IF(C2157="","",
  IF(LEFT(C2157,4)="2025",
    IFERROR(VLOOKUP(C2157,{'2025'!B:B,'2025'!A:A},2,FALSE),""),
    IF(LEFT(C2157,4)="2026",
      IFERROR(VLOOKUP(C2157,{'2026'!B:B,'2026'!A:A},2,FALSE),""),
      ""
    )
  )
)</f>
        <v/>
      </c>
    </row>
    <row r="2158" ht="22.5" customHeight="1">
      <c r="A2158" s="350"/>
      <c r="B2158" s="350"/>
      <c r="C2158" s="350"/>
      <c r="D2158" s="350"/>
      <c r="E2158" s="350"/>
      <c r="F2158" s="350"/>
      <c r="G2158" s="350"/>
      <c r="H2158" s="350"/>
      <c r="I2158" s="350"/>
      <c r="J2158" s="350" t="str">
        <f t="array" ref="J2158">IF(C2158="","",
  IF(LEFT(C2158,4)="2025",
    IFERROR(VLOOKUP(C2158,{'2025'!B:B,'2025'!A:A},2,FALSE),""),
    IF(LEFT(C2158,4)="2026",
      IFERROR(VLOOKUP(C2158,{'2026'!B:B,'2026'!A:A},2,FALSE),""),
      ""
    )
  )
)</f>
        <v/>
      </c>
    </row>
    <row r="2159" ht="22.5" customHeight="1">
      <c r="A2159" s="350"/>
      <c r="B2159" s="350"/>
      <c r="C2159" s="350"/>
      <c r="D2159" s="350"/>
      <c r="E2159" s="350"/>
      <c r="F2159" s="350"/>
      <c r="G2159" s="350"/>
      <c r="H2159" s="350"/>
      <c r="I2159" s="350"/>
      <c r="J2159" s="350" t="str">
        <f t="array" ref="J2159">IF(C2159="","",
  IF(LEFT(C2159,4)="2025",
    IFERROR(VLOOKUP(C2159,{'2025'!B:B,'2025'!A:A},2,FALSE),""),
    IF(LEFT(C2159,4)="2026",
      IFERROR(VLOOKUP(C2159,{'2026'!B:B,'2026'!A:A},2,FALSE),""),
      ""
    )
  )
)</f>
        <v/>
      </c>
    </row>
    <row r="2160" ht="22.5" customHeight="1">
      <c r="A2160" s="350"/>
      <c r="B2160" s="350"/>
      <c r="C2160" s="350"/>
      <c r="D2160" s="350"/>
      <c r="E2160" s="350"/>
      <c r="F2160" s="350"/>
      <c r="G2160" s="350"/>
      <c r="H2160" s="350"/>
      <c r="I2160" s="350"/>
      <c r="J2160" s="350" t="str">
        <f t="array" ref="J2160">IF(C2160="","",
  IF(LEFT(C2160,4)="2025",
    IFERROR(VLOOKUP(C2160,{'2025'!B:B,'2025'!A:A},2,FALSE),""),
    IF(LEFT(C2160,4)="2026",
      IFERROR(VLOOKUP(C2160,{'2026'!B:B,'2026'!A:A},2,FALSE),""),
      ""
    )
  )
)</f>
        <v/>
      </c>
    </row>
    <row r="2161" ht="22.5" customHeight="1">
      <c r="A2161" s="350"/>
      <c r="B2161" s="350"/>
      <c r="C2161" s="350"/>
      <c r="D2161" s="350"/>
      <c r="E2161" s="350"/>
      <c r="F2161" s="350"/>
      <c r="G2161" s="350"/>
      <c r="H2161" s="350"/>
      <c r="I2161" s="350"/>
      <c r="J2161" s="350" t="str">
        <f t="array" ref="J2161">IF(C2161="","",
  IF(LEFT(C2161,4)="2025",
    IFERROR(VLOOKUP(C2161,{'2025'!B:B,'2025'!A:A},2,FALSE),""),
    IF(LEFT(C2161,4)="2026",
      IFERROR(VLOOKUP(C2161,{'2026'!B:B,'2026'!A:A},2,FALSE),""),
      ""
    )
  )
)</f>
        <v/>
      </c>
    </row>
    <row r="2162" ht="22.5" customHeight="1">
      <c r="A2162" s="350"/>
      <c r="B2162" s="350"/>
      <c r="C2162" s="350"/>
      <c r="D2162" s="350"/>
      <c r="E2162" s="350"/>
      <c r="F2162" s="350"/>
      <c r="G2162" s="350"/>
      <c r="H2162" s="350"/>
      <c r="I2162" s="350"/>
      <c r="J2162" s="350" t="str">
        <f t="array" ref="J2162">IF(C2162="","",
  IF(LEFT(C2162,4)="2025",
    IFERROR(VLOOKUP(C2162,{'2025'!B:B,'2025'!A:A},2,FALSE),""),
    IF(LEFT(C2162,4)="2026",
      IFERROR(VLOOKUP(C2162,{'2026'!B:B,'2026'!A:A},2,FALSE),""),
      ""
    )
  )
)</f>
        <v/>
      </c>
    </row>
    <row r="2163" ht="22.5" customHeight="1">
      <c r="A2163" s="350"/>
      <c r="B2163" s="350"/>
      <c r="C2163" s="350"/>
      <c r="D2163" s="350"/>
      <c r="E2163" s="350"/>
      <c r="F2163" s="350"/>
      <c r="G2163" s="350"/>
      <c r="H2163" s="350"/>
      <c r="I2163" s="350"/>
      <c r="J2163" s="350" t="str">
        <f t="array" ref="J2163">IF(C2163="","",
  IF(LEFT(C2163,4)="2025",
    IFERROR(VLOOKUP(C2163,{'2025'!B:B,'2025'!A:A},2,FALSE),""),
    IF(LEFT(C2163,4)="2026",
      IFERROR(VLOOKUP(C2163,{'2026'!B:B,'2026'!A:A},2,FALSE),""),
      ""
    )
  )
)</f>
        <v/>
      </c>
    </row>
    <row r="2164" ht="22.5" customHeight="1">
      <c r="A2164" s="350"/>
      <c r="B2164" s="350"/>
      <c r="C2164" s="350"/>
      <c r="D2164" s="350"/>
      <c r="E2164" s="350"/>
      <c r="F2164" s="350"/>
      <c r="G2164" s="350"/>
      <c r="H2164" s="350"/>
      <c r="I2164" s="350"/>
      <c r="J2164" s="350" t="str">
        <f t="array" ref="J2164">IF(C2164="","",
  IF(LEFT(C2164,4)="2025",
    IFERROR(VLOOKUP(C2164,{'2025'!B:B,'2025'!A:A},2,FALSE),""),
    IF(LEFT(C2164,4)="2026",
      IFERROR(VLOOKUP(C2164,{'2026'!B:B,'2026'!A:A},2,FALSE),""),
      ""
    )
  )
)</f>
        <v/>
      </c>
    </row>
    <row r="2165" ht="22.5" customHeight="1">
      <c r="A2165" s="350"/>
      <c r="B2165" s="350"/>
      <c r="C2165" s="350"/>
      <c r="D2165" s="350"/>
      <c r="E2165" s="350"/>
      <c r="F2165" s="350"/>
      <c r="G2165" s="350"/>
      <c r="H2165" s="350"/>
      <c r="I2165" s="350"/>
      <c r="J2165" s="350" t="str">
        <f t="array" ref="J2165">IF(C2165="","",
  IF(LEFT(C2165,4)="2025",
    IFERROR(VLOOKUP(C2165,{'2025'!B:B,'2025'!A:A},2,FALSE),""),
    IF(LEFT(C2165,4)="2026",
      IFERROR(VLOOKUP(C2165,{'2026'!B:B,'2026'!A:A},2,FALSE),""),
      ""
    )
  )
)</f>
        <v/>
      </c>
    </row>
    <row r="2166" ht="22.5" customHeight="1">
      <c r="A2166" s="350"/>
      <c r="B2166" s="350"/>
      <c r="C2166" s="350"/>
      <c r="D2166" s="350"/>
      <c r="E2166" s="350"/>
      <c r="F2166" s="350"/>
      <c r="G2166" s="350"/>
      <c r="H2166" s="350"/>
      <c r="I2166" s="350"/>
      <c r="J2166" s="350" t="str">
        <f t="array" ref="J2166">IF(C2166="","",
  IF(LEFT(C2166,4)="2025",
    IFERROR(VLOOKUP(C2166,{'2025'!B:B,'2025'!A:A},2,FALSE),""),
    IF(LEFT(C2166,4)="2026",
      IFERROR(VLOOKUP(C2166,{'2026'!B:B,'2026'!A:A},2,FALSE),""),
      ""
    )
  )
)</f>
        <v/>
      </c>
    </row>
    <row r="2167" ht="22.5" customHeight="1">
      <c r="A2167" s="350"/>
      <c r="B2167" s="350"/>
      <c r="C2167" s="350"/>
      <c r="D2167" s="350"/>
      <c r="E2167" s="350"/>
      <c r="F2167" s="350"/>
      <c r="G2167" s="350"/>
      <c r="H2167" s="350"/>
      <c r="I2167" s="350"/>
      <c r="J2167" s="350" t="str">
        <f t="array" ref="J2167">IF(C2167="","",
  IF(LEFT(C2167,4)="2025",
    IFERROR(VLOOKUP(C2167,{'2025'!B:B,'2025'!A:A},2,FALSE),""),
    IF(LEFT(C2167,4)="2026",
      IFERROR(VLOOKUP(C2167,{'2026'!B:B,'2026'!A:A},2,FALSE),""),
      ""
    )
  )
)</f>
        <v/>
      </c>
    </row>
    <row r="2168" ht="22.5" customHeight="1">
      <c r="A2168" s="350"/>
      <c r="B2168" s="350"/>
      <c r="C2168" s="350"/>
      <c r="D2168" s="350"/>
      <c r="E2168" s="350"/>
      <c r="F2168" s="350"/>
      <c r="G2168" s="350"/>
      <c r="H2168" s="350"/>
      <c r="I2168" s="350"/>
      <c r="J2168" s="350" t="str">
        <f t="array" ref="J2168">IF(C2168="","",
  IF(LEFT(C2168,4)="2025",
    IFERROR(VLOOKUP(C2168,{'2025'!B:B,'2025'!A:A},2,FALSE),""),
    IF(LEFT(C2168,4)="2026",
      IFERROR(VLOOKUP(C2168,{'2026'!B:B,'2026'!A:A},2,FALSE),""),
      ""
    )
  )
)</f>
        <v/>
      </c>
    </row>
    <row r="2169" ht="22.5" customHeight="1">
      <c r="A2169" s="350"/>
      <c r="B2169" s="350"/>
      <c r="C2169" s="350"/>
      <c r="D2169" s="350"/>
      <c r="E2169" s="350"/>
      <c r="F2169" s="350"/>
      <c r="G2169" s="350"/>
      <c r="H2169" s="350"/>
      <c r="I2169" s="350"/>
      <c r="J2169" s="350" t="str">
        <f t="array" ref="J2169">IF(C2169="","",
  IF(LEFT(C2169,4)="2025",
    IFERROR(VLOOKUP(C2169,{'2025'!B:B,'2025'!A:A},2,FALSE),""),
    IF(LEFT(C2169,4)="2026",
      IFERROR(VLOOKUP(C2169,{'2026'!B:B,'2026'!A:A},2,FALSE),""),
      ""
    )
  )
)</f>
        <v/>
      </c>
    </row>
    <row r="2170" ht="22.5" customHeight="1">
      <c r="A2170" s="350"/>
      <c r="B2170" s="350"/>
      <c r="C2170" s="350"/>
      <c r="D2170" s="350"/>
      <c r="E2170" s="350"/>
      <c r="F2170" s="350"/>
      <c r="G2170" s="350"/>
      <c r="H2170" s="350"/>
      <c r="I2170" s="350"/>
      <c r="J2170" s="350" t="str">
        <f t="array" ref="J2170">IF(C2170="","",
  IF(LEFT(C2170,4)="2025",
    IFERROR(VLOOKUP(C2170,{'2025'!B:B,'2025'!A:A},2,FALSE),""),
    IF(LEFT(C2170,4)="2026",
      IFERROR(VLOOKUP(C2170,{'2026'!B:B,'2026'!A:A},2,FALSE),""),
      ""
    )
  )
)</f>
        <v/>
      </c>
    </row>
    <row r="2171" ht="22.5" customHeight="1">
      <c r="A2171" s="350"/>
      <c r="B2171" s="350"/>
      <c r="C2171" s="350"/>
      <c r="D2171" s="350"/>
      <c r="E2171" s="350"/>
      <c r="F2171" s="350"/>
      <c r="G2171" s="350"/>
      <c r="H2171" s="350"/>
      <c r="I2171" s="350"/>
      <c r="J2171" s="350" t="str">
        <f t="array" ref="J2171">IF(C2171="","",
  IF(LEFT(C2171,4)="2025",
    IFERROR(VLOOKUP(C2171,{'2025'!B:B,'2025'!A:A},2,FALSE),""),
    IF(LEFT(C2171,4)="2026",
      IFERROR(VLOOKUP(C2171,{'2026'!B:B,'2026'!A:A},2,FALSE),""),
      ""
    )
  )
)</f>
        <v/>
      </c>
    </row>
    <row r="2172" ht="22.5" customHeight="1">
      <c r="A2172" s="350"/>
      <c r="B2172" s="350"/>
      <c r="C2172" s="350"/>
      <c r="D2172" s="350"/>
      <c r="E2172" s="350"/>
      <c r="F2172" s="350"/>
      <c r="G2172" s="350"/>
      <c r="H2172" s="350"/>
      <c r="I2172" s="350"/>
      <c r="J2172" s="350" t="str">
        <f t="array" ref="J2172">IF(C2172="","",
  IF(LEFT(C2172,4)="2025",
    IFERROR(VLOOKUP(C2172,{'2025'!B:B,'2025'!A:A},2,FALSE),""),
    IF(LEFT(C2172,4)="2026",
      IFERROR(VLOOKUP(C2172,{'2026'!B:B,'2026'!A:A},2,FALSE),""),
      ""
    )
  )
)</f>
        <v/>
      </c>
    </row>
    <row r="2173" ht="22.5" customHeight="1">
      <c r="A2173" s="350"/>
      <c r="B2173" s="350"/>
      <c r="C2173" s="350"/>
      <c r="D2173" s="350"/>
      <c r="E2173" s="350"/>
      <c r="F2173" s="350"/>
      <c r="G2173" s="350"/>
      <c r="H2173" s="350"/>
      <c r="I2173" s="350"/>
      <c r="J2173" s="350" t="str">
        <f t="array" ref="J2173">IF(C2173="","",
  IF(LEFT(C2173,4)="2025",
    IFERROR(VLOOKUP(C2173,{'2025'!B:B,'2025'!A:A},2,FALSE),""),
    IF(LEFT(C2173,4)="2026",
      IFERROR(VLOOKUP(C2173,{'2026'!B:B,'2026'!A:A},2,FALSE),""),
      ""
    )
  )
)</f>
        <v/>
      </c>
    </row>
    <row r="2174" ht="22.5" customHeight="1">
      <c r="A2174" s="350"/>
      <c r="B2174" s="350"/>
      <c r="C2174" s="350"/>
      <c r="D2174" s="350"/>
      <c r="E2174" s="350"/>
      <c r="F2174" s="350"/>
      <c r="G2174" s="350"/>
      <c r="H2174" s="350"/>
      <c r="I2174" s="350"/>
      <c r="J2174" s="350" t="str">
        <f t="array" ref="J2174">IF(C2174="","",
  IF(LEFT(C2174,4)="2025",
    IFERROR(VLOOKUP(C2174,{'2025'!B:B,'2025'!A:A},2,FALSE),""),
    IF(LEFT(C2174,4)="2026",
      IFERROR(VLOOKUP(C2174,{'2026'!B:B,'2026'!A:A},2,FALSE),""),
      ""
    )
  )
)</f>
        <v/>
      </c>
    </row>
    <row r="2175" ht="22.5" customHeight="1">
      <c r="A2175" s="350"/>
      <c r="B2175" s="350"/>
      <c r="C2175" s="350"/>
      <c r="D2175" s="350"/>
      <c r="E2175" s="350"/>
      <c r="F2175" s="350"/>
      <c r="G2175" s="350"/>
      <c r="H2175" s="350"/>
      <c r="I2175" s="350"/>
      <c r="J2175" s="350" t="str">
        <f t="array" ref="J2175">IF(C2175="","",
  IF(LEFT(C2175,4)="2025",
    IFERROR(VLOOKUP(C2175,{'2025'!B:B,'2025'!A:A},2,FALSE),""),
    IF(LEFT(C2175,4)="2026",
      IFERROR(VLOOKUP(C2175,{'2026'!B:B,'2026'!A:A},2,FALSE),""),
      ""
    )
  )
)</f>
        <v/>
      </c>
    </row>
    <row r="2176" ht="22.5" customHeight="1">
      <c r="A2176" s="350"/>
      <c r="B2176" s="350"/>
      <c r="C2176" s="350"/>
      <c r="D2176" s="350"/>
      <c r="E2176" s="350"/>
      <c r="F2176" s="350"/>
      <c r="G2176" s="350"/>
      <c r="H2176" s="350"/>
      <c r="I2176" s="350"/>
      <c r="J2176" s="350" t="str">
        <f t="array" ref="J2176">IF(C2176="","",
  IF(LEFT(C2176,4)="2025",
    IFERROR(VLOOKUP(C2176,{'2025'!B:B,'2025'!A:A},2,FALSE),""),
    IF(LEFT(C2176,4)="2026",
      IFERROR(VLOOKUP(C2176,{'2026'!B:B,'2026'!A:A},2,FALSE),""),
      ""
    )
  )
)</f>
        <v/>
      </c>
    </row>
    <row r="2177" ht="22.5" customHeight="1">
      <c r="A2177" s="350"/>
      <c r="B2177" s="350"/>
      <c r="C2177" s="350"/>
      <c r="D2177" s="350"/>
      <c r="E2177" s="350"/>
      <c r="F2177" s="350"/>
      <c r="G2177" s="350"/>
      <c r="H2177" s="350"/>
      <c r="I2177" s="350"/>
      <c r="J2177" s="350" t="str">
        <f t="array" ref="J2177">IF(C2177="","",
  IF(LEFT(C2177,4)="2025",
    IFERROR(VLOOKUP(C2177,{'2025'!B:B,'2025'!A:A},2,FALSE),""),
    IF(LEFT(C2177,4)="2026",
      IFERROR(VLOOKUP(C2177,{'2026'!B:B,'2026'!A:A},2,FALSE),""),
      ""
    )
  )
)</f>
        <v/>
      </c>
    </row>
    <row r="2178" ht="22.5" customHeight="1">
      <c r="A2178" s="350"/>
      <c r="B2178" s="350"/>
      <c r="C2178" s="350"/>
      <c r="D2178" s="350"/>
      <c r="E2178" s="350"/>
      <c r="F2178" s="350"/>
      <c r="G2178" s="350"/>
      <c r="H2178" s="350"/>
      <c r="I2178" s="350"/>
      <c r="J2178" s="350" t="str">
        <f t="array" ref="J2178">IF(C2178="","",
  IF(LEFT(C2178,4)="2025",
    IFERROR(VLOOKUP(C2178,{'2025'!B:B,'2025'!A:A},2,FALSE),""),
    IF(LEFT(C2178,4)="2026",
      IFERROR(VLOOKUP(C2178,{'2026'!B:B,'2026'!A:A},2,FALSE),""),
      ""
    )
  )
)</f>
        <v/>
      </c>
    </row>
    <row r="2179" ht="22.5" customHeight="1">
      <c r="A2179" s="350"/>
      <c r="B2179" s="350"/>
      <c r="C2179" s="350"/>
      <c r="D2179" s="350"/>
      <c r="E2179" s="350"/>
      <c r="F2179" s="350"/>
      <c r="G2179" s="350"/>
      <c r="H2179" s="350"/>
      <c r="I2179" s="350"/>
      <c r="J2179" s="350" t="str">
        <f t="array" ref="J2179">IF(C2179="","",
  IF(LEFT(C2179,4)="2025",
    IFERROR(VLOOKUP(C2179,{'2025'!B:B,'2025'!A:A},2,FALSE),""),
    IF(LEFT(C2179,4)="2026",
      IFERROR(VLOOKUP(C2179,{'2026'!B:B,'2026'!A:A},2,FALSE),""),
      ""
    )
  )
)</f>
        <v/>
      </c>
    </row>
    <row r="2180" ht="22.5" customHeight="1">
      <c r="A2180" s="350"/>
      <c r="B2180" s="350"/>
      <c r="C2180" s="350"/>
      <c r="D2180" s="350"/>
      <c r="E2180" s="350"/>
      <c r="F2180" s="350"/>
      <c r="G2180" s="350"/>
      <c r="H2180" s="350"/>
      <c r="I2180" s="350"/>
      <c r="J2180" s="350" t="str">
        <f t="array" ref="J2180">IF(C2180="","",
  IF(LEFT(C2180,4)="2025",
    IFERROR(VLOOKUP(C2180,{'2025'!B:B,'2025'!A:A},2,FALSE),""),
    IF(LEFT(C2180,4)="2026",
      IFERROR(VLOOKUP(C2180,{'2026'!B:B,'2026'!A:A},2,FALSE),""),
      ""
    )
  )
)</f>
        <v/>
      </c>
    </row>
    <row r="2181" ht="22.5" customHeight="1">
      <c r="A2181" s="350"/>
      <c r="B2181" s="350"/>
      <c r="C2181" s="350"/>
      <c r="D2181" s="350"/>
      <c r="E2181" s="350"/>
      <c r="F2181" s="350"/>
      <c r="G2181" s="350"/>
      <c r="H2181" s="350"/>
      <c r="I2181" s="350"/>
      <c r="J2181" s="350" t="str">
        <f t="array" ref="J2181">IF(C2181="","",
  IF(LEFT(C2181,4)="2025",
    IFERROR(VLOOKUP(C2181,{'2025'!B:B,'2025'!A:A},2,FALSE),""),
    IF(LEFT(C2181,4)="2026",
      IFERROR(VLOOKUP(C2181,{'2026'!B:B,'2026'!A:A},2,FALSE),""),
      ""
    )
  )
)</f>
        <v/>
      </c>
    </row>
    <row r="2182" ht="22.5" customHeight="1">
      <c r="A2182" s="350"/>
      <c r="B2182" s="350"/>
      <c r="C2182" s="350"/>
      <c r="D2182" s="350"/>
      <c r="E2182" s="350"/>
      <c r="F2182" s="350"/>
      <c r="G2182" s="350"/>
      <c r="H2182" s="350"/>
      <c r="I2182" s="350"/>
      <c r="J2182" s="350" t="str">
        <f t="array" ref="J2182">IF(C2182="","",
  IF(LEFT(C2182,4)="2025",
    IFERROR(VLOOKUP(C2182,{'2025'!B:B,'2025'!A:A},2,FALSE),""),
    IF(LEFT(C2182,4)="2026",
      IFERROR(VLOOKUP(C2182,{'2026'!B:B,'2026'!A:A},2,FALSE),""),
      ""
    )
  )
)</f>
        <v/>
      </c>
    </row>
    <row r="2183" ht="22.5" customHeight="1">
      <c r="A2183" s="350"/>
      <c r="B2183" s="350"/>
      <c r="C2183" s="350"/>
      <c r="D2183" s="350"/>
      <c r="E2183" s="350"/>
      <c r="F2183" s="350"/>
      <c r="G2183" s="350"/>
      <c r="H2183" s="350"/>
      <c r="I2183" s="350"/>
      <c r="J2183" s="350" t="str">
        <f t="array" ref="J2183">IF(C2183="","",
  IF(LEFT(C2183,4)="2025",
    IFERROR(VLOOKUP(C2183,{'2025'!B:B,'2025'!A:A},2,FALSE),""),
    IF(LEFT(C2183,4)="2026",
      IFERROR(VLOOKUP(C2183,{'2026'!B:B,'2026'!A:A},2,FALSE),""),
      ""
    )
  )
)</f>
        <v/>
      </c>
    </row>
    <row r="2184" ht="22.5" customHeight="1">
      <c r="A2184" s="350"/>
      <c r="B2184" s="350"/>
      <c r="C2184" s="350"/>
      <c r="D2184" s="350"/>
      <c r="E2184" s="350"/>
      <c r="F2184" s="350"/>
      <c r="G2184" s="350"/>
      <c r="H2184" s="350"/>
      <c r="I2184" s="350"/>
      <c r="J2184" s="350" t="str">
        <f t="array" ref="J2184">IF(C2184="","",
  IF(LEFT(C2184,4)="2025",
    IFERROR(VLOOKUP(C2184,{'2025'!B:B,'2025'!A:A},2,FALSE),""),
    IF(LEFT(C2184,4)="2026",
      IFERROR(VLOOKUP(C2184,{'2026'!B:B,'2026'!A:A},2,FALSE),""),
      ""
    )
  )
)</f>
        <v/>
      </c>
    </row>
    <row r="2185" ht="22.5" customHeight="1">
      <c r="A2185" s="350"/>
      <c r="B2185" s="350"/>
      <c r="C2185" s="350"/>
      <c r="D2185" s="350"/>
      <c r="E2185" s="350"/>
      <c r="F2185" s="350"/>
      <c r="G2185" s="350"/>
      <c r="H2185" s="350"/>
      <c r="I2185" s="350"/>
      <c r="J2185" s="350" t="str">
        <f t="array" ref="J2185">IF(C2185="","",
  IF(LEFT(C2185,4)="2025",
    IFERROR(VLOOKUP(C2185,{'2025'!B:B,'2025'!A:A},2,FALSE),""),
    IF(LEFT(C2185,4)="2026",
      IFERROR(VLOOKUP(C2185,{'2026'!B:B,'2026'!A:A},2,FALSE),""),
      ""
    )
  )
)</f>
        <v/>
      </c>
    </row>
    <row r="2186" ht="22.5" customHeight="1">
      <c r="A2186" s="350"/>
      <c r="B2186" s="350"/>
      <c r="C2186" s="350"/>
      <c r="D2186" s="350"/>
      <c r="E2186" s="350"/>
      <c r="F2186" s="350"/>
      <c r="G2186" s="350"/>
      <c r="H2186" s="350"/>
      <c r="I2186" s="350"/>
      <c r="J2186" s="350" t="str">
        <f t="array" ref="J2186">IF(C2186="","",
  IF(LEFT(C2186,4)="2025",
    IFERROR(VLOOKUP(C2186,{'2025'!B:B,'2025'!A:A},2,FALSE),""),
    IF(LEFT(C2186,4)="2026",
      IFERROR(VLOOKUP(C2186,{'2026'!B:B,'2026'!A:A},2,FALSE),""),
      ""
    )
  )
)</f>
        <v/>
      </c>
    </row>
    <row r="2187" ht="22.5" customHeight="1">
      <c r="A2187" s="350"/>
      <c r="B2187" s="350"/>
      <c r="C2187" s="350"/>
      <c r="D2187" s="350"/>
      <c r="E2187" s="350"/>
      <c r="F2187" s="350"/>
      <c r="G2187" s="350"/>
      <c r="H2187" s="350"/>
      <c r="I2187" s="350"/>
      <c r="J2187" s="350" t="str">
        <f t="array" ref="J2187">IF(C2187="","",
  IF(LEFT(C2187,4)="2025",
    IFERROR(VLOOKUP(C2187,{'2025'!B:B,'2025'!A:A},2,FALSE),""),
    IF(LEFT(C2187,4)="2026",
      IFERROR(VLOOKUP(C2187,{'2026'!B:B,'2026'!A:A},2,FALSE),""),
      ""
    )
  )
)</f>
        <v/>
      </c>
    </row>
    <row r="2188" ht="22.5" customHeight="1">
      <c r="A2188" s="350"/>
      <c r="B2188" s="350"/>
      <c r="C2188" s="350"/>
      <c r="D2188" s="350"/>
      <c r="E2188" s="350"/>
      <c r="F2188" s="350"/>
      <c r="G2188" s="350"/>
      <c r="H2188" s="350"/>
      <c r="I2188" s="350"/>
      <c r="J2188" s="350" t="str">
        <f t="array" ref="J2188">IF(C2188="","",
  IF(LEFT(C2188,4)="2025",
    IFERROR(VLOOKUP(C2188,{'2025'!B:B,'2025'!A:A},2,FALSE),""),
    IF(LEFT(C2188,4)="2026",
      IFERROR(VLOOKUP(C2188,{'2026'!B:B,'2026'!A:A},2,FALSE),""),
      ""
    )
  )
)</f>
        <v/>
      </c>
    </row>
    <row r="2189" ht="22.5" customHeight="1">
      <c r="A2189" s="350"/>
      <c r="B2189" s="350"/>
      <c r="C2189" s="350"/>
      <c r="D2189" s="350"/>
      <c r="E2189" s="350"/>
      <c r="F2189" s="350"/>
      <c r="G2189" s="350"/>
      <c r="H2189" s="350"/>
      <c r="I2189" s="350"/>
      <c r="J2189" s="350" t="str">
        <f t="array" ref="J2189">IF(C2189="","",
  IF(LEFT(C2189,4)="2025",
    IFERROR(VLOOKUP(C2189,{'2025'!B:B,'2025'!A:A},2,FALSE),""),
    IF(LEFT(C2189,4)="2026",
      IFERROR(VLOOKUP(C2189,{'2026'!B:B,'2026'!A:A},2,FALSE),""),
      ""
    )
  )
)</f>
        <v/>
      </c>
    </row>
    <row r="2190" ht="22.5" customHeight="1">
      <c r="A2190" s="350"/>
      <c r="B2190" s="350"/>
      <c r="C2190" s="350"/>
      <c r="D2190" s="350"/>
      <c r="E2190" s="350"/>
      <c r="F2190" s="350"/>
      <c r="G2190" s="350"/>
      <c r="H2190" s="350"/>
      <c r="I2190" s="350"/>
      <c r="J2190" s="350" t="str">
        <f t="array" ref="J2190">IF(C2190="","",
  IF(LEFT(C2190,4)="2025",
    IFERROR(VLOOKUP(C2190,{'2025'!B:B,'2025'!A:A},2,FALSE),""),
    IF(LEFT(C2190,4)="2026",
      IFERROR(VLOOKUP(C2190,{'2026'!B:B,'2026'!A:A},2,FALSE),""),
      ""
    )
  )
)</f>
        <v/>
      </c>
    </row>
    <row r="2191" ht="22.5" customHeight="1">
      <c r="A2191" s="350"/>
      <c r="B2191" s="350"/>
      <c r="C2191" s="350"/>
      <c r="D2191" s="350"/>
      <c r="E2191" s="350"/>
      <c r="F2191" s="350"/>
      <c r="G2191" s="350"/>
      <c r="H2191" s="350"/>
      <c r="I2191" s="350"/>
      <c r="J2191" s="350" t="str">
        <f t="array" ref="J2191">IF(C2191="","",
  IF(LEFT(C2191,4)="2025",
    IFERROR(VLOOKUP(C2191,{'2025'!B:B,'2025'!A:A},2,FALSE),""),
    IF(LEFT(C2191,4)="2026",
      IFERROR(VLOOKUP(C2191,{'2026'!B:B,'2026'!A:A},2,FALSE),""),
      ""
    )
  )
)</f>
        <v/>
      </c>
    </row>
    <row r="2192" ht="22.5" customHeight="1">
      <c r="A2192" s="350"/>
      <c r="B2192" s="350"/>
      <c r="C2192" s="350"/>
      <c r="D2192" s="350"/>
      <c r="E2192" s="350"/>
      <c r="F2192" s="350"/>
      <c r="G2192" s="350"/>
      <c r="H2192" s="350"/>
      <c r="I2192" s="350"/>
      <c r="J2192" s="350" t="str">
        <f t="array" ref="J2192">IF(C2192="","",
  IF(LEFT(C2192,4)="2025",
    IFERROR(VLOOKUP(C2192,{'2025'!B:B,'2025'!A:A},2,FALSE),""),
    IF(LEFT(C2192,4)="2026",
      IFERROR(VLOOKUP(C2192,{'2026'!B:B,'2026'!A:A},2,FALSE),""),
      ""
    )
  )
)</f>
        <v/>
      </c>
    </row>
    <row r="2193" ht="22.5" customHeight="1">
      <c r="A2193" s="350"/>
      <c r="B2193" s="350"/>
      <c r="C2193" s="350"/>
      <c r="D2193" s="350"/>
      <c r="E2193" s="350"/>
      <c r="F2193" s="350"/>
      <c r="G2193" s="350"/>
      <c r="H2193" s="350"/>
      <c r="I2193" s="350"/>
      <c r="J2193" s="350" t="str">
        <f t="array" ref="J2193">IF(C2193="","",
  IF(LEFT(C2193,4)="2025",
    IFERROR(VLOOKUP(C2193,{'2025'!B:B,'2025'!A:A},2,FALSE),""),
    IF(LEFT(C2193,4)="2026",
      IFERROR(VLOOKUP(C2193,{'2026'!B:B,'2026'!A:A},2,FALSE),""),
      ""
    )
  )
)</f>
        <v/>
      </c>
    </row>
    <row r="2194" ht="22.5" customHeight="1">
      <c r="A2194" s="350"/>
      <c r="B2194" s="350"/>
      <c r="C2194" s="350"/>
      <c r="D2194" s="350"/>
      <c r="E2194" s="350"/>
      <c r="F2194" s="350"/>
      <c r="G2194" s="350"/>
      <c r="H2194" s="350"/>
      <c r="I2194" s="350"/>
      <c r="J2194" s="350" t="str">
        <f t="array" ref="J2194">IF(C2194="","",
  IF(LEFT(C2194,4)="2025",
    IFERROR(VLOOKUP(C2194,{'2025'!B:B,'2025'!A:A},2,FALSE),""),
    IF(LEFT(C2194,4)="2026",
      IFERROR(VLOOKUP(C2194,{'2026'!B:B,'2026'!A:A},2,FALSE),""),
      ""
    )
  )
)</f>
        <v/>
      </c>
    </row>
    <row r="2195" ht="22.5" customHeight="1">
      <c r="A2195" s="350"/>
      <c r="B2195" s="350"/>
      <c r="C2195" s="350"/>
      <c r="D2195" s="350"/>
      <c r="E2195" s="350"/>
      <c r="F2195" s="350"/>
      <c r="G2195" s="350"/>
      <c r="H2195" s="350"/>
      <c r="I2195" s="350"/>
      <c r="J2195" s="350" t="str">
        <f t="array" ref="J2195">IF(C2195="","",
  IF(LEFT(C2195,4)="2025",
    IFERROR(VLOOKUP(C2195,{'2025'!B:B,'2025'!A:A},2,FALSE),""),
    IF(LEFT(C2195,4)="2026",
      IFERROR(VLOOKUP(C2195,{'2026'!B:B,'2026'!A:A},2,FALSE),""),
      ""
    )
  )
)</f>
        <v/>
      </c>
    </row>
    <row r="2196" ht="22.5" customHeight="1">
      <c r="A2196" s="350"/>
      <c r="B2196" s="350"/>
      <c r="C2196" s="350"/>
      <c r="D2196" s="350"/>
      <c r="E2196" s="350"/>
      <c r="F2196" s="350"/>
      <c r="G2196" s="350"/>
      <c r="H2196" s="350"/>
      <c r="I2196" s="350"/>
      <c r="J2196" s="350" t="str">
        <f t="array" ref="J2196">IF(C2196="","",
  IF(LEFT(C2196,4)="2025",
    IFERROR(VLOOKUP(C2196,{'2025'!B:B,'2025'!A:A},2,FALSE),""),
    IF(LEFT(C2196,4)="2026",
      IFERROR(VLOOKUP(C2196,{'2026'!B:B,'2026'!A:A},2,FALSE),""),
      ""
    )
  )
)</f>
        <v/>
      </c>
    </row>
    <row r="2197" ht="22.5" customHeight="1">
      <c r="A2197" s="350"/>
      <c r="B2197" s="350"/>
      <c r="C2197" s="350"/>
      <c r="D2197" s="350"/>
      <c r="E2197" s="350"/>
      <c r="F2197" s="350"/>
      <c r="G2197" s="350"/>
      <c r="H2197" s="350"/>
      <c r="I2197" s="350"/>
      <c r="J2197" s="350" t="str">
        <f t="array" ref="J2197">IF(C2197="","",
  IF(LEFT(C2197,4)="2025",
    IFERROR(VLOOKUP(C2197,{'2025'!B:B,'2025'!A:A},2,FALSE),""),
    IF(LEFT(C2197,4)="2026",
      IFERROR(VLOOKUP(C2197,{'2026'!B:B,'2026'!A:A},2,FALSE),""),
      ""
    )
  )
)</f>
        <v/>
      </c>
    </row>
    <row r="2198" ht="22.5" customHeight="1">
      <c r="A2198" s="350"/>
      <c r="B2198" s="350"/>
      <c r="C2198" s="350"/>
      <c r="D2198" s="350"/>
      <c r="E2198" s="350"/>
      <c r="F2198" s="350"/>
      <c r="G2198" s="350"/>
      <c r="H2198" s="350"/>
      <c r="I2198" s="350"/>
      <c r="J2198" s="350" t="str">
        <f t="array" ref="J2198">IF(C2198="","",
  IF(LEFT(C2198,4)="2025",
    IFERROR(VLOOKUP(C2198,{'2025'!B:B,'2025'!A:A},2,FALSE),""),
    IF(LEFT(C2198,4)="2026",
      IFERROR(VLOOKUP(C2198,{'2026'!B:B,'2026'!A:A},2,FALSE),""),
      ""
    )
  )
)</f>
        <v/>
      </c>
    </row>
    <row r="2199" ht="22.5" customHeight="1">
      <c r="A2199" s="350"/>
      <c r="B2199" s="350"/>
      <c r="C2199" s="350"/>
      <c r="D2199" s="350"/>
      <c r="E2199" s="350"/>
      <c r="F2199" s="350"/>
      <c r="G2199" s="350"/>
      <c r="H2199" s="350"/>
      <c r="I2199" s="350"/>
      <c r="J2199" s="350" t="str">
        <f t="array" ref="J2199">IF(C2199="","",
  IF(LEFT(C2199,4)="2025",
    IFERROR(VLOOKUP(C2199,{'2025'!B:B,'2025'!A:A},2,FALSE),""),
    IF(LEFT(C2199,4)="2026",
      IFERROR(VLOOKUP(C2199,{'2026'!B:B,'2026'!A:A},2,FALSE),""),
      ""
    )
  )
)</f>
        <v/>
      </c>
    </row>
    <row r="2200" ht="22.5" customHeight="1">
      <c r="A2200" s="350"/>
      <c r="B2200" s="350"/>
      <c r="C2200" s="350"/>
      <c r="D2200" s="350"/>
      <c r="E2200" s="350"/>
      <c r="F2200" s="350"/>
      <c r="G2200" s="350"/>
      <c r="H2200" s="350"/>
      <c r="I2200" s="350"/>
      <c r="J2200" s="350" t="str">
        <f t="array" ref="J2200">IF(C2200="","",
  IF(LEFT(C2200,4)="2025",
    IFERROR(VLOOKUP(C2200,{'2025'!B:B,'2025'!A:A},2,FALSE),""),
    IF(LEFT(C2200,4)="2026",
      IFERROR(VLOOKUP(C2200,{'2026'!B:B,'2026'!A:A},2,FALSE),""),
      ""
    )
  )
)</f>
        <v/>
      </c>
    </row>
    <row r="2201" ht="22.5" customHeight="1">
      <c r="A2201" s="350"/>
      <c r="B2201" s="350"/>
      <c r="C2201" s="350"/>
      <c r="D2201" s="350"/>
      <c r="E2201" s="350"/>
      <c r="F2201" s="350"/>
      <c r="G2201" s="350"/>
      <c r="H2201" s="350"/>
      <c r="I2201" s="350"/>
      <c r="J2201" s="350" t="str">
        <f t="array" ref="J2201">IF(C2201="","",
  IF(LEFT(C2201,4)="2025",
    IFERROR(VLOOKUP(C2201,{'2025'!B:B,'2025'!A:A},2,FALSE),""),
    IF(LEFT(C2201,4)="2026",
      IFERROR(VLOOKUP(C2201,{'2026'!B:B,'2026'!A:A},2,FALSE),""),
      ""
    )
  )
)</f>
        <v/>
      </c>
    </row>
    <row r="2202" ht="22.5" customHeight="1">
      <c r="A2202" s="350"/>
      <c r="B2202" s="350"/>
      <c r="C2202" s="350"/>
      <c r="D2202" s="350"/>
      <c r="E2202" s="350"/>
      <c r="F2202" s="350"/>
      <c r="G2202" s="350"/>
      <c r="H2202" s="350"/>
      <c r="I2202" s="350"/>
      <c r="J2202" s="350" t="str">
        <f t="array" ref="J2202">IF(C2202="","",
  IF(LEFT(C2202,4)="2025",
    IFERROR(VLOOKUP(C2202,{'2025'!B:B,'2025'!A:A},2,FALSE),""),
    IF(LEFT(C2202,4)="2026",
      IFERROR(VLOOKUP(C2202,{'2026'!B:B,'2026'!A:A},2,FALSE),""),
      ""
    )
  )
)</f>
        <v/>
      </c>
    </row>
    <row r="2203" ht="22.5" customHeight="1">
      <c r="A2203" s="350"/>
      <c r="B2203" s="350"/>
      <c r="C2203" s="350"/>
      <c r="D2203" s="350"/>
      <c r="E2203" s="350"/>
      <c r="F2203" s="350"/>
      <c r="G2203" s="350"/>
      <c r="H2203" s="350"/>
      <c r="I2203" s="350"/>
      <c r="J2203" s="350" t="str">
        <f t="array" ref="J2203">IF(C2203="","",
  IF(LEFT(C2203,4)="2025",
    IFERROR(VLOOKUP(C2203,{'2025'!B:B,'2025'!A:A},2,FALSE),""),
    IF(LEFT(C2203,4)="2026",
      IFERROR(VLOOKUP(C2203,{'2026'!B:B,'2026'!A:A},2,FALSE),""),
      ""
    )
  )
)</f>
        <v/>
      </c>
    </row>
    <row r="2204" ht="22.5" customHeight="1">
      <c r="A2204" s="350"/>
      <c r="B2204" s="350"/>
      <c r="C2204" s="350"/>
      <c r="D2204" s="350"/>
      <c r="E2204" s="350"/>
      <c r="F2204" s="350"/>
      <c r="G2204" s="350"/>
      <c r="H2204" s="350"/>
      <c r="I2204" s="350"/>
      <c r="J2204" s="350" t="str">
        <f t="array" ref="J2204">IF(C2204="","",
  IF(LEFT(C2204,4)="2025",
    IFERROR(VLOOKUP(C2204,{'2025'!B:B,'2025'!A:A},2,FALSE),""),
    IF(LEFT(C2204,4)="2026",
      IFERROR(VLOOKUP(C2204,{'2026'!B:B,'2026'!A:A},2,FALSE),""),
      ""
    )
  )
)</f>
        <v/>
      </c>
    </row>
    <row r="2205" ht="22.5" customHeight="1">
      <c r="A2205" s="350"/>
      <c r="B2205" s="350"/>
      <c r="C2205" s="350"/>
      <c r="D2205" s="350"/>
      <c r="E2205" s="350"/>
      <c r="F2205" s="350"/>
      <c r="G2205" s="350"/>
      <c r="H2205" s="350"/>
      <c r="I2205" s="350"/>
      <c r="J2205" s="350" t="str">
        <f t="array" ref="J2205">IF(C2205="","",
  IF(LEFT(C2205,4)="2025",
    IFERROR(VLOOKUP(C2205,{'2025'!B:B,'2025'!A:A},2,FALSE),""),
    IF(LEFT(C2205,4)="2026",
      IFERROR(VLOOKUP(C2205,{'2026'!B:B,'2026'!A:A},2,FALSE),""),
      ""
    )
  )
)</f>
        <v/>
      </c>
    </row>
    <row r="2206" ht="22.5" customHeight="1">
      <c r="A2206" s="350"/>
      <c r="B2206" s="350"/>
      <c r="C2206" s="350"/>
      <c r="D2206" s="350"/>
      <c r="E2206" s="350"/>
      <c r="F2206" s="350"/>
      <c r="G2206" s="350"/>
      <c r="H2206" s="350"/>
      <c r="I2206" s="350"/>
      <c r="J2206" s="350" t="str">
        <f t="array" ref="J2206">IF(C2206="","",
  IF(LEFT(C2206,4)="2025",
    IFERROR(VLOOKUP(C2206,{'2025'!B:B,'2025'!A:A},2,FALSE),""),
    IF(LEFT(C2206,4)="2026",
      IFERROR(VLOOKUP(C2206,{'2026'!B:B,'2026'!A:A},2,FALSE),""),
      ""
    )
  )
)</f>
        <v/>
      </c>
    </row>
    <row r="2207" ht="22.5" customHeight="1">
      <c r="A2207" s="350"/>
      <c r="B2207" s="350"/>
      <c r="C2207" s="350"/>
      <c r="D2207" s="350"/>
      <c r="E2207" s="350"/>
      <c r="F2207" s="350"/>
      <c r="G2207" s="350"/>
      <c r="H2207" s="350"/>
      <c r="I2207" s="350"/>
      <c r="J2207" s="350" t="str">
        <f t="array" ref="J2207">IF(C2207="","",
  IF(LEFT(C2207,4)="2025",
    IFERROR(VLOOKUP(C2207,{'2025'!B:B,'2025'!A:A},2,FALSE),""),
    IF(LEFT(C2207,4)="2026",
      IFERROR(VLOOKUP(C2207,{'2026'!B:B,'2026'!A:A},2,FALSE),""),
      ""
    )
  )
)</f>
        <v/>
      </c>
    </row>
    <row r="2208" ht="22.5" customHeight="1">
      <c r="A2208" s="350"/>
      <c r="B2208" s="350"/>
      <c r="C2208" s="350"/>
      <c r="D2208" s="350"/>
      <c r="E2208" s="350"/>
      <c r="F2208" s="350"/>
      <c r="G2208" s="350"/>
      <c r="H2208" s="350"/>
      <c r="I2208" s="350"/>
      <c r="J2208" s="350" t="str">
        <f t="array" ref="J2208">IF(C2208="","",
  IF(LEFT(C2208,4)="2025",
    IFERROR(VLOOKUP(C2208,{'2025'!B:B,'2025'!A:A},2,FALSE),""),
    IF(LEFT(C2208,4)="2026",
      IFERROR(VLOOKUP(C2208,{'2026'!B:B,'2026'!A:A},2,FALSE),""),
      ""
    )
  )
)</f>
        <v/>
      </c>
    </row>
    <row r="2209" ht="22.5" customHeight="1">
      <c r="A2209" s="350"/>
      <c r="B2209" s="350"/>
      <c r="C2209" s="350"/>
      <c r="D2209" s="350"/>
      <c r="E2209" s="350"/>
      <c r="F2209" s="350"/>
      <c r="G2209" s="350"/>
      <c r="H2209" s="350"/>
      <c r="I2209" s="350"/>
      <c r="J2209" s="350" t="str">
        <f t="array" ref="J2209">IF(C2209="","",
  IF(LEFT(C2209,4)="2025",
    IFERROR(VLOOKUP(C2209,{'2025'!B:B,'2025'!A:A},2,FALSE),""),
    IF(LEFT(C2209,4)="2026",
      IFERROR(VLOOKUP(C2209,{'2026'!B:B,'2026'!A:A},2,FALSE),""),
      ""
    )
  )
)</f>
        <v/>
      </c>
    </row>
    <row r="2210" ht="22.5" customHeight="1">
      <c r="A2210" s="350"/>
      <c r="B2210" s="350"/>
      <c r="C2210" s="350"/>
      <c r="D2210" s="350"/>
      <c r="E2210" s="350"/>
      <c r="F2210" s="350"/>
      <c r="G2210" s="350"/>
      <c r="H2210" s="350"/>
      <c r="I2210" s="350"/>
      <c r="J2210" s="350" t="str">
        <f t="array" ref="J2210">IF(C2210="","",
  IF(LEFT(C2210,4)="2025",
    IFERROR(VLOOKUP(C2210,{'2025'!B:B,'2025'!A:A},2,FALSE),""),
    IF(LEFT(C2210,4)="2026",
      IFERROR(VLOOKUP(C2210,{'2026'!B:B,'2026'!A:A},2,FALSE),""),
      ""
    )
  )
)</f>
        <v/>
      </c>
    </row>
    <row r="2211" ht="22.5" customHeight="1">
      <c r="A2211" s="350"/>
      <c r="B2211" s="350"/>
      <c r="C2211" s="350"/>
      <c r="D2211" s="350"/>
      <c r="E2211" s="350"/>
      <c r="F2211" s="350"/>
      <c r="G2211" s="350"/>
      <c r="H2211" s="350"/>
      <c r="I2211" s="350"/>
      <c r="J2211" s="350" t="str">
        <f t="array" ref="J2211">IF(C2211="","",
  IF(LEFT(C2211,4)="2025",
    IFERROR(VLOOKUP(C2211,{'2025'!B:B,'2025'!A:A},2,FALSE),""),
    IF(LEFT(C2211,4)="2026",
      IFERROR(VLOOKUP(C2211,{'2026'!B:B,'2026'!A:A},2,FALSE),""),
      ""
    )
  )
)</f>
        <v/>
      </c>
    </row>
    <row r="2212" ht="22.5" customHeight="1">
      <c r="A2212" s="350"/>
      <c r="B2212" s="350"/>
      <c r="C2212" s="350"/>
      <c r="D2212" s="350"/>
      <c r="E2212" s="350"/>
      <c r="F2212" s="350"/>
      <c r="G2212" s="350"/>
      <c r="H2212" s="350"/>
      <c r="I2212" s="350"/>
      <c r="J2212" s="350" t="str">
        <f t="array" ref="J2212">IF(C2212="","",
  IF(LEFT(C2212,4)="2025",
    IFERROR(VLOOKUP(C2212,{'2025'!B:B,'2025'!A:A},2,FALSE),""),
    IF(LEFT(C2212,4)="2026",
      IFERROR(VLOOKUP(C2212,{'2026'!B:B,'2026'!A:A},2,FALSE),""),
      ""
    )
  )
)</f>
        <v/>
      </c>
    </row>
    <row r="2213" ht="22.5" customHeight="1">
      <c r="A2213" s="350"/>
      <c r="B2213" s="350"/>
      <c r="C2213" s="350"/>
      <c r="D2213" s="350"/>
      <c r="E2213" s="350"/>
      <c r="F2213" s="350"/>
      <c r="G2213" s="350"/>
      <c r="H2213" s="350"/>
      <c r="I2213" s="350"/>
      <c r="J2213" s="350" t="str">
        <f t="array" ref="J2213">IF(C2213="","",
  IF(LEFT(C2213,4)="2025",
    IFERROR(VLOOKUP(C2213,{'2025'!B:B,'2025'!A:A},2,FALSE),""),
    IF(LEFT(C2213,4)="2026",
      IFERROR(VLOOKUP(C2213,{'2026'!B:B,'2026'!A:A},2,FALSE),""),
      ""
    )
  )
)</f>
        <v/>
      </c>
    </row>
    <row r="2214" ht="22.5" customHeight="1">
      <c r="A2214" s="350"/>
      <c r="B2214" s="350"/>
      <c r="C2214" s="350"/>
      <c r="D2214" s="350"/>
      <c r="E2214" s="350"/>
      <c r="F2214" s="350"/>
      <c r="G2214" s="350"/>
      <c r="H2214" s="350"/>
      <c r="I2214" s="350"/>
      <c r="J2214" s="350" t="str">
        <f t="array" ref="J2214">IF(C2214="","",
  IF(LEFT(C2214,4)="2025",
    IFERROR(VLOOKUP(C2214,{'2025'!B:B,'2025'!A:A},2,FALSE),""),
    IF(LEFT(C2214,4)="2026",
      IFERROR(VLOOKUP(C2214,{'2026'!B:B,'2026'!A:A},2,FALSE),""),
      ""
    )
  )
)</f>
        <v/>
      </c>
    </row>
    <row r="2215" ht="22.5" customHeight="1">
      <c r="A2215" s="350"/>
      <c r="B2215" s="350"/>
      <c r="C2215" s="350"/>
      <c r="D2215" s="350"/>
      <c r="E2215" s="350"/>
      <c r="F2215" s="350"/>
      <c r="G2215" s="350"/>
      <c r="H2215" s="350"/>
      <c r="I2215" s="350"/>
      <c r="J2215" s="350" t="str">
        <f t="array" ref="J2215">IF(C2215="","",
  IF(LEFT(C2215,4)="2025",
    IFERROR(VLOOKUP(C2215,{'2025'!B:B,'2025'!A:A},2,FALSE),""),
    IF(LEFT(C2215,4)="2026",
      IFERROR(VLOOKUP(C2215,{'2026'!B:B,'2026'!A:A},2,FALSE),""),
      ""
    )
  )
)</f>
        <v/>
      </c>
    </row>
    <row r="2216" ht="22.5" customHeight="1">
      <c r="A2216" s="350"/>
      <c r="B2216" s="350"/>
      <c r="C2216" s="350"/>
      <c r="D2216" s="350"/>
      <c r="E2216" s="350"/>
      <c r="F2216" s="350"/>
      <c r="G2216" s="350"/>
      <c r="H2216" s="350"/>
      <c r="I2216" s="350"/>
      <c r="J2216" s="350" t="str">
        <f t="array" ref="J2216">IF(C2216="","",
  IF(LEFT(C2216,4)="2025",
    IFERROR(VLOOKUP(C2216,{'2025'!B:B,'2025'!A:A},2,FALSE),""),
    IF(LEFT(C2216,4)="2026",
      IFERROR(VLOOKUP(C2216,{'2026'!B:B,'2026'!A:A},2,FALSE),""),
      ""
    )
  )
)</f>
        <v/>
      </c>
    </row>
    <row r="2217" ht="22.5" customHeight="1">
      <c r="A2217" s="350"/>
      <c r="B2217" s="350"/>
      <c r="C2217" s="350"/>
      <c r="D2217" s="350"/>
      <c r="E2217" s="350"/>
      <c r="F2217" s="350"/>
      <c r="G2217" s="350"/>
      <c r="H2217" s="350"/>
      <c r="I2217" s="350"/>
      <c r="J2217" s="350" t="str">
        <f t="array" ref="J2217">IF(C2217="","",
  IF(LEFT(C2217,4)="2025",
    IFERROR(VLOOKUP(C2217,{'2025'!B:B,'2025'!A:A},2,FALSE),""),
    IF(LEFT(C2217,4)="2026",
      IFERROR(VLOOKUP(C2217,{'2026'!B:B,'2026'!A:A},2,FALSE),""),
      ""
    )
  )
)</f>
        <v/>
      </c>
    </row>
    <row r="2218" ht="22.5" customHeight="1">
      <c r="A2218" s="350"/>
      <c r="B2218" s="350"/>
      <c r="C2218" s="350"/>
      <c r="D2218" s="350"/>
      <c r="E2218" s="350"/>
      <c r="F2218" s="350"/>
      <c r="G2218" s="350"/>
      <c r="H2218" s="350"/>
      <c r="I2218" s="350"/>
      <c r="J2218" s="350" t="str">
        <f t="array" ref="J2218">IF(C2218="","",
  IF(LEFT(C2218,4)="2025",
    IFERROR(VLOOKUP(C2218,{'2025'!B:B,'2025'!A:A},2,FALSE),""),
    IF(LEFT(C2218,4)="2026",
      IFERROR(VLOOKUP(C2218,{'2026'!B:B,'2026'!A:A},2,FALSE),""),
      ""
    )
  )
)</f>
        <v/>
      </c>
    </row>
    <row r="2219" ht="22.5" customHeight="1">
      <c r="A2219" s="350"/>
      <c r="B2219" s="350"/>
      <c r="C2219" s="350"/>
      <c r="D2219" s="350"/>
      <c r="E2219" s="350"/>
      <c r="F2219" s="350"/>
      <c r="G2219" s="350"/>
      <c r="H2219" s="350"/>
      <c r="I2219" s="350"/>
      <c r="J2219" s="350" t="str">
        <f t="array" ref="J2219">IF(C2219="","",
  IF(LEFT(C2219,4)="2025",
    IFERROR(VLOOKUP(C2219,{'2025'!B:B,'2025'!A:A},2,FALSE),""),
    IF(LEFT(C2219,4)="2026",
      IFERROR(VLOOKUP(C2219,{'2026'!B:B,'2026'!A:A},2,FALSE),""),
      ""
    )
  )
)</f>
        <v/>
      </c>
    </row>
    <row r="2220" ht="22.5" customHeight="1">
      <c r="A2220" s="350"/>
      <c r="B2220" s="350"/>
      <c r="C2220" s="350"/>
      <c r="D2220" s="350"/>
      <c r="E2220" s="350"/>
      <c r="F2220" s="350"/>
      <c r="G2220" s="350"/>
      <c r="H2220" s="350"/>
      <c r="I2220" s="350"/>
      <c r="J2220" s="350" t="str">
        <f t="array" ref="J2220">IF(C2220="","",
  IF(LEFT(C2220,4)="2025",
    IFERROR(VLOOKUP(C2220,{'2025'!B:B,'2025'!A:A},2,FALSE),""),
    IF(LEFT(C2220,4)="2026",
      IFERROR(VLOOKUP(C2220,{'2026'!B:B,'2026'!A:A},2,FALSE),""),
      ""
    )
  )
)</f>
        <v/>
      </c>
    </row>
    <row r="2221" ht="22.5" customHeight="1">
      <c r="A2221" s="350"/>
      <c r="B2221" s="350"/>
      <c r="C2221" s="350"/>
      <c r="D2221" s="350"/>
      <c r="E2221" s="350"/>
      <c r="F2221" s="350"/>
      <c r="G2221" s="350"/>
      <c r="H2221" s="350"/>
      <c r="I2221" s="350"/>
      <c r="J2221" s="350" t="str">
        <f t="array" ref="J2221">IF(C2221="","",
  IF(LEFT(C2221,4)="2025",
    IFERROR(VLOOKUP(C2221,{'2025'!B:B,'2025'!A:A},2,FALSE),""),
    IF(LEFT(C2221,4)="2026",
      IFERROR(VLOOKUP(C2221,{'2026'!B:B,'2026'!A:A},2,FALSE),""),
      ""
    )
  )
)</f>
        <v/>
      </c>
    </row>
    <row r="2222" ht="22.5" customHeight="1">
      <c r="A2222" s="350"/>
      <c r="B2222" s="350"/>
      <c r="C2222" s="350"/>
      <c r="D2222" s="350"/>
      <c r="E2222" s="350"/>
      <c r="F2222" s="350"/>
      <c r="G2222" s="350"/>
      <c r="H2222" s="350"/>
      <c r="I2222" s="350"/>
      <c r="J2222" s="350" t="str">
        <f t="array" ref="J2222">IF(C2222="","",
  IF(LEFT(C2222,4)="2025",
    IFERROR(VLOOKUP(C2222,{'2025'!B:B,'2025'!A:A},2,FALSE),""),
    IF(LEFT(C2222,4)="2026",
      IFERROR(VLOOKUP(C2222,{'2026'!B:B,'2026'!A:A},2,FALSE),""),
      ""
    )
  )
)</f>
        <v/>
      </c>
    </row>
    <row r="2223" ht="22.5" customHeight="1">
      <c r="A2223" s="350"/>
      <c r="B2223" s="350"/>
      <c r="C2223" s="350"/>
      <c r="D2223" s="350"/>
      <c r="E2223" s="350"/>
      <c r="F2223" s="350"/>
      <c r="G2223" s="350"/>
      <c r="H2223" s="350"/>
      <c r="I2223" s="350"/>
      <c r="J2223" s="350" t="str">
        <f t="array" ref="J2223">IF(C2223="","",
  IF(LEFT(C2223,4)="2025",
    IFERROR(VLOOKUP(C2223,{'2025'!B:B,'2025'!A:A},2,FALSE),""),
    IF(LEFT(C2223,4)="2026",
      IFERROR(VLOOKUP(C2223,{'2026'!B:B,'2026'!A:A},2,FALSE),""),
      ""
    )
  )
)</f>
        <v/>
      </c>
    </row>
    <row r="2224" ht="22.5" customHeight="1">
      <c r="A2224" s="350"/>
      <c r="B2224" s="350"/>
      <c r="C2224" s="350"/>
      <c r="D2224" s="350"/>
      <c r="E2224" s="350"/>
      <c r="F2224" s="350"/>
      <c r="G2224" s="350"/>
      <c r="H2224" s="350"/>
      <c r="I2224" s="350"/>
      <c r="J2224" s="350" t="str">
        <f t="array" ref="J2224">IF(C2224="","",
  IF(LEFT(C2224,4)="2025",
    IFERROR(VLOOKUP(C2224,{'2025'!B:B,'2025'!A:A},2,FALSE),""),
    IF(LEFT(C2224,4)="2026",
      IFERROR(VLOOKUP(C2224,{'2026'!B:B,'2026'!A:A},2,FALSE),""),
      ""
    )
  )
)</f>
        <v/>
      </c>
    </row>
    <row r="2225" ht="22.5" customHeight="1">
      <c r="A2225" s="350"/>
      <c r="B2225" s="350"/>
      <c r="C2225" s="350"/>
      <c r="D2225" s="350"/>
      <c r="E2225" s="350"/>
      <c r="F2225" s="350"/>
      <c r="G2225" s="350"/>
      <c r="H2225" s="350"/>
      <c r="I2225" s="350"/>
      <c r="J2225" s="350" t="str">
        <f t="array" ref="J2225">IF(C2225="","",
  IF(LEFT(C2225,4)="2025",
    IFERROR(VLOOKUP(C2225,{'2025'!B:B,'2025'!A:A},2,FALSE),""),
    IF(LEFT(C2225,4)="2026",
      IFERROR(VLOOKUP(C2225,{'2026'!B:B,'2026'!A:A},2,FALSE),""),
      ""
    )
  )
)</f>
        <v/>
      </c>
    </row>
    <row r="2226" ht="22.5" customHeight="1">
      <c r="A2226" s="350"/>
      <c r="B2226" s="350"/>
      <c r="C2226" s="350"/>
      <c r="D2226" s="350"/>
      <c r="E2226" s="350"/>
      <c r="F2226" s="350"/>
      <c r="G2226" s="350"/>
      <c r="H2226" s="350"/>
      <c r="I2226" s="350"/>
      <c r="J2226" s="350" t="str">
        <f t="array" ref="J2226">IF(C2226="","",
  IF(LEFT(C2226,4)="2025",
    IFERROR(VLOOKUP(C2226,{'2025'!B:B,'2025'!A:A},2,FALSE),""),
    IF(LEFT(C2226,4)="2026",
      IFERROR(VLOOKUP(C2226,{'2026'!B:B,'2026'!A:A},2,FALSE),""),
      ""
    )
  )
)</f>
        <v/>
      </c>
    </row>
    <row r="2227" ht="22.5" customHeight="1">
      <c r="A2227" s="350"/>
      <c r="B2227" s="350"/>
      <c r="C2227" s="350"/>
      <c r="D2227" s="350"/>
      <c r="E2227" s="350"/>
      <c r="F2227" s="350"/>
      <c r="G2227" s="350"/>
      <c r="H2227" s="350"/>
      <c r="I2227" s="350"/>
      <c r="J2227" s="350" t="str">
        <f t="array" ref="J2227">IF(C2227="","",
  IF(LEFT(C2227,4)="2025",
    IFERROR(VLOOKUP(C2227,{'2025'!B:B,'2025'!A:A},2,FALSE),""),
    IF(LEFT(C2227,4)="2026",
      IFERROR(VLOOKUP(C2227,{'2026'!B:B,'2026'!A:A},2,FALSE),""),
      ""
    )
  )
)</f>
        <v/>
      </c>
    </row>
    <row r="2228" ht="22.5" customHeight="1">
      <c r="A2228" s="350"/>
      <c r="B2228" s="350"/>
      <c r="C2228" s="350"/>
      <c r="D2228" s="350"/>
      <c r="E2228" s="350"/>
      <c r="F2228" s="350"/>
      <c r="G2228" s="350"/>
      <c r="H2228" s="350"/>
      <c r="I2228" s="350"/>
      <c r="J2228" s="350" t="str">
        <f t="array" ref="J2228">IF(C2228="","",
  IF(LEFT(C2228,4)="2025",
    IFERROR(VLOOKUP(C2228,{'2025'!B:B,'2025'!A:A},2,FALSE),""),
    IF(LEFT(C2228,4)="2026",
      IFERROR(VLOOKUP(C2228,{'2026'!B:B,'2026'!A:A},2,FALSE),""),
      ""
    )
  )
)</f>
        <v/>
      </c>
    </row>
    <row r="2229" ht="22.5" customHeight="1">
      <c r="A2229" s="350"/>
      <c r="B2229" s="350"/>
      <c r="C2229" s="350"/>
      <c r="D2229" s="350"/>
      <c r="E2229" s="350"/>
      <c r="F2229" s="350"/>
      <c r="G2229" s="350"/>
      <c r="H2229" s="350"/>
      <c r="I2229" s="350"/>
      <c r="J2229" s="350" t="str">
        <f t="array" ref="J2229">IF(C2229="","",
  IF(LEFT(C2229,4)="2025",
    IFERROR(VLOOKUP(C2229,{'2025'!B:B,'2025'!A:A},2,FALSE),""),
    IF(LEFT(C2229,4)="2026",
      IFERROR(VLOOKUP(C2229,{'2026'!B:B,'2026'!A:A},2,FALSE),""),
      ""
    )
  )
)</f>
        <v/>
      </c>
    </row>
    <row r="2230" ht="22.5" customHeight="1">
      <c r="A2230" s="350"/>
      <c r="B2230" s="350"/>
      <c r="C2230" s="350"/>
      <c r="D2230" s="350"/>
      <c r="E2230" s="350"/>
      <c r="F2230" s="350"/>
      <c r="G2230" s="350"/>
      <c r="H2230" s="350"/>
      <c r="I2230" s="350"/>
      <c r="J2230" s="350" t="str">
        <f t="array" ref="J2230">IF(C2230="","",
  IF(LEFT(C2230,4)="2025",
    IFERROR(VLOOKUP(C2230,{'2025'!B:B,'2025'!A:A},2,FALSE),""),
    IF(LEFT(C2230,4)="2026",
      IFERROR(VLOOKUP(C2230,{'2026'!B:B,'2026'!A:A},2,FALSE),""),
      ""
    )
  )
)</f>
        <v/>
      </c>
    </row>
    <row r="2231" ht="22.5" customHeight="1">
      <c r="A2231" s="350"/>
      <c r="B2231" s="350"/>
      <c r="C2231" s="350"/>
      <c r="D2231" s="350"/>
      <c r="E2231" s="350"/>
      <c r="F2231" s="350"/>
      <c r="G2231" s="350"/>
      <c r="H2231" s="350"/>
      <c r="I2231" s="350"/>
      <c r="J2231" s="350" t="str">
        <f t="array" ref="J2231">IF(C2231="","",
  IF(LEFT(C2231,4)="2025",
    IFERROR(VLOOKUP(C2231,{'2025'!B:B,'2025'!A:A},2,FALSE),""),
    IF(LEFT(C2231,4)="2026",
      IFERROR(VLOOKUP(C2231,{'2026'!B:B,'2026'!A:A},2,FALSE),""),
      ""
    )
  )
)</f>
        <v/>
      </c>
    </row>
    <row r="2232" ht="22.5" customHeight="1">
      <c r="A2232" s="350"/>
      <c r="B2232" s="350"/>
      <c r="C2232" s="350"/>
      <c r="D2232" s="350"/>
      <c r="E2232" s="350"/>
      <c r="F2232" s="350"/>
      <c r="G2232" s="350"/>
      <c r="H2232" s="350"/>
      <c r="I2232" s="350"/>
      <c r="J2232" s="350" t="str">
        <f t="array" ref="J2232">IF(C2232="","",
  IF(LEFT(C2232,4)="2025",
    IFERROR(VLOOKUP(C2232,{'2025'!B:B,'2025'!A:A},2,FALSE),""),
    IF(LEFT(C2232,4)="2026",
      IFERROR(VLOOKUP(C2232,{'2026'!B:B,'2026'!A:A},2,FALSE),""),
      ""
    )
  )
)</f>
        <v/>
      </c>
    </row>
    <row r="2233" ht="22.5" customHeight="1">
      <c r="A2233" s="350"/>
      <c r="B2233" s="350"/>
      <c r="C2233" s="350"/>
      <c r="D2233" s="350"/>
      <c r="E2233" s="350"/>
      <c r="F2233" s="350"/>
      <c r="G2233" s="350"/>
      <c r="H2233" s="350"/>
      <c r="I2233" s="350"/>
      <c r="J2233" s="350" t="str">
        <f t="array" ref="J2233">IF(C2233="","",
  IF(LEFT(C2233,4)="2025",
    IFERROR(VLOOKUP(C2233,{'2025'!B:B,'2025'!A:A},2,FALSE),""),
    IF(LEFT(C2233,4)="2026",
      IFERROR(VLOOKUP(C2233,{'2026'!B:B,'2026'!A:A},2,FALSE),""),
      ""
    )
  )
)</f>
        <v/>
      </c>
    </row>
    <row r="2234" ht="22.5" customHeight="1">
      <c r="A2234" s="350"/>
      <c r="B2234" s="350"/>
      <c r="C2234" s="350"/>
      <c r="D2234" s="350"/>
      <c r="E2234" s="350"/>
      <c r="F2234" s="350"/>
      <c r="G2234" s="350"/>
      <c r="H2234" s="350"/>
      <c r="I2234" s="350"/>
      <c r="J2234" s="350" t="str">
        <f t="array" ref="J2234">IF(C2234="","",
  IF(LEFT(C2234,4)="2025",
    IFERROR(VLOOKUP(C2234,{'2025'!B:B,'2025'!A:A},2,FALSE),""),
    IF(LEFT(C2234,4)="2026",
      IFERROR(VLOOKUP(C2234,{'2026'!B:B,'2026'!A:A},2,FALSE),""),
      ""
    )
  )
)</f>
        <v/>
      </c>
    </row>
    <row r="2235" ht="22.5" customHeight="1">
      <c r="A2235" s="350"/>
      <c r="B2235" s="350"/>
      <c r="C2235" s="350"/>
      <c r="D2235" s="350"/>
      <c r="E2235" s="350"/>
      <c r="F2235" s="350"/>
      <c r="G2235" s="350"/>
      <c r="H2235" s="350"/>
      <c r="I2235" s="350"/>
      <c r="J2235" s="350" t="str">
        <f t="array" ref="J2235">IF(C2235="","",
  IF(LEFT(C2235,4)="2025",
    IFERROR(VLOOKUP(C2235,{'2025'!B:B,'2025'!A:A},2,FALSE),""),
    IF(LEFT(C2235,4)="2026",
      IFERROR(VLOOKUP(C2235,{'2026'!B:B,'2026'!A:A},2,FALSE),""),
      ""
    )
  )
)</f>
        <v/>
      </c>
    </row>
    <row r="2236" ht="22.5" customHeight="1">
      <c r="A2236" s="350"/>
      <c r="B2236" s="350"/>
      <c r="C2236" s="350"/>
      <c r="D2236" s="350"/>
      <c r="E2236" s="350"/>
      <c r="F2236" s="350"/>
      <c r="G2236" s="350"/>
      <c r="H2236" s="350"/>
      <c r="I2236" s="350"/>
      <c r="J2236" s="350" t="str">
        <f t="array" ref="J2236">IF(C2236="","",
  IF(LEFT(C2236,4)="2025",
    IFERROR(VLOOKUP(C2236,{'2025'!B:B,'2025'!A:A},2,FALSE),""),
    IF(LEFT(C2236,4)="2026",
      IFERROR(VLOOKUP(C2236,{'2026'!B:B,'2026'!A:A},2,FALSE),""),
      ""
    )
  )
)</f>
        <v/>
      </c>
    </row>
    <row r="2237" ht="22.5" customHeight="1">
      <c r="A2237" s="350"/>
      <c r="B2237" s="350"/>
      <c r="C2237" s="350"/>
      <c r="D2237" s="350"/>
      <c r="E2237" s="350"/>
      <c r="F2237" s="350"/>
      <c r="G2237" s="350"/>
      <c r="H2237" s="350"/>
      <c r="I2237" s="350"/>
      <c r="J2237" s="350" t="str">
        <f t="array" ref="J2237">IF(C2237="","",
  IF(LEFT(C2237,4)="2025",
    IFERROR(VLOOKUP(C2237,{'2025'!B:B,'2025'!A:A},2,FALSE),""),
    IF(LEFT(C2237,4)="2026",
      IFERROR(VLOOKUP(C2237,{'2026'!B:B,'2026'!A:A},2,FALSE),""),
      ""
    )
  )
)</f>
        <v/>
      </c>
    </row>
    <row r="2238" ht="22.5" customHeight="1">
      <c r="A2238" s="350"/>
      <c r="B2238" s="350"/>
      <c r="C2238" s="350"/>
      <c r="D2238" s="350"/>
      <c r="E2238" s="350"/>
      <c r="F2238" s="350"/>
      <c r="G2238" s="350"/>
      <c r="H2238" s="350"/>
      <c r="I2238" s="350"/>
      <c r="J2238" s="350" t="str">
        <f t="array" ref="J2238">IF(C2238="","",
  IF(LEFT(C2238,4)="2025",
    IFERROR(VLOOKUP(C2238,{'2025'!B:B,'2025'!A:A},2,FALSE),""),
    IF(LEFT(C2238,4)="2026",
      IFERROR(VLOOKUP(C2238,{'2026'!B:B,'2026'!A:A},2,FALSE),""),
      ""
    )
  )
)</f>
        <v/>
      </c>
    </row>
    <row r="2239" ht="22.5" customHeight="1">
      <c r="A2239" s="350"/>
      <c r="B2239" s="350"/>
      <c r="C2239" s="350"/>
      <c r="D2239" s="350"/>
      <c r="E2239" s="350"/>
      <c r="F2239" s="350"/>
      <c r="G2239" s="350"/>
      <c r="H2239" s="350"/>
      <c r="I2239" s="350"/>
      <c r="J2239" s="350" t="str">
        <f t="array" ref="J2239">IF(C2239="","",
  IF(LEFT(C2239,4)="2025",
    IFERROR(VLOOKUP(C2239,{'2025'!B:B,'2025'!A:A},2,FALSE),""),
    IF(LEFT(C2239,4)="2026",
      IFERROR(VLOOKUP(C2239,{'2026'!B:B,'2026'!A:A},2,FALSE),""),
      ""
    )
  )
)</f>
        <v/>
      </c>
    </row>
    <row r="2240" ht="22.5" customHeight="1">
      <c r="A2240" s="350"/>
      <c r="B2240" s="350"/>
      <c r="C2240" s="350"/>
      <c r="D2240" s="350"/>
      <c r="E2240" s="350"/>
      <c r="F2240" s="350"/>
      <c r="G2240" s="350"/>
      <c r="H2240" s="350"/>
      <c r="I2240" s="350"/>
      <c r="J2240" s="350" t="str">
        <f t="array" ref="J2240">IF(C2240="","",
  IF(LEFT(C2240,4)="2025",
    IFERROR(VLOOKUP(C2240,{'2025'!B:B,'2025'!A:A},2,FALSE),""),
    IF(LEFT(C2240,4)="2026",
      IFERROR(VLOOKUP(C2240,{'2026'!B:B,'2026'!A:A},2,FALSE),""),
      ""
    )
  )
)</f>
        <v/>
      </c>
    </row>
    <row r="2241" ht="22.5" customHeight="1">
      <c r="A2241" s="350"/>
      <c r="B2241" s="350"/>
      <c r="C2241" s="350"/>
      <c r="D2241" s="350"/>
      <c r="E2241" s="350"/>
      <c r="F2241" s="350"/>
      <c r="G2241" s="350"/>
      <c r="H2241" s="350"/>
      <c r="I2241" s="350"/>
      <c r="J2241" s="350" t="str">
        <f t="array" ref="J2241">IF(C2241="","",
  IF(LEFT(C2241,4)="2025",
    IFERROR(VLOOKUP(C2241,{'2025'!B:B,'2025'!A:A},2,FALSE),""),
    IF(LEFT(C2241,4)="2026",
      IFERROR(VLOOKUP(C2241,{'2026'!B:B,'2026'!A:A},2,FALSE),""),
      ""
    )
  )
)</f>
        <v/>
      </c>
    </row>
    <row r="2242" ht="22.5" customHeight="1">
      <c r="A2242" s="350"/>
      <c r="B2242" s="350"/>
      <c r="C2242" s="350"/>
      <c r="D2242" s="350"/>
      <c r="E2242" s="350"/>
      <c r="F2242" s="350"/>
      <c r="G2242" s="350"/>
      <c r="H2242" s="350"/>
      <c r="I2242" s="350"/>
      <c r="J2242" s="350" t="str">
        <f t="array" ref="J2242">IF(C2242="","",
  IF(LEFT(C2242,4)="2025",
    IFERROR(VLOOKUP(C2242,{'2025'!B:B,'2025'!A:A},2,FALSE),""),
    IF(LEFT(C2242,4)="2026",
      IFERROR(VLOOKUP(C2242,{'2026'!B:B,'2026'!A:A},2,FALSE),""),
      ""
    )
  )
)</f>
        <v/>
      </c>
    </row>
    <row r="2243" ht="22.5" customHeight="1">
      <c r="A2243" s="350"/>
      <c r="B2243" s="350"/>
      <c r="C2243" s="350"/>
      <c r="D2243" s="350"/>
      <c r="E2243" s="350"/>
      <c r="F2243" s="350"/>
      <c r="G2243" s="350"/>
      <c r="H2243" s="350"/>
      <c r="I2243" s="350"/>
      <c r="J2243" s="350" t="str">
        <f t="array" ref="J2243">IF(C2243="","",
  IF(LEFT(C2243,4)="2025",
    IFERROR(VLOOKUP(C2243,{'2025'!B:B,'2025'!A:A},2,FALSE),""),
    IF(LEFT(C2243,4)="2026",
      IFERROR(VLOOKUP(C2243,{'2026'!B:B,'2026'!A:A},2,FALSE),""),
      ""
    )
  )
)</f>
        <v/>
      </c>
    </row>
    <row r="2244" ht="22.5" customHeight="1">
      <c r="A2244" s="350"/>
      <c r="B2244" s="350"/>
      <c r="C2244" s="350"/>
      <c r="D2244" s="350"/>
      <c r="E2244" s="350"/>
      <c r="F2244" s="350"/>
      <c r="G2244" s="350"/>
      <c r="H2244" s="350"/>
      <c r="I2244" s="350"/>
      <c r="J2244" s="350" t="str">
        <f t="array" ref="J2244">IF(C2244="","",
  IF(LEFT(C2244,4)="2025",
    IFERROR(VLOOKUP(C2244,{'2025'!B:B,'2025'!A:A},2,FALSE),""),
    IF(LEFT(C2244,4)="2026",
      IFERROR(VLOOKUP(C2244,{'2026'!B:B,'2026'!A:A},2,FALSE),""),
      ""
    )
  )
)</f>
        <v/>
      </c>
    </row>
    <row r="2245" ht="22.5" customHeight="1">
      <c r="A2245" s="350"/>
      <c r="B2245" s="350"/>
      <c r="C2245" s="350"/>
      <c r="D2245" s="350"/>
      <c r="E2245" s="350"/>
      <c r="F2245" s="350"/>
      <c r="G2245" s="350"/>
      <c r="H2245" s="350"/>
      <c r="I2245" s="350"/>
      <c r="J2245" s="350" t="str">
        <f t="array" ref="J2245">IF(C2245="","",
  IF(LEFT(C2245,4)="2025",
    IFERROR(VLOOKUP(C2245,{'2025'!B:B,'2025'!A:A},2,FALSE),""),
    IF(LEFT(C2245,4)="2026",
      IFERROR(VLOOKUP(C2245,{'2026'!B:B,'2026'!A:A},2,FALSE),""),
      ""
    )
  )
)</f>
        <v/>
      </c>
    </row>
    <row r="2246" ht="22.5" customHeight="1">
      <c r="A2246" s="350"/>
      <c r="B2246" s="350"/>
      <c r="C2246" s="350"/>
      <c r="D2246" s="350"/>
      <c r="E2246" s="350"/>
      <c r="F2246" s="350"/>
      <c r="G2246" s="350"/>
      <c r="H2246" s="350"/>
      <c r="I2246" s="350"/>
      <c r="J2246" s="350" t="str">
        <f t="array" ref="J2246">IF(C2246="","",
  IF(LEFT(C2246,4)="2025",
    IFERROR(VLOOKUP(C2246,{'2025'!B:B,'2025'!A:A},2,FALSE),""),
    IF(LEFT(C2246,4)="2026",
      IFERROR(VLOOKUP(C2246,{'2026'!B:B,'2026'!A:A},2,FALSE),""),
      ""
    )
  )
)</f>
        <v/>
      </c>
    </row>
    <row r="2247" ht="22.5" customHeight="1">
      <c r="A2247" s="350"/>
      <c r="B2247" s="350"/>
      <c r="C2247" s="350"/>
      <c r="D2247" s="350"/>
      <c r="E2247" s="350"/>
      <c r="F2247" s="350"/>
      <c r="G2247" s="350"/>
      <c r="H2247" s="350"/>
      <c r="I2247" s="350"/>
      <c r="J2247" s="350" t="str">
        <f t="array" ref="J2247">IF(C2247="","",
  IF(LEFT(C2247,4)="2025",
    IFERROR(VLOOKUP(C2247,{'2025'!B:B,'2025'!A:A},2,FALSE),""),
    IF(LEFT(C2247,4)="2026",
      IFERROR(VLOOKUP(C2247,{'2026'!B:B,'2026'!A:A},2,FALSE),""),
      ""
    )
  )
)</f>
        <v/>
      </c>
    </row>
    <row r="2248" ht="22.5" customHeight="1">
      <c r="A2248" s="350"/>
      <c r="B2248" s="350"/>
      <c r="C2248" s="350"/>
      <c r="D2248" s="350"/>
      <c r="E2248" s="350"/>
      <c r="F2248" s="350"/>
      <c r="G2248" s="350"/>
      <c r="H2248" s="350"/>
      <c r="I2248" s="350"/>
      <c r="J2248" s="350" t="str">
        <f t="array" ref="J2248">IF(C2248="","",
  IF(LEFT(C2248,4)="2025",
    IFERROR(VLOOKUP(C2248,{'2025'!B:B,'2025'!A:A},2,FALSE),""),
    IF(LEFT(C2248,4)="2026",
      IFERROR(VLOOKUP(C2248,{'2026'!B:B,'2026'!A:A},2,FALSE),""),
      ""
    )
  )
)</f>
        <v/>
      </c>
    </row>
    <row r="2249" ht="22.5" customHeight="1">
      <c r="A2249" s="350"/>
      <c r="B2249" s="350"/>
      <c r="C2249" s="350"/>
      <c r="D2249" s="350"/>
      <c r="E2249" s="350"/>
      <c r="F2249" s="350"/>
      <c r="G2249" s="350"/>
      <c r="H2249" s="350"/>
      <c r="I2249" s="350"/>
      <c r="J2249" s="350" t="str">
        <f t="array" ref="J2249">IF(C2249="","",
  IF(LEFT(C2249,4)="2025",
    IFERROR(VLOOKUP(C2249,{'2025'!B:B,'2025'!A:A},2,FALSE),""),
    IF(LEFT(C2249,4)="2026",
      IFERROR(VLOOKUP(C2249,{'2026'!B:B,'2026'!A:A},2,FALSE),""),
      ""
    )
  )
)</f>
        <v/>
      </c>
    </row>
    <row r="2250" ht="22.5" customHeight="1">
      <c r="A2250" s="350"/>
      <c r="B2250" s="350"/>
      <c r="C2250" s="350"/>
      <c r="D2250" s="350"/>
      <c r="E2250" s="350"/>
      <c r="F2250" s="350"/>
      <c r="G2250" s="350"/>
      <c r="H2250" s="350"/>
      <c r="I2250" s="350"/>
      <c r="J2250" s="350" t="str">
        <f t="array" ref="J2250">IF(C2250="","",
  IF(LEFT(C2250,4)="2025",
    IFERROR(VLOOKUP(C2250,{'2025'!B:B,'2025'!A:A},2,FALSE),""),
    IF(LEFT(C2250,4)="2026",
      IFERROR(VLOOKUP(C2250,{'2026'!B:B,'2026'!A:A},2,FALSE),""),
      ""
    )
  )
)</f>
        <v/>
      </c>
    </row>
    <row r="2251" ht="22.5" customHeight="1">
      <c r="A2251" s="350"/>
      <c r="B2251" s="350"/>
      <c r="C2251" s="350"/>
      <c r="D2251" s="350"/>
      <c r="E2251" s="350"/>
      <c r="F2251" s="350"/>
      <c r="G2251" s="350"/>
      <c r="H2251" s="350"/>
      <c r="I2251" s="350"/>
      <c r="J2251" s="350" t="str">
        <f t="array" ref="J2251">IF(C2251="","",
  IF(LEFT(C2251,4)="2025",
    IFERROR(VLOOKUP(C2251,{'2025'!B:B,'2025'!A:A},2,FALSE),""),
    IF(LEFT(C2251,4)="2026",
      IFERROR(VLOOKUP(C2251,{'2026'!B:B,'2026'!A:A},2,FALSE),""),
      ""
    )
  )
)</f>
        <v/>
      </c>
    </row>
    <row r="2252" ht="22.5" customHeight="1">
      <c r="A2252" s="350"/>
      <c r="B2252" s="350"/>
      <c r="C2252" s="350"/>
      <c r="D2252" s="350"/>
      <c r="E2252" s="350"/>
      <c r="F2252" s="350"/>
      <c r="G2252" s="350"/>
      <c r="H2252" s="350"/>
      <c r="I2252" s="350"/>
      <c r="J2252" s="350" t="str">
        <f t="array" ref="J2252">IF(C2252="","",
  IF(LEFT(C2252,4)="2025",
    IFERROR(VLOOKUP(C2252,{'2025'!B:B,'2025'!A:A},2,FALSE),""),
    IF(LEFT(C2252,4)="2026",
      IFERROR(VLOOKUP(C2252,{'2026'!B:B,'2026'!A:A},2,FALSE),""),
      ""
    )
  )
)</f>
        <v/>
      </c>
    </row>
    <row r="2253" ht="22.5" customHeight="1">
      <c r="A2253" s="350"/>
      <c r="B2253" s="350"/>
      <c r="C2253" s="350"/>
      <c r="D2253" s="350"/>
      <c r="E2253" s="350"/>
      <c r="F2253" s="350"/>
      <c r="G2253" s="350"/>
      <c r="H2253" s="350"/>
      <c r="I2253" s="350"/>
      <c r="J2253" s="350" t="str">
        <f t="array" ref="J2253">IF(C2253="","",
  IF(LEFT(C2253,4)="2025",
    IFERROR(VLOOKUP(C2253,{'2025'!B:B,'2025'!A:A},2,FALSE),""),
    IF(LEFT(C2253,4)="2026",
      IFERROR(VLOOKUP(C2253,{'2026'!B:B,'2026'!A:A},2,FALSE),""),
      ""
    )
  )
)</f>
        <v/>
      </c>
    </row>
    <row r="2254" ht="22.5" customHeight="1">
      <c r="A2254" s="350"/>
      <c r="B2254" s="350"/>
      <c r="C2254" s="350"/>
      <c r="D2254" s="350"/>
      <c r="E2254" s="350"/>
      <c r="F2254" s="350"/>
      <c r="G2254" s="350"/>
      <c r="H2254" s="350"/>
      <c r="I2254" s="350"/>
      <c r="J2254" s="350" t="str">
        <f t="array" ref="J2254">IF(C2254="","",
  IF(LEFT(C2254,4)="2025",
    IFERROR(VLOOKUP(C2254,{'2025'!B:B,'2025'!A:A},2,FALSE),""),
    IF(LEFT(C2254,4)="2026",
      IFERROR(VLOOKUP(C2254,{'2026'!B:B,'2026'!A:A},2,FALSE),""),
      ""
    )
  )
)</f>
        <v/>
      </c>
    </row>
    <row r="2255" ht="22.5" customHeight="1">
      <c r="A2255" s="350"/>
      <c r="B2255" s="350"/>
      <c r="C2255" s="350"/>
      <c r="D2255" s="350"/>
      <c r="E2255" s="350"/>
      <c r="F2255" s="350"/>
      <c r="G2255" s="350"/>
      <c r="H2255" s="350"/>
      <c r="I2255" s="350"/>
      <c r="J2255" s="350" t="str">
        <f t="array" ref="J2255">IF(C2255="","",
  IF(LEFT(C2255,4)="2025",
    IFERROR(VLOOKUP(C2255,{'2025'!B:B,'2025'!A:A},2,FALSE),""),
    IF(LEFT(C2255,4)="2026",
      IFERROR(VLOOKUP(C2255,{'2026'!B:B,'2026'!A:A},2,FALSE),""),
      ""
    )
  )
)</f>
        <v/>
      </c>
    </row>
    <row r="2256" ht="22.5" customHeight="1">
      <c r="A2256" s="350"/>
      <c r="B2256" s="350"/>
      <c r="C2256" s="350"/>
      <c r="D2256" s="350"/>
      <c r="E2256" s="350"/>
      <c r="F2256" s="350"/>
      <c r="G2256" s="350"/>
      <c r="H2256" s="350"/>
      <c r="I2256" s="350"/>
      <c r="J2256" s="350" t="str">
        <f t="array" ref="J2256">IF(C2256="","",
  IF(LEFT(C2256,4)="2025",
    IFERROR(VLOOKUP(C2256,{'2025'!B:B,'2025'!A:A},2,FALSE),""),
    IF(LEFT(C2256,4)="2026",
      IFERROR(VLOOKUP(C2256,{'2026'!B:B,'2026'!A:A},2,FALSE),""),
      ""
    )
  )
)</f>
        <v/>
      </c>
    </row>
    <row r="2257" ht="22.5" customHeight="1">
      <c r="A2257" s="350"/>
      <c r="B2257" s="350"/>
      <c r="C2257" s="350"/>
      <c r="D2257" s="350"/>
      <c r="E2257" s="350"/>
      <c r="F2257" s="350"/>
      <c r="G2257" s="350"/>
      <c r="H2257" s="350"/>
      <c r="I2257" s="350"/>
      <c r="J2257" s="350" t="str">
        <f t="array" ref="J2257">IF(C2257="","",
  IF(LEFT(C2257,4)="2025",
    IFERROR(VLOOKUP(C2257,{'2025'!B:B,'2025'!A:A},2,FALSE),""),
    IF(LEFT(C2257,4)="2026",
      IFERROR(VLOOKUP(C2257,{'2026'!B:B,'2026'!A:A},2,FALSE),""),
      ""
    )
  )
)</f>
        <v/>
      </c>
    </row>
    <row r="2258" ht="22.5" customHeight="1">
      <c r="A2258" s="350"/>
      <c r="B2258" s="350"/>
      <c r="C2258" s="350"/>
      <c r="D2258" s="350"/>
      <c r="E2258" s="350"/>
      <c r="F2258" s="350"/>
      <c r="G2258" s="350"/>
      <c r="H2258" s="350"/>
      <c r="I2258" s="350"/>
      <c r="J2258" s="350" t="str">
        <f t="array" ref="J2258">IF(C2258="","",
  IF(LEFT(C2258,4)="2025",
    IFERROR(VLOOKUP(C2258,{'2025'!B:B,'2025'!A:A},2,FALSE),""),
    IF(LEFT(C2258,4)="2026",
      IFERROR(VLOOKUP(C2258,{'2026'!B:B,'2026'!A:A},2,FALSE),""),
      ""
    )
  )
)</f>
        <v/>
      </c>
    </row>
    <row r="2259" ht="22.5" customHeight="1">
      <c r="A2259" s="350"/>
      <c r="B2259" s="350"/>
      <c r="C2259" s="350"/>
      <c r="D2259" s="350"/>
      <c r="E2259" s="350"/>
      <c r="F2259" s="350"/>
      <c r="G2259" s="350"/>
      <c r="H2259" s="350"/>
      <c r="I2259" s="350"/>
      <c r="J2259" s="350" t="str">
        <f t="array" ref="J2259">IF(C2259="","",
  IF(LEFT(C2259,4)="2025",
    IFERROR(VLOOKUP(C2259,{'2025'!B:B,'2025'!A:A},2,FALSE),""),
    IF(LEFT(C2259,4)="2026",
      IFERROR(VLOOKUP(C2259,{'2026'!B:B,'2026'!A:A},2,FALSE),""),
      ""
    )
  )
)</f>
        <v/>
      </c>
    </row>
    <row r="2260" ht="22.5" customHeight="1">
      <c r="A2260" s="350"/>
      <c r="B2260" s="350"/>
      <c r="C2260" s="350"/>
      <c r="D2260" s="350"/>
      <c r="E2260" s="350"/>
      <c r="F2260" s="350"/>
      <c r="G2260" s="350"/>
      <c r="H2260" s="350"/>
      <c r="I2260" s="350"/>
      <c r="J2260" s="350" t="str">
        <f t="array" ref="J2260">IF(C2260="","",
  IF(LEFT(C2260,4)="2025",
    IFERROR(VLOOKUP(C2260,{'2025'!B:B,'2025'!A:A},2,FALSE),""),
    IF(LEFT(C2260,4)="2026",
      IFERROR(VLOOKUP(C2260,{'2026'!B:B,'2026'!A:A},2,FALSE),""),
      ""
    )
  )
)</f>
        <v/>
      </c>
    </row>
    <row r="2261" ht="22.5" customHeight="1">
      <c r="A2261" s="350"/>
      <c r="B2261" s="350"/>
      <c r="C2261" s="350"/>
      <c r="D2261" s="350"/>
      <c r="E2261" s="350"/>
      <c r="F2261" s="350"/>
      <c r="G2261" s="350"/>
      <c r="H2261" s="350"/>
      <c r="I2261" s="350"/>
      <c r="J2261" s="350" t="str">
        <f t="array" ref="J2261">IF(C2261="","",
  IF(LEFT(C2261,4)="2025",
    IFERROR(VLOOKUP(C2261,{'2025'!B:B,'2025'!A:A},2,FALSE),""),
    IF(LEFT(C2261,4)="2026",
      IFERROR(VLOOKUP(C2261,{'2026'!B:B,'2026'!A:A},2,FALSE),""),
      ""
    )
  )
)</f>
        <v/>
      </c>
    </row>
    <row r="2262" ht="22.5" customHeight="1">
      <c r="A2262" s="350"/>
      <c r="B2262" s="350"/>
      <c r="C2262" s="350"/>
      <c r="D2262" s="350"/>
      <c r="E2262" s="350"/>
      <c r="F2262" s="350"/>
      <c r="G2262" s="350"/>
      <c r="H2262" s="350"/>
      <c r="I2262" s="350"/>
      <c r="J2262" s="350" t="str">
        <f t="array" ref="J2262">IF(C2262="","",
  IF(LEFT(C2262,4)="2025",
    IFERROR(VLOOKUP(C2262,{'2025'!B:B,'2025'!A:A},2,FALSE),""),
    IF(LEFT(C2262,4)="2026",
      IFERROR(VLOOKUP(C2262,{'2026'!B:B,'2026'!A:A},2,FALSE),""),
      ""
    )
  )
)</f>
        <v/>
      </c>
    </row>
    <row r="2263" ht="22.5" customHeight="1">
      <c r="A2263" s="350"/>
      <c r="B2263" s="350"/>
      <c r="C2263" s="350"/>
      <c r="D2263" s="350"/>
      <c r="E2263" s="350"/>
      <c r="F2263" s="350"/>
      <c r="G2263" s="350"/>
      <c r="H2263" s="350"/>
      <c r="I2263" s="350"/>
      <c r="J2263" s="350" t="str">
        <f t="array" ref="J2263">IF(C2263="","",
  IF(LEFT(C2263,4)="2025",
    IFERROR(VLOOKUP(C2263,{'2025'!B:B,'2025'!A:A},2,FALSE),""),
    IF(LEFT(C2263,4)="2026",
      IFERROR(VLOOKUP(C2263,{'2026'!B:B,'2026'!A:A},2,FALSE),""),
      ""
    )
  )
)</f>
        <v/>
      </c>
    </row>
    <row r="2264" ht="22.5" customHeight="1">
      <c r="A2264" s="350"/>
      <c r="B2264" s="350"/>
      <c r="C2264" s="350"/>
      <c r="D2264" s="350"/>
      <c r="E2264" s="350"/>
      <c r="F2264" s="350"/>
      <c r="G2264" s="350"/>
      <c r="H2264" s="350"/>
      <c r="I2264" s="350"/>
      <c r="J2264" s="350" t="str">
        <f t="array" ref="J2264">IF(C2264="","",
  IF(LEFT(C2264,4)="2025",
    IFERROR(VLOOKUP(C2264,{'2025'!B:B,'2025'!A:A},2,FALSE),""),
    IF(LEFT(C2264,4)="2026",
      IFERROR(VLOOKUP(C2264,{'2026'!B:B,'2026'!A:A},2,FALSE),""),
      ""
    )
  )
)</f>
        <v/>
      </c>
    </row>
    <row r="2265" ht="22.5" customHeight="1">
      <c r="A2265" s="350"/>
      <c r="B2265" s="350"/>
      <c r="C2265" s="350"/>
      <c r="D2265" s="350"/>
      <c r="E2265" s="350"/>
      <c r="F2265" s="350"/>
      <c r="G2265" s="350"/>
      <c r="H2265" s="350"/>
      <c r="I2265" s="350"/>
      <c r="J2265" s="350" t="str">
        <f t="array" ref="J2265">IF(C2265="","",
  IF(LEFT(C2265,4)="2025",
    IFERROR(VLOOKUP(C2265,{'2025'!B:B,'2025'!A:A},2,FALSE),""),
    IF(LEFT(C2265,4)="2026",
      IFERROR(VLOOKUP(C2265,{'2026'!B:B,'2026'!A:A},2,FALSE),""),
      ""
    )
  )
)</f>
        <v/>
      </c>
    </row>
    <row r="2266" ht="22.5" customHeight="1">
      <c r="A2266" s="350"/>
      <c r="B2266" s="350"/>
      <c r="C2266" s="350"/>
      <c r="D2266" s="350"/>
      <c r="E2266" s="350"/>
      <c r="F2266" s="350"/>
      <c r="G2266" s="350"/>
      <c r="H2266" s="350"/>
      <c r="I2266" s="350"/>
      <c r="J2266" s="350" t="str">
        <f t="array" ref="J2266">IF(C2266="","",
  IF(LEFT(C2266,4)="2025",
    IFERROR(VLOOKUP(C2266,{'2025'!B:B,'2025'!A:A},2,FALSE),""),
    IF(LEFT(C2266,4)="2026",
      IFERROR(VLOOKUP(C2266,{'2026'!B:B,'2026'!A:A},2,FALSE),""),
      ""
    )
  )
)</f>
        <v/>
      </c>
    </row>
    <row r="2267" ht="22.5" customHeight="1">
      <c r="A2267" s="350"/>
      <c r="B2267" s="350"/>
      <c r="C2267" s="350"/>
      <c r="D2267" s="350"/>
      <c r="E2267" s="350"/>
      <c r="F2267" s="350"/>
      <c r="G2267" s="350"/>
      <c r="H2267" s="350"/>
      <c r="I2267" s="350"/>
      <c r="J2267" s="350" t="str">
        <f t="array" ref="J2267">IF(C2267="","",
  IF(LEFT(C2267,4)="2025",
    IFERROR(VLOOKUP(C2267,{'2025'!B:B,'2025'!A:A},2,FALSE),""),
    IF(LEFT(C2267,4)="2026",
      IFERROR(VLOOKUP(C2267,{'2026'!B:B,'2026'!A:A},2,FALSE),""),
      ""
    )
  )
)</f>
        <v/>
      </c>
    </row>
    <row r="2268" ht="22.5" customHeight="1">
      <c r="A2268" s="350"/>
      <c r="B2268" s="350"/>
      <c r="C2268" s="350"/>
      <c r="D2268" s="350"/>
      <c r="E2268" s="350"/>
      <c r="F2268" s="350"/>
      <c r="G2268" s="350"/>
      <c r="H2268" s="350"/>
      <c r="I2268" s="350"/>
      <c r="J2268" s="350" t="str">
        <f t="array" ref="J2268">IF(C2268="","",
  IF(LEFT(C2268,4)="2025",
    IFERROR(VLOOKUP(C2268,{'2025'!B:B,'2025'!A:A},2,FALSE),""),
    IF(LEFT(C2268,4)="2026",
      IFERROR(VLOOKUP(C2268,{'2026'!B:B,'2026'!A:A},2,FALSE),""),
      ""
    )
  )
)</f>
        <v/>
      </c>
    </row>
    <row r="2269" ht="22.5" customHeight="1">
      <c r="A2269" s="350"/>
      <c r="B2269" s="350"/>
      <c r="C2269" s="350"/>
      <c r="D2269" s="350"/>
      <c r="E2269" s="350"/>
      <c r="F2269" s="350"/>
      <c r="G2269" s="350"/>
      <c r="H2269" s="350"/>
      <c r="I2269" s="350"/>
      <c r="J2269" s="350" t="str">
        <f t="array" ref="J2269">IF(C2269="","",
  IF(LEFT(C2269,4)="2025",
    IFERROR(VLOOKUP(C2269,{'2025'!B:B,'2025'!A:A},2,FALSE),""),
    IF(LEFT(C2269,4)="2026",
      IFERROR(VLOOKUP(C2269,{'2026'!B:B,'2026'!A:A},2,FALSE),""),
      ""
    )
  )
)</f>
        <v/>
      </c>
    </row>
    <row r="2270" ht="22.5" customHeight="1">
      <c r="A2270" s="350"/>
      <c r="B2270" s="350"/>
      <c r="C2270" s="350"/>
      <c r="D2270" s="350"/>
      <c r="E2270" s="350"/>
      <c r="F2270" s="350"/>
      <c r="G2270" s="350"/>
      <c r="H2270" s="350"/>
      <c r="I2270" s="350"/>
      <c r="J2270" s="350" t="str">
        <f t="array" ref="J2270">IF(C2270="","",
  IF(LEFT(C2270,4)="2025",
    IFERROR(VLOOKUP(C2270,{'2025'!B:B,'2025'!A:A},2,FALSE),""),
    IF(LEFT(C2270,4)="2026",
      IFERROR(VLOOKUP(C2270,{'2026'!B:B,'2026'!A:A},2,FALSE),""),
      ""
    )
  )
)</f>
        <v/>
      </c>
    </row>
    <row r="2271" ht="22.5" customHeight="1">
      <c r="A2271" s="350"/>
      <c r="B2271" s="350"/>
      <c r="C2271" s="350"/>
      <c r="D2271" s="350"/>
      <c r="E2271" s="350"/>
      <c r="F2271" s="350"/>
      <c r="G2271" s="350"/>
      <c r="H2271" s="350"/>
      <c r="I2271" s="350"/>
      <c r="J2271" s="350" t="str">
        <f t="array" ref="J2271">IF(C2271="","",
  IF(LEFT(C2271,4)="2025",
    IFERROR(VLOOKUP(C2271,{'2025'!B:B,'2025'!A:A},2,FALSE),""),
    IF(LEFT(C2271,4)="2026",
      IFERROR(VLOOKUP(C2271,{'2026'!B:B,'2026'!A:A},2,FALSE),""),
      ""
    )
  )
)</f>
        <v/>
      </c>
    </row>
    <row r="2272" ht="22.5" customHeight="1">
      <c r="A2272" s="350"/>
      <c r="B2272" s="350"/>
      <c r="C2272" s="350"/>
      <c r="D2272" s="350"/>
      <c r="E2272" s="350"/>
      <c r="F2272" s="350"/>
      <c r="G2272" s="350"/>
      <c r="H2272" s="350"/>
      <c r="I2272" s="350"/>
      <c r="J2272" s="350" t="str">
        <f t="array" ref="J2272">IF(C2272="","",
  IF(LEFT(C2272,4)="2025",
    IFERROR(VLOOKUP(C2272,{'2025'!B:B,'2025'!A:A},2,FALSE),""),
    IF(LEFT(C2272,4)="2026",
      IFERROR(VLOOKUP(C2272,{'2026'!B:B,'2026'!A:A},2,FALSE),""),
      ""
    )
  )
)</f>
        <v/>
      </c>
    </row>
    <row r="2273" ht="22.5" customHeight="1">
      <c r="A2273" s="350"/>
      <c r="B2273" s="350"/>
      <c r="C2273" s="350"/>
      <c r="D2273" s="350"/>
      <c r="E2273" s="350"/>
      <c r="F2273" s="350"/>
      <c r="G2273" s="350"/>
      <c r="H2273" s="350"/>
      <c r="I2273" s="350"/>
      <c r="J2273" s="350" t="str">
        <f t="array" ref="J2273">IF(C2273="","",
  IF(LEFT(C2273,4)="2025",
    IFERROR(VLOOKUP(C2273,{'2025'!B:B,'2025'!A:A},2,FALSE),""),
    IF(LEFT(C2273,4)="2026",
      IFERROR(VLOOKUP(C2273,{'2026'!B:B,'2026'!A:A},2,FALSE),""),
      ""
    )
  )
)</f>
        <v/>
      </c>
    </row>
    <row r="2274" ht="22.5" customHeight="1">
      <c r="A2274" s="350"/>
      <c r="B2274" s="350"/>
      <c r="C2274" s="350"/>
      <c r="D2274" s="350"/>
      <c r="E2274" s="350"/>
      <c r="F2274" s="350"/>
      <c r="G2274" s="350"/>
      <c r="H2274" s="350"/>
      <c r="I2274" s="350"/>
      <c r="J2274" s="350" t="str">
        <f t="array" ref="J2274">IF(C2274="","",
  IF(LEFT(C2274,4)="2025",
    IFERROR(VLOOKUP(C2274,{'2025'!B:B,'2025'!A:A},2,FALSE),""),
    IF(LEFT(C2274,4)="2026",
      IFERROR(VLOOKUP(C2274,{'2026'!B:B,'2026'!A:A},2,FALSE),""),
      ""
    )
  )
)</f>
        <v/>
      </c>
    </row>
    <row r="2275" ht="22.5" customHeight="1">
      <c r="A2275" s="350"/>
      <c r="B2275" s="350"/>
      <c r="C2275" s="350"/>
      <c r="D2275" s="350"/>
      <c r="E2275" s="350"/>
      <c r="F2275" s="350"/>
      <c r="G2275" s="350"/>
      <c r="H2275" s="350"/>
      <c r="I2275" s="350"/>
      <c r="J2275" s="350" t="str">
        <f t="array" ref="J2275">IF(C2275="","",
  IF(LEFT(C2275,4)="2025",
    IFERROR(VLOOKUP(C2275,{'2025'!B:B,'2025'!A:A},2,FALSE),""),
    IF(LEFT(C2275,4)="2026",
      IFERROR(VLOOKUP(C2275,{'2026'!B:B,'2026'!A:A},2,FALSE),""),
      ""
    )
  )
)</f>
        <v/>
      </c>
    </row>
    <row r="2276" ht="22.5" customHeight="1">
      <c r="A2276" s="350"/>
      <c r="B2276" s="350"/>
      <c r="C2276" s="350"/>
      <c r="D2276" s="350"/>
      <c r="E2276" s="350"/>
      <c r="F2276" s="350"/>
      <c r="G2276" s="350"/>
      <c r="H2276" s="350"/>
      <c r="I2276" s="350"/>
      <c r="J2276" s="350" t="str">
        <f t="array" ref="J2276">IF(C2276="","",
  IF(LEFT(C2276,4)="2025",
    IFERROR(VLOOKUP(C2276,{'2025'!B:B,'2025'!A:A},2,FALSE),""),
    IF(LEFT(C2276,4)="2026",
      IFERROR(VLOOKUP(C2276,{'2026'!B:B,'2026'!A:A},2,FALSE),""),
      ""
    )
  )
)</f>
        <v/>
      </c>
    </row>
    <row r="2277" ht="22.5" customHeight="1">
      <c r="A2277" s="350"/>
      <c r="B2277" s="350"/>
      <c r="C2277" s="350"/>
      <c r="D2277" s="350"/>
      <c r="E2277" s="350"/>
      <c r="F2277" s="350"/>
      <c r="G2277" s="350"/>
      <c r="H2277" s="350"/>
      <c r="I2277" s="350"/>
      <c r="J2277" s="350" t="str">
        <f t="array" ref="J2277">IF(C2277="","",
  IF(LEFT(C2277,4)="2025",
    IFERROR(VLOOKUP(C2277,{'2025'!B:B,'2025'!A:A},2,FALSE),""),
    IF(LEFT(C2277,4)="2026",
      IFERROR(VLOOKUP(C2277,{'2026'!B:B,'2026'!A:A},2,FALSE),""),
      ""
    )
  )
)</f>
        <v/>
      </c>
    </row>
    <row r="2278" ht="22.5" customHeight="1">
      <c r="A2278" s="350"/>
      <c r="B2278" s="350"/>
      <c r="C2278" s="350"/>
      <c r="D2278" s="350"/>
      <c r="E2278" s="350"/>
      <c r="F2278" s="350"/>
      <c r="G2278" s="350"/>
      <c r="H2278" s="350"/>
      <c r="I2278" s="350"/>
      <c r="J2278" s="350" t="str">
        <f t="array" ref="J2278">IF(C2278="","",
  IF(LEFT(C2278,4)="2025",
    IFERROR(VLOOKUP(C2278,{'2025'!B:B,'2025'!A:A},2,FALSE),""),
    IF(LEFT(C2278,4)="2026",
      IFERROR(VLOOKUP(C2278,{'2026'!B:B,'2026'!A:A},2,FALSE),""),
      ""
    )
  )
)</f>
        <v/>
      </c>
    </row>
    <row r="2279" ht="22.5" customHeight="1">
      <c r="A2279" s="350"/>
      <c r="B2279" s="350"/>
      <c r="C2279" s="350"/>
      <c r="D2279" s="350"/>
      <c r="E2279" s="350"/>
      <c r="F2279" s="350"/>
      <c r="G2279" s="350"/>
      <c r="H2279" s="350"/>
      <c r="I2279" s="350"/>
      <c r="J2279" s="350" t="str">
        <f t="array" ref="J2279">IF(C2279="","",
  IF(LEFT(C2279,4)="2025",
    IFERROR(VLOOKUP(C2279,{'2025'!B:B,'2025'!A:A},2,FALSE),""),
    IF(LEFT(C2279,4)="2026",
      IFERROR(VLOOKUP(C2279,{'2026'!B:B,'2026'!A:A},2,FALSE),""),
      ""
    )
  )
)</f>
        <v/>
      </c>
    </row>
    <row r="2280" ht="22.5" customHeight="1">
      <c r="A2280" s="350"/>
      <c r="B2280" s="350"/>
      <c r="C2280" s="350"/>
      <c r="D2280" s="350"/>
      <c r="E2280" s="350"/>
      <c r="F2280" s="350"/>
      <c r="G2280" s="350"/>
      <c r="H2280" s="350"/>
      <c r="I2280" s="350"/>
      <c r="J2280" s="350" t="str">
        <f t="array" ref="J2280">IF(C2280="","",
  IF(LEFT(C2280,4)="2025",
    IFERROR(VLOOKUP(C2280,{'2025'!B:B,'2025'!A:A},2,FALSE),""),
    IF(LEFT(C2280,4)="2026",
      IFERROR(VLOOKUP(C2280,{'2026'!B:B,'2026'!A:A},2,FALSE),""),
      ""
    )
  )
)</f>
        <v/>
      </c>
    </row>
    <row r="2281" ht="22.5" customHeight="1">
      <c r="A2281" s="350"/>
      <c r="B2281" s="350"/>
      <c r="C2281" s="350"/>
      <c r="D2281" s="350"/>
      <c r="E2281" s="350"/>
      <c r="F2281" s="350"/>
      <c r="G2281" s="350"/>
      <c r="H2281" s="350"/>
      <c r="I2281" s="350"/>
      <c r="J2281" s="350" t="str">
        <f t="array" ref="J2281">IF(C2281="","",
  IF(LEFT(C2281,4)="2025",
    IFERROR(VLOOKUP(C2281,{'2025'!B:B,'2025'!A:A},2,FALSE),""),
    IF(LEFT(C2281,4)="2026",
      IFERROR(VLOOKUP(C2281,{'2026'!B:B,'2026'!A:A},2,FALSE),""),
      ""
    )
  )
)</f>
        <v/>
      </c>
    </row>
    <row r="2282" ht="22.5" customHeight="1">
      <c r="A2282" s="350"/>
      <c r="B2282" s="350"/>
      <c r="C2282" s="350"/>
      <c r="D2282" s="350"/>
      <c r="E2282" s="350"/>
      <c r="F2282" s="350"/>
      <c r="G2282" s="350"/>
      <c r="H2282" s="350"/>
      <c r="I2282" s="350"/>
      <c r="J2282" s="350" t="str">
        <f t="array" ref="J2282">IF(C2282="","",
  IF(LEFT(C2282,4)="2025",
    IFERROR(VLOOKUP(C2282,{'2025'!B:B,'2025'!A:A},2,FALSE),""),
    IF(LEFT(C2282,4)="2026",
      IFERROR(VLOOKUP(C2282,{'2026'!B:B,'2026'!A:A},2,FALSE),""),
      ""
    )
  )
)</f>
        <v/>
      </c>
    </row>
    <row r="2283" ht="22.5" customHeight="1">
      <c r="A2283" s="350"/>
      <c r="B2283" s="350"/>
      <c r="C2283" s="350"/>
      <c r="D2283" s="350"/>
      <c r="E2283" s="350"/>
      <c r="F2283" s="350"/>
      <c r="G2283" s="350"/>
      <c r="H2283" s="350"/>
      <c r="I2283" s="350"/>
      <c r="J2283" s="350" t="str">
        <f t="array" ref="J2283">IF(C2283="","",
  IF(LEFT(C2283,4)="2025",
    IFERROR(VLOOKUP(C2283,{'2025'!B:B,'2025'!A:A},2,FALSE),""),
    IF(LEFT(C2283,4)="2026",
      IFERROR(VLOOKUP(C2283,{'2026'!B:B,'2026'!A:A},2,FALSE),""),
      ""
    )
  )
)</f>
        <v/>
      </c>
    </row>
    <row r="2284" ht="22.5" customHeight="1">
      <c r="A2284" s="350"/>
      <c r="B2284" s="350"/>
      <c r="C2284" s="350"/>
      <c r="D2284" s="350"/>
      <c r="E2284" s="350"/>
      <c r="F2284" s="350"/>
      <c r="G2284" s="350"/>
      <c r="H2284" s="350"/>
      <c r="I2284" s="350"/>
      <c r="J2284" s="350" t="str">
        <f t="array" ref="J2284">IF(C2284="","",
  IF(LEFT(C2284,4)="2025",
    IFERROR(VLOOKUP(C2284,{'2025'!B:B,'2025'!A:A},2,FALSE),""),
    IF(LEFT(C2284,4)="2026",
      IFERROR(VLOOKUP(C2284,{'2026'!B:B,'2026'!A:A},2,FALSE),""),
      ""
    )
  )
)</f>
        <v/>
      </c>
    </row>
    <row r="2285" ht="22.5" customHeight="1">
      <c r="A2285" s="350"/>
      <c r="B2285" s="350"/>
      <c r="C2285" s="350"/>
      <c r="D2285" s="350"/>
      <c r="E2285" s="350"/>
      <c r="F2285" s="350"/>
      <c r="G2285" s="350"/>
      <c r="H2285" s="350"/>
      <c r="I2285" s="350"/>
      <c r="J2285" s="350" t="str">
        <f t="array" ref="J2285">IF(C2285="","",
  IF(LEFT(C2285,4)="2025",
    IFERROR(VLOOKUP(C2285,{'2025'!B:B,'2025'!A:A},2,FALSE),""),
    IF(LEFT(C2285,4)="2026",
      IFERROR(VLOOKUP(C2285,{'2026'!B:B,'2026'!A:A},2,FALSE),""),
      ""
    )
  )
)</f>
        <v/>
      </c>
    </row>
    <row r="2286" ht="22.5" customHeight="1">
      <c r="A2286" s="350"/>
      <c r="B2286" s="350"/>
      <c r="C2286" s="350"/>
      <c r="D2286" s="350"/>
      <c r="E2286" s="350"/>
      <c r="F2286" s="350"/>
      <c r="G2286" s="350"/>
      <c r="H2286" s="350"/>
      <c r="I2286" s="350"/>
      <c r="J2286" s="350" t="str">
        <f t="array" ref="J2286">IF(C2286="","",
  IF(LEFT(C2286,4)="2025",
    IFERROR(VLOOKUP(C2286,{'2025'!B:B,'2025'!A:A},2,FALSE),""),
    IF(LEFT(C2286,4)="2026",
      IFERROR(VLOOKUP(C2286,{'2026'!B:B,'2026'!A:A},2,FALSE),""),
      ""
    )
  )
)</f>
        <v/>
      </c>
    </row>
    <row r="2287" ht="22.5" customHeight="1">
      <c r="A2287" s="350"/>
      <c r="B2287" s="350"/>
      <c r="C2287" s="350"/>
      <c r="D2287" s="350"/>
      <c r="E2287" s="350"/>
      <c r="F2287" s="350"/>
      <c r="G2287" s="350"/>
      <c r="H2287" s="350"/>
      <c r="I2287" s="350"/>
      <c r="J2287" s="350" t="str">
        <f t="array" ref="J2287">IF(C2287="","",
  IF(LEFT(C2287,4)="2025",
    IFERROR(VLOOKUP(C2287,{'2025'!B:B,'2025'!A:A},2,FALSE),""),
    IF(LEFT(C2287,4)="2026",
      IFERROR(VLOOKUP(C2287,{'2026'!B:B,'2026'!A:A},2,FALSE),""),
      ""
    )
  )
)</f>
        <v/>
      </c>
    </row>
    <row r="2288" ht="22.5" customHeight="1">
      <c r="A2288" s="350"/>
      <c r="B2288" s="350"/>
      <c r="C2288" s="350"/>
      <c r="D2288" s="350"/>
      <c r="E2288" s="350"/>
      <c r="F2288" s="350"/>
      <c r="G2288" s="350"/>
      <c r="H2288" s="350"/>
      <c r="I2288" s="350"/>
      <c r="J2288" s="350" t="str">
        <f t="array" ref="J2288">IF(C2288="","",
  IF(LEFT(C2288,4)="2025",
    IFERROR(VLOOKUP(C2288,{'2025'!B:B,'2025'!A:A},2,FALSE),""),
    IF(LEFT(C2288,4)="2026",
      IFERROR(VLOOKUP(C2288,{'2026'!B:B,'2026'!A:A},2,FALSE),""),
      ""
    )
  )
)</f>
        <v/>
      </c>
    </row>
    <row r="2289" ht="22.5" customHeight="1">
      <c r="A2289" s="350"/>
      <c r="B2289" s="350"/>
      <c r="C2289" s="350"/>
      <c r="D2289" s="350"/>
      <c r="E2289" s="350"/>
      <c r="F2289" s="350"/>
      <c r="G2289" s="350"/>
      <c r="H2289" s="350"/>
      <c r="I2289" s="350"/>
      <c r="J2289" s="350" t="str">
        <f t="array" ref="J2289">IF(C2289="","",
  IF(LEFT(C2289,4)="2025",
    IFERROR(VLOOKUP(C2289,{'2025'!B:B,'2025'!A:A},2,FALSE),""),
    IF(LEFT(C2289,4)="2026",
      IFERROR(VLOOKUP(C2289,{'2026'!B:B,'2026'!A:A},2,FALSE),""),
      ""
    )
  )
)</f>
        <v/>
      </c>
    </row>
    <row r="2290" ht="22.5" customHeight="1">
      <c r="A2290" s="350"/>
      <c r="B2290" s="350"/>
      <c r="C2290" s="350"/>
      <c r="D2290" s="350"/>
      <c r="E2290" s="350"/>
      <c r="F2290" s="350"/>
      <c r="G2290" s="350"/>
      <c r="H2290" s="350"/>
      <c r="I2290" s="350"/>
      <c r="J2290" s="350" t="str">
        <f t="array" ref="J2290">IF(C2290="","",
  IF(LEFT(C2290,4)="2025",
    IFERROR(VLOOKUP(C2290,{'2025'!B:B,'2025'!A:A},2,FALSE),""),
    IF(LEFT(C2290,4)="2026",
      IFERROR(VLOOKUP(C2290,{'2026'!B:B,'2026'!A:A},2,FALSE),""),
      ""
    )
  )
)</f>
        <v/>
      </c>
    </row>
    <row r="2291" ht="22.5" customHeight="1">
      <c r="A2291" s="350"/>
      <c r="B2291" s="350"/>
      <c r="C2291" s="350"/>
      <c r="D2291" s="350"/>
      <c r="E2291" s="350"/>
      <c r="F2291" s="350"/>
      <c r="G2291" s="350"/>
      <c r="H2291" s="350"/>
      <c r="I2291" s="350"/>
      <c r="J2291" s="350" t="str">
        <f t="array" ref="J2291">IF(C2291="","",
  IF(LEFT(C2291,4)="2025",
    IFERROR(VLOOKUP(C2291,{'2025'!B:B,'2025'!A:A},2,FALSE),""),
    IF(LEFT(C2291,4)="2026",
      IFERROR(VLOOKUP(C2291,{'2026'!B:B,'2026'!A:A},2,FALSE),""),
      ""
    )
  )
)</f>
        <v/>
      </c>
    </row>
    <row r="2292" ht="22.5" customHeight="1">
      <c r="A2292" s="350"/>
      <c r="B2292" s="350"/>
      <c r="C2292" s="350"/>
      <c r="D2292" s="350"/>
      <c r="E2292" s="350"/>
      <c r="F2292" s="350"/>
      <c r="G2292" s="350"/>
      <c r="H2292" s="350"/>
      <c r="I2292" s="350"/>
      <c r="J2292" s="350" t="str">
        <f t="array" ref="J2292">IF(C2292="","",
  IF(LEFT(C2292,4)="2025",
    IFERROR(VLOOKUP(C2292,{'2025'!B:B,'2025'!A:A},2,FALSE),""),
    IF(LEFT(C2292,4)="2026",
      IFERROR(VLOOKUP(C2292,{'2026'!B:B,'2026'!A:A},2,FALSE),""),
      ""
    )
  )
)</f>
        <v/>
      </c>
    </row>
    <row r="2293" ht="22.5" customHeight="1">
      <c r="A2293" s="350"/>
      <c r="B2293" s="350"/>
      <c r="C2293" s="350"/>
      <c r="D2293" s="350"/>
      <c r="E2293" s="350"/>
      <c r="F2293" s="350"/>
      <c r="G2293" s="350"/>
      <c r="H2293" s="350"/>
      <c r="I2293" s="350"/>
      <c r="J2293" s="350" t="str">
        <f t="array" ref="J2293">IF(C2293="","",
  IF(LEFT(C2293,4)="2025",
    IFERROR(VLOOKUP(C2293,{'2025'!B:B,'2025'!A:A},2,FALSE),""),
    IF(LEFT(C2293,4)="2026",
      IFERROR(VLOOKUP(C2293,{'2026'!B:B,'2026'!A:A},2,FALSE),""),
      ""
    )
  )
)</f>
        <v/>
      </c>
    </row>
    <row r="2294" ht="22.5" customHeight="1">
      <c r="A2294" s="350"/>
      <c r="B2294" s="350"/>
      <c r="C2294" s="350"/>
      <c r="D2294" s="350"/>
      <c r="E2294" s="350"/>
      <c r="F2294" s="350"/>
      <c r="G2294" s="350"/>
      <c r="H2294" s="350"/>
      <c r="I2294" s="350"/>
      <c r="J2294" s="350" t="str">
        <f t="array" ref="J2294">IF(C2294="","",
  IF(LEFT(C2294,4)="2025",
    IFERROR(VLOOKUP(C2294,{'2025'!B:B,'2025'!A:A},2,FALSE),""),
    IF(LEFT(C2294,4)="2026",
      IFERROR(VLOOKUP(C2294,{'2026'!B:B,'2026'!A:A},2,FALSE),""),
      ""
    )
  )
)</f>
        <v/>
      </c>
    </row>
    <row r="2295" ht="22.5" customHeight="1">
      <c r="A2295" s="350"/>
      <c r="B2295" s="350"/>
      <c r="C2295" s="350"/>
      <c r="D2295" s="350"/>
      <c r="E2295" s="350"/>
      <c r="F2295" s="350"/>
      <c r="G2295" s="350"/>
      <c r="H2295" s="350"/>
      <c r="I2295" s="350"/>
      <c r="J2295" s="350" t="str">
        <f t="array" ref="J2295">IF(C2295="","",
  IF(LEFT(C2295,4)="2025",
    IFERROR(VLOOKUP(C2295,{'2025'!B:B,'2025'!A:A},2,FALSE),""),
    IF(LEFT(C2295,4)="2026",
      IFERROR(VLOOKUP(C2295,{'2026'!B:B,'2026'!A:A},2,FALSE),""),
      ""
    )
  )
)</f>
        <v/>
      </c>
    </row>
    <row r="2296" ht="22.5" customHeight="1">
      <c r="A2296" s="350"/>
      <c r="B2296" s="350"/>
      <c r="C2296" s="350"/>
      <c r="D2296" s="350"/>
      <c r="E2296" s="350"/>
      <c r="F2296" s="350"/>
      <c r="G2296" s="350"/>
      <c r="H2296" s="350"/>
      <c r="I2296" s="350"/>
      <c r="J2296" s="350" t="str">
        <f t="array" ref="J2296">IF(C2296="","",
  IF(LEFT(C2296,4)="2025",
    IFERROR(VLOOKUP(C2296,{'2025'!B:B,'2025'!A:A},2,FALSE),""),
    IF(LEFT(C2296,4)="2026",
      IFERROR(VLOOKUP(C2296,{'2026'!B:B,'2026'!A:A},2,FALSE),""),
      ""
    )
  )
)</f>
        <v/>
      </c>
    </row>
    <row r="2297" ht="22.5" customHeight="1">
      <c r="A2297" s="350"/>
      <c r="B2297" s="350"/>
      <c r="C2297" s="350"/>
      <c r="D2297" s="350"/>
      <c r="E2297" s="350"/>
      <c r="F2297" s="350"/>
      <c r="G2297" s="350"/>
      <c r="H2297" s="350"/>
      <c r="I2297" s="350"/>
      <c r="J2297" s="350" t="str">
        <f t="array" ref="J2297">IF(C2297="","",
  IF(LEFT(C2297,4)="2025",
    IFERROR(VLOOKUP(C2297,{'2025'!B:B,'2025'!A:A},2,FALSE),""),
    IF(LEFT(C2297,4)="2026",
      IFERROR(VLOOKUP(C2297,{'2026'!B:B,'2026'!A:A},2,FALSE),""),
      ""
    )
  )
)</f>
        <v/>
      </c>
    </row>
    <row r="2298" ht="22.5" customHeight="1">
      <c r="A2298" s="350"/>
      <c r="B2298" s="350"/>
      <c r="C2298" s="350"/>
      <c r="D2298" s="350"/>
      <c r="E2298" s="350"/>
      <c r="F2298" s="350"/>
      <c r="G2298" s="350"/>
      <c r="H2298" s="350"/>
      <c r="I2298" s="350"/>
      <c r="J2298" s="350" t="str">
        <f t="array" ref="J2298">IF(C2298="","",
  IF(LEFT(C2298,4)="2025",
    IFERROR(VLOOKUP(C2298,{'2025'!B:B,'2025'!A:A},2,FALSE),""),
    IF(LEFT(C2298,4)="2026",
      IFERROR(VLOOKUP(C2298,{'2026'!B:B,'2026'!A:A},2,FALSE),""),
      ""
    )
  )
)</f>
        <v/>
      </c>
    </row>
    <row r="2299" ht="22.5" customHeight="1">
      <c r="A2299" s="350"/>
      <c r="B2299" s="350"/>
      <c r="C2299" s="350"/>
      <c r="D2299" s="350"/>
      <c r="E2299" s="350"/>
      <c r="F2299" s="350"/>
      <c r="G2299" s="350"/>
      <c r="H2299" s="350"/>
      <c r="I2299" s="350"/>
      <c r="J2299" s="350" t="str">
        <f t="array" ref="J2299">IF(C2299="","",
  IF(LEFT(C2299,4)="2025",
    IFERROR(VLOOKUP(C2299,{'2025'!B:B,'2025'!A:A},2,FALSE),""),
    IF(LEFT(C2299,4)="2026",
      IFERROR(VLOOKUP(C2299,{'2026'!B:B,'2026'!A:A},2,FALSE),""),
      ""
    )
  )
)</f>
        <v/>
      </c>
    </row>
    <row r="2300" ht="22.5" customHeight="1">
      <c r="A2300" s="350"/>
      <c r="B2300" s="350"/>
      <c r="C2300" s="350"/>
      <c r="D2300" s="350"/>
      <c r="E2300" s="350"/>
      <c r="F2300" s="350"/>
      <c r="G2300" s="350"/>
      <c r="H2300" s="350"/>
      <c r="I2300" s="350"/>
      <c r="J2300" s="350" t="str">
        <f t="array" ref="J2300">IF(C2300="","",
  IF(LEFT(C2300,4)="2025",
    IFERROR(VLOOKUP(C2300,{'2025'!B:B,'2025'!A:A},2,FALSE),""),
    IF(LEFT(C2300,4)="2026",
      IFERROR(VLOOKUP(C2300,{'2026'!B:B,'2026'!A:A},2,FALSE),""),
      ""
    )
  )
)</f>
        <v/>
      </c>
    </row>
    <row r="2301" ht="22.5" customHeight="1">
      <c r="A2301" s="350"/>
      <c r="B2301" s="350"/>
      <c r="C2301" s="350"/>
      <c r="D2301" s="350"/>
      <c r="E2301" s="350"/>
      <c r="F2301" s="350"/>
      <c r="G2301" s="350"/>
      <c r="H2301" s="350"/>
      <c r="I2301" s="350"/>
      <c r="J2301" s="350" t="str">
        <f t="array" ref="J2301">IF(C2301="","",
  IF(LEFT(C2301,4)="2025",
    IFERROR(VLOOKUP(C2301,{'2025'!B:B,'2025'!A:A},2,FALSE),""),
    IF(LEFT(C2301,4)="2026",
      IFERROR(VLOOKUP(C2301,{'2026'!B:B,'2026'!A:A},2,FALSE),""),
      ""
    )
  )
)</f>
        <v/>
      </c>
    </row>
    <row r="2302" ht="22.5" customHeight="1">
      <c r="A2302" s="350"/>
      <c r="B2302" s="350"/>
      <c r="C2302" s="350"/>
      <c r="D2302" s="350"/>
      <c r="E2302" s="350"/>
      <c r="F2302" s="350"/>
      <c r="G2302" s="350"/>
      <c r="H2302" s="350"/>
      <c r="I2302" s="350"/>
      <c r="J2302" s="350" t="str">
        <f t="array" ref="J2302">IF(C2302="","",
  IF(LEFT(C2302,4)="2025",
    IFERROR(VLOOKUP(C2302,{'2025'!B:B,'2025'!A:A},2,FALSE),""),
    IF(LEFT(C2302,4)="2026",
      IFERROR(VLOOKUP(C2302,{'2026'!B:B,'2026'!A:A},2,FALSE),""),
      ""
    )
  )
)</f>
        <v/>
      </c>
    </row>
    <row r="2303" ht="22.5" customHeight="1">
      <c r="A2303" s="350"/>
      <c r="B2303" s="350"/>
      <c r="C2303" s="350"/>
      <c r="D2303" s="350"/>
      <c r="E2303" s="350"/>
      <c r="F2303" s="350"/>
      <c r="G2303" s="350"/>
      <c r="H2303" s="350"/>
      <c r="I2303" s="350"/>
      <c r="J2303" s="350" t="str">
        <f t="array" ref="J2303">IF(C2303="","",
  IF(LEFT(C2303,4)="2025",
    IFERROR(VLOOKUP(C2303,{'2025'!B:B,'2025'!A:A},2,FALSE),""),
    IF(LEFT(C2303,4)="2026",
      IFERROR(VLOOKUP(C2303,{'2026'!B:B,'2026'!A:A},2,FALSE),""),
      ""
    )
  )
)</f>
        <v/>
      </c>
    </row>
    <row r="2304" ht="22.5" customHeight="1">
      <c r="A2304" s="350"/>
      <c r="B2304" s="350"/>
      <c r="C2304" s="350"/>
      <c r="D2304" s="350"/>
      <c r="E2304" s="350"/>
      <c r="F2304" s="350"/>
      <c r="G2304" s="350"/>
      <c r="H2304" s="350"/>
      <c r="I2304" s="350"/>
      <c r="J2304" s="350" t="str">
        <f t="array" ref="J2304">IF(C2304="","",
  IF(LEFT(C2304,4)="2025",
    IFERROR(VLOOKUP(C2304,{'2025'!B:B,'2025'!A:A},2,FALSE),""),
    IF(LEFT(C2304,4)="2026",
      IFERROR(VLOOKUP(C2304,{'2026'!B:B,'2026'!A:A},2,FALSE),""),
      ""
    )
  )
)</f>
        <v/>
      </c>
    </row>
    <row r="2305" ht="22.5" customHeight="1">
      <c r="A2305" s="350"/>
      <c r="B2305" s="350"/>
      <c r="C2305" s="350"/>
      <c r="D2305" s="350"/>
      <c r="E2305" s="350"/>
      <c r="F2305" s="350"/>
      <c r="G2305" s="350"/>
      <c r="H2305" s="350"/>
      <c r="I2305" s="350"/>
      <c r="J2305" s="350" t="str">
        <f t="array" ref="J2305">IF(C2305="","",
  IF(LEFT(C2305,4)="2025",
    IFERROR(VLOOKUP(C2305,{'2025'!B:B,'2025'!A:A},2,FALSE),""),
    IF(LEFT(C2305,4)="2026",
      IFERROR(VLOOKUP(C2305,{'2026'!B:B,'2026'!A:A},2,FALSE),""),
      ""
    )
  )
)</f>
        <v/>
      </c>
    </row>
    <row r="2306" ht="22.5" customHeight="1">
      <c r="A2306" s="350"/>
      <c r="B2306" s="350"/>
      <c r="C2306" s="350"/>
      <c r="D2306" s="350"/>
      <c r="E2306" s="350"/>
      <c r="F2306" s="350"/>
      <c r="G2306" s="350"/>
      <c r="H2306" s="350"/>
      <c r="I2306" s="350"/>
      <c r="J2306" s="350" t="str">
        <f t="array" ref="J2306">IF(C2306="","",
  IF(LEFT(C2306,4)="2025",
    IFERROR(VLOOKUP(C2306,{'2025'!B:B,'2025'!A:A},2,FALSE),""),
    IF(LEFT(C2306,4)="2026",
      IFERROR(VLOOKUP(C2306,{'2026'!B:B,'2026'!A:A},2,FALSE),""),
      ""
    )
  )
)</f>
        <v/>
      </c>
    </row>
    <row r="2307" ht="22.5" customHeight="1">
      <c r="A2307" s="350"/>
      <c r="B2307" s="350"/>
      <c r="C2307" s="350"/>
      <c r="D2307" s="350"/>
      <c r="E2307" s="350"/>
      <c r="F2307" s="350"/>
      <c r="G2307" s="350"/>
      <c r="H2307" s="350"/>
      <c r="I2307" s="350"/>
      <c r="J2307" s="350" t="str">
        <f t="array" ref="J2307">IF(C2307="","",
  IF(LEFT(C2307,4)="2025",
    IFERROR(VLOOKUP(C2307,{'2025'!B:B,'2025'!A:A},2,FALSE),""),
    IF(LEFT(C2307,4)="2026",
      IFERROR(VLOOKUP(C2307,{'2026'!B:B,'2026'!A:A},2,FALSE),""),
      ""
    )
  )
)</f>
        <v/>
      </c>
    </row>
    <row r="2308" ht="22.5" customHeight="1">
      <c r="A2308" s="350"/>
      <c r="B2308" s="350"/>
      <c r="C2308" s="350"/>
      <c r="D2308" s="350"/>
      <c r="E2308" s="350"/>
      <c r="F2308" s="350"/>
      <c r="G2308" s="350"/>
      <c r="H2308" s="350"/>
      <c r="I2308" s="350"/>
      <c r="J2308" s="350" t="str">
        <f t="array" ref="J2308">IF(C2308="","",
  IF(LEFT(C2308,4)="2025",
    IFERROR(VLOOKUP(C2308,{'2025'!B:B,'2025'!A:A},2,FALSE),""),
    IF(LEFT(C2308,4)="2026",
      IFERROR(VLOOKUP(C2308,{'2026'!B:B,'2026'!A:A},2,FALSE),""),
      ""
    )
  )
)</f>
        <v/>
      </c>
    </row>
    <row r="2309" ht="22.5" customHeight="1">
      <c r="A2309" s="350"/>
      <c r="B2309" s="350"/>
      <c r="C2309" s="350"/>
      <c r="D2309" s="350"/>
      <c r="E2309" s="350"/>
      <c r="F2309" s="350"/>
      <c r="G2309" s="350"/>
      <c r="H2309" s="350"/>
      <c r="I2309" s="350"/>
      <c r="J2309" s="350" t="str">
        <f t="array" ref="J2309">IF(C2309="","",
  IF(LEFT(C2309,4)="2025",
    IFERROR(VLOOKUP(C2309,{'2025'!B:B,'2025'!A:A},2,FALSE),""),
    IF(LEFT(C2309,4)="2026",
      IFERROR(VLOOKUP(C2309,{'2026'!B:B,'2026'!A:A},2,FALSE),""),
      ""
    )
  )
)</f>
        <v/>
      </c>
    </row>
    <row r="2310" ht="22.5" customHeight="1">
      <c r="A2310" s="350"/>
      <c r="B2310" s="350"/>
      <c r="C2310" s="350"/>
      <c r="D2310" s="350"/>
      <c r="E2310" s="350"/>
      <c r="F2310" s="350"/>
      <c r="G2310" s="350"/>
      <c r="H2310" s="350"/>
      <c r="I2310" s="350"/>
      <c r="J2310" s="350" t="str">
        <f t="array" ref="J2310">IF(C2310="","",
  IF(LEFT(C2310,4)="2025",
    IFERROR(VLOOKUP(C2310,{'2025'!B:B,'2025'!A:A},2,FALSE),""),
    IF(LEFT(C2310,4)="2026",
      IFERROR(VLOOKUP(C2310,{'2026'!B:B,'2026'!A:A},2,FALSE),""),
      ""
    )
  )
)</f>
        <v/>
      </c>
    </row>
    <row r="2311" ht="22.5" customHeight="1">
      <c r="A2311" s="350"/>
      <c r="B2311" s="350"/>
      <c r="C2311" s="350"/>
      <c r="D2311" s="350"/>
      <c r="E2311" s="350"/>
      <c r="F2311" s="350"/>
      <c r="G2311" s="350"/>
      <c r="H2311" s="350"/>
      <c r="I2311" s="350"/>
      <c r="J2311" s="350" t="str">
        <f t="array" ref="J2311">IF(C2311="","",
  IF(LEFT(C2311,4)="2025",
    IFERROR(VLOOKUP(C2311,{'2025'!B:B,'2025'!A:A},2,FALSE),""),
    IF(LEFT(C2311,4)="2026",
      IFERROR(VLOOKUP(C2311,{'2026'!B:B,'2026'!A:A},2,FALSE),""),
      ""
    )
  )
)</f>
        <v/>
      </c>
    </row>
    <row r="2312" ht="22.5" customHeight="1">
      <c r="A2312" s="350"/>
      <c r="B2312" s="350"/>
      <c r="C2312" s="350"/>
      <c r="D2312" s="350"/>
      <c r="E2312" s="350"/>
      <c r="F2312" s="350"/>
      <c r="G2312" s="350"/>
      <c r="H2312" s="350"/>
      <c r="I2312" s="350"/>
      <c r="J2312" s="350" t="str">
        <f t="array" ref="J2312">IF(C2312="","",
  IF(LEFT(C2312,4)="2025",
    IFERROR(VLOOKUP(C2312,{'2025'!B:B,'2025'!A:A},2,FALSE),""),
    IF(LEFT(C2312,4)="2026",
      IFERROR(VLOOKUP(C2312,{'2026'!B:B,'2026'!A:A},2,FALSE),""),
      ""
    )
  )
)</f>
        <v/>
      </c>
    </row>
    <row r="2313" ht="22.5" customHeight="1">
      <c r="A2313" s="350"/>
      <c r="B2313" s="350"/>
      <c r="C2313" s="350"/>
      <c r="D2313" s="350"/>
      <c r="E2313" s="350"/>
      <c r="F2313" s="350"/>
      <c r="G2313" s="350"/>
      <c r="H2313" s="350"/>
      <c r="I2313" s="350"/>
      <c r="J2313" s="350" t="str">
        <f t="array" ref="J2313">IF(C2313="","",
  IF(LEFT(C2313,4)="2025",
    IFERROR(VLOOKUP(C2313,{'2025'!B:B,'2025'!A:A},2,FALSE),""),
    IF(LEFT(C2313,4)="2026",
      IFERROR(VLOOKUP(C2313,{'2026'!B:B,'2026'!A:A},2,FALSE),""),
      ""
    )
  )
)</f>
        <v/>
      </c>
    </row>
    <row r="2314" ht="22.5" customHeight="1">
      <c r="A2314" s="350"/>
      <c r="B2314" s="350"/>
      <c r="C2314" s="350"/>
      <c r="D2314" s="350"/>
      <c r="E2314" s="350"/>
      <c r="F2314" s="350"/>
      <c r="G2314" s="350"/>
      <c r="H2314" s="350"/>
      <c r="I2314" s="350"/>
      <c r="J2314" s="350" t="str">
        <f t="array" ref="J2314">IF(C2314="","",
  IF(LEFT(C2314,4)="2025",
    IFERROR(VLOOKUP(C2314,{'2025'!B:B,'2025'!A:A},2,FALSE),""),
    IF(LEFT(C2314,4)="2026",
      IFERROR(VLOOKUP(C2314,{'2026'!B:B,'2026'!A:A},2,FALSE),""),
      ""
    )
  )
)</f>
        <v/>
      </c>
    </row>
    <row r="2315" ht="22.5" customHeight="1">
      <c r="A2315" s="350"/>
      <c r="B2315" s="350"/>
      <c r="C2315" s="350"/>
      <c r="D2315" s="350"/>
      <c r="E2315" s="350"/>
      <c r="F2315" s="350"/>
      <c r="G2315" s="350"/>
      <c r="H2315" s="350"/>
      <c r="I2315" s="350"/>
      <c r="J2315" s="350" t="str">
        <f t="array" ref="J2315">IF(C2315="","",
  IF(LEFT(C2315,4)="2025",
    IFERROR(VLOOKUP(C2315,{'2025'!B:B,'2025'!A:A},2,FALSE),""),
    IF(LEFT(C2315,4)="2026",
      IFERROR(VLOOKUP(C2315,{'2026'!B:B,'2026'!A:A},2,FALSE),""),
      ""
    )
  )
)</f>
        <v/>
      </c>
    </row>
    <row r="2316" ht="22.5" customHeight="1">
      <c r="A2316" s="350"/>
      <c r="B2316" s="350"/>
      <c r="C2316" s="350"/>
      <c r="D2316" s="350"/>
      <c r="E2316" s="350"/>
      <c r="F2316" s="350"/>
      <c r="G2316" s="350"/>
      <c r="H2316" s="350"/>
      <c r="I2316" s="350"/>
      <c r="J2316" s="350" t="str">
        <f t="array" ref="J2316">IF(C2316="","",
  IF(LEFT(C2316,4)="2025",
    IFERROR(VLOOKUP(C2316,{'2025'!B:B,'2025'!A:A},2,FALSE),""),
    IF(LEFT(C2316,4)="2026",
      IFERROR(VLOOKUP(C2316,{'2026'!B:B,'2026'!A:A},2,FALSE),""),
      ""
    )
  )
)</f>
        <v/>
      </c>
    </row>
    <row r="2317" ht="22.5" customHeight="1">
      <c r="A2317" s="350"/>
      <c r="B2317" s="350"/>
      <c r="C2317" s="350"/>
      <c r="D2317" s="350"/>
      <c r="E2317" s="350"/>
      <c r="F2317" s="350"/>
      <c r="G2317" s="350"/>
      <c r="H2317" s="350"/>
      <c r="I2317" s="350"/>
      <c r="J2317" s="350" t="str">
        <f t="array" ref="J2317">IF(C2317="","",
  IF(LEFT(C2317,4)="2025",
    IFERROR(VLOOKUP(C2317,{'2025'!B:B,'2025'!A:A},2,FALSE),""),
    IF(LEFT(C2317,4)="2026",
      IFERROR(VLOOKUP(C2317,{'2026'!B:B,'2026'!A:A},2,FALSE),""),
      ""
    )
  )
)</f>
        <v/>
      </c>
    </row>
    <row r="2318" ht="22.5" customHeight="1">
      <c r="A2318" s="350"/>
      <c r="B2318" s="350"/>
      <c r="C2318" s="350"/>
      <c r="D2318" s="350"/>
      <c r="E2318" s="350"/>
      <c r="F2318" s="350"/>
      <c r="G2318" s="350"/>
      <c r="H2318" s="350"/>
      <c r="I2318" s="350"/>
      <c r="J2318" s="350" t="str">
        <f t="array" ref="J2318">IF(C2318="","",
  IF(LEFT(C2318,4)="2025",
    IFERROR(VLOOKUP(C2318,{'2025'!B:B,'2025'!A:A},2,FALSE),""),
    IF(LEFT(C2318,4)="2026",
      IFERROR(VLOOKUP(C2318,{'2026'!B:B,'2026'!A:A},2,FALSE),""),
      ""
    )
  )
)</f>
        <v/>
      </c>
    </row>
    <row r="2319" ht="22.5" customHeight="1">
      <c r="A2319" s="350"/>
      <c r="B2319" s="350"/>
      <c r="C2319" s="350"/>
      <c r="D2319" s="350"/>
      <c r="E2319" s="350"/>
      <c r="F2319" s="350"/>
      <c r="G2319" s="350"/>
      <c r="H2319" s="350"/>
      <c r="I2319" s="350"/>
      <c r="J2319" s="350" t="str">
        <f t="array" ref="J2319">IF(C2319="","",
  IF(LEFT(C2319,4)="2025",
    IFERROR(VLOOKUP(C2319,{'2025'!B:B,'2025'!A:A},2,FALSE),""),
    IF(LEFT(C2319,4)="2026",
      IFERROR(VLOOKUP(C2319,{'2026'!B:B,'2026'!A:A},2,FALSE),""),
      ""
    )
  )
)</f>
        <v/>
      </c>
    </row>
    <row r="2320" ht="22.5" customHeight="1">
      <c r="A2320" s="350"/>
      <c r="B2320" s="350"/>
      <c r="C2320" s="350"/>
      <c r="D2320" s="350"/>
      <c r="E2320" s="350"/>
      <c r="F2320" s="350"/>
      <c r="G2320" s="350"/>
      <c r="H2320" s="350"/>
      <c r="I2320" s="350"/>
      <c r="J2320" s="350" t="str">
        <f t="array" ref="J2320">IF(C2320="","",
  IF(LEFT(C2320,4)="2025",
    IFERROR(VLOOKUP(C2320,{'2025'!B:B,'2025'!A:A},2,FALSE),""),
    IF(LEFT(C2320,4)="2026",
      IFERROR(VLOOKUP(C2320,{'2026'!B:B,'2026'!A:A},2,FALSE),""),
      ""
    )
  )
)</f>
        <v/>
      </c>
    </row>
    <row r="2321" ht="22.5" customHeight="1">
      <c r="A2321" s="350"/>
      <c r="B2321" s="350"/>
      <c r="C2321" s="350"/>
      <c r="D2321" s="350"/>
      <c r="E2321" s="350"/>
      <c r="F2321" s="350"/>
      <c r="G2321" s="350"/>
      <c r="H2321" s="350"/>
      <c r="I2321" s="350"/>
      <c r="J2321" s="350" t="str">
        <f t="array" ref="J2321">IF(C2321="","",
  IF(LEFT(C2321,4)="2025",
    IFERROR(VLOOKUP(C2321,{'2025'!B:B,'2025'!A:A},2,FALSE),""),
    IF(LEFT(C2321,4)="2026",
      IFERROR(VLOOKUP(C2321,{'2026'!B:B,'2026'!A:A},2,FALSE),""),
      ""
    )
  )
)</f>
        <v/>
      </c>
    </row>
    <row r="2322" ht="22.5" customHeight="1">
      <c r="A2322" s="350"/>
      <c r="B2322" s="350"/>
      <c r="C2322" s="350"/>
      <c r="D2322" s="350"/>
      <c r="E2322" s="350"/>
      <c r="F2322" s="350"/>
      <c r="G2322" s="350"/>
      <c r="H2322" s="350"/>
      <c r="I2322" s="350"/>
      <c r="J2322" s="350" t="str">
        <f t="array" ref="J2322">IF(C2322="","",
  IF(LEFT(C2322,4)="2025",
    IFERROR(VLOOKUP(C2322,{'2025'!B:B,'2025'!A:A},2,FALSE),""),
    IF(LEFT(C2322,4)="2026",
      IFERROR(VLOOKUP(C2322,{'2026'!B:B,'2026'!A:A},2,FALSE),""),
      ""
    )
  )
)</f>
        <v/>
      </c>
    </row>
    <row r="2323" ht="22.5" customHeight="1">
      <c r="A2323" s="350"/>
      <c r="B2323" s="350"/>
      <c r="C2323" s="350"/>
      <c r="D2323" s="350"/>
      <c r="E2323" s="350"/>
      <c r="F2323" s="350"/>
      <c r="G2323" s="350"/>
      <c r="H2323" s="350"/>
      <c r="I2323" s="350"/>
      <c r="J2323" s="350" t="str">
        <f t="array" ref="J2323">IF(C2323="","",
  IF(LEFT(C2323,4)="2025",
    IFERROR(VLOOKUP(C2323,{'2025'!B:B,'2025'!A:A},2,FALSE),""),
    IF(LEFT(C2323,4)="2026",
      IFERROR(VLOOKUP(C2323,{'2026'!B:B,'2026'!A:A},2,FALSE),""),
      ""
    )
  )
)</f>
        <v/>
      </c>
    </row>
    <row r="2324" ht="22.5" customHeight="1">
      <c r="A2324" s="350"/>
      <c r="B2324" s="350"/>
      <c r="C2324" s="350"/>
      <c r="D2324" s="350"/>
      <c r="E2324" s="350"/>
      <c r="F2324" s="350"/>
      <c r="G2324" s="350"/>
      <c r="H2324" s="350"/>
      <c r="I2324" s="350"/>
      <c r="J2324" s="350" t="str">
        <f t="array" ref="J2324">IF(C2324="","",
  IF(LEFT(C2324,4)="2025",
    IFERROR(VLOOKUP(C2324,{'2025'!B:B,'2025'!A:A},2,FALSE),""),
    IF(LEFT(C2324,4)="2026",
      IFERROR(VLOOKUP(C2324,{'2026'!B:B,'2026'!A:A},2,FALSE),""),
      ""
    )
  )
)</f>
        <v/>
      </c>
    </row>
    <row r="2325" ht="22.5" customHeight="1">
      <c r="A2325" s="350"/>
      <c r="B2325" s="350"/>
      <c r="C2325" s="350"/>
      <c r="D2325" s="350"/>
      <c r="E2325" s="350"/>
      <c r="F2325" s="350"/>
      <c r="G2325" s="350"/>
      <c r="H2325" s="350"/>
      <c r="I2325" s="350"/>
      <c r="J2325" s="350" t="str">
        <f t="array" ref="J2325">IF(C2325="","",
  IF(LEFT(C2325,4)="2025",
    IFERROR(VLOOKUP(C2325,{'2025'!B:B,'2025'!A:A},2,FALSE),""),
    IF(LEFT(C2325,4)="2026",
      IFERROR(VLOOKUP(C2325,{'2026'!B:B,'2026'!A:A},2,FALSE),""),
      ""
    )
  )
)</f>
        <v/>
      </c>
    </row>
    <row r="2326" ht="22.5" customHeight="1">
      <c r="A2326" s="350"/>
      <c r="B2326" s="350"/>
      <c r="C2326" s="350"/>
      <c r="D2326" s="350"/>
      <c r="E2326" s="350"/>
      <c r="F2326" s="350"/>
      <c r="G2326" s="350"/>
      <c r="H2326" s="350"/>
      <c r="I2326" s="350"/>
      <c r="J2326" s="350" t="str">
        <f t="array" ref="J2326">IF(C2326="","",
  IF(LEFT(C2326,4)="2025",
    IFERROR(VLOOKUP(C2326,{'2025'!B:B,'2025'!A:A},2,FALSE),""),
    IF(LEFT(C2326,4)="2026",
      IFERROR(VLOOKUP(C2326,{'2026'!B:B,'2026'!A:A},2,FALSE),""),
      ""
    )
  )
)</f>
        <v/>
      </c>
    </row>
    <row r="2327" ht="22.5" customHeight="1">
      <c r="A2327" s="350"/>
      <c r="B2327" s="350"/>
      <c r="C2327" s="350"/>
      <c r="D2327" s="350"/>
      <c r="E2327" s="350"/>
      <c r="F2327" s="350"/>
      <c r="G2327" s="350"/>
      <c r="H2327" s="350"/>
      <c r="I2327" s="350"/>
      <c r="J2327" s="350" t="str">
        <f t="array" ref="J2327">IF(C2327="","",
  IF(LEFT(C2327,4)="2025",
    IFERROR(VLOOKUP(C2327,{'2025'!B:B,'2025'!A:A},2,FALSE),""),
    IF(LEFT(C2327,4)="2026",
      IFERROR(VLOOKUP(C2327,{'2026'!B:B,'2026'!A:A},2,FALSE),""),
      ""
    )
  )
)</f>
        <v/>
      </c>
    </row>
    <row r="2328" ht="22.5" customHeight="1">
      <c r="A2328" s="350"/>
      <c r="B2328" s="350"/>
      <c r="C2328" s="350"/>
      <c r="D2328" s="350"/>
      <c r="E2328" s="350"/>
      <c r="F2328" s="350"/>
      <c r="G2328" s="350"/>
      <c r="H2328" s="350"/>
      <c r="I2328" s="350"/>
      <c r="J2328" s="350" t="str">
        <f t="array" ref="J2328">IF(C2328="","",
  IF(LEFT(C2328,4)="2025",
    IFERROR(VLOOKUP(C2328,{'2025'!B:B,'2025'!A:A},2,FALSE),""),
    IF(LEFT(C2328,4)="2026",
      IFERROR(VLOOKUP(C2328,{'2026'!B:B,'2026'!A:A},2,FALSE),""),
      ""
    )
  )
)</f>
        <v/>
      </c>
    </row>
    <row r="2329" ht="22.5" customHeight="1">
      <c r="A2329" s="350"/>
      <c r="B2329" s="350"/>
      <c r="C2329" s="350"/>
      <c r="D2329" s="350"/>
      <c r="E2329" s="350"/>
      <c r="F2329" s="350"/>
      <c r="G2329" s="350"/>
      <c r="H2329" s="350"/>
      <c r="I2329" s="350"/>
      <c r="J2329" s="350" t="str">
        <f t="array" ref="J2329">IF(C2329="","",
  IF(LEFT(C2329,4)="2025",
    IFERROR(VLOOKUP(C2329,{'2025'!B:B,'2025'!A:A},2,FALSE),""),
    IF(LEFT(C2329,4)="2026",
      IFERROR(VLOOKUP(C2329,{'2026'!B:B,'2026'!A:A},2,FALSE),""),
      ""
    )
  )
)</f>
        <v/>
      </c>
    </row>
    <row r="2330" ht="22.5" customHeight="1">
      <c r="A2330" s="350"/>
      <c r="B2330" s="350"/>
      <c r="C2330" s="350"/>
      <c r="D2330" s="350"/>
      <c r="E2330" s="350"/>
      <c r="F2330" s="350"/>
      <c r="G2330" s="350"/>
      <c r="H2330" s="350"/>
      <c r="I2330" s="350"/>
      <c r="J2330" s="350" t="str">
        <f t="array" ref="J2330">IF(C2330="","",
  IF(LEFT(C2330,4)="2025",
    IFERROR(VLOOKUP(C2330,{'2025'!B:B,'2025'!A:A},2,FALSE),""),
    IF(LEFT(C2330,4)="2026",
      IFERROR(VLOOKUP(C2330,{'2026'!B:B,'2026'!A:A},2,FALSE),""),
      ""
    )
  )
)</f>
        <v/>
      </c>
    </row>
    <row r="2331" ht="22.5" customHeight="1">
      <c r="A2331" s="350"/>
      <c r="B2331" s="350"/>
      <c r="C2331" s="350"/>
      <c r="D2331" s="350"/>
      <c r="E2331" s="350"/>
      <c r="F2331" s="350"/>
      <c r="G2331" s="350"/>
      <c r="H2331" s="350"/>
      <c r="I2331" s="350"/>
      <c r="J2331" s="350" t="str">
        <f t="array" ref="J2331">IF(C2331="","",
  IF(LEFT(C2331,4)="2025",
    IFERROR(VLOOKUP(C2331,{'2025'!B:B,'2025'!A:A},2,FALSE),""),
    IF(LEFT(C2331,4)="2026",
      IFERROR(VLOOKUP(C2331,{'2026'!B:B,'2026'!A:A},2,FALSE),""),
      ""
    )
  )
)</f>
        <v/>
      </c>
    </row>
    <row r="2332" ht="22.5" customHeight="1">
      <c r="A2332" s="350"/>
      <c r="B2332" s="350"/>
      <c r="C2332" s="350"/>
      <c r="D2332" s="350"/>
      <c r="E2332" s="350"/>
      <c r="F2332" s="350"/>
      <c r="G2332" s="350"/>
      <c r="H2332" s="350"/>
      <c r="I2332" s="350"/>
      <c r="J2332" s="350" t="str">
        <f t="array" ref="J2332">IF(C2332="","",
  IF(LEFT(C2332,4)="2025",
    IFERROR(VLOOKUP(C2332,{'2025'!B:B,'2025'!A:A},2,FALSE),""),
    IF(LEFT(C2332,4)="2026",
      IFERROR(VLOOKUP(C2332,{'2026'!B:B,'2026'!A:A},2,FALSE),""),
      ""
    )
  )
)</f>
        <v/>
      </c>
    </row>
    <row r="2333" ht="22.5" customHeight="1">
      <c r="A2333" s="350"/>
      <c r="B2333" s="350"/>
      <c r="C2333" s="350"/>
      <c r="D2333" s="350"/>
      <c r="E2333" s="350"/>
      <c r="F2333" s="350"/>
      <c r="G2333" s="350"/>
      <c r="H2333" s="350"/>
      <c r="I2333" s="350"/>
      <c r="J2333" s="350" t="str">
        <f t="array" ref="J2333">IF(C2333="","",
  IF(LEFT(C2333,4)="2025",
    IFERROR(VLOOKUP(C2333,{'2025'!B:B,'2025'!A:A},2,FALSE),""),
    IF(LEFT(C2333,4)="2026",
      IFERROR(VLOOKUP(C2333,{'2026'!B:B,'2026'!A:A},2,FALSE),""),
      ""
    )
  )
)</f>
        <v/>
      </c>
    </row>
    <row r="2334" ht="22.5" customHeight="1">
      <c r="A2334" s="350"/>
      <c r="B2334" s="350"/>
      <c r="C2334" s="350"/>
      <c r="D2334" s="350"/>
      <c r="E2334" s="350"/>
      <c r="F2334" s="350"/>
      <c r="G2334" s="350"/>
      <c r="H2334" s="350"/>
      <c r="I2334" s="350"/>
      <c r="J2334" s="350" t="str">
        <f t="array" ref="J2334">IF(C2334="","",
  IF(LEFT(C2334,4)="2025",
    IFERROR(VLOOKUP(C2334,{'2025'!B:B,'2025'!A:A},2,FALSE),""),
    IF(LEFT(C2334,4)="2026",
      IFERROR(VLOOKUP(C2334,{'2026'!B:B,'2026'!A:A},2,FALSE),""),
      ""
    )
  )
)</f>
        <v/>
      </c>
    </row>
    <row r="2335" ht="22.5" customHeight="1">
      <c r="A2335" s="350"/>
      <c r="B2335" s="350"/>
      <c r="C2335" s="350"/>
      <c r="D2335" s="350"/>
      <c r="E2335" s="350"/>
      <c r="F2335" s="350"/>
      <c r="G2335" s="350"/>
      <c r="H2335" s="350"/>
      <c r="I2335" s="350"/>
      <c r="J2335" s="350" t="str">
        <f t="array" ref="J2335">IF(C2335="","",
  IF(LEFT(C2335,4)="2025",
    IFERROR(VLOOKUP(C2335,{'2025'!B:B,'2025'!A:A},2,FALSE),""),
    IF(LEFT(C2335,4)="2026",
      IFERROR(VLOOKUP(C2335,{'2026'!B:B,'2026'!A:A},2,FALSE),""),
      ""
    )
  )
)</f>
        <v/>
      </c>
    </row>
    <row r="2336" ht="22.5" customHeight="1">
      <c r="A2336" s="350"/>
      <c r="B2336" s="350"/>
      <c r="C2336" s="350"/>
      <c r="D2336" s="350"/>
      <c r="E2336" s="350"/>
      <c r="F2336" s="350"/>
      <c r="G2336" s="350"/>
      <c r="H2336" s="350"/>
      <c r="I2336" s="350"/>
      <c r="J2336" s="350" t="str">
        <f t="array" ref="J2336">IF(C2336="","",
  IF(LEFT(C2336,4)="2025",
    IFERROR(VLOOKUP(C2336,{'2025'!B:B,'2025'!A:A},2,FALSE),""),
    IF(LEFT(C2336,4)="2026",
      IFERROR(VLOOKUP(C2336,{'2026'!B:B,'2026'!A:A},2,FALSE),""),
      ""
    )
  )
)</f>
        <v/>
      </c>
    </row>
    <row r="2337" ht="22.5" customHeight="1">
      <c r="A2337" s="350"/>
      <c r="B2337" s="350"/>
      <c r="C2337" s="350"/>
      <c r="D2337" s="350"/>
      <c r="E2337" s="350"/>
      <c r="F2337" s="350"/>
      <c r="G2337" s="350"/>
      <c r="H2337" s="350"/>
      <c r="I2337" s="350"/>
      <c r="J2337" s="350" t="str">
        <f t="array" ref="J2337">IF(C2337="","",
  IF(LEFT(C2337,4)="2025",
    IFERROR(VLOOKUP(C2337,{'2025'!B:B,'2025'!A:A},2,FALSE),""),
    IF(LEFT(C2337,4)="2026",
      IFERROR(VLOOKUP(C2337,{'2026'!B:B,'2026'!A:A},2,FALSE),""),
      ""
    )
  )
)</f>
        <v/>
      </c>
    </row>
    <row r="2338" ht="22.5" customHeight="1">
      <c r="A2338" s="350"/>
      <c r="B2338" s="350"/>
      <c r="C2338" s="350"/>
      <c r="D2338" s="350"/>
      <c r="E2338" s="350"/>
      <c r="F2338" s="350"/>
      <c r="G2338" s="350"/>
      <c r="H2338" s="350"/>
      <c r="I2338" s="350"/>
      <c r="J2338" s="350" t="str">
        <f t="array" ref="J2338">IF(C2338="","",
  IF(LEFT(C2338,4)="2025",
    IFERROR(VLOOKUP(C2338,{'2025'!B:B,'2025'!A:A},2,FALSE),""),
    IF(LEFT(C2338,4)="2026",
      IFERROR(VLOOKUP(C2338,{'2026'!B:B,'2026'!A:A},2,FALSE),""),
      ""
    )
  )
)</f>
        <v/>
      </c>
    </row>
    <row r="2339" ht="22.5" customHeight="1">
      <c r="A2339" s="350"/>
      <c r="B2339" s="350"/>
      <c r="C2339" s="350"/>
      <c r="D2339" s="350"/>
      <c r="E2339" s="350"/>
      <c r="F2339" s="350"/>
      <c r="G2339" s="350"/>
      <c r="H2339" s="350"/>
      <c r="I2339" s="350"/>
      <c r="J2339" s="350" t="str">
        <f t="array" ref="J2339">IF(C2339="","",
  IF(LEFT(C2339,4)="2025",
    IFERROR(VLOOKUP(C2339,{'2025'!B:B,'2025'!A:A},2,FALSE),""),
    IF(LEFT(C2339,4)="2026",
      IFERROR(VLOOKUP(C2339,{'2026'!B:B,'2026'!A:A},2,FALSE),""),
      ""
    )
  )
)</f>
        <v/>
      </c>
    </row>
    <row r="2340" ht="22.5" customHeight="1">
      <c r="A2340" s="350"/>
      <c r="B2340" s="350"/>
      <c r="C2340" s="350"/>
      <c r="D2340" s="350"/>
      <c r="E2340" s="350"/>
      <c r="F2340" s="350"/>
      <c r="G2340" s="350"/>
      <c r="H2340" s="350"/>
      <c r="I2340" s="350"/>
      <c r="J2340" s="350" t="str">
        <f t="array" ref="J2340">IF(C2340="","",
  IF(LEFT(C2340,4)="2025",
    IFERROR(VLOOKUP(C2340,{'2025'!B:B,'2025'!A:A},2,FALSE),""),
    IF(LEFT(C2340,4)="2026",
      IFERROR(VLOOKUP(C2340,{'2026'!B:B,'2026'!A:A},2,FALSE),""),
      ""
    )
  )
)</f>
        <v/>
      </c>
    </row>
    <row r="2341" ht="22.5" customHeight="1">
      <c r="A2341" s="350"/>
      <c r="B2341" s="350"/>
      <c r="C2341" s="350"/>
      <c r="D2341" s="350"/>
      <c r="E2341" s="350"/>
      <c r="F2341" s="350"/>
      <c r="G2341" s="350"/>
      <c r="H2341" s="350"/>
      <c r="I2341" s="350"/>
      <c r="J2341" s="350" t="str">
        <f t="array" ref="J2341">IF(C2341="","",
  IF(LEFT(C2341,4)="2025",
    IFERROR(VLOOKUP(C2341,{'2025'!B:B,'2025'!A:A},2,FALSE),""),
    IF(LEFT(C2341,4)="2026",
      IFERROR(VLOOKUP(C2341,{'2026'!B:B,'2026'!A:A},2,FALSE),""),
      ""
    )
  )
)</f>
        <v/>
      </c>
    </row>
    <row r="2342" ht="22.5" customHeight="1">
      <c r="A2342" s="350"/>
      <c r="B2342" s="350"/>
      <c r="C2342" s="350"/>
      <c r="D2342" s="350"/>
      <c r="E2342" s="350"/>
      <c r="F2342" s="350"/>
      <c r="G2342" s="350"/>
      <c r="H2342" s="350"/>
      <c r="I2342" s="350"/>
      <c r="J2342" s="350" t="str">
        <f t="array" ref="J2342">IF(C2342="","",
  IF(LEFT(C2342,4)="2025",
    IFERROR(VLOOKUP(C2342,{'2025'!B:B,'2025'!A:A},2,FALSE),""),
    IF(LEFT(C2342,4)="2026",
      IFERROR(VLOOKUP(C2342,{'2026'!B:B,'2026'!A:A},2,FALSE),""),
      ""
    )
  )
)</f>
        <v/>
      </c>
    </row>
    <row r="2343" ht="22.5" customHeight="1">
      <c r="A2343" s="350"/>
      <c r="B2343" s="350"/>
      <c r="C2343" s="350"/>
      <c r="D2343" s="350"/>
      <c r="E2343" s="350"/>
      <c r="F2343" s="350"/>
      <c r="G2343" s="350"/>
      <c r="H2343" s="350"/>
      <c r="I2343" s="350"/>
      <c r="J2343" s="350" t="str">
        <f t="array" ref="J2343">IF(C2343="","",
  IF(LEFT(C2343,4)="2025",
    IFERROR(VLOOKUP(C2343,{'2025'!B:B,'2025'!A:A},2,FALSE),""),
    IF(LEFT(C2343,4)="2026",
      IFERROR(VLOOKUP(C2343,{'2026'!B:B,'2026'!A:A},2,FALSE),""),
      ""
    )
  )
)</f>
        <v/>
      </c>
    </row>
    <row r="2344" ht="22.5" customHeight="1">
      <c r="A2344" s="350"/>
      <c r="B2344" s="350"/>
      <c r="C2344" s="350"/>
      <c r="D2344" s="350"/>
      <c r="E2344" s="350"/>
      <c r="F2344" s="350"/>
      <c r="G2344" s="350"/>
      <c r="H2344" s="350"/>
      <c r="I2344" s="350"/>
      <c r="J2344" s="350" t="str">
        <f t="array" ref="J2344">IF(C2344="","",
  IF(LEFT(C2344,4)="2025",
    IFERROR(VLOOKUP(C2344,{'2025'!B:B,'2025'!A:A},2,FALSE),""),
    IF(LEFT(C2344,4)="2026",
      IFERROR(VLOOKUP(C2344,{'2026'!B:B,'2026'!A:A},2,FALSE),""),
      ""
    )
  )
)</f>
        <v/>
      </c>
    </row>
    <row r="2345" ht="22.5" customHeight="1">
      <c r="A2345" s="350"/>
      <c r="B2345" s="350"/>
      <c r="C2345" s="350"/>
      <c r="D2345" s="350"/>
      <c r="E2345" s="350"/>
      <c r="F2345" s="350"/>
      <c r="G2345" s="350"/>
      <c r="H2345" s="350"/>
      <c r="I2345" s="350"/>
      <c r="J2345" s="350" t="str">
        <f t="array" ref="J2345">IF(C2345="","",
  IF(LEFT(C2345,4)="2025",
    IFERROR(VLOOKUP(C2345,{'2025'!B:B,'2025'!A:A},2,FALSE),""),
    IF(LEFT(C2345,4)="2026",
      IFERROR(VLOOKUP(C2345,{'2026'!B:B,'2026'!A:A},2,FALSE),""),
      ""
    )
  )
)</f>
        <v/>
      </c>
    </row>
    <row r="2346" ht="22.5" customHeight="1">
      <c r="A2346" s="350"/>
      <c r="B2346" s="350"/>
      <c r="C2346" s="350"/>
      <c r="D2346" s="350"/>
      <c r="E2346" s="350"/>
      <c r="F2346" s="350"/>
      <c r="G2346" s="350"/>
      <c r="H2346" s="350"/>
      <c r="I2346" s="350"/>
      <c r="J2346" s="350" t="str">
        <f t="array" ref="J2346">IF(C2346="","",
  IF(LEFT(C2346,4)="2025",
    IFERROR(VLOOKUP(C2346,{'2025'!B:B,'2025'!A:A},2,FALSE),""),
    IF(LEFT(C2346,4)="2026",
      IFERROR(VLOOKUP(C2346,{'2026'!B:B,'2026'!A:A},2,FALSE),""),
      ""
    )
  )
)</f>
        <v/>
      </c>
    </row>
    <row r="2347" ht="22.5" customHeight="1">
      <c r="A2347" s="350"/>
      <c r="B2347" s="350"/>
      <c r="C2347" s="350"/>
      <c r="D2347" s="350"/>
      <c r="E2347" s="350"/>
      <c r="F2347" s="350"/>
      <c r="G2347" s="350"/>
      <c r="H2347" s="350"/>
      <c r="I2347" s="350"/>
      <c r="J2347" s="350" t="str">
        <f t="array" ref="J2347">IF(C2347="","",
  IF(LEFT(C2347,4)="2025",
    IFERROR(VLOOKUP(C2347,{'2025'!B:B,'2025'!A:A},2,FALSE),""),
    IF(LEFT(C2347,4)="2026",
      IFERROR(VLOOKUP(C2347,{'2026'!B:B,'2026'!A:A},2,FALSE),""),
      ""
    )
  )
)</f>
        <v/>
      </c>
    </row>
    <row r="2348" ht="22.5" customHeight="1">
      <c r="A2348" s="350"/>
      <c r="B2348" s="350"/>
      <c r="C2348" s="350"/>
      <c r="D2348" s="350"/>
      <c r="E2348" s="350"/>
      <c r="F2348" s="350"/>
      <c r="G2348" s="350"/>
      <c r="H2348" s="350"/>
      <c r="I2348" s="350"/>
      <c r="J2348" s="350" t="str">
        <f t="array" ref="J2348">IF(C2348="","",
  IF(LEFT(C2348,4)="2025",
    IFERROR(VLOOKUP(C2348,{'2025'!B:B,'2025'!A:A},2,FALSE),""),
    IF(LEFT(C2348,4)="2026",
      IFERROR(VLOOKUP(C2348,{'2026'!B:B,'2026'!A:A},2,FALSE),""),
      ""
    )
  )
)</f>
        <v/>
      </c>
    </row>
    <row r="2349" ht="22.5" customHeight="1">
      <c r="A2349" s="350"/>
      <c r="B2349" s="350"/>
      <c r="C2349" s="350"/>
      <c r="D2349" s="350"/>
      <c r="E2349" s="350"/>
      <c r="F2349" s="350"/>
      <c r="G2349" s="350"/>
      <c r="H2349" s="350"/>
      <c r="I2349" s="350"/>
      <c r="J2349" s="350" t="str">
        <f t="array" ref="J2349">IF(C2349="","",
  IF(LEFT(C2349,4)="2025",
    IFERROR(VLOOKUP(C2349,{'2025'!B:B,'2025'!A:A},2,FALSE),""),
    IF(LEFT(C2349,4)="2026",
      IFERROR(VLOOKUP(C2349,{'2026'!B:B,'2026'!A:A},2,FALSE),""),
      ""
    )
  )
)</f>
        <v/>
      </c>
    </row>
    <row r="2350" ht="22.5" customHeight="1">
      <c r="A2350" s="350"/>
      <c r="B2350" s="350"/>
      <c r="C2350" s="350"/>
      <c r="D2350" s="350"/>
      <c r="E2350" s="350"/>
      <c r="F2350" s="350"/>
      <c r="G2350" s="350"/>
      <c r="H2350" s="350"/>
      <c r="I2350" s="350"/>
      <c r="J2350" s="350" t="str">
        <f t="array" ref="J2350">IF(C2350="","",
  IF(LEFT(C2350,4)="2025",
    IFERROR(VLOOKUP(C2350,{'2025'!B:B,'2025'!A:A},2,FALSE),""),
    IF(LEFT(C2350,4)="2026",
      IFERROR(VLOOKUP(C2350,{'2026'!B:B,'2026'!A:A},2,FALSE),""),
      ""
    )
  )
)</f>
        <v/>
      </c>
    </row>
    <row r="2351" ht="22.5" customHeight="1">
      <c r="A2351" s="350"/>
      <c r="B2351" s="350"/>
      <c r="C2351" s="350"/>
      <c r="D2351" s="350"/>
      <c r="E2351" s="350"/>
      <c r="F2351" s="350"/>
      <c r="G2351" s="350"/>
      <c r="H2351" s="350"/>
      <c r="I2351" s="350"/>
      <c r="J2351" s="350" t="str">
        <f t="array" ref="J2351">IF(C2351="","",
  IF(LEFT(C2351,4)="2025",
    IFERROR(VLOOKUP(C2351,{'2025'!B:B,'2025'!A:A},2,FALSE),""),
    IF(LEFT(C2351,4)="2026",
      IFERROR(VLOOKUP(C2351,{'2026'!B:B,'2026'!A:A},2,FALSE),""),
      ""
    )
  )
)</f>
        <v/>
      </c>
    </row>
    <row r="2352" ht="22.5" customHeight="1">
      <c r="A2352" s="350"/>
      <c r="B2352" s="350"/>
      <c r="C2352" s="350"/>
      <c r="D2352" s="350"/>
      <c r="E2352" s="350"/>
      <c r="F2352" s="350"/>
      <c r="G2352" s="350"/>
      <c r="H2352" s="350"/>
      <c r="I2352" s="350"/>
      <c r="J2352" s="350" t="str">
        <f t="array" ref="J2352">IF(C2352="","",
  IF(LEFT(C2352,4)="2025",
    IFERROR(VLOOKUP(C2352,{'2025'!B:B,'2025'!A:A},2,FALSE),""),
    IF(LEFT(C2352,4)="2026",
      IFERROR(VLOOKUP(C2352,{'2026'!B:B,'2026'!A:A},2,FALSE),""),
      ""
    )
  )
)</f>
        <v/>
      </c>
    </row>
    <row r="2353" ht="22.5" customHeight="1">
      <c r="A2353" s="350"/>
      <c r="B2353" s="350"/>
      <c r="C2353" s="350"/>
      <c r="D2353" s="350"/>
      <c r="E2353" s="350"/>
      <c r="F2353" s="350"/>
      <c r="G2353" s="350"/>
      <c r="H2353" s="350"/>
      <c r="I2353" s="350"/>
      <c r="J2353" s="350" t="str">
        <f t="array" ref="J2353">IF(C2353="","",
  IF(LEFT(C2353,4)="2025",
    IFERROR(VLOOKUP(C2353,{'2025'!B:B,'2025'!A:A},2,FALSE),""),
    IF(LEFT(C2353,4)="2026",
      IFERROR(VLOOKUP(C2353,{'2026'!B:B,'2026'!A:A},2,FALSE),""),
      ""
    )
  )
)</f>
        <v/>
      </c>
    </row>
    <row r="2354" ht="22.5" customHeight="1">
      <c r="A2354" s="350"/>
      <c r="B2354" s="350"/>
      <c r="C2354" s="350"/>
      <c r="D2354" s="350"/>
      <c r="E2354" s="350"/>
      <c r="F2354" s="350"/>
      <c r="G2354" s="350"/>
      <c r="H2354" s="350"/>
      <c r="I2354" s="350"/>
      <c r="J2354" s="350" t="str">
        <f t="array" ref="J2354">IF(C2354="","",
  IF(LEFT(C2354,4)="2025",
    IFERROR(VLOOKUP(C2354,{'2025'!B:B,'2025'!A:A},2,FALSE),""),
    IF(LEFT(C2354,4)="2026",
      IFERROR(VLOOKUP(C2354,{'2026'!B:B,'2026'!A:A},2,FALSE),""),
      ""
    )
  )
)</f>
        <v/>
      </c>
    </row>
    <row r="2355" ht="22.5" customHeight="1">
      <c r="A2355" s="350"/>
      <c r="B2355" s="350"/>
      <c r="C2355" s="350"/>
      <c r="D2355" s="350"/>
      <c r="E2355" s="350"/>
      <c r="F2355" s="350"/>
      <c r="G2355" s="350"/>
      <c r="H2355" s="350"/>
      <c r="I2355" s="350"/>
      <c r="J2355" s="350" t="str">
        <f t="array" ref="J2355">IF(C2355="","",
  IF(LEFT(C2355,4)="2025",
    IFERROR(VLOOKUP(C2355,{'2025'!B:B,'2025'!A:A},2,FALSE),""),
    IF(LEFT(C2355,4)="2026",
      IFERROR(VLOOKUP(C2355,{'2026'!B:B,'2026'!A:A},2,FALSE),""),
      ""
    )
  )
)</f>
        <v/>
      </c>
    </row>
    <row r="2356" ht="22.5" customHeight="1">
      <c r="A2356" s="350"/>
      <c r="B2356" s="350"/>
      <c r="C2356" s="350"/>
      <c r="D2356" s="350"/>
      <c r="E2356" s="350"/>
      <c r="F2356" s="350"/>
      <c r="G2356" s="350"/>
      <c r="H2356" s="350"/>
      <c r="I2356" s="350"/>
      <c r="J2356" s="350" t="str">
        <f t="array" ref="J2356">IF(C2356="","",
  IF(LEFT(C2356,4)="2025",
    IFERROR(VLOOKUP(C2356,{'2025'!B:B,'2025'!A:A},2,FALSE),""),
    IF(LEFT(C2356,4)="2026",
      IFERROR(VLOOKUP(C2356,{'2026'!B:B,'2026'!A:A},2,FALSE),""),
      ""
    )
  )
)</f>
        <v/>
      </c>
    </row>
    <row r="2357" ht="22.5" customHeight="1">
      <c r="A2357" s="350"/>
      <c r="B2357" s="350"/>
      <c r="C2357" s="350"/>
      <c r="D2357" s="350"/>
      <c r="E2357" s="350"/>
      <c r="F2357" s="350"/>
      <c r="G2357" s="350"/>
      <c r="H2357" s="350"/>
      <c r="I2357" s="350"/>
      <c r="J2357" s="350" t="str">
        <f t="array" ref="J2357">IF(C2357="","",
  IF(LEFT(C2357,4)="2025",
    IFERROR(VLOOKUP(C2357,{'2025'!B:B,'2025'!A:A},2,FALSE),""),
    IF(LEFT(C2357,4)="2026",
      IFERROR(VLOOKUP(C2357,{'2026'!B:B,'2026'!A:A},2,FALSE),""),
      ""
    )
  )
)</f>
        <v/>
      </c>
    </row>
    <row r="2358" ht="22.5" customHeight="1">
      <c r="A2358" s="350"/>
      <c r="B2358" s="350"/>
      <c r="C2358" s="350"/>
      <c r="D2358" s="350"/>
      <c r="E2358" s="350"/>
      <c r="F2358" s="350"/>
      <c r="G2358" s="350"/>
      <c r="H2358" s="350"/>
      <c r="I2358" s="350"/>
      <c r="J2358" s="350" t="str">
        <f t="array" ref="J2358">IF(C2358="","",
  IF(LEFT(C2358,4)="2025",
    IFERROR(VLOOKUP(C2358,{'2025'!B:B,'2025'!A:A},2,FALSE),""),
    IF(LEFT(C2358,4)="2026",
      IFERROR(VLOOKUP(C2358,{'2026'!B:B,'2026'!A:A},2,FALSE),""),
      ""
    )
  )
)</f>
        <v/>
      </c>
    </row>
    <row r="2359" ht="22.5" customHeight="1">
      <c r="A2359" s="350"/>
      <c r="B2359" s="350"/>
      <c r="C2359" s="350"/>
      <c r="D2359" s="350"/>
      <c r="E2359" s="350"/>
      <c r="F2359" s="350"/>
      <c r="G2359" s="350"/>
      <c r="H2359" s="350"/>
      <c r="I2359" s="350"/>
      <c r="J2359" s="350" t="str">
        <f t="array" ref="J2359">IF(C2359="","",
  IF(LEFT(C2359,4)="2025",
    IFERROR(VLOOKUP(C2359,{'2025'!B:B,'2025'!A:A},2,FALSE),""),
    IF(LEFT(C2359,4)="2026",
      IFERROR(VLOOKUP(C2359,{'2026'!B:B,'2026'!A:A},2,FALSE),""),
      ""
    )
  )
)</f>
        <v/>
      </c>
    </row>
    <row r="2360" ht="22.5" customHeight="1">
      <c r="A2360" s="350"/>
      <c r="B2360" s="350"/>
      <c r="C2360" s="350"/>
      <c r="D2360" s="350"/>
      <c r="E2360" s="350"/>
      <c r="F2360" s="350"/>
      <c r="G2360" s="350"/>
      <c r="H2360" s="350"/>
      <c r="I2360" s="350"/>
      <c r="J2360" s="350" t="str">
        <f t="array" ref="J2360">IF(C2360="","",
  IF(LEFT(C2360,4)="2025",
    IFERROR(VLOOKUP(C2360,{'2025'!B:B,'2025'!A:A},2,FALSE),""),
    IF(LEFT(C2360,4)="2026",
      IFERROR(VLOOKUP(C2360,{'2026'!B:B,'2026'!A:A},2,FALSE),""),
      ""
    )
  )
)</f>
        <v/>
      </c>
    </row>
    <row r="2361" ht="22.5" customHeight="1">
      <c r="A2361" s="350"/>
      <c r="B2361" s="350"/>
      <c r="C2361" s="350"/>
      <c r="D2361" s="350"/>
      <c r="E2361" s="350"/>
      <c r="F2361" s="350"/>
      <c r="G2361" s="350"/>
      <c r="H2361" s="350"/>
      <c r="I2361" s="350"/>
      <c r="J2361" s="350" t="str">
        <f t="array" ref="J2361">IF(C2361="","",
  IF(LEFT(C2361,4)="2025",
    IFERROR(VLOOKUP(C2361,{'2025'!B:B,'2025'!A:A},2,FALSE),""),
    IF(LEFT(C2361,4)="2026",
      IFERROR(VLOOKUP(C2361,{'2026'!B:B,'2026'!A:A},2,FALSE),""),
      ""
    )
  )
)</f>
        <v/>
      </c>
    </row>
    <row r="2362" ht="22.5" customHeight="1">
      <c r="A2362" s="350"/>
      <c r="B2362" s="350"/>
      <c r="C2362" s="350"/>
      <c r="D2362" s="350"/>
      <c r="E2362" s="350"/>
      <c r="F2362" s="350"/>
      <c r="G2362" s="350"/>
      <c r="H2362" s="350"/>
      <c r="I2362" s="350"/>
      <c r="J2362" s="350" t="str">
        <f t="array" ref="J2362">IF(C2362="","",
  IF(LEFT(C2362,4)="2025",
    IFERROR(VLOOKUP(C2362,{'2025'!B:B,'2025'!A:A},2,FALSE),""),
    IF(LEFT(C2362,4)="2026",
      IFERROR(VLOOKUP(C2362,{'2026'!B:B,'2026'!A:A},2,FALSE),""),
      ""
    )
  )
)</f>
        <v/>
      </c>
    </row>
    <row r="2363" ht="22.5" customHeight="1">
      <c r="A2363" s="350"/>
      <c r="B2363" s="350"/>
      <c r="C2363" s="350"/>
      <c r="D2363" s="350"/>
      <c r="E2363" s="350"/>
      <c r="F2363" s="350"/>
      <c r="G2363" s="350"/>
      <c r="H2363" s="350"/>
      <c r="I2363" s="350"/>
      <c r="J2363" s="350" t="str">
        <f t="array" ref="J2363">IF(C2363="","",
  IF(LEFT(C2363,4)="2025",
    IFERROR(VLOOKUP(C2363,{'2025'!B:B,'2025'!A:A},2,FALSE),""),
    IF(LEFT(C2363,4)="2026",
      IFERROR(VLOOKUP(C2363,{'2026'!B:B,'2026'!A:A},2,FALSE),""),
      ""
    )
  )
)</f>
        <v/>
      </c>
    </row>
    <row r="2364" ht="22.5" customHeight="1">
      <c r="A2364" s="350"/>
      <c r="B2364" s="350"/>
      <c r="C2364" s="350"/>
      <c r="D2364" s="350"/>
      <c r="E2364" s="350"/>
      <c r="F2364" s="350"/>
      <c r="G2364" s="350"/>
      <c r="H2364" s="350"/>
      <c r="I2364" s="350"/>
      <c r="J2364" s="350" t="str">
        <f t="array" ref="J2364">IF(C2364="","",
  IF(LEFT(C2364,4)="2025",
    IFERROR(VLOOKUP(C2364,{'2025'!B:B,'2025'!A:A},2,FALSE),""),
    IF(LEFT(C2364,4)="2026",
      IFERROR(VLOOKUP(C2364,{'2026'!B:B,'2026'!A:A},2,FALSE),""),
      ""
    )
  )
)</f>
        <v/>
      </c>
    </row>
    <row r="2365" ht="22.5" customHeight="1">
      <c r="A2365" s="350"/>
      <c r="B2365" s="350"/>
      <c r="C2365" s="350"/>
      <c r="D2365" s="350"/>
      <c r="E2365" s="350"/>
      <c r="F2365" s="350"/>
      <c r="G2365" s="350"/>
      <c r="H2365" s="350"/>
      <c r="I2365" s="350"/>
      <c r="J2365" s="350" t="str">
        <f t="array" ref="J2365">IF(C2365="","",
  IF(LEFT(C2365,4)="2025",
    IFERROR(VLOOKUP(C2365,{'2025'!B:B,'2025'!A:A},2,FALSE),""),
    IF(LEFT(C2365,4)="2026",
      IFERROR(VLOOKUP(C2365,{'2026'!B:B,'2026'!A:A},2,FALSE),""),
      ""
    )
  )
)</f>
        <v/>
      </c>
    </row>
    <row r="2366" ht="22.5" customHeight="1">
      <c r="A2366" s="350"/>
      <c r="B2366" s="350"/>
      <c r="C2366" s="350"/>
      <c r="D2366" s="350"/>
      <c r="E2366" s="350"/>
      <c r="F2366" s="350"/>
      <c r="G2366" s="350"/>
      <c r="H2366" s="350"/>
      <c r="I2366" s="350"/>
      <c r="J2366" s="350" t="str">
        <f t="array" ref="J2366">IF(C2366="","",
  IF(LEFT(C2366,4)="2025",
    IFERROR(VLOOKUP(C2366,{'2025'!B:B,'2025'!A:A},2,FALSE),""),
    IF(LEFT(C2366,4)="2026",
      IFERROR(VLOOKUP(C2366,{'2026'!B:B,'2026'!A:A},2,FALSE),""),
      ""
    )
  )
)</f>
        <v/>
      </c>
    </row>
    <row r="2367" ht="22.5" customHeight="1">
      <c r="A2367" s="350"/>
      <c r="B2367" s="350"/>
      <c r="C2367" s="350"/>
      <c r="D2367" s="350"/>
      <c r="E2367" s="350"/>
      <c r="F2367" s="350"/>
      <c r="G2367" s="350"/>
      <c r="H2367" s="350"/>
      <c r="I2367" s="350"/>
      <c r="J2367" s="350" t="str">
        <f t="array" ref="J2367">IF(C2367="","",
  IF(LEFT(C2367,4)="2025",
    IFERROR(VLOOKUP(C2367,{'2025'!B:B,'2025'!A:A},2,FALSE),""),
    IF(LEFT(C2367,4)="2026",
      IFERROR(VLOOKUP(C2367,{'2026'!B:B,'2026'!A:A},2,FALSE),""),
      ""
    )
  )
)</f>
        <v/>
      </c>
    </row>
    <row r="2368" ht="22.5" customHeight="1">
      <c r="A2368" s="350"/>
      <c r="B2368" s="350"/>
      <c r="C2368" s="350"/>
      <c r="D2368" s="350"/>
      <c r="E2368" s="350"/>
      <c r="F2368" s="350"/>
      <c r="G2368" s="350"/>
      <c r="H2368" s="350"/>
      <c r="I2368" s="350"/>
      <c r="J2368" s="350" t="str">
        <f t="array" ref="J2368">IF(C2368="","",
  IF(LEFT(C2368,4)="2025",
    IFERROR(VLOOKUP(C2368,{'2025'!B:B,'2025'!A:A},2,FALSE),""),
    IF(LEFT(C2368,4)="2026",
      IFERROR(VLOOKUP(C2368,{'2026'!B:B,'2026'!A:A},2,FALSE),""),
      ""
    )
  )
)</f>
        <v/>
      </c>
    </row>
    <row r="2369" ht="22.5" customHeight="1">
      <c r="A2369" s="350"/>
      <c r="B2369" s="350"/>
      <c r="C2369" s="350"/>
      <c r="D2369" s="350"/>
      <c r="E2369" s="350"/>
      <c r="F2369" s="350"/>
      <c r="G2369" s="350"/>
      <c r="H2369" s="350"/>
      <c r="I2369" s="350"/>
      <c r="J2369" s="350" t="str">
        <f t="array" ref="J2369">IF(C2369="","",
  IF(LEFT(C2369,4)="2025",
    IFERROR(VLOOKUP(C2369,{'2025'!B:B,'2025'!A:A},2,FALSE),""),
    IF(LEFT(C2369,4)="2026",
      IFERROR(VLOOKUP(C2369,{'2026'!B:B,'2026'!A:A},2,FALSE),""),
      ""
    )
  )
)</f>
        <v/>
      </c>
    </row>
    <row r="2370" ht="22.5" customHeight="1">
      <c r="A2370" s="350"/>
      <c r="B2370" s="350"/>
      <c r="C2370" s="350"/>
      <c r="D2370" s="350"/>
      <c r="E2370" s="350"/>
      <c r="F2370" s="350"/>
      <c r="G2370" s="350"/>
      <c r="H2370" s="350"/>
      <c r="I2370" s="350"/>
      <c r="J2370" s="350" t="str">
        <f t="array" ref="J2370">IF(C2370="","",
  IF(LEFT(C2370,4)="2025",
    IFERROR(VLOOKUP(C2370,{'2025'!B:B,'2025'!A:A},2,FALSE),""),
    IF(LEFT(C2370,4)="2026",
      IFERROR(VLOOKUP(C2370,{'2026'!B:B,'2026'!A:A},2,FALSE),""),
      ""
    )
  )
)</f>
        <v/>
      </c>
    </row>
    <row r="2371" ht="22.5" customHeight="1">
      <c r="A2371" s="350"/>
      <c r="B2371" s="350"/>
      <c r="C2371" s="350"/>
      <c r="D2371" s="350"/>
      <c r="E2371" s="350"/>
      <c r="F2371" s="350"/>
      <c r="G2371" s="350"/>
      <c r="H2371" s="350"/>
      <c r="I2371" s="350"/>
      <c r="J2371" s="350" t="str">
        <f t="array" ref="J2371">IF(C2371="","",
  IF(LEFT(C2371,4)="2025",
    IFERROR(VLOOKUP(C2371,{'2025'!B:B,'2025'!A:A},2,FALSE),""),
    IF(LEFT(C2371,4)="2026",
      IFERROR(VLOOKUP(C2371,{'2026'!B:B,'2026'!A:A},2,FALSE),""),
      ""
    )
  )
)</f>
        <v/>
      </c>
    </row>
    <row r="2372" ht="22.5" customHeight="1">
      <c r="A2372" s="350"/>
      <c r="B2372" s="350"/>
      <c r="C2372" s="350"/>
      <c r="D2372" s="350"/>
      <c r="E2372" s="350"/>
      <c r="F2372" s="350"/>
      <c r="G2372" s="350"/>
      <c r="H2372" s="350"/>
      <c r="I2372" s="350"/>
      <c r="J2372" s="350" t="str">
        <f t="array" ref="J2372">IF(C2372="","",
  IF(LEFT(C2372,4)="2025",
    IFERROR(VLOOKUP(C2372,{'2025'!B:B,'2025'!A:A},2,FALSE),""),
    IF(LEFT(C2372,4)="2026",
      IFERROR(VLOOKUP(C2372,{'2026'!B:B,'2026'!A:A},2,FALSE),""),
      ""
    )
  )
)</f>
        <v/>
      </c>
    </row>
    <row r="2373" ht="22.5" customHeight="1">
      <c r="A2373" s="350"/>
      <c r="B2373" s="350"/>
      <c r="C2373" s="350"/>
      <c r="D2373" s="350"/>
      <c r="E2373" s="350"/>
      <c r="F2373" s="350"/>
      <c r="G2373" s="350"/>
      <c r="H2373" s="350"/>
      <c r="I2373" s="350"/>
      <c r="J2373" s="350" t="str">
        <f t="array" ref="J2373">IF(C2373="","",
  IF(LEFT(C2373,4)="2025",
    IFERROR(VLOOKUP(C2373,{'2025'!B:B,'2025'!A:A},2,FALSE),""),
    IF(LEFT(C2373,4)="2026",
      IFERROR(VLOOKUP(C2373,{'2026'!B:B,'2026'!A:A},2,FALSE),""),
      ""
    )
  )
)</f>
        <v/>
      </c>
    </row>
    <row r="2374" ht="22.5" customHeight="1">
      <c r="A2374" s="350"/>
      <c r="B2374" s="350"/>
      <c r="C2374" s="350"/>
      <c r="D2374" s="350"/>
      <c r="E2374" s="350"/>
      <c r="F2374" s="350"/>
      <c r="G2374" s="350"/>
      <c r="H2374" s="350"/>
      <c r="I2374" s="350"/>
      <c r="J2374" s="350" t="str">
        <f t="array" ref="J2374">IF(C2374="","",
  IF(LEFT(C2374,4)="2025",
    IFERROR(VLOOKUP(C2374,{'2025'!B:B,'2025'!A:A},2,FALSE),""),
    IF(LEFT(C2374,4)="2026",
      IFERROR(VLOOKUP(C2374,{'2026'!B:B,'2026'!A:A},2,FALSE),""),
      ""
    )
  )
)</f>
        <v/>
      </c>
    </row>
    <row r="2375" ht="22.5" customHeight="1">
      <c r="A2375" s="350"/>
      <c r="B2375" s="350"/>
      <c r="C2375" s="350"/>
      <c r="D2375" s="350"/>
      <c r="E2375" s="350"/>
      <c r="F2375" s="350"/>
      <c r="G2375" s="350"/>
      <c r="H2375" s="350"/>
      <c r="I2375" s="350"/>
      <c r="J2375" s="350" t="str">
        <f t="array" ref="J2375">IF(C2375="","",
  IF(LEFT(C2375,4)="2025",
    IFERROR(VLOOKUP(C2375,{'2025'!B:B,'2025'!A:A},2,FALSE),""),
    IF(LEFT(C2375,4)="2026",
      IFERROR(VLOOKUP(C2375,{'2026'!B:B,'2026'!A:A},2,FALSE),""),
      ""
    )
  )
)</f>
        <v/>
      </c>
    </row>
    <row r="2376" ht="22.5" customHeight="1">
      <c r="A2376" s="350"/>
      <c r="B2376" s="350"/>
      <c r="C2376" s="350"/>
      <c r="D2376" s="350"/>
      <c r="E2376" s="350"/>
      <c r="F2376" s="350"/>
      <c r="G2376" s="350"/>
      <c r="H2376" s="350"/>
      <c r="I2376" s="350"/>
      <c r="J2376" s="350" t="str">
        <f t="array" ref="J2376">IF(C2376="","",
  IF(LEFT(C2376,4)="2025",
    IFERROR(VLOOKUP(C2376,{'2025'!B:B,'2025'!A:A},2,FALSE),""),
    IF(LEFT(C2376,4)="2026",
      IFERROR(VLOOKUP(C2376,{'2026'!B:B,'2026'!A:A},2,FALSE),""),
      ""
    )
  )
)</f>
        <v/>
      </c>
    </row>
    <row r="2377" ht="22.5" customHeight="1">
      <c r="A2377" s="350"/>
      <c r="B2377" s="350"/>
      <c r="C2377" s="350"/>
      <c r="D2377" s="350"/>
      <c r="E2377" s="350"/>
      <c r="F2377" s="350"/>
      <c r="G2377" s="350"/>
      <c r="H2377" s="350"/>
      <c r="I2377" s="350"/>
      <c r="J2377" s="350" t="str">
        <f t="array" ref="J2377">IF(C2377="","",
  IF(LEFT(C2377,4)="2025",
    IFERROR(VLOOKUP(C2377,{'2025'!B:B,'2025'!A:A},2,FALSE),""),
    IF(LEFT(C2377,4)="2026",
      IFERROR(VLOOKUP(C2377,{'2026'!B:B,'2026'!A:A},2,FALSE),""),
      ""
    )
  )
)</f>
        <v/>
      </c>
    </row>
    <row r="2378" ht="22.5" customHeight="1">
      <c r="A2378" s="350"/>
      <c r="B2378" s="350"/>
      <c r="C2378" s="350"/>
      <c r="D2378" s="350"/>
      <c r="E2378" s="350"/>
      <c r="F2378" s="350"/>
      <c r="G2378" s="350"/>
      <c r="H2378" s="350"/>
      <c r="I2378" s="350"/>
      <c r="J2378" s="350" t="str">
        <f t="array" ref="J2378">IF(C2378="","",
  IF(LEFT(C2378,4)="2025",
    IFERROR(VLOOKUP(C2378,{'2025'!B:B,'2025'!A:A},2,FALSE),""),
    IF(LEFT(C2378,4)="2026",
      IFERROR(VLOOKUP(C2378,{'2026'!B:B,'2026'!A:A},2,FALSE),""),
      ""
    )
  )
)</f>
        <v/>
      </c>
    </row>
    <row r="2379" ht="22.5" customHeight="1">
      <c r="A2379" s="350"/>
      <c r="B2379" s="350"/>
      <c r="C2379" s="350"/>
      <c r="D2379" s="350"/>
      <c r="E2379" s="350"/>
      <c r="F2379" s="350"/>
      <c r="G2379" s="350"/>
      <c r="H2379" s="350"/>
      <c r="I2379" s="350"/>
      <c r="J2379" s="350" t="str">
        <f t="array" ref="J2379">IF(C2379="","",
  IF(LEFT(C2379,4)="2025",
    IFERROR(VLOOKUP(C2379,{'2025'!B:B,'2025'!A:A},2,FALSE),""),
    IF(LEFT(C2379,4)="2026",
      IFERROR(VLOOKUP(C2379,{'2026'!B:B,'2026'!A:A},2,FALSE),""),
      ""
    )
  )
)</f>
        <v/>
      </c>
    </row>
    <row r="2380" ht="22.5" customHeight="1">
      <c r="A2380" s="350"/>
      <c r="B2380" s="350"/>
      <c r="C2380" s="350"/>
      <c r="D2380" s="350"/>
      <c r="E2380" s="350"/>
      <c r="F2380" s="350"/>
      <c r="G2380" s="350"/>
      <c r="H2380" s="350"/>
      <c r="I2380" s="350"/>
      <c r="J2380" s="350" t="str">
        <f t="array" ref="J2380">IF(C2380="","",
  IF(LEFT(C2380,4)="2025",
    IFERROR(VLOOKUP(C2380,{'2025'!B:B,'2025'!A:A},2,FALSE),""),
    IF(LEFT(C2380,4)="2026",
      IFERROR(VLOOKUP(C2380,{'2026'!B:B,'2026'!A:A},2,FALSE),""),
      ""
    )
  )
)</f>
        <v/>
      </c>
    </row>
    <row r="2381" ht="22.5" customHeight="1">
      <c r="A2381" s="350"/>
      <c r="B2381" s="350"/>
      <c r="C2381" s="350"/>
      <c r="D2381" s="350"/>
      <c r="E2381" s="350"/>
      <c r="F2381" s="350"/>
      <c r="G2381" s="350"/>
      <c r="H2381" s="350"/>
      <c r="I2381" s="350"/>
      <c r="J2381" s="350" t="str">
        <f t="array" ref="J2381">IF(C2381="","",
  IF(LEFT(C2381,4)="2025",
    IFERROR(VLOOKUP(C2381,{'2025'!B:B,'2025'!A:A},2,FALSE),""),
    IF(LEFT(C2381,4)="2026",
      IFERROR(VLOOKUP(C2381,{'2026'!B:B,'2026'!A:A},2,FALSE),""),
      ""
    )
  )
)</f>
        <v/>
      </c>
    </row>
    <row r="2382" ht="22.5" customHeight="1">
      <c r="A2382" s="350"/>
      <c r="B2382" s="350"/>
      <c r="C2382" s="350"/>
      <c r="D2382" s="350"/>
      <c r="E2382" s="350"/>
      <c r="F2382" s="350"/>
      <c r="G2382" s="350"/>
      <c r="H2382" s="350"/>
      <c r="I2382" s="350"/>
      <c r="J2382" s="350" t="str">
        <f t="array" ref="J2382">IF(C2382="","",
  IF(LEFT(C2382,4)="2025",
    IFERROR(VLOOKUP(C2382,{'2025'!B:B,'2025'!A:A},2,FALSE),""),
    IF(LEFT(C2382,4)="2026",
      IFERROR(VLOOKUP(C2382,{'2026'!B:B,'2026'!A:A},2,FALSE),""),
      ""
    )
  )
)</f>
        <v/>
      </c>
    </row>
    <row r="2383" ht="22.5" customHeight="1">
      <c r="A2383" s="350"/>
      <c r="B2383" s="350"/>
      <c r="C2383" s="350"/>
      <c r="D2383" s="350"/>
      <c r="E2383" s="350"/>
      <c r="F2383" s="350"/>
      <c r="G2383" s="350"/>
      <c r="H2383" s="350"/>
      <c r="I2383" s="350"/>
      <c r="J2383" s="350" t="str">
        <f t="array" ref="J2383">IF(C2383="","",
  IF(LEFT(C2383,4)="2025",
    IFERROR(VLOOKUP(C2383,{'2025'!B:B,'2025'!A:A},2,FALSE),""),
    IF(LEFT(C2383,4)="2026",
      IFERROR(VLOOKUP(C2383,{'2026'!B:B,'2026'!A:A},2,FALSE),""),
      ""
    )
  )
)</f>
        <v/>
      </c>
    </row>
    <row r="2384" ht="22.5" customHeight="1">
      <c r="A2384" s="350"/>
      <c r="B2384" s="350"/>
      <c r="C2384" s="350"/>
      <c r="D2384" s="350"/>
      <c r="E2384" s="350"/>
      <c r="F2384" s="350"/>
      <c r="G2384" s="350"/>
      <c r="H2384" s="350"/>
      <c r="I2384" s="350"/>
      <c r="J2384" s="350" t="str">
        <f t="array" ref="J2384">IF(C2384="","",
  IF(LEFT(C2384,4)="2025",
    IFERROR(VLOOKUP(C2384,{'2025'!B:B,'2025'!A:A},2,FALSE),""),
    IF(LEFT(C2384,4)="2026",
      IFERROR(VLOOKUP(C2384,{'2026'!B:B,'2026'!A:A},2,FALSE),""),
      ""
    )
  )
)</f>
        <v/>
      </c>
    </row>
    <row r="2385" ht="22.5" customHeight="1">
      <c r="A2385" s="350"/>
      <c r="B2385" s="350"/>
      <c r="C2385" s="350"/>
      <c r="D2385" s="350"/>
      <c r="E2385" s="350"/>
      <c r="F2385" s="350"/>
      <c r="G2385" s="350"/>
      <c r="H2385" s="350"/>
      <c r="I2385" s="350"/>
      <c r="J2385" s="350" t="str">
        <f t="array" ref="J2385">IF(C2385="","",
  IF(LEFT(C2385,4)="2025",
    IFERROR(VLOOKUP(C2385,{'2025'!B:B,'2025'!A:A},2,FALSE),""),
    IF(LEFT(C2385,4)="2026",
      IFERROR(VLOOKUP(C2385,{'2026'!B:B,'2026'!A:A},2,FALSE),""),
      ""
    )
  )
)</f>
        <v/>
      </c>
    </row>
    <row r="2386" ht="22.5" customHeight="1">
      <c r="A2386" s="350"/>
      <c r="B2386" s="350"/>
      <c r="C2386" s="350"/>
      <c r="D2386" s="350"/>
      <c r="E2386" s="350"/>
      <c r="F2386" s="350"/>
      <c r="G2386" s="350"/>
      <c r="H2386" s="350"/>
      <c r="I2386" s="350"/>
      <c r="J2386" s="350" t="str">
        <f t="array" ref="J2386">IF(C2386="","",
  IF(LEFT(C2386,4)="2025",
    IFERROR(VLOOKUP(C2386,{'2025'!B:B,'2025'!A:A},2,FALSE),""),
    IF(LEFT(C2386,4)="2026",
      IFERROR(VLOOKUP(C2386,{'2026'!B:B,'2026'!A:A},2,FALSE),""),
      ""
    )
  )
)</f>
        <v/>
      </c>
    </row>
    <row r="2387" ht="22.5" customHeight="1">
      <c r="A2387" s="350"/>
      <c r="B2387" s="350"/>
      <c r="C2387" s="350"/>
      <c r="D2387" s="350"/>
      <c r="E2387" s="350"/>
      <c r="F2387" s="350"/>
      <c r="G2387" s="350"/>
      <c r="H2387" s="350"/>
      <c r="I2387" s="350"/>
      <c r="J2387" s="350" t="str">
        <f t="array" ref="J2387">IF(C2387="","",
  IF(LEFT(C2387,4)="2025",
    IFERROR(VLOOKUP(C2387,{'2025'!B:B,'2025'!A:A},2,FALSE),""),
    IF(LEFT(C2387,4)="2026",
      IFERROR(VLOOKUP(C2387,{'2026'!B:B,'2026'!A:A},2,FALSE),""),
      ""
    )
  )
)</f>
        <v/>
      </c>
    </row>
    <row r="2388" ht="22.5" customHeight="1">
      <c r="A2388" s="350"/>
      <c r="B2388" s="350"/>
      <c r="C2388" s="350"/>
      <c r="D2388" s="350"/>
      <c r="E2388" s="350"/>
      <c r="F2388" s="350"/>
      <c r="G2388" s="350"/>
      <c r="H2388" s="350"/>
      <c r="I2388" s="350"/>
      <c r="J2388" s="350" t="str">
        <f t="array" ref="J2388">IF(C2388="","",
  IF(LEFT(C2388,4)="2025",
    IFERROR(VLOOKUP(C2388,{'2025'!B:B,'2025'!A:A},2,FALSE),""),
    IF(LEFT(C2388,4)="2026",
      IFERROR(VLOOKUP(C2388,{'2026'!B:B,'2026'!A:A},2,FALSE),""),
      ""
    )
  )
)</f>
        <v/>
      </c>
    </row>
    <row r="2389" ht="22.5" customHeight="1">
      <c r="A2389" s="350"/>
      <c r="B2389" s="350"/>
      <c r="C2389" s="350"/>
      <c r="D2389" s="350"/>
      <c r="E2389" s="350"/>
      <c r="F2389" s="350"/>
      <c r="G2389" s="350"/>
      <c r="H2389" s="350"/>
      <c r="I2389" s="350"/>
      <c r="J2389" s="350" t="str">
        <f t="array" ref="J2389">IF(C2389="","",
  IF(LEFT(C2389,4)="2025",
    IFERROR(VLOOKUP(C2389,{'2025'!B:B,'2025'!A:A},2,FALSE),""),
    IF(LEFT(C2389,4)="2026",
      IFERROR(VLOOKUP(C2389,{'2026'!B:B,'2026'!A:A},2,FALSE),""),
      ""
    )
  )
)</f>
        <v/>
      </c>
    </row>
    <row r="2390" ht="22.5" customHeight="1">
      <c r="A2390" s="350"/>
      <c r="B2390" s="350"/>
      <c r="C2390" s="350"/>
      <c r="D2390" s="350"/>
      <c r="E2390" s="350"/>
      <c r="F2390" s="350"/>
      <c r="G2390" s="350"/>
      <c r="H2390" s="350"/>
      <c r="I2390" s="350"/>
      <c r="J2390" s="350" t="str">
        <f t="array" ref="J2390">IF(C2390="","",
  IF(LEFT(C2390,4)="2025",
    IFERROR(VLOOKUP(C2390,{'2025'!B:B,'2025'!A:A},2,FALSE),""),
    IF(LEFT(C2390,4)="2026",
      IFERROR(VLOOKUP(C2390,{'2026'!B:B,'2026'!A:A},2,FALSE),""),
      ""
    )
  )
)</f>
        <v/>
      </c>
    </row>
    <row r="2391" ht="22.5" customHeight="1">
      <c r="A2391" s="350"/>
      <c r="B2391" s="350"/>
      <c r="C2391" s="350"/>
      <c r="D2391" s="350"/>
      <c r="E2391" s="350"/>
      <c r="F2391" s="350"/>
      <c r="G2391" s="350"/>
      <c r="H2391" s="350"/>
      <c r="I2391" s="350"/>
      <c r="J2391" s="350" t="str">
        <f t="array" ref="J2391">IF(C2391="","",
  IF(LEFT(C2391,4)="2025",
    IFERROR(VLOOKUP(C2391,{'2025'!B:B,'2025'!A:A},2,FALSE),""),
    IF(LEFT(C2391,4)="2026",
      IFERROR(VLOOKUP(C2391,{'2026'!B:B,'2026'!A:A},2,FALSE),""),
      ""
    )
  )
)</f>
        <v/>
      </c>
    </row>
    <row r="2392" ht="22.5" customHeight="1">
      <c r="A2392" s="350"/>
      <c r="B2392" s="350"/>
      <c r="C2392" s="350"/>
      <c r="D2392" s="350"/>
      <c r="E2392" s="350"/>
      <c r="F2392" s="350"/>
      <c r="G2392" s="350"/>
      <c r="H2392" s="350"/>
      <c r="I2392" s="350"/>
      <c r="J2392" s="350" t="str">
        <f t="array" ref="J2392">IF(C2392="","",
  IF(LEFT(C2392,4)="2025",
    IFERROR(VLOOKUP(C2392,{'2025'!B:B,'2025'!A:A},2,FALSE),""),
    IF(LEFT(C2392,4)="2026",
      IFERROR(VLOOKUP(C2392,{'2026'!B:B,'2026'!A:A},2,FALSE),""),
      ""
    )
  )
)</f>
        <v/>
      </c>
    </row>
    <row r="2393" ht="22.5" customHeight="1">
      <c r="A2393" s="350"/>
      <c r="B2393" s="350"/>
      <c r="C2393" s="350"/>
      <c r="D2393" s="350"/>
      <c r="E2393" s="350"/>
      <c r="F2393" s="350"/>
      <c r="G2393" s="350"/>
      <c r="H2393" s="350"/>
      <c r="I2393" s="350"/>
      <c r="J2393" s="350" t="str">
        <f t="array" ref="J2393">IF(C2393="","",
  IF(LEFT(C2393,4)="2025",
    IFERROR(VLOOKUP(C2393,{'2025'!B:B,'2025'!A:A},2,FALSE),""),
    IF(LEFT(C2393,4)="2026",
      IFERROR(VLOOKUP(C2393,{'2026'!B:B,'2026'!A:A},2,FALSE),""),
      ""
    )
  )
)</f>
        <v/>
      </c>
    </row>
    <row r="2394" ht="22.5" customHeight="1">
      <c r="A2394" s="350"/>
      <c r="B2394" s="350"/>
      <c r="C2394" s="350"/>
      <c r="D2394" s="350"/>
      <c r="E2394" s="350"/>
      <c r="F2394" s="350"/>
      <c r="G2394" s="350"/>
      <c r="H2394" s="350"/>
      <c r="I2394" s="350"/>
      <c r="J2394" s="350" t="str">
        <f t="array" ref="J2394">IF(C2394="","",
  IF(LEFT(C2394,4)="2025",
    IFERROR(VLOOKUP(C2394,{'2025'!B:B,'2025'!A:A},2,FALSE),""),
    IF(LEFT(C2394,4)="2026",
      IFERROR(VLOOKUP(C2394,{'2026'!B:B,'2026'!A:A},2,FALSE),""),
      ""
    )
  )
)</f>
        <v/>
      </c>
    </row>
    <row r="2395" ht="22.5" customHeight="1">
      <c r="A2395" s="350"/>
      <c r="B2395" s="350"/>
      <c r="C2395" s="350"/>
      <c r="D2395" s="350"/>
      <c r="E2395" s="350"/>
      <c r="F2395" s="350"/>
      <c r="G2395" s="350"/>
      <c r="H2395" s="350"/>
      <c r="I2395" s="350"/>
      <c r="J2395" s="350" t="str">
        <f t="array" ref="J2395">IF(C2395="","",
  IF(LEFT(C2395,4)="2025",
    IFERROR(VLOOKUP(C2395,{'2025'!B:B,'2025'!A:A},2,FALSE),""),
    IF(LEFT(C2395,4)="2026",
      IFERROR(VLOOKUP(C2395,{'2026'!B:B,'2026'!A:A},2,FALSE),""),
      ""
    )
  )
)</f>
        <v/>
      </c>
    </row>
    <row r="2396" ht="22.5" customHeight="1">
      <c r="A2396" s="350"/>
      <c r="B2396" s="350"/>
      <c r="C2396" s="350"/>
      <c r="D2396" s="350"/>
      <c r="E2396" s="350"/>
      <c r="F2396" s="350"/>
      <c r="G2396" s="350"/>
      <c r="H2396" s="350"/>
      <c r="I2396" s="350"/>
      <c r="J2396" s="350" t="str">
        <f t="array" ref="J2396">IF(C2396="","",
  IF(LEFT(C2396,4)="2025",
    IFERROR(VLOOKUP(C2396,{'2025'!B:B,'2025'!A:A},2,FALSE),""),
    IF(LEFT(C2396,4)="2026",
      IFERROR(VLOOKUP(C2396,{'2026'!B:B,'2026'!A:A},2,FALSE),""),
      ""
    )
  )
)</f>
        <v/>
      </c>
    </row>
    <row r="2397" ht="22.5" customHeight="1">
      <c r="A2397" s="350"/>
      <c r="B2397" s="350"/>
      <c r="C2397" s="350"/>
      <c r="D2397" s="350"/>
      <c r="E2397" s="350"/>
      <c r="F2397" s="350"/>
      <c r="G2397" s="350"/>
      <c r="H2397" s="350"/>
      <c r="I2397" s="350"/>
      <c r="J2397" s="350" t="str">
        <f t="array" ref="J2397">IF(C2397="","",
  IF(LEFT(C2397,4)="2025",
    IFERROR(VLOOKUP(C2397,{'2025'!B:B,'2025'!A:A},2,FALSE),""),
    IF(LEFT(C2397,4)="2026",
      IFERROR(VLOOKUP(C2397,{'2026'!B:B,'2026'!A:A},2,FALSE),""),
      ""
    )
  )
)</f>
        <v/>
      </c>
    </row>
    <row r="2398" ht="22.5" customHeight="1">
      <c r="A2398" s="350"/>
      <c r="B2398" s="350"/>
      <c r="C2398" s="350"/>
      <c r="D2398" s="350"/>
      <c r="E2398" s="350"/>
      <c r="F2398" s="350"/>
      <c r="G2398" s="350"/>
      <c r="H2398" s="350"/>
      <c r="I2398" s="350"/>
      <c r="J2398" s="350" t="str">
        <f t="array" ref="J2398">IF(C2398="","",
  IF(LEFT(C2398,4)="2025",
    IFERROR(VLOOKUP(C2398,{'2025'!B:B,'2025'!A:A},2,FALSE),""),
    IF(LEFT(C2398,4)="2026",
      IFERROR(VLOOKUP(C2398,{'2026'!B:B,'2026'!A:A},2,FALSE),""),
      ""
    )
  )
)</f>
        <v/>
      </c>
    </row>
    <row r="2399" ht="22.5" customHeight="1">
      <c r="A2399" s="350"/>
      <c r="B2399" s="350"/>
      <c r="C2399" s="350"/>
      <c r="D2399" s="350"/>
      <c r="E2399" s="350"/>
      <c r="F2399" s="350"/>
      <c r="G2399" s="350"/>
      <c r="H2399" s="350"/>
      <c r="I2399" s="350"/>
      <c r="J2399" s="350" t="str">
        <f t="array" ref="J2399">IF(C2399="","",
  IF(LEFT(C2399,4)="2025",
    IFERROR(VLOOKUP(C2399,{'2025'!B:B,'2025'!A:A},2,FALSE),""),
    IF(LEFT(C2399,4)="2026",
      IFERROR(VLOOKUP(C2399,{'2026'!B:B,'2026'!A:A},2,FALSE),""),
      ""
    )
  )
)</f>
        <v/>
      </c>
    </row>
    <row r="2400" ht="22.5" customHeight="1">
      <c r="A2400" s="350"/>
      <c r="B2400" s="350"/>
      <c r="C2400" s="350"/>
      <c r="D2400" s="350"/>
      <c r="E2400" s="350"/>
      <c r="F2400" s="350"/>
      <c r="G2400" s="350"/>
      <c r="H2400" s="350"/>
      <c r="I2400" s="350"/>
      <c r="J2400" s="350" t="str">
        <f t="array" ref="J2400">IF(C2400="","",
  IF(LEFT(C2400,4)="2025",
    IFERROR(VLOOKUP(C2400,{'2025'!B:B,'2025'!A:A},2,FALSE),""),
    IF(LEFT(C2400,4)="2026",
      IFERROR(VLOOKUP(C2400,{'2026'!B:B,'2026'!A:A},2,FALSE),""),
      ""
    )
  )
)</f>
        <v/>
      </c>
    </row>
    <row r="2401" ht="22.5" customHeight="1">
      <c r="A2401" s="350"/>
      <c r="B2401" s="350"/>
      <c r="C2401" s="350"/>
      <c r="D2401" s="350"/>
      <c r="E2401" s="350"/>
      <c r="F2401" s="350"/>
      <c r="G2401" s="350"/>
      <c r="H2401" s="350"/>
      <c r="I2401" s="350"/>
      <c r="J2401" s="350" t="str">
        <f t="array" ref="J2401">IF(C2401="","",
  IF(LEFT(C2401,4)="2025",
    IFERROR(VLOOKUP(C2401,{'2025'!B:B,'2025'!A:A},2,FALSE),""),
    IF(LEFT(C2401,4)="2026",
      IFERROR(VLOOKUP(C2401,{'2026'!B:B,'2026'!A:A},2,FALSE),""),
      ""
    )
  )
)</f>
        <v/>
      </c>
    </row>
    <row r="2402" ht="22.5" customHeight="1">
      <c r="A2402" s="350"/>
      <c r="B2402" s="350"/>
      <c r="C2402" s="350"/>
      <c r="D2402" s="350"/>
      <c r="E2402" s="350"/>
      <c r="F2402" s="350"/>
      <c r="G2402" s="350"/>
      <c r="H2402" s="350"/>
      <c r="I2402" s="350"/>
      <c r="J2402" s="350" t="str">
        <f t="array" ref="J2402">IF(C2402="","",
  IF(LEFT(C2402,4)="2025",
    IFERROR(VLOOKUP(C2402,{'2025'!B:B,'2025'!A:A},2,FALSE),""),
    IF(LEFT(C2402,4)="2026",
      IFERROR(VLOOKUP(C2402,{'2026'!B:B,'2026'!A:A},2,FALSE),""),
      ""
    )
  )
)</f>
        <v/>
      </c>
    </row>
    <row r="2403" ht="22.5" customHeight="1">
      <c r="A2403" s="350"/>
      <c r="B2403" s="350"/>
      <c r="C2403" s="350"/>
      <c r="D2403" s="350"/>
      <c r="E2403" s="350"/>
      <c r="F2403" s="350"/>
      <c r="G2403" s="350"/>
      <c r="H2403" s="350"/>
      <c r="I2403" s="350"/>
      <c r="J2403" s="350" t="str">
        <f t="array" ref="J2403">IF(C2403="","",
  IF(LEFT(C2403,4)="2025",
    IFERROR(VLOOKUP(C2403,{'2025'!B:B,'2025'!A:A},2,FALSE),""),
    IF(LEFT(C2403,4)="2026",
      IFERROR(VLOOKUP(C2403,{'2026'!B:B,'2026'!A:A},2,FALSE),""),
      ""
    )
  )
)</f>
        <v/>
      </c>
    </row>
    <row r="2404" ht="22.5" customHeight="1">
      <c r="A2404" s="350"/>
      <c r="B2404" s="350"/>
      <c r="C2404" s="350"/>
      <c r="D2404" s="350"/>
      <c r="E2404" s="350"/>
      <c r="F2404" s="350"/>
      <c r="G2404" s="350"/>
      <c r="H2404" s="350"/>
      <c r="I2404" s="350"/>
      <c r="J2404" s="350" t="str">
        <f t="array" ref="J2404">IF(C2404="","",
  IF(LEFT(C2404,4)="2025",
    IFERROR(VLOOKUP(C2404,{'2025'!B:B,'2025'!A:A},2,FALSE),""),
    IF(LEFT(C2404,4)="2026",
      IFERROR(VLOOKUP(C2404,{'2026'!B:B,'2026'!A:A},2,FALSE),""),
      ""
    )
  )
)</f>
        <v/>
      </c>
    </row>
    <row r="2405" ht="22.5" customHeight="1">
      <c r="A2405" s="350"/>
      <c r="B2405" s="350"/>
      <c r="C2405" s="350"/>
      <c r="D2405" s="350"/>
      <c r="E2405" s="350"/>
      <c r="F2405" s="350"/>
      <c r="G2405" s="350"/>
      <c r="H2405" s="350"/>
      <c r="I2405" s="350"/>
      <c r="J2405" s="350" t="str">
        <f t="array" ref="J2405">IF(C2405="","",
  IF(LEFT(C2405,4)="2025",
    IFERROR(VLOOKUP(C2405,{'2025'!B:B,'2025'!A:A},2,FALSE),""),
    IF(LEFT(C2405,4)="2026",
      IFERROR(VLOOKUP(C2405,{'2026'!B:B,'2026'!A:A},2,FALSE),""),
      ""
    )
  )
)</f>
        <v/>
      </c>
    </row>
    <row r="2406" ht="22.5" customHeight="1">
      <c r="A2406" s="350"/>
      <c r="B2406" s="350"/>
      <c r="C2406" s="350"/>
      <c r="D2406" s="350"/>
      <c r="E2406" s="350"/>
      <c r="F2406" s="350"/>
      <c r="G2406" s="350"/>
      <c r="H2406" s="350"/>
      <c r="I2406" s="350"/>
      <c r="J2406" s="350" t="str">
        <f t="array" ref="J2406">IF(C2406="","",
  IF(LEFT(C2406,4)="2025",
    IFERROR(VLOOKUP(C2406,{'2025'!B:B,'2025'!A:A},2,FALSE),""),
    IF(LEFT(C2406,4)="2026",
      IFERROR(VLOOKUP(C2406,{'2026'!B:B,'2026'!A:A},2,FALSE),""),
      ""
    )
  )
)</f>
        <v/>
      </c>
    </row>
    <row r="2407" ht="22.5" customHeight="1">
      <c r="A2407" s="350"/>
      <c r="B2407" s="350"/>
      <c r="C2407" s="350"/>
      <c r="D2407" s="350"/>
      <c r="E2407" s="350"/>
      <c r="F2407" s="350"/>
      <c r="G2407" s="350"/>
      <c r="H2407" s="350"/>
      <c r="I2407" s="350"/>
      <c r="J2407" s="350" t="str">
        <f t="array" ref="J2407">IF(C2407="","",
  IF(LEFT(C2407,4)="2025",
    IFERROR(VLOOKUP(C2407,{'2025'!B:B,'2025'!A:A},2,FALSE),""),
    IF(LEFT(C2407,4)="2026",
      IFERROR(VLOOKUP(C2407,{'2026'!B:B,'2026'!A:A},2,FALSE),""),
      ""
    )
  )
)</f>
        <v/>
      </c>
    </row>
    <row r="2408" ht="22.5" customHeight="1">
      <c r="A2408" s="350"/>
      <c r="B2408" s="350"/>
      <c r="C2408" s="350"/>
      <c r="D2408" s="350"/>
      <c r="E2408" s="350"/>
      <c r="F2408" s="350"/>
      <c r="G2408" s="350"/>
      <c r="H2408" s="350"/>
      <c r="I2408" s="350"/>
      <c r="J2408" s="350" t="str">
        <f t="array" ref="J2408">IF(C2408="","",
  IF(LEFT(C2408,4)="2025",
    IFERROR(VLOOKUP(C2408,{'2025'!B:B,'2025'!A:A},2,FALSE),""),
    IF(LEFT(C2408,4)="2026",
      IFERROR(VLOOKUP(C2408,{'2026'!B:B,'2026'!A:A},2,FALSE),""),
      ""
    )
  )
)</f>
        <v/>
      </c>
    </row>
    <row r="2409" ht="22.5" customHeight="1">
      <c r="A2409" s="350"/>
      <c r="B2409" s="350"/>
      <c r="C2409" s="350"/>
      <c r="D2409" s="350"/>
      <c r="E2409" s="350"/>
      <c r="F2409" s="350"/>
      <c r="G2409" s="350"/>
      <c r="H2409" s="350"/>
      <c r="I2409" s="350"/>
      <c r="J2409" s="350" t="str">
        <f t="array" ref="J2409">IF(C2409="","",
  IF(LEFT(C2409,4)="2025",
    IFERROR(VLOOKUP(C2409,{'2025'!B:B,'2025'!A:A},2,FALSE),""),
    IF(LEFT(C2409,4)="2026",
      IFERROR(VLOOKUP(C2409,{'2026'!B:B,'2026'!A:A},2,FALSE),""),
      ""
    )
  )
)</f>
        <v/>
      </c>
    </row>
    <row r="2410" ht="22.5" customHeight="1">
      <c r="A2410" s="350"/>
      <c r="B2410" s="350"/>
      <c r="C2410" s="350"/>
      <c r="D2410" s="350"/>
      <c r="E2410" s="350"/>
      <c r="F2410" s="350"/>
      <c r="G2410" s="350"/>
      <c r="H2410" s="350"/>
      <c r="I2410" s="350"/>
      <c r="J2410" s="350" t="str">
        <f t="array" ref="J2410">IF(C2410="","",
  IF(LEFT(C2410,4)="2025",
    IFERROR(VLOOKUP(C2410,{'2025'!B:B,'2025'!A:A},2,FALSE),""),
    IF(LEFT(C2410,4)="2026",
      IFERROR(VLOOKUP(C2410,{'2026'!B:B,'2026'!A:A},2,FALSE),""),
      ""
    )
  )
)</f>
        <v/>
      </c>
    </row>
    <row r="2411" ht="22.5" customHeight="1">
      <c r="A2411" s="350"/>
      <c r="B2411" s="350"/>
      <c r="C2411" s="350"/>
      <c r="D2411" s="350"/>
      <c r="E2411" s="350"/>
      <c r="F2411" s="350"/>
      <c r="G2411" s="350"/>
      <c r="H2411" s="350"/>
      <c r="I2411" s="350"/>
      <c r="J2411" s="350" t="str">
        <f t="array" ref="J2411">IF(C2411="","",
  IF(LEFT(C2411,4)="2025",
    IFERROR(VLOOKUP(C2411,{'2025'!B:B,'2025'!A:A},2,FALSE),""),
    IF(LEFT(C2411,4)="2026",
      IFERROR(VLOOKUP(C2411,{'2026'!B:B,'2026'!A:A},2,FALSE),""),
      ""
    )
  )
)</f>
        <v/>
      </c>
    </row>
    <row r="2412" ht="22.5" customHeight="1">
      <c r="A2412" s="350"/>
      <c r="B2412" s="350"/>
      <c r="C2412" s="350"/>
      <c r="D2412" s="350"/>
      <c r="E2412" s="350"/>
      <c r="F2412" s="350"/>
      <c r="G2412" s="350"/>
      <c r="H2412" s="350"/>
      <c r="I2412" s="350"/>
      <c r="J2412" s="350" t="str">
        <f t="array" ref="J2412">IF(C2412="","",
  IF(LEFT(C2412,4)="2025",
    IFERROR(VLOOKUP(C2412,{'2025'!B:B,'2025'!A:A},2,FALSE),""),
    IF(LEFT(C2412,4)="2026",
      IFERROR(VLOOKUP(C2412,{'2026'!B:B,'2026'!A:A},2,FALSE),""),
      ""
    )
  )
)</f>
        <v/>
      </c>
    </row>
    <row r="2413" ht="22.5" customHeight="1">
      <c r="A2413" s="350"/>
      <c r="B2413" s="350"/>
      <c r="C2413" s="350"/>
      <c r="D2413" s="350"/>
      <c r="E2413" s="350"/>
      <c r="F2413" s="350"/>
      <c r="G2413" s="350"/>
      <c r="H2413" s="350"/>
      <c r="I2413" s="350"/>
      <c r="J2413" s="350" t="str">
        <f t="array" ref="J2413">IF(C2413="","",
  IF(LEFT(C2413,4)="2025",
    IFERROR(VLOOKUP(C2413,{'2025'!B:B,'2025'!A:A},2,FALSE),""),
    IF(LEFT(C2413,4)="2026",
      IFERROR(VLOOKUP(C2413,{'2026'!B:B,'2026'!A:A},2,FALSE),""),
      ""
    )
  )
)</f>
        <v/>
      </c>
    </row>
    <row r="2414" ht="22.5" customHeight="1">
      <c r="A2414" s="350"/>
      <c r="B2414" s="350"/>
      <c r="C2414" s="350"/>
      <c r="D2414" s="350"/>
      <c r="E2414" s="350"/>
      <c r="F2414" s="350"/>
      <c r="G2414" s="350"/>
      <c r="H2414" s="350"/>
      <c r="I2414" s="350"/>
      <c r="J2414" s="350" t="str">
        <f t="array" ref="J2414">IF(C2414="","",
  IF(LEFT(C2414,4)="2025",
    IFERROR(VLOOKUP(C2414,{'2025'!B:B,'2025'!A:A},2,FALSE),""),
    IF(LEFT(C2414,4)="2026",
      IFERROR(VLOOKUP(C2414,{'2026'!B:B,'2026'!A:A},2,FALSE),""),
      ""
    )
  )
)</f>
        <v/>
      </c>
    </row>
    <row r="2415" ht="22.5" customHeight="1">
      <c r="A2415" s="350"/>
      <c r="B2415" s="350"/>
      <c r="C2415" s="350"/>
      <c r="D2415" s="350"/>
      <c r="E2415" s="350"/>
      <c r="F2415" s="350"/>
      <c r="G2415" s="350"/>
      <c r="H2415" s="350"/>
      <c r="I2415" s="350"/>
      <c r="J2415" s="350" t="str">
        <f t="array" ref="J2415">IF(C2415="","",
  IF(LEFT(C2415,4)="2025",
    IFERROR(VLOOKUP(C2415,{'2025'!B:B,'2025'!A:A},2,FALSE),""),
    IF(LEFT(C2415,4)="2026",
      IFERROR(VLOOKUP(C2415,{'2026'!B:B,'2026'!A:A},2,FALSE),""),
      ""
    )
  )
)</f>
        <v/>
      </c>
    </row>
    <row r="2416" ht="22.5" customHeight="1">
      <c r="A2416" s="350"/>
      <c r="B2416" s="350"/>
      <c r="C2416" s="350"/>
      <c r="D2416" s="350"/>
      <c r="E2416" s="350"/>
      <c r="F2416" s="350"/>
      <c r="G2416" s="350"/>
      <c r="H2416" s="350"/>
      <c r="I2416" s="350"/>
      <c r="J2416" s="350" t="str">
        <f t="array" ref="J2416">IF(C2416="","",
  IF(LEFT(C2416,4)="2025",
    IFERROR(VLOOKUP(C2416,{'2025'!B:B,'2025'!A:A},2,FALSE),""),
    IF(LEFT(C2416,4)="2026",
      IFERROR(VLOOKUP(C2416,{'2026'!B:B,'2026'!A:A},2,FALSE),""),
      ""
    )
  )
)</f>
        <v/>
      </c>
    </row>
    <row r="2417" ht="22.5" customHeight="1">
      <c r="A2417" s="350"/>
      <c r="B2417" s="350"/>
      <c r="C2417" s="350"/>
      <c r="D2417" s="350"/>
      <c r="E2417" s="350"/>
      <c r="F2417" s="350"/>
      <c r="G2417" s="350"/>
      <c r="H2417" s="350"/>
      <c r="I2417" s="350"/>
      <c r="J2417" s="350" t="str">
        <f t="array" ref="J2417">IF(C2417="","",
  IF(LEFT(C2417,4)="2025",
    IFERROR(VLOOKUP(C2417,{'2025'!B:B,'2025'!A:A},2,FALSE),""),
    IF(LEFT(C2417,4)="2026",
      IFERROR(VLOOKUP(C2417,{'2026'!B:B,'2026'!A:A},2,FALSE),""),
      ""
    )
  )
)</f>
        <v/>
      </c>
    </row>
    <row r="2418" ht="22.5" customHeight="1">
      <c r="A2418" s="350"/>
      <c r="B2418" s="350"/>
      <c r="C2418" s="350"/>
      <c r="D2418" s="350"/>
      <c r="E2418" s="350"/>
      <c r="F2418" s="350"/>
      <c r="G2418" s="350"/>
      <c r="H2418" s="350"/>
      <c r="I2418" s="350"/>
      <c r="J2418" s="350" t="str">
        <f t="array" ref="J2418">IF(C2418="","",
  IF(LEFT(C2418,4)="2025",
    IFERROR(VLOOKUP(C2418,{'2025'!B:B,'2025'!A:A},2,FALSE),""),
    IF(LEFT(C2418,4)="2026",
      IFERROR(VLOOKUP(C2418,{'2026'!B:B,'2026'!A:A},2,FALSE),""),
      ""
    )
  )
)</f>
        <v/>
      </c>
    </row>
    <row r="2419" ht="22.5" customHeight="1">
      <c r="A2419" s="350"/>
      <c r="B2419" s="350"/>
      <c r="C2419" s="350"/>
      <c r="D2419" s="350"/>
      <c r="E2419" s="350"/>
      <c r="F2419" s="350"/>
      <c r="G2419" s="350"/>
      <c r="H2419" s="350"/>
      <c r="I2419" s="350"/>
      <c r="J2419" s="350" t="str">
        <f t="array" ref="J2419">IF(C2419="","",
  IF(LEFT(C2419,4)="2025",
    IFERROR(VLOOKUP(C2419,{'2025'!B:B,'2025'!A:A},2,FALSE),""),
    IF(LEFT(C2419,4)="2026",
      IFERROR(VLOOKUP(C2419,{'2026'!B:B,'2026'!A:A},2,FALSE),""),
      ""
    )
  )
)</f>
        <v/>
      </c>
    </row>
    <row r="2420" ht="22.5" customHeight="1">
      <c r="A2420" s="350"/>
      <c r="B2420" s="350"/>
      <c r="C2420" s="350"/>
      <c r="D2420" s="350"/>
      <c r="E2420" s="350"/>
      <c r="F2420" s="350"/>
      <c r="G2420" s="350"/>
      <c r="H2420" s="350"/>
      <c r="I2420" s="350"/>
      <c r="J2420" s="350" t="str">
        <f t="array" ref="J2420">IF(C2420="","",
  IF(LEFT(C2420,4)="2025",
    IFERROR(VLOOKUP(C2420,{'2025'!B:B,'2025'!A:A},2,FALSE),""),
    IF(LEFT(C2420,4)="2026",
      IFERROR(VLOOKUP(C2420,{'2026'!B:B,'2026'!A:A},2,FALSE),""),
      ""
    )
  )
)</f>
        <v/>
      </c>
    </row>
    <row r="2421" ht="22.5" customHeight="1">
      <c r="A2421" s="350"/>
      <c r="B2421" s="350"/>
      <c r="C2421" s="350"/>
      <c r="D2421" s="350"/>
      <c r="E2421" s="350"/>
      <c r="F2421" s="350"/>
      <c r="G2421" s="350"/>
      <c r="H2421" s="350"/>
      <c r="I2421" s="350"/>
      <c r="J2421" s="350" t="str">
        <f t="array" ref="J2421">IF(C2421="","",
  IF(LEFT(C2421,4)="2025",
    IFERROR(VLOOKUP(C2421,{'2025'!B:B,'2025'!A:A},2,FALSE),""),
    IF(LEFT(C2421,4)="2026",
      IFERROR(VLOOKUP(C2421,{'2026'!B:B,'2026'!A:A},2,FALSE),""),
      ""
    )
  )
)</f>
        <v/>
      </c>
    </row>
    <row r="2422" ht="22.5" customHeight="1">
      <c r="A2422" s="350"/>
      <c r="B2422" s="350"/>
      <c r="C2422" s="350"/>
      <c r="D2422" s="350"/>
      <c r="E2422" s="350"/>
      <c r="F2422" s="350"/>
      <c r="G2422" s="350"/>
      <c r="H2422" s="350"/>
      <c r="I2422" s="350"/>
      <c r="J2422" s="350" t="str">
        <f t="array" ref="J2422">IF(C2422="","",
  IF(LEFT(C2422,4)="2025",
    IFERROR(VLOOKUP(C2422,{'2025'!B:B,'2025'!A:A},2,FALSE),""),
    IF(LEFT(C2422,4)="2026",
      IFERROR(VLOOKUP(C2422,{'2026'!B:B,'2026'!A:A},2,FALSE),""),
      ""
    )
  )
)</f>
        <v/>
      </c>
    </row>
    <row r="2423" ht="22.5" customHeight="1">
      <c r="A2423" s="350"/>
      <c r="B2423" s="350"/>
      <c r="C2423" s="350"/>
      <c r="D2423" s="350"/>
      <c r="E2423" s="350"/>
      <c r="F2423" s="350"/>
      <c r="G2423" s="350"/>
      <c r="H2423" s="350"/>
      <c r="I2423" s="350"/>
      <c r="J2423" s="350" t="str">
        <f t="array" ref="J2423">IF(C2423="","",
  IF(LEFT(C2423,4)="2025",
    IFERROR(VLOOKUP(C2423,{'2025'!B:B,'2025'!A:A},2,FALSE),""),
    IF(LEFT(C2423,4)="2026",
      IFERROR(VLOOKUP(C2423,{'2026'!B:B,'2026'!A:A},2,FALSE),""),
      ""
    )
  )
)</f>
        <v/>
      </c>
    </row>
    <row r="2424" ht="22.5" customHeight="1">
      <c r="A2424" s="350"/>
      <c r="B2424" s="350"/>
      <c r="C2424" s="350"/>
      <c r="D2424" s="350"/>
      <c r="E2424" s="350"/>
      <c r="F2424" s="350"/>
      <c r="G2424" s="350"/>
      <c r="H2424" s="350"/>
      <c r="I2424" s="350"/>
      <c r="J2424" s="350" t="str">
        <f t="array" ref="J2424">IF(C2424="","",
  IF(LEFT(C2424,4)="2025",
    IFERROR(VLOOKUP(C2424,{'2025'!B:B,'2025'!A:A},2,FALSE),""),
    IF(LEFT(C2424,4)="2026",
      IFERROR(VLOOKUP(C2424,{'2026'!B:B,'2026'!A:A},2,FALSE),""),
      ""
    )
  )
)</f>
        <v/>
      </c>
    </row>
    <row r="2425" ht="22.5" customHeight="1">
      <c r="A2425" s="350"/>
      <c r="B2425" s="350"/>
      <c r="C2425" s="350"/>
      <c r="D2425" s="350"/>
      <c r="E2425" s="350"/>
      <c r="F2425" s="350"/>
      <c r="G2425" s="350"/>
      <c r="H2425" s="350"/>
      <c r="I2425" s="350"/>
      <c r="J2425" s="350" t="str">
        <f t="array" ref="J2425">IF(C2425="","",
  IF(LEFT(C2425,4)="2025",
    IFERROR(VLOOKUP(C2425,{'2025'!B:B,'2025'!A:A},2,FALSE),""),
    IF(LEFT(C2425,4)="2026",
      IFERROR(VLOOKUP(C2425,{'2026'!B:B,'2026'!A:A},2,FALSE),""),
      ""
    )
  )
)</f>
        <v/>
      </c>
    </row>
    <row r="2426" ht="22.5" customHeight="1">
      <c r="A2426" s="350"/>
      <c r="B2426" s="350"/>
      <c r="C2426" s="350"/>
      <c r="D2426" s="350"/>
      <c r="E2426" s="350"/>
      <c r="F2426" s="350"/>
      <c r="G2426" s="350"/>
      <c r="H2426" s="350"/>
      <c r="I2426" s="350"/>
      <c r="J2426" s="350" t="str">
        <f t="array" ref="J2426">IF(C2426="","",
  IF(LEFT(C2426,4)="2025",
    IFERROR(VLOOKUP(C2426,{'2025'!B:B,'2025'!A:A},2,FALSE),""),
    IF(LEFT(C2426,4)="2026",
      IFERROR(VLOOKUP(C2426,{'2026'!B:B,'2026'!A:A},2,FALSE),""),
      ""
    )
  )
)</f>
        <v/>
      </c>
    </row>
    <row r="2427" ht="22.5" customHeight="1">
      <c r="A2427" s="350"/>
      <c r="B2427" s="350"/>
      <c r="C2427" s="350"/>
      <c r="D2427" s="350"/>
      <c r="E2427" s="350"/>
      <c r="F2427" s="350"/>
      <c r="G2427" s="350"/>
      <c r="H2427" s="350"/>
      <c r="I2427" s="350"/>
      <c r="J2427" s="350" t="str">
        <f t="array" ref="J2427">IF(C2427="","",
  IF(LEFT(C2427,4)="2025",
    IFERROR(VLOOKUP(C2427,{'2025'!B:B,'2025'!A:A},2,FALSE),""),
    IF(LEFT(C2427,4)="2026",
      IFERROR(VLOOKUP(C2427,{'2026'!B:B,'2026'!A:A},2,FALSE),""),
      ""
    )
  )
)</f>
        <v/>
      </c>
    </row>
    <row r="2428" ht="22.5" customHeight="1">
      <c r="A2428" s="350"/>
      <c r="B2428" s="350"/>
      <c r="C2428" s="350"/>
      <c r="D2428" s="350"/>
      <c r="E2428" s="350"/>
      <c r="F2428" s="350"/>
      <c r="G2428" s="350"/>
      <c r="H2428" s="350"/>
      <c r="I2428" s="350"/>
      <c r="J2428" s="350" t="str">
        <f t="array" ref="J2428">IF(C2428="","",
  IF(LEFT(C2428,4)="2025",
    IFERROR(VLOOKUP(C2428,{'2025'!B:B,'2025'!A:A},2,FALSE),""),
    IF(LEFT(C2428,4)="2026",
      IFERROR(VLOOKUP(C2428,{'2026'!B:B,'2026'!A:A},2,FALSE),""),
      ""
    )
  )
)</f>
        <v/>
      </c>
    </row>
    <row r="2429" ht="22.5" customHeight="1">
      <c r="A2429" s="350"/>
      <c r="B2429" s="350"/>
      <c r="C2429" s="350"/>
      <c r="D2429" s="350"/>
      <c r="E2429" s="350"/>
      <c r="F2429" s="350"/>
      <c r="G2429" s="350"/>
      <c r="H2429" s="350"/>
      <c r="I2429" s="350"/>
      <c r="J2429" s="350" t="str">
        <f t="array" ref="J2429">IF(C2429="","",
  IF(LEFT(C2429,4)="2025",
    IFERROR(VLOOKUP(C2429,{'2025'!B:B,'2025'!A:A},2,FALSE),""),
    IF(LEFT(C2429,4)="2026",
      IFERROR(VLOOKUP(C2429,{'2026'!B:B,'2026'!A:A},2,FALSE),""),
      ""
    )
  )
)</f>
        <v/>
      </c>
    </row>
    <row r="2430" ht="22.5" customHeight="1">
      <c r="A2430" s="350"/>
      <c r="B2430" s="350"/>
      <c r="C2430" s="350"/>
      <c r="D2430" s="350"/>
      <c r="E2430" s="350"/>
      <c r="F2430" s="350"/>
      <c r="G2430" s="350"/>
      <c r="H2430" s="350"/>
      <c r="I2430" s="350"/>
      <c r="J2430" s="350" t="str">
        <f t="array" ref="J2430">IF(C2430="","",
  IF(LEFT(C2430,4)="2025",
    IFERROR(VLOOKUP(C2430,{'2025'!B:B,'2025'!A:A},2,FALSE),""),
    IF(LEFT(C2430,4)="2026",
      IFERROR(VLOOKUP(C2430,{'2026'!B:B,'2026'!A:A},2,FALSE),""),
      ""
    )
  )
)</f>
        <v/>
      </c>
    </row>
    <row r="2431" ht="22.5" customHeight="1">
      <c r="A2431" s="350"/>
      <c r="B2431" s="350"/>
      <c r="C2431" s="350"/>
      <c r="D2431" s="350"/>
      <c r="E2431" s="350"/>
      <c r="F2431" s="350"/>
      <c r="G2431" s="350"/>
      <c r="H2431" s="350"/>
      <c r="I2431" s="350"/>
      <c r="J2431" s="350" t="str">
        <f t="array" ref="J2431">IF(C2431="","",
  IF(LEFT(C2431,4)="2025",
    IFERROR(VLOOKUP(C2431,{'2025'!B:B,'2025'!A:A},2,FALSE),""),
    IF(LEFT(C2431,4)="2026",
      IFERROR(VLOOKUP(C2431,{'2026'!B:B,'2026'!A:A},2,FALSE),""),
      ""
    )
  )
)</f>
        <v/>
      </c>
    </row>
    <row r="2432" ht="22.5" customHeight="1">
      <c r="A2432" s="350"/>
      <c r="B2432" s="350"/>
      <c r="C2432" s="350"/>
      <c r="D2432" s="350"/>
      <c r="E2432" s="350"/>
      <c r="F2432" s="350"/>
      <c r="G2432" s="350"/>
      <c r="H2432" s="350"/>
      <c r="I2432" s="350"/>
      <c r="J2432" s="350" t="str">
        <f t="array" ref="J2432">IF(C2432="","",
  IF(LEFT(C2432,4)="2025",
    IFERROR(VLOOKUP(C2432,{'2025'!B:B,'2025'!A:A},2,FALSE),""),
    IF(LEFT(C2432,4)="2026",
      IFERROR(VLOOKUP(C2432,{'2026'!B:B,'2026'!A:A},2,FALSE),""),
      ""
    )
  )
)</f>
        <v/>
      </c>
    </row>
    <row r="2433" ht="22.5" customHeight="1">
      <c r="A2433" s="350"/>
      <c r="B2433" s="350"/>
      <c r="C2433" s="350"/>
      <c r="D2433" s="350"/>
      <c r="E2433" s="350"/>
      <c r="F2433" s="350"/>
      <c r="G2433" s="350"/>
      <c r="H2433" s="350"/>
      <c r="I2433" s="350"/>
      <c r="J2433" s="350" t="str">
        <f t="array" ref="J2433">IF(C2433="","",
  IF(LEFT(C2433,4)="2025",
    IFERROR(VLOOKUP(C2433,{'2025'!B:B,'2025'!A:A},2,FALSE),""),
    IF(LEFT(C2433,4)="2026",
      IFERROR(VLOOKUP(C2433,{'2026'!B:B,'2026'!A:A},2,FALSE),""),
      ""
    )
  )
)</f>
        <v/>
      </c>
    </row>
    <row r="2434" ht="22.5" customHeight="1">
      <c r="A2434" s="350"/>
      <c r="B2434" s="350"/>
      <c r="C2434" s="350"/>
      <c r="D2434" s="350"/>
      <c r="E2434" s="350"/>
      <c r="F2434" s="350"/>
      <c r="G2434" s="350"/>
      <c r="H2434" s="350"/>
      <c r="I2434" s="350"/>
      <c r="J2434" s="350" t="str">
        <f t="array" ref="J2434">IF(C2434="","",
  IF(LEFT(C2434,4)="2025",
    IFERROR(VLOOKUP(C2434,{'2025'!B:B,'2025'!A:A},2,FALSE),""),
    IF(LEFT(C2434,4)="2026",
      IFERROR(VLOOKUP(C2434,{'2026'!B:B,'2026'!A:A},2,FALSE),""),
      ""
    )
  )
)</f>
        <v/>
      </c>
    </row>
    <row r="2435" ht="22.5" customHeight="1">
      <c r="A2435" s="350"/>
      <c r="B2435" s="350"/>
      <c r="C2435" s="350"/>
      <c r="D2435" s="350"/>
      <c r="E2435" s="350"/>
      <c r="F2435" s="350"/>
      <c r="G2435" s="350"/>
      <c r="H2435" s="350"/>
      <c r="I2435" s="350"/>
      <c r="J2435" s="350" t="str">
        <f t="array" ref="J2435">IF(C2435="","",
  IF(LEFT(C2435,4)="2025",
    IFERROR(VLOOKUP(C2435,{'2025'!B:B,'2025'!A:A},2,FALSE),""),
    IF(LEFT(C2435,4)="2026",
      IFERROR(VLOOKUP(C2435,{'2026'!B:B,'2026'!A:A},2,FALSE),""),
      ""
    )
  )
)</f>
        <v/>
      </c>
    </row>
    <row r="2436" ht="22.5" customHeight="1">
      <c r="A2436" s="350"/>
      <c r="B2436" s="350"/>
      <c r="C2436" s="350"/>
      <c r="D2436" s="350"/>
      <c r="E2436" s="350"/>
      <c r="F2436" s="350"/>
      <c r="G2436" s="350"/>
      <c r="H2436" s="350"/>
      <c r="I2436" s="350"/>
      <c r="J2436" s="350" t="str">
        <f t="array" ref="J2436">IF(C2436="","",
  IF(LEFT(C2436,4)="2025",
    IFERROR(VLOOKUP(C2436,{'2025'!B:B,'2025'!A:A},2,FALSE),""),
    IF(LEFT(C2436,4)="2026",
      IFERROR(VLOOKUP(C2436,{'2026'!B:B,'2026'!A:A},2,FALSE),""),
      ""
    )
  )
)</f>
        <v/>
      </c>
    </row>
    <row r="2437" ht="22.5" customHeight="1">
      <c r="A2437" s="350"/>
      <c r="B2437" s="350"/>
      <c r="C2437" s="350"/>
      <c r="D2437" s="350"/>
      <c r="E2437" s="350"/>
      <c r="F2437" s="350"/>
      <c r="G2437" s="350"/>
      <c r="H2437" s="350"/>
      <c r="I2437" s="350"/>
      <c r="J2437" s="350" t="str">
        <f t="array" ref="J2437">IF(C2437="","",
  IF(LEFT(C2437,4)="2025",
    IFERROR(VLOOKUP(C2437,{'2025'!B:B,'2025'!A:A},2,FALSE),""),
    IF(LEFT(C2437,4)="2026",
      IFERROR(VLOOKUP(C2437,{'2026'!B:B,'2026'!A:A},2,FALSE),""),
      ""
    )
  )
)</f>
        <v/>
      </c>
    </row>
    <row r="2438" ht="22.5" customHeight="1">
      <c r="A2438" s="350"/>
      <c r="B2438" s="350"/>
      <c r="C2438" s="350"/>
      <c r="D2438" s="350"/>
      <c r="E2438" s="350"/>
      <c r="F2438" s="350"/>
      <c r="G2438" s="350"/>
      <c r="H2438" s="350"/>
      <c r="I2438" s="350"/>
      <c r="J2438" s="350" t="str">
        <f t="array" ref="J2438">IF(C2438="","",
  IF(LEFT(C2438,4)="2025",
    IFERROR(VLOOKUP(C2438,{'2025'!B:B,'2025'!A:A},2,FALSE),""),
    IF(LEFT(C2438,4)="2026",
      IFERROR(VLOOKUP(C2438,{'2026'!B:B,'2026'!A:A},2,FALSE),""),
      ""
    )
  )
)</f>
        <v/>
      </c>
    </row>
    <row r="2439" ht="22.5" customHeight="1">
      <c r="A2439" s="350"/>
      <c r="B2439" s="350"/>
      <c r="C2439" s="350"/>
      <c r="D2439" s="350"/>
      <c r="E2439" s="350"/>
      <c r="F2439" s="350"/>
      <c r="G2439" s="350"/>
      <c r="H2439" s="350"/>
      <c r="I2439" s="350"/>
      <c r="J2439" s="350" t="str">
        <f t="array" ref="J2439">IF(C2439="","",
  IF(LEFT(C2439,4)="2025",
    IFERROR(VLOOKUP(C2439,{'2025'!B:B,'2025'!A:A},2,FALSE),""),
    IF(LEFT(C2439,4)="2026",
      IFERROR(VLOOKUP(C2439,{'2026'!B:B,'2026'!A:A},2,FALSE),""),
      ""
    )
  )
)</f>
        <v/>
      </c>
    </row>
    <row r="2440" ht="22.5" customHeight="1">
      <c r="A2440" s="350"/>
      <c r="B2440" s="350"/>
      <c r="C2440" s="350"/>
      <c r="D2440" s="350"/>
      <c r="E2440" s="350"/>
      <c r="F2440" s="350"/>
      <c r="G2440" s="350"/>
      <c r="H2440" s="350"/>
      <c r="I2440" s="350"/>
      <c r="J2440" s="350" t="str">
        <f t="array" ref="J2440">IF(C2440="","",
  IF(LEFT(C2440,4)="2025",
    IFERROR(VLOOKUP(C2440,{'2025'!B:B,'2025'!A:A},2,FALSE),""),
    IF(LEFT(C2440,4)="2026",
      IFERROR(VLOOKUP(C2440,{'2026'!B:B,'2026'!A:A},2,FALSE),""),
      ""
    )
  )
)</f>
        <v/>
      </c>
    </row>
    <row r="2441" ht="22.5" customHeight="1">
      <c r="A2441" s="350"/>
      <c r="B2441" s="350"/>
      <c r="C2441" s="350"/>
      <c r="D2441" s="350"/>
      <c r="E2441" s="350"/>
      <c r="F2441" s="350"/>
      <c r="G2441" s="350"/>
      <c r="H2441" s="350"/>
      <c r="I2441" s="350"/>
      <c r="J2441" s="350" t="str">
        <f t="array" ref="J2441">IF(C2441="","",
  IF(LEFT(C2441,4)="2025",
    IFERROR(VLOOKUP(C2441,{'2025'!B:B,'2025'!A:A},2,FALSE),""),
    IF(LEFT(C2441,4)="2026",
      IFERROR(VLOOKUP(C2441,{'2026'!B:B,'2026'!A:A},2,FALSE),""),
      ""
    )
  )
)</f>
        <v/>
      </c>
    </row>
    <row r="2442" ht="22.5" customHeight="1">
      <c r="A2442" s="350"/>
      <c r="B2442" s="350"/>
      <c r="C2442" s="350"/>
      <c r="D2442" s="350"/>
      <c r="E2442" s="350"/>
      <c r="F2442" s="350"/>
      <c r="G2442" s="350"/>
      <c r="H2442" s="350"/>
      <c r="I2442" s="350"/>
      <c r="J2442" s="350" t="str">
        <f t="array" ref="J2442">IF(C2442="","",
  IF(LEFT(C2442,4)="2025",
    IFERROR(VLOOKUP(C2442,{'2025'!B:B,'2025'!A:A},2,FALSE),""),
    IF(LEFT(C2442,4)="2026",
      IFERROR(VLOOKUP(C2442,{'2026'!B:B,'2026'!A:A},2,FALSE),""),
      ""
    )
  )
)</f>
        <v/>
      </c>
    </row>
    <row r="2443" ht="22.5" customHeight="1">
      <c r="A2443" s="350"/>
      <c r="B2443" s="350"/>
      <c r="C2443" s="350"/>
      <c r="D2443" s="350"/>
      <c r="E2443" s="350"/>
      <c r="F2443" s="350"/>
      <c r="G2443" s="350"/>
      <c r="H2443" s="350"/>
      <c r="I2443" s="350"/>
      <c r="J2443" s="350" t="str">
        <f t="array" ref="J2443">IF(C2443="","",
  IF(LEFT(C2443,4)="2025",
    IFERROR(VLOOKUP(C2443,{'2025'!B:B,'2025'!A:A},2,FALSE),""),
    IF(LEFT(C2443,4)="2026",
      IFERROR(VLOOKUP(C2443,{'2026'!B:B,'2026'!A:A},2,FALSE),""),
      ""
    )
  )
)</f>
        <v/>
      </c>
    </row>
    <row r="2444" ht="22.5" customHeight="1">
      <c r="A2444" s="350"/>
      <c r="B2444" s="350"/>
      <c r="C2444" s="350"/>
      <c r="D2444" s="350"/>
      <c r="E2444" s="350"/>
      <c r="F2444" s="350"/>
      <c r="G2444" s="350"/>
      <c r="H2444" s="350"/>
      <c r="I2444" s="350"/>
      <c r="J2444" s="350" t="str">
        <f t="array" ref="J2444">IF(C2444="","",
  IF(LEFT(C2444,4)="2025",
    IFERROR(VLOOKUP(C2444,{'2025'!B:B,'2025'!A:A},2,FALSE),""),
    IF(LEFT(C2444,4)="2026",
      IFERROR(VLOOKUP(C2444,{'2026'!B:B,'2026'!A:A},2,FALSE),""),
      ""
    )
  )
)</f>
        <v/>
      </c>
    </row>
    <row r="2445" ht="22.5" customHeight="1">
      <c r="A2445" s="350"/>
      <c r="B2445" s="350"/>
      <c r="C2445" s="350"/>
      <c r="D2445" s="350"/>
      <c r="E2445" s="350"/>
      <c r="F2445" s="350"/>
      <c r="G2445" s="350"/>
      <c r="H2445" s="350"/>
      <c r="I2445" s="350"/>
      <c r="J2445" s="350" t="str">
        <f t="array" ref="J2445">IF(C2445="","",
  IF(LEFT(C2445,4)="2025",
    IFERROR(VLOOKUP(C2445,{'2025'!B:B,'2025'!A:A},2,FALSE),""),
    IF(LEFT(C2445,4)="2026",
      IFERROR(VLOOKUP(C2445,{'2026'!B:B,'2026'!A:A},2,FALSE),""),
      ""
    )
  )
)</f>
        <v/>
      </c>
    </row>
    <row r="2446" ht="22.5" customHeight="1">
      <c r="A2446" s="350"/>
      <c r="B2446" s="350"/>
      <c r="C2446" s="350"/>
      <c r="D2446" s="350"/>
      <c r="E2446" s="350"/>
      <c r="F2446" s="350"/>
      <c r="G2446" s="350"/>
      <c r="H2446" s="350"/>
      <c r="I2446" s="350"/>
      <c r="J2446" s="350" t="str">
        <f t="array" ref="J2446">IF(C2446="","",
  IF(LEFT(C2446,4)="2025",
    IFERROR(VLOOKUP(C2446,{'2025'!B:B,'2025'!A:A},2,FALSE),""),
    IF(LEFT(C2446,4)="2026",
      IFERROR(VLOOKUP(C2446,{'2026'!B:B,'2026'!A:A},2,FALSE),""),
      ""
    )
  )
)</f>
        <v/>
      </c>
    </row>
    <row r="2447" ht="22.5" customHeight="1">
      <c r="A2447" s="350"/>
      <c r="B2447" s="350"/>
      <c r="C2447" s="350"/>
      <c r="D2447" s="350"/>
      <c r="E2447" s="350"/>
      <c r="F2447" s="350"/>
      <c r="G2447" s="350"/>
      <c r="H2447" s="350"/>
      <c r="I2447" s="350"/>
      <c r="J2447" s="350" t="str">
        <f t="array" ref="J2447">IF(C2447="","",
  IF(LEFT(C2447,4)="2025",
    IFERROR(VLOOKUP(C2447,{'2025'!B:B,'2025'!A:A},2,FALSE),""),
    IF(LEFT(C2447,4)="2026",
      IFERROR(VLOOKUP(C2447,{'2026'!B:B,'2026'!A:A},2,FALSE),""),
      ""
    )
  )
)</f>
        <v/>
      </c>
    </row>
    <row r="2448" ht="22.5" customHeight="1">
      <c r="A2448" s="350"/>
      <c r="B2448" s="350"/>
      <c r="C2448" s="350"/>
      <c r="D2448" s="350"/>
      <c r="E2448" s="350"/>
      <c r="F2448" s="350"/>
      <c r="G2448" s="350"/>
      <c r="H2448" s="350"/>
      <c r="I2448" s="350"/>
      <c r="J2448" s="350" t="str">
        <f t="array" ref="J2448">IF(C2448="","",
  IF(LEFT(C2448,4)="2025",
    IFERROR(VLOOKUP(C2448,{'2025'!B:B,'2025'!A:A},2,FALSE),""),
    IF(LEFT(C2448,4)="2026",
      IFERROR(VLOOKUP(C2448,{'2026'!B:B,'2026'!A:A},2,FALSE),""),
      ""
    )
  )
)</f>
        <v/>
      </c>
    </row>
    <row r="2449" ht="22.5" customHeight="1">
      <c r="A2449" s="350"/>
      <c r="B2449" s="350"/>
      <c r="C2449" s="350"/>
      <c r="D2449" s="350"/>
      <c r="E2449" s="350"/>
      <c r="F2449" s="350"/>
      <c r="G2449" s="350"/>
      <c r="H2449" s="350"/>
      <c r="I2449" s="350"/>
      <c r="J2449" s="350" t="str">
        <f t="array" ref="J2449">IF(C2449="","",
  IF(LEFT(C2449,4)="2025",
    IFERROR(VLOOKUP(C2449,{'2025'!B:B,'2025'!A:A},2,FALSE),""),
    IF(LEFT(C2449,4)="2026",
      IFERROR(VLOOKUP(C2449,{'2026'!B:B,'2026'!A:A},2,FALSE),""),
      ""
    )
  )
)</f>
        <v/>
      </c>
    </row>
    <row r="2450" ht="22.5" customHeight="1">
      <c r="A2450" s="350"/>
      <c r="B2450" s="350"/>
      <c r="C2450" s="350"/>
      <c r="D2450" s="350"/>
      <c r="E2450" s="350"/>
      <c r="F2450" s="350"/>
      <c r="G2450" s="350"/>
      <c r="H2450" s="350"/>
      <c r="I2450" s="350"/>
      <c r="J2450" s="350" t="str">
        <f t="array" ref="J2450">IF(C2450="","",
  IF(LEFT(C2450,4)="2025",
    IFERROR(VLOOKUP(C2450,{'2025'!B:B,'2025'!A:A},2,FALSE),""),
    IF(LEFT(C2450,4)="2026",
      IFERROR(VLOOKUP(C2450,{'2026'!B:B,'2026'!A:A},2,FALSE),""),
      ""
    )
  )
)</f>
        <v/>
      </c>
    </row>
    <row r="2451" ht="22.5" customHeight="1">
      <c r="A2451" s="350"/>
      <c r="B2451" s="350"/>
      <c r="C2451" s="350"/>
      <c r="D2451" s="350"/>
      <c r="E2451" s="350"/>
      <c r="F2451" s="350"/>
      <c r="G2451" s="350"/>
      <c r="H2451" s="350"/>
      <c r="I2451" s="350"/>
      <c r="J2451" s="350" t="str">
        <f t="array" ref="J2451">IF(C2451="","",
  IF(LEFT(C2451,4)="2025",
    IFERROR(VLOOKUP(C2451,{'2025'!B:B,'2025'!A:A},2,FALSE),""),
    IF(LEFT(C2451,4)="2026",
      IFERROR(VLOOKUP(C2451,{'2026'!B:B,'2026'!A:A},2,FALSE),""),
      ""
    )
  )
)</f>
        <v/>
      </c>
    </row>
    <row r="2452" ht="22.5" customHeight="1">
      <c r="A2452" s="350"/>
      <c r="B2452" s="350"/>
      <c r="C2452" s="350"/>
      <c r="D2452" s="350"/>
      <c r="E2452" s="350"/>
      <c r="F2452" s="350"/>
      <c r="G2452" s="350"/>
      <c r="H2452" s="350"/>
      <c r="I2452" s="350"/>
      <c r="J2452" s="350" t="str">
        <f t="array" ref="J2452">IF(C2452="","",
  IF(LEFT(C2452,4)="2025",
    IFERROR(VLOOKUP(C2452,{'2025'!B:B,'2025'!A:A},2,FALSE),""),
    IF(LEFT(C2452,4)="2026",
      IFERROR(VLOOKUP(C2452,{'2026'!B:B,'2026'!A:A},2,FALSE),""),
      ""
    )
  )
)</f>
        <v/>
      </c>
    </row>
    <row r="2453" ht="22.5" customHeight="1">
      <c r="A2453" s="350"/>
      <c r="B2453" s="350"/>
      <c r="C2453" s="350"/>
      <c r="D2453" s="350"/>
      <c r="E2453" s="350"/>
      <c r="F2453" s="350"/>
      <c r="G2453" s="350"/>
      <c r="H2453" s="350"/>
      <c r="I2453" s="350"/>
      <c r="J2453" s="350" t="str">
        <f t="array" ref="J2453">IF(C2453="","",
  IF(LEFT(C2453,4)="2025",
    IFERROR(VLOOKUP(C2453,{'2025'!B:B,'2025'!A:A},2,FALSE),""),
    IF(LEFT(C2453,4)="2026",
      IFERROR(VLOOKUP(C2453,{'2026'!B:B,'2026'!A:A},2,FALSE),""),
      ""
    )
  )
)</f>
        <v/>
      </c>
    </row>
    <row r="2454" ht="22.5" customHeight="1">
      <c r="A2454" s="350"/>
      <c r="B2454" s="350"/>
      <c r="C2454" s="350"/>
      <c r="D2454" s="350"/>
      <c r="E2454" s="350"/>
      <c r="F2454" s="350"/>
      <c r="G2454" s="350"/>
      <c r="H2454" s="350"/>
      <c r="I2454" s="350"/>
      <c r="J2454" s="350" t="str">
        <f t="array" ref="J2454">IF(C2454="","",
  IF(LEFT(C2454,4)="2025",
    IFERROR(VLOOKUP(C2454,{'2025'!B:B,'2025'!A:A},2,FALSE),""),
    IF(LEFT(C2454,4)="2026",
      IFERROR(VLOOKUP(C2454,{'2026'!B:B,'2026'!A:A},2,FALSE),""),
      ""
    )
  )
)</f>
        <v/>
      </c>
    </row>
    <row r="2455" ht="22.5" customHeight="1">
      <c r="A2455" s="350"/>
      <c r="B2455" s="350"/>
      <c r="C2455" s="350"/>
      <c r="D2455" s="350"/>
      <c r="E2455" s="350"/>
      <c r="F2455" s="350"/>
      <c r="G2455" s="350"/>
      <c r="H2455" s="350"/>
      <c r="I2455" s="350"/>
      <c r="J2455" s="350" t="str">
        <f t="array" ref="J2455">IF(C2455="","",
  IF(LEFT(C2455,4)="2025",
    IFERROR(VLOOKUP(C2455,{'2025'!B:B,'2025'!A:A},2,FALSE),""),
    IF(LEFT(C2455,4)="2026",
      IFERROR(VLOOKUP(C2455,{'2026'!B:B,'2026'!A:A},2,FALSE),""),
      ""
    )
  )
)</f>
        <v/>
      </c>
    </row>
    <row r="2456" ht="22.5" customHeight="1">
      <c r="A2456" s="350"/>
      <c r="B2456" s="350"/>
      <c r="C2456" s="350"/>
      <c r="D2456" s="350"/>
      <c r="E2456" s="350"/>
      <c r="F2456" s="350"/>
      <c r="G2456" s="350"/>
      <c r="H2456" s="350"/>
      <c r="I2456" s="350"/>
      <c r="J2456" s="350" t="str">
        <f t="array" ref="J2456">IF(C2456="","",
  IF(LEFT(C2456,4)="2025",
    IFERROR(VLOOKUP(C2456,{'2025'!B:B,'2025'!A:A},2,FALSE),""),
    IF(LEFT(C2456,4)="2026",
      IFERROR(VLOOKUP(C2456,{'2026'!B:B,'2026'!A:A},2,FALSE),""),
      ""
    )
  )
)</f>
        <v/>
      </c>
    </row>
    <row r="2457" ht="22.5" customHeight="1">
      <c r="A2457" s="350"/>
      <c r="B2457" s="350"/>
      <c r="C2457" s="350"/>
      <c r="D2457" s="350"/>
      <c r="E2457" s="350"/>
      <c r="F2457" s="350"/>
      <c r="G2457" s="350"/>
      <c r="H2457" s="350"/>
      <c r="I2457" s="350"/>
      <c r="J2457" s="350" t="str">
        <f t="array" ref="J2457">IF(C2457="","",
  IF(LEFT(C2457,4)="2025",
    IFERROR(VLOOKUP(C2457,{'2025'!B:B,'2025'!A:A},2,FALSE),""),
    IF(LEFT(C2457,4)="2026",
      IFERROR(VLOOKUP(C2457,{'2026'!B:B,'2026'!A:A},2,FALSE),""),
      ""
    )
  )
)</f>
        <v/>
      </c>
    </row>
    <row r="2458" ht="22.5" customHeight="1">
      <c r="A2458" s="350"/>
      <c r="B2458" s="350"/>
      <c r="C2458" s="350"/>
      <c r="D2458" s="350"/>
      <c r="E2458" s="350"/>
      <c r="F2458" s="350"/>
      <c r="G2458" s="350"/>
      <c r="H2458" s="350"/>
      <c r="I2458" s="350"/>
      <c r="J2458" s="350" t="str">
        <f t="array" ref="J2458">IF(C2458="","",
  IF(LEFT(C2458,4)="2025",
    IFERROR(VLOOKUP(C2458,{'2025'!B:B,'2025'!A:A},2,FALSE),""),
    IF(LEFT(C2458,4)="2026",
      IFERROR(VLOOKUP(C2458,{'2026'!B:B,'2026'!A:A},2,FALSE),""),
      ""
    )
  )
)</f>
        <v/>
      </c>
    </row>
    <row r="2459" ht="22.5" customHeight="1">
      <c r="A2459" s="350"/>
      <c r="B2459" s="350"/>
      <c r="C2459" s="350"/>
      <c r="D2459" s="350"/>
      <c r="E2459" s="350"/>
      <c r="F2459" s="350"/>
      <c r="G2459" s="350"/>
      <c r="H2459" s="350"/>
      <c r="I2459" s="350"/>
      <c r="J2459" s="350" t="str">
        <f t="array" ref="J2459">IF(C2459="","",
  IF(LEFT(C2459,4)="2025",
    IFERROR(VLOOKUP(C2459,{'2025'!B:B,'2025'!A:A},2,FALSE),""),
    IF(LEFT(C2459,4)="2026",
      IFERROR(VLOOKUP(C2459,{'2026'!B:B,'2026'!A:A},2,FALSE),""),
      ""
    )
  )
)</f>
        <v/>
      </c>
    </row>
    <row r="2460" ht="22.5" customHeight="1">
      <c r="A2460" s="350"/>
      <c r="B2460" s="350"/>
      <c r="C2460" s="350"/>
      <c r="D2460" s="350"/>
      <c r="E2460" s="350"/>
      <c r="F2460" s="350"/>
      <c r="G2460" s="350"/>
      <c r="H2460" s="350"/>
      <c r="I2460" s="350"/>
      <c r="J2460" s="350" t="str">
        <f t="array" ref="J2460">IF(C2460="","",
  IF(LEFT(C2460,4)="2025",
    IFERROR(VLOOKUP(C2460,{'2025'!B:B,'2025'!A:A},2,FALSE),""),
    IF(LEFT(C2460,4)="2026",
      IFERROR(VLOOKUP(C2460,{'2026'!B:B,'2026'!A:A},2,FALSE),""),
      ""
    )
  )
)</f>
        <v/>
      </c>
    </row>
    <row r="2461" ht="22.5" customHeight="1">
      <c r="A2461" s="350"/>
      <c r="B2461" s="350"/>
      <c r="C2461" s="350"/>
      <c r="D2461" s="350"/>
      <c r="E2461" s="350"/>
      <c r="F2461" s="350"/>
      <c r="G2461" s="350"/>
      <c r="H2461" s="350"/>
      <c r="I2461" s="350"/>
      <c r="J2461" s="350" t="str">
        <f t="array" ref="J2461">IF(C2461="","",
  IF(LEFT(C2461,4)="2025",
    IFERROR(VLOOKUP(C2461,{'2025'!B:B,'2025'!A:A},2,FALSE),""),
    IF(LEFT(C2461,4)="2026",
      IFERROR(VLOOKUP(C2461,{'2026'!B:B,'2026'!A:A},2,FALSE),""),
      ""
    )
  )
)</f>
        <v/>
      </c>
    </row>
    <row r="2462" ht="22.5" customHeight="1">
      <c r="A2462" s="350"/>
      <c r="B2462" s="350"/>
      <c r="C2462" s="350"/>
      <c r="D2462" s="350"/>
      <c r="E2462" s="350"/>
      <c r="F2462" s="350"/>
      <c r="G2462" s="350"/>
      <c r="H2462" s="350"/>
      <c r="I2462" s="350"/>
      <c r="J2462" s="350" t="str">
        <f t="array" ref="J2462">IF(C2462="","",
  IF(LEFT(C2462,4)="2025",
    IFERROR(VLOOKUP(C2462,{'2025'!B:B,'2025'!A:A},2,FALSE),""),
    IF(LEFT(C2462,4)="2026",
      IFERROR(VLOOKUP(C2462,{'2026'!B:B,'2026'!A:A},2,FALSE),""),
      ""
    )
  )
)</f>
        <v/>
      </c>
    </row>
    <row r="2463" ht="22.5" customHeight="1">
      <c r="A2463" s="350"/>
      <c r="B2463" s="350"/>
      <c r="C2463" s="350"/>
      <c r="D2463" s="350"/>
      <c r="E2463" s="350"/>
      <c r="F2463" s="350"/>
      <c r="G2463" s="350"/>
      <c r="H2463" s="350"/>
      <c r="I2463" s="350"/>
      <c r="J2463" s="350" t="str">
        <f t="array" ref="J2463">IF(C2463="","",
  IF(LEFT(C2463,4)="2025",
    IFERROR(VLOOKUP(C2463,{'2025'!B:B,'2025'!A:A},2,FALSE),""),
    IF(LEFT(C2463,4)="2026",
      IFERROR(VLOOKUP(C2463,{'2026'!B:B,'2026'!A:A},2,FALSE),""),
      ""
    )
  )
)</f>
        <v/>
      </c>
    </row>
    <row r="2464" ht="22.5" customHeight="1">
      <c r="A2464" s="350"/>
      <c r="B2464" s="350"/>
      <c r="C2464" s="350"/>
      <c r="D2464" s="350"/>
      <c r="E2464" s="350"/>
      <c r="F2464" s="350"/>
      <c r="G2464" s="350"/>
      <c r="H2464" s="350"/>
      <c r="I2464" s="350"/>
      <c r="J2464" s="350" t="str">
        <f t="array" ref="J2464">IF(C2464="","",
  IF(LEFT(C2464,4)="2025",
    IFERROR(VLOOKUP(C2464,{'2025'!B:B,'2025'!A:A},2,FALSE),""),
    IF(LEFT(C2464,4)="2026",
      IFERROR(VLOOKUP(C2464,{'2026'!B:B,'2026'!A:A},2,FALSE),""),
      ""
    )
  )
)</f>
        <v/>
      </c>
    </row>
    <row r="2465" ht="22.5" customHeight="1">
      <c r="A2465" s="350"/>
      <c r="B2465" s="350"/>
      <c r="C2465" s="350"/>
      <c r="D2465" s="350"/>
      <c r="E2465" s="350"/>
      <c r="F2465" s="350"/>
      <c r="G2465" s="350"/>
      <c r="H2465" s="350"/>
      <c r="I2465" s="350"/>
      <c r="J2465" s="350" t="str">
        <f t="array" ref="J2465">IF(C2465="","",
  IF(LEFT(C2465,4)="2025",
    IFERROR(VLOOKUP(C2465,{'2025'!B:B,'2025'!A:A},2,FALSE),""),
    IF(LEFT(C2465,4)="2026",
      IFERROR(VLOOKUP(C2465,{'2026'!B:B,'2026'!A:A},2,FALSE),""),
      ""
    )
  )
)</f>
        <v/>
      </c>
    </row>
    <row r="2466" ht="22.5" customHeight="1">
      <c r="A2466" s="350"/>
      <c r="B2466" s="350"/>
      <c r="C2466" s="350"/>
      <c r="D2466" s="350"/>
      <c r="E2466" s="350"/>
      <c r="F2466" s="350"/>
      <c r="G2466" s="350"/>
      <c r="H2466" s="350"/>
      <c r="I2466" s="350"/>
      <c r="J2466" s="350" t="str">
        <f t="array" ref="J2466">IF(C2466="","",
  IF(LEFT(C2466,4)="2025",
    IFERROR(VLOOKUP(C2466,{'2025'!B:B,'2025'!A:A},2,FALSE),""),
    IF(LEFT(C2466,4)="2026",
      IFERROR(VLOOKUP(C2466,{'2026'!B:B,'2026'!A:A},2,FALSE),""),
      ""
    )
  )
)</f>
        <v/>
      </c>
    </row>
    <row r="2467" ht="22.5" customHeight="1">
      <c r="A2467" s="350"/>
      <c r="B2467" s="350"/>
      <c r="C2467" s="350"/>
      <c r="D2467" s="350"/>
      <c r="E2467" s="350"/>
      <c r="F2467" s="350"/>
      <c r="G2467" s="350"/>
      <c r="H2467" s="350"/>
      <c r="I2467" s="350"/>
      <c r="J2467" s="350" t="str">
        <f t="array" ref="J2467">IF(C2467="","",
  IF(LEFT(C2467,4)="2025",
    IFERROR(VLOOKUP(C2467,{'2025'!B:B,'2025'!A:A},2,FALSE),""),
    IF(LEFT(C2467,4)="2026",
      IFERROR(VLOOKUP(C2467,{'2026'!B:B,'2026'!A:A},2,FALSE),""),
      ""
    )
  )
)</f>
        <v/>
      </c>
    </row>
    <row r="2468" ht="22.5" customHeight="1">
      <c r="A2468" s="350"/>
      <c r="B2468" s="350"/>
      <c r="C2468" s="350"/>
      <c r="D2468" s="350"/>
      <c r="E2468" s="350"/>
      <c r="F2468" s="350"/>
      <c r="G2468" s="350"/>
      <c r="H2468" s="350"/>
      <c r="I2468" s="350"/>
      <c r="J2468" s="350" t="str">
        <f t="array" ref="J2468">IF(C2468="","",
  IF(LEFT(C2468,4)="2025",
    IFERROR(VLOOKUP(C2468,{'2025'!B:B,'2025'!A:A},2,FALSE),""),
    IF(LEFT(C2468,4)="2026",
      IFERROR(VLOOKUP(C2468,{'2026'!B:B,'2026'!A:A},2,FALSE),""),
      ""
    )
  )
)</f>
        <v/>
      </c>
    </row>
    <row r="2469" ht="22.5" customHeight="1">
      <c r="A2469" s="350"/>
      <c r="B2469" s="350"/>
      <c r="C2469" s="350"/>
      <c r="D2469" s="350"/>
      <c r="E2469" s="350"/>
      <c r="F2469" s="350"/>
      <c r="G2469" s="350"/>
      <c r="H2469" s="350"/>
      <c r="I2469" s="350"/>
      <c r="J2469" s="350" t="str">
        <f t="array" ref="J2469">IF(C2469="","",
  IF(LEFT(C2469,4)="2025",
    IFERROR(VLOOKUP(C2469,{'2025'!B:B,'2025'!A:A},2,FALSE),""),
    IF(LEFT(C2469,4)="2026",
      IFERROR(VLOOKUP(C2469,{'2026'!B:B,'2026'!A:A},2,FALSE),""),
      ""
    )
  )
)</f>
        <v/>
      </c>
    </row>
    <row r="2470" ht="22.5" customHeight="1">
      <c r="A2470" s="350"/>
      <c r="B2470" s="350"/>
      <c r="C2470" s="350"/>
      <c r="D2470" s="350"/>
      <c r="E2470" s="350"/>
      <c r="F2470" s="350"/>
      <c r="G2470" s="350"/>
      <c r="H2470" s="350"/>
      <c r="I2470" s="350"/>
      <c r="J2470" s="350" t="str">
        <f t="array" ref="J2470">IF(C2470="","",
  IF(LEFT(C2470,4)="2025",
    IFERROR(VLOOKUP(C2470,{'2025'!B:B,'2025'!A:A},2,FALSE),""),
    IF(LEFT(C2470,4)="2026",
      IFERROR(VLOOKUP(C2470,{'2026'!B:B,'2026'!A:A},2,FALSE),""),
      ""
    )
  )
)</f>
        <v/>
      </c>
    </row>
    <row r="2471" ht="22.5" customHeight="1">
      <c r="A2471" s="350"/>
      <c r="B2471" s="350"/>
      <c r="C2471" s="350"/>
      <c r="D2471" s="350"/>
      <c r="E2471" s="350"/>
      <c r="F2471" s="350"/>
      <c r="G2471" s="350"/>
      <c r="H2471" s="350"/>
      <c r="I2471" s="350"/>
      <c r="J2471" s="350" t="str">
        <f t="array" ref="J2471">IF(C2471="","",
  IF(LEFT(C2471,4)="2025",
    IFERROR(VLOOKUP(C2471,{'2025'!B:B,'2025'!A:A},2,FALSE),""),
    IF(LEFT(C2471,4)="2026",
      IFERROR(VLOOKUP(C2471,{'2026'!B:B,'2026'!A:A},2,FALSE),""),
      ""
    )
  )
)</f>
        <v/>
      </c>
    </row>
    <row r="2472" ht="22.5" customHeight="1">
      <c r="A2472" s="350"/>
      <c r="B2472" s="350"/>
      <c r="C2472" s="350"/>
      <c r="D2472" s="350"/>
      <c r="E2472" s="350"/>
      <c r="F2472" s="350"/>
      <c r="G2472" s="350"/>
      <c r="H2472" s="350"/>
      <c r="I2472" s="350"/>
      <c r="J2472" s="350" t="str">
        <f t="array" ref="J2472">IF(C2472="","",
  IF(LEFT(C2472,4)="2025",
    IFERROR(VLOOKUP(C2472,{'2025'!B:B,'2025'!A:A},2,FALSE),""),
    IF(LEFT(C2472,4)="2026",
      IFERROR(VLOOKUP(C2472,{'2026'!B:B,'2026'!A:A},2,FALSE),""),
      ""
    )
  )
)</f>
        <v/>
      </c>
    </row>
    <row r="2473" ht="22.5" customHeight="1">
      <c r="A2473" s="350"/>
      <c r="B2473" s="350"/>
      <c r="C2473" s="350"/>
      <c r="D2473" s="350"/>
      <c r="E2473" s="350"/>
      <c r="F2473" s="350"/>
      <c r="G2473" s="350"/>
      <c r="H2473" s="350"/>
      <c r="I2473" s="350"/>
      <c r="J2473" s="350" t="str">
        <f t="array" ref="J2473">IF(C2473="","",
  IF(LEFT(C2473,4)="2025",
    IFERROR(VLOOKUP(C2473,{'2025'!B:B,'2025'!A:A},2,FALSE),""),
    IF(LEFT(C2473,4)="2026",
      IFERROR(VLOOKUP(C2473,{'2026'!B:B,'2026'!A:A},2,FALSE),""),
      ""
    )
  )
)</f>
        <v/>
      </c>
    </row>
    <row r="2474" ht="22.5" customHeight="1">
      <c r="A2474" s="350"/>
      <c r="B2474" s="350"/>
      <c r="C2474" s="350"/>
      <c r="D2474" s="350"/>
      <c r="E2474" s="350"/>
      <c r="F2474" s="350"/>
      <c r="G2474" s="350"/>
      <c r="H2474" s="350"/>
      <c r="I2474" s="350"/>
      <c r="J2474" s="350" t="str">
        <f t="array" ref="J2474">IF(C2474="","",
  IF(LEFT(C2474,4)="2025",
    IFERROR(VLOOKUP(C2474,{'2025'!B:B,'2025'!A:A},2,FALSE),""),
    IF(LEFT(C2474,4)="2026",
      IFERROR(VLOOKUP(C2474,{'2026'!B:B,'2026'!A:A},2,FALSE),""),
      ""
    )
  )
)</f>
        <v/>
      </c>
    </row>
    <row r="2475" ht="22.5" customHeight="1">
      <c r="A2475" s="350"/>
      <c r="B2475" s="350"/>
      <c r="C2475" s="350"/>
      <c r="D2475" s="350"/>
      <c r="E2475" s="350"/>
      <c r="F2475" s="350"/>
      <c r="G2475" s="350"/>
      <c r="H2475" s="350"/>
      <c r="I2475" s="350"/>
      <c r="J2475" s="350" t="str">
        <f t="array" ref="J2475">IF(C2475="","",
  IF(LEFT(C2475,4)="2025",
    IFERROR(VLOOKUP(C2475,{'2025'!B:B,'2025'!A:A},2,FALSE),""),
    IF(LEFT(C2475,4)="2026",
      IFERROR(VLOOKUP(C2475,{'2026'!B:B,'2026'!A:A},2,FALSE),""),
      ""
    )
  )
)</f>
        <v/>
      </c>
    </row>
    <row r="2476" ht="22.5" customHeight="1">
      <c r="A2476" s="350"/>
      <c r="B2476" s="350"/>
      <c r="C2476" s="350"/>
      <c r="D2476" s="350"/>
      <c r="E2476" s="350"/>
      <c r="F2476" s="350"/>
      <c r="G2476" s="350"/>
      <c r="H2476" s="350"/>
      <c r="I2476" s="350"/>
      <c r="J2476" s="350" t="str">
        <f t="array" ref="J2476">IF(C2476="","",
  IF(LEFT(C2476,4)="2025",
    IFERROR(VLOOKUP(C2476,{'2025'!B:B,'2025'!A:A},2,FALSE),""),
    IF(LEFT(C2476,4)="2026",
      IFERROR(VLOOKUP(C2476,{'2026'!B:B,'2026'!A:A},2,FALSE),""),
      ""
    )
  )
)</f>
        <v/>
      </c>
    </row>
    <row r="2477" ht="22.5" customHeight="1">
      <c r="A2477" s="350"/>
      <c r="B2477" s="350"/>
      <c r="C2477" s="350"/>
      <c r="D2477" s="350"/>
      <c r="E2477" s="350"/>
      <c r="F2477" s="350"/>
      <c r="G2477" s="350"/>
      <c r="H2477" s="350"/>
      <c r="I2477" s="350"/>
      <c r="J2477" s="350" t="str">
        <f t="array" ref="J2477">IF(C2477="","",
  IF(LEFT(C2477,4)="2025",
    IFERROR(VLOOKUP(C2477,{'2025'!B:B,'2025'!A:A},2,FALSE),""),
    IF(LEFT(C2477,4)="2026",
      IFERROR(VLOOKUP(C2477,{'2026'!B:B,'2026'!A:A},2,FALSE),""),
      ""
    )
  )
)</f>
        <v/>
      </c>
    </row>
    <row r="2478" ht="22.5" customHeight="1">
      <c r="A2478" s="350"/>
      <c r="B2478" s="350"/>
      <c r="C2478" s="350"/>
      <c r="D2478" s="350"/>
      <c r="E2478" s="350"/>
      <c r="F2478" s="350"/>
      <c r="G2478" s="350"/>
      <c r="H2478" s="350"/>
      <c r="I2478" s="350"/>
      <c r="J2478" s="350" t="str">
        <f t="array" ref="J2478">IF(C2478="","",
  IF(LEFT(C2478,4)="2025",
    IFERROR(VLOOKUP(C2478,{'2025'!B:B,'2025'!A:A},2,FALSE),""),
    IF(LEFT(C2478,4)="2026",
      IFERROR(VLOOKUP(C2478,{'2026'!B:B,'2026'!A:A},2,FALSE),""),
      ""
    )
  )
)</f>
        <v/>
      </c>
    </row>
    <row r="2479" ht="22.5" customHeight="1">
      <c r="A2479" s="350"/>
      <c r="B2479" s="350"/>
      <c r="C2479" s="350"/>
      <c r="D2479" s="350"/>
      <c r="E2479" s="350"/>
      <c r="F2479" s="350"/>
      <c r="G2479" s="350"/>
      <c r="H2479" s="350"/>
      <c r="I2479" s="350"/>
      <c r="J2479" s="350" t="str">
        <f t="array" ref="J2479">IF(C2479="","",
  IF(LEFT(C2479,4)="2025",
    IFERROR(VLOOKUP(C2479,{'2025'!B:B,'2025'!A:A},2,FALSE),""),
    IF(LEFT(C2479,4)="2026",
      IFERROR(VLOOKUP(C2479,{'2026'!B:B,'2026'!A:A},2,FALSE),""),
      ""
    )
  )
)</f>
        <v/>
      </c>
    </row>
    <row r="2480" ht="22.5" customHeight="1">
      <c r="A2480" s="350"/>
      <c r="B2480" s="350"/>
      <c r="C2480" s="350"/>
      <c r="D2480" s="350"/>
      <c r="E2480" s="350"/>
      <c r="F2480" s="350"/>
      <c r="G2480" s="350"/>
      <c r="H2480" s="350"/>
      <c r="I2480" s="350"/>
      <c r="J2480" s="350" t="str">
        <f t="array" ref="J2480">IF(C2480="","",
  IF(LEFT(C2480,4)="2025",
    IFERROR(VLOOKUP(C2480,{'2025'!B:B,'2025'!A:A},2,FALSE),""),
    IF(LEFT(C2480,4)="2026",
      IFERROR(VLOOKUP(C2480,{'2026'!B:B,'2026'!A:A},2,FALSE),""),
      ""
    )
  )
)</f>
        <v/>
      </c>
    </row>
    <row r="2481" ht="22.5" customHeight="1">
      <c r="A2481" s="350"/>
      <c r="B2481" s="350"/>
      <c r="C2481" s="350"/>
      <c r="D2481" s="350"/>
      <c r="E2481" s="350"/>
      <c r="F2481" s="350"/>
      <c r="G2481" s="350"/>
      <c r="H2481" s="350"/>
      <c r="I2481" s="350"/>
      <c r="J2481" s="350" t="str">
        <f t="array" ref="J2481">IF(C2481="","",
  IF(LEFT(C2481,4)="2025",
    IFERROR(VLOOKUP(C2481,{'2025'!B:B,'2025'!A:A},2,FALSE),""),
    IF(LEFT(C2481,4)="2026",
      IFERROR(VLOOKUP(C2481,{'2026'!B:B,'2026'!A:A},2,FALSE),""),
      ""
    )
  )
)</f>
        <v/>
      </c>
    </row>
    <row r="2482" ht="22.5" customHeight="1">
      <c r="A2482" s="350"/>
      <c r="B2482" s="350"/>
      <c r="C2482" s="350"/>
      <c r="D2482" s="350"/>
      <c r="E2482" s="350"/>
      <c r="F2482" s="350"/>
      <c r="G2482" s="350"/>
      <c r="H2482" s="350"/>
      <c r="I2482" s="350"/>
      <c r="J2482" s="350" t="str">
        <f t="array" ref="J2482">IF(C2482="","",
  IF(LEFT(C2482,4)="2025",
    IFERROR(VLOOKUP(C2482,{'2025'!B:B,'2025'!A:A},2,FALSE),""),
    IF(LEFT(C2482,4)="2026",
      IFERROR(VLOOKUP(C2482,{'2026'!B:B,'2026'!A:A},2,FALSE),""),
      ""
    )
  )
)</f>
        <v/>
      </c>
    </row>
    <row r="2483" ht="22.5" customHeight="1">
      <c r="A2483" s="350"/>
      <c r="B2483" s="350"/>
      <c r="C2483" s="350"/>
      <c r="D2483" s="350"/>
      <c r="E2483" s="350"/>
      <c r="F2483" s="350"/>
      <c r="G2483" s="350"/>
      <c r="H2483" s="350"/>
      <c r="I2483" s="350"/>
      <c r="J2483" s="350" t="str">
        <f t="array" ref="J2483">IF(C2483="","",
  IF(LEFT(C2483,4)="2025",
    IFERROR(VLOOKUP(C2483,{'2025'!B:B,'2025'!A:A},2,FALSE),""),
    IF(LEFT(C2483,4)="2026",
      IFERROR(VLOOKUP(C2483,{'2026'!B:B,'2026'!A:A},2,FALSE),""),
      ""
    )
  )
)</f>
        <v/>
      </c>
    </row>
    <row r="2484" ht="22.5" customHeight="1">
      <c r="A2484" s="350"/>
      <c r="B2484" s="350"/>
      <c r="C2484" s="350"/>
      <c r="D2484" s="350"/>
      <c r="E2484" s="350"/>
      <c r="F2484" s="350"/>
      <c r="G2484" s="350"/>
      <c r="H2484" s="350"/>
      <c r="I2484" s="350"/>
      <c r="J2484" s="350" t="str">
        <f t="array" ref="J2484">IF(C2484="","",
  IF(LEFT(C2484,4)="2025",
    IFERROR(VLOOKUP(C2484,{'2025'!B:B,'2025'!A:A},2,FALSE),""),
    IF(LEFT(C2484,4)="2026",
      IFERROR(VLOOKUP(C2484,{'2026'!B:B,'2026'!A:A},2,FALSE),""),
      ""
    )
  )
)</f>
        <v/>
      </c>
    </row>
    <row r="2485" ht="22.5" customHeight="1">
      <c r="A2485" s="350"/>
      <c r="B2485" s="350"/>
      <c r="C2485" s="350"/>
      <c r="D2485" s="350"/>
      <c r="E2485" s="350"/>
      <c r="F2485" s="350"/>
      <c r="G2485" s="350"/>
      <c r="H2485" s="350"/>
      <c r="I2485" s="350"/>
      <c r="J2485" s="350" t="str">
        <f t="array" ref="J2485">IF(C2485="","",
  IF(LEFT(C2485,4)="2025",
    IFERROR(VLOOKUP(C2485,{'2025'!B:B,'2025'!A:A},2,FALSE),""),
    IF(LEFT(C2485,4)="2026",
      IFERROR(VLOOKUP(C2485,{'2026'!B:B,'2026'!A:A},2,FALSE),""),
      ""
    )
  )
)</f>
        <v/>
      </c>
    </row>
    <row r="2486" ht="22.5" customHeight="1">
      <c r="A2486" s="350"/>
      <c r="B2486" s="350"/>
      <c r="C2486" s="350"/>
      <c r="D2486" s="350"/>
      <c r="E2486" s="350"/>
      <c r="F2486" s="350"/>
      <c r="G2486" s="350"/>
      <c r="H2486" s="350"/>
      <c r="I2486" s="350"/>
      <c r="J2486" s="350" t="str">
        <f t="array" ref="J2486">IF(C2486="","",
  IF(LEFT(C2486,4)="2025",
    IFERROR(VLOOKUP(C2486,{'2025'!B:B,'2025'!A:A},2,FALSE),""),
    IF(LEFT(C2486,4)="2026",
      IFERROR(VLOOKUP(C2486,{'2026'!B:B,'2026'!A:A},2,FALSE),""),
      ""
    )
  )
)</f>
        <v/>
      </c>
    </row>
    <row r="2487" ht="22.5" customHeight="1">
      <c r="A2487" s="350"/>
      <c r="B2487" s="350"/>
      <c r="C2487" s="350"/>
      <c r="D2487" s="350"/>
      <c r="E2487" s="350"/>
      <c r="F2487" s="350"/>
      <c r="G2487" s="350"/>
      <c r="H2487" s="350"/>
      <c r="I2487" s="350"/>
      <c r="J2487" s="350" t="str">
        <f t="array" ref="J2487">IF(C2487="","",
  IF(LEFT(C2487,4)="2025",
    IFERROR(VLOOKUP(C2487,{'2025'!B:B,'2025'!A:A},2,FALSE),""),
    IF(LEFT(C2487,4)="2026",
      IFERROR(VLOOKUP(C2487,{'2026'!B:B,'2026'!A:A},2,FALSE),""),
      ""
    )
  )
)</f>
        <v/>
      </c>
    </row>
    <row r="2488" ht="22.5" customHeight="1">
      <c r="A2488" s="350"/>
      <c r="B2488" s="350"/>
      <c r="C2488" s="350"/>
      <c r="D2488" s="350"/>
      <c r="E2488" s="350"/>
      <c r="F2488" s="350"/>
      <c r="G2488" s="350"/>
      <c r="H2488" s="350"/>
      <c r="I2488" s="350"/>
      <c r="J2488" s="350" t="str">
        <f t="array" ref="J2488">IF(C2488="","",
  IF(LEFT(C2488,4)="2025",
    IFERROR(VLOOKUP(C2488,{'2025'!B:B,'2025'!A:A},2,FALSE),""),
    IF(LEFT(C2488,4)="2026",
      IFERROR(VLOOKUP(C2488,{'2026'!B:B,'2026'!A:A},2,FALSE),""),
      ""
    )
  )
)</f>
        <v/>
      </c>
    </row>
    <row r="2489" ht="22.5" customHeight="1">
      <c r="A2489" s="350"/>
      <c r="B2489" s="350"/>
      <c r="C2489" s="350"/>
      <c r="D2489" s="350"/>
      <c r="E2489" s="350"/>
      <c r="F2489" s="350"/>
      <c r="G2489" s="350"/>
      <c r="H2489" s="350"/>
      <c r="I2489" s="350"/>
      <c r="J2489" s="350" t="str">
        <f t="array" ref="J2489">IF(C2489="","",
  IF(LEFT(C2489,4)="2025",
    IFERROR(VLOOKUP(C2489,{'2025'!B:B,'2025'!A:A},2,FALSE),""),
    IF(LEFT(C2489,4)="2026",
      IFERROR(VLOOKUP(C2489,{'2026'!B:B,'2026'!A:A},2,FALSE),""),
      ""
    )
  )
)</f>
        <v/>
      </c>
    </row>
    <row r="2490" ht="22.5" customHeight="1">
      <c r="A2490" s="350"/>
      <c r="B2490" s="350"/>
      <c r="C2490" s="350"/>
      <c r="D2490" s="350"/>
      <c r="E2490" s="350"/>
      <c r="F2490" s="350"/>
      <c r="G2490" s="350"/>
      <c r="H2490" s="350"/>
      <c r="I2490" s="350"/>
      <c r="J2490" s="350" t="str">
        <f t="array" ref="J2490">IF(C2490="","",
  IF(LEFT(C2490,4)="2025",
    IFERROR(VLOOKUP(C2490,{'2025'!B:B,'2025'!A:A},2,FALSE),""),
    IF(LEFT(C2490,4)="2026",
      IFERROR(VLOOKUP(C2490,{'2026'!B:B,'2026'!A:A},2,FALSE),""),
      ""
    )
  )
)</f>
        <v/>
      </c>
    </row>
    <row r="2491" ht="22.5" customHeight="1">
      <c r="A2491" s="350"/>
      <c r="B2491" s="350"/>
      <c r="C2491" s="350"/>
      <c r="D2491" s="350"/>
      <c r="E2491" s="350"/>
      <c r="F2491" s="350"/>
      <c r="G2491" s="350"/>
      <c r="H2491" s="350"/>
      <c r="I2491" s="350"/>
      <c r="J2491" s="350" t="str">
        <f t="array" ref="J2491">IF(C2491="","",
  IF(LEFT(C2491,4)="2025",
    IFERROR(VLOOKUP(C2491,{'2025'!B:B,'2025'!A:A},2,FALSE),""),
    IF(LEFT(C2491,4)="2026",
      IFERROR(VLOOKUP(C2491,{'2026'!B:B,'2026'!A:A},2,FALSE),""),
      ""
    )
  )
)</f>
        <v/>
      </c>
    </row>
    <row r="2492" ht="22.5" customHeight="1">
      <c r="A2492" s="350"/>
      <c r="B2492" s="350"/>
      <c r="C2492" s="350"/>
      <c r="D2492" s="350"/>
      <c r="E2492" s="350"/>
      <c r="F2492" s="350"/>
      <c r="G2492" s="350"/>
      <c r="H2492" s="350"/>
      <c r="I2492" s="350"/>
      <c r="J2492" s="350" t="str">
        <f t="array" ref="J2492">IF(C2492="","",
  IF(LEFT(C2492,4)="2025",
    IFERROR(VLOOKUP(C2492,{'2025'!B:B,'2025'!A:A},2,FALSE),""),
    IF(LEFT(C2492,4)="2026",
      IFERROR(VLOOKUP(C2492,{'2026'!B:B,'2026'!A:A},2,FALSE),""),
      ""
    )
  )
)</f>
        <v/>
      </c>
    </row>
    <row r="2493" ht="22.5" customHeight="1">
      <c r="A2493" s="350"/>
      <c r="B2493" s="350"/>
      <c r="C2493" s="350"/>
      <c r="D2493" s="350"/>
      <c r="E2493" s="350"/>
      <c r="F2493" s="350"/>
      <c r="G2493" s="350"/>
      <c r="H2493" s="350"/>
      <c r="I2493" s="350"/>
      <c r="J2493" s="350" t="str">
        <f t="array" ref="J2493">IF(C2493="","",
  IF(LEFT(C2493,4)="2025",
    IFERROR(VLOOKUP(C2493,{'2025'!B:B,'2025'!A:A},2,FALSE),""),
    IF(LEFT(C2493,4)="2026",
      IFERROR(VLOOKUP(C2493,{'2026'!B:B,'2026'!A:A},2,FALSE),""),
      ""
    )
  )
)</f>
        <v/>
      </c>
    </row>
    <row r="2494" ht="22.5" customHeight="1">
      <c r="A2494" s="350"/>
      <c r="B2494" s="350"/>
      <c r="C2494" s="350"/>
      <c r="D2494" s="350"/>
      <c r="E2494" s="350"/>
      <c r="F2494" s="350"/>
      <c r="G2494" s="350"/>
      <c r="H2494" s="350"/>
      <c r="I2494" s="350"/>
      <c r="J2494" s="350" t="str">
        <f t="array" ref="J2494">IF(C2494="","",
  IF(LEFT(C2494,4)="2025",
    IFERROR(VLOOKUP(C2494,{'2025'!B:B,'2025'!A:A},2,FALSE),""),
    IF(LEFT(C2494,4)="2026",
      IFERROR(VLOOKUP(C2494,{'2026'!B:B,'2026'!A:A},2,FALSE),""),
      ""
    )
  )
)</f>
        <v/>
      </c>
    </row>
    <row r="2495" ht="22.5" customHeight="1">
      <c r="A2495" s="350"/>
      <c r="B2495" s="350"/>
      <c r="C2495" s="350"/>
      <c r="D2495" s="350"/>
      <c r="E2495" s="350"/>
      <c r="F2495" s="350"/>
      <c r="G2495" s="350"/>
      <c r="H2495" s="350"/>
      <c r="I2495" s="350"/>
      <c r="J2495" s="350" t="str">
        <f t="array" ref="J2495">IF(C2495="","",
  IF(LEFT(C2495,4)="2025",
    IFERROR(VLOOKUP(C2495,{'2025'!B:B,'2025'!A:A},2,FALSE),""),
    IF(LEFT(C2495,4)="2026",
      IFERROR(VLOOKUP(C2495,{'2026'!B:B,'2026'!A:A},2,FALSE),""),
      ""
    )
  )
)</f>
        <v/>
      </c>
    </row>
    <row r="2496" ht="22.5" customHeight="1">
      <c r="A2496" s="350"/>
      <c r="B2496" s="350"/>
      <c r="C2496" s="350"/>
      <c r="D2496" s="350"/>
      <c r="E2496" s="350"/>
      <c r="F2496" s="350"/>
      <c r="G2496" s="350"/>
      <c r="H2496" s="350"/>
      <c r="I2496" s="350"/>
      <c r="J2496" s="350" t="str">
        <f t="array" ref="J2496">IF(C2496="","",
  IF(LEFT(C2496,4)="2025",
    IFERROR(VLOOKUP(C2496,{'2025'!B:B,'2025'!A:A},2,FALSE),""),
    IF(LEFT(C2496,4)="2026",
      IFERROR(VLOOKUP(C2496,{'2026'!B:B,'2026'!A:A},2,FALSE),""),
      ""
    )
  )
)</f>
        <v/>
      </c>
    </row>
    <row r="2497" ht="22.5" customHeight="1">
      <c r="A2497" s="350"/>
      <c r="B2497" s="350"/>
      <c r="C2497" s="350"/>
      <c r="D2497" s="350"/>
      <c r="E2497" s="350"/>
      <c r="F2497" s="350"/>
      <c r="G2497" s="350"/>
      <c r="H2497" s="350"/>
      <c r="I2497" s="350"/>
      <c r="J2497" s="350" t="str">
        <f t="array" ref="J2497">IF(C2497="","",
  IF(LEFT(C2497,4)="2025",
    IFERROR(VLOOKUP(C2497,{'2025'!B:B,'2025'!A:A},2,FALSE),""),
    IF(LEFT(C2497,4)="2026",
      IFERROR(VLOOKUP(C2497,{'2026'!B:B,'2026'!A:A},2,FALSE),""),
      ""
    )
  )
)</f>
        <v/>
      </c>
    </row>
    <row r="2498" ht="22.5" customHeight="1">
      <c r="A2498" s="350"/>
      <c r="B2498" s="350"/>
      <c r="C2498" s="350"/>
      <c r="D2498" s="350"/>
      <c r="E2498" s="350"/>
      <c r="F2498" s="350"/>
      <c r="G2498" s="350"/>
      <c r="H2498" s="350"/>
      <c r="I2498" s="350"/>
      <c r="J2498" s="350" t="str">
        <f t="array" ref="J2498">IF(C2498="","",
  IF(LEFT(C2498,4)="2025",
    IFERROR(VLOOKUP(C2498,{'2025'!B:B,'2025'!A:A},2,FALSE),""),
    IF(LEFT(C2498,4)="2026",
      IFERROR(VLOOKUP(C2498,{'2026'!B:B,'2026'!A:A},2,FALSE),""),
      ""
    )
  )
)</f>
        <v/>
      </c>
    </row>
    <row r="2499" ht="22.5" customHeight="1">
      <c r="A2499" s="350"/>
      <c r="B2499" s="350"/>
      <c r="C2499" s="350"/>
      <c r="D2499" s="350"/>
      <c r="E2499" s="350"/>
      <c r="F2499" s="350"/>
      <c r="G2499" s="350"/>
      <c r="H2499" s="350"/>
      <c r="I2499" s="350"/>
      <c r="J2499" s="350" t="str">
        <f t="array" ref="J2499">IF(C2499="","",
  IF(LEFT(C2499,4)="2025",
    IFERROR(VLOOKUP(C2499,{'2025'!B:B,'2025'!A:A},2,FALSE),""),
    IF(LEFT(C2499,4)="2026",
      IFERROR(VLOOKUP(C2499,{'2026'!B:B,'2026'!A:A},2,FALSE),""),
      ""
    )
  )
)</f>
        <v/>
      </c>
    </row>
    <row r="2500" ht="22.5" customHeight="1">
      <c r="A2500" s="350"/>
      <c r="B2500" s="350"/>
      <c r="C2500" s="350"/>
      <c r="D2500" s="350"/>
      <c r="E2500" s="350"/>
      <c r="F2500" s="350"/>
      <c r="G2500" s="350"/>
      <c r="H2500" s="350"/>
      <c r="I2500" s="350"/>
      <c r="J2500" s="350" t="str">
        <f t="array" ref="J2500">IF(C2500="","",
  IF(LEFT(C2500,4)="2025",
    IFERROR(VLOOKUP(C2500,{'2025'!B:B,'2025'!A:A},2,FALSE),""),
    IF(LEFT(C2500,4)="2026",
      IFERROR(VLOOKUP(C2500,{'2026'!B:B,'2026'!A:A},2,FALSE),""),
      ""
    )
  )
)</f>
        <v/>
      </c>
    </row>
    <row r="2501" ht="22.5" customHeight="1">
      <c r="A2501" s="350"/>
      <c r="B2501" s="350"/>
      <c r="C2501" s="350"/>
      <c r="D2501" s="350"/>
      <c r="E2501" s="350"/>
      <c r="F2501" s="350"/>
      <c r="G2501" s="350"/>
      <c r="H2501" s="350"/>
      <c r="I2501" s="350"/>
      <c r="J2501" s="350" t="str">
        <f t="array" ref="J2501">IF(C2501="","",
  IF(LEFT(C2501,4)="2025",
    IFERROR(VLOOKUP(C2501,{'2025'!B:B,'2025'!A:A},2,FALSE),""),
    IF(LEFT(C2501,4)="2026",
      IFERROR(VLOOKUP(C2501,{'2026'!B:B,'2026'!A:A},2,FALSE),""),
      ""
    )
  )
)</f>
        <v/>
      </c>
    </row>
    <row r="2502" ht="22.5" customHeight="1">
      <c r="A2502" s="350"/>
      <c r="B2502" s="350"/>
      <c r="C2502" s="350"/>
      <c r="D2502" s="350"/>
      <c r="E2502" s="350"/>
      <c r="F2502" s="350"/>
      <c r="G2502" s="350"/>
      <c r="H2502" s="350"/>
      <c r="I2502" s="350"/>
      <c r="J2502" s="350" t="str">
        <f t="array" ref="J2502">IF(C2502="","",
  IF(LEFT(C2502,4)="2025",
    IFERROR(VLOOKUP(C2502,{'2025'!B:B,'2025'!A:A},2,FALSE),""),
    IF(LEFT(C2502,4)="2026",
      IFERROR(VLOOKUP(C2502,{'2026'!B:B,'2026'!A:A},2,FALSE),""),
      ""
    )
  )
)</f>
        <v/>
      </c>
    </row>
    <row r="2503" ht="22.5" customHeight="1">
      <c r="A2503" s="350"/>
      <c r="B2503" s="350"/>
      <c r="C2503" s="350"/>
      <c r="D2503" s="350"/>
      <c r="E2503" s="350"/>
      <c r="F2503" s="350"/>
      <c r="G2503" s="350"/>
      <c r="H2503" s="350"/>
      <c r="I2503" s="350"/>
      <c r="J2503" s="350" t="str">
        <f t="array" ref="J2503">IF(C2503="","",
  IF(LEFT(C2503,4)="2025",
    IFERROR(VLOOKUP(C2503,{'2025'!B:B,'2025'!A:A},2,FALSE),""),
    IF(LEFT(C2503,4)="2026",
      IFERROR(VLOOKUP(C2503,{'2026'!B:B,'2026'!A:A},2,FALSE),""),
      ""
    )
  )
)</f>
        <v/>
      </c>
    </row>
    <row r="2504" ht="22.5" customHeight="1">
      <c r="A2504" s="350"/>
      <c r="B2504" s="350"/>
      <c r="C2504" s="350"/>
      <c r="D2504" s="350"/>
      <c r="E2504" s="350"/>
      <c r="F2504" s="350"/>
      <c r="G2504" s="350"/>
      <c r="H2504" s="350"/>
      <c r="I2504" s="350"/>
      <c r="J2504" s="350" t="str">
        <f t="array" ref="J2504">IF(C2504="","",
  IF(LEFT(C2504,4)="2025",
    IFERROR(VLOOKUP(C2504,{'2025'!B:B,'2025'!A:A},2,FALSE),""),
    IF(LEFT(C2504,4)="2026",
      IFERROR(VLOOKUP(C2504,{'2026'!B:B,'2026'!A:A},2,FALSE),""),
      ""
    )
  )
)</f>
        <v/>
      </c>
    </row>
    <row r="2505" ht="22.5" customHeight="1">
      <c r="A2505" s="350"/>
      <c r="B2505" s="350"/>
      <c r="C2505" s="350"/>
      <c r="D2505" s="350"/>
      <c r="E2505" s="350"/>
      <c r="F2505" s="350"/>
      <c r="G2505" s="350"/>
      <c r="H2505" s="350"/>
      <c r="I2505" s="350"/>
      <c r="J2505" s="350" t="str">
        <f t="array" ref="J2505">IF(C2505="","",
  IF(LEFT(C2505,4)="2025",
    IFERROR(VLOOKUP(C2505,{'2025'!B:B,'2025'!A:A},2,FALSE),""),
    IF(LEFT(C2505,4)="2026",
      IFERROR(VLOOKUP(C2505,{'2026'!B:B,'2026'!A:A},2,FALSE),""),
      ""
    )
  )
)</f>
        <v/>
      </c>
    </row>
    <row r="2506" ht="22.5" customHeight="1">
      <c r="A2506" s="350"/>
      <c r="B2506" s="350"/>
      <c r="C2506" s="350"/>
      <c r="D2506" s="350"/>
      <c r="E2506" s="350"/>
      <c r="F2506" s="350"/>
      <c r="G2506" s="350"/>
      <c r="H2506" s="350"/>
      <c r="I2506" s="350"/>
      <c r="J2506" s="350" t="str">
        <f t="array" ref="J2506">IF(C2506="","",
  IF(LEFT(C2506,4)="2025",
    IFERROR(VLOOKUP(C2506,{'2025'!B:B,'2025'!A:A},2,FALSE),""),
    IF(LEFT(C2506,4)="2026",
      IFERROR(VLOOKUP(C2506,{'2026'!B:B,'2026'!A:A},2,FALSE),""),
      ""
    )
  )
)</f>
        <v/>
      </c>
    </row>
    <row r="2507" ht="22.5" customHeight="1">
      <c r="A2507" s="350"/>
      <c r="B2507" s="350"/>
      <c r="C2507" s="350"/>
      <c r="D2507" s="350"/>
      <c r="E2507" s="350"/>
      <c r="F2507" s="350"/>
      <c r="G2507" s="350"/>
      <c r="H2507" s="350"/>
      <c r="I2507" s="350"/>
      <c r="J2507" s="350" t="str">
        <f t="array" ref="J2507">IF(C2507="","",
  IF(LEFT(C2507,4)="2025",
    IFERROR(VLOOKUP(C2507,{'2025'!B:B,'2025'!A:A},2,FALSE),""),
    IF(LEFT(C2507,4)="2026",
      IFERROR(VLOOKUP(C2507,{'2026'!B:B,'2026'!A:A},2,FALSE),""),
      ""
    )
  )
)</f>
        <v/>
      </c>
    </row>
    <row r="2508" ht="22.5" customHeight="1">
      <c r="A2508" s="350"/>
      <c r="B2508" s="350"/>
      <c r="C2508" s="350"/>
      <c r="D2508" s="350"/>
      <c r="E2508" s="350"/>
      <c r="F2508" s="350"/>
      <c r="G2508" s="350"/>
      <c r="H2508" s="350"/>
      <c r="I2508" s="350"/>
      <c r="J2508" s="350" t="str">
        <f t="array" ref="J2508">IF(C2508="","",
  IF(LEFT(C2508,4)="2025",
    IFERROR(VLOOKUP(C2508,{'2025'!B:B,'2025'!A:A},2,FALSE),""),
    IF(LEFT(C2508,4)="2026",
      IFERROR(VLOOKUP(C2508,{'2026'!B:B,'2026'!A:A},2,FALSE),""),
      ""
    )
  )
)</f>
        <v/>
      </c>
    </row>
    <row r="2509" ht="22.5" customHeight="1">
      <c r="A2509" s="350"/>
      <c r="B2509" s="350"/>
      <c r="C2509" s="350"/>
      <c r="D2509" s="350"/>
      <c r="E2509" s="350"/>
      <c r="F2509" s="350"/>
      <c r="G2509" s="350"/>
      <c r="H2509" s="350"/>
      <c r="I2509" s="350"/>
      <c r="J2509" s="350" t="str">
        <f t="array" ref="J2509">IF(C2509="","",
  IF(LEFT(C2509,4)="2025",
    IFERROR(VLOOKUP(C2509,{'2025'!B:B,'2025'!A:A},2,FALSE),""),
    IF(LEFT(C2509,4)="2026",
      IFERROR(VLOOKUP(C2509,{'2026'!B:B,'2026'!A:A},2,FALSE),""),
      ""
    )
  )
)</f>
        <v/>
      </c>
    </row>
    <row r="2510" ht="22.5" customHeight="1">
      <c r="A2510" s="350"/>
      <c r="B2510" s="350"/>
      <c r="C2510" s="350"/>
      <c r="D2510" s="350"/>
      <c r="E2510" s="350"/>
      <c r="F2510" s="350"/>
      <c r="G2510" s="350"/>
      <c r="H2510" s="350"/>
      <c r="I2510" s="350"/>
      <c r="J2510" s="350" t="str">
        <f t="array" ref="J2510">IF(C2510="","",
  IF(LEFT(C2510,4)="2025",
    IFERROR(VLOOKUP(C2510,{'2025'!B:B,'2025'!A:A},2,FALSE),""),
    IF(LEFT(C2510,4)="2026",
      IFERROR(VLOOKUP(C2510,{'2026'!B:B,'2026'!A:A},2,FALSE),""),
      ""
    )
  )
)</f>
        <v/>
      </c>
    </row>
    <row r="2511" ht="22.5" customHeight="1">
      <c r="A2511" s="350"/>
      <c r="B2511" s="350"/>
      <c r="C2511" s="350"/>
      <c r="D2511" s="350"/>
      <c r="E2511" s="350"/>
      <c r="F2511" s="350"/>
      <c r="G2511" s="350"/>
      <c r="H2511" s="350"/>
      <c r="I2511" s="350"/>
      <c r="J2511" s="350" t="str">
        <f t="array" ref="J2511">IF(C2511="","",
  IF(LEFT(C2511,4)="2025",
    IFERROR(VLOOKUP(C2511,{'2025'!B:B,'2025'!A:A},2,FALSE),""),
    IF(LEFT(C2511,4)="2026",
      IFERROR(VLOOKUP(C2511,{'2026'!B:B,'2026'!A:A},2,FALSE),""),
      ""
    )
  )
)</f>
        <v/>
      </c>
    </row>
    <row r="2512" ht="22.5" customHeight="1">
      <c r="A2512" s="350"/>
      <c r="B2512" s="350"/>
      <c r="C2512" s="350"/>
      <c r="D2512" s="350"/>
      <c r="E2512" s="350"/>
      <c r="F2512" s="350"/>
      <c r="G2512" s="350"/>
      <c r="H2512" s="350"/>
      <c r="I2512" s="350"/>
      <c r="J2512" s="350" t="str">
        <f t="array" ref="J2512">IF(C2512="","",
  IF(LEFT(C2512,4)="2025",
    IFERROR(VLOOKUP(C2512,{'2025'!B:B,'2025'!A:A},2,FALSE),""),
    IF(LEFT(C2512,4)="2026",
      IFERROR(VLOOKUP(C2512,{'2026'!B:B,'2026'!A:A},2,FALSE),""),
      ""
    )
  )
)</f>
        <v/>
      </c>
    </row>
    <row r="2513" ht="22.5" customHeight="1">
      <c r="A2513" s="350"/>
      <c r="B2513" s="350"/>
      <c r="C2513" s="350"/>
      <c r="D2513" s="350"/>
      <c r="E2513" s="350"/>
      <c r="F2513" s="350"/>
      <c r="G2513" s="350"/>
      <c r="H2513" s="350"/>
      <c r="I2513" s="350"/>
      <c r="J2513" s="350" t="str">
        <f t="array" ref="J2513">IF(C2513="","",
  IF(LEFT(C2513,4)="2025",
    IFERROR(VLOOKUP(C2513,{'2025'!B:B,'2025'!A:A},2,FALSE),""),
    IF(LEFT(C2513,4)="2026",
      IFERROR(VLOOKUP(C2513,{'2026'!B:B,'2026'!A:A},2,FALSE),""),
      ""
    )
  )
)</f>
        <v/>
      </c>
    </row>
    <row r="2514" ht="22.5" customHeight="1">
      <c r="A2514" s="350"/>
      <c r="B2514" s="350"/>
      <c r="C2514" s="350"/>
      <c r="D2514" s="350"/>
      <c r="E2514" s="350"/>
      <c r="F2514" s="350"/>
      <c r="G2514" s="350"/>
      <c r="H2514" s="350"/>
      <c r="I2514" s="350"/>
      <c r="J2514" s="350" t="str">
        <f t="array" ref="J2514">IF(C2514="","",
  IF(LEFT(C2514,4)="2025",
    IFERROR(VLOOKUP(C2514,{'2025'!B:B,'2025'!A:A},2,FALSE),""),
    IF(LEFT(C2514,4)="2026",
      IFERROR(VLOOKUP(C2514,{'2026'!B:B,'2026'!A:A},2,FALSE),""),
      ""
    )
  )
)</f>
        <v/>
      </c>
    </row>
    <row r="2515" ht="22.5" customHeight="1">
      <c r="A2515" s="350"/>
      <c r="B2515" s="350"/>
      <c r="C2515" s="350"/>
      <c r="D2515" s="350"/>
      <c r="E2515" s="350"/>
      <c r="F2515" s="350"/>
      <c r="G2515" s="350"/>
      <c r="H2515" s="350"/>
      <c r="I2515" s="350"/>
      <c r="J2515" s="350" t="str">
        <f t="array" ref="J2515">IF(C2515="","",
  IF(LEFT(C2515,4)="2025",
    IFERROR(VLOOKUP(C2515,{'2025'!B:B,'2025'!A:A},2,FALSE),""),
    IF(LEFT(C2515,4)="2026",
      IFERROR(VLOOKUP(C2515,{'2026'!B:B,'2026'!A:A},2,FALSE),""),
      ""
    )
  )
)</f>
        <v/>
      </c>
    </row>
    <row r="2516" ht="22.5" customHeight="1">
      <c r="A2516" s="350"/>
      <c r="B2516" s="350"/>
      <c r="C2516" s="350"/>
      <c r="D2516" s="350"/>
      <c r="E2516" s="350"/>
      <c r="F2516" s="350"/>
      <c r="G2516" s="350"/>
      <c r="H2516" s="350"/>
      <c r="I2516" s="350"/>
      <c r="J2516" s="350" t="str">
        <f t="array" ref="J2516">IF(C2516="","",
  IF(LEFT(C2516,4)="2025",
    IFERROR(VLOOKUP(C2516,{'2025'!B:B,'2025'!A:A},2,FALSE),""),
    IF(LEFT(C2516,4)="2026",
      IFERROR(VLOOKUP(C2516,{'2026'!B:B,'2026'!A:A},2,FALSE),""),
      ""
    )
  )
)</f>
        <v/>
      </c>
    </row>
    <row r="2517" ht="22.5" customHeight="1">
      <c r="A2517" s="350"/>
      <c r="B2517" s="350"/>
      <c r="C2517" s="350"/>
      <c r="D2517" s="350"/>
      <c r="E2517" s="350"/>
      <c r="F2517" s="350"/>
      <c r="G2517" s="350"/>
      <c r="H2517" s="350"/>
      <c r="I2517" s="350"/>
      <c r="J2517" s="350" t="str">
        <f t="array" ref="J2517">IF(C2517="","",
  IF(LEFT(C2517,4)="2025",
    IFERROR(VLOOKUP(C2517,{'2025'!B:B,'2025'!A:A},2,FALSE),""),
    IF(LEFT(C2517,4)="2026",
      IFERROR(VLOOKUP(C2517,{'2026'!B:B,'2026'!A:A},2,FALSE),""),
      ""
    )
  )
)</f>
        <v/>
      </c>
    </row>
    <row r="2518" ht="22.5" customHeight="1">
      <c r="A2518" s="350"/>
      <c r="B2518" s="350"/>
      <c r="C2518" s="350"/>
      <c r="D2518" s="350"/>
      <c r="E2518" s="350"/>
      <c r="F2518" s="350"/>
      <c r="G2518" s="350"/>
      <c r="H2518" s="350"/>
      <c r="I2518" s="350"/>
      <c r="J2518" s="350" t="str">
        <f t="array" ref="J2518">IF(C2518="","",
  IF(LEFT(C2518,4)="2025",
    IFERROR(VLOOKUP(C2518,{'2025'!B:B,'2025'!A:A},2,FALSE),""),
    IF(LEFT(C2518,4)="2026",
      IFERROR(VLOOKUP(C2518,{'2026'!B:B,'2026'!A:A},2,FALSE),""),
      ""
    )
  )
)</f>
        <v/>
      </c>
    </row>
    <row r="2519" ht="22.5" customHeight="1">
      <c r="A2519" s="350"/>
      <c r="B2519" s="350"/>
      <c r="C2519" s="350"/>
      <c r="D2519" s="350"/>
      <c r="E2519" s="350"/>
      <c r="F2519" s="350"/>
      <c r="G2519" s="350"/>
      <c r="H2519" s="350"/>
      <c r="I2519" s="350"/>
      <c r="J2519" s="350" t="str">
        <f t="array" ref="J2519">IF(C2519="","",
  IF(LEFT(C2519,4)="2025",
    IFERROR(VLOOKUP(C2519,{'2025'!B:B,'2025'!A:A},2,FALSE),""),
    IF(LEFT(C2519,4)="2026",
      IFERROR(VLOOKUP(C2519,{'2026'!B:B,'2026'!A:A},2,FALSE),""),
      ""
    )
  )
)</f>
        <v/>
      </c>
    </row>
    <row r="2520" ht="22.5" customHeight="1">
      <c r="A2520" s="350"/>
      <c r="B2520" s="350"/>
      <c r="C2520" s="350"/>
      <c r="D2520" s="350"/>
      <c r="E2520" s="350"/>
      <c r="F2520" s="350"/>
      <c r="G2520" s="350"/>
      <c r="H2520" s="350"/>
      <c r="I2520" s="350"/>
      <c r="J2520" s="350" t="str">
        <f t="array" ref="J2520">IF(C2520="","",
  IF(LEFT(C2520,4)="2025",
    IFERROR(VLOOKUP(C2520,{'2025'!B:B,'2025'!A:A},2,FALSE),""),
    IF(LEFT(C2520,4)="2026",
      IFERROR(VLOOKUP(C2520,{'2026'!B:B,'2026'!A:A},2,FALSE),""),
      ""
    )
  )
)</f>
        <v/>
      </c>
    </row>
    <row r="2521" ht="22.5" customHeight="1">
      <c r="A2521" s="350"/>
      <c r="B2521" s="350"/>
      <c r="C2521" s="350"/>
      <c r="D2521" s="350"/>
      <c r="E2521" s="350"/>
      <c r="F2521" s="350"/>
      <c r="G2521" s="350"/>
      <c r="H2521" s="350"/>
      <c r="I2521" s="350"/>
      <c r="J2521" s="350" t="str">
        <f t="array" ref="J2521">IF(C2521="","",
  IF(LEFT(C2521,4)="2025",
    IFERROR(VLOOKUP(C2521,{'2025'!B:B,'2025'!A:A},2,FALSE),""),
    IF(LEFT(C2521,4)="2026",
      IFERROR(VLOOKUP(C2521,{'2026'!B:B,'2026'!A:A},2,FALSE),""),
      ""
    )
  )
)</f>
        <v/>
      </c>
    </row>
    <row r="2522" ht="22.5" customHeight="1">
      <c r="A2522" s="350"/>
      <c r="B2522" s="350"/>
      <c r="C2522" s="350"/>
      <c r="D2522" s="350"/>
      <c r="E2522" s="350"/>
      <c r="F2522" s="350"/>
      <c r="G2522" s="350"/>
      <c r="H2522" s="350"/>
      <c r="I2522" s="350"/>
      <c r="J2522" s="350" t="str">
        <f t="array" ref="J2522">IF(C2522="","",
  IF(LEFT(C2522,4)="2025",
    IFERROR(VLOOKUP(C2522,{'2025'!B:B,'2025'!A:A},2,FALSE),""),
    IF(LEFT(C2522,4)="2026",
      IFERROR(VLOOKUP(C2522,{'2026'!B:B,'2026'!A:A},2,FALSE),""),
      ""
    )
  )
)</f>
        <v/>
      </c>
    </row>
    <row r="2523" ht="22.5" customHeight="1">
      <c r="A2523" s="350"/>
      <c r="B2523" s="350"/>
      <c r="C2523" s="350"/>
      <c r="D2523" s="350"/>
      <c r="E2523" s="350"/>
      <c r="F2523" s="350"/>
      <c r="G2523" s="350"/>
      <c r="H2523" s="350"/>
      <c r="I2523" s="350"/>
      <c r="J2523" s="350" t="str">
        <f t="array" ref="J2523">IF(C2523="","",
  IF(LEFT(C2523,4)="2025",
    IFERROR(VLOOKUP(C2523,{'2025'!B:B,'2025'!A:A},2,FALSE),""),
    IF(LEFT(C2523,4)="2026",
      IFERROR(VLOOKUP(C2523,{'2026'!B:B,'2026'!A:A},2,FALSE),""),
      ""
    )
  )
)</f>
        <v/>
      </c>
    </row>
    <row r="2524" ht="22.5" customHeight="1">
      <c r="A2524" s="350"/>
      <c r="B2524" s="350"/>
      <c r="C2524" s="350"/>
      <c r="D2524" s="350"/>
      <c r="E2524" s="350"/>
      <c r="F2524" s="350"/>
      <c r="G2524" s="350"/>
      <c r="H2524" s="350"/>
      <c r="I2524" s="350"/>
      <c r="J2524" s="350" t="str">
        <f t="array" ref="J2524">IF(C2524="","",
  IF(LEFT(C2524,4)="2025",
    IFERROR(VLOOKUP(C2524,{'2025'!B:B,'2025'!A:A},2,FALSE),""),
    IF(LEFT(C2524,4)="2026",
      IFERROR(VLOOKUP(C2524,{'2026'!B:B,'2026'!A:A},2,FALSE),""),
      ""
    )
  )
)</f>
        <v/>
      </c>
    </row>
    <row r="2525" ht="22.5" customHeight="1">
      <c r="A2525" s="350"/>
      <c r="B2525" s="350"/>
      <c r="C2525" s="350"/>
      <c r="D2525" s="350"/>
      <c r="E2525" s="350"/>
      <c r="F2525" s="350"/>
      <c r="G2525" s="350"/>
      <c r="H2525" s="350"/>
      <c r="I2525" s="350"/>
      <c r="J2525" s="350" t="str">
        <f t="array" ref="J2525">IF(C2525="","",
  IF(LEFT(C2525,4)="2025",
    IFERROR(VLOOKUP(C2525,{'2025'!B:B,'2025'!A:A},2,FALSE),""),
    IF(LEFT(C2525,4)="2026",
      IFERROR(VLOOKUP(C2525,{'2026'!B:B,'2026'!A:A},2,FALSE),""),
      ""
    )
  )
)</f>
        <v/>
      </c>
    </row>
    <row r="2526" ht="22.5" customHeight="1">
      <c r="A2526" s="350"/>
      <c r="B2526" s="350"/>
      <c r="C2526" s="350"/>
      <c r="D2526" s="350"/>
      <c r="E2526" s="350"/>
      <c r="F2526" s="350"/>
      <c r="G2526" s="350"/>
      <c r="H2526" s="350"/>
      <c r="I2526" s="350"/>
      <c r="J2526" s="350" t="str">
        <f t="array" ref="J2526">IF(C2526="","",
  IF(LEFT(C2526,4)="2025",
    IFERROR(VLOOKUP(C2526,{'2025'!B:B,'2025'!A:A},2,FALSE),""),
    IF(LEFT(C2526,4)="2026",
      IFERROR(VLOOKUP(C2526,{'2026'!B:B,'2026'!A:A},2,FALSE),""),
      ""
    )
  )
)</f>
        <v/>
      </c>
    </row>
    <row r="2527" ht="22.5" customHeight="1">
      <c r="A2527" s="350"/>
      <c r="B2527" s="350"/>
      <c r="C2527" s="350"/>
      <c r="D2527" s="350"/>
      <c r="E2527" s="350"/>
      <c r="F2527" s="350"/>
      <c r="G2527" s="350"/>
      <c r="H2527" s="350"/>
      <c r="I2527" s="350"/>
      <c r="J2527" s="350" t="str">
        <f t="array" ref="J2527">IF(C2527="","",
  IF(LEFT(C2527,4)="2025",
    IFERROR(VLOOKUP(C2527,{'2025'!B:B,'2025'!A:A},2,FALSE),""),
    IF(LEFT(C2527,4)="2026",
      IFERROR(VLOOKUP(C2527,{'2026'!B:B,'2026'!A:A},2,FALSE),""),
      ""
    )
  )
)</f>
        <v/>
      </c>
    </row>
    <row r="2528" ht="22.5" customHeight="1">
      <c r="A2528" s="350"/>
      <c r="B2528" s="350"/>
      <c r="C2528" s="350"/>
      <c r="D2528" s="350"/>
      <c r="E2528" s="350"/>
      <c r="F2528" s="350"/>
      <c r="G2528" s="350"/>
      <c r="H2528" s="350"/>
      <c r="I2528" s="350"/>
      <c r="J2528" s="350" t="str">
        <f t="array" ref="J2528">IF(C2528="","",
  IF(LEFT(C2528,4)="2025",
    IFERROR(VLOOKUP(C2528,{'2025'!B:B,'2025'!A:A},2,FALSE),""),
    IF(LEFT(C2528,4)="2026",
      IFERROR(VLOOKUP(C2528,{'2026'!B:B,'2026'!A:A},2,FALSE),""),
      ""
    )
  )
)</f>
        <v/>
      </c>
    </row>
    <row r="2529" ht="22.5" customHeight="1">
      <c r="A2529" s="350"/>
      <c r="B2529" s="350"/>
      <c r="C2529" s="350"/>
      <c r="D2529" s="350"/>
      <c r="E2529" s="350"/>
      <c r="F2529" s="350"/>
      <c r="G2529" s="350"/>
      <c r="H2529" s="350"/>
      <c r="I2529" s="350"/>
      <c r="J2529" s="350" t="str">
        <f t="array" ref="J2529">IF(C2529="","",
  IF(LEFT(C2529,4)="2025",
    IFERROR(VLOOKUP(C2529,{'2025'!B:B,'2025'!A:A},2,FALSE),""),
    IF(LEFT(C2529,4)="2026",
      IFERROR(VLOOKUP(C2529,{'2026'!B:B,'2026'!A:A},2,FALSE),""),
      ""
    )
  )
)</f>
        <v/>
      </c>
    </row>
    <row r="2530" ht="22.5" customHeight="1">
      <c r="A2530" s="350"/>
      <c r="B2530" s="350"/>
      <c r="C2530" s="350"/>
      <c r="D2530" s="350"/>
      <c r="E2530" s="350"/>
      <c r="F2530" s="350"/>
      <c r="G2530" s="350"/>
      <c r="H2530" s="350"/>
      <c r="I2530" s="350"/>
      <c r="J2530" s="350" t="str">
        <f t="array" ref="J2530">IF(C2530="","",
  IF(LEFT(C2530,4)="2025",
    IFERROR(VLOOKUP(C2530,{'2025'!B:B,'2025'!A:A},2,FALSE),""),
    IF(LEFT(C2530,4)="2026",
      IFERROR(VLOOKUP(C2530,{'2026'!B:B,'2026'!A:A},2,FALSE),""),
      ""
    )
  )
)</f>
        <v/>
      </c>
    </row>
    <row r="2531" ht="22.5" customHeight="1">
      <c r="A2531" s="350"/>
      <c r="B2531" s="350"/>
      <c r="C2531" s="350"/>
      <c r="D2531" s="350"/>
      <c r="E2531" s="350"/>
      <c r="F2531" s="350"/>
      <c r="G2531" s="350"/>
      <c r="H2531" s="350"/>
      <c r="I2531" s="350"/>
      <c r="J2531" s="350" t="str">
        <f t="array" ref="J2531">IF(C2531="","",
  IF(LEFT(C2531,4)="2025",
    IFERROR(VLOOKUP(C2531,{'2025'!B:B,'2025'!A:A},2,FALSE),""),
    IF(LEFT(C2531,4)="2026",
      IFERROR(VLOOKUP(C2531,{'2026'!B:B,'2026'!A:A},2,FALSE),""),
      ""
    )
  )
)</f>
        <v/>
      </c>
    </row>
    <row r="2532" ht="22.5" customHeight="1">
      <c r="A2532" s="350"/>
      <c r="B2532" s="350"/>
      <c r="C2532" s="350"/>
      <c r="D2532" s="350"/>
      <c r="E2532" s="350"/>
      <c r="F2532" s="350"/>
      <c r="G2532" s="350"/>
      <c r="H2532" s="350"/>
      <c r="I2532" s="350"/>
      <c r="J2532" s="350" t="str">
        <f t="array" ref="J2532">IF(C2532="","",
  IF(LEFT(C2532,4)="2025",
    IFERROR(VLOOKUP(C2532,{'2025'!B:B,'2025'!A:A},2,FALSE),""),
    IF(LEFT(C2532,4)="2026",
      IFERROR(VLOOKUP(C2532,{'2026'!B:B,'2026'!A:A},2,FALSE),""),
      ""
    )
  )
)</f>
        <v/>
      </c>
    </row>
    <row r="2533" ht="22.5" customHeight="1">
      <c r="A2533" s="350"/>
      <c r="B2533" s="350"/>
      <c r="C2533" s="350"/>
      <c r="D2533" s="350"/>
      <c r="E2533" s="350"/>
      <c r="F2533" s="350"/>
      <c r="G2533" s="350"/>
      <c r="H2533" s="350"/>
      <c r="I2533" s="350"/>
      <c r="J2533" s="350" t="str">
        <f t="array" ref="J2533">IF(C2533="","",
  IF(LEFT(C2533,4)="2025",
    IFERROR(VLOOKUP(C2533,{'2025'!B:B,'2025'!A:A},2,FALSE),""),
    IF(LEFT(C2533,4)="2026",
      IFERROR(VLOOKUP(C2533,{'2026'!B:B,'2026'!A:A},2,FALSE),""),
      ""
    )
  )
)</f>
        <v/>
      </c>
    </row>
    <row r="2534" ht="22.5" customHeight="1">
      <c r="A2534" s="350"/>
      <c r="B2534" s="350"/>
      <c r="C2534" s="350"/>
      <c r="D2534" s="350"/>
      <c r="E2534" s="350"/>
      <c r="F2534" s="350"/>
      <c r="G2534" s="350"/>
      <c r="H2534" s="350"/>
      <c r="I2534" s="350"/>
      <c r="J2534" s="350" t="str">
        <f t="array" ref="J2534">IF(C2534="","",
  IF(LEFT(C2534,4)="2025",
    IFERROR(VLOOKUP(C2534,{'2025'!B:B,'2025'!A:A},2,FALSE),""),
    IF(LEFT(C2534,4)="2026",
      IFERROR(VLOOKUP(C2534,{'2026'!B:B,'2026'!A:A},2,FALSE),""),
      ""
    )
  )
)</f>
        <v/>
      </c>
    </row>
    <row r="2535" ht="22.5" customHeight="1">
      <c r="A2535" s="350"/>
      <c r="B2535" s="350"/>
      <c r="C2535" s="350"/>
      <c r="D2535" s="350"/>
      <c r="E2535" s="350"/>
      <c r="F2535" s="350"/>
      <c r="G2535" s="350"/>
      <c r="H2535" s="350"/>
      <c r="I2535" s="350"/>
      <c r="J2535" s="350" t="str">
        <f t="array" ref="J2535">IF(C2535="","",
  IF(LEFT(C2535,4)="2025",
    IFERROR(VLOOKUP(C2535,{'2025'!B:B,'2025'!A:A},2,FALSE),""),
    IF(LEFT(C2535,4)="2026",
      IFERROR(VLOOKUP(C2535,{'2026'!B:B,'2026'!A:A},2,FALSE),""),
      ""
    )
  )
)</f>
        <v/>
      </c>
    </row>
    <row r="2536" ht="22.5" customHeight="1">
      <c r="A2536" s="350"/>
      <c r="B2536" s="350"/>
      <c r="C2536" s="350"/>
      <c r="D2536" s="350"/>
      <c r="E2536" s="350"/>
      <c r="F2536" s="350"/>
      <c r="G2536" s="350"/>
      <c r="H2536" s="350"/>
      <c r="I2536" s="350"/>
      <c r="J2536" s="350" t="str">
        <f t="array" ref="J2536">IF(C2536="","",
  IF(LEFT(C2536,4)="2025",
    IFERROR(VLOOKUP(C2536,{'2025'!B:B,'2025'!A:A},2,FALSE),""),
    IF(LEFT(C2536,4)="2026",
      IFERROR(VLOOKUP(C2536,{'2026'!B:B,'2026'!A:A},2,FALSE),""),
      ""
    )
  )
)</f>
        <v/>
      </c>
    </row>
    <row r="2537" ht="22.5" customHeight="1">
      <c r="A2537" s="350"/>
      <c r="B2537" s="350"/>
      <c r="C2537" s="350"/>
      <c r="D2537" s="350"/>
      <c r="E2537" s="350"/>
      <c r="F2537" s="350"/>
      <c r="G2537" s="350"/>
      <c r="H2537" s="350"/>
      <c r="I2537" s="350"/>
      <c r="J2537" s="350" t="str">
        <f t="array" ref="J2537">IF(C2537="","",
  IF(LEFT(C2537,4)="2025",
    IFERROR(VLOOKUP(C2537,{'2025'!B:B,'2025'!A:A},2,FALSE),""),
    IF(LEFT(C2537,4)="2026",
      IFERROR(VLOOKUP(C2537,{'2026'!B:B,'2026'!A:A},2,FALSE),""),
      ""
    )
  )
)</f>
        <v/>
      </c>
    </row>
    <row r="2538" ht="22.5" customHeight="1">
      <c r="A2538" s="350"/>
      <c r="B2538" s="350"/>
      <c r="C2538" s="350"/>
      <c r="D2538" s="350"/>
      <c r="E2538" s="350"/>
      <c r="F2538" s="350"/>
      <c r="G2538" s="350"/>
      <c r="H2538" s="350"/>
      <c r="I2538" s="350"/>
      <c r="J2538" s="350" t="str">
        <f t="array" ref="J2538">IF(C2538="","",
  IF(LEFT(C2538,4)="2025",
    IFERROR(VLOOKUP(C2538,{'2025'!B:B,'2025'!A:A},2,FALSE),""),
    IF(LEFT(C2538,4)="2026",
      IFERROR(VLOOKUP(C2538,{'2026'!B:B,'2026'!A:A},2,FALSE),""),
      ""
    )
  )
)</f>
        <v/>
      </c>
    </row>
    <row r="2539" ht="22.5" customHeight="1">
      <c r="A2539" s="350"/>
      <c r="B2539" s="350"/>
      <c r="C2539" s="350"/>
      <c r="D2539" s="350"/>
      <c r="E2539" s="350"/>
      <c r="F2539" s="350"/>
      <c r="G2539" s="350"/>
      <c r="H2539" s="350"/>
      <c r="I2539" s="350"/>
      <c r="J2539" s="350" t="str">
        <f t="array" ref="J2539">IF(C2539="","",
  IF(LEFT(C2539,4)="2025",
    IFERROR(VLOOKUP(C2539,{'2025'!B:B,'2025'!A:A},2,FALSE),""),
    IF(LEFT(C2539,4)="2026",
      IFERROR(VLOOKUP(C2539,{'2026'!B:B,'2026'!A:A},2,FALSE),""),
      ""
    )
  )
)</f>
        <v/>
      </c>
    </row>
    <row r="2540" ht="22.5" customHeight="1">
      <c r="A2540" s="350"/>
      <c r="B2540" s="350"/>
      <c r="C2540" s="350"/>
      <c r="D2540" s="350"/>
      <c r="E2540" s="350"/>
      <c r="F2540" s="350"/>
      <c r="G2540" s="350"/>
      <c r="H2540" s="350"/>
      <c r="I2540" s="350"/>
      <c r="J2540" s="350" t="str">
        <f t="array" ref="J2540">IF(C2540="","",
  IF(LEFT(C2540,4)="2025",
    IFERROR(VLOOKUP(C2540,{'2025'!B:B,'2025'!A:A},2,FALSE),""),
    IF(LEFT(C2540,4)="2026",
      IFERROR(VLOOKUP(C2540,{'2026'!B:B,'2026'!A:A},2,FALSE),""),
      ""
    )
  )
)</f>
        <v/>
      </c>
    </row>
    <row r="2541" ht="22.5" customHeight="1">
      <c r="A2541" s="350"/>
      <c r="B2541" s="350"/>
      <c r="C2541" s="350"/>
      <c r="D2541" s="350"/>
      <c r="E2541" s="350"/>
      <c r="F2541" s="350"/>
      <c r="G2541" s="350"/>
      <c r="H2541" s="350"/>
      <c r="I2541" s="350"/>
      <c r="J2541" s="350" t="str">
        <f t="array" ref="J2541">IF(C2541="","",
  IF(LEFT(C2541,4)="2025",
    IFERROR(VLOOKUP(C2541,{'2025'!B:B,'2025'!A:A},2,FALSE),""),
    IF(LEFT(C2541,4)="2026",
      IFERROR(VLOOKUP(C2541,{'2026'!B:B,'2026'!A:A},2,FALSE),""),
      ""
    )
  )
)</f>
        <v/>
      </c>
    </row>
    <row r="2542" ht="22.5" customHeight="1">
      <c r="A2542" s="350"/>
      <c r="B2542" s="350"/>
      <c r="C2542" s="350"/>
      <c r="D2542" s="350"/>
      <c r="E2542" s="350"/>
      <c r="F2542" s="350"/>
      <c r="G2542" s="350"/>
      <c r="H2542" s="350"/>
      <c r="I2542" s="350"/>
      <c r="J2542" s="350" t="str">
        <f t="array" ref="J2542">IF(C2542="","",
  IF(LEFT(C2542,4)="2025",
    IFERROR(VLOOKUP(C2542,{'2025'!B:B,'2025'!A:A},2,FALSE),""),
    IF(LEFT(C2542,4)="2026",
      IFERROR(VLOOKUP(C2542,{'2026'!B:B,'2026'!A:A},2,FALSE),""),
      ""
    )
  )
)</f>
        <v/>
      </c>
    </row>
    <row r="2543" ht="22.5" customHeight="1">
      <c r="A2543" s="350"/>
      <c r="B2543" s="350"/>
      <c r="C2543" s="350"/>
      <c r="D2543" s="350"/>
      <c r="E2543" s="350"/>
      <c r="F2543" s="350"/>
      <c r="G2543" s="350"/>
      <c r="H2543" s="350"/>
      <c r="I2543" s="350"/>
      <c r="J2543" s="350" t="str">
        <f t="array" ref="J2543">IF(C2543="","",
  IF(LEFT(C2543,4)="2025",
    IFERROR(VLOOKUP(C2543,{'2025'!B:B,'2025'!A:A},2,FALSE),""),
    IF(LEFT(C2543,4)="2026",
      IFERROR(VLOOKUP(C2543,{'2026'!B:B,'2026'!A:A},2,FALSE),""),
      ""
    )
  )
)</f>
        <v/>
      </c>
    </row>
    <row r="2544" ht="22.5" customHeight="1">
      <c r="A2544" s="350"/>
      <c r="B2544" s="350"/>
      <c r="C2544" s="350"/>
      <c r="D2544" s="350"/>
      <c r="E2544" s="350"/>
      <c r="F2544" s="350"/>
      <c r="G2544" s="350"/>
      <c r="H2544" s="350"/>
      <c r="I2544" s="350"/>
      <c r="J2544" s="350" t="str">
        <f t="array" ref="J2544">IF(C2544="","",
  IF(LEFT(C2544,4)="2025",
    IFERROR(VLOOKUP(C2544,{'2025'!B:B,'2025'!A:A},2,FALSE),""),
    IF(LEFT(C2544,4)="2026",
      IFERROR(VLOOKUP(C2544,{'2026'!B:B,'2026'!A:A},2,FALSE),""),
      ""
    )
  )
)</f>
        <v/>
      </c>
    </row>
    <row r="2545" ht="22.5" customHeight="1">
      <c r="A2545" s="350"/>
      <c r="B2545" s="350"/>
      <c r="C2545" s="350"/>
      <c r="D2545" s="350"/>
      <c r="E2545" s="350"/>
      <c r="F2545" s="350"/>
      <c r="G2545" s="350"/>
      <c r="H2545" s="350"/>
      <c r="I2545" s="350"/>
      <c r="J2545" s="350" t="str">
        <f t="array" ref="J2545">IF(C2545="","",
  IF(LEFT(C2545,4)="2025",
    IFERROR(VLOOKUP(C2545,{'2025'!B:B,'2025'!A:A},2,FALSE),""),
    IF(LEFT(C2545,4)="2026",
      IFERROR(VLOOKUP(C2545,{'2026'!B:B,'2026'!A:A},2,FALSE),""),
      ""
    )
  )
)</f>
        <v/>
      </c>
    </row>
    <row r="2546" ht="22.5" customHeight="1">
      <c r="A2546" s="350"/>
      <c r="B2546" s="350"/>
      <c r="C2546" s="350"/>
      <c r="D2546" s="350"/>
      <c r="E2546" s="350"/>
      <c r="F2546" s="350"/>
      <c r="G2546" s="350"/>
      <c r="H2546" s="350"/>
      <c r="I2546" s="350"/>
      <c r="J2546" s="350" t="str">
        <f t="array" ref="J2546">IF(C2546="","",
  IF(LEFT(C2546,4)="2025",
    IFERROR(VLOOKUP(C2546,{'2025'!B:B,'2025'!A:A},2,FALSE),""),
    IF(LEFT(C2546,4)="2026",
      IFERROR(VLOOKUP(C2546,{'2026'!B:B,'2026'!A:A},2,FALSE),""),
      ""
    )
  )
)</f>
        <v/>
      </c>
    </row>
    <row r="2547" ht="22.5" customHeight="1">
      <c r="A2547" s="350"/>
      <c r="B2547" s="350"/>
      <c r="C2547" s="350"/>
      <c r="D2547" s="350"/>
      <c r="E2547" s="350"/>
      <c r="F2547" s="350"/>
      <c r="G2547" s="350"/>
      <c r="H2547" s="350"/>
      <c r="I2547" s="350"/>
      <c r="J2547" s="350" t="str">
        <f t="array" ref="J2547">IF(C2547="","",
  IF(LEFT(C2547,4)="2025",
    IFERROR(VLOOKUP(C2547,{'2025'!B:B,'2025'!A:A},2,FALSE),""),
    IF(LEFT(C2547,4)="2026",
      IFERROR(VLOOKUP(C2547,{'2026'!B:B,'2026'!A:A},2,FALSE),""),
      ""
    )
  )
)</f>
        <v/>
      </c>
    </row>
    <row r="2548" ht="22.5" customHeight="1">
      <c r="A2548" s="350"/>
      <c r="B2548" s="350"/>
      <c r="C2548" s="350"/>
      <c r="D2548" s="350"/>
      <c r="E2548" s="350"/>
      <c r="F2548" s="350"/>
      <c r="G2548" s="350"/>
      <c r="H2548" s="350"/>
      <c r="I2548" s="350"/>
      <c r="J2548" s="350" t="str">
        <f t="array" ref="J2548">IF(C2548="","",
  IF(LEFT(C2548,4)="2025",
    IFERROR(VLOOKUP(C2548,{'2025'!B:B,'2025'!A:A},2,FALSE),""),
    IF(LEFT(C2548,4)="2026",
      IFERROR(VLOOKUP(C2548,{'2026'!B:B,'2026'!A:A},2,FALSE),""),
      ""
    )
  )
)</f>
        <v/>
      </c>
    </row>
    <row r="2549" ht="22.5" customHeight="1">
      <c r="A2549" s="350"/>
      <c r="B2549" s="350"/>
      <c r="C2549" s="350"/>
      <c r="D2549" s="350"/>
      <c r="E2549" s="350"/>
      <c r="F2549" s="350"/>
      <c r="G2549" s="350"/>
      <c r="H2549" s="350"/>
      <c r="I2549" s="350"/>
      <c r="J2549" s="350" t="str">
        <f t="array" ref="J2549">IF(C2549="","",
  IF(LEFT(C2549,4)="2025",
    IFERROR(VLOOKUP(C2549,{'2025'!B:B,'2025'!A:A},2,FALSE),""),
    IF(LEFT(C2549,4)="2026",
      IFERROR(VLOOKUP(C2549,{'2026'!B:B,'2026'!A:A},2,FALSE),""),
      ""
    )
  )
)</f>
        <v/>
      </c>
    </row>
    <row r="2550" ht="22.5" customHeight="1">
      <c r="A2550" s="350"/>
      <c r="B2550" s="350"/>
      <c r="C2550" s="350"/>
      <c r="D2550" s="350"/>
      <c r="E2550" s="350"/>
      <c r="F2550" s="350"/>
      <c r="G2550" s="350"/>
      <c r="H2550" s="350"/>
      <c r="I2550" s="350"/>
      <c r="J2550" s="350" t="str">
        <f t="array" ref="J2550">IF(C2550="","",
  IF(LEFT(C2550,4)="2025",
    IFERROR(VLOOKUP(C2550,{'2025'!B:B,'2025'!A:A},2,FALSE),""),
    IF(LEFT(C2550,4)="2026",
      IFERROR(VLOOKUP(C2550,{'2026'!B:B,'2026'!A:A},2,FALSE),""),
      ""
    )
  )
)</f>
        <v/>
      </c>
    </row>
    <row r="2551" ht="22.5" customHeight="1">
      <c r="A2551" s="350"/>
      <c r="B2551" s="350"/>
      <c r="C2551" s="350"/>
      <c r="D2551" s="350"/>
      <c r="E2551" s="350"/>
      <c r="F2551" s="350"/>
      <c r="G2551" s="350"/>
      <c r="H2551" s="350"/>
      <c r="I2551" s="350"/>
      <c r="J2551" s="350" t="str">
        <f t="array" ref="J2551">IF(C2551="","",
  IF(LEFT(C2551,4)="2025",
    IFERROR(VLOOKUP(C2551,{'2025'!B:B,'2025'!A:A},2,FALSE),""),
    IF(LEFT(C2551,4)="2026",
      IFERROR(VLOOKUP(C2551,{'2026'!B:B,'2026'!A:A},2,FALSE),""),
      ""
    )
  )
)</f>
        <v/>
      </c>
    </row>
    <row r="2552" ht="22.5" customHeight="1">
      <c r="A2552" s="350"/>
      <c r="B2552" s="350"/>
      <c r="C2552" s="350"/>
      <c r="D2552" s="350"/>
      <c r="E2552" s="350"/>
      <c r="F2552" s="350"/>
      <c r="G2552" s="350"/>
      <c r="H2552" s="350"/>
      <c r="I2552" s="350"/>
      <c r="J2552" s="350" t="str">
        <f t="array" ref="J2552">IF(C2552="","",
  IF(LEFT(C2552,4)="2025",
    IFERROR(VLOOKUP(C2552,{'2025'!B:B,'2025'!A:A},2,FALSE),""),
    IF(LEFT(C2552,4)="2026",
      IFERROR(VLOOKUP(C2552,{'2026'!B:B,'2026'!A:A},2,FALSE),""),
      ""
    )
  )
)</f>
        <v/>
      </c>
    </row>
    <row r="2553" ht="22.5" customHeight="1">
      <c r="A2553" s="350"/>
      <c r="B2553" s="350"/>
      <c r="C2553" s="350"/>
      <c r="D2553" s="350"/>
      <c r="E2553" s="350"/>
      <c r="F2553" s="350"/>
      <c r="G2553" s="350"/>
      <c r="H2553" s="350"/>
      <c r="I2553" s="350"/>
      <c r="J2553" s="350" t="str">
        <f t="array" ref="J2553">IF(C2553="","",
  IF(LEFT(C2553,4)="2025",
    IFERROR(VLOOKUP(C2553,{'2025'!B:B,'2025'!A:A},2,FALSE),""),
    IF(LEFT(C2553,4)="2026",
      IFERROR(VLOOKUP(C2553,{'2026'!B:B,'2026'!A:A},2,FALSE),""),
      ""
    )
  )
)</f>
        <v/>
      </c>
    </row>
    <row r="2554" ht="22.5" customHeight="1">
      <c r="A2554" s="350"/>
      <c r="B2554" s="350"/>
      <c r="C2554" s="350"/>
      <c r="D2554" s="350"/>
      <c r="E2554" s="350"/>
      <c r="F2554" s="350"/>
      <c r="G2554" s="350"/>
      <c r="H2554" s="350"/>
      <c r="I2554" s="350"/>
      <c r="J2554" s="350" t="str">
        <f t="array" ref="J2554">IF(C2554="","",
  IF(LEFT(C2554,4)="2025",
    IFERROR(VLOOKUP(C2554,{'2025'!B:B,'2025'!A:A},2,FALSE),""),
    IF(LEFT(C2554,4)="2026",
      IFERROR(VLOOKUP(C2554,{'2026'!B:B,'2026'!A:A},2,FALSE),""),
      ""
    )
  )
)</f>
        <v/>
      </c>
    </row>
    <row r="2555" ht="22.5" customHeight="1">
      <c r="A2555" s="350"/>
      <c r="B2555" s="350"/>
      <c r="C2555" s="350"/>
      <c r="D2555" s="350"/>
      <c r="E2555" s="350"/>
      <c r="F2555" s="350"/>
      <c r="G2555" s="350"/>
      <c r="H2555" s="350"/>
      <c r="I2555" s="350"/>
      <c r="J2555" s="350" t="str">
        <f t="array" ref="J2555">IF(C2555="","",
  IF(LEFT(C2555,4)="2025",
    IFERROR(VLOOKUP(C2555,{'2025'!B:B,'2025'!A:A},2,FALSE),""),
    IF(LEFT(C2555,4)="2026",
      IFERROR(VLOOKUP(C2555,{'2026'!B:B,'2026'!A:A},2,FALSE),""),
      ""
    )
  )
)</f>
        <v/>
      </c>
    </row>
    <row r="2556" ht="22.5" customHeight="1">
      <c r="A2556" s="350"/>
      <c r="B2556" s="350"/>
      <c r="C2556" s="350"/>
      <c r="D2556" s="350"/>
      <c r="E2556" s="350"/>
      <c r="F2556" s="350"/>
      <c r="G2556" s="350"/>
      <c r="H2556" s="350"/>
      <c r="I2556" s="350"/>
      <c r="J2556" s="350" t="str">
        <f t="array" ref="J2556">IF(C2556="","",
  IF(LEFT(C2556,4)="2025",
    IFERROR(VLOOKUP(C2556,{'2025'!B:B,'2025'!A:A},2,FALSE),""),
    IF(LEFT(C2556,4)="2026",
      IFERROR(VLOOKUP(C2556,{'2026'!B:B,'2026'!A:A},2,FALSE),""),
      ""
    )
  )
)</f>
        <v/>
      </c>
    </row>
    <row r="2557" ht="22.5" customHeight="1">
      <c r="A2557" s="350"/>
      <c r="B2557" s="350"/>
      <c r="C2557" s="350"/>
      <c r="D2557" s="350"/>
      <c r="E2557" s="350"/>
      <c r="F2557" s="350"/>
      <c r="G2557" s="350"/>
      <c r="H2557" s="350"/>
      <c r="I2557" s="350"/>
      <c r="J2557" s="350" t="str">
        <f t="array" ref="J2557">IF(C2557="","",
  IF(LEFT(C2557,4)="2025",
    IFERROR(VLOOKUP(C2557,{'2025'!B:B,'2025'!A:A},2,FALSE),""),
    IF(LEFT(C2557,4)="2026",
      IFERROR(VLOOKUP(C2557,{'2026'!B:B,'2026'!A:A},2,FALSE),""),
      ""
    )
  )
)</f>
        <v/>
      </c>
    </row>
    <row r="2558" ht="22.5" customHeight="1">
      <c r="A2558" s="350"/>
      <c r="B2558" s="350"/>
      <c r="C2558" s="350"/>
      <c r="D2558" s="350"/>
      <c r="E2558" s="350"/>
      <c r="F2558" s="350"/>
      <c r="G2558" s="350"/>
      <c r="H2558" s="350"/>
      <c r="I2558" s="350"/>
      <c r="J2558" s="350" t="str">
        <f t="array" ref="J2558">IF(C2558="","",
  IF(LEFT(C2558,4)="2025",
    IFERROR(VLOOKUP(C2558,{'2025'!B:B,'2025'!A:A},2,FALSE),""),
    IF(LEFT(C2558,4)="2026",
      IFERROR(VLOOKUP(C2558,{'2026'!B:B,'2026'!A:A},2,FALSE),""),
      ""
    )
  )
)</f>
        <v/>
      </c>
    </row>
    <row r="2559" ht="22.5" customHeight="1">
      <c r="A2559" s="350"/>
      <c r="B2559" s="350"/>
      <c r="C2559" s="350"/>
      <c r="D2559" s="350"/>
      <c r="E2559" s="350"/>
      <c r="F2559" s="350"/>
      <c r="G2559" s="350"/>
      <c r="H2559" s="350"/>
      <c r="I2559" s="350"/>
      <c r="J2559" s="350" t="str">
        <f t="array" ref="J2559">IF(C2559="","",
  IF(LEFT(C2559,4)="2025",
    IFERROR(VLOOKUP(C2559,{'2025'!B:B,'2025'!A:A},2,FALSE),""),
    IF(LEFT(C2559,4)="2026",
      IFERROR(VLOOKUP(C2559,{'2026'!B:B,'2026'!A:A},2,FALSE),""),
      ""
    )
  )
)</f>
        <v/>
      </c>
    </row>
    <row r="2560" ht="22.5" customHeight="1">
      <c r="A2560" s="350"/>
      <c r="B2560" s="350"/>
      <c r="C2560" s="350"/>
      <c r="D2560" s="350"/>
      <c r="E2560" s="350"/>
      <c r="F2560" s="350"/>
      <c r="G2560" s="350"/>
      <c r="H2560" s="350"/>
      <c r="I2560" s="350"/>
      <c r="J2560" s="350" t="str">
        <f t="array" ref="J2560">IF(C2560="","",
  IF(LEFT(C2560,4)="2025",
    IFERROR(VLOOKUP(C2560,{'2025'!B:B,'2025'!A:A},2,FALSE),""),
    IF(LEFT(C2560,4)="2026",
      IFERROR(VLOOKUP(C2560,{'2026'!B:B,'2026'!A:A},2,FALSE),""),
      ""
    )
  )
)</f>
        <v/>
      </c>
    </row>
    <row r="2561" ht="22.5" customHeight="1">
      <c r="A2561" s="350"/>
      <c r="B2561" s="350"/>
      <c r="C2561" s="350"/>
      <c r="D2561" s="350"/>
      <c r="E2561" s="350"/>
      <c r="F2561" s="350"/>
      <c r="G2561" s="350"/>
      <c r="H2561" s="350"/>
      <c r="I2561" s="350"/>
      <c r="J2561" s="350" t="str">
        <f t="array" ref="J2561">IF(C2561="","",
  IF(LEFT(C2561,4)="2025",
    IFERROR(VLOOKUP(C2561,{'2025'!B:B,'2025'!A:A},2,FALSE),""),
    IF(LEFT(C2561,4)="2026",
      IFERROR(VLOOKUP(C2561,{'2026'!B:B,'2026'!A:A},2,FALSE),""),
      ""
    )
  )
)</f>
        <v/>
      </c>
    </row>
    <row r="2562" ht="22.5" customHeight="1">
      <c r="A2562" s="350"/>
      <c r="B2562" s="350"/>
      <c r="C2562" s="350"/>
      <c r="D2562" s="350"/>
      <c r="E2562" s="350"/>
      <c r="F2562" s="350"/>
      <c r="G2562" s="350"/>
      <c r="H2562" s="350"/>
      <c r="I2562" s="350"/>
      <c r="J2562" s="350" t="str">
        <f t="array" ref="J2562">IF(C2562="","",
  IF(LEFT(C2562,4)="2025",
    IFERROR(VLOOKUP(C2562,{'2025'!B:B,'2025'!A:A},2,FALSE),""),
    IF(LEFT(C2562,4)="2026",
      IFERROR(VLOOKUP(C2562,{'2026'!B:B,'2026'!A:A},2,FALSE),""),
      ""
    )
  )
)</f>
        <v/>
      </c>
    </row>
    <row r="2563" ht="22.5" customHeight="1">
      <c r="A2563" s="350"/>
      <c r="B2563" s="350"/>
      <c r="C2563" s="350"/>
      <c r="D2563" s="350"/>
      <c r="E2563" s="350"/>
      <c r="F2563" s="350"/>
      <c r="G2563" s="350"/>
      <c r="H2563" s="350"/>
      <c r="I2563" s="350"/>
      <c r="J2563" s="350" t="str">
        <f t="array" ref="J2563">IF(C2563="","",
  IF(LEFT(C2563,4)="2025",
    IFERROR(VLOOKUP(C2563,{'2025'!B:B,'2025'!A:A},2,FALSE),""),
    IF(LEFT(C2563,4)="2026",
      IFERROR(VLOOKUP(C2563,{'2026'!B:B,'2026'!A:A},2,FALSE),""),
      ""
    )
  )
)</f>
        <v/>
      </c>
    </row>
    <row r="2564" ht="22.5" customHeight="1">
      <c r="A2564" s="350"/>
      <c r="B2564" s="350"/>
      <c r="C2564" s="350"/>
      <c r="D2564" s="350"/>
      <c r="E2564" s="350"/>
      <c r="F2564" s="350"/>
      <c r="G2564" s="350"/>
      <c r="H2564" s="350"/>
      <c r="I2564" s="350"/>
      <c r="J2564" s="350" t="str">
        <f t="array" ref="J2564">IF(C2564="","",
  IF(LEFT(C2564,4)="2025",
    IFERROR(VLOOKUP(C2564,{'2025'!B:B,'2025'!A:A},2,FALSE),""),
    IF(LEFT(C2564,4)="2026",
      IFERROR(VLOOKUP(C2564,{'2026'!B:B,'2026'!A:A},2,FALSE),""),
      ""
    )
  )
)</f>
        <v/>
      </c>
    </row>
    <row r="2565" ht="22.5" customHeight="1">
      <c r="A2565" s="350"/>
      <c r="B2565" s="350"/>
      <c r="C2565" s="350"/>
      <c r="D2565" s="350"/>
      <c r="E2565" s="350"/>
      <c r="F2565" s="350"/>
      <c r="G2565" s="350"/>
      <c r="H2565" s="350"/>
      <c r="I2565" s="350"/>
      <c r="J2565" s="350" t="str">
        <f t="array" ref="J2565">IF(C2565="","",
  IF(LEFT(C2565,4)="2025",
    IFERROR(VLOOKUP(C2565,{'2025'!B:B,'2025'!A:A},2,FALSE),""),
    IF(LEFT(C2565,4)="2026",
      IFERROR(VLOOKUP(C2565,{'2026'!B:B,'2026'!A:A},2,FALSE),""),
      ""
    )
  )
)</f>
        <v/>
      </c>
    </row>
    <row r="2566" ht="22.5" customHeight="1">
      <c r="A2566" s="350"/>
      <c r="B2566" s="350"/>
      <c r="C2566" s="350"/>
      <c r="D2566" s="350"/>
      <c r="E2566" s="350"/>
      <c r="F2566" s="350"/>
      <c r="G2566" s="350"/>
      <c r="H2566" s="350"/>
      <c r="I2566" s="350"/>
      <c r="J2566" s="350" t="str">
        <f t="array" ref="J2566">IF(C2566="","",
  IF(LEFT(C2566,4)="2025",
    IFERROR(VLOOKUP(C2566,{'2025'!B:B,'2025'!A:A},2,FALSE),""),
    IF(LEFT(C2566,4)="2026",
      IFERROR(VLOOKUP(C2566,{'2026'!B:B,'2026'!A:A},2,FALSE),""),
      ""
    )
  )
)</f>
        <v/>
      </c>
    </row>
    <row r="2567" ht="22.5" customHeight="1">
      <c r="A2567" s="350"/>
      <c r="B2567" s="350"/>
      <c r="C2567" s="350"/>
      <c r="D2567" s="350"/>
      <c r="E2567" s="350"/>
      <c r="F2567" s="350"/>
      <c r="G2567" s="350"/>
      <c r="H2567" s="350"/>
      <c r="I2567" s="350"/>
      <c r="J2567" s="350" t="str">
        <f t="array" ref="J2567">IF(C2567="","",
  IF(LEFT(C2567,4)="2025",
    IFERROR(VLOOKUP(C2567,{'2025'!B:B,'2025'!A:A},2,FALSE),""),
    IF(LEFT(C2567,4)="2026",
      IFERROR(VLOOKUP(C2567,{'2026'!B:B,'2026'!A:A},2,FALSE),""),
      ""
    )
  )
)</f>
        <v/>
      </c>
    </row>
    <row r="2568" ht="22.5" customHeight="1">
      <c r="A2568" s="350"/>
      <c r="B2568" s="350"/>
      <c r="C2568" s="350"/>
      <c r="D2568" s="350"/>
      <c r="E2568" s="350"/>
      <c r="F2568" s="350"/>
      <c r="G2568" s="350"/>
      <c r="H2568" s="350"/>
      <c r="I2568" s="350"/>
      <c r="J2568" s="350" t="str">
        <f t="array" ref="J2568">IF(C2568="","",
  IF(LEFT(C2568,4)="2025",
    IFERROR(VLOOKUP(C2568,{'2025'!B:B,'2025'!A:A},2,FALSE),""),
    IF(LEFT(C2568,4)="2026",
      IFERROR(VLOOKUP(C2568,{'2026'!B:B,'2026'!A:A},2,FALSE),""),
      ""
    )
  )
)</f>
        <v/>
      </c>
    </row>
    <row r="2569" ht="22.5" customHeight="1">
      <c r="A2569" s="350"/>
      <c r="B2569" s="350"/>
      <c r="C2569" s="350"/>
      <c r="D2569" s="350"/>
      <c r="E2569" s="350"/>
      <c r="F2569" s="350"/>
      <c r="G2569" s="350"/>
      <c r="H2569" s="350"/>
      <c r="I2569" s="350"/>
      <c r="J2569" s="350" t="str">
        <f t="array" ref="J2569">IF(C2569="","",
  IF(LEFT(C2569,4)="2025",
    IFERROR(VLOOKUP(C2569,{'2025'!B:B,'2025'!A:A},2,FALSE),""),
    IF(LEFT(C2569,4)="2026",
      IFERROR(VLOOKUP(C2569,{'2026'!B:B,'2026'!A:A},2,FALSE),""),
      ""
    )
  )
)</f>
        <v/>
      </c>
    </row>
    <row r="2570" ht="22.5" customHeight="1">
      <c r="A2570" s="350"/>
      <c r="B2570" s="350"/>
      <c r="C2570" s="350"/>
      <c r="D2570" s="350"/>
      <c r="E2570" s="350"/>
      <c r="F2570" s="350"/>
      <c r="G2570" s="350"/>
      <c r="H2570" s="350"/>
      <c r="I2570" s="350"/>
      <c r="J2570" s="350" t="str">
        <f t="array" ref="J2570">IF(C2570="","",
  IF(LEFT(C2570,4)="2025",
    IFERROR(VLOOKUP(C2570,{'2025'!B:B,'2025'!A:A},2,FALSE),""),
    IF(LEFT(C2570,4)="2026",
      IFERROR(VLOOKUP(C2570,{'2026'!B:B,'2026'!A:A},2,FALSE),""),
      ""
    )
  )
)</f>
        <v/>
      </c>
    </row>
    <row r="2571" ht="22.5" customHeight="1">
      <c r="A2571" s="350"/>
      <c r="B2571" s="350"/>
      <c r="C2571" s="350"/>
      <c r="D2571" s="350"/>
      <c r="E2571" s="350"/>
      <c r="F2571" s="350"/>
      <c r="G2571" s="350"/>
      <c r="H2571" s="350"/>
      <c r="I2571" s="350"/>
      <c r="J2571" s="350" t="str">
        <f t="array" ref="J2571">IF(C2571="","",
  IF(LEFT(C2571,4)="2025",
    IFERROR(VLOOKUP(C2571,{'2025'!B:B,'2025'!A:A},2,FALSE),""),
    IF(LEFT(C2571,4)="2026",
      IFERROR(VLOOKUP(C2571,{'2026'!B:B,'2026'!A:A},2,FALSE),""),
      ""
    )
  )
)</f>
        <v/>
      </c>
    </row>
    <row r="2572" ht="22.5" customHeight="1">
      <c r="A2572" s="350"/>
      <c r="B2572" s="350"/>
      <c r="C2572" s="350"/>
      <c r="D2572" s="350"/>
      <c r="E2572" s="350"/>
      <c r="F2572" s="350"/>
      <c r="G2572" s="350"/>
      <c r="H2572" s="350"/>
      <c r="I2572" s="350"/>
      <c r="J2572" s="350" t="str">
        <f t="array" ref="J2572">IF(C2572="","",
  IF(LEFT(C2572,4)="2025",
    IFERROR(VLOOKUP(C2572,{'2025'!B:B,'2025'!A:A},2,FALSE),""),
    IF(LEFT(C2572,4)="2026",
      IFERROR(VLOOKUP(C2572,{'2026'!B:B,'2026'!A:A},2,FALSE),""),
      ""
    )
  )
)</f>
        <v/>
      </c>
    </row>
    <row r="2573" ht="22.5" customHeight="1">
      <c r="A2573" s="350"/>
      <c r="B2573" s="350"/>
      <c r="C2573" s="350"/>
      <c r="D2573" s="350"/>
      <c r="E2573" s="350"/>
      <c r="F2573" s="350"/>
      <c r="G2573" s="350"/>
      <c r="H2573" s="350"/>
      <c r="I2573" s="350"/>
      <c r="J2573" s="350" t="str">
        <f t="array" ref="J2573">IF(C2573="","",
  IF(LEFT(C2573,4)="2025",
    IFERROR(VLOOKUP(C2573,{'2025'!B:B,'2025'!A:A},2,FALSE),""),
    IF(LEFT(C2573,4)="2026",
      IFERROR(VLOOKUP(C2573,{'2026'!B:B,'2026'!A:A},2,FALSE),""),
      ""
    )
  )
)</f>
        <v/>
      </c>
    </row>
    <row r="2574" ht="22.5" customHeight="1">
      <c r="A2574" s="350"/>
      <c r="B2574" s="350"/>
      <c r="C2574" s="350"/>
      <c r="D2574" s="350"/>
      <c r="E2574" s="350"/>
      <c r="F2574" s="350"/>
      <c r="G2574" s="350"/>
      <c r="H2574" s="350"/>
      <c r="I2574" s="350"/>
      <c r="J2574" s="350" t="str">
        <f t="array" ref="J2574">IF(C2574="","",
  IF(LEFT(C2574,4)="2025",
    IFERROR(VLOOKUP(C2574,{'2025'!B:B,'2025'!A:A},2,FALSE),""),
    IF(LEFT(C2574,4)="2026",
      IFERROR(VLOOKUP(C2574,{'2026'!B:B,'2026'!A:A},2,FALSE),""),
      ""
    )
  )
)</f>
        <v/>
      </c>
    </row>
    <row r="2575" ht="22.5" customHeight="1">
      <c r="A2575" s="350"/>
      <c r="B2575" s="350"/>
      <c r="C2575" s="350"/>
      <c r="D2575" s="350"/>
      <c r="E2575" s="350"/>
      <c r="F2575" s="350"/>
      <c r="G2575" s="350"/>
      <c r="H2575" s="350"/>
      <c r="I2575" s="350"/>
      <c r="J2575" s="350" t="str">
        <f t="array" ref="J2575">IF(C2575="","",
  IF(LEFT(C2575,4)="2025",
    IFERROR(VLOOKUP(C2575,{'2025'!B:B,'2025'!A:A},2,FALSE),""),
    IF(LEFT(C2575,4)="2026",
      IFERROR(VLOOKUP(C2575,{'2026'!B:B,'2026'!A:A},2,FALSE),""),
      ""
    )
  )
)</f>
        <v/>
      </c>
    </row>
    <row r="2576" ht="22.5" customHeight="1">
      <c r="A2576" s="350"/>
      <c r="B2576" s="350"/>
      <c r="C2576" s="350"/>
      <c r="D2576" s="350"/>
      <c r="E2576" s="350"/>
      <c r="F2576" s="350"/>
      <c r="G2576" s="350"/>
      <c r="H2576" s="350"/>
      <c r="I2576" s="350"/>
      <c r="J2576" s="350" t="str">
        <f t="array" ref="J2576">IF(C2576="","",
  IF(LEFT(C2576,4)="2025",
    IFERROR(VLOOKUP(C2576,{'2025'!B:B,'2025'!A:A},2,FALSE),""),
    IF(LEFT(C2576,4)="2026",
      IFERROR(VLOOKUP(C2576,{'2026'!B:B,'2026'!A:A},2,FALSE),""),
      ""
    )
  )
)</f>
        <v/>
      </c>
    </row>
    <row r="2577" ht="22.5" customHeight="1">
      <c r="A2577" s="350"/>
      <c r="B2577" s="350"/>
      <c r="C2577" s="350"/>
      <c r="D2577" s="350"/>
      <c r="E2577" s="350"/>
      <c r="F2577" s="350"/>
      <c r="G2577" s="350"/>
      <c r="H2577" s="350"/>
      <c r="I2577" s="350"/>
      <c r="J2577" s="350" t="str">
        <f t="array" ref="J2577">IF(C2577="","",
  IF(LEFT(C2577,4)="2025",
    IFERROR(VLOOKUP(C2577,{'2025'!B:B,'2025'!A:A},2,FALSE),""),
    IF(LEFT(C2577,4)="2026",
      IFERROR(VLOOKUP(C2577,{'2026'!B:B,'2026'!A:A},2,FALSE),""),
      ""
    )
  )
)</f>
        <v/>
      </c>
    </row>
    <row r="2578" ht="22.5" customHeight="1">
      <c r="A2578" s="350"/>
      <c r="B2578" s="350"/>
      <c r="C2578" s="350"/>
      <c r="D2578" s="350"/>
      <c r="E2578" s="350"/>
      <c r="F2578" s="350"/>
      <c r="G2578" s="350"/>
      <c r="H2578" s="350"/>
      <c r="I2578" s="350"/>
      <c r="J2578" s="350" t="str">
        <f t="array" ref="J2578">IF(C2578="","",
  IF(LEFT(C2578,4)="2025",
    IFERROR(VLOOKUP(C2578,{'2025'!B:B,'2025'!A:A},2,FALSE),""),
    IF(LEFT(C2578,4)="2026",
      IFERROR(VLOOKUP(C2578,{'2026'!B:B,'2026'!A:A},2,FALSE),""),
      ""
    )
  )
)</f>
        <v/>
      </c>
    </row>
    <row r="2579" ht="22.5" customHeight="1">
      <c r="A2579" s="350"/>
      <c r="B2579" s="350"/>
      <c r="C2579" s="350"/>
      <c r="D2579" s="350"/>
      <c r="E2579" s="350"/>
      <c r="F2579" s="350"/>
      <c r="G2579" s="350"/>
      <c r="H2579" s="350"/>
      <c r="I2579" s="350"/>
      <c r="J2579" s="350" t="str">
        <f t="array" ref="J2579">IF(C2579="","",
  IF(LEFT(C2579,4)="2025",
    IFERROR(VLOOKUP(C2579,{'2025'!B:B,'2025'!A:A},2,FALSE),""),
    IF(LEFT(C2579,4)="2026",
      IFERROR(VLOOKUP(C2579,{'2026'!B:B,'2026'!A:A},2,FALSE),""),
      ""
    )
  )
)</f>
        <v/>
      </c>
    </row>
    <row r="2580" ht="22.5" customHeight="1">
      <c r="A2580" s="350"/>
      <c r="B2580" s="350"/>
      <c r="C2580" s="350"/>
      <c r="D2580" s="350"/>
      <c r="E2580" s="350"/>
      <c r="F2580" s="350"/>
      <c r="G2580" s="350"/>
      <c r="H2580" s="350"/>
      <c r="I2580" s="350"/>
      <c r="J2580" s="350" t="str">
        <f t="array" ref="J2580">IF(C2580="","",
  IF(LEFT(C2580,4)="2025",
    IFERROR(VLOOKUP(C2580,{'2025'!B:B,'2025'!A:A},2,FALSE),""),
    IF(LEFT(C2580,4)="2026",
      IFERROR(VLOOKUP(C2580,{'2026'!B:B,'2026'!A:A},2,FALSE),""),
      ""
    )
  )
)</f>
        <v/>
      </c>
    </row>
    <row r="2581" ht="22.5" customHeight="1">
      <c r="A2581" s="350"/>
      <c r="B2581" s="350"/>
      <c r="C2581" s="350"/>
      <c r="D2581" s="350"/>
      <c r="E2581" s="350"/>
      <c r="F2581" s="350"/>
      <c r="G2581" s="350"/>
      <c r="H2581" s="350"/>
      <c r="I2581" s="350"/>
      <c r="J2581" s="350" t="str">
        <f t="array" ref="J2581">IF(C2581="","",
  IF(LEFT(C2581,4)="2025",
    IFERROR(VLOOKUP(C2581,{'2025'!B:B,'2025'!A:A},2,FALSE),""),
    IF(LEFT(C2581,4)="2026",
      IFERROR(VLOOKUP(C2581,{'2026'!B:B,'2026'!A:A},2,FALSE),""),
      ""
    )
  )
)</f>
        <v/>
      </c>
    </row>
    <row r="2582" ht="22.5" customHeight="1">
      <c r="A2582" s="350"/>
      <c r="B2582" s="350"/>
      <c r="C2582" s="350"/>
      <c r="D2582" s="350"/>
      <c r="E2582" s="350"/>
      <c r="F2582" s="350"/>
      <c r="G2582" s="350"/>
      <c r="H2582" s="350"/>
      <c r="I2582" s="350"/>
      <c r="J2582" s="350" t="str">
        <f t="array" ref="J2582">IF(C2582="","",
  IF(LEFT(C2582,4)="2025",
    IFERROR(VLOOKUP(C2582,{'2025'!B:B,'2025'!A:A},2,FALSE),""),
    IF(LEFT(C2582,4)="2026",
      IFERROR(VLOOKUP(C2582,{'2026'!B:B,'2026'!A:A},2,FALSE),""),
      ""
    )
  )
)</f>
        <v/>
      </c>
    </row>
    <row r="2583" ht="22.5" customHeight="1">
      <c r="A2583" s="350"/>
      <c r="B2583" s="350"/>
      <c r="C2583" s="350"/>
      <c r="D2583" s="350"/>
      <c r="E2583" s="350"/>
      <c r="F2583" s="350"/>
      <c r="G2583" s="350"/>
      <c r="H2583" s="350"/>
      <c r="I2583" s="350"/>
      <c r="J2583" s="350" t="str">
        <f t="array" ref="J2583">IF(C2583="","",
  IF(LEFT(C2583,4)="2025",
    IFERROR(VLOOKUP(C2583,{'2025'!B:B,'2025'!A:A},2,FALSE),""),
    IF(LEFT(C2583,4)="2026",
      IFERROR(VLOOKUP(C2583,{'2026'!B:B,'2026'!A:A},2,FALSE),""),
      ""
    )
  )
)</f>
        <v/>
      </c>
    </row>
    <row r="2584" ht="22.5" customHeight="1">
      <c r="A2584" s="350"/>
      <c r="B2584" s="350"/>
      <c r="C2584" s="350"/>
      <c r="D2584" s="350"/>
      <c r="E2584" s="350"/>
      <c r="F2584" s="350"/>
      <c r="G2584" s="350"/>
      <c r="H2584" s="350"/>
      <c r="I2584" s="350"/>
      <c r="J2584" s="350" t="str">
        <f t="array" ref="J2584">IF(C2584="","",
  IF(LEFT(C2584,4)="2025",
    IFERROR(VLOOKUP(C2584,{'2025'!B:B,'2025'!A:A},2,FALSE),""),
    IF(LEFT(C2584,4)="2026",
      IFERROR(VLOOKUP(C2584,{'2026'!B:B,'2026'!A:A},2,FALSE),""),
      ""
    )
  )
)</f>
        <v/>
      </c>
    </row>
    <row r="2585" ht="22.5" customHeight="1">
      <c r="A2585" s="350"/>
      <c r="B2585" s="350"/>
      <c r="C2585" s="350"/>
      <c r="D2585" s="350"/>
      <c r="E2585" s="350"/>
      <c r="F2585" s="350"/>
      <c r="G2585" s="350"/>
      <c r="H2585" s="350"/>
      <c r="I2585" s="350"/>
      <c r="J2585" s="350" t="str">
        <f t="array" ref="J2585">IF(C2585="","",
  IF(LEFT(C2585,4)="2025",
    IFERROR(VLOOKUP(C2585,{'2025'!B:B,'2025'!A:A},2,FALSE),""),
    IF(LEFT(C2585,4)="2026",
      IFERROR(VLOOKUP(C2585,{'2026'!B:B,'2026'!A:A},2,FALSE),""),
      ""
    )
  )
)</f>
        <v/>
      </c>
    </row>
    <row r="2586" ht="22.5" customHeight="1">
      <c r="A2586" s="350"/>
      <c r="B2586" s="350"/>
      <c r="C2586" s="350"/>
      <c r="D2586" s="350"/>
      <c r="E2586" s="350"/>
      <c r="F2586" s="350"/>
      <c r="G2586" s="350"/>
      <c r="H2586" s="350"/>
      <c r="I2586" s="350"/>
      <c r="J2586" s="350" t="str">
        <f t="array" ref="J2586">IF(C2586="","",
  IF(LEFT(C2586,4)="2025",
    IFERROR(VLOOKUP(C2586,{'2025'!B:B,'2025'!A:A},2,FALSE),""),
    IF(LEFT(C2586,4)="2026",
      IFERROR(VLOOKUP(C2586,{'2026'!B:B,'2026'!A:A},2,FALSE),""),
      ""
    )
  )
)</f>
        <v/>
      </c>
    </row>
    <row r="2587" ht="22.5" customHeight="1">
      <c r="A2587" s="350"/>
      <c r="B2587" s="350"/>
      <c r="C2587" s="350"/>
      <c r="D2587" s="350"/>
      <c r="E2587" s="350"/>
      <c r="F2587" s="350"/>
      <c r="G2587" s="350"/>
      <c r="H2587" s="350"/>
      <c r="I2587" s="350"/>
      <c r="J2587" s="350" t="str">
        <f t="array" ref="J2587">IF(C2587="","",
  IF(LEFT(C2587,4)="2025",
    IFERROR(VLOOKUP(C2587,{'2025'!B:B,'2025'!A:A},2,FALSE),""),
    IF(LEFT(C2587,4)="2026",
      IFERROR(VLOOKUP(C2587,{'2026'!B:B,'2026'!A:A},2,FALSE),""),
      ""
    )
  )
)</f>
        <v/>
      </c>
    </row>
    <row r="2588" ht="22.5" customHeight="1">
      <c r="A2588" s="350"/>
      <c r="B2588" s="350"/>
      <c r="C2588" s="350"/>
      <c r="D2588" s="350"/>
      <c r="E2588" s="350"/>
      <c r="F2588" s="350"/>
      <c r="G2588" s="350"/>
      <c r="H2588" s="350"/>
      <c r="I2588" s="350"/>
      <c r="J2588" s="350" t="str">
        <f t="array" ref="J2588">IF(C2588="","",
  IF(LEFT(C2588,4)="2025",
    IFERROR(VLOOKUP(C2588,{'2025'!B:B,'2025'!A:A},2,FALSE),""),
    IF(LEFT(C2588,4)="2026",
      IFERROR(VLOOKUP(C2588,{'2026'!B:B,'2026'!A:A},2,FALSE),""),
      ""
    )
  )
)</f>
        <v/>
      </c>
    </row>
    <row r="2589" ht="22.5" customHeight="1">
      <c r="A2589" s="350"/>
      <c r="B2589" s="350"/>
      <c r="C2589" s="350"/>
      <c r="D2589" s="350"/>
      <c r="E2589" s="350"/>
      <c r="F2589" s="350"/>
      <c r="G2589" s="350"/>
      <c r="H2589" s="350"/>
      <c r="I2589" s="350"/>
      <c r="J2589" s="350" t="str">
        <f t="array" ref="J2589">IF(C2589="","",
  IF(LEFT(C2589,4)="2025",
    IFERROR(VLOOKUP(C2589,{'2025'!B:B,'2025'!A:A},2,FALSE),""),
    IF(LEFT(C2589,4)="2026",
      IFERROR(VLOOKUP(C2589,{'2026'!B:B,'2026'!A:A},2,FALSE),""),
      ""
    )
  )
)</f>
        <v/>
      </c>
    </row>
    <row r="2590" ht="22.5" customHeight="1">
      <c r="A2590" s="350"/>
      <c r="B2590" s="350"/>
      <c r="C2590" s="350"/>
      <c r="D2590" s="350"/>
      <c r="E2590" s="350"/>
      <c r="F2590" s="350"/>
      <c r="G2590" s="350"/>
      <c r="H2590" s="350"/>
      <c r="I2590" s="350"/>
      <c r="J2590" s="350" t="str">
        <f t="array" ref="J2590">IF(C2590="","",
  IF(LEFT(C2590,4)="2025",
    IFERROR(VLOOKUP(C2590,{'2025'!B:B,'2025'!A:A},2,FALSE),""),
    IF(LEFT(C2590,4)="2026",
      IFERROR(VLOOKUP(C2590,{'2026'!B:B,'2026'!A:A},2,FALSE),""),
      ""
    )
  )
)</f>
        <v/>
      </c>
    </row>
    <row r="2591" ht="22.5" customHeight="1">
      <c r="A2591" s="350"/>
      <c r="B2591" s="350"/>
      <c r="C2591" s="350"/>
      <c r="D2591" s="350"/>
      <c r="E2591" s="350"/>
      <c r="F2591" s="350"/>
      <c r="G2591" s="350"/>
      <c r="H2591" s="350"/>
      <c r="I2591" s="350"/>
      <c r="J2591" s="350" t="str">
        <f t="array" ref="J2591">IF(C2591="","",
  IF(LEFT(C2591,4)="2025",
    IFERROR(VLOOKUP(C2591,{'2025'!B:B,'2025'!A:A},2,FALSE),""),
    IF(LEFT(C2591,4)="2026",
      IFERROR(VLOOKUP(C2591,{'2026'!B:B,'2026'!A:A},2,FALSE),""),
      ""
    )
  )
)</f>
        <v/>
      </c>
    </row>
    <row r="2592" ht="22.5" customHeight="1">
      <c r="A2592" s="350"/>
      <c r="B2592" s="350"/>
      <c r="C2592" s="350"/>
      <c r="D2592" s="350"/>
      <c r="E2592" s="350"/>
      <c r="F2592" s="350"/>
      <c r="G2592" s="350"/>
      <c r="H2592" s="350"/>
      <c r="I2592" s="350"/>
      <c r="J2592" s="350" t="str">
        <f t="array" ref="J2592">IF(C2592="","",
  IF(LEFT(C2592,4)="2025",
    IFERROR(VLOOKUP(C2592,{'2025'!B:B,'2025'!A:A},2,FALSE),""),
    IF(LEFT(C2592,4)="2026",
      IFERROR(VLOOKUP(C2592,{'2026'!B:B,'2026'!A:A},2,FALSE),""),
      ""
    )
  )
)</f>
        <v/>
      </c>
    </row>
    <row r="2593" ht="22.5" customHeight="1">
      <c r="A2593" s="350"/>
      <c r="B2593" s="350"/>
      <c r="C2593" s="350"/>
      <c r="D2593" s="350"/>
      <c r="E2593" s="350"/>
      <c r="F2593" s="350"/>
      <c r="G2593" s="350"/>
      <c r="H2593" s="350"/>
      <c r="I2593" s="350"/>
      <c r="J2593" s="350" t="str">
        <f t="array" ref="J2593">IF(C2593="","",
  IF(LEFT(C2593,4)="2025",
    IFERROR(VLOOKUP(C2593,{'2025'!B:B,'2025'!A:A},2,FALSE),""),
    IF(LEFT(C2593,4)="2026",
      IFERROR(VLOOKUP(C2593,{'2026'!B:B,'2026'!A:A},2,FALSE),""),
      ""
    )
  )
)</f>
        <v/>
      </c>
    </row>
    <row r="2594" ht="22.5" customHeight="1">
      <c r="A2594" s="350"/>
      <c r="B2594" s="350"/>
      <c r="C2594" s="350"/>
      <c r="D2594" s="350"/>
      <c r="E2594" s="350"/>
      <c r="F2594" s="350"/>
      <c r="G2594" s="350"/>
      <c r="H2594" s="350"/>
      <c r="I2594" s="350"/>
      <c r="J2594" s="350" t="str">
        <f t="array" ref="J2594">IF(C2594="","",
  IF(LEFT(C2594,4)="2025",
    IFERROR(VLOOKUP(C2594,{'2025'!B:B,'2025'!A:A},2,FALSE),""),
    IF(LEFT(C2594,4)="2026",
      IFERROR(VLOOKUP(C2594,{'2026'!B:B,'2026'!A:A},2,FALSE),""),
      ""
    )
  )
)</f>
        <v/>
      </c>
    </row>
    <row r="2595" ht="22.5" customHeight="1">
      <c r="A2595" s="350"/>
      <c r="B2595" s="350"/>
      <c r="C2595" s="350"/>
      <c r="D2595" s="350"/>
      <c r="E2595" s="350"/>
      <c r="F2595" s="350"/>
      <c r="G2595" s="350"/>
      <c r="H2595" s="350"/>
      <c r="I2595" s="350"/>
      <c r="J2595" s="350" t="str">
        <f t="array" ref="J2595">IF(C2595="","",
  IF(LEFT(C2595,4)="2025",
    IFERROR(VLOOKUP(C2595,{'2025'!B:B,'2025'!A:A},2,FALSE),""),
    IF(LEFT(C2595,4)="2026",
      IFERROR(VLOOKUP(C2595,{'2026'!B:B,'2026'!A:A},2,FALSE),""),
      ""
    )
  )
)</f>
        <v/>
      </c>
    </row>
    <row r="2596" ht="22.5" customHeight="1">
      <c r="A2596" s="350"/>
      <c r="B2596" s="350"/>
      <c r="C2596" s="350"/>
      <c r="D2596" s="350"/>
      <c r="E2596" s="350"/>
      <c r="F2596" s="350"/>
      <c r="G2596" s="350"/>
      <c r="H2596" s="350"/>
      <c r="I2596" s="350"/>
      <c r="J2596" s="350" t="str">
        <f t="array" ref="J2596">IF(C2596="","",
  IF(LEFT(C2596,4)="2025",
    IFERROR(VLOOKUP(C2596,{'2025'!B:B,'2025'!A:A},2,FALSE),""),
    IF(LEFT(C2596,4)="2026",
      IFERROR(VLOOKUP(C2596,{'2026'!B:B,'2026'!A:A},2,FALSE),""),
      ""
    )
  )
)</f>
        <v/>
      </c>
    </row>
    <row r="2597" ht="22.5" customHeight="1">
      <c r="A2597" s="350"/>
      <c r="B2597" s="350"/>
      <c r="C2597" s="350"/>
      <c r="D2597" s="350"/>
      <c r="E2597" s="350"/>
      <c r="F2597" s="350"/>
      <c r="G2597" s="350"/>
      <c r="H2597" s="350"/>
      <c r="I2597" s="350"/>
      <c r="J2597" s="350" t="str">
        <f t="array" ref="J2597">IF(C2597="","",
  IF(LEFT(C2597,4)="2025",
    IFERROR(VLOOKUP(C2597,{'2025'!B:B,'2025'!A:A},2,FALSE),""),
    IF(LEFT(C2597,4)="2026",
      IFERROR(VLOOKUP(C2597,{'2026'!B:B,'2026'!A:A},2,FALSE),""),
      ""
    )
  )
)</f>
        <v/>
      </c>
    </row>
    <row r="2598" ht="22.5" customHeight="1">
      <c r="A2598" s="350"/>
      <c r="B2598" s="350"/>
      <c r="C2598" s="350"/>
      <c r="D2598" s="350"/>
      <c r="E2598" s="350"/>
      <c r="F2598" s="350"/>
      <c r="G2598" s="350"/>
      <c r="H2598" s="350"/>
      <c r="I2598" s="350"/>
      <c r="J2598" s="350" t="str">
        <f t="array" ref="J2598">IF(C2598="","",
  IF(LEFT(C2598,4)="2025",
    IFERROR(VLOOKUP(C2598,{'2025'!B:B,'2025'!A:A},2,FALSE),""),
    IF(LEFT(C2598,4)="2026",
      IFERROR(VLOOKUP(C2598,{'2026'!B:B,'2026'!A:A},2,FALSE),""),
      ""
    )
  )
)</f>
        <v/>
      </c>
    </row>
    <row r="2599" ht="22.5" customHeight="1">
      <c r="A2599" s="350"/>
      <c r="B2599" s="350"/>
      <c r="C2599" s="350"/>
      <c r="D2599" s="350"/>
      <c r="E2599" s="350"/>
      <c r="F2599" s="350"/>
      <c r="G2599" s="350"/>
      <c r="H2599" s="350"/>
      <c r="I2599" s="350"/>
      <c r="J2599" s="350" t="str">
        <f t="array" ref="J2599">IF(C2599="","",
  IF(LEFT(C2599,4)="2025",
    IFERROR(VLOOKUP(C2599,{'2025'!B:B,'2025'!A:A},2,FALSE),""),
    IF(LEFT(C2599,4)="2026",
      IFERROR(VLOOKUP(C2599,{'2026'!B:B,'2026'!A:A},2,FALSE),""),
      ""
    )
  )
)</f>
        <v/>
      </c>
    </row>
    <row r="2600" ht="22.5" customHeight="1">
      <c r="A2600" s="350"/>
      <c r="B2600" s="350"/>
      <c r="C2600" s="350"/>
      <c r="D2600" s="350"/>
      <c r="E2600" s="350"/>
      <c r="F2600" s="350"/>
      <c r="G2600" s="350"/>
      <c r="H2600" s="350"/>
      <c r="I2600" s="350"/>
      <c r="J2600" s="350" t="str">
        <f t="array" ref="J2600">IF(C2600="","",
  IF(LEFT(C2600,4)="2025",
    IFERROR(VLOOKUP(C2600,{'2025'!B:B,'2025'!A:A},2,FALSE),""),
    IF(LEFT(C2600,4)="2026",
      IFERROR(VLOOKUP(C2600,{'2026'!B:B,'2026'!A:A},2,FALSE),""),
      ""
    )
  )
)</f>
        <v/>
      </c>
    </row>
    <row r="2601" ht="22.5" customHeight="1">
      <c r="A2601" s="350"/>
      <c r="B2601" s="350"/>
      <c r="C2601" s="350"/>
      <c r="D2601" s="350"/>
      <c r="E2601" s="350"/>
      <c r="F2601" s="350"/>
      <c r="G2601" s="350"/>
      <c r="H2601" s="350"/>
      <c r="I2601" s="350"/>
      <c r="J2601" s="350" t="str">
        <f t="array" ref="J2601">IF(C2601="","",
  IF(LEFT(C2601,4)="2025",
    IFERROR(VLOOKUP(C2601,{'2025'!B:B,'2025'!A:A},2,FALSE),""),
    IF(LEFT(C2601,4)="2026",
      IFERROR(VLOOKUP(C2601,{'2026'!B:B,'2026'!A:A},2,FALSE),""),
      ""
    )
  )
)</f>
        <v/>
      </c>
    </row>
    <row r="2602" ht="22.5" customHeight="1">
      <c r="A2602" s="350"/>
      <c r="B2602" s="350"/>
      <c r="C2602" s="350"/>
      <c r="D2602" s="350"/>
      <c r="E2602" s="350"/>
      <c r="F2602" s="350"/>
      <c r="G2602" s="350"/>
      <c r="H2602" s="350"/>
      <c r="I2602" s="350"/>
      <c r="J2602" s="350" t="str">
        <f t="array" ref="J2602">IF(C2602="","",
  IF(LEFT(C2602,4)="2025",
    IFERROR(VLOOKUP(C2602,{'2025'!B:B,'2025'!A:A},2,FALSE),""),
    IF(LEFT(C2602,4)="2026",
      IFERROR(VLOOKUP(C2602,{'2026'!B:B,'2026'!A:A},2,FALSE),""),
      ""
    )
  )
)</f>
        <v/>
      </c>
    </row>
    <row r="2603" ht="22.5" customHeight="1">
      <c r="A2603" s="350"/>
      <c r="B2603" s="350"/>
      <c r="C2603" s="350"/>
      <c r="D2603" s="350"/>
      <c r="E2603" s="350"/>
      <c r="F2603" s="350"/>
      <c r="G2603" s="350"/>
      <c r="H2603" s="350"/>
      <c r="I2603" s="350"/>
      <c r="J2603" s="350" t="str">
        <f t="array" ref="J2603">IF(C2603="","",
  IF(LEFT(C2603,4)="2025",
    IFERROR(VLOOKUP(C2603,{'2025'!B:B,'2025'!A:A},2,FALSE),""),
    IF(LEFT(C2603,4)="2026",
      IFERROR(VLOOKUP(C2603,{'2026'!B:B,'2026'!A:A},2,FALSE),""),
      ""
    )
  )
)</f>
        <v/>
      </c>
    </row>
    <row r="2604" ht="22.5" customHeight="1">
      <c r="A2604" s="350"/>
      <c r="B2604" s="350"/>
      <c r="C2604" s="350"/>
      <c r="D2604" s="350"/>
      <c r="E2604" s="350"/>
      <c r="F2604" s="350"/>
      <c r="G2604" s="350"/>
      <c r="H2604" s="350"/>
      <c r="I2604" s="350"/>
      <c r="J2604" s="350" t="str">
        <f t="array" ref="J2604">IF(C2604="","",
  IF(LEFT(C2604,4)="2025",
    IFERROR(VLOOKUP(C2604,{'2025'!B:B,'2025'!A:A},2,FALSE),""),
    IF(LEFT(C2604,4)="2026",
      IFERROR(VLOOKUP(C2604,{'2026'!B:B,'2026'!A:A},2,FALSE),""),
      ""
    )
  )
)</f>
        <v/>
      </c>
    </row>
    <row r="2605" ht="22.5" customHeight="1">
      <c r="A2605" s="350"/>
      <c r="B2605" s="350"/>
      <c r="C2605" s="350"/>
      <c r="D2605" s="350"/>
      <c r="E2605" s="350"/>
      <c r="F2605" s="350"/>
      <c r="G2605" s="350"/>
      <c r="H2605" s="350"/>
      <c r="I2605" s="350"/>
      <c r="J2605" s="350" t="str">
        <f t="array" ref="J2605">IF(C2605="","",
  IF(LEFT(C2605,4)="2025",
    IFERROR(VLOOKUP(C2605,{'2025'!B:B,'2025'!A:A},2,FALSE),""),
    IF(LEFT(C2605,4)="2026",
      IFERROR(VLOOKUP(C2605,{'2026'!B:B,'2026'!A:A},2,FALSE),""),
      ""
    )
  )
)</f>
        <v/>
      </c>
    </row>
    <row r="2606" ht="22.5" customHeight="1">
      <c r="A2606" s="350"/>
      <c r="B2606" s="350"/>
      <c r="C2606" s="350"/>
      <c r="D2606" s="350"/>
      <c r="E2606" s="350"/>
      <c r="F2606" s="350"/>
      <c r="G2606" s="350"/>
      <c r="H2606" s="350"/>
      <c r="I2606" s="350"/>
      <c r="J2606" s="350" t="str">
        <f t="array" ref="J2606">IF(C2606="","",
  IF(LEFT(C2606,4)="2025",
    IFERROR(VLOOKUP(C2606,{'2025'!B:B,'2025'!A:A},2,FALSE),""),
    IF(LEFT(C2606,4)="2026",
      IFERROR(VLOOKUP(C2606,{'2026'!B:B,'2026'!A:A},2,FALSE),""),
      ""
    )
  )
)</f>
        <v/>
      </c>
    </row>
    <row r="2607" ht="22.5" customHeight="1">
      <c r="A2607" s="350"/>
      <c r="B2607" s="350"/>
      <c r="C2607" s="350"/>
      <c r="D2607" s="350"/>
      <c r="E2607" s="350"/>
      <c r="F2607" s="350"/>
      <c r="G2607" s="350"/>
      <c r="H2607" s="350"/>
      <c r="I2607" s="350"/>
      <c r="J2607" s="350" t="str">
        <f t="array" ref="J2607">IF(C2607="","",
  IF(LEFT(C2607,4)="2025",
    IFERROR(VLOOKUP(C2607,{'2025'!B:B,'2025'!A:A},2,FALSE),""),
    IF(LEFT(C2607,4)="2026",
      IFERROR(VLOOKUP(C2607,{'2026'!B:B,'2026'!A:A},2,FALSE),""),
      ""
    )
  )
)</f>
        <v/>
      </c>
    </row>
    <row r="2608" ht="22.5" customHeight="1">
      <c r="A2608" s="350"/>
      <c r="B2608" s="350"/>
      <c r="C2608" s="350"/>
      <c r="D2608" s="350"/>
      <c r="E2608" s="350"/>
      <c r="F2608" s="350"/>
      <c r="G2608" s="350"/>
      <c r="H2608" s="350"/>
      <c r="I2608" s="350"/>
      <c r="J2608" s="350" t="str">
        <f t="array" ref="J2608">IF(C2608="","",
  IF(LEFT(C2608,4)="2025",
    IFERROR(VLOOKUP(C2608,{'2025'!B:B,'2025'!A:A},2,FALSE),""),
    IF(LEFT(C2608,4)="2026",
      IFERROR(VLOOKUP(C2608,{'2026'!B:B,'2026'!A:A},2,FALSE),""),
      ""
    )
  )
)</f>
        <v/>
      </c>
    </row>
    <row r="2609" ht="22.5" customHeight="1">
      <c r="A2609" s="350"/>
      <c r="B2609" s="350"/>
      <c r="C2609" s="350"/>
      <c r="D2609" s="350"/>
      <c r="E2609" s="350"/>
      <c r="F2609" s="350"/>
      <c r="G2609" s="350"/>
      <c r="H2609" s="350"/>
      <c r="I2609" s="350"/>
      <c r="J2609" s="350" t="str">
        <f t="array" ref="J2609">IF(C2609="","",
  IF(LEFT(C2609,4)="2025",
    IFERROR(VLOOKUP(C2609,{'2025'!B:B,'2025'!A:A},2,FALSE),""),
    IF(LEFT(C2609,4)="2026",
      IFERROR(VLOOKUP(C2609,{'2026'!B:B,'2026'!A:A},2,FALSE),""),
      ""
    )
  )
)</f>
        <v/>
      </c>
    </row>
    <row r="2610" ht="22.5" customHeight="1">
      <c r="A2610" s="350"/>
      <c r="B2610" s="350"/>
      <c r="C2610" s="350"/>
      <c r="D2610" s="350"/>
      <c r="E2610" s="350"/>
      <c r="F2610" s="350"/>
      <c r="G2610" s="350"/>
      <c r="H2610" s="350"/>
      <c r="I2610" s="350"/>
      <c r="J2610" s="350" t="str">
        <f t="array" ref="J2610">IF(C2610="","",
  IF(LEFT(C2610,4)="2025",
    IFERROR(VLOOKUP(C2610,{'2025'!B:B,'2025'!A:A},2,FALSE),""),
    IF(LEFT(C2610,4)="2026",
      IFERROR(VLOOKUP(C2610,{'2026'!B:B,'2026'!A:A},2,FALSE),""),
      ""
    )
  )
)</f>
        <v/>
      </c>
    </row>
    <row r="2611" ht="22.5" customHeight="1">
      <c r="A2611" s="350"/>
      <c r="B2611" s="350"/>
      <c r="C2611" s="350"/>
      <c r="D2611" s="350"/>
      <c r="E2611" s="350"/>
      <c r="F2611" s="350"/>
      <c r="G2611" s="350"/>
      <c r="H2611" s="350"/>
      <c r="I2611" s="350"/>
      <c r="J2611" s="350" t="str">
        <f t="array" ref="J2611">IF(C2611="","",
  IF(LEFT(C2611,4)="2025",
    IFERROR(VLOOKUP(C2611,{'2025'!B:B,'2025'!A:A},2,FALSE),""),
    IF(LEFT(C2611,4)="2026",
      IFERROR(VLOOKUP(C2611,{'2026'!B:B,'2026'!A:A},2,FALSE),""),
      ""
    )
  )
)</f>
        <v/>
      </c>
    </row>
    <row r="2612" ht="22.5" customHeight="1">
      <c r="A2612" s="350"/>
      <c r="B2612" s="350"/>
      <c r="C2612" s="350"/>
      <c r="D2612" s="350"/>
      <c r="E2612" s="350"/>
      <c r="F2612" s="350"/>
      <c r="G2612" s="350"/>
      <c r="H2612" s="350"/>
      <c r="I2612" s="350"/>
      <c r="J2612" s="350" t="str">
        <f t="array" ref="J2612">IF(C2612="","",
  IF(LEFT(C2612,4)="2025",
    IFERROR(VLOOKUP(C2612,{'2025'!B:B,'2025'!A:A},2,FALSE),""),
    IF(LEFT(C2612,4)="2026",
      IFERROR(VLOOKUP(C2612,{'2026'!B:B,'2026'!A:A},2,FALSE),""),
      ""
    )
  )
)</f>
        <v/>
      </c>
    </row>
    <row r="2613" ht="22.5" customHeight="1">
      <c r="A2613" s="350"/>
      <c r="B2613" s="350"/>
      <c r="C2613" s="350"/>
      <c r="D2613" s="350"/>
      <c r="E2613" s="350"/>
      <c r="F2613" s="350"/>
      <c r="G2613" s="350"/>
      <c r="H2613" s="350"/>
      <c r="I2613" s="350"/>
      <c r="J2613" s="350" t="str">
        <f t="array" ref="J2613">IF(C2613="","",
  IF(LEFT(C2613,4)="2025",
    IFERROR(VLOOKUP(C2613,{'2025'!B:B,'2025'!A:A},2,FALSE),""),
    IF(LEFT(C2613,4)="2026",
      IFERROR(VLOOKUP(C2613,{'2026'!B:B,'2026'!A:A},2,FALSE),""),
      ""
    )
  )
)</f>
        <v/>
      </c>
    </row>
    <row r="2614" ht="22.5" customHeight="1">
      <c r="A2614" s="350"/>
      <c r="B2614" s="350"/>
      <c r="C2614" s="350"/>
      <c r="D2614" s="350"/>
      <c r="E2614" s="350"/>
      <c r="F2614" s="350"/>
      <c r="G2614" s="350"/>
      <c r="H2614" s="350"/>
      <c r="I2614" s="350"/>
      <c r="J2614" s="350" t="str">
        <f t="array" ref="J2614">IF(C2614="","",
  IF(LEFT(C2614,4)="2025",
    IFERROR(VLOOKUP(C2614,{'2025'!B:B,'2025'!A:A},2,FALSE),""),
    IF(LEFT(C2614,4)="2026",
      IFERROR(VLOOKUP(C2614,{'2026'!B:B,'2026'!A:A},2,FALSE),""),
      ""
    )
  )
)</f>
        <v/>
      </c>
    </row>
    <row r="2615" ht="22.5" customHeight="1">
      <c r="A2615" s="350"/>
      <c r="B2615" s="350"/>
      <c r="C2615" s="350"/>
      <c r="D2615" s="350"/>
      <c r="E2615" s="350"/>
      <c r="F2615" s="350"/>
      <c r="G2615" s="350"/>
      <c r="H2615" s="350"/>
      <c r="I2615" s="350"/>
      <c r="J2615" s="350" t="str">
        <f t="array" ref="J2615">IF(C2615="","",
  IF(LEFT(C2615,4)="2025",
    IFERROR(VLOOKUP(C2615,{'2025'!B:B,'2025'!A:A},2,FALSE),""),
    IF(LEFT(C2615,4)="2026",
      IFERROR(VLOOKUP(C2615,{'2026'!B:B,'2026'!A:A},2,FALSE),""),
      ""
    )
  )
)</f>
        <v/>
      </c>
    </row>
    <row r="2616" ht="22.5" customHeight="1">
      <c r="A2616" s="350"/>
      <c r="B2616" s="350"/>
      <c r="C2616" s="350"/>
      <c r="D2616" s="350"/>
      <c r="E2616" s="350"/>
      <c r="F2616" s="350"/>
      <c r="G2616" s="350"/>
      <c r="H2616" s="350"/>
      <c r="I2616" s="350"/>
      <c r="J2616" s="350" t="str">
        <f t="array" ref="J2616">IF(C2616="","",
  IF(LEFT(C2616,4)="2025",
    IFERROR(VLOOKUP(C2616,{'2025'!B:B,'2025'!A:A},2,FALSE),""),
    IF(LEFT(C2616,4)="2026",
      IFERROR(VLOOKUP(C2616,{'2026'!B:B,'2026'!A:A},2,FALSE),""),
      ""
    )
  )
)</f>
        <v/>
      </c>
    </row>
    <row r="2617" ht="22.5" customHeight="1">
      <c r="A2617" s="350"/>
      <c r="B2617" s="350"/>
      <c r="C2617" s="350"/>
      <c r="D2617" s="350"/>
      <c r="E2617" s="350"/>
      <c r="F2617" s="350"/>
      <c r="G2617" s="350"/>
      <c r="H2617" s="350"/>
      <c r="I2617" s="350"/>
      <c r="J2617" s="350" t="str">
        <f t="array" ref="J2617">IF(C2617="","",
  IF(LEFT(C2617,4)="2025",
    IFERROR(VLOOKUP(C2617,{'2025'!B:B,'2025'!A:A},2,FALSE),""),
    IF(LEFT(C2617,4)="2026",
      IFERROR(VLOOKUP(C2617,{'2026'!B:B,'2026'!A:A},2,FALSE),""),
      ""
    )
  )
)</f>
        <v/>
      </c>
    </row>
    <row r="2618" ht="22.5" customHeight="1">
      <c r="A2618" s="350"/>
      <c r="B2618" s="350"/>
      <c r="C2618" s="350"/>
      <c r="D2618" s="350"/>
      <c r="E2618" s="350"/>
      <c r="F2618" s="350"/>
      <c r="G2618" s="350"/>
      <c r="H2618" s="350"/>
      <c r="I2618" s="350"/>
      <c r="J2618" s="350" t="str">
        <f t="array" ref="J2618">IF(C2618="","",
  IF(LEFT(C2618,4)="2025",
    IFERROR(VLOOKUP(C2618,{'2025'!B:B,'2025'!A:A},2,FALSE),""),
    IF(LEFT(C2618,4)="2026",
      IFERROR(VLOOKUP(C2618,{'2026'!B:B,'2026'!A:A},2,FALSE),""),
      ""
    )
  )
)</f>
        <v/>
      </c>
    </row>
    <row r="2619" ht="22.5" customHeight="1">
      <c r="A2619" s="350"/>
      <c r="B2619" s="350"/>
      <c r="C2619" s="350"/>
      <c r="D2619" s="350"/>
      <c r="E2619" s="350"/>
      <c r="F2619" s="350"/>
      <c r="G2619" s="350"/>
      <c r="H2619" s="350"/>
      <c r="I2619" s="350"/>
      <c r="J2619" s="350" t="str">
        <f t="array" ref="J2619">IF(C2619="","",
  IF(LEFT(C2619,4)="2025",
    IFERROR(VLOOKUP(C2619,{'2025'!B:B,'2025'!A:A},2,FALSE),""),
    IF(LEFT(C2619,4)="2026",
      IFERROR(VLOOKUP(C2619,{'2026'!B:B,'2026'!A:A},2,FALSE),""),
      ""
    )
  )
)</f>
        <v/>
      </c>
    </row>
    <row r="2620" ht="22.5" customHeight="1">
      <c r="A2620" s="350"/>
      <c r="B2620" s="350"/>
      <c r="C2620" s="350"/>
      <c r="D2620" s="350"/>
      <c r="E2620" s="350"/>
      <c r="F2620" s="350"/>
      <c r="G2620" s="350"/>
      <c r="H2620" s="350"/>
      <c r="I2620" s="350"/>
      <c r="J2620" s="350" t="str">
        <f t="array" ref="J2620">IF(C2620="","",
  IF(LEFT(C2620,4)="2025",
    IFERROR(VLOOKUP(C2620,{'2025'!B:B,'2025'!A:A},2,FALSE),""),
    IF(LEFT(C2620,4)="2026",
      IFERROR(VLOOKUP(C2620,{'2026'!B:B,'2026'!A:A},2,FALSE),""),
      ""
    )
  )
)</f>
        <v/>
      </c>
    </row>
    <row r="2621" ht="22.5" customHeight="1">
      <c r="A2621" s="350"/>
      <c r="B2621" s="350"/>
      <c r="C2621" s="350"/>
      <c r="D2621" s="350"/>
      <c r="E2621" s="350"/>
      <c r="F2621" s="350"/>
      <c r="G2621" s="350"/>
      <c r="H2621" s="350"/>
      <c r="I2621" s="350"/>
      <c r="J2621" s="350" t="str">
        <f t="array" ref="J2621">IF(C2621="","",
  IF(LEFT(C2621,4)="2025",
    IFERROR(VLOOKUP(C2621,{'2025'!B:B,'2025'!A:A},2,FALSE),""),
    IF(LEFT(C2621,4)="2026",
      IFERROR(VLOOKUP(C2621,{'2026'!B:B,'2026'!A:A},2,FALSE),""),
      ""
    )
  )
)</f>
        <v/>
      </c>
    </row>
    <row r="2622" ht="22.5" customHeight="1">
      <c r="A2622" s="350"/>
      <c r="B2622" s="350"/>
      <c r="C2622" s="350"/>
      <c r="D2622" s="350"/>
      <c r="E2622" s="350"/>
      <c r="F2622" s="350"/>
      <c r="G2622" s="350"/>
      <c r="H2622" s="350"/>
      <c r="I2622" s="350"/>
      <c r="J2622" s="350" t="str">
        <f t="array" ref="J2622">IF(C2622="","",
  IF(LEFT(C2622,4)="2025",
    IFERROR(VLOOKUP(C2622,{'2025'!B:B,'2025'!A:A},2,FALSE),""),
    IF(LEFT(C2622,4)="2026",
      IFERROR(VLOOKUP(C2622,{'2026'!B:B,'2026'!A:A},2,FALSE),""),
      ""
    )
  )
)</f>
        <v/>
      </c>
    </row>
    <row r="2623" ht="22.5" customHeight="1">
      <c r="A2623" s="350"/>
      <c r="B2623" s="350"/>
      <c r="C2623" s="350"/>
      <c r="D2623" s="350"/>
      <c r="E2623" s="350"/>
      <c r="F2623" s="350"/>
      <c r="G2623" s="350"/>
      <c r="H2623" s="350"/>
      <c r="I2623" s="350"/>
      <c r="J2623" s="350" t="str">
        <f t="array" ref="J2623">IF(C2623="","",
  IF(LEFT(C2623,4)="2025",
    IFERROR(VLOOKUP(C2623,{'2025'!B:B,'2025'!A:A},2,FALSE),""),
    IF(LEFT(C2623,4)="2026",
      IFERROR(VLOOKUP(C2623,{'2026'!B:B,'2026'!A:A},2,FALSE),""),
      ""
    )
  )
)</f>
        <v/>
      </c>
    </row>
    <row r="2624" ht="22.5" customHeight="1">
      <c r="A2624" s="350"/>
      <c r="B2624" s="350"/>
      <c r="C2624" s="350"/>
      <c r="D2624" s="350"/>
      <c r="E2624" s="350"/>
      <c r="F2624" s="350"/>
      <c r="G2624" s="350"/>
      <c r="H2624" s="350"/>
      <c r="I2624" s="350"/>
      <c r="J2624" s="350" t="str">
        <f t="array" ref="J2624">IF(C2624="","",
  IF(LEFT(C2624,4)="2025",
    IFERROR(VLOOKUP(C2624,{'2025'!B:B,'2025'!A:A},2,FALSE),""),
    IF(LEFT(C2624,4)="2026",
      IFERROR(VLOOKUP(C2624,{'2026'!B:B,'2026'!A:A},2,FALSE),""),
      ""
    )
  )
)</f>
        <v/>
      </c>
    </row>
    <row r="2625" ht="22.5" customHeight="1">
      <c r="A2625" s="350"/>
      <c r="B2625" s="350"/>
      <c r="C2625" s="350"/>
      <c r="D2625" s="350"/>
      <c r="E2625" s="350"/>
      <c r="F2625" s="350"/>
      <c r="G2625" s="350"/>
      <c r="H2625" s="350"/>
      <c r="I2625" s="350"/>
      <c r="J2625" s="350" t="str">
        <f t="array" ref="J2625">IF(C2625="","",
  IF(LEFT(C2625,4)="2025",
    IFERROR(VLOOKUP(C2625,{'2025'!B:B,'2025'!A:A},2,FALSE),""),
    IF(LEFT(C2625,4)="2026",
      IFERROR(VLOOKUP(C2625,{'2026'!B:B,'2026'!A:A},2,FALSE),""),
      ""
    )
  )
)</f>
        <v/>
      </c>
    </row>
    <row r="2626" ht="22.5" customHeight="1">
      <c r="A2626" s="350"/>
      <c r="B2626" s="350"/>
      <c r="C2626" s="350"/>
      <c r="D2626" s="350"/>
      <c r="E2626" s="350"/>
      <c r="F2626" s="350"/>
      <c r="G2626" s="350"/>
      <c r="H2626" s="350"/>
      <c r="I2626" s="350"/>
      <c r="J2626" s="350" t="str">
        <f t="array" ref="J2626">IF(C2626="","",
  IF(LEFT(C2626,4)="2025",
    IFERROR(VLOOKUP(C2626,{'2025'!B:B,'2025'!A:A},2,FALSE),""),
    IF(LEFT(C2626,4)="2026",
      IFERROR(VLOOKUP(C2626,{'2026'!B:B,'2026'!A:A},2,FALSE),""),
      ""
    )
  )
)</f>
        <v/>
      </c>
    </row>
    <row r="2627" ht="22.5" customHeight="1">
      <c r="A2627" s="350"/>
      <c r="B2627" s="350"/>
      <c r="C2627" s="350"/>
      <c r="D2627" s="350"/>
      <c r="E2627" s="350"/>
      <c r="F2627" s="350"/>
      <c r="G2627" s="350"/>
      <c r="H2627" s="350"/>
      <c r="I2627" s="350"/>
      <c r="J2627" s="350" t="str">
        <f t="array" ref="J2627">IF(C2627="","",
  IF(LEFT(C2627,4)="2025",
    IFERROR(VLOOKUP(C2627,{'2025'!B:B,'2025'!A:A},2,FALSE),""),
    IF(LEFT(C2627,4)="2026",
      IFERROR(VLOOKUP(C2627,{'2026'!B:B,'2026'!A:A},2,FALSE),""),
      ""
    )
  )
)</f>
        <v/>
      </c>
    </row>
    <row r="2628" ht="22.5" customHeight="1">
      <c r="A2628" s="350"/>
      <c r="B2628" s="350"/>
      <c r="C2628" s="350"/>
      <c r="D2628" s="350"/>
      <c r="E2628" s="350"/>
      <c r="F2628" s="350"/>
      <c r="G2628" s="350"/>
      <c r="H2628" s="350"/>
      <c r="I2628" s="350"/>
      <c r="J2628" s="350" t="str">
        <f t="array" ref="J2628">IF(C2628="","",
  IF(LEFT(C2628,4)="2025",
    IFERROR(VLOOKUP(C2628,{'2025'!B:B,'2025'!A:A},2,FALSE),""),
    IF(LEFT(C2628,4)="2026",
      IFERROR(VLOOKUP(C2628,{'2026'!B:B,'2026'!A:A},2,FALSE),""),
      ""
    )
  )
)</f>
        <v/>
      </c>
    </row>
    <row r="2629" ht="22.5" customHeight="1">
      <c r="A2629" s="350"/>
      <c r="B2629" s="350"/>
      <c r="C2629" s="350"/>
      <c r="D2629" s="350"/>
      <c r="E2629" s="350"/>
      <c r="F2629" s="350"/>
      <c r="G2629" s="350"/>
      <c r="H2629" s="350"/>
      <c r="I2629" s="350"/>
      <c r="J2629" s="350" t="str">
        <f t="array" ref="J2629">IF(C2629="","",
  IF(LEFT(C2629,4)="2025",
    IFERROR(VLOOKUP(C2629,{'2025'!B:B,'2025'!A:A},2,FALSE),""),
    IF(LEFT(C2629,4)="2026",
      IFERROR(VLOOKUP(C2629,{'2026'!B:B,'2026'!A:A},2,FALSE),""),
      ""
    )
  )
)</f>
        <v/>
      </c>
    </row>
    <row r="2630" ht="22.5" customHeight="1">
      <c r="A2630" s="350"/>
      <c r="B2630" s="350"/>
      <c r="C2630" s="350"/>
      <c r="D2630" s="350"/>
      <c r="E2630" s="350"/>
      <c r="F2630" s="350"/>
      <c r="G2630" s="350"/>
      <c r="H2630" s="350"/>
      <c r="I2630" s="350"/>
      <c r="J2630" s="350" t="str">
        <f t="array" ref="J2630">IF(C2630="","",
  IF(LEFT(C2630,4)="2025",
    IFERROR(VLOOKUP(C2630,{'2025'!B:B,'2025'!A:A},2,FALSE),""),
    IF(LEFT(C2630,4)="2026",
      IFERROR(VLOOKUP(C2630,{'2026'!B:B,'2026'!A:A},2,FALSE),""),
      ""
    )
  )
)</f>
        <v/>
      </c>
    </row>
    <row r="2631" ht="22.5" customHeight="1">
      <c r="A2631" s="350"/>
      <c r="B2631" s="350"/>
      <c r="C2631" s="350"/>
      <c r="D2631" s="350"/>
      <c r="E2631" s="350"/>
      <c r="F2631" s="350"/>
      <c r="G2631" s="350"/>
      <c r="H2631" s="350"/>
      <c r="I2631" s="350"/>
      <c r="J2631" s="350" t="str">
        <f t="array" ref="J2631">IF(C2631="","",
  IF(LEFT(C2631,4)="2025",
    IFERROR(VLOOKUP(C2631,{'2025'!B:B,'2025'!A:A},2,FALSE),""),
    IF(LEFT(C2631,4)="2026",
      IFERROR(VLOOKUP(C2631,{'2026'!B:B,'2026'!A:A},2,FALSE),""),
      ""
    )
  )
)</f>
        <v/>
      </c>
    </row>
    <row r="2632" ht="22.5" customHeight="1">
      <c r="A2632" s="350"/>
      <c r="B2632" s="350"/>
      <c r="C2632" s="350"/>
      <c r="D2632" s="350"/>
      <c r="E2632" s="350"/>
      <c r="F2632" s="350"/>
      <c r="G2632" s="350"/>
      <c r="H2632" s="350"/>
      <c r="I2632" s="350"/>
      <c r="J2632" s="350" t="str">
        <f t="array" ref="J2632">IF(C2632="","",
  IF(LEFT(C2632,4)="2025",
    IFERROR(VLOOKUP(C2632,{'2025'!B:B,'2025'!A:A},2,FALSE),""),
    IF(LEFT(C2632,4)="2026",
      IFERROR(VLOOKUP(C2632,{'2026'!B:B,'2026'!A:A},2,FALSE),""),
      ""
    )
  )
)</f>
        <v/>
      </c>
    </row>
    <row r="2633" ht="22.5" customHeight="1">
      <c r="A2633" s="350"/>
      <c r="B2633" s="350"/>
      <c r="C2633" s="350"/>
      <c r="D2633" s="350"/>
      <c r="E2633" s="350"/>
      <c r="F2633" s="350"/>
      <c r="G2633" s="350"/>
      <c r="H2633" s="350"/>
      <c r="I2633" s="350"/>
      <c r="J2633" s="350" t="str">
        <f t="array" ref="J2633">IF(C2633="","",
  IF(LEFT(C2633,4)="2025",
    IFERROR(VLOOKUP(C2633,{'2025'!B:B,'2025'!A:A},2,FALSE),""),
    IF(LEFT(C2633,4)="2026",
      IFERROR(VLOOKUP(C2633,{'2026'!B:B,'2026'!A:A},2,FALSE),""),
      ""
    )
  )
)</f>
        <v/>
      </c>
    </row>
    <row r="2634" ht="22.5" customHeight="1">
      <c r="A2634" s="350"/>
      <c r="B2634" s="350"/>
      <c r="C2634" s="350"/>
      <c r="D2634" s="350"/>
      <c r="E2634" s="350"/>
      <c r="F2634" s="350"/>
      <c r="G2634" s="350"/>
      <c r="H2634" s="350"/>
      <c r="I2634" s="350"/>
      <c r="J2634" s="350" t="str">
        <f t="array" ref="J2634">IF(C2634="","",
  IF(LEFT(C2634,4)="2025",
    IFERROR(VLOOKUP(C2634,{'2025'!B:B,'2025'!A:A},2,FALSE),""),
    IF(LEFT(C2634,4)="2026",
      IFERROR(VLOOKUP(C2634,{'2026'!B:B,'2026'!A:A},2,FALSE),""),
      ""
    )
  )
)</f>
        <v/>
      </c>
    </row>
    <row r="2635" ht="22.5" customHeight="1">
      <c r="A2635" s="350"/>
      <c r="B2635" s="350"/>
      <c r="C2635" s="350"/>
      <c r="D2635" s="350"/>
      <c r="E2635" s="350"/>
      <c r="F2635" s="350"/>
      <c r="G2635" s="350"/>
      <c r="H2635" s="350"/>
      <c r="I2635" s="350"/>
      <c r="J2635" s="350" t="str">
        <f t="array" ref="J2635">IF(C2635="","",
  IF(LEFT(C2635,4)="2025",
    IFERROR(VLOOKUP(C2635,{'2025'!B:B,'2025'!A:A},2,FALSE),""),
    IF(LEFT(C2635,4)="2026",
      IFERROR(VLOOKUP(C2635,{'2026'!B:B,'2026'!A:A},2,FALSE),""),
      ""
    )
  )
)</f>
        <v/>
      </c>
    </row>
    <row r="2636" ht="22.5" customHeight="1">
      <c r="A2636" s="350"/>
      <c r="B2636" s="350"/>
      <c r="C2636" s="350"/>
      <c r="D2636" s="350"/>
      <c r="E2636" s="350"/>
      <c r="F2636" s="350"/>
      <c r="G2636" s="350"/>
      <c r="H2636" s="350"/>
      <c r="I2636" s="350"/>
      <c r="J2636" s="350" t="str">
        <f t="array" ref="J2636">IF(C2636="","",
  IF(LEFT(C2636,4)="2025",
    IFERROR(VLOOKUP(C2636,{'2025'!B:B,'2025'!A:A},2,FALSE),""),
    IF(LEFT(C2636,4)="2026",
      IFERROR(VLOOKUP(C2636,{'2026'!B:B,'2026'!A:A},2,FALSE),""),
      ""
    )
  )
)</f>
        <v/>
      </c>
    </row>
    <row r="2637" ht="22.5" customHeight="1">
      <c r="A2637" s="350"/>
      <c r="B2637" s="350"/>
      <c r="C2637" s="350"/>
      <c r="D2637" s="350"/>
      <c r="E2637" s="350"/>
      <c r="F2637" s="350"/>
      <c r="G2637" s="350"/>
      <c r="H2637" s="350"/>
      <c r="I2637" s="350"/>
      <c r="J2637" s="350" t="str">
        <f t="array" ref="J2637">IF(C2637="","",
  IF(LEFT(C2637,4)="2025",
    IFERROR(VLOOKUP(C2637,{'2025'!B:B,'2025'!A:A},2,FALSE),""),
    IF(LEFT(C2637,4)="2026",
      IFERROR(VLOOKUP(C2637,{'2026'!B:B,'2026'!A:A},2,FALSE),""),
      ""
    )
  )
)</f>
        <v/>
      </c>
    </row>
    <row r="2638" ht="22.5" customHeight="1">
      <c r="A2638" s="350"/>
      <c r="B2638" s="350"/>
      <c r="C2638" s="350"/>
      <c r="D2638" s="350"/>
      <c r="E2638" s="350"/>
      <c r="F2638" s="350"/>
      <c r="G2638" s="350"/>
      <c r="H2638" s="350"/>
      <c r="I2638" s="350"/>
      <c r="J2638" s="350" t="str">
        <f t="array" ref="J2638">IF(C2638="","",
  IF(LEFT(C2638,4)="2025",
    IFERROR(VLOOKUP(C2638,{'2025'!B:B,'2025'!A:A},2,FALSE),""),
    IF(LEFT(C2638,4)="2026",
      IFERROR(VLOOKUP(C2638,{'2026'!B:B,'2026'!A:A},2,FALSE),""),
      ""
    )
  )
)</f>
        <v/>
      </c>
    </row>
    <row r="2639" ht="22.5" customHeight="1">
      <c r="A2639" s="350"/>
      <c r="B2639" s="350"/>
      <c r="C2639" s="350"/>
      <c r="D2639" s="350"/>
      <c r="E2639" s="350"/>
      <c r="F2639" s="350"/>
      <c r="G2639" s="350"/>
      <c r="H2639" s="350"/>
      <c r="I2639" s="350"/>
      <c r="J2639" s="350" t="str">
        <f t="array" ref="J2639">IF(C2639="","",
  IF(LEFT(C2639,4)="2025",
    IFERROR(VLOOKUP(C2639,{'2025'!B:B,'2025'!A:A},2,FALSE),""),
    IF(LEFT(C2639,4)="2026",
      IFERROR(VLOOKUP(C2639,{'2026'!B:B,'2026'!A:A},2,FALSE),""),
      ""
    )
  )
)</f>
        <v/>
      </c>
    </row>
    <row r="2640" ht="22.5" customHeight="1">
      <c r="A2640" s="350"/>
      <c r="B2640" s="350"/>
      <c r="C2640" s="350"/>
      <c r="D2640" s="350"/>
      <c r="E2640" s="350"/>
      <c r="F2640" s="350"/>
      <c r="G2640" s="350"/>
      <c r="H2640" s="350"/>
      <c r="I2640" s="350"/>
      <c r="J2640" s="350" t="str">
        <f t="array" ref="J2640">IF(C2640="","",
  IF(LEFT(C2640,4)="2025",
    IFERROR(VLOOKUP(C2640,{'2025'!B:B,'2025'!A:A},2,FALSE),""),
    IF(LEFT(C2640,4)="2026",
      IFERROR(VLOOKUP(C2640,{'2026'!B:B,'2026'!A:A},2,FALSE),""),
      ""
    )
  )
)</f>
        <v/>
      </c>
    </row>
    <row r="2641" ht="22.5" customHeight="1">
      <c r="A2641" s="350"/>
      <c r="B2641" s="350"/>
      <c r="C2641" s="350"/>
      <c r="D2641" s="350"/>
      <c r="E2641" s="350"/>
      <c r="F2641" s="350"/>
      <c r="G2641" s="350"/>
      <c r="H2641" s="350"/>
      <c r="I2641" s="350"/>
      <c r="J2641" s="350" t="str">
        <f t="array" ref="J2641">IF(C2641="","",
  IF(LEFT(C2641,4)="2025",
    IFERROR(VLOOKUP(C2641,{'2025'!B:B,'2025'!A:A},2,FALSE),""),
    IF(LEFT(C2641,4)="2026",
      IFERROR(VLOOKUP(C2641,{'2026'!B:B,'2026'!A:A},2,FALSE),""),
      ""
    )
  )
)</f>
        <v/>
      </c>
    </row>
    <row r="2642" ht="22.5" customHeight="1">
      <c r="A2642" s="350"/>
      <c r="B2642" s="350"/>
      <c r="C2642" s="350"/>
      <c r="D2642" s="350"/>
      <c r="E2642" s="350"/>
      <c r="F2642" s="350"/>
      <c r="G2642" s="350"/>
      <c r="H2642" s="350"/>
      <c r="I2642" s="350"/>
      <c r="J2642" s="350" t="str">
        <f t="array" ref="J2642">IF(C2642="","",
  IF(LEFT(C2642,4)="2025",
    IFERROR(VLOOKUP(C2642,{'2025'!B:B,'2025'!A:A},2,FALSE),""),
    IF(LEFT(C2642,4)="2026",
      IFERROR(VLOOKUP(C2642,{'2026'!B:B,'2026'!A:A},2,FALSE),""),
      ""
    )
  )
)</f>
        <v/>
      </c>
    </row>
    <row r="2643" ht="22.5" customHeight="1">
      <c r="A2643" s="350"/>
      <c r="B2643" s="350"/>
      <c r="C2643" s="350"/>
      <c r="D2643" s="350"/>
      <c r="E2643" s="350"/>
      <c r="F2643" s="350"/>
      <c r="G2643" s="350"/>
      <c r="H2643" s="350"/>
      <c r="I2643" s="350"/>
      <c r="J2643" s="350" t="str">
        <f t="array" ref="J2643">IF(C2643="","",
  IF(LEFT(C2643,4)="2025",
    IFERROR(VLOOKUP(C2643,{'2025'!B:B,'2025'!A:A},2,FALSE),""),
    IF(LEFT(C2643,4)="2026",
      IFERROR(VLOOKUP(C2643,{'2026'!B:B,'2026'!A:A},2,FALSE),""),
      ""
    )
  )
)</f>
        <v/>
      </c>
    </row>
    <row r="2644" ht="22.5" customHeight="1">
      <c r="A2644" s="350"/>
      <c r="B2644" s="350"/>
      <c r="C2644" s="350"/>
      <c r="D2644" s="350"/>
      <c r="E2644" s="350"/>
      <c r="F2644" s="350"/>
      <c r="G2644" s="350"/>
      <c r="H2644" s="350"/>
      <c r="I2644" s="350"/>
      <c r="J2644" s="350" t="str">
        <f t="array" ref="J2644">IF(C2644="","",
  IF(LEFT(C2644,4)="2025",
    IFERROR(VLOOKUP(C2644,{'2025'!B:B,'2025'!A:A},2,FALSE),""),
    IF(LEFT(C2644,4)="2026",
      IFERROR(VLOOKUP(C2644,{'2026'!B:B,'2026'!A:A},2,FALSE),""),
      ""
    )
  )
)</f>
        <v/>
      </c>
    </row>
    <row r="2645" ht="22.5" customHeight="1">
      <c r="A2645" s="350"/>
      <c r="B2645" s="350"/>
      <c r="C2645" s="350"/>
      <c r="D2645" s="350"/>
      <c r="E2645" s="350"/>
      <c r="F2645" s="350"/>
      <c r="G2645" s="350"/>
      <c r="H2645" s="350"/>
      <c r="I2645" s="350"/>
      <c r="J2645" s="350" t="str">
        <f t="array" ref="J2645">IF(C2645="","",
  IF(LEFT(C2645,4)="2025",
    IFERROR(VLOOKUP(C2645,{'2025'!B:B,'2025'!A:A},2,FALSE),""),
    IF(LEFT(C2645,4)="2026",
      IFERROR(VLOOKUP(C2645,{'2026'!B:B,'2026'!A:A},2,FALSE),""),
      ""
    )
  )
)</f>
        <v/>
      </c>
    </row>
    <row r="2646" ht="22.5" customHeight="1">
      <c r="A2646" s="350"/>
      <c r="B2646" s="350"/>
      <c r="C2646" s="350"/>
      <c r="D2646" s="350"/>
      <c r="E2646" s="350"/>
      <c r="F2646" s="350"/>
      <c r="G2646" s="350"/>
      <c r="H2646" s="350"/>
      <c r="I2646" s="350"/>
      <c r="J2646" s="350" t="str">
        <f t="array" ref="J2646">IF(C2646="","",
  IF(LEFT(C2646,4)="2025",
    IFERROR(VLOOKUP(C2646,{'2025'!B:B,'2025'!A:A},2,FALSE),""),
    IF(LEFT(C2646,4)="2026",
      IFERROR(VLOOKUP(C2646,{'2026'!B:B,'2026'!A:A},2,FALSE),""),
      ""
    )
  )
)</f>
        <v/>
      </c>
    </row>
    <row r="2647" ht="22.5" customHeight="1">
      <c r="A2647" s="350"/>
      <c r="B2647" s="350"/>
      <c r="C2647" s="350"/>
      <c r="D2647" s="350"/>
      <c r="E2647" s="350"/>
      <c r="F2647" s="350"/>
      <c r="G2647" s="350"/>
      <c r="H2647" s="350"/>
      <c r="I2647" s="350"/>
      <c r="J2647" s="350" t="str">
        <f t="array" ref="J2647">IF(C2647="","",
  IF(LEFT(C2647,4)="2025",
    IFERROR(VLOOKUP(C2647,{'2025'!B:B,'2025'!A:A},2,FALSE),""),
    IF(LEFT(C2647,4)="2026",
      IFERROR(VLOOKUP(C2647,{'2026'!B:B,'2026'!A:A},2,FALSE),""),
      ""
    )
  )
)</f>
        <v/>
      </c>
    </row>
    <row r="2648" ht="22.5" customHeight="1">
      <c r="A2648" s="350"/>
      <c r="B2648" s="350"/>
      <c r="C2648" s="350"/>
      <c r="D2648" s="350"/>
      <c r="E2648" s="350"/>
      <c r="F2648" s="350"/>
      <c r="G2648" s="350"/>
      <c r="H2648" s="350"/>
      <c r="I2648" s="350"/>
      <c r="J2648" s="350" t="str">
        <f t="array" ref="J2648">IF(C2648="","",
  IF(LEFT(C2648,4)="2025",
    IFERROR(VLOOKUP(C2648,{'2025'!B:B,'2025'!A:A},2,FALSE),""),
    IF(LEFT(C2648,4)="2026",
      IFERROR(VLOOKUP(C2648,{'2026'!B:B,'2026'!A:A},2,FALSE),""),
      ""
    )
  )
)</f>
        <v/>
      </c>
    </row>
    <row r="2649" ht="22.5" customHeight="1">
      <c r="A2649" s="350"/>
      <c r="B2649" s="350"/>
      <c r="C2649" s="350"/>
      <c r="D2649" s="350"/>
      <c r="E2649" s="350"/>
      <c r="F2649" s="350"/>
      <c r="G2649" s="350"/>
      <c r="H2649" s="350"/>
      <c r="I2649" s="350"/>
      <c r="J2649" s="350" t="str">
        <f t="array" ref="J2649">IF(C2649="","",
  IF(LEFT(C2649,4)="2025",
    IFERROR(VLOOKUP(C2649,{'2025'!B:B,'2025'!A:A},2,FALSE),""),
    IF(LEFT(C2649,4)="2026",
      IFERROR(VLOOKUP(C2649,{'2026'!B:B,'2026'!A:A},2,FALSE),""),
      ""
    )
  )
)</f>
        <v/>
      </c>
    </row>
    <row r="2650" ht="22.5" customHeight="1">
      <c r="A2650" s="350"/>
      <c r="B2650" s="350"/>
      <c r="C2650" s="350"/>
      <c r="D2650" s="350"/>
      <c r="E2650" s="350"/>
      <c r="F2650" s="350"/>
      <c r="G2650" s="350"/>
      <c r="H2650" s="350"/>
      <c r="I2650" s="350"/>
      <c r="J2650" s="350" t="str">
        <f t="array" ref="J2650">IF(C2650="","",
  IF(LEFT(C2650,4)="2025",
    IFERROR(VLOOKUP(C2650,{'2025'!B:B,'2025'!A:A},2,FALSE),""),
    IF(LEFT(C2650,4)="2026",
      IFERROR(VLOOKUP(C2650,{'2026'!B:B,'2026'!A:A},2,FALSE),""),
      ""
    )
  )
)</f>
        <v/>
      </c>
    </row>
    <row r="2651" ht="22.5" customHeight="1">
      <c r="A2651" s="350"/>
      <c r="B2651" s="350"/>
      <c r="C2651" s="350"/>
      <c r="D2651" s="350"/>
      <c r="E2651" s="350"/>
      <c r="F2651" s="350"/>
      <c r="G2651" s="350"/>
      <c r="H2651" s="350"/>
      <c r="I2651" s="350"/>
      <c r="J2651" s="350" t="str">
        <f t="array" ref="J2651">IF(C2651="","",
  IF(LEFT(C2651,4)="2025",
    IFERROR(VLOOKUP(C2651,{'2025'!B:B,'2025'!A:A},2,FALSE),""),
    IF(LEFT(C2651,4)="2026",
      IFERROR(VLOOKUP(C2651,{'2026'!B:B,'2026'!A:A},2,FALSE),""),
      ""
    )
  )
)</f>
        <v/>
      </c>
    </row>
    <row r="2652" ht="22.5" customHeight="1">
      <c r="A2652" s="350"/>
      <c r="B2652" s="350"/>
      <c r="C2652" s="350"/>
      <c r="D2652" s="350"/>
      <c r="E2652" s="350"/>
      <c r="F2652" s="350"/>
      <c r="G2652" s="350"/>
      <c r="H2652" s="350"/>
      <c r="I2652" s="350"/>
      <c r="J2652" s="350" t="str">
        <f t="array" ref="J2652">IF(C2652="","",
  IF(LEFT(C2652,4)="2025",
    IFERROR(VLOOKUP(C2652,{'2025'!B:B,'2025'!A:A},2,FALSE),""),
    IF(LEFT(C2652,4)="2026",
      IFERROR(VLOOKUP(C2652,{'2026'!B:B,'2026'!A:A},2,FALSE),""),
      ""
    )
  )
)</f>
        <v/>
      </c>
    </row>
    <row r="2653" ht="22.5" customHeight="1">
      <c r="A2653" s="350"/>
      <c r="B2653" s="350"/>
      <c r="C2653" s="350"/>
      <c r="D2653" s="350"/>
      <c r="E2653" s="350"/>
      <c r="F2653" s="350"/>
      <c r="G2653" s="350"/>
      <c r="H2653" s="350"/>
      <c r="I2653" s="350"/>
      <c r="J2653" s="350" t="str">
        <f t="array" ref="J2653">IF(C2653="","",
  IF(LEFT(C2653,4)="2025",
    IFERROR(VLOOKUP(C2653,{'2025'!B:B,'2025'!A:A},2,FALSE),""),
    IF(LEFT(C2653,4)="2026",
      IFERROR(VLOOKUP(C2653,{'2026'!B:B,'2026'!A:A},2,FALSE),""),
      ""
    )
  )
)</f>
        <v/>
      </c>
    </row>
    <row r="2654" ht="22.5" customHeight="1">
      <c r="A2654" s="350"/>
      <c r="B2654" s="350"/>
      <c r="C2654" s="350"/>
      <c r="D2654" s="350"/>
      <c r="E2654" s="350"/>
      <c r="F2654" s="350"/>
      <c r="G2654" s="350"/>
      <c r="H2654" s="350"/>
      <c r="I2654" s="350"/>
      <c r="J2654" s="350" t="str">
        <f t="array" ref="J2654">IF(C2654="","",
  IF(LEFT(C2654,4)="2025",
    IFERROR(VLOOKUP(C2654,{'2025'!B:B,'2025'!A:A},2,FALSE),""),
    IF(LEFT(C2654,4)="2026",
      IFERROR(VLOOKUP(C2654,{'2026'!B:B,'2026'!A:A},2,FALSE),""),
      ""
    )
  )
)</f>
        <v/>
      </c>
    </row>
    <row r="2655" ht="22.5" customHeight="1">
      <c r="A2655" s="350"/>
      <c r="B2655" s="350"/>
      <c r="C2655" s="350"/>
      <c r="D2655" s="350"/>
      <c r="E2655" s="350"/>
      <c r="F2655" s="350"/>
      <c r="G2655" s="350"/>
      <c r="H2655" s="350"/>
      <c r="I2655" s="350"/>
      <c r="J2655" s="350" t="str">
        <f t="array" ref="J2655">IF(C2655="","",
  IF(LEFT(C2655,4)="2025",
    IFERROR(VLOOKUP(C2655,{'2025'!B:B,'2025'!A:A},2,FALSE),""),
    IF(LEFT(C2655,4)="2026",
      IFERROR(VLOOKUP(C2655,{'2026'!B:B,'2026'!A:A},2,FALSE),""),
      ""
    )
  )
)</f>
        <v/>
      </c>
    </row>
    <row r="2656" ht="22.5" customHeight="1">
      <c r="A2656" s="350"/>
      <c r="B2656" s="350"/>
      <c r="C2656" s="350"/>
      <c r="D2656" s="350"/>
      <c r="E2656" s="350"/>
      <c r="F2656" s="350"/>
      <c r="G2656" s="350"/>
      <c r="H2656" s="350"/>
      <c r="I2656" s="350"/>
      <c r="J2656" s="350" t="str">
        <f t="array" ref="J2656">IF(C2656="","",
  IF(LEFT(C2656,4)="2025",
    IFERROR(VLOOKUP(C2656,{'2025'!B:B,'2025'!A:A},2,FALSE),""),
    IF(LEFT(C2656,4)="2026",
      IFERROR(VLOOKUP(C2656,{'2026'!B:B,'2026'!A:A},2,FALSE),""),
      ""
    )
  )
)</f>
        <v/>
      </c>
    </row>
    <row r="2657" ht="22.5" customHeight="1">
      <c r="A2657" s="350"/>
      <c r="B2657" s="350"/>
      <c r="C2657" s="350"/>
      <c r="D2657" s="350"/>
      <c r="E2657" s="350"/>
      <c r="F2657" s="350"/>
      <c r="G2657" s="350"/>
      <c r="H2657" s="350"/>
      <c r="I2657" s="350"/>
      <c r="J2657" s="350" t="str">
        <f t="array" ref="J2657">IF(C2657="","",
  IF(LEFT(C2657,4)="2025",
    IFERROR(VLOOKUP(C2657,{'2025'!B:B,'2025'!A:A},2,FALSE),""),
    IF(LEFT(C2657,4)="2026",
      IFERROR(VLOOKUP(C2657,{'2026'!B:B,'2026'!A:A},2,FALSE),""),
      ""
    )
  )
)</f>
        <v/>
      </c>
    </row>
    <row r="2658" ht="22.5" customHeight="1">
      <c r="A2658" s="350"/>
      <c r="B2658" s="350"/>
      <c r="C2658" s="350"/>
      <c r="D2658" s="350"/>
      <c r="E2658" s="350"/>
      <c r="F2658" s="350"/>
      <c r="G2658" s="350"/>
      <c r="H2658" s="350"/>
      <c r="I2658" s="350"/>
      <c r="J2658" s="350" t="str">
        <f t="array" ref="J2658">IF(C2658="","",
  IF(LEFT(C2658,4)="2025",
    IFERROR(VLOOKUP(C2658,{'2025'!B:B,'2025'!A:A},2,FALSE),""),
    IF(LEFT(C2658,4)="2026",
      IFERROR(VLOOKUP(C2658,{'2026'!B:B,'2026'!A:A},2,FALSE),""),
      ""
    )
  )
)</f>
        <v/>
      </c>
    </row>
    <row r="2659" ht="22.5" customHeight="1">
      <c r="A2659" s="350"/>
      <c r="B2659" s="350"/>
      <c r="C2659" s="350"/>
      <c r="D2659" s="350"/>
      <c r="E2659" s="350"/>
      <c r="F2659" s="350"/>
      <c r="G2659" s="350"/>
      <c r="H2659" s="350"/>
      <c r="I2659" s="350"/>
      <c r="J2659" s="350" t="str">
        <f t="array" ref="J2659">IF(C2659="","",
  IF(LEFT(C2659,4)="2025",
    IFERROR(VLOOKUP(C2659,{'2025'!B:B,'2025'!A:A},2,FALSE),""),
    IF(LEFT(C2659,4)="2026",
      IFERROR(VLOOKUP(C2659,{'2026'!B:B,'2026'!A:A},2,FALSE),""),
      ""
    )
  )
)</f>
        <v/>
      </c>
    </row>
    <row r="2660" ht="22.5" customHeight="1">
      <c r="A2660" s="350"/>
      <c r="B2660" s="350"/>
      <c r="C2660" s="350"/>
      <c r="D2660" s="350"/>
      <c r="E2660" s="350"/>
      <c r="F2660" s="350"/>
      <c r="G2660" s="350"/>
      <c r="H2660" s="350"/>
      <c r="I2660" s="350"/>
      <c r="J2660" s="350" t="str">
        <f t="array" ref="J2660">IF(C2660="","",
  IF(LEFT(C2660,4)="2025",
    IFERROR(VLOOKUP(C2660,{'2025'!B:B,'2025'!A:A},2,FALSE),""),
    IF(LEFT(C2660,4)="2026",
      IFERROR(VLOOKUP(C2660,{'2026'!B:B,'2026'!A:A},2,FALSE),""),
      ""
    )
  )
)</f>
        <v/>
      </c>
    </row>
    <row r="2661" ht="22.5" customHeight="1">
      <c r="A2661" s="350"/>
      <c r="B2661" s="350"/>
      <c r="C2661" s="350"/>
      <c r="D2661" s="350"/>
      <c r="E2661" s="350"/>
      <c r="F2661" s="350"/>
      <c r="G2661" s="350"/>
      <c r="H2661" s="350"/>
      <c r="I2661" s="350"/>
      <c r="J2661" s="350" t="str">
        <f t="array" ref="J2661">IF(C2661="","",
  IF(LEFT(C2661,4)="2025",
    IFERROR(VLOOKUP(C2661,{'2025'!B:B,'2025'!A:A},2,FALSE),""),
    IF(LEFT(C2661,4)="2026",
      IFERROR(VLOOKUP(C2661,{'2026'!B:B,'2026'!A:A},2,FALSE),""),
      ""
    )
  )
)</f>
        <v/>
      </c>
    </row>
    <row r="2662" ht="22.5" customHeight="1">
      <c r="A2662" s="350"/>
      <c r="B2662" s="350"/>
      <c r="C2662" s="350"/>
      <c r="D2662" s="350"/>
      <c r="E2662" s="350"/>
      <c r="F2662" s="350"/>
      <c r="G2662" s="350"/>
      <c r="H2662" s="350"/>
      <c r="I2662" s="350"/>
      <c r="J2662" s="350" t="str">
        <f t="array" ref="J2662">IF(C2662="","",
  IF(LEFT(C2662,4)="2025",
    IFERROR(VLOOKUP(C2662,{'2025'!B:B,'2025'!A:A},2,FALSE),""),
    IF(LEFT(C2662,4)="2026",
      IFERROR(VLOOKUP(C2662,{'2026'!B:B,'2026'!A:A},2,FALSE),""),
      ""
    )
  )
)</f>
        <v/>
      </c>
    </row>
    <row r="2663" ht="22.5" customHeight="1">
      <c r="A2663" s="350"/>
      <c r="B2663" s="350"/>
      <c r="C2663" s="350"/>
      <c r="D2663" s="350"/>
      <c r="E2663" s="350"/>
      <c r="F2663" s="350"/>
      <c r="G2663" s="350"/>
      <c r="H2663" s="350"/>
      <c r="I2663" s="350"/>
      <c r="J2663" s="350" t="str">
        <f t="array" ref="J2663">IF(C2663="","",
  IF(LEFT(C2663,4)="2025",
    IFERROR(VLOOKUP(C2663,{'2025'!B:B,'2025'!A:A},2,FALSE),""),
    IF(LEFT(C2663,4)="2026",
      IFERROR(VLOOKUP(C2663,{'2026'!B:B,'2026'!A:A},2,FALSE),""),
      ""
    )
  )
)</f>
        <v/>
      </c>
    </row>
    <row r="2664" ht="22.5" customHeight="1">
      <c r="A2664" s="350"/>
      <c r="B2664" s="350"/>
      <c r="C2664" s="350"/>
      <c r="D2664" s="350"/>
      <c r="E2664" s="350"/>
      <c r="F2664" s="350"/>
      <c r="G2664" s="350"/>
      <c r="H2664" s="350"/>
      <c r="I2664" s="350"/>
      <c r="J2664" s="350" t="str">
        <f t="array" ref="J2664">IF(C2664="","",
  IF(LEFT(C2664,4)="2025",
    IFERROR(VLOOKUP(C2664,{'2025'!B:B,'2025'!A:A},2,FALSE),""),
    IF(LEFT(C2664,4)="2026",
      IFERROR(VLOOKUP(C2664,{'2026'!B:B,'2026'!A:A},2,FALSE),""),
      ""
    )
  )
)</f>
        <v/>
      </c>
    </row>
    <row r="2665" ht="22.5" customHeight="1">
      <c r="A2665" s="350"/>
      <c r="B2665" s="350"/>
      <c r="C2665" s="350"/>
      <c r="D2665" s="350"/>
      <c r="E2665" s="350"/>
      <c r="F2665" s="350"/>
      <c r="G2665" s="350"/>
      <c r="H2665" s="350"/>
      <c r="I2665" s="350"/>
      <c r="J2665" s="350" t="str">
        <f t="array" ref="J2665">IF(C2665="","",
  IF(LEFT(C2665,4)="2025",
    IFERROR(VLOOKUP(C2665,{'2025'!B:B,'2025'!A:A},2,FALSE),""),
    IF(LEFT(C2665,4)="2026",
      IFERROR(VLOOKUP(C2665,{'2026'!B:B,'2026'!A:A},2,FALSE),""),
      ""
    )
  )
)</f>
        <v/>
      </c>
    </row>
    <row r="2666" ht="22.5" customHeight="1">
      <c r="A2666" s="350"/>
      <c r="B2666" s="350"/>
      <c r="C2666" s="350"/>
      <c r="D2666" s="350"/>
      <c r="E2666" s="350"/>
      <c r="F2666" s="350"/>
      <c r="G2666" s="350"/>
      <c r="H2666" s="350"/>
      <c r="I2666" s="350"/>
      <c r="J2666" s="350" t="str">
        <f t="array" ref="J2666">IF(C2666="","",
  IF(LEFT(C2666,4)="2025",
    IFERROR(VLOOKUP(C2666,{'2025'!B:B,'2025'!A:A},2,FALSE),""),
    IF(LEFT(C2666,4)="2026",
      IFERROR(VLOOKUP(C2666,{'2026'!B:B,'2026'!A:A},2,FALSE),""),
      ""
    )
  )
)</f>
        <v/>
      </c>
    </row>
    <row r="2667" ht="22.5" customHeight="1">
      <c r="A2667" s="350"/>
      <c r="B2667" s="350"/>
      <c r="C2667" s="350"/>
      <c r="D2667" s="350"/>
      <c r="E2667" s="350"/>
      <c r="F2667" s="350"/>
      <c r="G2667" s="350"/>
      <c r="H2667" s="350"/>
      <c r="I2667" s="350"/>
      <c r="J2667" s="350" t="str">
        <f t="array" ref="J2667">IF(C2667="","",
  IF(LEFT(C2667,4)="2025",
    IFERROR(VLOOKUP(C2667,{'2025'!B:B,'2025'!A:A},2,FALSE),""),
    IF(LEFT(C2667,4)="2026",
      IFERROR(VLOOKUP(C2667,{'2026'!B:B,'2026'!A:A},2,FALSE),""),
      ""
    )
  )
)</f>
        <v/>
      </c>
    </row>
    <row r="2668" ht="22.5" customHeight="1">
      <c r="A2668" s="350"/>
      <c r="B2668" s="350"/>
      <c r="C2668" s="350"/>
      <c r="D2668" s="350"/>
      <c r="E2668" s="350"/>
      <c r="F2668" s="350"/>
      <c r="G2668" s="350"/>
      <c r="H2668" s="350"/>
      <c r="I2668" s="350"/>
      <c r="J2668" s="350" t="str">
        <f t="array" ref="J2668">IF(C2668="","",
  IF(LEFT(C2668,4)="2025",
    IFERROR(VLOOKUP(C2668,{'2025'!B:B,'2025'!A:A},2,FALSE),""),
    IF(LEFT(C2668,4)="2026",
      IFERROR(VLOOKUP(C2668,{'2026'!B:B,'2026'!A:A},2,FALSE),""),
      ""
    )
  )
)</f>
        <v/>
      </c>
    </row>
    <row r="2669" ht="22.5" customHeight="1">
      <c r="A2669" s="350"/>
      <c r="B2669" s="350"/>
      <c r="C2669" s="350"/>
      <c r="D2669" s="350"/>
      <c r="E2669" s="350"/>
      <c r="F2669" s="350"/>
      <c r="G2669" s="350"/>
      <c r="H2669" s="350"/>
      <c r="I2669" s="350"/>
      <c r="J2669" s="350" t="str">
        <f t="array" ref="J2669">IF(C2669="","",
  IF(LEFT(C2669,4)="2025",
    IFERROR(VLOOKUP(C2669,{'2025'!B:B,'2025'!A:A},2,FALSE),""),
    IF(LEFT(C2669,4)="2026",
      IFERROR(VLOOKUP(C2669,{'2026'!B:B,'2026'!A:A},2,FALSE),""),
      ""
    )
  )
)</f>
        <v/>
      </c>
    </row>
    <row r="2670" ht="22.5" customHeight="1">
      <c r="A2670" s="350"/>
      <c r="B2670" s="350"/>
      <c r="C2670" s="350"/>
      <c r="D2670" s="350"/>
      <c r="E2670" s="350"/>
      <c r="F2670" s="350"/>
      <c r="G2670" s="350"/>
      <c r="H2670" s="350"/>
      <c r="I2670" s="350"/>
      <c r="J2670" s="350" t="str">
        <f t="array" ref="J2670">IF(C2670="","",
  IF(LEFT(C2670,4)="2025",
    IFERROR(VLOOKUP(C2670,{'2025'!B:B,'2025'!A:A},2,FALSE),""),
    IF(LEFT(C2670,4)="2026",
      IFERROR(VLOOKUP(C2670,{'2026'!B:B,'2026'!A:A},2,FALSE),""),
      ""
    )
  )
)</f>
        <v/>
      </c>
    </row>
    <row r="2671" ht="22.5" customHeight="1">
      <c r="A2671" s="350"/>
      <c r="B2671" s="350"/>
      <c r="C2671" s="350"/>
      <c r="D2671" s="350"/>
      <c r="E2671" s="350"/>
      <c r="F2671" s="350"/>
      <c r="G2671" s="350"/>
      <c r="H2671" s="350"/>
      <c r="I2671" s="350"/>
      <c r="J2671" s="350" t="str">
        <f t="array" ref="J2671">IF(C2671="","",
  IF(LEFT(C2671,4)="2025",
    IFERROR(VLOOKUP(C2671,{'2025'!B:B,'2025'!A:A},2,FALSE),""),
    IF(LEFT(C2671,4)="2026",
      IFERROR(VLOOKUP(C2671,{'2026'!B:B,'2026'!A:A},2,FALSE),""),
      ""
    )
  )
)</f>
        <v/>
      </c>
    </row>
    <row r="2672" ht="22.5" customHeight="1">
      <c r="A2672" s="350"/>
      <c r="B2672" s="350"/>
      <c r="C2672" s="350"/>
      <c r="D2672" s="350"/>
      <c r="E2672" s="350"/>
      <c r="F2672" s="350"/>
      <c r="G2672" s="350"/>
      <c r="H2672" s="350"/>
      <c r="I2672" s="350"/>
      <c r="J2672" s="350" t="str">
        <f t="array" ref="J2672">IF(C2672="","",
  IF(LEFT(C2672,4)="2025",
    IFERROR(VLOOKUP(C2672,{'2025'!B:B,'2025'!A:A},2,FALSE),""),
    IF(LEFT(C2672,4)="2026",
      IFERROR(VLOOKUP(C2672,{'2026'!B:B,'2026'!A:A},2,FALSE),""),
      ""
    )
  )
)</f>
        <v/>
      </c>
    </row>
    <row r="2673" ht="22.5" customHeight="1">
      <c r="A2673" s="350"/>
      <c r="B2673" s="350"/>
      <c r="C2673" s="350"/>
      <c r="D2673" s="350"/>
      <c r="E2673" s="350"/>
      <c r="F2673" s="350"/>
      <c r="G2673" s="350"/>
      <c r="H2673" s="350"/>
      <c r="I2673" s="350"/>
      <c r="J2673" s="350" t="str">
        <f t="array" ref="J2673">IF(C2673="","",
  IF(LEFT(C2673,4)="2025",
    IFERROR(VLOOKUP(C2673,{'2025'!B:B,'2025'!A:A},2,FALSE),""),
    IF(LEFT(C2673,4)="2026",
      IFERROR(VLOOKUP(C2673,{'2026'!B:B,'2026'!A:A},2,FALSE),""),
      ""
    )
  )
)</f>
        <v/>
      </c>
    </row>
    <row r="2674" ht="22.5" customHeight="1">
      <c r="A2674" s="350"/>
      <c r="B2674" s="350"/>
      <c r="C2674" s="350"/>
      <c r="D2674" s="350"/>
      <c r="E2674" s="350"/>
      <c r="F2674" s="350"/>
      <c r="G2674" s="350"/>
      <c r="H2674" s="350"/>
      <c r="I2674" s="350"/>
      <c r="J2674" s="350" t="str">
        <f t="array" ref="J2674">IF(C2674="","",
  IF(LEFT(C2674,4)="2025",
    IFERROR(VLOOKUP(C2674,{'2025'!B:B,'2025'!A:A},2,FALSE),""),
    IF(LEFT(C2674,4)="2026",
      IFERROR(VLOOKUP(C2674,{'2026'!B:B,'2026'!A:A},2,FALSE),""),
      ""
    )
  )
)</f>
        <v/>
      </c>
    </row>
    <row r="2675" ht="22.5" customHeight="1">
      <c r="A2675" s="350"/>
      <c r="B2675" s="350"/>
      <c r="C2675" s="350"/>
      <c r="D2675" s="350"/>
      <c r="E2675" s="350"/>
      <c r="F2675" s="350"/>
      <c r="G2675" s="350"/>
      <c r="H2675" s="350"/>
      <c r="I2675" s="350"/>
      <c r="J2675" s="350" t="str">
        <f t="array" ref="J2675">IF(C2675="","",
  IF(LEFT(C2675,4)="2025",
    IFERROR(VLOOKUP(C2675,{'2025'!B:B,'2025'!A:A},2,FALSE),""),
    IF(LEFT(C2675,4)="2026",
      IFERROR(VLOOKUP(C2675,{'2026'!B:B,'2026'!A:A},2,FALSE),""),
      ""
    )
  )
)</f>
        <v/>
      </c>
    </row>
    <row r="2676" ht="22.5" customHeight="1">
      <c r="A2676" s="350"/>
      <c r="B2676" s="350"/>
      <c r="C2676" s="350"/>
      <c r="D2676" s="350"/>
      <c r="E2676" s="350"/>
      <c r="F2676" s="350"/>
      <c r="G2676" s="350"/>
      <c r="H2676" s="350"/>
      <c r="I2676" s="350"/>
      <c r="J2676" s="350" t="str">
        <f t="array" ref="J2676">IF(C2676="","",
  IF(LEFT(C2676,4)="2025",
    IFERROR(VLOOKUP(C2676,{'2025'!B:B,'2025'!A:A},2,FALSE),""),
    IF(LEFT(C2676,4)="2026",
      IFERROR(VLOOKUP(C2676,{'2026'!B:B,'2026'!A:A},2,FALSE),""),
      ""
    )
  )
)</f>
        <v/>
      </c>
    </row>
    <row r="2677" ht="22.5" customHeight="1">
      <c r="A2677" s="350"/>
      <c r="B2677" s="350"/>
      <c r="C2677" s="350"/>
      <c r="D2677" s="350"/>
      <c r="E2677" s="350"/>
      <c r="F2677" s="350"/>
      <c r="G2677" s="350"/>
      <c r="H2677" s="350"/>
      <c r="I2677" s="350"/>
      <c r="J2677" s="350" t="str">
        <f t="array" ref="J2677">IF(C2677="","",
  IF(LEFT(C2677,4)="2025",
    IFERROR(VLOOKUP(C2677,{'2025'!B:B,'2025'!A:A},2,FALSE),""),
    IF(LEFT(C2677,4)="2026",
      IFERROR(VLOOKUP(C2677,{'2026'!B:B,'2026'!A:A},2,FALSE),""),
      ""
    )
  )
)</f>
        <v/>
      </c>
    </row>
    <row r="2678" ht="22.5" customHeight="1">
      <c r="A2678" s="350"/>
      <c r="B2678" s="350"/>
      <c r="C2678" s="350"/>
      <c r="D2678" s="350"/>
      <c r="E2678" s="350"/>
      <c r="F2678" s="350"/>
      <c r="G2678" s="350"/>
      <c r="H2678" s="350"/>
      <c r="I2678" s="350"/>
      <c r="J2678" s="350" t="str">
        <f t="array" ref="J2678">IF(C2678="","",
  IF(LEFT(C2678,4)="2025",
    IFERROR(VLOOKUP(C2678,{'2025'!B:B,'2025'!A:A},2,FALSE),""),
    IF(LEFT(C2678,4)="2026",
      IFERROR(VLOOKUP(C2678,{'2026'!B:B,'2026'!A:A},2,FALSE),""),
      ""
    )
  )
)</f>
        <v/>
      </c>
    </row>
    <row r="2679" ht="22.5" customHeight="1">
      <c r="A2679" s="350"/>
      <c r="B2679" s="350"/>
      <c r="C2679" s="350"/>
      <c r="D2679" s="350"/>
      <c r="E2679" s="350"/>
      <c r="F2679" s="350"/>
      <c r="G2679" s="350"/>
      <c r="H2679" s="350"/>
      <c r="I2679" s="350"/>
      <c r="J2679" s="350" t="str">
        <f t="array" ref="J2679">IF(C2679="","",
  IF(LEFT(C2679,4)="2025",
    IFERROR(VLOOKUP(C2679,{'2025'!B:B,'2025'!A:A},2,FALSE),""),
    IF(LEFT(C2679,4)="2026",
      IFERROR(VLOOKUP(C2679,{'2026'!B:B,'2026'!A:A},2,FALSE),""),
      ""
    )
  )
)</f>
        <v/>
      </c>
    </row>
    <row r="2680" ht="22.5" customHeight="1">
      <c r="A2680" s="350"/>
      <c r="B2680" s="350"/>
      <c r="C2680" s="350"/>
      <c r="D2680" s="350"/>
      <c r="E2680" s="350"/>
      <c r="F2680" s="350"/>
      <c r="G2680" s="350"/>
      <c r="H2680" s="350"/>
      <c r="I2680" s="350"/>
      <c r="J2680" s="350" t="str">
        <f t="array" ref="J2680">IF(C2680="","",
  IF(LEFT(C2680,4)="2025",
    IFERROR(VLOOKUP(C2680,{'2025'!B:B,'2025'!A:A},2,FALSE),""),
    IF(LEFT(C2680,4)="2026",
      IFERROR(VLOOKUP(C2680,{'2026'!B:B,'2026'!A:A},2,FALSE),""),
      ""
    )
  )
)</f>
        <v/>
      </c>
    </row>
    <row r="2681" ht="22.5" customHeight="1">
      <c r="A2681" s="350"/>
      <c r="B2681" s="350"/>
      <c r="C2681" s="350"/>
      <c r="D2681" s="350"/>
      <c r="E2681" s="350"/>
      <c r="F2681" s="350"/>
      <c r="G2681" s="350"/>
      <c r="H2681" s="350"/>
      <c r="I2681" s="350"/>
      <c r="J2681" s="350" t="str">
        <f t="array" ref="J2681">IF(C2681="","",
  IF(LEFT(C2681,4)="2025",
    IFERROR(VLOOKUP(C2681,{'2025'!B:B,'2025'!A:A},2,FALSE),""),
    IF(LEFT(C2681,4)="2026",
      IFERROR(VLOOKUP(C2681,{'2026'!B:B,'2026'!A:A},2,FALSE),""),
      ""
    )
  )
)</f>
        <v/>
      </c>
    </row>
    <row r="2682" ht="22.5" customHeight="1">
      <c r="A2682" s="350"/>
      <c r="B2682" s="350"/>
      <c r="C2682" s="350"/>
      <c r="D2682" s="350"/>
      <c r="E2682" s="350"/>
      <c r="F2682" s="350"/>
      <c r="G2682" s="350"/>
      <c r="H2682" s="350"/>
      <c r="I2682" s="350"/>
      <c r="J2682" s="350" t="str">
        <f t="array" ref="J2682">IF(C2682="","",
  IF(LEFT(C2682,4)="2025",
    IFERROR(VLOOKUP(C2682,{'2025'!B:B,'2025'!A:A},2,FALSE),""),
    IF(LEFT(C2682,4)="2026",
      IFERROR(VLOOKUP(C2682,{'2026'!B:B,'2026'!A:A},2,FALSE),""),
      ""
    )
  )
)</f>
        <v/>
      </c>
    </row>
    <row r="2683" ht="22.5" customHeight="1">
      <c r="A2683" s="350"/>
      <c r="B2683" s="350"/>
      <c r="C2683" s="350"/>
      <c r="D2683" s="350"/>
      <c r="E2683" s="350"/>
      <c r="F2683" s="350"/>
      <c r="G2683" s="350"/>
      <c r="H2683" s="350"/>
      <c r="I2683" s="350"/>
      <c r="J2683" s="350" t="str">
        <f t="array" ref="J2683">IF(C2683="","",
  IF(LEFT(C2683,4)="2025",
    IFERROR(VLOOKUP(C2683,{'2025'!B:B,'2025'!A:A},2,FALSE),""),
    IF(LEFT(C2683,4)="2026",
      IFERROR(VLOOKUP(C2683,{'2026'!B:B,'2026'!A:A},2,FALSE),""),
      ""
    )
  )
)</f>
        <v/>
      </c>
    </row>
    <row r="2684" ht="22.5" customHeight="1">
      <c r="A2684" s="350"/>
      <c r="B2684" s="350"/>
      <c r="C2684" s="350"/>
      <c r="D2684" s="350"/>
      <c r="E2684" s="350"/>
      <c r="F2684" s="350"/>
      <c r="G2684" s="350"/>
      <c r="H2684" s="350"/>
      <c r="I2684" s="350"/>
      <c r="J2684" s="350" t="str">
        <f t="array" ref="J2684">IF(C2684="","",
  IF(LEFT(C2684,4)="2025",
    IFERROR(VLOOKUP(C2684,{'2025'!B:B,'2025'!A:A},2,FALSE),""),
    IF(LEFT(C2684,4)="2026",
      IFERROR(VLOOKUP(C2684,{'2026'!B:B,'2026'!A:A},2,FALSE),""),
      ""
    )
  )
)</f>
        <v/>
      </c>
    </row>
    <row r="2685" ht="22.5" customHeight="1">
      <c r="A2685" s="350"/>
      <c r="B2685" s="350"/>
      <c r="C2685" s="350"/>
      <c r="D2685" s="350"/>
      <c r="E2685" s="350"/>
      <c r="F2685" s="350"/>
      <c r="G2685" s="350"/>
      <c r="H2685" s="350"/>
      <c r="I2685" s="350"/>
      <c r="J2685" s="350" t="str">
        <f t="array" ref="J2685">IF(C2685="","",
  IF(LEFT(C2685,4)="2025",
    IFERROR(VLOOKUP(C2685,{'2025'!B:B,'2025'!A:A},2,FALSE),""),
    IF(LEFT(C2685,4)="2026",
      IFERROR(VLOOKUP(C2685,{'2026'!B:B,'2026'!A:A},2,FALSE),""),
      ""
    )
  )
)</f>
        <v/>
      </c>
    </row>
    <row r="2686" ht="22.5" customHeight="1">
      <c r="A2686" s="350"/>
      <c r="B2686" s="350"/>
      <c r="C2686" s="350"/>
      <c r="D2686" s="350"/>
      <c r="E2686" s="350"/>
      <c r="F2686" s="350"/>
      <c r="G2686" s="350"/>
      <c r="H2686" s="350"/>
      <c r="I2686" s="350"/>
      <c r="J2686" s="350" t="str">
        <f t="array" ref="J2686">IF(C2686="","",
  IF(LEFT(C2686,4)="2025",
    IFERROR(VLOOKUP(C2686,{'2025'!B:B,'2025'!A:A},2,FALSE),""),
    IF(LEFT(C2686,4)="2026",
      IFERROR(VLOOKUP(C2686,{'2026'!B:B,'2026'!A:A},2,FALSE),""),
      ""
    )
  )
)</f>
        <v/>
      </c>
    </row>
    <row r="2687" ht="22.5" customHeight="1">
      <c r="A2687" s="350"/>
      <c r="B2687" s="350"/>
      <c r="C2687" s="350"/>
      <c r="D2687" s="350"/>
      <c r="E2687" s="350"/>
      <c r="F2687" s="350"/>
      <c r="G2687" s="350"/>
      <c r="H2687" s="350"/>
      <c r="I2687" s="350"/>
      <c r="J2687" s="350" t="str">
        <f t="array" ref="J2687">IF(C2687="","",
  IF(LEFT(C2687,4)="2025",
    IFERROR(VLOOKUP(C2687,{'2025'!B:B,'2025'!A:A},2,FALSE),""),
    IF(LEFT(C2687,4)="2026",
      IFERROR(VLOOKUP(C2687,{'2026'!B:B,'2026'!A:A},2,FALSE),""),
      ""
    )
  )
)</f>
        <v/>
      </c>
    </row>
    <row r="2688" ht="22.5" customHeight="1">
      <c r="A2688" s="350"/>
      <c r="B2688" s="350"/>
      <c r="C2688" s="350"/>
      <c r="D2688" s="350"/>
      <c r="E2688" s="350"/>
      <c r="F2688" s="350"/>
      <c r="G2688" s="350"/>
      <c r="H2688" s="350"/>
      <c r="I2688" s="350"/>
      <c r="J2688" s="350" t="str">
        <f t="array" ref="J2688">IF(C2688="","",
  IF(LEFT(C2688,4)="2025",
    IFERROR(VLOOKUP(C2688,{'2025'!B:B,'2025'!A:A},2,FALSE),""),
    IF(LEFT(C2688,4)="2026",
      IFERROR(VLOOKUP(C2688,{'2026'!B:B,'2026'!A:A},2,FALSE),""),
      ""
    )
  )
)</f>
        <v/>
      </c>
    </row>
    <row r="2689" ht="22.5" customHeight="1">
      <c r="A2689" s="350"/>
      <c r="B2689" s="350"/>
      <c r="C2689" s="350"/>
      <c r="D2689" s="350"/>
      <c r="E2689" s="350"/>
      <c r="F2689" s="350"/>
      <c r="G2689" s="350"/>
      <c r="H2689" s="350"/>
      <c r="I2689" s="350"/>
      <c r="J2689" s="350" t="str">
        <f t="array" ref="J2689">IF(C2689="","",
  IF(LEFT(C2689,4)="2025",
    IFERROR(VLOOKUP(C2689,{'2025'!B:B,'2025'!A:A},2,FALSE),""),
    IF(LEFT(C2689,4)="2026",
      IFERROR(VLOOKUP(C2689,{'2026'!B:B,'2026'!A:A},2,FALSE),""),
      ""
    )
  )
)</f>
        <v/>
      </c>
    </row>
    <row r="2690" ht="22.5" customHeight="1">
      <c r="A2690" s="350"/>
      <c r="B2690" s="350"/>
      <c r="C2690" s="350"/>
      <c r="D2690" s="350"/>
      <c r="E2690" s="350"/>
      <c r="F2690" s="350"/>
      <c r="G2690" s="350"/>
      <c r="H2690" s="350"/>
      <c r="I2690" s="350"/>
      <c r="J2690" s="350" t="str">
        <f t="array" ref="J2690">IF(C2690="","",
  IF(LEFT(C2690,4)="2025",
    IFERROR(VLOOKUP(C2690,{'2025'!B:B,'2025'!A:A},2,FALSE),""),
    IF(LEFT(C2690,4)="2026",
      IFERROR(VLOOKUP(C2690,{'2026'!B:B,'2026'!A:A},2,FALSE),""),
      ""
    )
  )
)</f>
        <v/>
      </c>
    </row>
    <row r="2691" ht="22.5" customHeight="1">
      <c r="A2691" s="350"/>
      <c r="B2691" s="350"/>
      <c r="C2691" s="350"/>
      <c r="D2691" s="350"/>
      <c r="E2691" s="350"/>
      <c r="F2691" s="350"/>
      <c r="G2691" s="350"/>
      <c r="H2691" s="350"/>
      <c r="I2691" s="350"/>
      <c r="J2691" s="350" t="str">
        <f t="array" ref="J2691">IF(C2691="","",
  IF(LEFT(C2691,4)="2025",
    IFERROR(VLOOKUP(C2691,{'2025'!B:B,'2025'!A:A},2,FALSE),""),
    IF(LEFT(C2691,4)="2026",
      IFERROR(VLOOKUP(C2691,{'2026'!B:B,'2026'!A:A},2,FALSE),""),
      ""
    )
  )
)</f>
        <v/>
      </c>
    </row>
    <row r="2692" ht="22.5" customHeight="1">
      <c r="A2692" s="350"/>
      <c r="B2692" s="350"/>
      <c r="C2692" s="350"/>
      <c r="D2692" s="350"/>
      <c r="E2692" s="350"/>
      <c r="F2692" s="350"/>
      <c r="G2692" s="350"/>
      <c r="H2692" s="350"/>
      <c r="I2692" s="350"/>
      <c r="J2692" s="350" t="str">
        <f t="array" ref="J2692">IF(C2692="","",
  IF(LEFT(C2692,4)="2025",
    IFERROR(VLOOKUP(C2692,{'2025'!B:B,'2025'!A:A},2,FALSE),""),
    IF(LEFT(C2692,4)="2026",
      IFERROR(VLOOKUP(C2692,{'2026'!B:B,'2026'!A:A},2,FALSE),""),
      ""
    )
  )
)</f>
        <v/>
      </c>
    </row>
    <row r="2693" ht="22.5" customHeight="1">
      <c r="A2693" s="350"/>
      <c r="B2693" s="350"/>
      <c r="C2693" s="350"/>
      <c r="D2693" s="350"/>
      <c r="E2693" s="350"/>
      <c r="F2693" s="350"/>
      <c r="G2693" s="350"/>
      <c r="H2693" s="350"/>
      <c r="I2693" s="350"/>
      <c r="J2693" s="350" t="str">
        <f t="array" ref="J2693">IF(C2693="","",
  IF(LEFT(C2693,4)="2025",
    IFERROR(VLOOKUP(C2693,{'2025'!B:B,'2025'!A:A},2,FALSE),""),
    IF(LEFT(C2693,4)="2026",
      IFERROR(VLOOKUP(C2693,{'2026'!B:B,'2026'!A:A},2,FALSE),""),
      ""
    )
  )
)</f>
        <v/>
      </c>
    </row>
    <row r="2694" ht="22.5" customHeight="1">
      <c r="A2694" s="350"/>
      <c r="B2694" s="350"/>
      <c r="C2694" s="350"/>
      <c r="D2694" s="350"/>
      <c r="E2694" s="350"/>
      <c r="F2694" s="350"/>
      <c r="G2694" s="350"/>
      <c r="H2694" s="350"/>
      <c r="I2694" s="350"/>
      <c r="J2694" s="350" t="str">
        <f t="array" ref="J2694">IF(C2694="","",
  IF(LEFT(C2694,4)="2025",
    IFERROR(VLOOKUP(C2694,{'2025'!B:B,'2025'!A:A},2,FALSE),""),
    IF(LEFT(C2694,4)="2026",
      IFERROR(VLOOKUP(C2694,{'2026'!B:B,'2026'!A:A},2,FALSE),""),
      ""
    )
  )
)</f>
        <v/>
      </c>
    </row>
    <row r="2695" ht="22.5" customHeight="1">
      <c r="A2695" s="350"/>
      <c r="B2695" s="350"/>
      <c r="C2695" s="350"/>
      <c r="D2695" s="350"/>
      <c r="E2695" s="350"/>
      <c r="F2695" s="350"/>
      <c r="G2695" s="350"/>
      <c r="H2695" s="350"/>
      <c r="I2695" s="350"/>
      <c r="J2695" s="350" t="str">
        <f t="array" ref="J2695">IF(C2695="","",
  IF(LEFT(C2695,4)="2025",
    IFERROR(VLOOKUP(C2695,{'2025'!B:B,'2025'!A:A},2,FALSE),""),
    IF(LEFT(C2695,4)="2026",
      IFERROR(VLOOKUP(C2695,{'2026'!B:B,'2026'!A:A},2,FALSE),""),
      ""
    )
  )
)</f>
        <v/>
      </c>
    </row>
    <row r="2696" ht="22.5" customHeight="1">
      <c r="A2696" s="350"/>
      <c r="B2696" s="350"/>
      <c r="C2696" s="350"/>
      <c r="D2696" s="350"/>
      <c r="E2696" s="350"/>
      <c r="F2696" s="350"/>
      <c r="G2696" s="350"/>
      <c r="H2696" s="350"/>
      <c r="I2696" s="350"/>
      <c r="J2696" s="350" t="str">
        <f t="array" ref="J2696">IF(C2696="","",
  IF(LEFT(C2696,4)="2025",
    IFERROR(VLOOKUP(C2696,{'2025'!B:B,'2025'!A:A},2,FALSE),""),
    IF(LEFT(C2696,4)="2026",
      IFERROR(VLOOKUP(C2696,{'2026'!B:B,'2026'!A:A},2,FALSE),""),
      ""
    )
  )
)</f>
        <v/>
      </c>
    </row>
    <row r="2697" ht="22.5" customHeight="1">
      <c r="A2697" s="350"/>
      <c r="B2697" s="350"/>
      <c r="C2697" s="350"/>
      <c r="D2697" s="350"/>
      <c r="E2697" s="350"/>
      <c r="F2697" s="350"/>
      <c r="G2697" s="350"/>
      <c r="H2697" s="350"/>
      <c r="I2697" s="350"/>
      <c r="J2697" s="350" t="str">
        <f t="array" ref="J2697">IF(C2697="","",
  IF(LEFT(C2697,4)="2025",
    IFERROR(VLOOKUP(C2697,{'2025'!B:B,'2025'!A:A},2,FALSE),""),
    IF(LEFT(C2697,4)="2026",
      IFERROR(VLOOKUP(C2697,{'2026'!B:B,'2026'!A:A},2,FALSE),""),
      ""
    )
  )
)</f>
        <v/>
      </c>
    </row>
    <row r="2698" ht="22.5" customHeight="1">
      <c r="A2698" s="350"/>
      <c r="B2698" s="350"/>
      <c r="C2698" s="350"/>
      <c r="D2698" s="350"/>
      <c r="E2698" s="350"/>
      <c r="F2698" s="350"/>
      <c r="G2698" s="350"/>
      <c r="H2698" s="350"/>
      <c r="I2698" s="350"/>
      <c r="J2698" s="350" t="str">
        <f t="array" ref="J2698">IF(C2698="","",
  IF(LEFT(C2698,4)="2025",
    IFERROR(VLOOKUP(C2698,{'2025'!B:B,'2025'!A:A},2,FALSE),""),
    IF(LEFT(C2698,4)="2026",
      IFERROR(VLOOKUP(C2698,{'2026'!B:B,'2026'!A:A},2,FALSE),""),
      ""
    )
  )
)</f>
        <v/>
      </c>
    </row>
    <row r="2699" ht="22.5" customHeight="1">
      <c r="A2699" s="350"/>
      <c r="B2699" s="350"/>
      <c r="C2699" s="350"/>
      <c r="D2699" s="350"/>
      <c r="E2699" s="350"/>
      <c r="F2699" s="350"/>
      <c r="G2699" s="350"/>
      <c r="H2699" s="350"/>
      <c r="I2699" s="350"/>
      <c r="J2699" s="350" t="str">
        <f t="array" ref="J2699">IF(C2699="","",
  IF(LEFT(C2699,4)="2025",
    IFERROR(VLOOKUP(C2699,{'2025'!B:B,'2025'!A:A},2,FALSE),""),
    IF(LEFT(C2699,4)="2026",
      IFERROR(VLOOKUP(C2699,{'2026'!B:B,'2026'!A:A},2,FALSE),""),
      ""
    )
  )
)</f>
        <v/>
      </c>
    </row>
    <row r="2700" ht="22.5" customHeight="1">
      <c r="A2700" s="350"/>
      <c r="B2700" s="350"/>
      <c r="C2700" s="350"/>
      <c r="D2700" s="350"/>
      <c r="E2700" s="350"/>
      <c r="F2700" s="350"/>
      <c r="G2700" s="350"/>
      <c r="H2700" s="350"/>
      <c r="I2700" s="350"/>
      <c r="J2700" s="350" t="str">
        <f t="array" ref="J2700">IF(C2700="","",
  IF(LEFT(C2700,4)="2025",
    IFERROR(VLOOKUP(C2700,{'2025'!B:B,'2025'!A:A},2,FALSE),""),
    IF(LEFT(C2700,4)="2026",
      IFERROR(VLOOKUP(C2700,{'2026'!B:B,'2026'!A:A},2,FALSE),""),
      ""
    )
  )
)</f>
        <v/>
      </c>
    </row>
    <row r="2701" ht="22.5" customHeight="1">
      <c r="A2701" s="350"/>
      <c r="B2701" s="350"/>
      <c r="C2701" s="350"/>
      <c r="D2701" s="350"/>
      <c r="E2701" s="350"/>
      <c r="F2701" s="350"/>
      <c r="G2701" s="350"/>
      <c r="H2701" s="350"/>
      <c r="I2701" s="350"/>
      <c r="J2701" s="350" t="str">
        <f t="array" ref="J2701">IF(C2701="","",
  IF(LEFT(C2701,4)="2025",
    IFERROR(VLOOKUP(C2701,{'2025'!B:B,'2025'!A:A},2,FALSE),""),
    IF(LEFT(C2701,4)="2026",
      IFERROR(VLOOKUP(C2701,{'2026'!B:B,'2026'!A:A},2,FALSE),""),
      ""
    )
  )
)</f>
        <v/>
      </c>
    </row>
    <row r="2702" ht="22.5" customHeight="1">
      <c r="A2702" s="350"/>
      <c r="B2702" s="350"/>
      <c r="C2702" s="350"/>
      <c r="D2702" s="350"/>
      <c r="E2702" s="350"/>
      <c r="F2702" s="350"/>
      <c r="G2702" s="350"/>
      <c r="H2702" s="350"/>
      <c r="I2702" s="350"/>
      <c r="J2702" s="350" t="str">
        <f t="array" ref="J2702">IF(C2702="","",
  IF(LEFT(C2702,4)="2025",
    IFERROR(VLOOKUP(C2702,{'2025'!B:B,'2025'!A:A},2,FALSE),""),
    IF(LEFT(C2702,4)="2026",
      IFERROR(VLOOKUP(C2702,{'2026'!B:B,'2026'!A:A},2,FALSE),""),
      ""
    )
  )
)</f>
        <v/>
      </c>
    </row>
    <row r="2703" ht="22.5" customHeight="1">
      <c r="A2703" s="350"/>
      <c r="B2703" s="350"/>
      <c r="C2703" s="350"/>
      <c r="D2703" s="350"/>
      <c r="E2703" s="350"/>
      <c r="F2703" s="350"/>
      <c r="G2703" s="350"/>
      <c r="H2703" s="350"/>
      <c r="I2703" s="350"/>
      <c r="J2703" s="350" t="str">
        <f t="array" ref="J2703">IF(C2703="","",
  IF(LEFT(C2703,4)="2025",
    IFERROR(VLOOKUP(C2703,{'2025'!B:B,'2025'!A:A},2,FALSE),""),
    IF(LEFT(C2703,4)="2026",
      IFERROR(VLOOKUP(C2703,{'2026'!B:B,'2026'!A:A},2,FALSE),""),
      ""
    )
  )
)</f>
        <v/>
      </c>
    </row>
    <row r="2704" ht="22.5" customHeight="1">
      <c r="A2704" s="350"/>
      <c r="B2704" s="350"/>
      <c r="C2704" s="350"/>
      <c r="D2704" s="350"/>
      <c r="E2704" s="350"/>
      <c r="F2704" s="350"/>
      <c r="G2704" s="350"/>
      <c r="H2704" s="350"/>
      <c r="I2704" s="350"/>
      <c r="J2704" s="350" t="str">
        <f t="array" ref="J2704">IF(C2704="","",
  IF(LEFT(C2704,4)="2025",
    IFERROR(VLOOKUP(C2704,{'2025'!B:B,'2025'!A:A},2,FALSE),""),
    IF(LEFT(C2704,4)="2026",
      IFERROR(VLOOKUP(C2704,{'2026'!B:B,'2026'!A:A},2,FALSE),""),
      ""
    )
  )
)</f>
        <v/>
      </c>
    </row>
    <row r="2705" ht="22.5" customHeight="1">
      <c r="A2705" s="350"/>
      <c r="B2705" s="350"/>
      <c r="C2705" s="350"/>
      <c r="D2705" s="350"/>
      <c r="E2705" s="350"/>
      <c r="F2705" s="350"/>
      <c r="G2705" s="350"/>
      <c r="H2705" s="350"/>
      <c r="I2705" s="350"/>
      <c r="J2705" s="350" t="str">
        <f t="array" ref="J2705">IF(C2705="","",
  IF(LEFT(C2705,4)="2025",
    IFERROR(VLOOKUP(C2705,{'2025'!B:B,'2025'!A:A},2,FALSE),""),
    IF(LEFT(C2705,4)="2026",
      IFERROR(VLOOKUP(C2705,{'2026'!B:B,'2026'!A:A},2,FALSE),""),
      ""
    )
  )
)</f>
        <v/>
      </c>
    </row>
    <row r="2706" ht="22.5" customHeight="1">
      <c r="A2706" s="350"/>
      <c r="B2706" s="350"/>
      <c r="C2706" s="350"/>
      <c r="D2706" s="350"/>
      <c r="E2706" s="350"/>
      <c r="F2706" s="350"/>
      <c r="G2706" s="350"/>
      <c r="H2706" s="350"/>
      <c r="I2706" s="350"/>
      <c r="J2706" s="350" t="str">
        <f t="array" ref="J2706">IF(C2706="","",
  IF(LEFT(C2706,4)="2025",
    IFERROR(VLOOKUP(C2706,{'2025'!B:B,'2025'!A:A},2,FALSE),""),
    IF(LEFT(C2706,4)="2026",
      IFERROR(VLOOKUP(C2706,{'2026'!B:B,'2026'!A:A},2,FALSE),""),
      ""
    )
  )
)</f>
        <v/>
      </c>
    </row>
    <row r="2707" ht="22.5" customHeight="1">
      <c r="A2707" s="350"/>
      <c r="B2707" s="350"/>
      <c r="C2707" s="350"/>
      <c r="D2707" s="350"/>
      <c r="E2707" s="350"/>
      <c r="F2707" s="350"/>
      <c r="G2707" s="350"/>
      <c r="H2707" s="350"/>
      <c r="I2707" s="350"/>
      <c r="J2707" s="350" t="str">
        <f t="array" ref="J2707">IF(C2707="","",
  IF(LEFT(C2707,4)="2025",
    IFERROR(VLOOKUP(C2707,{'2025'!B:B,'2025'!A:A},2,FALSE),""),
    IF(LEFT(C2707,4)="2026",
      IFERROR(VLOOKUP(C2707,{'2026'!B:B,'2026'!A:A},2,FALSE),""),
      ""
    )
  )
)</f>
        <v/>
      </c>
    </row>
    <row r="2708" ht="22.5" customHeight="1">
      <c r="A2708" s="350"/>
      <c r="B2708" s="350"/>
      <c r="C2708" s="350"/>
      <c r="D2708" s="350"/>
      <c r="E2708" s="350"/>
      <c r="F2708" s="350"/>
      <c r="G2708" s="350"/>
      <c r="H2708" s="350"/>
      <c r="I2708" s="350"/>
      <c r="J2708" s="350" t="str">
        <f t="array" ref="J2708">IF(C2708="","",
  IF(LEFT(C2708,4)="2025",
    IFERROR(VLOOKUP(C2708,{'2025'!B:B,'2025'!A:A},2,FALSE),""),
    IF(LEFT(C2708,4)="2026",
      IFERROR(VLOOKUP(C2708,{'2026'!B:B,'2026'!A:A},2,FALSE),""),
      ""
    )
  )
)</f>
        <v/>
      </c>
    </row>
    <row r="2709" ht="22.5" customHeight="1">
      <c r="A2709" s="350"/>
      <c r="B2709" s="350"/>
      <c r="C2709" s="350"/>
      <c r="D2709" s="350"/>
      <c r="E2709" s="350"/>
      <c r="F2709" s="350"/>
      <c r="G2709" s="350"/>
      <c r="H2709" s="350"/>
      <c r="I2709" s="350"/>
      <c r="J2709" s="350" t="str">
        <f t="array" ref="J2709">IF(C2709="","",
  IF(LEFT(C2709,4)="2025",
    IFERROR(VLOOKUP(C2709,{'2025'!B:B,'2025'!A:A},2,FALSE),""),
    IF(LEFT(C2709,4)="2026",
      IFERROR(VLOOKUP(C2709,{'2026'!B:B,'2026'!A:A},2,FALSE),""),
      ""
    )
  )
)</f>
        <v/>
      </c>
    </row>
    <row r="2710" ht="22.5" customHeight="1">
      <c r="A2710" s="350"/>
      <c r="B2710" s="350"/>
      <c r="C2710" s="350"/>
      <c r="D2710" s="350"/>
      <c r="E2710" s="350"/>
      <c r="F2710" s="350"/>
      <c r="G2710" s="350"/>
      <c r="H2710" s="350"/>
      <c r="I2710" s="350"/>
      <c r="J2710" s="350" t="str">
        <f t="array" ref="J2710">IF(C2710="","",
  IF(LEFT(C2710,4)="2025",
    IFERROR(VLOOKUP(C2710,{'2025'!B:B,'2025'!A:A},2,FALSE),""),
    IF(LEFT(C2710,4)="2026",
      IFERROR(VLOOKUP(C2710,{'2026'!B:B,'2026'!A:A},2,FALSE),""),
      ""
    )
  )
)</f>
        <v/>
      </c>
    </row>
    <row r="2711" ht="22.5" customHeight="1">
      <c r="A2711" s="350"/>
      <c r="B2711" s="350"/>
      <c r="C2711" s="350"/>
      <c r="D2711" s="350"/>
      <c r="E2711" s="350"/>
      <c r="F2711" s="350"/>
      <c r="G2711" s="350"/>
      <c r="H2711" s="350"/>
      <c r="I2711" s="350"/>
      <c r="J2711" s="350" t="str">
        <f t="array" ref="J2711">IF(C2711="","",
  IF(LEFT(C2711,4)="2025",
    IFERROR(VLOOKUP(C2711,{'2025'!B:B,'2025'!A:A},2,FALSE),""),
    IF(LEFT(C2711,4)="2026",
      IFERROR(VLOOKUP(C2711,{'2026'!B:B,'2026'!A:A},2,FALSE),""),
      ""
    )
  )
)</f>
        <v/>
      </c>
    </row>
    <row r="2712" ht="22.5" customHeight="1">
      <c r="A2712" s="350"/>
      <c r="B2712" s="350"/>
      <c r="C2712" s="350"/>
      <c r="D2712" s="350"/>
      <c r="E2712" s="350"/>
      <c r="F2712" s="350"/>
      <c r="G2712" s="350"/>
      <c r="H2712" s="350"/>
      <c r="I2712" s="350"/>
      <c r="J2712" s="350" t="str">
        <f t="array" ref="J2712">IF(C2712="","",
  IF(LEFT(C2712,4)="2025",
    IFERROR(VLOOKUP(C2712,{'2025'!B:B,'2025'!A:A},2,FALSE),""),
    IF(LEFT(C2712,4)="2026",
      IFERROR(VLOOKUP(C2712,{'2026'!B:B,'2026'!A:A},2,FALSE),""),
      ""
    )
  )
)</f>
        <v/>
      </c>
    </row>
    <row r="2713" ht="22.5" customHeight="1">
      <c r="A2713" s="350"/>
      <c r="B2713" s="350"/>
      <c r="C2713" s="350"/>
      <c r="D2713" s="350"/>
      <c r="E2713" s="350"/>
      <c r="F2713" s="350"/>
      <c r="G2713" s="350"/>
      <c r="H2713" s="350"/>
      <c r="I2713" s="350"/>
      <c r="J2713" s="350" t="str">
        <f t="array" ref="J2713">IF(C2713="","",
  IF(LEFT(C2713,4)="2025",
    IFERROR(VLOOKUP(C2713,{'2025'!B:B,'2025'!A:A},2,FALSE),""),
    IF(LEFT(C2713,4)="2026",
      IFERROR(VLOOKUP(C2713,{'2026'!B:B,'2026'!A:A},2,FALSE),""),
      ""
    )
  )
)</f>
        <v/>
      </c>
    </row>
    <row r="2714" ht="22.5" customHeight="1">
      <c r="A2714" s="350"/>
      <c r="B2714" s="350"/>
      <c r="C2714" s="350"/>
      <c r="D2714" s="350"/>
      <c r="E2714" s="350"/>
      <c r="F2714" s="350"/>
      <c r="G2714" s="350"/>
      <c r="H2714" s="350"/>
      <c r="I2714" s="350"/>
      <c r="J2714" s="350" t="str">
        <f t="array" ref="J2714">IF(C2714="","",
  IF(LEFT(C2714,4)="2025",
    IFERROR(VLOOKUP(C2714,{'2025'!B:B,'2025'!A:A},2,FALSE),""),
    IF(LEFT(C2714,4)="2026",
      IFERROR(VLOOKUP(C2714,{'2026'!B:B,'2026'!A:A},2,FALSE),""),
      ""
    )
  )
)</f>
        <v/>
      </c>
    </row>
    <row r="2715" ht="22.5" customHeight="1">
      <c r="A2715" s="350"/>
      <c r="B2715" s="350"/>
      <c r="C2715" s="350"/>
      <c r="D2715" s="350"/>
      <c r="E2715" s="350"/>
      <c r="F2715" s="350"/>
      <c r="G2715" s="350"/>
      <c r="H2715" s="350"/>
      <c r="I2715" s="350"/>
      <c r="J2715" s="350" t="str">
        <f t="array" ref="J2715">IF(C2715="","",
  IF(LEFT(C2715,4)="2025",
    IFERROR(VLOOKUP(C2715,{'2025'!B:B,'2025'!A:A},2,FALSE),""),
    IF(LEFT(C2715,4)="2026",
      IFERROR(VLOOKUP(C2715,{'2026'!B:B,'2026'!A:A},2,FALSE),""),
      ""
    )
  )
)</f>
        <v/>
      </c>
    </row>
    <row r="2716" ht="22.5" customHeight="1">
      <c r="A2716" s="350"/>
      <c r="B2716" s="350"/>
      <c r="C2716" s="350"/>
      <c r="D2716" s="350"/>
      <c r="E2716" s="350"/>
      <c r="F2716" s="350"/>
      <c r="G2716" s="350"/>
      <c r="H2716" s="350"/>
      <c r="I2716" s="350"/>
      <c r="J2716" s="350" t="str">
        <f t="array" ref="J2716">IF(C2716="","",
  IF(LEFT(C2716,4)="2025",
    IFERROR(VLOOKUP(C2716,{'2025'!B:B,'2025'!A:A},2,FALSE),""),
    IF(LEFT(C2716,4)="2026",
      IFERROR(VLOOKUP(C2716,{'2026'!B:B,'2026'!A:A},2,FALSE),""),
      ""
    )
  )
)</f>
        <v/>
      </c>
    </row>
    <row r="2717" ht="22.5" customHeight="1">
      <c r="A2717" s="350"/>
      <c r="B2717" s="350"/>
      <c r="C2717" s="350"/>
      <c r="D2717" s="350"/>
      <c r="E2717" s="350"/>
      <c r="F2717" s="350"/>
      <c r="G2717" s="350"/>
      <c r="H2717" s="350"/>
      <c r="I2717" s="350"/>
      <c r="J2717" s="350" t="str">
        <f t="array" ref="J2717">IF(C2717="","",
  IF(LEFT(C2717,4)="2025",
    IFERROR(VLOOKUP(C2717,{'2025'!B:B,'2025'!A:A},2,FALSE),""),
    IF(LEFT(C2717,4)="2026",
      IFERROR(VLOOKUP(C2717,{'2026'!B:B,'2026'!A:A},2,FALSE),""),
      ""
    )
  )
)</f>
        <v/>
      </c>
    </row>
    <row r="2718" ht="22.5" customHeight="1">
      <c r="A2718" s="350"/>
      <c r="B2718" s="350"/>
      <c r="C2718" s="350"/>
      <c r="D2718" s="350"/>
      <c r="E2718" s="350"/>
      <c r="F2718" s="350"/>
      <c r="G2718" s="350"/>
      <c r="H2718" s="350"/>
      <c r="I2718" s="350"/>
      <c r="J2718" s="350" t="str">
        <f t="array" ref="J2718">IF(C2718="","",
  IF(LEFT(C2718,4)="2025",
    IFERROR(VLOOKUP(C2718,{'2025'!B:B,'2025'!A:A},2,FALSE),""),
    IF(LEFT(C2718,4)="2026",
      IFERROR(VLOOKUP(C2718,{'2026'!B:B,'2026'!A:A},2,FALSE),""),
      ""
    )
  )
)</f>
        <v/>
      </c>
    </row>
    <row r="2719" ht="22.5" customHeight="1">
      <c r="A2719" s="350"/>
      <c r="B2719" s="350"/>
      <c r="C2719" s="350"/>
      <c r="D2719" s="350"/>
      <c r="E2719" s="350"/>
      <c r="F2719" s="350"/>
      <c r="G2719" s="350"/>
      <c r="H2719" s="350"/>
      <c r="I2719" s="350"/>
      <c r="J2719" s="350" t="str">
        <f t="array" ref="J2719">IF(C2719="","",
  IF(LEFT(C2719,4)="2025",
    IFERROR(VLOOKUP(C2719,{'2025'!B:B,'2025'!A:A},2,FALSE),""),
    IF(LEFT(C2719,4)="2026",
      IFERROR(VLOOKUP(C2719,{'2026'!B:B,'2026'!A:A},2,FALSE),""),
      ""
    )
  )
)</f>
        <v/>
      </c>
    </row>
    <row r="2720" ht="22.5" customHeight="1">
      <c r="A2720" s="350"/>
      <c r="B2720" s="350"/>
      <c r="C2720" s="350"/>
      <c r="D2720" s="350"/>
      <c r="E2720" s="350"/>
      <c r="F2720" s="350"/>
      <c r="G2720" s="350"/>
      <c r="H2720" s="350"/>
      <c r="I2720" s="350"/>
      <c r="J2720" s="350" t="str">
        <f t="array" ref="J2720">IF(C2720="","",
  IF(LEFT(C2720,4)="2025",
    IFERROR(VLOOKUP(C2720,{'2025'!B:B,'2025'!A:A},2,FALSE),""),
    IF(LEFT(C2720,4)="2026",
      IFERROR(VLOOKUP(C2720,{'2026'!B:B,'2026'!A:A},2,FALSE),""),
      ""
    )
  )
)</f>
        <v/>
      </c>
    </row>
    <row r="2721" ht="22.5" customHeight="1">
      <c r="A2721" s="350"/>
      <c r="B2721" s="350"/>
      <c r="C2721" s="350"/>
      <c r="D2721" s="350"/>
      <c r="E2721" s="350"/>
      <c r="F2721" s="350"/>
      <c r="G2721" s="350"/>
      <c r="H2721" s="350"/>
      <c r="I2721" s="350"/>
      <c r="J2721" s="350" t="str">
        <f t="array" ref="J2721">IF(C2721="","",
  IF(LEFT(C2721,4)="2025",
    IFERROR(VLOOKUP(C2721,{'2025'!B:B,'2025'!A:A},2,FALSE),""),
    IF(LEFT(C2721,4)="2026",
      IFERROR(VLOOKUP(C2721,{'2026'!B:B,'2026'!A:A},2,FALSE),""),
      ""
    )
  )
)</f>
        <v/>
      </c>
    </row>
    <row r="2722" ht="22.5" customHeight="1">
      <c r="A2722" s="350"/>
      <c r="B2722" s="350"/>
      <c r="C2722" s="350"/>
      <c r="D2722" s="350"/>
      <c r="E2722" s="350"/>
      <c r="F2722" s="350"/>
      <c r="G2722" s="350"/>
      <c r="H2722" s="350"/>
      <c r="I2722" s="350"/>
      <c r="J2722" s="350" t="str">
        <f t="array" ref="J2722">IF(C2722="","",
  IF(LEFT(C2722,4)="2025",
    IFERROR(VLOOKUP(C2722,{'2025'!B:B,'2025'!A:A},2,FALSE),""),
    IF(LEFT(C2722,4)="2026",
      IFERROR(VLOOKUP(C2722,{'2026'!B:B,'2026'!A:A},2,FALSE),""),
      ""
    )
  )
)</f>
        <v/>
      </c>
    </row>
    <row r="2723" ht="22.5" customHeight="1">
      <c r="A2723" s="350"/>
      <c r="B2723" s="350"/>
      <c r="C2723" s="350"/>
      <c r="D2723" s="350"/>
      <c r="E2723" s="350"/>
      <c r="F2723" s="350"/>
      <c r="G2723" s="350"/>
      <c r="H2723" s="350"/>
      <c r="I2723" s="350"/>
      <c r="J2723" s="350" t="str">
        <f t="array" ref="J2723">IF(C2723="","",
  IF(LEFT(C2723,4)="2025",
    IFERROR(VLOOKUP(C2723,{'2025'!B:B,'2025'!A:A},2,FALSE),""),
    IF(LEFT(C2723,4)="2026",
      IFERROR(VLOOKUP(C2723,{'2026'!B:B,'2026'!A:A},2,FALSE),""),
      ""
    )
  )
)</f>
        <v/>
      </c>
    </row>
    <row r="2724" ht="22.5" customHeight="1">
      <c r="A2724" s="350"/>
      <c r="B2724" s="350"/>
      <c r="C2724" s="350"/>
      <c r="D2724" s="350"/>
      <c r="E2724" s="350"/>
      <c r="F2724" s="350"/>
      <c r="G2724" s="350"/>
      <c r="H2724" s="350"/>
      <c r="I2724" s="350"/>
      <c r="J2724" s="350" t="str">
        <f t="array" ref="J2724">IF(C2724="","",
  IF(LEFT(C2724,4)="2025",
    IFERROR(VLOOKUP(C2724,{'2025'!B:B,'2025'!A:A},2,FALSE),""),
    IF(LEFT(C2724,4)="2026",
      IFERROR(VLOOKUP(C2724,{'2026'!B:B,'2026'!A:A},2,FALSE),""),
      ""
    )
  )
)</f>
        <v/>
      </c>
    </row>
    <row r="2725" ht="22.5" customHeight="1">
      <c r="A2725" s="350"/>
      <c r="B2725" s="350"/>
      <c r="C2725" s="350"/>
      <c r="D2725" s="350"/>
      <c r="E2725" s="350"/>
      <c r="F2725" s="350"/>
      <c r="G2725" s="350"/>
      <c r="H2725" s="350"/>
      <c r="I2725" s="350"/>
      <c r="J2725" s="350" t="str">
        <f t="array" ref="J2725">IF(C2725="","",
  IF(LEFT(C2725,4)="2025",
    IFERROR(VLOOKUP(C2725,{'2025'!B:B,'2025'!A:A},2,FALSE),""),
    IF(LEFT(C2725,4)="2026",
      IFERROR(VLOOKUP(C2725,{'2026'!B:B,'2026'!A:A},2,FALSE),""),
      ""
    )
  )
)</f>
        <v/>
      </c>
    </row>
    <row r="2726" ht="22.5" customHeight="1">
      <c r="A2726" s="350"/>
      <c r="B2726" s="350"/>
      <c r="C2726" s="350"/>
      <c r="D2726" s="350"/>
      <c r="E2726" s="350"/>
      <c r="F2726" s="350"/>
      <c r="G2726" s="350"/>
      <c r="H2726" s="350"/>
      <c r="I2726" s="350"/>
      <c r="J2726" s="350" t="str">
        <f t="array" ref="J2726">IF(C2726="","",
  IF(LEFT(C2726,4)="2025",
    IFERROR(VLOOKUP(C2726,{'2025'!B:B,'2025'!A:A},2,FALSE),""),
    IF(LEFT(C2726,4)="2026",
      IFERROR(VLOOKUP(C2726,{'2026'!B:B,'2026'!A:A},2,FALSE),""),
      ""
    )
  )
)</f>
        <v/>
      </c>
    </row>
    <row r="2727" ht="22.5" customHeight="1">
      <c r="A2727" s="350"/>
      <c r="B2727" s="350"/>
      <c r="C2727" s="350"/>
      <c r="D2727" s="350"/>
      <c r="E2727" s="350"/>
      <c r="F2727" s="350"/>
      <c r="G2727" s="350"/>
      <c r="H2727" s="350"/>
      <c r="I2727" s="350"/>
      <c r="J2727" s="350" t="str">
        <f t="array" ref="J2727">IF(C2727="","",
  IF(LEFT(C2727,4)="2025",
    IFERROR(VLOOKUP(C2727,{'2025'!B:B,'2025'!A:A},2,FALSE),""),
    IF(LEFT(C2727,4)="2026",
      IFERROR(VLOOKUP(C2727,{'2026'!B:B,'2026'!A:A},2,FALSE),""),
      ""
    )
  )
)</f>
        <v/>
      </c>
    </row>
    <row r="2728" ht="22.5" customHeight="1">
      <c r="A2728" s="350"/>
      <c r="B2728" s="350"/>
      <c r="C2728" s="350"/>
      <c r="D2728" s="350"/>
      <c r="E2728" s="350"/>
      <c r="F2728" s="350"/>
      <c r="G2728" s="350"/>
      <c r="H2728" s="350"/>
      <c r="I2728" s="350"/>
      <c r="J2728" s="350" t="str">
        <f t="array" ref="J2728">IF(C2728="","",
  IF(LEFT(C2728,4)="2025",
    IFERROR(VLOOKUP(C2728,{'2025'!B:B,'2025'!A:A},2,FALSE),""),
    IF(LEFT(C2728,4)="2026",
      IFERROR(VLOOKUP(C2728,{'2026'!B:B,'2026'!A:A},2,FALSE),""),
      ""
    )
  )
)</f>
        <v/>
      </c>
    </row>
    <row r="2729" ht="22.5" customHeight="1">
      <c r="A2729" s="350"/>
      <c r="B2729" s="350"/>
      <c r="C2729" s="350"/>
      <c r="D2729" s="350"/>
      <c r="E2729" s="350"/>
      <c r="F2729" s="350"/>
      <c r="G2729" s="350"/>
      <c r="H2729" s="350"/>
      <c r="I2729" s="350"/>
      <c r="J2729" s="350" t="str">
        <f t="array" ref="J2729">IF(C2729="","",
  IF(LEFT(C2729,4)="2025",
    IFERROR(VLOOKUP(C2729,{'2025'!B:B,'2025'!A:A},2,FALSE),""),
    IF(LEFT(C2729,4)="2026",
      IFERROR(VLOOKUP(C2729,{'2026'!B:B,'2026'!A:A},2,FALSE),""),
      ""
    )
  )
)</f>
        <v/>
      </c>
    </row>
    <row r="2730" ht="22.5" customHeight="1">
      <c r="A2730" s="350"/>
      <c r="B2730" s="350"/>
      <c r="C2730" s="350"/>
      <c r="D2730" s="350"/>
      <c r="E2730" s="350"/>
      <c r="F2730" s="350"/>
      <c r="G2730" s="350"/>
      <c r="H2730" s="350"/>
      <c r="I2730" s="350"/>
      <c r="J2730" s="350" t="str">
        <f t="array" ref="J2730">IF(C2730="","",
  IF(LEFT(C2730,4)="2025",
    IFERROR(VLOOKUP(C2730,{'2025'!B:B,'2025'!A:A},2,FALSE),""),
    IF(LEFT(C2730,4)="2026",
      IFERROR(VLOOKUP(C2730,{'2026'!B:B,'2026'!A:A},2,FALSE),""),
      ""
    )
  )
)</f>
        <v/>
      </c>
    </row>
    <row r="2731" ht="22.5" customHeight="1">
      <c r="A2731" s="350"/>
      <c r="B2731" s="350"/>
      <c r="C2731" s="350"/>
      <c r="D2731" s="350"/>
      <c r="E2731" s="350"/>
      <c r="F2731" s="350"/>
      <c r="G2731" s="350"/>
      <c r="H2731" s="350"/>
      <c r="I2731" s="350"/>
      <c r="J2731" s="350" t="str">
        <f t="array" ref="J2731">IF(C2731="","",
  IF(LEFT(C2731,4)="2025",
    IFERROR(VLOOKUP(C2731,{'2025'!B:B,'2025'!A:A},2,FALSE),""),
    IF(LEFT(C2731,4)="2026",
      IFERROR(VLOOKUP(C2731,{'2026'!B:B,'2026'!A:A},2,FALSE),""),
      ""
    )
  )
)</f>
        <v/>
      </c>
    </row>
    <row r="2732" ht="22.5" customHeight="1">
      <c r="A2732" s="350"/>
      <c r="B2732" s="350"/>
      <c r="C2732" s="350"/>
      <c r="D2732" s="350"/>
      <c r="E2732" s="350"/>
      <c r="F2732" s="350"/>
      <c r="G2732" s="350"/>
      <c r="H2732" s="350"/>
      <c r="I2732" s="350"/>
      <c r="J2732" s="350" t="str">
        <f t="array" ref="J2732">IF(C2732="","",
  IF(LEFT(C2732,4)="2025",
    IFERROR(VLOOKUP(C2732,{'2025'!B:B,'2025'!A:A},2,FALSE),""),
    IF(LEFT(C2732,4)="2026",
      IFERROR(VLOOKUP(C2732,{'2026'!B:B,'2026'!A:A},2,FALSE),""),
      ""
    )
  )
)</f>
        <v/>
      </c>
    </row>
    <row r="2733" ht="22.5" customHeight="1">
      <c r="A2733" s="350"/>
      <c r="B2733" s="350"/>
      <c r="C2733" s="350"/>
      <c r="D2733" s="350"/>
      <c r="E2733" s="350"/>
      <c r="F2733" s="350"/>
      <c r="G2733" s="350"/>
      <c r="H2733" s="350"/>
      <c r="I2733" s="350"/>
      <c r="J2733" s="350" t="str">
        <f t="array" ref="J2733">IF(C2733="","",
  IF(LEFT(C2733,4)="2025",
    IFERROR(VLOOKUP(C2733,{'2025'!B:B,'2025'!A:A},2,FALSE),""),
    IF(LEFT(C2733,4)="2026",
      IFERROR(VLOOKUP(C2733,{'2026'!B:B,'2026'!A:A},2,FALSE),""),
      ""
    )
  )
)</f>
        <v/>
      </c>
    </row>
    <row r="2734" ht="22.5" customHeight="1">
      <c r="A2734" s="350"/>
      <c r="B2734" s="350"/>
      <c r="C2734" s="350"/>
      <c r="D2734" s="350"/>
      <c r="E2734" s="350"/>
      <c r="F2734" s="350"/>
      <c r="G2734" s="350"/>
      <c r="H2734" s="350"/>
      <c r="I2734" s="350"/>
      <c r="J2734" s="350" t="str">
        <f t="array" ref="J2734">IF(C2734="","",
  IF(LEFT(C2734,4)="2025",
    IFERROR(VLOOKUP(C2734,{'2025'!B:B,'2025'!A:A},2,FALSE),""),
    IF(LEFT(C2734,4)="2026",
      IFERROR(VLOOKUP(C2734,{'2026'!B:B,'2026'!A:A},2,FALSE),""),
      ""
    )
  )
)</f>
        <v/>
      </c>
    </row>
    <row r="2735" ht="22.5" customHeight="1">
      <c r="A2735" s="350"/>
      <c r="B2735" s="350"/>
      <c r="C2735" s="350"/>
      <c r="D2735" s="350"/>
      <c r="E2735" s="350"/>
      <c r="F2735" s="350"/>
      <c r="G2735" s="350"/>
      <c r="H2735" s="350"/>
      <c r="I2735" s="350"/>
      <c r="J2735" s="350" t="str">
        <f t="array" ref="J2735">IF(C2735="","",
  IF(LEFT(C2735,4)="2025",
    IFERROR(VLOOKUP(C2735,{'2025'!B:B,'2025'!A:A},2,FALSE),""),
    IF(LEFT(C2735,4)="2026",
      IFERROR(VLOOKUP(C2735,{'2026'!B:B,'2026'!A:A},2,FALSE),""),
      ""
    )
  )
)</f>
        <v/>
      </c>
    </row>
    <row r="2736" ht="22.5" customHeight="1">
      <c r="A2736" s="350"/>
      <c r="B2736" s="350"/>
      <c r="C2736" s="350"/>
      <c r="D2736" s="350"/>
      <c r="E2736" s="350"/>
      <c r="F2736" s="350"/>
      <c r="G2736" s="350"/>
      <c r="H2736" s="350"/>
      <c r="I2736" s="350"/>
      <c r="J2736" s="350" t="str">
        <f t="array" ref="J2736">IF(C2736="","",
  IF(LEFT(C2736,4)="2025",
    IFERROR(VLOOKUP(C2736,{'2025'!B:B,'2025'!A:A},2,FALSE),""),
    IF(LEFT(C2736,4)="2026",
      IFERROR(VLOOKUP(C2736,{'2026'!B:B,'2026'!A:A},2,FALSE),""),
      ""
    )
  )
)</f>
        <v/>
      </c>
    </row>
    <row r="2737" ht="22.5" customHeight="1">
      <c r="A2737" s="350"/>
      <c r="B2737" s="350"/>
      <c r="C2737" s="350"/>
      <c r="D2737" s="350"/>
      <c r="E2737" s="350"/>
      <c r="F2737" s="350"/>
      <c r="G2737" s="350"/>
      <c r="H2737" s="350"/>
      <c r="I2737" s="350"/>
      <c r="J2737" s="350" t="str">
        <f t="array" ref="J2737">IF(C2737="","",
  IF(LEFT(C2737,4)="2025",
    IFERROR(VLOOKUP(C2737,{'2025'!B:B,'2025'!A:A},2,FALSE),""),
    IF(LEFT(C2737,4)="2026",
      IFERROR(VLOOKUP(C2737,{'2026'!B:B,'2026'!A:A},2,FALSE),""),
      ""
    )
  )
)</f>
        <v/>
      </c>
    </row>
    <row r="2738" ht="22.5" customHeight="1">
      <c r="A2738" s="350"/>
      <c r="B2738" s="350"/>
      <c r="C2738" s="350"/>
      <c r="D2738" s="350"/>
      <c r="E2738" s="350"/>
      <c r="F2738" s="350"/>
      <c r="G2738" s="350"/>
      <c r="H2738" s="350"/>
      <c r="I2738" s="350"/>
      <c r="J2738" s="350" t="str">
        <f t="array" ref="J2738">IF(C2738="","",
  IF(LEFT(C2738,4)="2025",
    IFERROR(VLOOKUP(C2738,{'2025'!B:B,'2025'!A:A},2,FALSE),""),
    IF(LEFT(C2738,4)="2026",
      IFERROR(VLOOKUP(C2738,{'2026'!B:B,'2026'!A:A},2,FALSE),""),
      ""
    )
  )
)</f>
        <v/>
      </c>
    </row>
    <row r="2739" ht="22.5" customHeight="1">
      <c r="A2739" s="350"/>
      <c r="B2739" s="350"/>
      <c r="C2739" s="350"/>
      <c r="D2739" s="350"/>
      <c r="E2739" s="350"/>
      <c r="F2739" s="350"/>
      <c r="G2739" s="350"/>
      <c r="H2739" s="350"/>
      <c r="I2739" s="350"/>
      <c r="J2739" s="350" t="str">
        <f t="array" ref="J2739">IF(C2739="","",
  IF(LEFT(C2739,4)="2025",
    IFERROR(VLOOKUP(C2739,{'2025'!B:B,'2025'!A:A},2,FALSE),""),
    IF(LEFT(C2739,4)="2026",
      IFERROR(VLOOKUP(C2739,{'2026'!B:B,'2026'!A:A},2,FALSE),""),
      ""
    )
  )
)</f>
        <v/>
      </c>
    </row>
    <row r="2740" ht="22.5" customHeight="1">
      <c r="A2740" s="350"/>
      <c r="B2740" s="350"/>
      <c r="C2740" s="350"/>
      <c r="D2740" s="350"/>
      <c r="E2740" s="350"/>
      <c r="F2740" s="350"/>
      <c r="G2740" s="350"/>
      <c r="H2740" s="350"/>
      <c r="I2740" s="350"/>
      <c r="J2740" s="350" t="str">
        <f t="array" ref="J2740">IF(C2740="","",
  IF(LEFT(C2740,4)="2025",
    IFERROR(VLOOKUP(C2740,{'2025'!B:B,'2025'!A:A},2,FALSE),""),
    IF(LEFT(C2740,4)="2026",
      IFERROR(VLOOKUP(C2740,{'2026'!B:B,'2026'!A:A},2,FALSE),""),
      ""
    )
  )
)</f>
        <v/>
      </c>
    </row>
    <row r="2741" ht="22.5" customHeight="1">
      <c r="A2741" s="350"/>
      <c r="B2741" s="350"/>
      <c r="C2741" s="350"/>
      <c r="D2741" s="350"/>
      <c r="E2741" s="350"/>
      <c r="F2741" s="350"/>
      <c r="G2741" s="350"/>
      <c r="H2741" s="350"/>
      <c r="I2741" s="350"/>
      <c r="J2741" s="350" t="str">
        <f t="array" ref="J2741">IF(C2741="","",
  IF(LEFT(C2741,4)="2025",
    IFERROR(VLOOKUP(C2741,{'2025'!B:B,'2025'!A:A},2,FALSE),""),
    IF(LEFT(C2741,4)="2026",
      IFERROR(VLOOKUP(C2741,{'2026'!B:B,'2026'!A:A},2,FALSE),""),
      ""
    )
  )
)</f>
        <v/>
      </c>
    </row>
    <row r="2742" ht="22.5" customHeight="1">
      <c r="A2742" s="350"/>
      <c r="B2742" s="350"/>
      <c r="C2742" s="350"/>
      <c r="D2742" s="350"/>
      <c r="E2742" s="350"/>
      <c r="F2742" s="350"/>
      <c r="G2742" s="350"/>
      <c r="H2742" s="350"/>
      <c r="I2742" s="350"/>
      <c r="J2742" s="350" t="str">
        <f t="array" ref="J2742">IF(C2742="","",
  IF(LEFT(C2742,4)="2025",
    IFERROR(VLOOKUP(C2742,{'2025'!B:B,'2025'!A:A},2,FALSE),""),
    IF(LEFT(C2742,4)="2026",
      IFERROR(VLOOKUP(C2742,{'2026'!B:B,'2026'!A:A},2,FALSE),""),
      ""
    )
  )
)</f>
        <v/>
      </c>
    </row>
    <row r="2743" ht="22.5" customHeight="1">
      <c r="A2743" s="350"/>
      <c r="B2743" s="350"/>
      <c r="C2743" s="350"/>
      <c r="D2743" s="350"/>
      <c r="E2743" s="350"/>
      <c r="F2743" s="350"/>
      <c r="G2743" s="350"/>
      <c r="H2743" s="350"/>
      <c r="I2743" s="350"/>
      <c r="J2743" s="350" t="str">
        <f t="array" ref="J2743">IF(C2743="","",
  IF(LEFT(C2743,4)="2025",
    IFERROR(VLOOKUP(C2743,{'2025'!B:B,'2025'!A:A},2,FALSE),""),
    IF(LEFT(C2743,4)="2026",
      IFERROR(VLOOKUP(C2743,{'2026'!B:B,'2026'!A:A},2,FALSE),""),
      ""
    )
  )
)</f>
        <v/>
      </c>
    </row>
    <row r="2744" ht="22.5" customHeight="1">
      <c r="A2744" s="350"/>
      <c r="B2744" s="350"/>
      <c r="C2744" s="350"/>
      <c r="D2744" s="350"/>
      <c r="E2744" s="350"/>
      <c r="F2744" s="350"/>
      <c r="G2744" s="350"/>
      <c r="H2744" s="350"/>
      <c r="I2744" s="350"/>
      <c r="J2744" s="350" t="str">
        <f t="array" ref="J2744">IF(C2744="","",
  IF(LEFT(C2744,4)="2025",
    IFERROR(VLOOKUP(C2744,{'2025'!B:B,'2025'!A:A},2,FALSE),""),
    IF(LEFT(C2744,4)="2026",
      IFERROR(VLOOKUP(C2744,{'2026'!B:B,'2026'!A:A},2,FALSE),""),
      ""
    )
  )
)</f>
        <v/>
      </c>
    </row>
    <row r="2745" ht="22.5" customHeight="1">
      <c r="A2745" s="350"/>
      <c r="B2745" s="350"/>
      <c r="C2745" s="350"/>
      <c r="D2745" s="350"/>
      <c r="E2745" s="350"/>
      <c r="F2745" s="350"/>
      <c r="G2745" s="350"/>
      <c r="H2745" s="350"/>
      <c r="I2745" s="350"/>
      <c r="J2745" s="350" t="str">
        <f t="array" ref="J2745">IF(C2745="","",
  IF(LEFT(C2745,4)="2025",
    IFERROR(VLOOKUP(C2745,{'2025'!B:B,'2025'!A:A},2,FALSE),""),
    IF(LEFT(C2745,4)="2026",
      IFERROR(VLOOKUP(C2745,{'2026'!B:B,'2026'!A:A},2,FALSE),""),
      ""
    )
  )
)</f>
        <v/>
      </c>
    </row>
    <row r="2746" ht="22.5" customHeight="1">
      <c r="A2746" s="350"/>
      <c r="B2746" s="350"/>
      <c r="C2746" s="350"/>
      <c r="D2746" s="350"/>
      <c r="E2746" s="350"/>
      <c r="F2746" s="350"/>
      <c r="G2746" s="350"/>
      <c r="H2746" s="350"/>
      <c r="I2746" s="350"/>
      <c r="J2746" s="350" t="str">
        <f t="array" ref="J2746">IF(C2746="","",
  IF(LEFT(C2746,4)="2025",
    IFERROR(VLOOKUP(C2746,{'2025'!B:B,'2025'!A:A},2,FALSE),""),
    IF(LEFT(C2746,4)="2026",
      IFERROR(VLOOKUP(C2746,{'2026'!B:B,'2026'!A:A},2,FALSE),""),
      ""
    )
  )
)</f>
        <v/>
      </c>
    </row>
    <row r="2747" ht="22.5" customHeight="1">
      <c r="A2747" s="350"/>
      <c r="B2747" s="350"/>
      <c r="C2747" s="350"/>
      <c r="D2747" s="350"/>
      <c r="E2747" s="350"/>
      <c r="F2747" s="350"/>
      <c r="G2747" s="350"/>
      <c r="H2747" s="350"/>
      <c r="I2747" s="350"/>
      <c r="J2747" s="350" t="str">
        <f t="array" ref="J2747">IF(C2747="","",
  IF(LEFT(C2747,4)="2025",
    IFERROR(VLOOKUP(C2747,{'2025'!B:B,'2025'!A:A},2,FALSE),""),
    IF(LEFT(C2747,4)="2026",
      IFERROR(VLOOKUP(C2747,{'2026'!B:B,'2026'!A:A},2,FALSE),""),
      ""
    )
  )
)</f>
        <v/>
      </c>
    </row>
    <row r="2748" ht="22.5" customHeight="1">
      <c r="A2748" s="350"/>
      <c r="B2748" s="350"/>
      <c r="C2748" s="350"/>
      <c r="D2748" s="350"/>
      <c r="E2748" s="350"/>
      <c r="F2748" s="350"/>
      <c r="G2748" s="350"/>
      <c r="H2748" s="350"/>
      <c r="I2748" s="350"/>
      <c r="J2748" s="350" t="str">
        <f t="array" ref="J2748">IF(C2748="","",
  IF(LEFT(C2748,4)="2025",
    IFERROR(VLOOKUP(C2748,{'2025'!B:B,'2025'!A:A},2,FALSE),""),
    IF(LEFT(C2748,4)="2026",
      IFERROR(VLOOKUP(C2748,{'2026'!B:B,'2026'!A:A},2,FALSE),""),
      ""
    )
  )
)</f>
        <v/>
      </c>
    </row>
    <row r="2749" ht="22.5" customHeight="1">
      <c r="A2749" s="350"/>
      <c r="B2749" s="350"/>
      <c r="C2749" s="350"/>
      <c r="D2749" s="350"/>
      <c r="E2749" s="350"/>
      <c r="F2749" s="350"/>
      <c r="G2749" s="350"/>
      <c r="H2749" s="350"/>
      <c r="I2749" s="350"/>
      <c r="J2749" s="350" t="str">
        <f t="array" ref="J2749">IF(C2749="","",
  IF(LEFT(C2749,4)="2025",
    IFERROR(VLOOKUP(C2749,{'2025'!B:B,'2025'!A:A},2,FALSE),""),
    IF(LEFT(C2749,4)="2026",
      IFERROR(VLOOKUP(C2749,{'2026'!B:B,'2026'!A:A},2,FALSE),""),
      ""
    )
  )
)</f>
        <v/>
      </c>
    </row>
    <row r="2750" ht="22.5" customHeight="1">
      <c r="A2750" s="350"/>
      <c r="B2750" s="350"/>
      <c r="C2750" s="350"/>
      <c r="D2750" s="350"/>
      <c r="E2750" s="350"/>
      <c r="F2750" s="350"/>
      <c r="G2750" s="350"/>
      <c r="H2750" s="350"/>
      <c r="I2750" s="350"/>
      <c r="J2750" s="350" t="str">
        <f t="array" ref="J2750">IF(C2750="","",
  IF(LEFT(C2750,4)="2025",
    IFERROR(VLOOKUP(C2750,{'2025'!B:B,'2025'!A:A},2,FALSE),""),
    IF(LEFT(C2750,4)="2026",
      IFERROR(VLOOKUP(C2750,{'2026'!B:B,'2026'!A:A},2,FALSE),""),
      ""
    )
  )
)</f>
        <v/>
      </c>
    </row>
    <row r="2751" ht="22.5" customHeight="1">
      <c r="A2751" s="350"/>
      <c r="B2751" s="350"/>
      <c r="C2751" s="350"/>
      <c r="D2751" s="350"/>
      <c r="E2751" s="350"/>
      <c r="F2751" s="350"/>
      <c r="G2751" s="350"/>
      <c r="H2751" s="350"/>
      <c r="I2751" s="350"/>
      <c r="J2751" s="350" t="str">
        <f t="array" ref="J2751">IF(C2751="","",
  IF(LEFT(C2751,4)="2025",
    IFERROR(VLOOKUP(C2751,{'2025'!B:B,'2025'!A:A},2,FALSE),""),
    IF(LEFT(C2751,4)="2026",
      IFERROR(VLOOKUP(C2751,{'2026'!B:B,'2026'!A:A},2,FALSE),""),
      ""
    )
  )
)</f>
        <v/>
      </c>
    </row>
    <row r="2752" ht="22.5" customHeight="1">
      <c r="A2752" s="350"/>
      <c r="B2752" s="350"/>
      <c r="C2752" s="350"/>
      <c r="D2752" s="350"/>
      <c r="E2752" s="350"/>
      <c r="F2752" s="350"/>
      <c r="G2752" s="350"/>
      <c r="H2752" s="350"/>
      <c r="I2752" s="350"/>
      <c r="J2752" s="350" t="str">
        <f t="array" ref="J2752">IF(C2752="","",
  IF(LEFT(C2752,4)="2025",
    IFERROR(VLOOKUP(C2752,{'2025'!B:B,'2025'!A:A},2,FALSE),""),
    IF(LEFT(C2752,4)="2026",
      IFERROR(VLOOKUP(C2752,{'2026'!B:B,'2026'!A:A},2,FALSE),""),
      ""
    )
  )
)</f>
        <v/>
      </c>
    </row>
    <row r="2753" ht="22.5" customHeight="1">
      <c r="A2753" s="350"/>
      <c r="B2753" s="350"/>
      <c r="C2753" s="350"/>
      <c r="D2753" s="350"/>
      <c r="E2753" s="350"/>
      <c r="F2753" s="350"/>
      <c r="G2753" s="350"/>
      <c r="H2753" s="350"/>
      <c r="I2753" s="350"/>
      <c r="J2753" s="350" t="str">
        <f t="array" ref="J2753">IF(C2753="","",
  IF(LEFT(C2753,4)="2025",
    IFERROR(VLOOKUP(C2753,{'2025'!B:B,'2025'!A:A},2,FALSE),""),
    IF(LEFT(C2753,4)="2026",
      IFERROR(VLOOKUP(C2753,{'2026'!B:B,'2026'!A:A},2,FALSE),""),
      ""
    )
  )
)</f>
        <v/>
      </c>
    </row>
    <row r="2754" ht="22.5" customHeight="1">
      <c r="A2754" s="350"/>
      <c r="B2754" s="350"/>
      <c r="C2754" s="350"/>
      <c r="D2754" s="350"/>
      <c r="E2754" s="350"/>
      <c r="F2754" s="350"/>
      <c r="G2754" s="350"/>
      <c r="H2754" s="350"/>
      <c r="I2754" s="350"/>
      <c r="J2754" s="350" t="str">
        <f t="array" ref="J2754">IF(C2754="","",
  IF(LEFT(C2754,4)="2025",
    IFERROR(VLOOKUP(C2754,{'2025'!B:B,'2025'!A:A},2,FALSE),""),
    IF(LEFT(C2754,4)="2026",
      IFERROR(VLOOKUP(C2754,{'2026'!B:B,'2026'!A:A},2,FALSE),""),
      ""
    )
  )
)</f>
        <v/>
      </c>
    </row>
    <row r="2755" ht="22.5" customHeight="1">
      <c r="A2755" s="350"/>
      <c r="B2755" s="350"/>
      <c r="C2755" s="350"/>
      <c r="D2755" s="350"/>
      <c r="E2755" s="350"/>
      <c r="F2755" s="350"/>
      <c r="G2755" s="350"/>
      <c r="H2755" s="350"/>
      <c r="I2755" s="350"/>
      <c r="J2755" s="350" t="str">
        <f t="array" ref="J2755">IF(C2755="","",
  IF(LEFT(C2755,4)="2025",
    IFERROR(VLOOKUP(C2755,{'2025'!B:B,'2025'!A:A},2,FALSE),""),
    IF(LEFT(C2755,4)="2026",
      IFERROR(VLOOKUP(C2755,{'2026'!B:B,'2026'!A:A},2,FALSE),""),
      ""
    )
  )
)</f>
        <v/>
      </c>
    </row>
    <row r="2756" ht="22.5" customHeight="1">
      <c r="A2756" s="350"/>
      <c r="B2756" s="350"/>
      <c r="C2756" s="350"/>
      <c r="D2756" s="350"/>
      <c r="E2756" s="350"/>
      <c r="F2756" s="350"/>
      <c r="G2756" s="350"/>
      <c r="H2756" s="350"/>
      <c r="I2756" s="350"/>
      <c r="J2756" s="350" t="str">
        <f t="array" ref="J2756">IF(C2756="","",
  IF(LEFT(C2756,4)="2025",
    IFERROR(VLOOKUP(C2756,{'2025'!B:B,'2025'!A:A},2,FALSE),""),
    IF(LEFT(C2756,4)="2026",
      IFERROR(VLOOKUP(C2756,{'2026'!B:B,'2026'!A:A},2,FALSE),""),
      ""
    )
  )
)</f>
        <v/>
      </c>
    </row>
    <row r="2757" ht="22.5" customHeight="1">
      <c r="A2757" s="350"/>
      <c r="B2757" s="350"/>
      <c r="C2757" s="350"/>
      <c r="D2757" s="350"/>
      <c r="E2757" s="350"/>
      <c r="F2757" s="350"/>
      <c r="G2757" s="350"/>
      <c r="H2757" s="350"/>
      <c r="I2757" s="350"/>
      <c r="J2757" s="350" t="str">
        <f t="array" ref="J2757">IF(C2757="","",
  IF(LEFT(C2757,4)="2025",
    IFERROR(VLOOKUP(C2757,{'2025'!B:B,'2025'!A:A},2,FALSE),""),
    IF(LEFT(C2757,4)="2026",
      IFERROR(VLOOKUP(C2757,{'2026'!B:B,'2026'!A:A},2,FALSE),""),
      ""
    )
  )
)</f>
        <v/>
      </c>
    </row>
    <row r="2758" ht="22.5" customHeight="1">
      <c r="A2758" s="350"/>
      <c r="B2758" s="350"/>
      <c r="C2758" s="350"/>
      <c r="D2758" s="350"/>
      <c r="E2758" s="350"/>
      <c r="F2758" s="350"/>
      <c r="G2758" s="350"/>
      <c r="H2758" s="350"/>
      <c r="I2758" s="350"/>
      <c r="J2758" s="350" t="str">
        <f t="array" ref="J2758">IF(C2758="","",
  IF(LEFT(C2758,4)="2025",
    IFERROR(VLOOKUP(C2758,{'2025'!B:B,'2025'!A:A},2,FALSE),""),
    IF(LEFT(C2758,4)="2026",
      IFERROR(VLOOKUP(C2758,{'2026'!B:B,'2026'!A:A},2,FALSE),""),
      ""
    )
  )
)</f>
        <v/>
      </c>
    </row>
    <row r="2759" ht="22.5" customHeight="1">
      <c r="A2759" s="350"/>
      <c r="B2759" s="350"/>
      <c r="C2759" s="350"/>
      <c r="D2759" s="350"/>
      <c r="E2759" s="350"/>
      <c r="F2759" s="350"/>
      <c r="G2759" s="350"/>
      <c r="H2759" s="350"/>
      <c r="I2759" s="350"/>
      <c r="J2759" s="350" t="str">
        <f t="array" ref="J2759">IF(C2759="","",
  IF(LEFT(C2759,4)="2025",
    IFERROR(VLOOKUP(C2759,{'2025'!B:B,'2025'!A:A},2,FALSE),""),
    IF(LEFT(C2759,4)="2026",
      IFERROR(VLOOKUP(C2759,{'2026'!B:B,'2026'!A:A},2,FALSE),""),
      ""
    )
  )
)</f>
        <v/>
      </c>
    </row>
    <row r="2760" ht="22.5" customHeight="1">
      <c r="A2760" s="350"/>
      <c r="B2760" s="350"/>
      <c r="C2760" s="350"/>
      <c r="D2760" s="350"/>
      <c r="E2760" s="350"/>
      <c r="F2760" s="350"/>
      <c r="G2760" s="350"/>
      <c r="H2760" s="350"/>
      <c r="I2760" s="350"/>
      <c r="J2760" s="350" t="str">
        <f t="array" ref="J2760">IF(C2760="","",
  IF(LEFT(C2760,4)="2025",
    IFERROR(VLOOKUP(C2760,{'2025'!B:B,'2025'!A:A},2,FALSE),""),
    IF(LEFT(C2760,4)="2026",
      IFERROR(VLOOKUP(C2760,{'2026'!B:B,'2026'!A:A},2,FALSE),""),
      ""
    )
  )
)</f>
        <v/>
      </c>
    </row>
    <row r="2761" ht="22.5" customHeight="1">
      <c r="A2761" s="350"/>
      <c r="B2761" s="350"/>
      <c r="C2761" s="350"/>
      <c r="D2761" s="350"/>
      <c r="E2761" s="350"/>
      <c r="F2761" s="350"/>
      <c r="G2761" s="350"/>
      <c r="H2761" s="350"/>
      <c r="I2761" s="350"/>
      <c r="J2761" s="350" t="str">
        <f t="array" ref="J2761">IF(C2761="","",
  IF(LEFT(C2761,4)="2025",
    IFERROR(VLOOKUP(C2761,{'2025'!B:B,'2025'!A:A},2,FALSE),""),
    IF(LEFT(C2761,4)="2026",
      IFERROR(VLOOKUP(C2761,{'2026'!B:B,'2026'!A:A},2,FALSE),""),
      ""
    )
  )
)</f>
        <v/>
      </c>
    </row>
    <row r="2762" ht="22.5" customHeight="1">
      <c r="A2762" s="350"/>
      <c r="B2762" s="350"/>
      <c r="C2762" s="350"/>
      <c r="D2762" s="350"/>
      <c r="E2762" s="350"/>
      <c r="F2762" s="350"/>
      <c r="G2762" s="350"/>
      <c r="H2762" s="350"/>
      <c r="I2762" s="350"/>
      <c r="J2762" s="350" t="str">
        <f t="array" ref="J2762">IF(C2762="","",
  IF(LEFT(C2762,4)="2025",
    IFERROR(VLOOKUP(C2762,{'2025'!B:B,'2025'!A:A},2,FALSE),""),
    IF(LEFT(C2762,4)="2026",
      IFERROR(VLOOKUP(C2762,{'2026'!B:B,'2026'!A:A},2,FALSE),""),
      ""
    )
  )
)</f>
        <v/>
      </c>
    </row>
    <row r="2763" ht="22.5" customHeight="1">
      <c r="A2763" s="350"/>
      <c r="B2763" s="350"/>
      <c r="C2763" s="350"/>
      <c r="D2763" s="350"/>
      <c r="E2763" s="350"/>
      <c r="F2763" s="350"/>
      <c r="G2763" s="350"/>
      <c r="H2763" s="350"/>
      <c r="I2763" s="350"/>
      <c r="J2763" s="350" t="str">
        <f t="array" ref="J2763">IF(C2763="","",
  IF(LEFT(C2763,4)="2025",
    IFERROR(VLOOKUP(C2763,{'2025'!B:B,'2025'!A:A},2,FALSE),""),
    IF(LEFT(C2763,4)="2026",
      IFERROR(VLOOKUP(C2763,{'2026'!B:B,'2026'!A:A},2,FALSE),""),
      ""
    )
  )
)</f>
        <v/>
      </c>
    </row>
    <row r="2764" ht="22.5" customHeight="1">
      <c r="A2764" s="350"/>
      <c r="B2764" s="350"/>
      <c r="C2764" s="350"/>
      <c r="D2764" s="350"/>
      <c r="E2764" s="350"/>
      <c r="F2764" s="350"/>
      <c r="G2764" s="350"/>
      <c r="H2764" s="350"/>
      <c r="I2764" s="350"/>
      <c r="J2764" s="350" t="str">
        <f t="array" ref="J2764">IF(C2764="","",
  IF(LEFT(C2764,4)="2025",
    IFERROR(VLOOKUP(C2764,{'2025'!B:B,'2025'!A:A},2,FALSE),""),
    IF(LEFT(C2764,4)="2026",
      IFERROR(VLOOKUP(C2764,{'2026'!B:B,'2026'!A:A},2,FALSE),""),
      ""
    )
  )
)</f>
        <v/>
      </c>
    </row>
    <row r="2765" ht="22.5" customHeight="1">
      <c r="A2765" s="350"/>
      <c r="B2765" s="350"/>
      <c r="C2765" s="350"/>
      <c r="D2765" s="350"/>
      <c r="E2765" s="350"/>
      <c r="F2765" s="350"/>
      <c r="G2765" s="350"/>
      <c r="H2765" s="350"/>
      <c r="I2765" s="350"/>
      <c r="J2765" s="350" t="str">
        <f t="array" ref="J2765">IF(C2765="","",
  IF(LEFT(C2765,4)="2025",
    IFERROR(VLOOKUP(C2765,{'2025'!B:B,'2025'!A:A},2,FALSE),""),
    IF(LEFT(C2765,4)="2026",
      IFERROR(VLOOKUP(C2765,{'2026'!B:B,'2026'!A:A},2,FALSE),""),
      ""
    )
  )
)</f>
        <v/>
      </c>
    </row>
    <row r="2766" ht="22.5" customHeight="1">
      <c r="A2766" s="350"/>
      <c r="B2766" s="350"/>
      <c r="C2766" s="350"/>
      <c r="D2766" s="350"/>
      <c r="E2766" s="350"/>
      <c r="F2766" s="350"/>
      <c r="G2766" s="350"/>
      <c r="H2766" s="350"/>
      <c r="I2766" s="350"/>
      <c r="J2766" s="350" t="str">
        <f t="array" ref="J2766">IF(C2766="","",
  IF(LEFT(C2766,4)="2025",
    IFERROR(VLOOKUP(C2766,{'2025'!B:B,'2025'!A:A},2,FALSE),""),
    IF(LEFT(C2766,4)="2026",
      IFERROR(VLOOKUP(C2766,{'2026'!B:B,'2026'!A:A},2,FALSE),""),
      ""
    )
  )
)</f>
        <v/>
      </c>
    </row>
    <row r="2767" ht="22.5" customHeight="1">
      <c r="A2767" s="350"/>
      <c r="B2767" s="350"/>
      <c r="C2767" s="350"/>
      <c r="D2767" s="350"/>
      <c r="E2767" s="350"/>
      <c r="F2767" s="350"/>
      <c r="G2767" s="350"/>
      <c r="H2767" s="350"/>
      <c r="I2767" s="350"/>
      <c r="J2767" s="350" t="str">
        <f t="array" ref="J2767">IF(C2767="","",
  IF(LEFT(C2767,4)="2025",
    IFERROR(VLOOKUP(C2767,{'2025'!B:B,'2025'!A:A},2,FALSE),""),
    IF(LEFT(C2767,4)="2026",
      IFERROR(VLOOKUP(C2767,{'2026'!B:B,'2026'!A:A},2,FALSE),""),
      ""
    )
  )
)</f>
        <v/>
      </c>
    </row>
    <row r="2768" ht="22.5" customHeight="1">
      <c r="A2768" s="350"/>
      <c r="B2768" s="350"/>
      <c r="C2768" s="350"/>
      <c r="D2768" s="350"/>
      <c r="E2768" s="350"/>
      <c r="F2768" s="350"/>
      <c r="G2768" s="350"/>
      <c r="H2768" s="350"/>
      <c r="I2768" s="350"/>
      <c r="J2768" s="350" t="str">
        <f t="array" ref="J2768">IF(C2768="","",
  IF(LEFT(C2768,4)="2025",
    IFERROR(VLOOKUP(C2768,{'2025'!B:B,'2025'!A:A},2,FALSE),""),
    IF(LEFT(C2768,4)="2026",
      IFERROR(VLOOKUP(C2768,{'2026'!B:B,'2026'!A:A},2,FALSE),""),
      ""
    )
  )
)</f>
        <v/>
      </c>
    </row>
    <row r="2769" ht="22.5" customHeight="1">
      <c r="A2769" s="350"/>
      <c r="B2769" s="350"/>
      <c r="C2769" s="350"/>
      <c r="D2769" s="350"/>
      <c r="E2769" s="350"/>
      <c r="F2769" s="350"/>
      <c r="G2769" s="350"/>
      <c r="H2769" s="350"/>
      <c r="I2769" s="350"/>
      <c r="J2769" s="350" t="str">
        <f t="array" ref="J2769">IF(C2769="","",
  IF(LEFT(C2769,4)="2025",
    IFERROR(VLOOKUP(C2769,{'2025'!B:B,'2025'!A:A},2,FALSE),""),
    IF(LEFT(C2769,4)="2026",
      IFERROR(VLOOKUP(C2769,{'2026'!B:B,'2026'!A:A},2,FALSE),""),
      ""
    )
  )
)</f>
        <v/>
      </c>
    </row>
    <row r="2770" ht="22.5" customHeight="1">
      <c r="A2770" s="350"/>
      <c r="B2770" s="350"/>
      <c r="C2770" s="350"/>
      <c r="D2770" s="350"/>
      <c r="E2770" s="350"/>
      <c r="F2770" s="350"/>
      <c r="G2770" s="350"/>
      <c r="H2770" s="350"/>
      <c r="I2770" s="350"/>
      <c r="J2770" s="350" t="str">
        <f t="array" ref="J2770">IF(C2770="","",
  IF(LEFT(C2770,4)="2025",
    IFERROR(VLOOKUP(C2770,{'2025'!B:B,'2025'!A:A},2,FALSE),""),
    IF(LEFT(C2770,4)="2026",
      IFERROR(VLOOKUP(C2770,{'2026'!B:B,'2026'!A:A},2,FALSE),""),
      ""
    )
  )
)</f>
        <v/>
      </c>
    </row>
    <row r="2771" ht="22.5" customHeight="1">
      <c r="A2771" s="350"/>
      <c r="B2771" s="350"/>
      <c r="C2771" s="350"/>
      <c r="D2771" s="350"/>
      <c r="E2771" s="350"/>
      <c r="F2771" s="350"/>
      <c r="G2771" s="350"/>
      <c r="H2771" s="350"/>
      <c r="I2771" s="350"/>
      <c r="J2771" s="350" t="str">
        <f t="array" ref="J2771">IF(C2771="","",
  IF(LEFT(C2771,4)="2025",
    IFERROR(VLOOKUP(C2771,{'2025'!B:B,'2025'!A:A},2,FALSE),""),
    IF(LEFT(C2771,4)="2026",
      IFERROR(VLOOKUP(C2771,{'2026'!B:B,'2026'!A:A},2,FALSE),""),
      ""
    )
  )
)</f>
        <v/>
      </c>
    </row>
    <row r="2772" ht="22.5" customHeight="1">
      <c r="A2772" s="350"/>
      <c r="B2772" s="350"/>
      <c r="C2772" s="350"/>
      <c r="D2772" s="350"/>
      <c r="E2772" s="350"/>
      <c r="F2772" s="350"/>
      <c r="G2772" s="350"/>
      <c r="H2772" s="350"/>
      <c r="I2772" s="350"/>
      <c r="J2772" s="350" t="str">
        <f t="array" ref="J2772">IF(C2772="","",
  IF(LEFT(C2772,4)="2025",
    IFERROR(VLOOKUP(C2772,{'2025'!B:B,'2025'!A:A},2,FALSE),""),
    IF(LEFT(C2772,4)="2026",
      IFERROR(VLOOKUP(C2772,{'2026'!B:B,'2026'!A:A},2,FALSE),""),
      ""
    )
  )
)</f>
        <v/>
      </c>
    </row>
    <row r="2773" ht="22.5" customHeight="1">
      <c r="A2773" s="350"/>
      <c r="B2773" s="350"/>
      <c r="C2773" s="350"/>
      <c r="D2773" s="350"/>
      <c r="E2773" s="350"/>
      <c r="F2773" s="350"/>
      <c r="G2773" s="350"/>
      <c r="H2773" s="350"/>
      <c r="I2773" s="350"/>
      <c r="J2773" s="350" t="str">
        <f t="array" ref="J2773">IF(C2773="","",
  IF(LEFT(C2773,4)="2025",
    IFERROR(VLOOKUP(C2773,{'2025'!B:B,'2025'!A:A},2,FALSE),""),
    IF(LEFT(C2773,4)="2026",
      IFERROR(VLOOKUP(C2773,{'2026'!B:B,'2026'!A:A},2,FALSE),""),
      ""
    )
  )
)</f>
        <v/>
      </c>
    </row>
    <row r="2774" ht="22.5" customHeight="1">
      <c r="A2774" s="350"/>
      <c r="B2774" s="350"/>
      <c r="C2774" s="350"/>
      <c r="D2774" s="350"/>
      <c r="E2774" s="350"/>
      <c r="F2774" s="350"/>
      <c r="G2774" s="350"/>
      <c r="H2774" s="350"/>
      <c r="I2774" s="350"/>
      <c r="J2774" s="350" t="str">
        <f t="array" ref="J2774">IF(C2774="","",
  IF(LEFT(C2774,4)="2025",
    IFERROR(VLOOKUP(C2774,{'2025'!B:B,'2025'!A:A},2,FALSE),""),
    IF(LEFT(C2774,4)="2026",
      IFERROR(VLOOKUP(C2774,{'2026'!B:B,'2026'!A:A},2,FALSE),""),
      ""
    )
  )
)</f>
        <v/>
      </c>
    </row>
    <row r="2775" ht="22.5" customHeight="1">
      <c r="A2775" s="350"/>
      <c r="B2775" s="350"/>
      <c r="C2775" s="350"/>
      <c r="D2775" s="350"/>
      <c r="E2775" s="350"/>
      <c r="F2775" s="350"/>
      <c r="G2775" s="350"/>
      <c r="H2775" s="350"/>
      <c r="I2775" s="350"/>
      <c r="J2775" s="350" t="str">
        <f t="array" ref="J2775">IF(C2775="","",
  IF(LEFT(C2775,4)="2025",
    IFERROR(VLOOKUP(C2775,{'2025'!B:B,'2025'!A:A},2,FALSE),""),
    IF(LEFT(C2775,4)="2026",
      IFERROR(VLOOKUP(C2775,{'2026'!B:B,'2026'!A:A},2,FALSE),""),
      ""
    )
  )
)</f>
        <v/>
      </c>
    </row>
    <row r="2776" ht="22.5" customHeight="1">
      <c r="A2776" s="350"/>
      <c r="B2776" s="350"/>
      <c r="C2776" s="350"/>
      <c r="D2776" s="350"/>
      <c r="E2776" s="350"/>
      <c r="F2776" s="350"/>
      <c r="G2776" s="350"/>
      <c r="H2776" s="350"/>
      <c r="I2776" s="350"/>
      <c r="J2776" s="350" t="str">
        <f t="array" ref="J2776">IF(C2776="","",
  IF(LEFT(C2776,4)="2025",
    IFERROR(VLOOKUP(C2776,{'2025'!B:B,'2025'!A:A},2,FALSE),""),
    IF(LEFT(C2776,4)="2026",
      IFERROR(VLOOKUP(C2776,{'2026'!B:B,'2026'!A:A},2,FALSE),""),
      ""
    )
  )
)</f>
        <v/>
      </c>
    </row>
    <row r="2777" ht="22.5" customHeight="1">
      <c r="A2777" s="350"/>
      <c r="B2777" s="350"/>
      <c r="C2777" s="350"/>
      <c r="D2777" s="350"/>
      <c r="E2777" s="350"/>
      <c r="F2777" s="350"/>
      <c r="G2777" s="350"/>
      <c r="H2777" s="350"/>
      <c r="I2777" s="350"/>
      <c r="J2777" s="350" t="str">
        <f t="array" ref="J2777">IF(C2777="","",
  IF(LEFT(C2777,4)="2025",
    IFERROR(VLOOKUP(C2777,{'2025'!B:B,'2025'!A:A},2,FALSE),""),
    IF(LEFT(C2777,4)="2026",
      IFERROR(VLOOKUP(C2777,{'2026'!B:B,'2026'!A:A},2,FALSE),""),
      ""
    )
  )
)</f>
        <v/>
      </c>
    </row>
    <row r="2778" ht="22.5" customHeight="1">
      <c r="A2778" s="350"/>
      <c r="B2778" s="350"/>
      <c r="C2778" s="350"/>
      <c r="D2778" s="350"/>
      <c r="E2778" s="350"/>
      <c r="F2778" s="350"/>
      <c r="G2778" s="350"/>
      <c r="H2778" s="350"/>
      <c r="I2778" s="350"/>
      <c r="J2778" s="350" t="str">
        <f t="array" ref="J2778">IF(C2778="","",
  IF(LEFT(C2778,4)="2025",
    IFERROR(VLOOKUP(C2778,{'2025'!B:B,'2025'!A:A},2,FALSE),""),
    IF(LEFT(C2778,4)="2026",
      IFERROR(VLOOKUP(C2778,{'2026'!B:B,'2026'!A:A},2,FALSE),""),
      ""
    )
  )
)</f>
        <v/>
      </c>
    </row>
    <row r="2779" ht="22.5" customHeight="1">
      <c r="A2779" s="350"/>
      <c r="B2779" s="350"/>
      <c r="C2779" s="350"/>
      <c r="D2779" s="350"/>
      <c r="E2779" s="350"/>
      <c r="F2779" s="350"/>
      <c r="G2779" s="350"/>
      <c r="H2779" s="350"/>
      <c r="I2779" s="350"/>
      <c r="J2779" s="350" t="str">
        <f t="array" ref="J2779">IF(C2779="","",
  IF(LEFT(C2779,4)="2025",
    IFERROR(VLOOKUP(C2779,{'2025'!B:B,'2025'!A:A},2,FALSE),""),
    IF(LEFT(C2779,4)="2026",
      IFERROR(VLOOKUP(C2779,{'2026'!B:B,'2026'!A:A},2,FALSE),""),
      ""
    )
  )
)</f>
        <v/>
      </c>
    </row>
    <row r="2780" ht="22.5" customHeight="1">
      <c r="A2780" s="350"/>
      <c r="B2780" s="350"/>
      <c r="C2780" s="350"/>
      <c r="D2780" s="350"/>
      <c r="E2780" s="350"/>
      <c r="F2780" s="350"/>
      <c r="G2780" s="350"/>
      <c r="H2780" s="350"/>
      <c r="I2780" s="350"/>
      <c r="J2780" s="350" t="str">
        <f t="array" ref="J2780">IF(C2780="","",
  IF(LEFT(C2780,4)="2025",
    IFERROR(VLOOKUP(C2780,{'2025'!B:B,'2025'!A:A},2,FALSE),""),
    IF(LEFT(C2780,4)="2026",
      IFERROR(VLOOKUP(C2780,{'2026'!B:B,'2026'!A:A},2,FALSE),""),
      ""
    )
  )
)</f>
        <v/>
      </c>
    </row>
    <row r="2781" ht="22.5" customHeight="1">
      <c r="A2781" s="350"/>
      <c r="B2781" s="350"/>
      <c r="C2781" s="350"/>
      <c r="D2781" s="350"/>
      <c r="E2781" s="350"/>
      <c r="F2781" s="350"/>
      <c r="G2781" s="350"/>
      <c r="H2781" s="350"/>
      <c r="I2781" s="350"/>
      <c r="J2781" s="350" t="str">
        <f t="array" ref="J2781">IF(C2781="","",
  IF(LEFT(C2781,4)="2025",
    IFERROR(VLOOKUP(C2781,{'2025'!B:B,'2025'!A:A},2,FALSE),""),
    IF(LEFT(C2781,4)="2026",
      IFERROR(VLOOKUP(C2781,{'2026'!B:B,'2026'!A:A},2,FALSE),""),
      ""
    )
  )
)</f>
        <v/>
      </c>
    </row>
    <row r="2782" ht="22.5" customHeight="1">
      <c r="A2782" s="350"/>
      <c r="B2782" s="350"/>
      <c r="C2782" s="350"/>
      <c r="D2782" s="350"/>
      <c r="E2782" s="350"/>
      <c r="F2782" s="350"/>
      <c r="G2782" s="350"/>
      <c r="H2782" s="350"/>
      <c r="I2782" s="350"/>
      <c r="J2782" s="350" t="str">
        <f t="array" ref="J2782">IF(C2782="","",
  IF(LEFT(C2782,4)="2025",
    IFERROR(VLOOKUP(C2782,{'2025'!B:B,'2025'!A:A},2,FALSE),""),
    IF(LEFT(C2782,4)="2026",
      IFERROR(VLOOKUP(C2782,{'2026'!B:B,'2026'!A:A},2,FALSE),""),
      ""
    )
  )
)</f>
        <v/>
      </c>
    </row>
    <row r="2783" ht="22.5" customHeight="1">
      <c r="A2783" s="350"/>
      <c r="B2783" s="350"/>
      <c r="C2783" s="350"/>
      <c r="D2783" s="350"/>
      <c r="E2783" s="350"/>
      <c r="F2783" s="350"/>
      <c r="G2783" s="350"/>
      <c r="H2783" s="350"/>
      <c r="I2783" s="350"/>
      <c r="J2783" s="350" t="str">
        <f t="array" ref="J2783">IF(C2783="","",
  IF(LEFT(C2783,4)="2025",
    IFERROR(VLOOKUP(C2783,{'2025'!B:B,'2025'!A:A},2,FALSE),""),
    IF(LEFT(C2783,4)="2026",
      IFERROR(VLOOKUP(C2783,{'2026'!B:B,'2026'!A:A},2,FALSE),""),
      ""
    )
  )
)</f>
        <v/>
      </c>
    </row>
    <row r="2784" ht="22.5" customHeight="1">
      <c r="A2784" s="350"/>
      <c r="B2784" s="350"/>
      <c r="C2784" s="350"/>
      <c r="D2784" s="350"/>
      <c r="E2784" s="350"/>
      <c r="F2784" s="350"/>
      <c r="G2784" s="350"/>
      <c r="H2784" s="350"/>
      <c r="I2784" s="350"/>
      <c r="J2784" s="350" t="str">
        <f t="array" ref="J2784">IF(C2784="","",
  IF(LEFT(C2784,4)="2025",
    IFERROR(VLOOKUP(C2784,{'2025'!B:B,'2025'!A:A},2,FALSE),""),
    IF(LEFT(C2784,4)="2026",
      IFERROR(VLOOKUP(C2784,{'2026'!B:B,'2026'!A:A},2,FALSE),""),
      ""
    )
  )
)</f>
        <v/>
      </c>
    </row>
    <row r="2785" ht="22.5" customHeight="1">
      <c r="A2785" s="350"/>
      <c r="B2785" s="350"/>
      <c r="C2785" s="350"/>
      <c r="D2785" s="350"/>
      <c r="E2785" s="350"/>
      <c r="F2785" s="350"/>
      <c r="G2785" s="350"/>
      <c r="H2785" s="350"/>
      <c r="I2785" s="350"/>
      <c r="J2785" s="350" t="str">
        <f t="array" ref="J2785">IF(C2785="","",
  IF(LEFT(C2785,4)="2025",
    IFERROR(VLOOKUP(C2785,{'2025'!B:B,'2025'!A:A},2,FALSE),""),
    IF(LEFT(C2785,4)="2026",
      IFERROR(VLOOKUP(C2785,{'2026'!B:B,'2026'!A:A},2,FALSE),""),
      ""
    )
  )
)</f>
        <v/>
      </c>
    </row>
    <row r="2786" ht="22.5" customHeight="1">
      <c r="A2786" s="350"/>
      <c r="B2786" s="350"/>
      <c r="C2786" s="350"/>
      <c r="D2786" s="350"/>
      <c r="E2786" s="350"/>
      <c r="F2786" s="350"/>
      <c r="G2786" s="350"/>
      <c r="H2786" s="350"/>
      <c r="I2786" s="350"/>
      <c r="J2786" s="350" t="str">
        <f t="array" ref="J2786">IF(C2786="","",
  IF(LEFT(C2786,4)="2025",
    IFERROR(VLOOKUP(C2786,{'2025'!B:B,'2025'!A:A},2,FALSE),""),
    IF(LEFT(C2786,4)="2026",
      IFERROR(VLOOKUP(C2786,{'2026'!B:B,'2026'!A:A},2,FALSE),""),
      ""
    )
  )
)</f>
        <v/>
      </c>
    </row>
    <row r="2787" ht="22.5" customHeight="1">
      <c r="A2787" s="350"/>
      <c r="B2787" s="350"/>
      <c r="C2787" s="350"/>
      <c r="D2787" s="350"/>
      <c r="E2787" s="350"/>
      <c r="F2787" s="350"/>
      <c r="G2787" s="350"/>
      <c r="H2787" s="350"/>
      <c r="I2787" s="350"/>
      <c r="J2787" s="350" t="str">
        <f t="array" ref="J2787">IF(C2787="","",
  IF(LEFT(C2787,4)="2025",
    IFERROR(VLOOKUP(C2787,{'2025'!B:B,'2025'!A:A},2,FALSE),""),
    IF(LEFT(C2787,4)="2026",
      IFERROR(VLOOKUP(C2787,{'2026'!B:B,'2026'!A:A},2,FALSE),""),
      ""
    )
  )
)</f>
        <v/>
      </c>
    </row>
    <row r="2788" ht="22.5" customHeight="1">
      <c r="A2788" s="350"/>
      <c r="B2788" s="350"/>
      <c r="C2788" s="350"/>
      <c r="D2788" s="350"/>
      <c r="E2788" s="350"/>
      <c r="F2788" s="350"/>
      <c r="G2788" s="350"/>
      <c r="H2788" s="350"/>
      <c r="I2788" s="350"/>
      <c r="J2788" s="350" t="str">
        <f t="array" ref="J2788">IF(C2788="","",
  IF(LEFT(C2788,4)="2025",
    IFERROR(VLOOKUP(C2788,{'2025'!B:B,'2025'!A:A},2,FALSE),""),
    IF(LEFT(C2788,4)="2026",
      IFERROR(VLOOKUP(C2788,{'2026'!B:B,'2026'!A:A},2,FALSE),""),
      ""
    )
  )
)</f>
        <v/>
      </c>
    </row>
    <row r="2789" ht="22.5" customHeight="1">
      <c r="A2789" s="350"/>
      <c r="B2789" s="350"/>
      <c r="C2789" s="350"/>
      <c r="D2789" s="350"/>
      <c r="E2789" s="350"/>
      <c r="F2789" s="350"/>
      <c r="G2789" s="350"/>
      <c r="H2789" s="350"/>
      <c r="I2789" s="350"/>
      <c r="J2789" s="350" t="str">
        <f t="array" ref="J2789">IF(C2789="","",
  IF(LEFT(C2789,4)="2025",
    IFERROR(VLOOKUP(C2789,{'2025'!B:B,'2025'!A:A},2,FALSE),""),
    IF(LEFT(C2789,4)="2026",
      IFERROR(VLOOKUP(C2789,{'2026'!B:B,'2026'!A:A},2,FALSE),""),
      ""
    )
  )
)</f>
        <v/>
      </c>
    </row>
    <row r="2790" ht="22.5" customHeight="1">
      <c r="A2790" s="350"/>
      <c r="B2790" s="350"/>
      <c r="C2790" s="350"/>
      <c r="D2790" s="350"/>
      <c r="E2790" s="350"/>
      <c r="F2790" s="350"/>
      <c r="G2790" s="350"/>
      <c r="H2790" s="350"/>
      <c r="I2790" s="350"/>
      <c r="J2790" s="350" t="str">
        <f t="array" ref="J2790">IF(C2790="","",
  IF(LEFT(C2790,4)="2025",
    IFERROR(VLOOKUP(C2790,{'2025'!B:B,'2025'!A:A},2,FALSE),""),
    IF(LEFT(C2790,4)="2026",
      IFERROR(VLOOKUP(C2790,{'2026'!B:B,'2026'!A:A},2,FALSE),""),
      ""
    )
  )
)</f>
        <v/>
      </c>
    </row>
    <row r="2791" ht="22.5" customHeight="1">
      <c r="A2791" s="350"/>
      <c r="B2791" s="350"/>
      <c r="C2791" s="350"/>
      <c r="D2791" s="350"/>
      <c r="E2791" s="350"/>
      <c r="F2791" s="350"/>
      <c r="G2791" s="350"/>
      <c r="H2791" s="350"/>
      <c r="I2791" s="350"/>
      <c r="J2791" s="350" t="str">
        <f t="array" ref="J2791">IF(C2791="","",
  IF(LEFT(C2791,4)="2025",
    IFERROR(VLOOKUP(C2791,{'2025'!B:B,'2025'!A:A},2,FALSE),""),
    IF(LEFT(C2791,4)="2026",
      IFERROR(VLOOKUP(C2791,{'2026'!B:B,'2026'!A:A},2,FALSE),""),
      ""
    )
  )
)</f>
        <v/>
      </c>
    </row>
    <row r="2792" ht="22.5" customHeight="1">
      <c r="A2792" s="350"/>
      <c r="B2792" s="350"/>
      <c r="C2792" s="350"/>
      <c r="D2792" s="350"/>
      <c r="E2792" s="350"/>
      <c r="F2792" s="350"/>
      <c r="G2792" s="350"/>
      <c r="H2792" s="350"/>
      <c r="I2792" s="350"/>
      <c r="J2792" s="350" t="str">
        <f t="array" ref="J2792">IF(C2792="","",
  IF(LEFT(C2792,4)="2025",
    IFERROR(VLOOKUP(C2792,{'2025'!B:B,'2025'!A:A},2,FALSE),""),
    IF(LEFT(C2792,4)="2026",
      IFERROR(VLOOKUP(C2792,{'2026'!B:B,'2026'!A:A},2,FALSE),""),
      ""
    )
  )
)</f>
        <v/>
      </c>
    </row>
    <row r="2793" ht="22.5" customHeight="1">
      <c r="A2793" s="350"/>
      <c r="B2793" s="350"/>
      <c r="C2793" s="350"/>
      <c r="D2793" s="350"/>
      <c r="E2793" s="350"/>
      <c r="F2793" s="350"/>
      <c r="G2793" s="350"/>
      <c r="H2793" s="350"/>
      <c r="I2793" s="350"/>
      <c r="J2793" s="350" t="str">
        <f t="array" ref="J2793">IF(C2793="","",
  IF(LEFT(C2793,4)="2025",
    IFERROR(VLOOKUP(C2793,{'2025'!B:B,'2025'!A:A},2,FALSE),""),
    IF(LEFT(C2793,4)="2026",
      IFERROR(VLOOKUP(C2793,{'2026'!B:B,'2026'!A:A},2,FALSE),""),
      ""
    )
  )
)</f>
        <v/>
      </c>
    </row>
    <row r="2794" ht="22.5" customHeight="1">
      <c r="A2794" s="350"/>
      <c r="B2794" s="350"/>
      <c r="C2794" s="350"/>
      <c r="D2794" s="350"/>
      <c r="E2794" s="350"/>
      <c r="F2794" s="350"/>
      <c r="G2794" s="350"/>
      <c r="H2794" s="350"/>
      <c r="I2794" s="350"/>
      <c r="J2794" s="350" t="str">
        <f t="array" ref="J2794">IF(C2794="","",
  IF(LEFT(C2794,4)="2025",
    IFERROR(VLOOKUP(C2794,{'2025'!B:B,'2025'!A:A},2,FALSE),""),
    IF(LEFT(C2794,4)="2026",
      IFERROR(VLOOKUP(C2794,{'2026'!B:B,'2026'!A:A},2,FALSE),""),
      ""
    )
  )
)</f>
        <v/>
      </c>
    </row>
    <row r="2795" ht="22.5" customHeight="1">
      <c r="A2795" s="350"/>
      <c r="B2795" s="350"/>
      <c r="C2795" s="350"/>
      <c r="D2795" s="350"/>
      <c r="E2795" s="350"/>
      <c r="F2795" s="350"/>
      <c r="G2795" s="350"/>
      <c r="H2795" s="350"/>
      <c r="I2795" s="350"/>
      <c r="J2795" s="350" t="str">
        <f t="array" ref="J2795">IF(C2795="","",
  IF(LEFT(C2795,4)="2025",
    IFERROR(VLOOKUP(C2795,{'2025'!B:B,'2025'!A:A},2,FALSE),""),
    IF(LEFT(C2795,4)="2026",
      IFERROR(VLOOKUP(C2795,{'2026'!B:B,'2026'!A:A},2,FALSE),""),
      ""
    )
  )
)</f>
        <v/>
      </c>
    </row>
    <row r="2796" ht="22.5" customHeight="1">
      <c r="A2796" s="350"/>
      <c r="B2796" s="350"/>
      <c r="C2796" s="350"/>
      <c r="D2796" s="350"/>
      <c r="E2796" s="350"/>
      <c r="F2796" s="350"/>
      <c r="G2796" s="350"/>
      <c r="H2796" s="350"/>
      <c r="I2796" s="350"/>
      <c r="J2796" s="350" t="str">
        <f t="array" ref="J2796">IF(C2796="","",
  IF(LEFT(C2796,4)="2025",
    IFERROR(VLOOKUP(C2796,{'2025'!B:B,'2025'!A:A},2,FALSE),""),
    IF(LEFT(C2796,4)="2026",
      IFERROR(VLOOKUP(C2796,{'2026'!B:B,'2026'!A:A},2,FALSE),""),
      ""
    )
  )
)</f>
        <v/>
      </c>
    </row>
    <row r="2797" ht="22.5" customHeight="1">
      <c r="A2797" s="350"/>
      <c r="B2797" s="350"/>
      <c r="C2797" s="350"/>
      <c r="D2797" s="350"/>
      <c r="E2797" s="350"/>
      <c r="F2797" s="350"/>
      <c r="G2797" s="350"/>
      <c r="H2797" s="350"/>
      <c r="I2797" s="350"/>
      <c r="J2797" s="350" t="str">
        <f t="array" ref="J2797">IF(C2797="","",
  IF(LEFT(C2797,4)="2025",
    IFERROR(VLOOKUP(C2797,{'2025'!B:B,'2025'!A:A},2,FALSE),""),
    IF(LEFT(C2797,4)="2026",
      IFERROR(VLOOKUP(C2797,{'2026'!B:B,'2026'!A:A},2,FALSE),""),
      ""
    )
  )
)</f>
        <v/>
      </c>
    </row>
    <row r="2798" ht="22.5" customHeight="1">
      <c r="A2798" s="350"/>
      <c r="B2798" s="350"/>
      <c r="C2798" s="350"/>
      <c r="D2798" s="350"/>
      <c r="E2798" s="350"/>
      <c r="F2798" s="350"/>
      <c r="G2798" s="350"/>
      <c r="H2798" s="350"/>
      <c r="I2798" s="350"/>
      <c r="J2798" s="350" t="str">
        <f t="array" ref="J2798">IF(C2798="","",
  IF(LEFT(C2798,4)="2025",
    IFERROR(VLOOKUP(C2798,{'2025'!B:B,'2025'!A:A},2,FALSE),""),
    IF(LEFT(C2798,4)="2026",
      IFERROR(VLOOKUP(C2798,{'2026'!B:B,'2026'!A:A},2,FALSE),""),
      ""
    )
  )
)</f>
        <v/>
      </c>
    </row>
    <row r="2799" ht="22.5" customHeight="1">
      <c r="A2799" s="350"/>
      <c r="B2799" s="350"/>
      <c r="C2799" s="350"/>
      <c r="D2799" s="350"/>
      <c r="E2799" s="350"/>
      <c r="F2799" s="350"/>
      <c r="G2799" s="350"/>
      <c r="H2799" s="350"/>
      <c r="I2799" s="350"/>
      <c r="J2799" s="350" t="str">
        <f t="array" ref="J2799">IF(C2799="","",
  IF(LEFT(C2799,4)="2025",
    IFERROR(VLOOKUP(C2799,{'2025'!B:B,'2025'!A:A},2,FALSE),""),
    IF(LEFT(C2799,4)="2026",
      IFERROR(VLOOKUP(C2799,{'2026'!B:B,'2026'!A:A},2,FALSE),""),
      ""
    )
  )
)</f>
        <v/>
      </c>
    </row>
    <row r="2800" ht="22.5" customHeight="1">
      <c r="A2800" s="350"/>
      <c r="B2800" s="350"/>
      <c r="C2800" s="350"/>
      <c r="D2800" s="350"/>
      <c r="E2800" s="350"/>
      <c r="F2800" s="350"/>
      <c r="G2800" s="350"/>
      <c r="H2800" s="350"/>
      <c r="I2800" s="350"/>
      <c r="J2800" s="350" t="str">
        <f t="array" ref="J2800">IF(C2800="","",
  IF(LEFT(C2800,4)="2025",
    IFERROR(VLOOKUP(C2800,{'2025'!B:B,'2025'!A:A},2,FALSE),""),
    IF(LEFT(C2800,4)="2026",
      IFERROR(VLOOKUP(C2800,{'2026'!B:B,'2026'!A:A},2,FALSE),""),
      ""
    )
  )
)</f>
        <v/>
      </c>
    </row>
    <row r="2801" ht="22.5" customHeight="1">
      <c r="A2801" s="350"/>
      <c r="B2801" s="350"/>
      <c r="C2801" s="350"/>
      <c r="D2801" s="350"/>
      <c r="E2801" s="350"/>
      <c r="F2801" s="350"/>
      <c r="G2801" s="350"/>
      <c r="H2801" s="350"/>
      <c r="I2801" s="350"/>
      <c r="J2801" s="350" t="str">
        <f t="array" ref="J2801">IF(C2801="","",
  IF(LEFT(C2801,4)="2025",
    IFERROR(VLOOKUP(C2801,{'2025'!B:B,'2025'!A:A},2,FALSE),""),
    IF(LEFT(C2801,4)="2026",
      IFERROR(VLOOKUP(C2801,{'2026'!B:B,'2026'!A:A},2,FALSE),""),
      ""
    )
  )
)</f>
        <v/>
      </c>
    </row>
    <row r="2802" ht="22.5" customHeight="1">
      <c r="A2802" s="350"/>
      <c r="B2802" s="350"/>
      <c r="C2802" s="350"/>
      <c r="D2802" s="350"/>
      <c r="E2802" s="350"/>
      <c r="F2802" s="350"/>
      <c r="G2802" s="350"/>
      <c r="H2802" s="350"/>
      <c r="I2802" s="350"/>
      <c r="J2802" s="350" t="str">
        <f t="array" ref="J2802">IF(C2802="","",
  IF(LEFT(C2802,4)="2025",
    IFERROR(VLOOKUP(C2802,{'2025'!B:B,'2025'!A:A},2,FALSE),""),
    IF(LEFT(C2802,4)="2026",
      IFERROR(VLOOKUP(C2802,{'2026'!B:B,'2026'!A:A},2,FALSE),""),
      ""
    )
  )
)</f>
        <v/>
      </c>
    </row>
    <row r="2803" ht="22.5" customHeight="1">
      <c r="A2803" s="350"/>
      <c r="B2803" s="350"/>
      <c r="C2803" s="350"/>
      <c r="D2803" s="350"/>
      <c r="E2803" s="350"/>
      <c r="F2803" s="350"/>
      <c r="G2803" s="350"/>
      <c r="H2803" s="350"/>
      <c r="I2803" s="350"/>
      <c r="J2803" s="350" t="str">
        <f t="array" ref="J2803">IF(C2803="","",
  IF(LEFT(C2803,4)="2025",
    IFERROR(VLOOKUP(C2803,{'2025'!B:B,'2025'!A:A},2,FALSE),""),
    IF(LEFT(C2803,4)="2026",
      IFERROR(VLOOKUP(C2803,{'2026'!B:B,'2026'!A:A},2,FALSE),""),
      ""
    )
  )
)</f>
        <v/>
      </c>
    </row>
    <row r="2804" ht="22.5" customHeight="1">
      <c r="A2804" s="350"/>
      <c r="B2804" s="350"/>
      <c r="C2804" s="350"/>
      <c r="D2804" s="350"/>
      <c r="E2804" s="350"/>
      <c r="F2804" s="350"/>
      <c r="G2804" s="350"/>
      <c r="H2804" s="350"/>
      <c r="I2804" s="350"/>
      <c r="J2804" s="350" t="str">
        <f t="array" ref="J2804">IF(C2804="","",
  IF(LEFT(C2804,4)="2025",
    IFERROR(VLOOKUP(C2804,{'2025'!B:B,'2025'!A:A},2,FALSE),""),
    IF(LEFT(C2804,4)="2026",
      IFERROR(VLOOKUP(C2804,{'2026'!B:B,'2026'!A:A},2,FALSE),""),
      ""
    )
  )
)</f>
        <v/>
      </c>
    </row>
    <row r="2805" ht="22.5" customHeight="1">
      <c r="A2805" s="350"/>
      <c r="B2805" s="350"/>
      <c r="C2805" s="350"/>
      <c r="D2805" s="350"/>
      <c r="E2805" s="350"/>
      <c r="F2805" s="350"/>
      <c r="G2805" s="350"/>
      <c r="H2805" s="350"/>
      <c r="I2805" s="350"/>
      <c r="J2805" s="350" t="str">
        <f t="array" ref="J2805">IF(C2805="","",
  IF(LEFT(C2805,4)="2025",
    IFERROR(VLOOKUP(C2805,{'2025'!B:B,'2025'!A:A},2,FALSE),""),
    IF(LEFT(C2805,4)="2026",
      IFERROR(VLOOKUP(C2805,{'2026'!B:B,'2026'!A:A},2,FALSE),""),
      ""
    )
  )
)</f>
        <v/>
      </c>
    </row>
    <row r="2806" ht="22.5" customHeight="1">
      <c r="A2806" s="350"/>
      <c r="B2806" s="350"/>
      <c r="C2806" s="350"/>
      <c r="D2806" s="350"/>
      <c r="E2806" s="350"/>
      <c r="F2806" s="350"/>
      <c r="G2806" s="350"/>
      <c r="H2806" s="350"/>
      <c r="I2806" s="350"/>
      <c r="J2806" s="350" t="str">
        <f t="array" ref="J2806">IF(C2806="","",
  IF(LEFT(C2806,4)="2025",
    IFERROR(VLOOKUP(C2806,{'2025'!B:B,'2025'!A:A},2,FALSE),""),
    IF(LEFT(C2806,4)="2026",
      IFERROR(VLOOKUP(C2806,{'2026'!B:B,'2026'!A:A},2,FALSE),""),
      ""
    )
  )
)</f>
        <v/>
      </c>
    </row>
    <row r="2807" ht="22.5" customHeight="1">
      <c r="A2807" s="350"/>
      <c r="B2807" s="350"/>
      <c r="C2807" s="350"/>
      <c r="D2807" s="350"/>
      <c r="E2807" s="350"/>
      <c r="F2807" s="350"/>
      <c r="G2807" s="350"/>
      <c r="H2807" s="350"/>
      <c r="I2807" s="350"/>
      <c r="J2807" s="350" t="str">
        <f t="array" ref="J2807">IF(C2807="","",
  IF(LEFT(C2807,4)="2025",
    IFERROR(VLOOKUP(C2807,{'2025'!B:B,'2025'!A:A},2,FALSE),""),
    IF(LEFT(C2807,4)="2026",
      IFERROR(VLOOKUP(C2807,{'2026'!B:B,'2026'!A:A},2,FALSE),""),
      ""
    )
  )
)</f>
        <v/>
      </c>
    </row>
    <row r="2808" ht="22.5" customHeight="1">
      <c r="A2808" s="350"/>
      <c r="B2808" s="350"/>
      <c r="C2808" s="350"/>
      <c r="D2808" s="350"/>
      <c r="E2808" s="350"/>
      <c r="F2808" s="350"/>
      <c r="G2808" s="350"/>
      <c r="H2808" s="350"/>
      <c r="I2808" s="350"/>
      <c r="J2808" s="350" t="str">
        <f t="array" ref="J2808">IF(C2808="","",
  IF(LEFT(C2808,4)="2025",
    IFERROR(VLOOKUP(C2808,{'2025'!B:B,'2025'!A:A},2,FALSE),""),
    IF(LEFT(C2808,4)="2026",
      IFERROR(VLOOKUP(C2808,{'2026'!B:B,'2026'!A:A},2,FALSE),""),
      ""
    )
  )
)</f>
        <v/>
      </c>
    </row>
    <row r="2809" ht="22.5" customHeight="1">
      <c r="A2809" s="350"/>
      <c r="B2809" s="350"/>
      <c r="C2809" s="350"/>
      <c r="D2809" s="350"/>
      <c r="E2809" s="350"/>
      <c r="F2809" s="350"/>
      <c r="G2809" s="350"/>
      <c r="H2809" s="350"/>
      <c r="I2809" s="350"/>
      <c r="J2809" s="350" t="str">
        <f t="array" ref="J2809">IF(C2809="","",
  IF(LEFT(C2809,4)="2025",
    IFERROR(VLOOKUP(C2809,{'2025'!B:B,'2025'!A:A},2,FALSE),""),
    IF(LEFT(C2809,4)="2026",
      IFERROR(VLOOKUP(C2809,{'2026'!B:B,'2026'!A:A},2,FALSE),""),
      ""
    )
  )
)</f>
        <v/>
      </c>
    </row>
    <row r="2810" ht="22.5" customHeight="1">
      <c r="A2810" s="350"/>
      <c r="B2810" s="350"/>
      <c r="C2810" s="350"/>
      <c r="D2810" s="350"/>
      <c r="E2810" s="350"/>
      <c r="F2810" s="350"/>
      <c r="G2810" s="350"/>
      <c r="H2810" s="350"/>
      <c r="I2810" s="350"/>
      <c r="J2810" s="350" t="str">
        <f t="array" ref="J2810">IF(C2810="","",
  IF(LEFT(C2810,4)="2025",
    IFERROR(VLOOKUP(C2810,{'2025'!B:B,'2025'!A:A},2,FALSE),""),
    IF(LEFT(C2810,4)="2026",
      IFERROR(VLOOKUP(C2810,{'2026'!B:B,'2026'!A:A},2,FALSE),""),
      ""
    )
  )
)</f>
        <v/>
      </c>
    </row>
    <row r="2811" ht="22.5" customHeight="1">
      <c r="A2811" s="350"/>
      <c r="B2811" s="350"/>
      <c r="C2811" s="350"/>
      <c r="D2811" s="350"/>
      <c r="E2811" s="350"/>
      <c r="F2811" s="350"/>
      <c r="G2811" s="350"/>
      <c r="H2811" s="350"/>
      <c r="I2811" s="350"/>
      <c r="J2811" s="350" t="str">
        <f t="array" ref="J2811">IF(C2811="","",
  IF(LEFT(C2811,4)="2025",
    IFERROR(VLOOKUP(C2811,{'2025'!B:B,'2025'!A:A},2,FALSE),""),
    IF(LEFT(C2811,4)="2026",
      IFERROR(VLOOKUP(C2811,{'2026'!B:B,'2026'!A:A},2,FALSE),""),
      ""
    )
  )
)</f>
        <v/>
      </c>
    </row>
    <row r="2812" ht="22.5" customHeight="1">
      <c r="A2812" s="350"/>
      <c r="B2812" s="350"/>
      <c r="C2812" s="350"/>
      <c r="D2812" s="350"/>
      <c r="E2812" s="350"/>
      <c r="F2812" s="350"/>
      <c r="G2812" s="350"/>
      <c r="H2812" s="350"/>
      <c r="I2812" s="350"/>
      <c r="J2812" s="350" t="str">
        <f t="array" ref="J2812">IF(C2812="","",
  IF(LEFT(C2812,4)="2025",
    IFERROR(VLOOKUP(C2812,{'2025'!B:B,'2025'!A:A},2,FALSE),""),
    IF(LEFT(C2812,4)="2026",
      IFERROR(VLOOKUP(C2812,{'2026'!B:B,'2026'!A:A},2,FALSE),""),
      ""
    )
  )
)</f>
        <v/>
      </c>
    </row>
    <row r="2813" ht="22.5" customHeight="1">
      <c r="A2813" s="350"/>
      <c r="B2813" s="350"/>
      <c r="C2813" s="350"/>
      <c r="D2813" s="350"/>
      <c r="E2813" s="350"/>
      <c r="F2813" s="350"/>
      <c r="G2813" s="350"/>
      <c r="H2813" s="350"/>
      <c r="I2813" s="350"/>
      <c r="J2813" s="350" t="str">
        <f t="array" ref="J2813">IF(C2813="","",
  IF(LEFT(C2813,4)="2025",
    IFERROR(VLOOKUP(C2813,{'2025'!B:B,'2025'!A:A},2,FALSE),""),
    IF(LEFT(C2813,4)="2026",
      IFERROR(VLOOKUP(C2813,{'2026'!B:B,'2026'!A:A},2,FALSE),""),
      ""
    )
  )
)</f>
        <v/>
      </c>
    </row>
    <row r="2814" ht="22.5" customHeight="1">
      <c r="A2814" s="350"/>
      <c r="B2814" s="350"/>
      <c r="C2814" s="350"/>
      <c r="D2814" s="350"/>
      <c r="E2814" s="350"/>
      <c r="F2814" s="350"/>
      <c r="G2814" s="350"/>
      <c r="H2814" s="350"/>
      <c r="I2814" s="350"/>
      <c r="J2814" s="350" t="str">
        <f t="array" ref="J2814">IF(C2814="","",
  IF(LEFT(C2814,4)="2025",
    IFERROR(VLOOKUP(C2814,{'2025'!B:B,'2025'!A:A},2,FALSE),""),
    IF(LEFT(C2814,4)="2026",
      IFERROR(VLOOKUP(C2814,{'2026'!B:B,'2026'!A:A},2,FALSE),""),
      ""
    )
  )
)</f>
        <v/>
      </c>
    </row>
    <row r="2815" ht="22.5" customHeight="1">
      <c r="A2815" s="350"/>
      <c r="B2815" s="350"/>
      <c r="C2815" s="350"/>
      <c r="D2815" s="350"/>
      <c r="E2815" s="350"/>
      <c r="F2815" s="350"/>
      <c r="G2815" s="350"/>
      <c r="H2815" s="350"/>
      <c r="I2815" s="350"/>
      <c r="J2815" s="350" t="str">
        <f t="array" ref="J2815">IF(C2815="","",
  IF(LEFT(C2815,4)="2025",
    IFERROR(VLOOKUP(C2815,{'2025'!B:B,'2025'!A:A},2,FALSE),""),
    IF(LEFT(C2815,4)="2026",
      IFERROR(VLOOKUP(C2815,{'2026'!B:B,'2026'!A:A},2,FALSE),""),
      ""
    )
  )
)</f>
        <v/>
      </c>
    </row>
    <row r="2816" ht="22.5" customHeight="1">
      <c r="A2816" s="350"/>
      <c r="B2816" s="350"/>
      <c r="C2816" s="350"/>
      <c r="D2816" s="350"/>
      <c r="E2816" s="350"/>
      <c r="F2816" s="350"/>
      <c r="G2816" s="350"/>
      <c r="H2816" s="350"/>
      <c r="I2816" s="350"/>
      <c r="J2816" s="350" t="str">
        <f t="array" ref="J2816">IF(C2816="","",
  IF(LEFT(C2816,4)="2025",
    IFERROR(VLOOKUP(C2816,{'2025'!B:B,'2025'!A:A},2,FALSE),""),
    IF(LEFT(C2816,4)="2026",
      IFERROR(VLOOKUP(C2816,{'2026'!B:B,'2026'!A:A},2,FALSE),""),
      ""
    )
  )
)</f>
        <v/>
      </c>
    </row>
    <row r="2817" ht="22.5" customHeight="1">
      <c r="A2817" s="350"/>
      <c r="B2817" s="350"/>
      <c r="C2817" s="350"/>
      <c r="D2817" s="350"/>
      <c r="E2817" s="350"/>
      <c r="F2817" s="350"/>
      <c r="G2817" s="350"/>
      <c r="H2817" s="350"/>
      <c r="I2817" s="350"/>
      <c r="J2817" s="350" t="str">
        <f t="array" ref="J2817">IF(C2817="","",
  IF(LEFT(C2817,4)="2025",
    IFERROR(VLOOKUP(C2817,{'2025'!B:B,'2025'!A:A},2,FALSE),""),
    IF(LEFT(C2817,4)="2026",
      IFERROR(VLOOKUP(C2817,{'2026'!B:B,'2026'!A:A},2,FALSE),""),
      ""
    )
  )
)</f>
        <v/>
      </c>
    </row>
    <row r="2818" ht="22.5" customHeight="1">
      <c r="A2818" s="350"/>
      <c r="B2818" s="350"/>
      <c r="C2818" s="350"/>
      <c r="D2818" s="350"/>
      <c r="E2818" s="350"/>
      <c r="F2818" s="350"/>
      <c r="G2818" s="350"/>
      <c r="H2818" s="350"/>
      <c r="I2818" s="350"/>
      <c r="J2818" s="350" t="str">
        <f t="array" ref="J2818">IF(C2818="","",
  IF(LEFT(C2818,4)="2025",
    IFERROR(VLOOKUP(C2818,{'2025'!B:B,'2025'!A:A},2,FALSE),""),
    IF(LEFT(C2818,4)="2026",
      IFERROR(VLOOKUP(C2818,{'2026'!B:B,'2026'!A:A},2,FALSE),""),
      ""
    )
  )
)</f>
        <v/>
      </c>
    </row>
    <row r="2819" ht="22.5" customHeight="1">
      <c r="A2819" s="350"/>
      <c r="B2819" s="350"/>
      <c r="C2819" s="350"/>
      <c r="D2819" s="350"/>
      <c r="E2819" s="350"/>
      <c r="F2819" s="350"/>
      <c r="G2819" s="350"/>
      <c r="H2819" s="350"/>
      <c r="I2819" s="350"/>
      <c r="J2819" s="350" t="str">
        <f t="array" ref="J2819">IF(C2819="","",
  IF(LEFT(C2819,4)="2025",
    IFERROR(VLOOKUP(C2819,{'2025'!B:B,'2025'!A:A},2,FALSE),""),
    IF(LEFT(C2819,4)="2026",
      IFERROR(VLOOKUP(C2819,{'2026'!B:B,'2026'!A:A},2,FALSE),""),
      ""
    )
  )
)</f>
        <v/>
      </c>
    </row>
    <row r="2820" ht="22.5" customHeight="1">
      <c r="A2820" s="350"/>
      <c r="B2820" s="350"/>
      <c r="C2820" s="350"/>
      <c r="D2820" s="350"/>
      <c r="E2820" s="350"/>
      <c r="F2820" s="350"/>
      <c r="G2820" s="350"/>
      <c r="H2820" s="350"/>
      <c r="I2820" s="350"/>
      <c r="J2820" s="350" t="str">
        <f t="array" ref="J2820">IF(C2820="","",
  IF(LEFT(C2820,4)="2025",
    IFERROR(VLOOKUP(C2820,{'2025'!B:B,'2025'!A:A},2,FALSE),""),
    IF(LEFT(C2820,4)="2026",
      IFERROR(VLOOKUP(C2820,{'2026'!B:B,'2026'!A:A},2,FALSE),""),
      ""
    )
  )
)</f>
        <v/>
      </c>
    </row>
    <row r="2821" ht="22.5" customHeight="1">
      <c r="A2821" s="350"/>
      <c r="B2821" s="350"/>
      <c r="C2821" s="350"/>
      <c r="D2821" s="350"/>
      <c r="E2821" s="350"/>
      <c r="F2821" s="350"/>
      <c r="G2821" s="350"/>
      <c r="H2821" s="350"/>
      <c r="I2821" s="350"/>
      <c r="J2821" s="350" t="str">
        <f t="array" ref="J2821">IF(C2821="","",
  IF(LEFT(C2821,4)="2025",
    IFERROR(VLOOKUP(C2821,{'2025'!B:B,'2025'!A:A},2,FALSE),""),
    IF(LEFT(C2821,4)="2026",
      IFERROR(VLOOKUP(C2821,{'2026'!B:B,'2026'!A:A},2,FALSE),""),
      ""
    )
  )
)</f>
        <v/>
      </c>
    </row>
    <row r="2822" ht="22.5" customHeight="1">
      <c r="A2822" s="350"/>
      <c r="B2822" s="350"/>
      <c r="C2822" s="350"/>
      <c r="D2822" s="350"/>
      <c r="E2822" s="350"/>
      <c r="F2822" s="350"/>
      <c r="G2822" s="350"/>
      <c r="H2822" s="350"/>
      <c r="I2822" s="350"/>
      <c r="J2822" s="350" t="str">
        <f t="array" ref="J2822">IF(C2822="","",
  IF(LEFT(C2822,4)="2025",
    IFERROR(VLOOKUP(C2822,{'2025'!B:B,'2025'!A:A},2,FALSE),""),
    IF(LEFT(C2822,4)="2026",
      IFERROR(VLOOKUP(C2822,{'2026'!B:B,'2026'!A:A},2,FALSE),""),
      ""
    )
  )
)</f>
        <v/>
      </c>
    </row>
    <row r="2823" ht="22.5" customHeight="1">
      <c r="A2823" s="350"/>
      <c r="B2823" s="350"/>
      <c r="C2823" s="350"/>
      <c r="D2823" s="350"/>
      <c r="E2823" s="350"/>
      <c r="F2823" s="350"/>
      <c r="G2823" s="350"/>
      <c r="H2823" s="350"/>
      <c r="I2823" s="350"/>
      <c r="J2823" s="350" t="str">
        <f t="array" ref="J2823">IF(C2823="","",
  IF(LEFT(C2823,4)="2025",
    IFERROR(VLOOKUP(C2823,{'2025'!B:B,'2025'!A:A},2,FALSE),""),
    IF(LEFT(C2823,4)="2026",
      IFERROR(VLOOKUP(C2823,{'2026'!B:B,'2026'!A:A},2,FALSE),""),
      ""
    )
  )
)</f>
        <v/>
      </c>
    </row>
    <row r="2824" ht="22.5" customHeight="1">
      <c r="A2824" s="350"/>
      <c r="B2824" s="350"/>
      <c r="C2824" s="350"/>
      <c r="D2824" s="350"/>
      <c r="E2824" s="350"/>
      <c r="F2824" s="350"/>
      <c r="G2824" s="350"/>
      <c r="H2824" s="350"/>
      <c r="I2824" s="350"/>
      <c r="J2824" s="350" t="str">
        <f t="array" ref="J2824">IF(C2824="","",
  IF(LEFT(C2824,4)="2025",
    IFERROR(VLOOKUP(C2824,{'2025'!B:B,'2025'!A:A},2,FALSE),""),
    IF(LEFT(C2824,4)="2026",
      IFERROR(VLOOKUP(C2824,{'2026'!B:B,'2026'!A:A},2,FALSE),""),
      ""
    )
  )
)</f>
        <v/>
      </c>
    </row>
    <row r="2825" ht="22.5" customHeight="1">
      <c r="A2825" s="350"/>
      <c r="B2825" s="350"/>
      <c r="C2825" s="350"/>
      <c r="D2825" s="350"/>
      <c r="E2825" s="350"/>
      <c r="F2825" s="350"/>
      <c r="G2825" s="350"/>
      <c r="H2825" s="350"/>
      <c r="I2825" s="350"/>
      <c r="J2825" s="350" t="str">
        <f t="array" ref="J2825">IF(C2825="","",
  IF(LEFT(C2825,4)="2025",
    IFERROR(VLOOKUP(C2825,{'2025'!B:B,'2025'!A:A},2,FALSE),""),
    IF(LEFT(C2825,4)="2026",
      IFERROR(VLOOKUP(C2825,{'2026'!B:B,'2026'!A:A},2,FALSE),""),
      ""
    )
  )
)</f>
        <v/>
      </c>
    </row>
    <row r="2826" ht="22.5" customHeight="1">
      <c r="A2826" s="350"/>
      <c r="B2826" s="350"/>
      <c r="C2826" s="350"/>
      <c r="D2826" s="350"/>
      <c r="E2826" s="350"/>
      <c r="F2826" s="350"/>
      <c r="G2826" s="350"/>
      <c r="H2826" s="350"/>
      <c r="I2826" s="350"/>
      <c r="J2826" s="350" t="str">
        <f t="array" ref="J2826">IF(C2826="","",
  IF(LEFT(C2826,4)="2025",
    IFERROR(VLOOKUP(C2826,{'2025'!B:B,'2025'!A:A},2,FALSE),""),
    IF(LEFT(C2826,4)="2026",
      IFERROR(VLOOKUP(C2826,{'2026'!B:B,'2026'!A:A},2,FALSE),""),
      ""
    )
  )
)</f>
        <v/>
      </c>
    </row>
    <row r="2827" ht="22.5" customHeight="1">
      <c r="A2827" s="350"/>
      <c r="B2827" s="350"/>
      <c r="C2827" s="350"/>
      <c r="D2827" s="350"/>
      <c r="E2827" s="350"/>
      <c r="F2827" s="350"/>
      <c r="G2827" s="350"/>
      <c r="H2827" s="350"/>
      <c r="I2827" s="350"/>
      <c r="J2827" s="350" t="str">
        <f t="array" ref="J2827">IF(C2827="","",
  IF(LEFT(C2827,4)="2025",
    IFERROR(VLOOKUP(C2827,{'2025'!B:B,'2025'!A:A},2,FALSE),""),
    IF(LEFT(C2827,4)="2026",
      IFERROR(VLOOKUP(C2827,{'2026'!B:B,'2026'!A:A},2,FALSE),""),
      ""
    )
  )
)</f>
        <v/>
      </c>
    </row>
    <row r="2828" ht="22.5" customHeight="1">
      <c r="A2828" s="350"/>
      <c r="B2828" s="350"/>
      <c r="C2828" s="350"/>
      <c r="D2828" s="350"/>
      <c r="E2828" s="350"/>
      <c r="F2828" s="350"/>
      <c r="G2828" s="350"/>
      <c r="H2828" s="350"/>
      <c r="I2828" s="350"/>
      <c r="J2828" s="350" t="str">
        <f t="array" ref="J2828">IF(C2828="","",
  IF(LEFT(C2828,4)="2025",
    IFERROR(VLOOKUP(C2828,{'2025'!B:B,'2025'!A:A},2,FALSE),""),
    IF(LEFT(C2828,4)="2026",
      IFERROR(VLOOKUP(C2828,{'2026'!B:B,'2026'!A:A},2,FALSE),""),
      ""
    )
  )
)</f>
        <v/>
      </c>
    </row>
    <row r="2829" ht="22.5" customHeight="1">
      <c r="A2829" s="350"/>
      <c r="B2829" s="350"/>
      <c r="C2829" s="350"/>
      <c r="D2829" s="350"/>
      <c r="E2829" s="350"/>
      <c r="F2829" s="350"/>
      <c r="G2829" s="350"/>
      <c r="H2829" s="350"/>
      <c r="I2829" s="350"/>
      <c r="J2829" s="350" t="str">
        <f t="array" ref="J2829">IF(C2829="","",
  IF(LEFT(C2829,4)="2025",
    IFERROR(VLOOKUP(C2829,{'2025'!B:B,'2025'!A:A},2,FALSE),""),
    IF(LEFT(C2829,4)="2026",
      IFERROR(VLOOKUP(C2829,{'2026'!B:B,'2026'!A:A},2,FALSE),""),
      ""
    )
  )
)</f>
        <v/>
      </c>
    </row>
    <row r="2830" ht="22.5" customHeight="1">
      <c r="A2830" s="350"/>
      <c r="B2830" s="350"/>
      <c r="C2830" s="350"/>
      <c r="D2830" s="350"/>
      <c r="E2830" s="350"/>
      <c r="F2830" s="350"/>
      <c r="G2830" s="350"/>
      <c r="H2830" s="350"/>
      <c r="I2830" s="350"/>
      <c r="J2830" s="350" t="str">
        <f t="array" ref="J2830">IF(C2830="","",
  IF(LEFT(C2830,4)="2025",
    IFERROR(VLOOKUP(C2830,{'2025'!B:B,'2025'!A:A},2,FALSE),""),
    IF(LEFT(C2830,4)="2026",
      IFERROR(VLOOKUP(C2830,{'2026'!B:B,'2026'!A:A},2,FALSE),""),
      ""
    )
  )
)</f>
        <v/>
      </c>
    </row>
    <row r="2831" ht="22.5" customHeight="1">
      <c r="A2831" s="350"/>
      <c r="B2831" s="350"/>
      <c r="C2831" s="350"/>
      <c r="D2831" s="350"/>
      <c r="E2831" s="350"/>
      <c r="F2831" s="350"/>
      <c r="G2831" s="350"/>
      <c r="H2831" s="350"/>
      <c r="I2831" s="350"/>
      <c r="J2831" s="350" t="str">
        <f t="array" ref="J2831">IF(C2831="","",
  IF(LEFT(C2831,4)="2025",
    IFERROR(VLOOKUP(C2831,{'2025'!B:B,'2025'!A:A},2,FALSE),""),
    IF(LEFT(C2831,4)="2026",
      IFERROR(VLOOKUP(C2831,{'2026'!B:B,'2026'!A:A},2,FALSE),""),
      ""
    )
  )
)</f>
        <v/>
      </c>
    </row>
    <row r="2832" ht="22.5" customHeight="1">
      <c r="A2832" s="350"/>
      <c r="B2832" s="350"/>
      <c r="C2832" s="350"/>
      <c r="D2832" s="350"/>
      <c r="E2832" s="350"/>
      <c r="F2832" s="350"/>
      <c r="G2832" s="350"/>
      <c r="H2832" s="350"/>
      <c r="I2832" s="350"/>
      <c r="J2832" s="350" t="str">
        <f t="array" ref="J2832">IF(C2832="","",
  IF(LEFT(C2832,4)="2025",
    IFERROR(VLOOKUP(C2832,{'2025'!B:B,'2025'!A:A},2,FALSE),""),
    IF(LEFT(C2832,4)="2026",
      IFERROR(VLOOKUP(C2832,{'2026'!B:B,'2026'!A:A},2,FALSE),""),
      ""
    )
  )
)</f>
        <v/>
      </c>
    </row>
    <row r="2833" ht="22.5" customHeight="1">
      <c r="A2833" s="350"/>
      <c r="B2833" s="350"/>
      <c r="C2833" s="350"/>
      <c r="D2833" s="350"/>
      <c r="E2833" s="350"/>
      <c r="F2833" s="350"/>
      <c r="G2833" s="350"/>
      <c r="H2833" s="350"/>
      <c r="I2833" s="350"/>
      <c r="J2833" s="350" t="str">
        <f t="array" ref="J2833">IF(C2833="","",
  IF(LEFT(C2833,4)="2025",
    IFERROR(VLOOKUP(C2833,{'2025'!B:B,'2025'!A:A},2,FALSE),""),
    IF(LEFT(C2833,4)="2026",
      IFERROR(VLOOKUP(C2833,{'2026'!B:B,'2026'!A:A},2,FALSE),""),
      ""
    )
  )
)</f>
        <v/>
      </c>
    </row>
    <row r="2834" ht="22.5" customHeight="1">
      <c r="A2834" s="350"/>
      <c r="B2834" s="350"/>
      <c r="C2834" s="350"/>
      <c r="D2834" s="350"/>
      <c r="E2834" s="350"/>
      <c r="F2834" s="350"/>
      <c r="G2834" s="350"/>
      <c r="H2834" s="350"/>
      <c r="I2834" s="350"/>
      <c r="J2834" s="350" t="str">
        <f t="array" ref="J2834">IF(C2834="","",
  IF(LEFT(C2834,4)="2025",
    IFERROR(VLOOKUP(C2834,{'2025'!B:B,'2025'!A:A},2,FALSE),""),
    IF(LEFT(C2834,4)="2026",
      IFERROR(VLOOKUP(C2834,{'2026'!B:B,'2026'!A:A},2,FALSE),""),
      ""
    )
  )
)</f>
        <v/>
      </c>
    </row>
    <row r="2835" ht="22.5" customHeight="1">
      <c r="A2835" s="350"/>
      <c r="B2835" s="350"/>
      <c r="C2835" s="350"/>
      <c r="D2835" s="350"/>
      <c r="E2835" s="350"/>
      <c r="F2835" s="350"/>
      <c r="G2835" s="350"/>
      <c r="H2835" s="350"/>
      <c r="I2835" s="350"/>
      <c r="J2835" s="350" t="str">
        <f t="array" ref="J2835">IF(C2835="","",
  IF(LEFT(C2835,4)="2025",
    IFERROR(VLOOKUP(C2835,{'2025'!B:B,'2025'!A:A},2,FALSE),""),
    IF(LEFT(C2835,4)="2026",
      IFERROR(VLOOKUP(C2835,{'2026'!B:B,'2026'!A:A},2,FALSE),""),
      ""
    )
  )
)</f>
        <v/>
      </c>
    </row>
    <row r="2836" ht="22.5" customHeight="1">
      <c r="A2836" s="350"/>
      <c r="B2836" s="350"/>
      <c r="C2836" s="350"/>
      <c r="D2836" s="350"/>
      <c r="E2836" s="350"/>
      <c r="F2836" s="350"/>
      <c r="G2836" s="350"/>
      <c r="H2836" s="350"/>
      <c r="I2836" s="350"/>
      <c r="J2836" s="350" t="str">
        <f t="array" ref="J2836">IF(C2836="","",
  IF(LEFT(C2836,4)="2025",
    IFERROR(VLOOKUP(C2836,{'2025'!B:B,'2025'!A:A},2,FALSE),""),
    IF(LEFT(C2836,4)="2026",
      IFERROR(VLOOKUP(C2836,{'2026'!B:B,'2026'!A:A},2,FALSE),""),
      ""
    )
  )
)</f>
        <v/>
      </c>
    </row>
    <row r="2837" ht="22.5" customHeight="1">
      <c r="A2837" s="350"/>
      <c r="B2837" s="350"/>
      <c r="C2837" s="350"/>
      <c r="D2837" s="350"/>
      <c r="E2837" s="350"/>
      <c r="F2837" s="350"/>
      <c r="G2837" s="350"/>
      <c r="H2837" s="350"/>
      <c r="I2837" s="350"/>
      <c r="J2837" s="350" t="str">
        <f t="array" ref="J2837">IF(C2837="","",
  IF(LEFT(C2837,4)="2025",
    IFERROR(VLOOKUP(C2837,{'2025'!B:B,'2025'!A:A},2,FALSE),""),
    IF(LEFT(C2837,4)="2026",
      IFERROR(VLOOKUP(C2837,{'2026'!B:B,'2026'!A:A},2,FALSE),""),
      ""
    )
  )
)</f>
        <v/>
      </c>
    </row>
    <row r="2838" ht="22.5" customHeight="1">
      <c r="A2838" s="350"/>
      <c r="B2838" s="350"/>
      <c r="C2838" s="350"/>
      <c r="D2838" s="350"/>
      <c r="E2838" s="350"/>
      <c r="F2838" s="350"/>
      <c r="G2838" s="350"/>
      <c r="H2838" s="350"/>
      <c r="I2838" s="350"/>
      <c r="J2838" s="350" t="str">
        <f t="array" ref="J2838">IF(C2838="","",
  IF(LEFT(C2838,4)="2025",
    IFERROR(VLOOKUP(C2838,{'2025'!B:B,'2025'!A:A},2,FALSE),""),
    IF(LEFT(C2838,4)="2026",
      IFERROR(VLOOKUP(C2838,{'2026'!B:B,'2026'!A:A},2,FALSE),""),
      ""
    )
  )
)</f>
        <v/>
      </c>
    </row>
    <row r="2839" ht="22.5" customHeight="1">
      <c r="A2839" s="350"/>
      <c r="B2839" s="350"/>
      <c r="C2839" s="350"/>
      <c r="D2839" s="350"/>
      <c r="E2839" s="350"/>
      <c r="F2839" s="350"/>
      <c r="G2839" s="350"/>
      <c r="H2839" s="350"/>
      <c r="I2839" s="350"/>
      <c r="J2839" s="350" t="str">
        <f t="array" ref="J2839">IF(C2839="","",
  IF(LEFT(C2839,4)="2025",
    IFERROR(VLOOKUP(C2839,{'2025'!B:B,'2025'!A:A},2,FALSE),""),
    IF(LEFT(C2839,4)="2026",
      IFERROR(VLOOKUP(C2839,{'2026'!B:B,'2026'!A:A},2,FALSE),""),
      ""
    )
  )
)</f>
        <v/>
      </c>
    </row>
    <row r="2840" ht="22.5" customHeight="1">
      <c r="A2840" s="350"/>
      <c r="B2840" s="350"/>
      <c r="C2840" s="350"/>
      <c r="D2840" s="350"/>
      <c r="E2840" s="350"/>
      <c r="F2840" s="350"/>
      <c r="G2840" s="350"/>
      <c r="H2840" s="350"/>
      <c r="I2840" s="350"/>
      <c r="J2840" s="350" t="str">
        <f t="array" ref="J2840">IF(C2840="","",
  IF(LEFT(C2840,4)="2025",
    IFERROR(VLOOKUP(C2840,{'2025'!B:B,'2025'!A:A},2,FALSE),""),
    IF(LEFT(C2840,4)="2026",
      IFERROR(VLOOKUP(C2840,{'2026'!B:B,'2026'!A:A},2,FALSE),""),
      ""
    )
  )
)</f>
        <v/>
      </c>
    </row>
    <row r="2841" ht="22.5" customHeight="1">
      <c r="A2841" s="350"/>
      <c r="B2841" s="350"/>
      <c r="C2841" s="350"/>
      <c r="D2841" s="350"/>
      <c r="E2841" s="350"/>
      <c r="F2841" s="350"/>
      <c r="G2841" s="350"/>
      <c r="H2841" s="350"/>
      <c r="I2841" s="350"/>
      <c r="J2841" s="350" t="str">
        <f t="array" ref="J2841">IF(C2841="","",
  IF(LEFT(C2841,4)="2025",
    IFERROR(VLOOKUP(C2841,{'2025'!B:B,'2025'!A:A},2,FALSE),""),
    IF(LEFT(C2841,4)="2026",
      IFERROR(VLOOKUP(C2841,{'2026'!B:B,'2026'!A:A},2,FALSE),""),
      ""
    )
  )
)</f>
        <v/>
      </c>
    </row>
    <row r="2842" ht="22.5" customHeight="1">
      <c r="A2842" s="350"/>
      <c r="B2842" s="350"/>
      <c r="C2842" s="350"/>
      <c r="D2842" s="350"/>
      <c r="E2842" s="350"/>
      <c r="F2842" s="350"/>
      <c r="G2842" s="350"/>
      <c r="H2842" s="350"/>
      <c r="I2842" s="350"/>
      <c r="J2842" s="350" t="str">
        <f t="array" ref="J2842">IF(C2842="","",
  IF(LEFT(C2842,4)="2025",
    IFERROR(VLOOKUP(C2842,{'2025'!B:B,'2025'!A:A},2,FALSE),""),
    IF(LEFT(C2842,4)="2026",
      IFERROR(VLOOKUP(C2842,{'2026'!B:B,'2026'!A:A},2,FALSE),""),
      ""
    )
  )
)</f>
        <v/>
      </c>
    </row>
    <row r="2843" ht="22.5" customHeight="1">
      <c r="A2843" s="350"/>
      <c r="B2843" s="350"/>
      <c r="C2843" s="350"/>
      <c r="D2843" s="350"/>
      <c r="E2843" s="350"/>
      <c r="F2843" s="350"/>
      <c r="G2843" s="350"/>
      <c r="H2843" s="350"/>
      <c r="I2843" s="350"/>
      <c r="J2843" s="350" t="str">
        <f t="array" ref="J2843">IF(C2843="","",
  IF(LEFT(C2843,4)="2025",
    IFERROR(VLOOKUP(C2843,{'2025'!B:B,'2025'!A:A},2,FALSE),""),
    IF(LEFT(C2843,4)="2026",
      IFERROR(VLOOKUP(C2843,{'2026'!B:B,'2026'!A:A},2,FALSE),""),
      ""
    )
  )
)</f>
        <v/>
      </c>
    </row>
    <row r="2844" ht="22.5" customHeight="1">
      <c r="A2844" s="350"/>
      <c r="B2844" s="350"/>
      <c r="C2844" s="350"/>
      <c r="D2844" s="350"/>
      <c r="E2844" s="350"/>
      <c r="F2844" s="350"/>
      <c r="G2844" s="350"/>
      <c r="H2844" s="350"/>
      <c r="I2844" s="350"/>
      <c r="J2844" s="350" t="str">
        <f t="array" ref="J2844">IF(C2844="","",
  IF(LEFT(C2844,4)="2025",
    IFERROR(VLOOKUP(C2844,{'2025'!B:B,'2025'!A:A},2,FALSE),""),
    IF(LEFT(C2844,4)="2026",
      IFERROR(VLOOKUP(C2844,{'2026'!B:B,'2026'!A:A},2,FALSE),""),
      ""
    )
  )
)</f>
        <v/>
      </c>
    </row>
    <row r="2845" ht="22.5" customHeight="1">
      <c r="A2845" s="350"/>
      <c r="B2845" s="350"/>
      <c r="C2845" s="350"/>
      <c r="D2845" s="350"/>
      <c r="E2845" s="350"/>
      <c r="F2845" s="350"/>
      <c r="G2845" s="350"/>
      <c r="H2845" s="350"/>
      <c r="I2845" s="350"/>
      <c r="J2845" s="350" t="str">
        <f t="array" ref="J2845">IF(C2845="","",
  IF(LEFT(C2845,4)="2025",
    IFERROR(VLOOKUP(C2845,{'2025'!B:B,'2025'!A:A},2,FALSE),""),
    IF(LEFT(C2845,4)="2026",
      IFERROR(VLOOKUP(C2845,{'2026'!B:B,'2026'!A:A},2,FALSE),""),
      ""
    )
  )
)</f>
        <v/>
      </c>
    </row>
    <row r="2846" ht="22.5" customHeight="1">
      <c r="A2846" s="350"/>
      <c r="B2846" s="350"/>
      <c r="C2846" s="350"/>
      <c r="D2846" s="350"/>
      <c r="E2846" s="350"/>
      <c r="F2846" s="350"/>
      <c r="G2846" s="350"/>
      <c r="H2846" s="350"/>
      <c r="I2846" s="350"/>
      <c r="J2846" s="350" t="str">
        <f t="array" ref="J2846">IF(C2846="","",
  IF(LEFT(C2846,4)="2025",
    IFERROR(VLOOKUP(C2846,{'2025'!B:B,'2025'!A:A},2,FALSE),""),
    IF(LEFT(C2846,4)="2026",
      IFERROR(VLOOKUP(C2846,{'2026'!B:B,'2026'!A:A},2,FALSE),""),
      ""
    )
  )
)</f>
        <v/>
      </c>
    </row>
    <row r="2847" ht="22.5" customHeight="1">
      <c r="A2847" s="350"/>
      <c r="B2847" s="350"/>
      <c r="C2847" s="350"/>
      <c r="D2847" s="350"/>
      <c r="E2847" s="350"/>
      <c r="F2847" s="350"/>
      <c r="G2847" s="350"/>
      <c r="H2847" s="350"/>
      <c r="I2847" s="350"/>
      <c r="J2847" s="350" t="str">
        <f t="array" ref="J2847">IF(C2847="","",
  IF(LEFT(C2847,4)="2025",
    IFERROR(VLOOKUP(C2847,{'2025'!B:B,'2025'!A:A},2,FALSE),""),
    IF(LEFT(C2847,4)="2026",
      IFERROR(VLOOKUP(C2847,{'2026'!B:B,'2026'!A:A},2,FALSE),""),
      ""
    )
  )
)</f>
        <v/>
      </c>
    </row>
    <row r="2848" ht="22.5" customHeight="1">
      <c r="A2848" s="350"/>
      <c r="B2848" s="350"/>
      <c r="C2848" s="350"/>
      <c r="D2848" s="350"/>
      <c r="E2848" s="350"/>
      <c r="F2848" s="350"/>
      <c r="G2848" s="350"/>
      <c r="H2848" s="350"/>
      <c r="I2848" s="350"/>
      <c r="J2848" s="350" t="str">
        <f t="array" ref="J2848">IF(C2848="","",
  IF(LEFT(C2848,4)="2025",
    IFERROR(VLOOKUP(C2848,{'2025'!B:B,'2025'!A:A},2,FALSE),""),
    IF(LEFT(C2848,4)="2026",
      IFERROR(VLOOKUP(C2848,{'2026'!B:B,'2026'!A:A},2,FALSE),""),
      ""
    )
  )
)</f>
        <v/>
      </c>
    </row>
    <row r="2849" ht="22.5" customHeight="1">
      <c r="A2849" s="350"/>
      <c r="B2849" s="350"/>
      <c r="C2849" s="350"/>
      <c r="D2849" s="350"/>
      <c r="E2849" s="350"/>
      <c r="F2849" s="350"/>
      <c r="G2849" s="350"/>
      <c r="H2849" s="350"/>
      <c r="I2849" s="350"/>
      <c r="J2849" s="350" t="str">
        <f t="array" ref="J2849">IF(C2849="","",
  IF(LEFT(C2849,4)="2025",
    IFERROR(VLOOKUP(C2849,{'2025'!B:B,'2025'!A:A},2,FALSE),""),
    IF(LEFT(C2849,4)="2026",
      IFERROR(VLOOKUP(C2849,{'2026'!B:B,'2026'!A:A},2,FALSE),""),
      ""
    )
  )
)</f>
        <v/>
      </c>
    </row>
    <row r="2850" ht="22.5" customHeight="1">
      <c r="A2850" s="350"/>
      <c r="B2850" s="350"/>
      <c r="C2850" s="350"/>
      <c r="D2850" s="350"/>
      <c r="E2850" s="350"/>
      <c r="F2850" s="350"/>
      <c r="G2850" s="350"/>
      <c r="H2850" s="350"/>
      <c r="I2850" s="350"/>
      <c r="J2850" s="350" t="str">
        <f t="array" ref="J2850">IF(C2850="","",
  IF(LEFT(C2850,4)="2025",
    IFERROR(VLOOKUP(C2850,{'2025'!B:B,'2025'!A:A},2,FALSE),""),
    IF(LEFT(C2850,4)="2026",
      IFERROR(VLOOKUP(C2850,{'2026'!B:B,'2026'!A:A},2,FALSE),""),
      ""
    )
  )
)</f>
        <v/>
      </c>
    </row>
    <row r="2851" ht="22.5" customHeight="1">
      <c r="A2851" s="350"/>
      <c r="B2851" s="350"/>
      <c r="C2851" s="350"/>
      <c r="D2851" s="350"/>
      <c r="E2851" s="350"/>
      <c r="F2851" s="350"/>
      <c r="G2851" s="350"/>
      <c r="H2851" s="350"/>
      <c r="I2851" s="350"/>
      <c r="J2851" s="350" t="str">
        <f t="array" ref="J2851">IF(C2851="","",
  IF(LEFT(C2851,4)="2025",
    IFERROR(VLOOKUP(C2851,{'2025'!B:B,'2025'!A:A},2,FALSE),""),
    IF(LEFT(C2851,4)="2026",
      IFERROR(VLOOKUP(C2851,{'2026'!B:B,'2026'!A:A},2,FALSE),""),
      ""
    )
  )
)</f>
        <v/>
      </c>
    </row>
    <row r="2852" ht="22.5" customHeight="1">
      <c r="A2852" s="350"/>
      <c r="B2852" s="350"/>
      <c r="C2852" s="350"/>
      <c r="D2852" s="350"/>
      <c r="E2852" s="350"/>
      <c r="F2852" s="350"/>
      <c r="G2852" s="350"/>
      <c r="H2852" s="350"/>
      <c r="I2852" s="350"/>
      <c r="J2852" s="350" t="str">
        <f t="array" ref="J2852">IF(C2852="","",
  IF(LEFT(C2852,4)="2025",
    IFERROR(VLOOKUP(C2852,{'2025'!B:B,'2025'!A:A},2,FALSE),""),
    IF(LEFT(C2852,4)="2026",
      IFERROR(VLOOKUP(C2852,{'2026'!B:B,'2026'!A:A},2,FALSE),""),
      ""
    )
  )
)</f>
        <v/>
      </c>
    </row>
    <row r="2853" ht="22.5" customHeight="1">
      <c r="A2853" s="350"/>
      <c r="B2853" s="350"/>
      <c r="C2853" s="350"/>
      <c r="D2853" s="350"/>
      <c r="E2853" s="350"/>
      <c r="F2853" s="350"/>
      <c r="G2853" s="350"/>
      <c r="H2853" s="350"/>
      <c r="I2853" s="350"/>
      <c r="J2853" s="350" t="str">
        <f t="array" ref="J2853">IF(C2853="","",
  IF(LEFT(C2853,4)="2025",
    IFERROR(VLOOKUP(C2853,{'2025'!B:B,'2025'!A:A},2,FALSE),""),
    IF(LEFT(C2853,4)="2026",
      IFERROR(VLOOKUP(C2853,{'2026'!B:B,'2026'!A:A},2,FALSE),""),
      ""
    )
  )
)</f>
        <v/>
      </c>
    </row>
    <row r="2854" ht="22.5" customHeight="1">
      <c r="A2854" s="350"/>
      <c r="B2854" s="350"/>
      <c r="C2854" s="350"/>
      <c r="D2854" s="350"/>
      <c r="E2854" s="350"/>
      <c r="F2854" s="350"/>
      <c r="G2854" s="350"/>
      <c r="H2854" s="350"/>
      <c r="I2854" s="350"/>
      <c r="J2854" s="350" t="str">
        <f t="array" ref="J2854">IF(C2854="","",
  IF(LEFT(C2854,4)="2025",
    IFERROR(VLOOKUP(C2854,{'2025'!B:B,'2025'!A:A},2,FALSE),""),
    IF(LEFT(C2854,4)="2026",
      IFERROR(VLOOKUP(C2854,{'2026'!B:B,'2026'!A:A},2,FALSE),""),
      ""
    )
  )
)</f>
        <v/>
      </c>
    </row>
    <row r="2855" ht="22.5" customHeight="1">
      <c r="A2855" s="350"/>
      <c r="B2855" s="350"/>
      <c r="C2855" s="350"/>
      <c r="D2855" s="350"/>
      <c r="E2855" s="350"/>
      <c r="F2855" s="350"/>
      <c r="G2855" s="350"/>
      <c r="H2855" s="350"/>
      <c r="I2855" s="350"/>
      <c r="J2855" s="350" t="str">
        <f t="array" ref="J2855">IF(C2855="","",
  IF(LEFT(C2855,4)="2025",
    IFERROR(VLOOKUP(C2855,{'2025'!B:B,'2025'!A:A},2,FALSE),""),
    IF(LEFT(C2855,4)="2026",
      IFERROR(VLOOKUP(C2855,{'2026'!B:B,'2026'!A:A},2,FALSE),""),
      ""
    )
  )
)</f>
        <v/>
      </c>
    </row>
    <row r="2856" ht="22.5" customHeight="1">
      <c r="A2856" s="350"/>
      <c r="B2856" s="350"/>
      <c r="C2856" s="350"/>
      <c r="D2856" s="350"/>
      <c r="E2856" s="350"/>
      <c r="F2856" s="350"/>
      <c r="G2856" s="350"/>
      <c r="H2856" s="350"/>
      <c r="I2856" s="350"/>
      <c r="J2856" s="350" t="str">
        <f t="array" ref="J2856">IF(C2856="","",
  IF(LEFT(C2856,4)="2025",
    IFERROR(VLOOKUP(C2856,{'2025'!B:B,'2025'!A:A},2,FALSE),""),
    IF(LEFT(C2856,4)="2026",
      IFERROR(VLOOKUP(C2856,{'2026'!B:B,'2026'!A:A},2,FALSE),""),
      ""
    )
  )
)</f>
        <v/>
      </c>
    </row>
    <row r="2857" ht="22.5" customHeight="1">
      <c r="A2857" s="350"/>
      <c r="B2857" s="350"/>
      <c r="C2857" s="350"/>
      <c r="D2857" s="350"/>
      <c r="E2857" s="350"/>
      <c r="F2857" s="350"/>
      <c r="G2857" s="350"/>
      <c r="H2857" s="350"/>
      <c r="I2857" s="350"/>
      <c r="J2857" s="350" t="str">
        <f t="array" ref="J2857">IF(C2857="","",
  IF(LEFT(C2857,4)="2025",
    IFERROR(VLOOKUP(C2857,{'2025'!B:B,'2025'!A:A},2,FALSE),""),
    IF(LEFT(C2857,4)="2026",
      IFERROR(VLOOKUP(C2857,{'2026'!B:B,'2026'!A:A},2,FALSE),""),
      ""
    )
  )
)</f>
        <v/>
      </c>
    </row>
    <row r="2858" ht="22.5" customHeight="1">
      <c r="A2858" s="350"/>
      <c r="B2858" s="350"/>
      <c r="C2858" s="350"/>
      <c r="D2858" s="350"/>
      <c r="E2858" s="350"/>
      <c r="F2858" s="350"/>
      <c r="G2858" s="350"/>
      <c r="H2858" s="350"/>
      <c r="I2858" s="350"/>
      <c r="J2858" s="350" t="str">
        <f t="array" ref="J2858">IF(C2858="","",
  IF(LEFT(C2858,4)="2025",
    IFERROR(VLOOKUP(C2858,{'2025'!B:B,'2025'!A:A},2,FALSE),""),
    IF(LEFT(C2858,4)="2026",
      IFERROR(VLOOKUP(C2858,{'2026'!B:B,'2026'!A:A},2,FALSE),""),
      ""
    )
  )
)</f>
        <v/>
      </c>
    </row>
    <row r="2859" ht="22.5" customHeight="1">
      <c r="A2859" s="350"/>
      <c r="B2859" s="350"/>
      <c r="C2859" s="350"/>
      <c r="D2859" s="350"/>
      <c r="E2859" s="350"/>
      <c r="F2859" s="350"/>
      <c r="G2859" s="350"/>
      <c r="H2859" s="350"/>
      <c r="I2859" s="350"/>
      <c r="J2859" s="350" t="str">
        <f t="array" ref="J2859">IF(C2859="","",
  IF(LEFT(C2859,4)="2025",
    IFERROR(VLOOKUP(C2859,{'2025'!B:B,'2025'!A:A},2,FALSE),""),
    IF(LEFT(C2859,4)="2026",
      IFERROR(VLOOKUP(C2859,{'2026'!B:B,'2026'!A:A},2,FALSE),""),
      ""
    )
  )
)</f>
        <v/>
      </c>
    </row>
    <row r="2860" ht="22.5" customHeight="1">
      <c r="A2860" s="350"/>
      <c r="B2860" s="350"/>
      <c r="C2860" s="350"/>
      <c r="D2860" s="350"/>
      <c r="E2860" s="350"/>
      <c r="F2860" s="350"/>
      <c r="G2860" s="350"/>
      <c r="H2860" s="350"/>
      <c r="I2860" s="350"/>
      <c r="J2860" s="350" t="str">
        <f t="array" ref="J2860">IF(C2860="","",
  IF(LEFT(C2860,4)="2025",
    IFERROR(VLOOKUP(C2860,{'2025'!B:B,'2025'!A:A},2,FALSE),""),
    IF(LEFT(C2860,4)="2026",
      IFERROR(VLOOKUP(C2860,{'2026'!B:B,'2026'!A:A},2,FALSE),""),
      ""
    )
  )
)</f>
        <v/>
      </c>
    </row>
    <row r="2861" ht="22.5" customHeight="1">
      <c r="A2861" s="350"/>
      <c r="B2861" s="350"/>
      <c r="C2861" s="350"/>
      <c r="D2861" s="350"/>
      <c r="E2861" s="350"/>
      <c r="F2861" s="350"/>
      <c r="G2861" s="350"/>
      <c r="H2861" s="350"/>
      <c r="I2861" s="350"/>
      <c r="J2861" s="350" t="str">
        <f t="array" ref="J2861">IF(C2861="","",
  IF(LEFT(C2861,4)="2025",
    IFERROR(VLOOKUP(C2861,{'2025'!B:B,'2025'!A:A},2,FALSE),""),
    IF(LEFT(C2861,4)="2026",
      IFERROR(VLOOKUP(C2861,{'2026'!B:B,'2026'!A:A},2,FALSE),""),
      ""
    )
  )
)</f>
        <v/>
      </c>
    </row>
    <row r="2862" ht="22.5" customHeight="1">
      <c r="A2862" s="350"/>
      <c r="B2862" s="350"/>
      <c r="C2862" s="350"/>
      <c r="D2862" s="350"/>
      <c r="E2862" s="350"/>
      <c r="F2862" s="350"/>
      <c r="G2862" s="350"/>
      <c r="H2862" s="350"/>
      <c r="I2862" s="350"/>
      <c r="J2862" s="350" t="str">
        <f t="array" ref="J2862">IF(C2862="","",
  IF(LEFT(C2862,4)="2025",
    IFERROR(VLOOKUP(C2862,{'2025'!B:B,'2025'!A:A},2,FALSE),""),
    IF(LEFT(C2862,4)="2026",
      IFERROR(VLOOKUP(C2862,{'2026'!B:B,'2026'!A:A},2,FALSE),""),
      ""
    )
  )
)</f>
        <v/>
      </c>
    </row>
    <row r="2863" ht="22.5" customHeight="1">
      <c r="A2863" s="350"/>
      <c r="B2863" s="350"/>
      <c r="C2863" s="350"/>
      <c r="D2863" s="350"/>
      <c r="E2863" s="350"/>
      <c r="F2863" s="350"/>
      <c r="G2863" s="350"/>
      <c r="H2863" s="350"/>
      <c r="I2863" s="350"/>
      <c r="J2863" s="350" t="str">
        <f t="array" ref="J2863">IF(C2863="","",
  IF(LEFT(C2863,4)="2025",
    IFERROR(VLOOKUP(C2863,{'2025'!B:B,'2025'!A:A},2,FALSE),""),
    IF(LEFT(C2863,4)="2026",
      IFERROR(VLOOKUP(C2863,{'2026'!B:B,'2026'!A:A},2,FALSE),""),
      ""
    )
  )
)</f>
        <v/>
      </c>
    </row>
    <row r="2864" ht="22.5" customHeight="1">
      <c r="A2864" s="350"/>
      <c r="B2864" s="350"/>
      <c r="C2864" s="350"/>
      <c r="D2864" s="350"/>
      <c r="E2864" s="350"/>
      <c r="F2864" s="350"/>
      <c r="G2864" s="350"/>
      <c r="H2864" s="350"/>
      <c r="I2864" s="350"/>
      <c r="J2864" s="350" t="str">
        <f t="array" ref="J2864">IF(C2864="","",
  IF(LEFT(C2864,4)="2025",
    IFERROR(VLOOKUP(C2864,{'2025'!B:B,'2025'!A:A},2,FALSE),""),
    IF(LEFT(C2864,4)="2026",
      IFERROR(VLOOKUP(C2864,{'2026'!B:B,'2026'!A:A},2,FALSE),""),
      ""
    )
  )
)</f>
        <v/>
      </c>
    </row>
    <row r="2865" ht="22.5" customHeight="1">
      <c r="A2865" s="350"/>
      <c r="B2865" s="350"/>
      <c r="C2865" s="350"/>
      <c r="D2865" s="350"/>
      <c r="E2865" s="350"/>
      <c r="F2865" s="350"/>
      <c r="G2865" s="350"/>
      <c r="H2865" s="350"/>
      <c r="I2865" s="350"/>
      <c r="J2865" s="350" t="str">
        <f t="array" ref="J2865">IF(C2865="","",
  IF(LEFT(C2865,4)="2025",
    IFERROR(VLOOKUP(C2865,{'2025'!B:B,'2025'!A:A},2,FALSE),""),
    IF(LEFT(C2865,4)="2026",
      IFERROR(VLOOKUP(C2865,{'2026'!B:B,'2026'!A:A},2,FALSE),""),
      ""
    )
  )
)</f>
        <v/>
      </c>
    </row>
    <row r="2866" ht="22.5" customHeight="1">
      <c r="A2866" s="350"/>
      <c r="B2866" s="350"/>
      <c r="C2866" s="350"/>
      <c r="D2866" s="350"/>
      <c r="E2866" s="350"/>
      <c r="F2866" s="350"/>
      <c r="G2866" s="350"/>
      <c r="H2866" s="350"/>
      <c r="I2866" s="350"/>
      <c r="J2866" s="350" t="str">
        <f t="array" ref="J2866">IF(C2866="","",
  IF(LEFT(C2866,4)="2025",
    IFERROR(VLOOKUP(C2866,{'2025'!B:B,'2025'!A:A},2,FALSE),""),
    IF(LEFT(C2866,4)="2026",
      IFERROR(VLOOKUP(C2866,{'2026'!B:B,'2026'!A:A},2,FALSE),""),
      ""
    )
  )
)</f>
        <v/>
      </c>
    </row>
    <row r="2867" ht="22.5" customHeight="1">
      <c r="A2867" s="350"/>
      <c r="B2867" s="350"/>
      <c r="C2867" s="350"/>
      <c r="D2867" s="350"/>
      <c r="E2867" s="350"/>
      <c r="F2867" s="350"/>
      <c r="G2867" s="350"/>
      <c r="H2867" s="350"/>
      <c r="I2867" s="350"/>
      <c r="J2867" s="350" t="str">
        <f t="array" ref="J2867">IF(C2867="","",
  IF(LEFT(C2867,4)="2025",
    IFERROR(VLOOKUP(C2867,{'2025'!B:B,'2025'!A:A},2,FALSE),""),
    IF(LEFT(C2867,4)="2026",
      IFERROR(VLOOKUP(C2867,{'2026'!B:B,'2026'!A:A},2,FALSE),""),
      ""
    )
  )
)</f>
        <v/>
      </c>
    </row>
    <row r="2868" ht="22.5" customHeight="1">
      <c r="A2868" s="350"/>
      <c r="B2868" s="350"/>
      <c r="C2868" s="350"/>
      <c r="D2868" s="350"/>
      <c r="E2868" s="350"/>
      <c r="F2868" s="350"/>
      <c r="G2868" s="350"/>
      <c r="H2868" s="350"/>
      <c r="I2868" s="350"/>
      <c r="J2868" s="350" t="str">
        <f t="array" ref="J2868">IF(C2868="","",
  IF(LEFT(C2868,4)="2025",
    IFERROR(VLOOKUP(C2868,{'2025'!B:B,'2025'!A:A},2,FALSE),""),
    IF(LEFT(C2868,4)="2026",
      IFERROR(VLOOKUP(C2868,{'2026'!B:B,'2026'!A:A},2,FALSE),""),
      ""
    )
  )
)</f>
        <v/>
      </c>
    </row>
    <row r="2869" ht="22.5" customHeight="1">
      <c r="A2869" s="350"/>
      <c r="B2869" s="350"/>
      <c r="C2869" s="350"/>
      <c r="D2869" s="350"/>
      <c r="E2869" s="350"/>
      <c r="F2869" s="350"/>
      <c r="G2869" s="350"/>
      <c r="H2869" s="350"/>
      <c r="I2869" s="350"/>
      <c r="J2869" s="350" t="str">
        <f t="array" ref="J2869">IF(C2869="","",
  IF(LEFT(C2869,4)="2025",
    IFERROR(VLOOKUP(C2869,{'2025'!B:B,'2025'!A:A},2,FALSE),""),
    IF(LEFT(C2869,4)="2026",
      IFERROR(VLOOKUP(C2869,{'2026'!B:B,'2026'!A:A},2,FALSE),""),
      ""
    )
  )
)</f>
        <v/>
      </c>
    </row>
    <row r="2870" ht="22.5" customHeight="1">
      <c r="A2870" s="350"/>
      <c r="B2870" s="350"/>
      <c r="C2870" s="350"/>
      <c r="D2870" s="350"/>
      <c r="E2870" s="350"/>
      <c r="F2870" s="350"/>
      <c r="G2870" s="350"/>
      <c r="H2870" s="350"/>
      <c r="I2870" s="350"/>
      <c r="J2870" s="350" t="str">
        <f t="array" ref="J2870">IF(C2870="","",
  IF(LEFT(C2870,4)="2025",
    IFERROR(VLOOKUP(C2870,{'2025'!B:B,'2025'!A:A},2,FALSE),""),
    IF(LEFT(C2870,4)="2026",
      IFERROR(VLOOKUP(C2870,{'2026'!B:B,'2026'!A:A},2,FALSE),""),
      ""
    )
  )
)</f>
        <v/>
      </c>
    </row>
    <row r="2871" ht="22.5" customHeight="1">
      <c r="A2871" s="350"/>
      <c r="B2871" s="350"/>
      <c r="C2871" s="350"/>
      <c r="D2871" s="350"/>
      <c r="E2871" s="350"/>
      <c r="F2871" s="350"/>
      <c r="G2871" s="350"/>
      <c r="H2871" s="350"/>
      <c r="I2871" s="350"/>
      <c r="J2871" s="350" t="str">
        <f t="array" ref="J2871">IF(C2871="","",
  IF(LEFT(C2871,4)="2025",
    IFERROR(VLOOKUP(C2871,{'2025'!B:B,'2025'!A:A},2,FALSE),""),
    IF(LEFT(C2871,4)="2026",
      IFERROR(VLOOKUP(C2871,{'2026'!B:B,'2026'!A:A},2,FALSE),""),
      ""
    )
  )
)</f>
        <v/>
      </c>
    </row>
    <row r="2872" ht="22.5" customHeight="1">
      <c r="A2872" s="350"/>
      <c r="B2872" s="350"/>
      <c r="C2872" s="350"/>
      <c r="D2872" s="350"/>
      <c r="E2872" s="350"/>
      <c r="F2872" s="350"/>
      <c r="G2872" s="350"/>
      <c r="H2872" s="350"/>
      <c r="I2872" s="350"/>
      <c r="J2872" s="350" t="str">
        <f t="array" ref="J2872">IF(C2872="","",
  IF(LEFT(C2872,4)="2025",
    IFERROR(VLOOKUP(C2872,{'2025'!B:B,'2025'!A:A},2,FALSE),""),
    IF(LEFT(C2872,4)="2026",
      IFERROR(VLOOKUP(C2872,{'2026'!B:B,'2026'!A:A},2,FALSE),""),
      ""
    )
  )
)</f>
        <v/>
      </c>
    </row>
    <row r="2873" ht="22.5" customHeight="1">
      <c r="A2873" s="350"/>
      <c r="B2873" s="350"/>
      <c r="C2873" s="350"/>
      <c r="D2873" s="350"/>
      <c r="E2873" s="350"/>
      <c r="F2873" s="350"/>
      <c r="G2873" s="350"/>
      <c r="H2873" s="350"/>
      <c r="I2873" s="350"/>
      <c r="J2873" s="350" t="str">
        <f t="array" ref="J2873">IF(C2873="","",
  IF(LEFT(C2873,4)="2025",
    IFERROR(VLOOKUP(C2873,{'2025'!B:B,'2025'!A:A},2,FALSE),""),
    IF(LEFT(C2873,4)="2026",
      IFERROR(VLOOKUP(C2873,{'2026'!B:B,'2026'!A:A},2,FALSE),""),
      ""
    )
  )
)</f>
        <v/>
      </c>
    </row>
    <row r="2874" ht="22.5" customHeight="1">
      <c r="A2874" s="350"/>
      <c r="B2874" s="350"/>
      <c r="C2874" s="350"/>
      <c r="D2874" s="350"/>
      <c r="E2874" s="350"/>
      <c r="F2874" s="350"/>
      <c r="G2874" s="350"/>
      <c r="H2874" s="350"/>
      <c r="I2874" s="350"/>
      <c r="J2874" s="350" t="str">
        <f t="array" ref="J2874">IF(C2874="","",
  IF(LEFT(C2874,4)="2025",
    IFERROR(VLOOKUP(C2874,{'2025'!B:B,'2025'!A:A},2,FALSE),""),
    IF(LEFT(C2874,4)="2026",
      IFERROR(VLOOKUP(C2874,{'2026'!B:B,'2026'!A:A},2,FALSE),""),
      ""
    )
  )
)</f>
        <v/>
      </c>
    </row>
    <row r="2875" ht="22.5" customHeight="1">
      <c r="A2875" s="350"/>
      <c r="B2875" s="350"/>
      <c r="C2875" s="350"/>
      <c r="D2875" s="350"/>
      <c r="E2875" s="350"/>
      <c r="F2875" s="350"/>
      <c r="G2875" s="350"/>
      <c r="H2875" s="350"/>
      <c r="I2875" s="350"/>
      <c r="J2875" s="350" t="str">
        <f t="array" ref="J2875">IF(C2875="","",
  IF(LEFT(C2875,4)="2025",
    IFERROR(VLOOKUP(C2875,{'2025'!B:B,'2025'!A:A},2,FALSE),""),
    IF(LEFT(C2875,4)="2026",
      IFERROR(VLOOKUP(C2875,{'2026'!B:B,'2026'!A:A},2,FALSE),""),
      ""
    )
  )
)</f>
        <v/>
      </c>
    </row>
    <row r="2876" ht="22.5" customHeight="1">
      <c r="A2876" s="350"/>
      <c r="B2876" s="350"/>
      <c r="C2876" s="350"/>
      <c r="D2876" s="350"/>
      <c r="E2876" s="350"/>
      <c r="F2876" s="350"/>
      <c r="G2876" s="350"/>
      <c r="H2876" s="350"/>
      <c r="I2876" s="350"/>
      <c r="J2876" s="350" t="str">
        <f t="array" ref="J2876">IF(C2876="","",
  IF(LEFT(C2876,4)="2025",
    IFERROR(VLOOKUP(C2876,{'2025'!B:B,'2025'!A:A},2,FALSE),""),
    IF(LEFT(C2876,4)="2026",
      IFERROR(VLOOKUP(C2876,{'2026'!B:B,'2026'!A:A},2,FALSE),""),
      ""
    )
  )
)</f>
        <v/>
      </c>
    </row>
    <row r="2877" ht="22.5" customHeight="1">
      <c r="A2877" s="350"/>
      <c r="B2877" s="350"/>
      <c r="C2877" s="350"/>
      <c r="D2877" s="350"/>
      <c r="E2877" s="350"/>
      <c r="F2877" s="350"/>
      <c r="G2877" s="350"/>
      <c r="H2877" s="350"/>
      <c r="I2877" s="350"/>
      <c r="J2877" s="350" t="str">
        <f t="array" ref="J2877">IF(C2877="","",
  IF(LEFT(C2877,4)="2025",
    IFERROR(VLOOKUP(C2877,{'2025'!B:B,'2025'!A:A},2,FALSE),""),
    IF(LEFT(C2877,4)="2026",
      IFERROR(VLOOKUP(C2877,{'2026'!B:B,'2026'!A:A},2,FALSE),""),
      ""
    )
  )
)</f>
        <v/>
      </c>
    </row>
    <row r="2878" ht="22.5" customHeight="1">
      <c r="A2878" s="350"/>
      <c r="B2878" s="350"/>
      <c r="C2878" s="350"/>
      <c r="D2878" s="350"/>
      <c r="E2878" s="350"/>
      <c r="F2878" s="350"/>
      <c r="G2878" s="350"/>
      <c r="H2878" s="350"/>
      <c r="I2878" s="350"/>
      <c r="J2878" s="350" t="str">
        <f t="array" ref="J2878">IF(C2878="","",
  IF(LEFT(C2878,4)="2025",
    IFERROR(VLOOKUP(C2878,{'2025'!B:B,'2025'!A:A},2,FALSE),""),
    IF(LEFT(C2878,4)="2026",
      IFERROR(VLOOKUP(C2878,{'2026'!B:B,'2026'!A:A},2,FALSE),""),
      ""
    )
  )
)</f>
        <v/>
      </c>
    </row>
    <row r="2879" ht="22.5" customHeight="1">
      <c r="A2879" s="350"/>
      <c r="B2879" s="350"/>
      <c r="C2879" s="350"/>
      <c r="D2879" s="350"/>
      <c r="E2879" s="350"/>
      <c r="F2879" s="350"/>
      <c r="G2879" s="350"/>
      <c r="H2879" s="350"/>
      <c r="I2879" s="350"/>
      <c r="J2879" s="350" t="str">
        <f t="array" ref="J2879">IF(C2879="","",
  IF(LEFT(C2879,4)="2025",
    IFERROR(VLOOKUP(C2879,{'2025'!B:B,'2025'!A:A},2,FALSE),""),
    IF(LEFT(C2879,4)="2026",
      IFERROR(VLOOKUP(C2879,{'2026'!B:B,'2026'!A:A},2,FALSE),""),
      ""
    )
  )
)</f>
        <v/>
      </c>
    </row>
    <row r="2880" ht="22.5" customHeight="1">
      <c r="A2880" s="350"/>
      <c r="B2880" s="350"/>
      <c r="C2880" s="350"/>
      <c r="D2880" s="350"/>
      <c r="E2880" s="350"/>
      <c r="F2880" s="350"/>
      <c r="G2880" s="350"/>
      <c r="H2880" s="350"/>
      <c r="I2880" s="350"/>
      <c r="J2880" s="350" t="str">
        <f t="array" ref="J2880">IF(C2880="","",
  IF(LEFT(C2880,4)="2025",
    IFERROR(VLOOKUP(C2880,{'2025'!B:B,'2025'!A:A},2,FALSE),""),
    IF(LEFT(C2880,4)="2026",
      IFERROR(VLOOKUP(C2880,{'2026'!B:B,'2026'!A:A},2,FALSE),""),
      ""
    )
  )
)</f>
        <v/>
      </c>
    </row>
    <row r="2881" ht="22.5" customHeight="1">
      <c r="A2881" s="350"/>
      <c r="B2881" s="350"/>
      <c r="C2881" s="350"/>
      <c r="D2881" s="350"/>
      <c r="E2881" s="350"/>
      <c r="F2881" s="350"/>
      <c r="G2881" s="350"/>
      <c r="H2881" s="350"/>
      <c r="I2881" s="350"/>
      <c r="J2881" s="350" t="str">
        <f t="array" ref="J2881">IF(C2881="","",
  IF(LEFT(C2881,4)="2025",
    IFERROR(VLOOKUP(C2881,{'2025'!B:B,'2025'!A:A},2,FALSE),""),
    IF(LEFT(C2881,4)="2026",
      IFERROR(VLOOKUP(C2881,{'2026'!B:B,'2026'!A:A},2,FALSE),""),
      ""
    )
  )
)</f>
        <v/>
      </c>
    </row>
    <row r="2882" ht="22.5" customHeight="1">
      <c r="A2882" s="350"/>
      <c r="B2882" s="350"/>
      <c r="C2882" s="350"/>
      <c r="D2882" s="350"/>
      <c r="E2882" s="350"/>
      <c r="F2882" s="350"/>
      <c r="G2882" s="350"/>
      <c r="H2882" s="350"/>
      <c r="I2882" s="350"/>
      <c r="J2882" s="350" t="str">
        <f t="array" ref="J2882">IF(C2882="","",
  IF(LEFT(C2882,4)="2025",
    IFERROR(VLOOKUP(C2882,{'2025'!B:B,'2025'!A:A},2,FALSE),""),
    IF(LEFT(C2882,4)="2026",
      IFERROR(VLOOKUP(C2882,{'2026'!B:B,'2026'!A:A},2,FALSE),""),
      ""
    )
  )
)</f>
        <v/>
      </c>
    </row>
    <row r="2883" ht="22.5" customHeight="1">
      <c r="A2883" s="350"/>
      <c r="B2883" s="350"/>
      <c r="C2883" s="350"/>
      <c r="D2883" s="350"/>
      <c r="E2883" s="350"/>
      <c r="F2883" s="350"/>
      <c r="G2883" s="350"/>
      <c r="H2883" s="350"/>
      <c r="I2883" s="350"/>
      <c r="J2883" s="350" t="str">
        <f t="array" ref="J2883">IF(C2883="","",
  IF(LEFT(C2883,4)="2025",
    IFERROR(VLOOKUP(C2883,{'2025'!B:B,'2025'!A:A},2,FALSE),""),
    IF(LEFT(C2883,4)="2026",
      IFERROR(VLOOKUP(C2883,{'2026'!B:B,'2026'!A:A},2,FALSE),""),
      ""
    )
  )
)</f>
        <v/>
      </c>
    </row>
    <row r="2884" ht="22.5" customHeight="1">
      <c r="A2884" s="350"/>
      <c r="B2884" s="350"/>
      <c r="C2884" s="350"/>
      <c r="D2884" s="350"/>
      <c r="E2884" s="350"/>
      <c r="F2884" s="350"/>
      <c r="G2884" s="350"/>
      <c r="H2884" s="350"/>
      <c r="I2884" s="350"/>
      <c r="J2884" s="350" t="str">
        <f t="array" ref="J2884">IF(C2884="","",
  IF(LEFT(C2884,4)="2025",
    IFERROR(VLOOKUP(C2884,{'2025'!B:B,'2025'!A:A},2,FALSE),""),
    IF(LEFT(C2884,4)="2026",
      IFERROR(VLOOKUP(C2884,{'2026'!B:B,'2026'!A:A},2,FALSE),""),
      ""
    )
  )
)</f>
        <v/>
      </c>
    </row>
    <row r="2885" ht="22.5" customHeight="1">
      <c r="A2885" s="350"/>
      <c r="B2885" s="350"/>
      <c r="C2885" s="350"/>
      <c r="D2885" s="350"/>
      <c r="E2885" s="350"/>
      <c r="F2885" s="350"/>
      <c r="G2885" s="350"/>
      <c r="H2885" s="350"/>
      <c r="I2885" s="350"/>
      <c r="J2885" s="350" t="str">
        <f t="array" ref="J2885">IF(C2885="","",
  IF(LEFT(C2885,4)="2025",
    IFERROR(VLOOKUP(C2885,{'2025'!B:B,'2025'!A:A},2,FALSE),""),
    IF(LEFT(C2885,4)="2026",
      IFERROR(VLOOKUP(C2885,{'2026'!B:B,'2026'!A:A},2,FALSE),""),
      ""
    )
  )
)</f>
        <v/>
      </c>
    </row>
    <row r="2886" ht="22.5" customHeight="1">
      <c r="A2886" s="350"/>
      <c r="B2886" s="350"/>
      <c r="C2886" s="350"/>
      <c r="D2886" s="350"/>
      <c r="E2886" s="350"/>
      <c r="F2886" s="350"/>
      <c r="G2886" s="350"/>
      <c r="H2886" s="350"/>
      <c r="I2886" s="350"/>
      <c r="J2886" s="350" t="str">
        <f t="array" ref="J2886">IF(C2886="","",
  IF(LEFT(C2886,4)="2025",
    IFERROR(VLOOKUP(C2886,{'2025'!B:B,'2025'!A:A},2,FALSE),""),
    IF(LEFT(C2886,4)="2026",
      IFERROR(VLOOKUP(C2886,{'2026'!B:B,'2026'!A:A},2,FALSE),""),
      ""
    )
  )
)</f>
        <v/>
      </c>
    </row>
    <row r="2887" ht="22.5" customHeight="1">
      <c r="A2887" s="350"/>
      <c r="B2887" s="350"/>
      <c r="C2887" s="350"/>
      <c r="D2887" s="350"/>
      <c r="E2887" s="350"/>
      <c r="F2887" s="350"/>
      <c r="G2887" s="350"/>
      <c r="H2887" s="350"/>
      <c r="I2887" s="350"/>
      <c r="J2887" s="350" t="str">
        <f t="array" ref="J2887">IF(C2887="","",
  IF(LEFT(C2887,4)="2025",
    IFERROR(VLOOKUP(C2887,{'2025'!B:B,'2025'!A:A},2,FALSE),""),
    IF(LEFT(C2887,4)="2026",
      IFERROR(VLOOKUP(C2887,{'2026'!B:B,'2026'!A:A},2,FALSE),""),
      ""
    )
  )
)</f>
        <v/>
      </c>
    </row>
    <row r="2888" ht="22.5" customHeight="1">
      <c r="A2888" s="350"/>
      <c r="B2888" s="350"/>
      <c r="C2888" s="350"/>
      <c r="D2888" s="350"/>
      <c r="E2888" s="350"/>
      <c r="F2888" s="350"/>
      <c r="G2888" s="350"/>
      <c r="H2888" s="350"/>
      <c r="I2888" s="350"/>
      <c r="J2888" s="350" t="str">
        <f t="array" ref="J2888">IF(C2888="","",
  IF(LEFT(C2888,4)="2025",
    IFERROR(VLOOKUP(C2888,{'2025'!B:B,'2025'!A:A},2,FALSE),""),
    IF(LEFT(C2888,4)="2026",
      IFERROR(VLOOKUP(C2888,{'2026'!B:B,'2026'!A:A},2,FALSE),""),
      ""
    )
  )
)</f>
        <v/>
      </c>
    </row>
    <row r="2889" ht="22.5" customHeight="1">
      <c r="A2889" s="350"/>
      <c r="B2889" s="350"/>
      <c r="C2889" s="350"/>
      <c r="D2889" s="350"/>
      <c r="E2889" s="350"/>
      <c r="F2889" s="350"/>
      <c r="G2889" s="350"/>
      <c r="H2889" s="350"/>
      <c r="I2889" s="350"/>
      <c r="J2889" s="350" t="str">
        <f t="array" ref="J2889">IF(C2889="","",
  IF(LEFT(C2889,4)="2025",
    IFERROR(VLOOKUP(C2889,{'2025'!B:B,'2025'!A:A},2,FALSE),""),
    IF(LEFT(C2889,4)="2026",
      IFERROR(VLOOKUP(C2889,{'2026'!B:B,'2026'!A:A},2,FALSE),""),
      ""
    )
  )
)</f>
        <v/>
      </c>
    </row>
    <row r="2890" ht="22.5" customHeight="1">
      <c r="A2890" s="350"/>
      <c r="B2890" s="350"/>
      <c r="C2890" s="350"/>
      <c r="D2890" s="350"/>
      <c r="E2890" s="350"/>
      <c r="F2890" s="350"/>
      <c r="G2890" s="350"/>
      <c r="H2890" s="350"/>
      <c r="I2890" s="350"/>
      <c r="J2890" s="350" t="str">
        <f t="array" ref="J2890">IF(C2890="","",
  IF(LEFT(C2890,4)="2025",
    IFERROR(VLOOKUP(C2890,{'2025'!B:B,'2025'!A:A},2,FALSE),""),
    IF(LEFT(C2890,4)="2026",
      IFERROR(VLOOKUP(C2890,{'2026'!B:B,'2026'!A:A},2,FALSE),""),
      ""
    )
  )
)</f>
        <v/>
      </c>
    </row>
    <row r="2891" ht="22.5" customHeight="1">
      <c r="A2891" s="350"/>
      <c r="B2891" s="350"/>
      <c r="C2891" s="350"/>
      <c r="D2891" s="350"/>
      <c r="E2891" s="350"/>
      <c r="F2891" s="350"/>
      <c r="G2891" s="350"/>
      <c r="H2891" s="350"/>
      <c r="I2891" s="350"/>
      <c r="J2891" s="350" t="str">
        <f t="array" ref="J2891">IF(C2891="","",
  IF(LEFT(C2891,4)="2025",
    IFERROR(VLOOKUP(C2891,{'2025'!B:B,'2025'!A:A},2,FALSE),""),
    IF(LEFT(C2891,4)="2026",
      IFERROR(VLOOKUP(C2891,{'2026'!B:B,'2026'!A:A},2,FALSE),""),
      ""
    )
  )
)</f>
        <v/>
      </c>
    </row>
    <row r="2892" ht="22.5" customHeight="1">
      <c r="A2892" s="350"/>
      <c r="B2892" s="350"/>
      <c r="C2892" s="350"/>
      <c r="D2892" s="350"/>
      <c r="E2892" s="350"/>
      <c r="F2892" s="350"/>
      <c r="G2892" s="350"/>
      <c r="H2892" s="350"/>
      <c r="I2892" s="350"/>
      <c r="J2892" s="350" t="str">
        <f t="array" ref="J2892">IF(C2892="","",
  IF(LEFT(C2892,4)="2025",
    IFERROR(VLOOKUP(C2892,{'2025'!B:B,'2025'!A:A},2,FALSE),""),
    IF(LEFT(C2892,4)="2026",
      IFERROR(VLOOKUP(C2892,{'2026'!B:B,'2026'!A:A},2,FALSE),""),
      ""
    )
  )
)</f>
        <v/>
      </c>
    </row>
    <row r="2893" ht="22.5" customHeight="1">
      <c r="A2893" s="350"/>
      <c r="B2893" s="350"/>
      <c r="C2893" s="350"/>
      <c r="D2893" s="350"/>
      <c r="E2893" s="350"/>
      <c r="F2893" s="350"/>
      <c r="G2893" s="350"/>
      <c r="H2893" s="350"/>
      <c r="I2893" s="350"/>
      <c r="J2893" s="350" t="str">
        <f t="array" ref="J2893">IF(C2893="","",
  IF(LEFT(C2893,4)="2025",
    IFERROR(VLOOKUP(C2893,{'2025'!B:B,'2025'!A:A},2,FALSE),""),
    IF(LEFT(C2893,4)="2026",
      IFERROR(VLOOKUP(C2893,{'2026'!B:B,'2026'!A:A},2,FALSE),""),
      ""
    )
  )
)</f>
        <v/>
      </c>
    </row>
    <row r="2894" ht="22.5" customHeight="1">
      <c r="A2894" s="350"/>
      <c r="B2894" s="350"/>
      <c r="C2894" s="350"/>
      <c r="D2894" s="350"/>
      <c r="E2894" s="350"/>
      <c r="F2894" s="350"/>
      <c r="G2894" s="350"/>
      <c r="H2894" s="350"/>
      <c r="I2894" s="350"/>
      <c r="J2894" s="350" t="str">
        <f t="array" ref="J2894">IF(C2894="","",
  IF(LEFT(C2894,4)="2025",
    IFERROR(VLOOKUP(C2894,{'2025'!B:B,'2025'!A:A},2,FALSE),""),
    IF(LEFT(C2894,4)="2026",
      IFERROR(VLOOKUP(C2894,{'2026'!B:B,'2026'!A:A},2,FALSE),""),
      ""
    )
  )
)</f>
        <v/>
      </c>
    </row>
    <row r="2895" ht="22.5" customHeight="1">
      <c r="A2895" s="350"/>
      <c r="B2895" s="350"/>
      <c r="C2895" s="350"/>
      <c r="D2895" s="350"/>
      <c r="E2895" s="350"/>
      <c r="F2895" s="350"/>
      <c r="G2895" s="350"/>
      <c r="H2895" s="350"/>
      <c r="I2895" s="350"/>
      <c r="J2895" s="350" t="str">
        <f t="array" ref="J2895">IF(C2895="","",
  IF(LEFT(C2895,4)="2025",
    IFERROR(VLOOKUP(C2895,{'2025'!B:B,'2025'!A:A},2,FALSE),""),
    IF(LEFT(C2895,4)="2026",
      IFERROR(VLOOKUP(C2895,{'2026'!B:B,'2026'!A:A},2,FALSE),""),
      ""
    )
  )
)</f>
        <v/>
      </c>
    </row>
    <row r="2896" ht="22.5" customHeight="1">
      <c r="A2896" s="350"/>
      <c r="B2896" s="350"/>
      <c r="C2896" s="350"/>
      <c r="D2896" s="350"/>
      <c r="E2896" s="350"/>
      <c r="F2896" s="350"/>
      <c r="G2896" s="350"/>
      <c r="H2896" s="350"/>
      <c r="I2896" s="350"/>
      <c r="J2896" s="350" t="str">
        <f t="array" ref="J2896">IF(C2896="","",
  IF(LEFT(C2896,4)="2025",
    IFERROR(VLOOKUP(C2896,{'2025'!B:B,'2025'!A:A},2,FALSE),""),
    IF(LEFT(C2896,4)="2026",
      IFERROR(VLOOKUP(C2896,{'2026'!B:B,'2026'!A:A},2,FALSE),""),
      ""
    )
  )
)</f>
        <v/>
      </c>
    </row>
    <row r="2897" ht="22.5" customHeight="1">
      <c r="A2897" s="350"/>
      <c r="B2897" s="350"/>
      <c r="C2897" s="350"/>
      <c r="D2897" s="350"/>
      <c r="E2897" s="350"/>
      <c r="F2897" s="350"/>
      <c r="G2897" s="350"/>
      <c r="H2897" s="350"/>
      <c r="I2897" s="350"/>
      <c r="J2897" s="350" t="str">
        <f t="array" ref="J2897">IF(C2897="","",
  IF(LEFT(C2897,4)="2025",
    IFERROR(VLOOKUP(C2897,{'2025'!B:B,'2025'!A:A},2,FALSE),""),
    IF(LEFT(C2897,4)="2026",
      IFERROR(VLOOKUP(C2897,{'2026'!B:B,'2026'!A:A},2,FALSE),""),
      ""
    )
  )
)</f>
        <v/>
      </c>
    </row>
    <row r="2898" ht="22.5" customHeight="1">
      <c r="A2898" s="350"/>
      <c r="B2898" s="350"/>
      <c r="C2898" s="350"/>
      <c r="D2898" s="350"/>
      <c r="E2898" s="350"/>
      <c r="F2898" s="350"/>
      <c r="G2898" s="350"/>
      <c r="H2898" s="350"/>
      <c r="I2898" s="350"/>
      <c r="J2898" s="350" t="str">
        <f t="array" ref="J2898">IF(C2898="","",
  IF(LEFT(C2898,4)="2025",
    IFERROR(VLOOKUP(C2898,{'2025'!B:B,'2025'!A:A},2,FALSE),""),
    IF(LEFT(C2898,4)="2026",
      IFERROR(VLOOKUP(C2898,{'2026'!B:B,'2026'!A:A},2,FALSE),""),
      ""
    )
  )
)</f>
        <v/>
      </c>
    </row>
    <row r="2899" ht="22.5" customHeight="1">
      <c r="A2899" s="350"/>
      <c r="B2899" s="350"/>
      <c r="C2899" s="350"/>
      <c r="D2899" s="350"/>
      <c r="E2899" s="350"/>
      <c r="F2899" s="350"/>
      <c r="G2899" s="350"/>
      <c r="H2899" s="350"/>
      <c r="I2899" s="350"/>
      <c r="J2899" s="350" t="str">
        <f t="array" ref="J2899">IF(C2899="","",
  IF(LEFT(C2899,4)="2025",
    IFERROR(VLOOKUP(C2899,{'2025'!B:B,'2025'!A:A},2,FALSE),""),
    IF(LEFT(C2899,4)="2026",
      IFERROR(VLOOKUP(C2899,{'2026'!B:B,'2026'!A:A},2,FALSE),""),
      ""
    )
  )
)</f>
        <v/>
      </c>
    </row>
    <row r="2900" ht="22.5" customHeight="1">
      <c r="A2900" s="350"/>
      <c r="B2900" s="350"/>
      <c r="C2900" s="350"/>
      <c r="D2900" s="350"/>
      <c r="E2900" s="350"/>
      <c r="F2900" s="350"/>
      <c r="G2900" s="350"/>
      <c r="H2900" s="350"/>
      <c r="I2900" s="350"/>
      <c r="J2900" s="350" t="str">
        <f t="array" ref="J2900">IF(C2900="","",
  IF(LEFT(C2900,4)="2025",
    IFERROR(VLOOKUP(C2900,{'2025'!B:B,'2025'!A:A},2,FALSE),""),
    IF(LEFT(C2900,4)="2026",
      IFERROR(VLOOKUP(C2900,{'2026'!B:B,'2026'!A:A},2,FALSE),""),
      ""
    )
  )
)</f>
        <v/>
      </c>
    </row>
    <row r="2901" ht="22.5" customHeight="1">
      <c r="A2901" s="350"/>
      <c r="B2901" s="350"/>
      <c r="C2901" s="350"/>
      <c r="D2901" s="350"/>
      <c r="E2901" s="350"/>
      <c r="F2901" s="350"/>
      <c r="G2901" s="350"/>
      <c r="H2901" s="350"/>
      <c r="I2901" s="350"/>
      <c r="J2901" s="350" t="str">
        <f t="array" ref="J2901">IF(C2901="","",
  IF(LEFT(C2901,4)="2025",
    IFERROR(VLOOKUP(C2901,{'2025'!B:B,'2025'!A:A},2,FALSE),""),
    IF(LEFT(C2901,4)="2026",
      IFERROR(VLOOKUP(C2901,{'2026'!B:B,'2026'!A:A},2,FALSE),""),
      ""
    )
  )
)</f>
        <v/>
      </c>
    </row>
    <row r="2902" ht="22.5" customHeight="1">
      <c r="A2902" s="350"/>
      <c r="B2902" s="350"/>
      <c r="C2902" s="350"/>
      <c r="D2902" s="350"/>
      <c r="E2902" s="350"/>
      <c r="F2902" s="350"/>
      <c r="G2902" s="350"/>
      <c r="H2902" s="350"/>
      <c r="I2902" s="350"/>
      <c r="J2902" s="350" t="str">
        <f t="array" ref="J2902">IF(C2902="","",
  IF(LEFT(C2902,4)="2025",
    IFERROR(VLOOKUP(C2902,{'2025'!B:B,'2025'!A:A},2,FALSE),""),
    IF(LEFT(C2902,4)="2026",
      IFERROR(VLOOKUP(C2902,{'2026'!B:B,'2026'!A:A},2,FALSE),""),
      ""
    )
  )
)</f>
        <v/>
      </c>
    </row>
    <row r="2903" ht="22.5" customHeight="1">
      <c r="A2903" s="350"/>
      <c r="B2903" s="350"/>
      <c r="C2903" s="350"/>
      <c r="D2903" s="350"/>
      <c r="E2903" s="350"/>
      <c r="F2903" s="350"/>
      <c r="G2903" s="350"/>
      <c r="H2903" s="350"/>
      <c r="I2903" s="350"/>
      <c r="J2903" s="350" t="str">
        <f t="array" ref="J2903">IF(C2903="","",
  IF(LEFT(C2903,4)="2025",
    IFERROR(VLOOKUP(C2903,{'2025'!B:B,'2025'!A:A},2,FALSE),""),
    IF(LEFT(C2903,4)="2026",
      IFERROR(VLOOKUP(C2903,{'2026'!B:B,'2026'!A:A},2,FALSE),""),
      ""
    )
  )
)</f>
        <v/>
      </c>
    </row>
    <row r="2904" ht="22.5" customHeight="1">
      <c r="A2904" s="350"/>
      <c r="B2904" s="350"/>
      <c r="C2904" s="350"/>
      <c r="D2904" s="350"/>
      <c r="E2904" s="350"/>
      <c r="F2904" s="350"/>
      <c r="G2904" s="350"/>
      <c r="H2904" s="350"/>
      <c r="I2904" s="350"/>
      <c r="J2904" s="350" t="str">
        <f t="array" ref="J2904">IF(C2904="","",
  IF(LEFT(C2904,4)="2025",
    IFERROR(VLOOKUP(C2904,{'2025'!B:B,'2025'!A:A},2,FALSE),""),
    IF(LEFT(C2904,4)="2026",
      IFERROR(VLOOKUP(C2904,{'2026'!B:B,'2026'!A:A},2,FALSE),""),
      ""
    )
  )
)</f>
        <v/>
      </c>
    </row>
    <row r="2905" ht="22.5" customHeight="1">
      <c r="A2905" s="350"/>
      <c r="B2905" s="350"/>
      <c r="C2905" s="350"/>
      <c r="D2905" s="350"/>
      <c r="E2905" s="350"/>
      <c r="F2905" s="350"/>
      <c r="G2905" s="350"/>
      <c r="H2905" s="350"/>
      <c r="I2905" s="350"/>
      <c r="J2905" s="350" t="str">
        <f t="array" ref="J2905">IF(C2905="","",
  IF(LEFT(C2905,4)="2025",
    IFERROR(VLOOKUP(C2905,{'2025'!B:B,'2025'!A:A},2,FALSE),""),
    IF(LEFT(C2905,4)="2026",
      IFERROR(VLOOKUP(C2905,{'2026'!B:B,'2026'!A:A},2,FALSE),""),
      ""
    )
  )
)</f>
        <v/>
      </c>
    </row>
    <row r="2906" ht="22.5" customHeight="1">
      <c r="A2906" s="350"/>
      <c r="B2906" s="350"/>
      <c r="C2906" s="350"/>
      <c r="D2906" s="350"/>
      <c r="E2906" s="350"/>
      <c r="F2906" s="350"/>
      <c r="G2906" s="350"/>
      <c r="H2906" s="350"/>
      <c r="I2906" s="350"/>
      <c r="J2906" s="350" t="str">
        <f t="array" ref="J2906">IF(C2906="","",
  IF(LEFT(C2906,4)="2025",
    IFERROR(VLOOKUP(C2906,{'2025'!B:B,'2025'!A:A},2,FALSE),""),
    IF(LEFT(C2906,4)="2026",
      IFERROR(VLOOKUP(C2906,{'2026'!B:B,'2026'!A:A},2,FALSE),""),
      ""
    )
  )
)</f>
        <v/>
      </c>
    </row>
    <row r="2907" ht="22.5" customHeight="1">
      <c r="A2907" s="350"/>
      <c r="B2907" s="350"/>
      <c r="C2907" s="350"/>
      <c r="D2907" s="350"/>
      <c r="E2907" s="350"/>
      <c r="F2907" s="350"/>
      <c r="G2907" s="350"/>
      <c r="H2907" s="350"/>
      <c r="I2907" s="350"/>
      <c r="J2907" s="350" t="str">
        <f t="array" ref="J2907">IF(C2907="","",
  IF(LEFT(C2907,4)="2025",
    IFERROR(VLOOKUP(C2907,{'2025'!B:B,'2025'!A:A},2,FALSE),""),
    IF(LEFT(C2907,4)="2026",
      IFERROR(VLOOKUP(C2907,{'2026'!B:B,'2026'!A:A},2,FALSE),""),
      ""
    )
  )
)</f>
        <v/>
      </c>
    </row>
    <row r="2908" ht="22.5" customHeight="1">
      <c r="A2908" s="350"/>
      <c r="B2908" s="350"/>
      <c r="C2908" s="350"/>
      <c r="D2908" s="350"/>
      <c r="E2908" s="350"/>
      <c r="F2908" s="350"/>
      <c r="G2908" s="350"/>
      <c r="H2908" s="350"/>
      <c r="I2908" s="350"/>
      <c r="J2908" s="350" t="str">
        <f t="array" ref="J2908">IF(C2908="","",
  IF(LEFT(C2908,4)="2025",
    IFERROR(VLOOKUP(C2908,{'2025'!B:B,'2025'!A:A},2,FALSE),""),
    IF(LEFT(C2908,4)="2026",
      IFERROR(VLOOKUP(C2908,{'2026'!B:B,'2026'!A:A},2,FALSE),""),
      ""
    )
  )
)</f>
        <v/>
      </c>
    </row>
    <row r="2909" ht="22.5" customHeight="1">
      <c r="A2909" s="350"/>
      <c r="B2909" s="350"/>
      <c r="C2909" s="350"/>
      <c r="D2909" s="350"/>
      <c r="E2909" s="350"/>
      <c r="F2909" s="350"/>
      <c r="G2909" s="350"/>
      <c r="H2909" s="350"/>
      <c r="I2909" s="350"/>
      <c r="J2909" s="350" t="str">
        <f t="array" ref="J2909">IF(C2909="","",
  IF(LEFT(C2909,4)="2025",
    IFERROR(VLOOKUP(C2909,{'2025'!B:B,'2025'!A:A},2,FALSE),""),
    IF(LEFT(C2909,4)="2026",
      IFERROR(VLOOKUP(C2909,{'2026'!B:B,'2026'!A:A},2,FALSE),""),
      ""
    )
  )
)</f>
        <v/>
      </c>
    </row>
    <row r="2910" ht="22.5" customHeight="1">
      <c r="A2910" s="350"/>
      <c r="B2910" s="350"/>
      <c r="C2910" s="350"/>
      <c r="D2910" s="350"/>
      <c r="E2910" s="350"/>
      <c r="F2910" s="350"/>
      <c r="G2910" s="350"/>
      <c r="H2910" s="350"/>
      <c r="I2910" s="350"/>
      <c r="J2910" s="350" t="str">
        <f t="array" ref="J2910">IF(C2910="","",
  IF(LEFT(C2910,4)="2025",
    IFERROR(VLOOKUP(C2910,{'2025'!B:B,'2025'!A:A},2,FALSE),""),
    IF(LEFT(C2910,4)="2026",
      IFERROR(VLOOKUP(C2910,{'2026'!B:B,'2026'!A:A},2,FALSE),""),
      ""
    )
  )
)</f>
        <v/>
      </c>
    </row>
    <row r="2911" ht="22.5" customHeight="1">
      <c r="A2911" s="350"/>
      <c r="B2911" s="350"/>
      <c r="C2911" s="350"/>
      <c r="D2911" s="350"/>
      <c r="E2911" s="350"/>
      <c r="F2911" s="350"/>
      <c r="G2911" s="350"/>
      <c r="H2911" s="350"/>
      <c r="I2911" s="350"/>
      <c r="J2911" s="350" t="str">
        <f t="array" ref="J2911">IF(C2911="","",
  IF(LEFT(C2911,4)="2025",
    IFERROR(VLOOKUP(C2911,{'2025'!B:B,'2025'!A:A},2,FALSE),""),
    IF(LEFT(C2911,4)="2026",
      IFERROR(VLOOKUP(C2911,{'2026'!B:B,'2026'!A:A},2,FALSE),""),
      ""
    )
  )
)</f>
        <v/>
      </c>
    </row>
    <row r="2912" ht="22.5" customHeight="1">
      <c r="A2912" s="350"/>
      <c r="B2912" s="350"/>
      <c r="C2912" s="350"/>
      <c r="D2912" s="350"/>
      <c r="E2912" s="350"/>
      <c r="F2912" s="350"/>
      <c r="G2912" s="350"/>
      <c r="H2912" s="350"/>
      <c r="I2912" s="350"/>
      <c r="J2912" s="350" t="str">
        <f t="array" ref="J2912">IF(C2912="","",
  IF(LEFT(C2912,4)="2025",
    IFERROR(VLOOKUP(C2912,{'2025'!B:B,'2025'!A:A},2,FALSE),""),
    IF(LEFT(C2912,4)="2026",
      IFERROR(VLOOKUP(C2912,{'2026'!B:B,'2026'!A:A},2,FALSE),""),
      ""
    )
  )
)</f>
        <v/>
      </c>
    </row>
    <row r="2913" ht="22.5" customHeight="1">
      <c r="A2913" s="350"/>
      <c r="B2913" s="350"/>
      <c r="C2913" s="350"/>
      <c r="D2913" s="350"/>
      <c r="E2913" s="350"/>
      <c r="F2913" s="350"/>
      <c r="G2913" s="350"/>
      <c r="H2913" s="350"/>
      <c r="I2913" s="350"/>
      <c r="J2913" s="350" t="str">
        <f t="array" ref="J2913">IF(C2913="","",
  IF(LEFT(C2913,4)="2025",
    IFERROR(VLOOKUP(C2913,{'2025'!B:B,'2025'!A:A},2,FALSE),""),
    IF(LEFT(C2913,4)="2026",
      IFERROR(VLOOKUP(C2913,{'2026'!B:B,'2026'!A:A},2,FALSE),""),
      ""
    )
  )
)</f>
        <v/>
      </c>
    </row>
    <row r="2914" ht="22.5" customHeight="1">
      <c r="A2914" s="350"/>
      <c r="B2914" s="350"/>
      <c r="C2914" s="350"/>
      <c r="D2914" s="350"/>
      <c r="E2914" s="350"/>
      <c r="F2914" s="350"/>
      <c r="G2914" s="350"/>
      <c r="H2914" s="350"/>
      <c r="I2914" s="350"/>
      <c r="J2914" s="350" t="str">
        <f t="array" ref="J2914">IF(C2914="","",
  IF(LEFT(C2914,4)="2025",
    IFERROR(VLOOKUP(C2914,{'2025'!B:B,'2025'!A:A},2,FALSE),""),
    IF(LEFT(C2914,4)="2026",
      IFERROR(VLOOKUP(C2914,{'2026'!B:B,'2026'!A:A},2,FALSE),""),
      ""
    )
  )
)</f>
        <v/>
      </c>
    </row>
    <row r="2915" ht="22.5" customHeight="1">
      <c r="A2915" s="350"/>
      <c r="B2915" s="350"/>
      <c r="C2915" s="350"/>
      <c r="D2915" s="350"/>
      <c r="E2915" s="350"/>
      <c r="F2915" s="350"/>
      <c r="G2915" s="350"/>
      <c r="H2915" s="350"/>
      <c r="I2915" s="350"/>
      <c r="J2915" s="350" t="str">
        <f t="array" ref="J2915">IF(C2915="","",
  IF(LEFT(C2915,4)="2025",
    IFERROR(VLOOKUP(C2915,{'2025'!B:B,'2025'!A:A},2,FALSE),""),
    IF(LEFT(C2915,4)="2026",
      IFERROR(VLOOKUP(C2915,{'2026'!B:B,'2026'!A:A},2,FALSE),""),
      ""
    )
  )
)</f>
        <v/>
      </c>
    </row>
    <row r="2916" ht="22.5" customHeight="1">
      <c r="A2916" s="350"/>
      <c r="B2916" s="350"/>
      <c r="C2916" s="350"/>
      <c r="D2916" s="350"/>
      <c r="E2916" s="350"/>
      <c r="F2916" s="350"/>
      <c r="G2916" s="350"/>
      <c r="H2916" s="350"/>
      <c r="I2916" s="350"/>
      <c r="J2916" s="350" t="str">
        <f t="array" ref="J2916">IF(C2916="","",
  IF(LEFT(C2916,4)="2025",
    IFERROR(VLOOKUP(C2916,{'2025'!B:B,'2025'!A:A},2,FALSE),""),
    IF(LEFT(C2916,4)="2026",
      IFERROR(VLOOKUP(C2916,{'2026'!B:B,'2026'!A:A},2,FALSE),""),
      ""
    )
  )
)</f>
        <v/>
      </c>
    </row>
    <row r="2917" ht="22.5" customHeight="1">
      <c r="A2917" s="350"/>
      <c r="B2917" s="350"/>
      <c r="C2917" s="350"/>
      <c r="D2917" s="350"/>
      <c r="E2917" s="350"/>
      <c r="F2917" s="350"/>
      <c r="G2917" s="350"/>
      <c r="H2917" s="350"/>
      <c r="I2917" s="350"/>
      <c r="J2917" s="350" t="str">
        <f t="array" ref="J2917">IF(C2917="","",
  IF(LEFT(C2917,4)="2025",
    IFERROR(VLOOKUP(C2917,{'2025'!B:B,'2025'!A:A},2,FALSE),""),
    IF(LEFT(C2917,4)="2026",
      IFERROR(VLOOKUP(C2917,{'2026'!B:B,'2026'!A:A},2,FALSE),""),
      ""
    )
  )
)</f>
        <v/>
      </c>
    </row>
    <row r="2918" ht="22.5" customHeight="1">
      <c r="A2918" s="350"/>
      <c r="B2918" s="350"/>
      <c r="C2918" s="350"/>
      <c r="D2918" s="350"/>
      <c r="E2918" s="350"/>
      <c r="F2918" s="350"/>
      <c r="G2918" s="350"/>
      <c r="H2918" s="350"/>
      <c r="I2918" s="350"/>
      <c r="J2918" s="350" t="str">
        <f t="array" ref="J2918">IF(C2918="","",
  IF(LEFT(C2918,4)="2025",
    IFERROR(VLOOKUP(C2918,{'2025'!B:B,'2025'!A:A},2,FALSE),""),
    IF(LEFT(C2918,4)="2026",
      IFERROR(VLOOKUP(C2918,{'2026'!B:B,'2026'!A:A},2,FALSE),""),
      ""
    )
  )
)</f>
        <v/>
      </c>
    </row>
    <row r="2919" ht="22.5" customHeight="1">
      <c r="A2919" s="350"/>
      <c r="B2919" s="350"/>
      <c r="C2919" s="350"/>
      <c r="D2919" s="350"/>
      <c r="E2919" s="350"/>
      <c r="F2919" s="350"/>
      <c r="G2919" s="350"/>
      <c r="H2919" s="350"/>
      <c r="I2919" s="350"/>
      <c r="J2919" s="350" t="str">
        <f t="array" ref="J2919">IF(C2919="","",
  IF(LEFT(C2919,4)="2025",
    IFERROR(VLOOKUP(C2919,{'2025'!B:B,'2025'!A:A},2,FALSE),""),
    IF(LEFT(C2919,4)="2026",
      IFERROR(VLOOKUP(C2919,{'2026'!B:B,'2026'!A:A},2,FALSE),""),
      ""
    )
  )
)</f>
        <v/>
      </c>
    </row>
    <row r="2920" ht="22.5" customHeight="1">
      <c r="A2920" s="350"/>
      <c r="B2920" s="350"/>
      <c r="C2920" s="350"/>
      <c r="D2920" s="350"/>
      <c r="E2920" s="350"/>
      <c r="F2920" s="350"/>
      <c r="G2920" s="350"/>
      <c r="H2920" s="350"/>
      <c r="I2920" s="350"/>
      <c r="J2920" s="350" t="str">
        <f t="array" ref="J2920">IF(C2920="","",
  IF(LEFT(C2920,4)="2025",
    IFERROR(VLOOKUP(C2920,{'2025'!B:B,'2025'!A:A},2,FALSE),""),
    IF(LEFT(C2920,4)="2026",
      IFERROR(VLOOKUP(C2920,{'2026'!B:B,'2026'!A:A},2,FALSE),""),
      ""
    )
  )
)</f>
        <v/>
      </c>
    </row>
    <row r="2921" ht="22.5" customHeight="1">
      <c r="A2921" s="350"/>
      <c r="B2921" s="350"/>
      <c r="C2921" s="350"/>
      <c r="D2921" s="350"/>
      <c r="E2921" s="350"/>
      <c r="F2921" s="350"/>
      <c r="G2921" s="350"/>
      <c r="H2921" s="350"/>
      <c r="I2921" s="350"/>
      <c r="J2921" s="350" t="str">
        <f t="array" ref="J2921">IF(C2921="","",
  IF(LEFT(C2921,4)="2025",
    IFERROR(VLOOKUP(C2921,{'2025'!B:B,'2025'!A:A},2,FALSE),""),
    IF(LEFT(C2921,4)="2026",
      IFERROR(VLOOKUP(C2921,{'2026'!B:B,'2026'!A:A},2,FALSE),""),
      ""
    )
  )
)</f>
        <v/>
      </c>
    </row>
    <row r="2922" ht="22.5" customHeight="1">
      <c r="A2922" s="350"/>
      <c r="B2922" s="350"/>
      <c r="C2922" s="350"/>
      <c r="D2922" s="350"/>
      <c r="E2922" s="350"/>
      <c r="F2922" s="350"/>
      <c r="G2922" s="350"/>
      <c r="H2922" s="350"/>
      <c r="I2922" s="350"/>
      <c r="J2922" s="350" t="str">
        <f t="array" ref="J2922">IF(C2922="","",
  IF(LEFT(C2922,4)="2025",
    IFERROR(VLOOKUP(C2922,{'2025'!B:B,'2025'!A:A},2,FALSE),""),
    IF(LEFT(C2922,4)="2026",
      IFERROR(VLOOKUP(C2922,{'2026'!B:B,'2026'!A:A},2,FALSE),""),
      ""
    )
  )
)</f>
        <v/>
      </c>
    </row>
    <row r="2923" ht="22.5" customHeight="1">
      <c r="A2923" s="350"/>
      <c r="B2923" s="350"/>
      <c r="C2923" s="350"/>
      <c r="D2923" s="350"/>
      <c r="E2923" s="350"/>
      <c r="F2923" s="350"/>
      <c r="G2923" s="350"/>
      <c r="H2923" s="350"/>
      <c r="I2923" s="350"/>
      <c r="J2923" s="350" t="str">
        <f t="array" ref="J2923">IF(C2923="","",
  IF(LEFT(C2923,4)="2025",
    IFERROR(VLOOKUP(C2923,{'2025'!B:B,'2025'!A:A},2,FALSE),""),
    IF(LEFT(C2923,4)="2026",
      IFERROR(VLOOKUP(C2923,{'2026'!B:B,'2026'!A:A},2,FALSE),""),
      ""
    )
  )
)</f>
        <v/>
      </c>
    </row>
    <row r="2924" ht="22.5" customHeight="1">
      <c r="A2924" s="350"/>
      <c r="B2924" s="350"/>
      <c r="C2924" s="350"/>
      <c r="D2924" s="350"/>
      <c r="E2924" s="350"/>
      <c r="F2924" s="350"/>
      <c r="G2924" s="350"/>
      <c r="H2924" s="350"/>
      <c r="I2924" s="350"/>
      <c r="J2924" s="350" t="str">
        <f t="array" ref="J2924">IF(C2924="","",
  IF(LEFT(C2924,4)="2025",
    IFERROR(VLOOKUP(C2924,{'2025'!B:B,'2025'!A:A},2,FALSE),""),
    IF(LEFT(C2924,4)="2026",
      IFERROR(VLOOKUP(C2924,{'2026'!B:B,'2026'!A:A},2,FALSE),""),
      ""
    )
  )
)</f>
        <v/>
      </c>
    </row>
    <row r="2925" ht="22.5" customHeight="1">
      <c r="A2925" s="350"/>
      <c r="B2925" s="350"/>
      <c r="C2925" s="350"/>
      <c r="D2925" s="350"/>
      <c r="E2925" s="350"/>
      <c r="F2925" s="350"/>
      <c r="G2925" s="350"/>
      <c r="H2925" s="350"/>
      <c r="I2925" s="350"/>
      <c r="J2925" s="350" t="str">
        <f t="array" ref="J2925">IF(C2925="","",
  IF(LEFT(C2925,4)="2025",
    IFERROR(VLOOKUP(C2925,{'2025'!B:B,'2025'!A:A},2,FALSE),""),
    IF(LEFT(C2925,4)="2026",
      IFERROR(VLOOKUP(C2925,{'2026'!B:B,'2026'!A:A},2,FALSE),""),
      ""
    )
  )
)</f>
        <v/>
      </c>
    </row>
    <row r="2926" ht="22.5" customHeight="1">
      <c r="A2926" s="350"/>
      <c r="B2926" s="350"/>
      <c r="C2926" s="350"/>
      <c r="D2926" s="350"/>
      <c r="E2926" s="350"/>
      <c r="F2926" s="350"/>
      <c r="G2926" s="350"/>
      <c r="H2926" s="350"/>
      <c r="I2926" s="350"/>
      <c r="J2926" s="350" t="str">
        <f t="array" ref="J2926">IF(C2926="","",
  IF(LEFT(C2926,4)="2025",
    IFERROR(VLOOKUP(C2926,{'2025'!B:B,'2025'!A:A},2,FALSE),""),
    IF(LEFT(C2926,4)="2026",
      IFERROR(VLOOKUP(C2926,{'2026'!B:B,'2026'!A:A},2,FALSE),""),
      ""
    )
  )
)</f>
        <v/>
      </c>
    </row>
    <row r="2927" ht="22.5" customHeight="1">
      <c r="A2927" s="350"/>
      <c r="B2927" s="350"/>
      <c r="C2927" s="350"/>
      <c r="D2927" s="350"/>
      <c r="E2927" s="350"/>
      <c r="F2927" s="350"/>
      <c r="G2927" s="350"/>
      <c r="H2927" s="350"/>
      <c r="I2927" s="350"/>
      <c r="J2927" s="350" t="str">
        <f t="array" ref="J2927">IF(C2927="","",
  IF(LEFT(C2927,4)="2025",
    IFERROR(VLOOKUP(C2927,{'2025'!B:B,'2025'!A:A},2,FALSE),""),
    IF(LEFT(C2927,4)="2026",
      IFERROR(VLOOKUP(C2927,{'2026'!B:B,'2026'!A:A},2,FALSE),""),
      ""
    )
  )
)</f>
        <v/>
      </c>
    </row>
    <row r="2928" ht="22.5" customHeight="1">
      <c r="A2928" s="350"/>
      <c r="B2928" s="350"/>
      <c r="C2928" s="350"/>
      <c r="D2928" s="350"/>
      <c r="E2928" s="350"/>
      <c r="F2928" s="350"/>
      <c r="G2928" s="350"/>
      <c r="H2928" s="350"/>
      <c r="I2928" s="350"/>
      <c r="J2928" s="350" t="str">
        <f t="array" ref="J2928">IF(C2928="","",
  IF(LEFT(C2928,4)="2025",
    IFERROR(VLOOKUP(C2928,{'2025'!B:B,'2025'!A:A},2,FALSE),""),
    IF(LEFT(C2928,4)="2026",
      IFERROR(VLOOKUP(C2928,{'2026'!B:B,'2026'!A:A},2,FALSE),""),
      ""
    )
  )
)</f>
        <v/>
      </c>
    </row>
    <row r="2929" ht="22.5" customHeight="1">
      <c r="A2929" s="350"/>
      <c r="B2929" s="350"/>
      <c r="C2929" s="350"/>
      <c r="D2929" s="350"/>
      <c r="E2929" s="350"/>
      <c r="F2929" s="350"/>
      <c r="G2929" s="350"/>
      <c r="H2929" s="350"/>
      <c r="I2929" s="350"/>
      <c r="J2929" s="350" t="str">
        <f t="array" ref="J2929">IF(C2929="","",
  IF(LEFT(C2929,4)="2025",
    IFERROR(VLOOKUP(C2929,{'2025'!B:B,'2025'!A:A},2,FALSE),""),
    IF(LEFT(C2929,4)="2026",
      IFERROR(VLOOKUP(C2929,{'2026'!B:B,'2026'!A:A},2,FALSE),""),
      ""
    )
  )
)</f>
        <v/>
      </c>
    </row>
    <row r="2930" ht="22.5" customHeight="1">
      <c r="A2930" s="350"/>
      <c r="B2930" s="350"/>
      <c r="C2930" s="350"/>
      <c r="D2930" s="350"/>
      <c r="E2930" s="350"/>
      <c r="F2930" s="350"/>
      <c r="G2930" s="350"/>
      <c r="H2930" s="350"/>
      <c r="I2930" s="350"/>
      <c r="J2930" s="350" t="str">
        <f t="array" ref="J2930">IF(C2930="","",
  IF(LEFT(C2930,4)="2025",
    IFERROR(VLOOKUP(C2930,{'2025'!B:B,'2025'!A:A},2,FALSE),""),
    IF(LEFT(C2930,4)="2026",
      IFERROR(VLOOKUP(C2930,{'2026'!B:B,'2026'!A:A},2,FALSE),""),
      ""
    )
  )
)</f>
        <v/>
      </c>
    </row>
    <row r="2931" ht="22.5" customHeight="1">
      <c r="A2931" s="350"/>
      <c r="B2931" s="350"/>
      <c r="C2931" s="350"/>
      <c r="D2931" s="350"/>
      <c r="E2931" s="350"/>
      <c r="F2931" s="350"/>
      <c r="G2931" s="350"/>
      <c r="H2931" s="350"/>
      <c r="I2931" s="350"/>
      <c r="J2931" s="350" t="str">
        <f t="array" ref="J2931">IF(C2931="","",
  IF(LEFT(C2931,4)="2025",
    IFERROR(VLOOKUP(C2931,{'2025'!B:B,'2025'!A:A},2,FALSE),""),
    IF(LEFT(C2931,4)="2026",
      IFERROR(VLOOKUP(C2931,{'2026'!B:B,'2026'!A:A},2,FALSE),""),
      ""
    )
  )
)</f>
        <v/>
      </c>
    </row>
    <row r="2932" ht="22.5" customHeight="1">
      <c r="A2932" s="350"/>
      <c r="B2932" s="350"/>
      <c r="C2932" s="350"/>
      <c r="D2932" s="350"/>
      <c r="E2932" s="350"/>
      <c r="F2932" s="350"/>
      <c r="G2932" s="350"/>
      <c r="H2932" s="350"/>
      <c r="I2932" s="350"/>
      <c r="J2932" s="350" t="str">
        <f t="array" ref="J2932">IF(C2932="","",
  IF(LEFT(C2932,4)="2025",
    IFERROR(VLOOKUP(C2932,{'2025'!B:B,'2025'!A:A},2,FALSE),""),
    IF(LEFT(C2932,4)="2026",
      IFERROR(VLOOKUP(C2932,{'2026'!B:B,'2026'!A:A},2,FALSE),""),
      ""
    )
  )
)</f>
        <v/>
      </c>
    </row>
    <row r="2933" ht="22.5" customHeight="1">
      <c r="A2933" s="350"/>
      <c r="B2933" s="350"/>
      <c r="C2933" s="350"/>
      <c r="D2933" s="350"/>
      <c r="E2933" s="350"/>
      <c r="F2933" s="350"/>
      <c r="G2933" s="350"/>
      <c r="H2933" s="350"/>
      <c r="I2933" s="350"/>
      <c r="J2933" s="350" t="str">
        <f t="array" ref="J2933">IF(C2933="","",
  IF(LEFT(C2933,4)="2025",
    IFERROR(VLOOKUP(C2933,{'2025'!B:B,'2025'!A:A},2,FALSE),""),
    IF(LEFT(C2933,4)="2026",
      IFERROR(VLOOKUP(C2933,{'2026'!B:B,'2026'!A:A},2,FALSE),""),
      ""
    )
  )
)</f>
        <v/>
      </c>
    </row>
    <row r="2934" ht="22.5" customHeight="1">
      <c r="A2934" s="350"/>
      <c r="B2934" s="350"/>
      <c r="C2934" s="350"/>
      <c r="D2934" s="350"/>
      <c r="E2934" s="350"/>
      <c r="F2934" s="350"/>
      <c r="G2934" s="350"/>
      <c r="H2934" s="350"/>
      <c r="I2934" s="350"/>
      <c r="J2934" s="350" t="str">
        <f t="array" ref="J2934">IF(C2934="","",
  IF(LEFT(C2934,4)="2025",
    IFERROR(VLOOKUP(C2934,{'2025'!B:B,'2025'!A:A},2,FALSE),""),
    IF(LEFT(C2934,4)="2026",
      IFERROR(VLOOKUP(C2934,{'2026'!B:B,'2026'!A:A},2,FALSE),""),
      ""
    )
  )
)</f>
        <v/>
      </c>
    </row>
    <row r="2935" ht="22.5" customHeight="1">
      <c r="A2935" s="350"/>
      <c r="B2935" s="350"/>
      <c r="C2935" s="350"/>
      <c r="D2935" s="350"/>
      <c r="E2935" s="350"/>
      <c r="F2935" s="350"/>
      <c r="G2935" s="350"/>
      <c r="H2935" s="350"/>
      <c r="I2935" s="350"/>
      <c r="J2935" s="350" t="str">
        <f t="array" ref="J2935">IF(C2935="","",
  IF(LEFT(C2935,4)="2025",
    IFERROR(VLOOKUP(C2935,{'2025'!B:B,'2025'!A:A},2,FALSE),""),
    IF(LEFT(C2935,4)="2026",
      IFERROR(VLOOKUP(C2935,{'2026'!B:B,'2026'!A:A},2,FALSE),""),
      ""
    )
  )
)</f>
        <v/>
      </c>
    </row>
    <row r="2936" ht="22.5" customHeight="1">
      <c r="A2936" s="350"/>
      <c r="B2936" s="350"/>
      <c r="C2936" s="350"/>
      <c r="D2936" s="350"/>
      <c r="E2936" s="350"/>
      <c r="F2936" s="350"/>
      <c r="G2936" s="350"/>
      <c r="H2936" s="350"/>
      <c r="I2936" s="350"/>
      <c r="J2936" s="350" t="str">
        <f t="array" ref="J2936">IF(C2936="","",
  IF(LEFT(C2936,4)="2025",
    IFERROR(VLOOKUP(C2936,{'2025'!B:B,'2025'!A:A},2,FALSE),""),
    IF(LEFT(C2936,4)="2026",
      IFERROR(VLOOKUP(C2936,{'2026'!B:B,'2026'!A:A},2,FALSE),""),
      ""
    )
  )
)</f>
        <v/>
      </c>
    </row>
    <row r="2937" ht="22.5" customHeight="1">
      <c r="A2937" s="350"/>
      <c r="B2937" s="350"/>
      <c r="C2937" s="350"/>
      <c r="D2937" s="350"/>
      <c r="E2937" s="350"/>
      <c r="F2937" s="350"/>
      <c r="G2937" s="350"/>
      <c r="H2937" s="350"/>
      <c r="I2937" s="350"/>
      <c r="J2937" s="350" t="str">
        <f t="array" ref="J2937">IF(C2937="","",
  IF(LEFT(C2937,4)="2025",
    IFERROR(VLOOKUP(C2937,{'2025'!B:B,'2025'!A:A},2,FALSE),""),
    IF(LEFT(C2937,4)="2026",
      IFERROR(VLOOKUP(C2937,{'2026'!B:B,'2026'!A:A},2,FALSE),""),
      ""
    )
  )
)</f>
        <v/>
      </c>
    </row>
    <row r="2938" ht="22.5" customHeight="1">
      <c r="A2938" s="350"/>
      <c r="B2938" s="350"/>
      <c r="C2938" s="350"/>
      <c r="D2938" s="350"/>
      <c r="E2938" s="350"/>
      <c r="F2938" s="350"/>
      <c r="G2938" s="350"/>
      <c r="H2938" s="350"/>
      <c r="I2938" s="350"/>
      <c r="J2938" s="350" t="str">
        <f t="array" ref="J2938">IF(C2938="","",
  IF(LEFT(C2938,4)="2025",
    IFERROR(VLOOKUP(C2938,{'2025'!B:B,'2025'!A:A},2,FALSE),""),
    IF(LEFT(C2938,4)="2026",
      IFERROR(VLOOKUP(C2938,{'2026'!B:B,'2026'!A:A},2,FALSE),""),
      ""
    )
  )
)</f>
        <v/>
      </c>
    </row>
    <row r="2939" ht="22.5" customHeight="1">
      <c r="A2939" s="350"/>
      <c r="B2939" s="350"/>
      <c r="C2939" s="350"/>
      <c r="D2939" s="350"/>
      <c r="E2939" s="350"/>
      <c r="F2939" s="350"/>
      <c r="G2939" s="350"/>
      <c r="H2939" s="350"/>
      <c r="I2939" s="350"/>
      <c r="J2939" s="350" t="str">
        <f t="array" ref="J2939">IF(C2939="","",
  IF(LEFT(C2939,4)="2025",
    IFERROR(VLOOKUP(C2939,{'2025'!B:B,'2025'!A:A},2,FALSE),""),
    IF(LEFT(C2939,4)="2026",
      IFERROR(VLOOKUP(C2939,{'2026'!B:B,'2026'!A:A},2,FALSE),""),
      ""
    )
  )
)</f>
        <v/>
      </c>
    </row>
    <row r="2940" ht="22.5" customHeight="1">
      <c r="A2940" s="350"/>
      <c r="B2940" s="350"/>
      <c r="C2940" s="350"/>
      <c r="D2940" s="350"/>
      <c r="E2940" s="350"/>
      <c r="F2940" s="350"/>
      <c r="G2940" s="350"/>
      <c r="H2940" s="350"/>
      <c r="I2940" s="350"/>
      <c r="J2940" s="350" t="str">
        <f t="array" ref="J2940">IF(C2940="","",
  IF(LEFT(C2940,4)="2025",
    IFERROR(VLOOKUP(C2940,{'2025'!B:B,'2025'!A:A},2,FALSE),""),
    IF(LEFT(C2940,4)="2026",
      IFERROR(VLOOKUP(C2940,{'2026'!B:B,'2026'!A:A},2,FALSE),""),
      ""
    )
  )
)</f>
        <v/>
      </c>
    </row>
    <row r="2941" ht="22.5" customHeight="1">
      <c r="A2941" s="350"/>
      <c r="B2941" s="350"/>
      <c r="C2941" s="350"/>
      <c r="D2941" s="350"/>
      <c r="E2941" s="350"/>
      <c r="F2941" s="350"/>
      <c r="G2941" s="350"/>
      <c r="H2941" s="350"/>
      <c r="I2941" s="350"/>
      <c r="J2941" s="350" t="str">
        <f t="array" ref="J2941">IF(C2941="","",
  IF(LEFT(C2941,4)="2025",
    IFERROR(VLOOKUP(C2941,{'2025'!B:B,'2025'!A:A},2,FALSE),""),
    IF(LEFT(C2941,4)="2026",
      IFERROR(VLOOKUP(C2941,{'2026'!B:B,'2026'!A:A},2,FALSE),""),
      ""
    )
  )
)</f>
        <v/>
      </c>
    </row>
    <row r="2942" ht="22.5" customHeight="1">
      <c r="A2942" s="350"/>
      <c r="B2942" s="350"/>
      <c r="C2942" s="350"/>
      <c r="D2942" s="350"/>
      <c r="E2942" s="350"/>
      <c r="F2942" s="350"/>
      <c r="G2942" s="350"/>
      <c r="H2942" s="350"/>
      <c r="I2942" s="350"/>
      <c r="J2942" s="350" t="str">
        <f t="array" ref="J2942">IF(C2942="","",
  IF(LEFT(C2942,4)="2025",
    IFERROR(VLOOKUP(C2942,{'2025'!B:B,'2025'!A:A},2,FALSE),""),
    IF(LEFT(C2942,4)="2026",
      IFERROR(VLOOKUP(C2942,{'2026'!B:B,'2026'!A:A},2,FALSE),""),
      ""
    )
  )
)</f>
        <v/>
      </c>
    </row>
    <row r="2943" ht="22.5" customHeight="1">
      <c r="A2943" s="350"/>
      <c r="B2943" s="350"/>
      <c r="C2943" s="350"/>
      <c r="D2943" s="350"/>
      <c r="E2943" s="350"/>
      <c r="F2943" s="350"/>
      <c r="G2943" s="350"/>
      <c r="H2943" s="350"/>
      <c r="I2943" s="350"/>
      <c r="J2943" s="350" t="str">
        <f t="array" ref="J2943">IF(C2943="","",
  IF(LEFT(C2943,4)="2025",
    IFERROR(VLOOKUP(C2943,{'2025'!B:B,'2025'!A:A},2,FALSE),""),
    IF(LEFT(C2943,4)="2026",
      IFERROR(VLOOKUP(C2943,{'2026'!B:B,'2026'!A:A},2,FALSE),""),
      ""
    )
  )
)</f>
        <v/>
      </c>
    </row>
    <row r="2944" ht="22.5" customHeight="1">
      <c r="A2944" s="350"/>
      <c r="B2944" s="350"/>
      <c r="C2944" s="350"/>
      <c r="D2944" s="350"/>
      <c r="E2944" s="350"/>
      <c r="F2944" s="350"/>
      <c r="G2944" s="350"/>
      <c r="H2944" s="350"/>
      <c r="I2944" s="350"/>
      <c r="J2944" s="350" t="str">
        <f t="array" ref="J2944">IF(C2944="","",
  IF(LEFT(C2944,4)="2025",
    IFERROR(VLOOKUP(C2944,{'2025'!B:B,'2025'!A:A},2,FALSE),""),
    IF(LEFT(C2944,4)="2026",
      IFERROR(VLOOKUP(C2944,{'2026'!B:B,'2026'!A:A},2,FALSE),""),
      ""
    )
  )
)</f>
        <v/>
      </c>
    </row>
    <row r="2945" ht="22.5" customHeight="1">
      <c r="A2945" s="350"/>
      <c r="B2945" s="350"/>
      <c r="C2945" s="350"/>
      <c r="D2945" s="350"/>
      <c r="E2945" s="350"/>
      <c r="F2945" s="350"/>
      <c r="G2945" s="350"/>
      <c r="H2945" s="350"/>
      <c r="I2945" s="350"/>
      <c r="J2945" s="350" t="str">
        <f t="array" ref="J2945">IF(C2945="","",
  IF(LEFT(C2945,4)="2025",
    IFERROR(VLOOKUP(C2945,{'2025'!B:B,'2025'!A:A},2,FALSE),""),
    IF(LEFT(C2945,4)="2026",
      IFERROR(VLOOKUP(C2945,{'2026'!B:B,'2026'!A:A},2,FALSE),""),
      ""
    )
  )
)</f>
        <v/>
      </c>
    </row>
    <row r="2946" ht="22.5" customHeight="1">
      <c r="A2946" s="350"/>
      <c r="B2946" s="350"/>
      <c r="C2946" s="350"/>
      <c r="D2946" s="350"/>
      <c r="E2946" s="350"/>
      <c r="F2946" s="350"/>
      <c r="G2946" s="350"/>
      <c r="H2946" s="350"/>
      <c r="I2946" s="350"/>
      <c r="J2946" s="350" t="str">
        <f t="array" ref="J2946">IF(C2946="","",
  IF(LEFT(C2946,4)="2025",
    IFERROR(VLOOKUP(C2946,{'2025'!B:B,'2025'!A:A},2,FALSE),""),
    IF(LEFT(C2946,4)="2026",
      IFERROR(VLOOKUP(C2946,{'2026'!B:B,'2026'!A:A},2,FALSE),""),
      ""
    )
  )
)</f>
        <v/>
      </c>
    </row>
    <row r="2947" ht="22.5" customHeight="1">
      <c r="A2947" s="350"/>
      <c r="B2947" s="350"/>
      <c r="C2947" s="350"/>
      <c r="D2947" s="350"/>
      <c r="E2947" s="350"/>
      <c r="F2947" s="350"/>
      <c r="G2947" s="350"/>
      <c r="H2947" s="350"/>
      <c r="I2947" s="350"/>
      <c r="J2947" s="350" t="str">
        <f t="array" ref="J2947">IF(C2947="","",
  IF(LEFT(C2947,4)="2025",
    IFERROR(VLOOKUP(C2947,{'2025'!B:B,'2025'!A:A},2,FALSE),""),
    IF(LEFT(C2947,4)="2026",
      IFERROR(VLOOKUP(C2947,{'2026'!B:B,'2026'!A:A},2,FALSE),""),
      ""
    )
  )
)</f>
        <v/>
      </c>
    </row>
    <row r="2948" ht="22.5" customHeight="1">
      <c r="A2948" s="350"/>
      <c r="B2948" s="350"/>
      <c r="C2948" s="350"/>
      <c r="D2948" s="350"/>
      <c r="E2948" s="350"/>
      <c r="F2948" s="350"/>
      <c r="G2948" s="350"/>
      <c r="H2948" s="350"/>
      <c r="I2948" s="350"/>
      <c r="J2948" s="350" t="str">
        <f t="array" ref="J2948">IF(C2948="","",
  IF(LEFT(C2948,4)="2025",
    IFERROR(VLOOKUP(C2948,{'2025'!B:B,'2025'!A:A},2,FALSE),""),
    IF(LEFT(C2948,4)="2026",
      IFERROR(VLOOKUP(C2948,{'2026'!B:B,'2026'!A:A},2,FALSE),""),
      ""
    )
  )
)</f>
        <v/>
      </c>
    </row>
    <row r="2949" ht="22.5" customHeight="1">
      <c r="A2949" s="350"/>
      <c r="B2949" s="350"/>
      <c r="C2949" s="350"/>
      <c r="D2949" s="350"/>
      <c r="E2949" s="350"/>
      <c r="F2949" s="350"/>
      <c r="G2949" s="350"/>
      <c r="H2949" s="350"/>
      <c r="I2949" s="350"/>
      <c r="J2949" s="350" t="str">
        <f t="array" ref="J2949">IF(C2949="","",
  IF(LEFT(C2949,4)="2025",
    IFERROR(VLOOKUP(C2949,{'2025'!B:B,'2025'!A:A},2,FALSE),""),
    IF(LEFT(C2949,4)="2026",
      IFERROR(VLOOKUP(C2949,{'2026'!B:B,'2026'!A:A},2,FALSE),""),
      ""
    )
  )
)</f>
        <v/>
      </c>
    </row>
    <row r="2950" ht="22.5" customHeight="1">
      <c r="A2950" s="350"/>
      <c r="B2950" s="350"/>
      <c r="C2950" s="350"/>
      <c r="D2950" s="350"/>
      <c r="E2950" s="350"/>
      <c r="F2950" s="350"/>
      <c r="G2950" s="350"/>
      <c r="H2950" s="350"/>
      <c r="I2950" s="350"/>
      <c r="J2950" s="350" t="str">
        <f t="array" ref="J2950">IF(C2950="","",
  IF(LEFT(C2950,4)="2025",
    IFERROR(VLOOKUP(C2950,{'2025'!B:B,'2025'!A:A},2,FALSE),""),
    IF(LEFT(C2950,4)="2026",
      IFERROR(VLOOKUP(C2950,{'2026'!B:B,'2026'!A:A},2,FALSE),""),
      ""
    )
  )
)</f>
        <v/>
      </c>
    </row>
    <row r="2951" ht="22.5" customHeight="1">
      <c r="A2951" s="350"/>
      <c r="B2951" s="350"/>
      <c r="C2951" s="350"/>
      <c r="D2951" s="350"/>
      <c r="E2951" s="350"/>
      <c r="F2951" s="350"/>
      <c r="G2951" s="350"/>
      <c r="H2951" s="350"/>
      <c r="I2951" s="350"/>
      <c r="J2951" s="350" t="str">
        <f t="array" ref="J2951">IF(C2951="","",
  IF(LEFT(C2951,4)="2025",
    IFERROR(VLOOKUP(C2951,{'2025'!B:B,'2025'!A:A},2,FALSE),""),
    IF(LEFT(C2951,4)="2026",
      IFERROR(VLOOKUP(C2951,{'2026'!B:B,'2026'!A:A},2,FALSE),""),
      ""
    )
  )
)</f>
        <v/>
      </c>
    </row>
    <row r="2952" ht="22.5" customHeight="1">
      <c r="A2952" s="350"/>
      <c r="B2952" s="350"/>
      <c r="C2952" s="350"/>
      <c r="D2952" s="350"/>
      <c r="E2952" s="350"/>
      <c r="F2952" s="350"/>
      <c r="G2952" s="350"/>
      <c r="H2952" s="350"/>
      <c r="I2952" s="350"/>
      <c r="J2952" s="350" t="str">
        <f t="array" ref="J2952">IF(C2952="","",
  IF(LEFT(C2952,4)="2025",
    IFERROR(VLOOKUP(C2952,{'2025'!B:B,'2025'!A:A},2,FALSE),""),
    IF(LEFT(C2952,4)="2026",
      IFERROR(VLOOKUP(C2952,{'2026'!B:B,'2026'!A:A},2,FALSE),""),
      ""
    )
  )
)</f>
        <v/>
      </c>
    </row>
    <row r="2953" ht="22.5" customHeight="1">
      <c r="A2953" s="350"/>
      <c r="B2953" s="350"/>
      <c r="C2953" s="350"/>
      <c r="D2953" s="350"/>
      <c r="E2953" s="350"/>
      <c r="F2953" s="350"/>
      <c r="G2953" s="350"/>
      <c r="H2953" s="350"/>
      <c r="I2953" s="350"/>
      <c r="J2953" s="350" t="str">
        <f t="array" ref="J2953">IF(C2953="","",
  IF(LEFT(C2953,4)="2025",
    IFERROR(VLOOKUP(C2953,{'2025'!B:B,'2025'!A:A},2,FALSE),""),
    IF(LEFT(C2953,4)="2026",
      IFERROR(VLOOKUP(C2953,{'2026'!B:B,'2026'!A:A},2,FALSE),""),
      ""
    )
  )
)</f>
        <v/>
      </c>
    </row>
    <row r="2954" ht="22.5" customHeight="1">
      <c r="A2954" s="350"/>
      <c r="B2954" s="350"/>
      <c r="C2954" s="350"/>
      <c r="D2954" s="350"/>
      <c r="E2954" s="350"/>
      <c r="F2954" s="350"/>
      <c r="G2954" s="350"/>
      <c r="H2954" s="350"/>
      <c r="I2954" s="350"/>
      <c r="J2954" s="350" t="str">
        <f t="array" ref="J2954">IF(C2954="","",
  IF(LEFT(C2954,4)="2025",
    IFERROR(VLOOKUP(C2954,{'2025'!B:B,'2025'!A:A},2,FALSE),""),
    IF(LEFT(C2954,4)="2026",
      IFERROR(VLOOKUP(C2954,{'2026'!B:B,'2026'!A:A},2,FALSE),""),
      ""
    )
  )
)</f>
        <v/>
      </c>
    </row>
    <row r="2955" ht="22.5" customHeight="1">
      <c r="A2955" s="350"/>
      <c r="B2955" s="350"/>
      <c r="C2955" s="350"/>
      <c r="D2955" s="350"/>
      <c r="E2955" s="350"/>
      <c r="F2955" s="350"/>
      <c r="G2955" s="350"/>
      <c r="H2955" s="350"/>
      <c r="I2955" s="350"/>
      <c r="J2955" s="350" t="str">
        <f t="array" ref="J2955">IF(C2955="","",
  IF(LEFT(C2955,4)="2025",
    IFERROR(VLOOKUP(C2955,{'2025'!B:B,'2025'!A:A},2,FALSE),""),
    IF(LEFT(C2955,4)="2026",
      IFERROR(VLOOKUP(C2955,{'2026'!B:B,'2026'!A:A},2,FALSE),""),
      ""
    )
  )
)</f>
        <v/>
      </c>
    </row>
    <row r="2956" ht="22.5" customHeight="1">
      <c r="A2956" s="350"/>
      <c r="B2956" s="350"/>
      <c r="C2956" s="350"/>
      <c r="D2956" s="350"/>
      <c r="E2956" s="350"/>
      <c r="F2956" s="350"/>
      <c r="G2956" s="350"/>
      <c r="H2956" s="350"/>
      <c r="I2956" s="350"/>
      <c r="J2956" s="350" t="str">
        <f t="array" ref="J2956">IF(C2956="","",
  IF(LEFT(C2956,4)="2025",
    IFERROR(VLOOKUP(C2956,{'2025'!B:B,'2025'!A:A},2,FALSE),""),
    IF(LEFT(C2956,4)="2026",
      IFERROR(VLOOKUP(C2956,{'2026'!B:B,'2026'!A:A},2,FALSE),""),
      ""
    )
  )
)</f>
        <v/>
      </c>
    </row>
    <row r="2957" ht="22.5" customHeight="1">
      <c r="A2957" s="350"/>
      <c r="B2957" s="350"/>
      <c r="C2957" s="350"/>
      <c r="D2957" s="350"/>
      <c r="E2957" s="350"/>
      <c r="F2957" s="350"/>
      <c r="G2957" s="350"/>
      <c r="H2957" s="350"/>
      <c r="I2957" s="350"/>
      <c r="J2957" s="350" t="str">
        <f t="array" ref="J2957">IF(C2957="","",
  IF(LEFT(C2957,4)="2025",
    IFERROR(VLOOKUP(C2957,{'2025'!B:B,'2025'!A:A},2,FALSE),""),
    IF(LEFT(C2957,4)="2026",
      IFERROR(VLOOKUP(C2957,{'2026'!B:B,'2026'!A:A},2,FALSE),""),
      ""
    )
  )
)</f>
        <v/>
      </c>
    </row>
    <row r="2958" ht="22.5" customHeight="1">
      <c r="A2958" s="350"/>
      <c r="B2958" s="350"/>
      <c r="C2958" s="350"/>
      <c r="D2958" s="350"/>
      <c r="E2958" s="350"/>
      <c r="F2958" s="350"/>
      <c r="G2958" s="350"/>
      <c r="H2958" s="350"/>
      <c r="I2958" s="350"/>
      <c r="J2958" s="350" t="str">
        <f t="array" ref="J2958">IF(C2958="","",
  IF(LEFT(C2958,4)="2025",
    IFERROR(VLOOKUP(C2958,{'2025'!B:B,'2025'!A:A},2,FALSE),""),
    IF(LEFT(C2958,4)="2026",
      IFERROR(VLOOKUP(C2958,{'2026'!B:B,'2026'!A:A},2,FALSE),""),
      ""
    )
  )
)</f>
        <v/>
      </c>
    </row>
    <row r="2959" ht="22.5" customHeight="1">
      <c r="A2959" s="350"/>
      <c r="B2959" s="350"/>
      <c r="C2959" s="350"/>
      <c r="D2959" s="350"/>
      <c r="E2959" s="350"/>
      <c r="F2959" s="350"/>
      <c r="G2959" s="350"/>
      <c r="H2959" s="350"/>
      <c r="I2959" s="350"/>
      <c r="J2959" s="350" t="str">
        <f t="array" ref="J2959">IF(C2959="","",
  IF(LEFT(C2959,4)="2025",
    IFERROR(VLOOKUP(C2959,{'2025'!B:B,'2025'!A:A},2,FALSE),""),
    IF(LEFT(C2959,4)="2026",
      IFERROR(VLOOKUP(C2959,{'2026'!B:B,'2026'!A:A},2,FALSE),""),
      ""
    )
  )
)</f>
        <v/>
      </c>
    </row>
    <row r="2960" ht="22.5" customHeight="1">
      <c r="A2960" s="350"/>
      <c r="B2960" s="350"/>
      <c r="C2960" s="350"/>
      <c r="D2960" s="350"/>
      <c r="E2960" s="350"/>
      <c r="F2960" s="350"/>
      <c r="G2960" s="350"/>
      <c r="H2960" s="350"/>
      <c r="I2960" s="350"/>
      <c r="J2960" s="350" t="str">
        <f t="array" ref="J2960">IF(C2960="","",
  IF(LEFT(C2960,4)="2025",
    IFERROR(VLOOKUP(C2960,{'2025'!B:B,'2025'!A:A},2,FALSE),""),
    IF(LEFT(C2960,4)="2026",
      IFERROR(VLOOKUP(C2960,{'2026'!B:B,'2026'!A:A},2,FALSE),""),
      ""
    )
  )
)</f>
        <v/>
      </c>
    </row>
    <row r="2961" ht="22.5" customHeight="1">
      <c r="A2961" s="350"/>
      <c r="B2961" s="350"/>
      <c r="C2961" s="350"/>
      <c r="D2961" s="350"/>
      <c r="E2961" s="350"/>
      <c r="F2961" s="350"/>
      <c r="G2961" s="350"/>
      <c r="H2961" s="350"/>
      <c r="I2961" s="350"/>
      <c r="J2961" s="350" t="str">
        <f t="array" ref="J2961">IF(C2961="","",
  IF(LEFT(C2961,4)="2025",
    IFERROR(VLOOKUP(C2961,{'2025'!B:B,'2025'!A:A},2,FALSE),""),
    IF(LEFT(C2961,4)="2026",
      IFERROR(VLOOKUP(C2961,{'2026'!B:B,'2026'!A:A},2,FALSE),""),
      ""
    )
  )
)</f>
        <v/>
      </c>
    </row>
    <row r="2962" ht="22.5" customHeight="1">
      <c r="A2962" s="350"/>
      <c r="B2962" s="350"/>
      <c r="C2962" s="350"/>
      <c r="D2962" s="350"/>
      <c r="E2962" s="350"/>
      <c r="F2962" s="350"/>
      <c r="G2962" s="350"/>
      <c r="H2962" s="350"/>
      <c r="I2962" s="350"/>
      <c r="J2962" s="350" t="str">
        <f t="array" ref="J2962">IF(C2962="","",
  IF(LEFT(C2962,4)="2025",
    IFERROR(VLOOKUP(C2962,{'2025'!B:B,'2025'!A:A},2,FALSE),""),
    IF(LEFT(C2962,4)="2026",
      IFERROR(VLOOKUP(C2962,{'2026'!B:B,'2026'!A:A},2,FALSE),""),
      ""
    )
  )
)</f>
        <v/>
      </c>
    </row>
    <row r="2963" ht="22.5" customHeight="1">
      <c r="A2963" s="350"/>
      <c r="B2963" s="350"/>
      <c r="C2963" s="350"/>
      <c r="D2963" s="350"/>
      <c r="E2963" s="350"/>
      <c r="F2963" s="350"/>
      <c r="G2963" s="350"/>
      <c r="H2963" s="350"/>
      <c r="I2963" s="350"/>
      <c r="J2963" s="350" t="str">
        <f t="array" ref="J2963">IF(C2963="","",
  IF(LEFT(C2963,4)="2025",
    IFERROR(VLOOKUP(C2963,{'2025'!B:B,'2025'!A:A},2,FALSE),""),
    IF(LEFT(C2963,4)="2026",
      IFERROR(VLOOKUP(C2963,{'2026'!B:B,'2026'!A:A},2,FALSE),""),
      ""
    )
  )
)</f>
        <v/>
      </c>
    </row>
    <row r="2964" ht="22.5" customHeight="1">
      <c r="A2964" s="350"/>
      <c r="B2964" s="350"/>
      <c r="C2964" s="350"/>
      <c r="D2964" s="350"/>
      <c r="E2964" s="350"/>
      <c r="F2964" s="350"/>
      <c r="G2964" s="350"/>
      <c r="H2964" s="350"/>
      <c r="I2964" s="350"/>
      <c r="J2964" s="350" t="str">
        <f t="array" ref="J2964">IF(C2964="","",
  IF(LEFT(C2964,4)="2025",
    IFERROR(VLOOKUP(C2964,{'2025'!B:B,'2025'!A:A},2,FALSE),""),
    IF(LEFT(C2964,4)="2026",
      IFERROR(VLOOKUP(C2964,{'2026'!B:B,'2026'!A:A},2,FALSE),""),
      ""
    )
  )
)</f>
        <v/>
      </c>
    </row>
    <row r="2965" ht="22.5" customHeight="1">
      <c r="A2965" s="350"/>
      <c r="B2965" s="350"/>
      <c r="C2965" s="350"/>
      <c r="D2965" s="350"/>
      <c r="E2965" s="350"/>
      <c r="F2965" s="350"/>
      <c r="G2965" s="350"/>
      <c r="H2965" s="350"/>
      <c r="I2965" s="350"/>
      <c r="J2965" s="350" t="str">
        <f t="array" ref="J2965">IF(C2965="","",
  IF(LEFT(C2965,4)="2025",
    IFERROR(VLOOKUP(C2965,{'2025'!B:B,'2025'!A:A},2,FALSE),""),
    IF(LEFT(C2965,4)="2026",
      IFERROR(VLOOKUP(C2965,{'2026'!B:B,'2026'!A:A},2,FALSE),""),
      ""
    )
  )
)</f>
        <v/>
      </c>
    </row>
    <row r="2966" ht="22.5" customHeight="1">
      <c r="A2966" s="350"/>
      <c r="B2966" s="350"/>
      <c r="C2966" s="350"/>
      <c r="D2966" s="350"/>
      <c r="E2966" s="350"/>
      <c r="F2966" s="350"/>
      <c r="G2966" s="350"/>
      <c r="H2966" s="350"/>
      <c r="I2966" s="350"/>
      <c r="J2966" s="350" t="str">
        <f t="array" ref="J2966">IF(C2966="","",
  IF(LEFT(C2966,4)="2025",
    IFERROR(VLOOKUP(C2966,{'2025'!B:B,'2025'!A:A},2,FALSE),""),
    IF(LEFT(C2966,4)="2026",
      IFERROR(VLOOKUP(C2966,{'2026'!B:B,'2026'!A:A},2,FALSE),""),
      ""
    )
  )
)</f>
        <v/>
      </c>
    </row>
    <row r="2967" ht="22.5" customHeight="1">
      <c r="A2967" s="350"/>
      <c r="B2967" s="350"/>
      <c r="C2967" s="350"/>
      <c r="D2967" s="350"/>
      <c r="E2967" s="350"/>
      <c r="F2967" s="350"/>
      <c r="G2967" s="350"/>
      <c r="H2967" s="350"/>
      <c r="I2967" s="350"/>
      <c r="J2967" s="350" t="str">
        <f t="array" ref="J2967">IF(C2967="","",
  IF(LEFT(C2967,4)="2025",
    IFERROR(VLOOKUP(C2967,{'2025'!B:B,'2025'!A:A},2,FALSE),""),
    IF(LEFT(C2967,4)="2026",
      IFERROR(VLOOKUP(C2967,{'2026'!B:B,'2026'!A:A},2,FALSE),""),
      ""
    )
  )
)</f>
        <v/>
      </c>
    </row>
    <row r="2968" ht="22.5" customHeight="1">
      <c r="A2968" s="350"/>
      <c r="B2968" s="350"/>
      <c r="C2968" s="350"/>
      <c r="D2968" s="350"/>
      <c r="E2968" s="350"/>
      <c r="F2968" s="350"/>
      <c r="G2968" s="350"/>
      <c r="H2968" s="350"/>
      <c r="I2968" s="350"/>
      <c r="J2968" s="350" t="str">
        <f t="array" ref="J2968">IF(C2968="","",
  IF(LEFT(C2968,4)="2025",
    IFERROR(VLOOKUP(C2968,{'2025'!B:B,'2025'!A:A},2,FALSE),""),
    IF(LEFT(C2968,4)="2026",
      IFERROR(VLOOKUP(C2968,{'2026'!B:B,'2026'!A:A},2,FALSE),""),
      ""
    )
  )
)</f>
        <v/>
      </c>
    </row>
    <row r="2969" ht="22.5" customHeight="1">
      <c r="A2969" s="350"/>
      <c r="B2969" s="350"/>
      <c r="C2969" s="350"/>
      <c r="D2969" s="350"/>
      <c r="E2969" s="350"/>
      <c r="F2969" s="350"/>
      <c r="G2969" s="350"/>
      <c r="H2969" s="350"/>
      <c r="I2969" s="350"/>
      <c r="J2969" s="350" t="str">
        <f t="array" ref="J2969">IF(C2969="","",
  IF(LEFT(C2969,4)="2025",
    IFERROR(VLOOKUP(C2969,{'2025'!B:B,'2025'!A:A},2,FALSE),""),
    IF(LEFT(C2969,4)="2026",
      IFERROR(VLOOKUP(C2969,{'2026'!B:B,'2026'!A:A},2,FALSE),""),
      ""
    )
  )
)</f>
        <v/>
      </c>
    </row>
    <row r="2970" ht="22.5" customHeight="1">
      <c r="A2970" s="350"/>
      <c r="B2970" s="350"/>
      <c r="C2970" s="350"/>
      <c r="D2970" s="350"/>
      <c r="E2970" s="350"/>
      <c r="F2970" s="350"/>
      <c r="G2970" s="350"/>
      <c r="H2970" s="350"/>
      <c r="I2970" s="350"/>
      <c r="J2970" s="350" t="str">
        <f t="array" ref="J2970">IF(C2970="","",
  IF(LEFT(C2970,4)="2025",
    IFERROR(VLOOKUP(C2970,{'2025'!B:B,'2025'!A:A},2,FALSE),""),
    IF(LEFT(C2970,4)="2026",
      IFERROR(VLOOKUP(C2970,{'2026'!B:B,'2026'!A:A},2,FALSE),""),
      ""
    )
  )
)</f>
        <v/>
      </c>
    </row>
    <row r="2971" ht="22.5" customHeight="1">
      <c r="A2971" s="350"/>
      <c r="B2971" s="350"/>
      <c r="C2971" s="350"/>
      <c r="D2971" s="350"/>
      <c r="E2971" s="350"/>
      <c r="F2971" s="350"/>
      <c r="G2971" s="350"/>
      <c r="H2971" s="350"/>
      <c r="I2971" s="350"/>
      <c r="J2971" s="350" t="str">
        <f t="array" ref="J2971">IF(C2971="","",
  IF(LEFT(C2971,4)="2025",
    IFERROR(VLOOKUP(C2971,{'2025'!B:B,'2025'!A:A},2,FALSE),""),
    IF(LEFT(C2971,4)="2026",
      IFERROR(VLOOKUP(C2971,{'2026'!B:B,'2026'!A:A},2,FALSE),""),
      ""
    )
  )
)</f>
        <v/>
      </c>
    </row>
    <row r="2972" ht="22.5" customHeight="1">
      <c r="A2972" s="350"/>
      <c r="B2972" s="350"/>
      <c r="C2972" s="350"/>
      <c r="D2972" s="350"/>
      <c r="E2972" s="350"/>
      <c r="F2972" s="350"/>
      <c r="G2972" s="350"/>
      <c r="H2972" s="350"/>
      <c r="I2972" s="350"/>
      <c r="J2972" s="350" t="str">
        <f t="array" ref="J2972">IF(C2972="","",
  IF(LEFT(C2972,4)="2025",
    IFERROR(VLOOKUP(C2972,{'2025'!B:B,'2025'!A:A},2,FALSE),""),
    IF(LEFT(C2972,4)="2026",
      IFERROR(VLOOKUP(C2972,{'2026'!B:B,'2026'!A:A},2,FALSE),""),
      ""
    )
  )
)</f>
        <v/>
      </c>
    </row>
    <row r="2973" ht="22.5" customHeight="1">
      <c r="A2973" s="350"/>
      <c r="B2973" s="350"/>
      <c r="C2973" s="350"/>
      <c r="D2973" s="350"/>
      <c r="E2973" s="350"/>
      <c r="F2973" s="350"/>
      <c r="G2973" s="350"/>
      <c r="H2973" s="350"/>
      <c r="I2973" s="350"/>
      <c r="J2973" s="350" t="str">
        <f t="array" ref="J2973">IF(C2973="","",
  IF(LEFT(C2973,4)="2025",
    IFERROR(VLOOKUP(C2973,{'2025'!B:B,'2025'!A:A},2,FALSE),""),
    IF(LEFT(C2973,4)="2026",
      IFERROR(VLOOKUP(C2973,{'2026'!B:B,'2026'!A:A},2,FALSE),""),
      ""
    )
  )
)</f>
        <v/>
      </c>
    </row>
    <row r="2974" ht="22.5" customHeight="1">
      <c r="A2974" s="350"/>
      <c r="B2974" s="350"/>
      <c r="C2974" s="350"/>
      <c r="D2974" s="350"/>
      <c r="E2974" s="350"/>
      <c r="F2974" s="350"/>
      <c r="G2974" s="350"/>
      <c r="H2974" s="350"/>
      <c r="I2974" s="350"/>
      <c r="J2974" s="350" t="str">
        <f t="array" ref="J2974">IF(C2974="","",
  IF(LEFT(C2974,4)="2025",
    IFERROR(VLOOKUP(C2974,{'2025'!B:B,'2025'!A:A},2,FALSE),""),
    IF(LEFT(C2974,4)="2026",
      IFERROR(VLOOKUP(C2974,{'2026'!B:B,'2026'!A:A},2,FALSE),""),
      ""
    )
  )
)</f>
        <v/>
      </c>
    </row>
    <row r="2975" ht="22.5" customHeight="1">
      <c r="A2975" s="350"/>
      <c r="B2975" s="350"/>
      <c r="C2975" s="350"/>
      <c r="D2975" s="350"/>
      <c r="E2975" s="350"/>
      <c r="F2975" s="350"/>
      <c r="G2975" s="350"/>
      <c r="H2975" s="350"/>
      <c r="I2975" s="350"/>
      <c r="J2975" s="350" t="str">
        <f t="array" ref="J2975">IF(C2975="","",
  IF(LEFT(C2975,4)="2025",
    IFERROR(VLOOKUP(C2975,{'2025'!B:B,'2025'!A:A},2,FALSE),""),
    IF(LEFT(C2975,4)="2026",
      IFERROR(VLOOKUP(C2975,{'2026'!B:B,'2026'!A:A},2,FALSE),""),
      ""
    )
  )
)</f>
        <v/>
      </c>
    </row>
    <row r="2976" ht="22.5" customHeight="1">
      <c r="A2976" s="350"/>
      <c r="B2976" s="350"/>
      <c r="C2976" s="350"/>
      <c r="D2976" s="350"/>
      <c r="E2976" s="350"/>
      <c r="F2976" s="350"/>
      <c r="G2976" s="350"/>
      <c r="H2976" s="350"/>
      <c r="I2976" s="350"/>
      <c r="J2976" s="350" t="str">
        <f t="array" ref="J2976">IF(C2976="","",
  IF(LEFT(C2976,4)="2025",
    IFERROR(VLOOKUP(C2976,{'2025'!B:B,'2025'!A:A},2,FALSE),""),
    IF(LEFT(C2976,4)="2026",
      IFERROR(VLOOKUP(C2976,{'2026'!B:B,'2026'!A:A},2,FALSE),""),
      ""
    )
  )
)</f>
        <v/>
      </c>
    </row>
    <row r="2977" ht="22.5" customHeight="1">
      <c r="A2977" s="350"/>
      <c r="B2977" s="350"/>
      <c r="C2977" s="350"/>
      <c r="D2977" s="350"/>
      <c r="E2977" s="350"/>
      <c r="F2977" s="350"/>
      <c r="G2977" s="350"/>
      <c r="H2977" s="350"/>
      <c r="I2977" s="350"/>
      <c r="J2977" s="350" t="str">
        <f t="array" ref="J2977">IF(C2977="","",
  IF(LEFT(C2977,4)="2025",
    IFERROR(VLOOKUP(C2977,{'2025'!B:B,'2025'!A:A},2,FALSE),""),
    IF(LEFT(C2977,4)="2026",
      IFERROR(VLOOKUP(C2977,{'2026'!B:B,'2026'!A:A},2,FALSE),""),
      ""
    )
  )
)</f>
        <v/>
      </c>
    </row>
    <row r="2978" ht="22.5" customHeight="1">
      <c r="A2978" s="350"/>
      <c r="B2978" s="350"/>
      <c r="C2978" s="350"/>
      <c r="D2978" s="350"/>
      <c r="E2978" s="350"/>
      <c r="F2978" s="350"/>
      <c r="G2978" s="350"/>
      <c r="H2978" s="350"/>
      <c r="I2978" s="350"/>
      <c r="J2978" s="350" t="str">
        <f t="array" ref="J2978">IF(C2978="","",
  IF(LEFT(C2978,4)="2025",
    IFERROR(VLOOKUP(C2978,{'2025'!B:B,'2025'!A:A},2,FALSE),""),
    IF(LEFT(C2978,4)="2026",
      IFERROR(VLOOKUP(C2978,{'2026'!B:B,'2026'!A:A},2,FALSE),""),
      ""
    )
  )
)</f>
        <v/>
      </c>
    </row>
    <row r="2979" ht="22.5" customHeight="1">
      <c r="A2979" s="350"/>
      <c r="B2979" s="350"/>
      <c r="C2979" s="350"/>
      <c r="D2979" s="350"/>
      <c r="E2979" s="350"/>
      <c r="F2979" s="350"/>
      <c r="G2979" s="350"/>
      <c r="H2979" s="350"/>
      <c r="I2979" s="350"/>
      <c r="J2979" s="350" t="str">
        <f t="array" ref="J2979">IF(C2979="","",
  IF(LEFT(C2979,4)="2025",
    IFERROR(VLOOKUP(C2979,{'2025'!B:B,'2025'!A:A},2,FALSE),""),
    IF(LEFT(C2979,4)="2026",
      IFERROR(VLOOKUP(C2979,{'2026'!B:B,'2026'!A:A},2,FALSE),""),
      ""
    )
  )
)</f>
        <v/>
      </c>
    </row>
    <row r="2980" ht="22.5" customHeight="1">
      <c r="A2980" s="350"/>
      <c r="B2980" s="350"/>
      <c r="C2980" s="350"/>
      <c r="D2980" s="350"/>
      <c r="E2980" s="350"/>
      <c r="F2980" s="350"/>
      <c r="G2980" s="350"/>
      <c r="H2980" s="350"/>
      <c r="I2980" s="350"/>
      <c r="J2980" s="350" t="str">
        <f t="array" ref="J2980">IF(C2980="","",
  IF(LEFT(C2980,4)="2025",
    IFERROR(VLOOKUP(C2980,{'2025'!B:B,'2025'!A:A},2,FALSE),""),
    IF(LEFT(C2980,4)="2026",
      IFERROR(VLOOKUP(C2980,{'2026'!B:B,'2026'!A:A},2,FALSE),""),
      ""
    )
  )
)</f>
        <v/>
      </c>
    </row>
    <row r="2981" ht="22.5" customHeight="1">
      <c r="A2981" s="350"/>
      <c r="B2981" s="350"/>
      <c r="C2981" s="350"/>
      <c r="D2981" s="350"/>
      <c r="E2981" s="350"/>
      <c r="F2981" s="350"/>
      <c r="G2981" s="350"/>
      <c r="H2981" s="350"/>
      <c r="I2981" s="350"/>
      <c r="J2981" s="350" t="str">
        <f t="array" ref="J2981">IF(C2981="","",
  IF(LEFT(C2981,4)="2025",
    IFERROR(VLOOKUP(C2981,{'2025'!B:B,'2025'!A:A},2,FALSE),""),
    IF(LEFT(C2981,4)="2026",
      IFERROR(VLOOKUP(C2981,{'2026'!B:B,'2026'!A:A},2,FALSE),""),
      ""
    )
  )
)</f>
        <v/>
      </c>
    </row>
    <row r="2982" ht="22.5" customHeight="1">
      <c r="A2982" s="350"/>
      <c r="B2982" s="350"/>
      <c r="C2982" s="350"/>
      <c r="D2982" s="350"/>
      <c r="E2982" s="350"/>
      <c r="F2982" s="350"/>
      <c r="G2982" s="350"/>
      <c r="H2982" s="350"/>
      <c r="I2982" s="350"/>
      <c r="J2982" s="350" t="str">
        <f t="array" ref="J2982">IF(C2982="","",
  IF(LEFT(C2982,4)="2025",
    IFERROR(VLOOKUP(C2982,{'2025'!B:B,'2025'!A:A},2,FALSE),""),
    IF(LEFT(C2982,4)="2026",
      IFERROR(VLOOKUP(C2982,{'2026'!B:B,'2026'!A:A},2,FALSE),""),
      ""
    )
  )
)</f>
        <v/>
      </c>
    </row>
    <row r="2983" ht="22.5" customHeight="1">
      <c r="A2983" s="350"/>
      <c r="B2983" s="350"/>
      <c r="C2983" s="350"/>
      <c r="D2983" s="350"/>
      <c r="E2983" s="350"/>
      <c r="F2983" s="350"/>
      <c r="G2983" s="350"/>
      <c r="H2983" s="350"/>
      <c r="I2983" s="350"/>
      <c r="J2983" s="350" t="str">
        <f t="array" ref="J2983">IF(C2983="","",
  IF(LEFT(C2983,4)="2025",
    IFERROR(VLOOKUP(C2983,{'2025'!B:B,'2025'!A:A},2,FALSE),""),
    IF(LEFT(C2983,4)="2026",
      IFERROR(VLOOKUP(C2983,{'2026'!B:B,'2026'!A:A},2,FALSE),""),
      ""
    )
  )
)</f>
        <v/>
      </c>
    </row>
    <row r="2984" ht="22.5" customHeight="1">
      <c r="A2984" s="350"/>
      <c r="B2984" s="350"/>
      <c r="C2984" s="350"/>
      <c r="D2984" s="350"/>
      <c r="E2984" s="350"/>
      <c r="F2984" s="350"/>
      <c r="G2984" s="350"/>
      <c r="H2984" s="350"/>
      <c r="I2984" s="350"/>
      <c r="J2984" s="350" t="str">
        <f t="array" ref="J2984">IF(C2984="","",
  IF(LEFT(C2984,4)="2025",
    IFERROR(VLOOKUP(C2984,{'2025'!B:B,'2025'!A:A},2,FALSE),""),
    IF(LEFT(C2984,4)="2026",
      IFERROR(VLOOKUP(C2984,{'2026'!B:B,'2026'!A:A},2,FALSE),""),
      ""
    )
  )
)</f>
        <v/>
      </c>
    </row>
    <row r="2985" ht="22.5" customHeight="1">
      <c r="A2985" s="350"/>
      <c r="B2985" s="350"/>
      <c r="C2985" s="350"/>
      <c r="D2985" s="350"/>
      <c r="E2985" s="350"/>
      <c r="F2985" s="350"/>
      <c r="G2985" s="350"/>
      <c r="H2985" s="350"/>
      <c r="I2985" s="350"/>
      <c r="J2985" s="350" t="str">
        <f t="array" ref="J2985">IF(C2985="","",
  IF(LEFT(C2985,4)="2025",
    IFERROR(VLOOKUP(C2985,{'2025'!B:B,'2025'!A:A},2,FALSE),""),
    IF(LEFT(C2985,4)="2026",
      IFERROR(VLOOKUP(C2985,{'2026'!B:B,'2026'!A:A},2,FALSE),""),
      ""
    )
  )
)</f>
        <v/>
      </c>
    </row>
    <row r="2986" ht="22.5" customHeight="1">
      <c r="A2986" s="350"/>
      <c r="B2986" s="350"/>
      <c r="C2986" s="350"/>
      <c r="D2986" s="350"/>
      <c r="E2986" s="350"/>
      <c r="F2986" s="350"/>
      <c r="G2986" s="350"/>
      <c r="H2986" s="350"/>
      <c r="I2986" s="350"/>
      <c r="J2986" s="350" t="str">
        <f t="array" ref="J2986">IF(C2986="","",
  IF(LEFT(C2986,4)="2025",
    IFERROR(VLOOKUP(C2986,{'2025'!B:B,'2025'!A:A},2,FALSE),""),
    IF(LEFT(C2986,4)="2026",
      IFERROR(VLOOKUP(C2986,{'2026'!B:B,'2026'!A:A},2,FALSE),""),
      ""
    )
  )
)</f>
        <v/>
      </c>
    </row>
    <row r="2987" ht="22.5" customHeight="1">
      <c r="A2987" s="350"/>
      <c r="B2987" s="350"/>
      <c r="C2987" s="350"/>
      <c r="D2987" s="350"/>
      <c r="E2987" s="350"/>
      <c r="F2987" s="350"/>
      <c r="G2987" s="350"/>
      <c r="H2987" s="350"/>
      <c r="I2987" s="350"/>
      <c r="J2987" s="350" t="str">
        <f t="array" ref="J2987">IF(C2987="","",
  IF(LEFT(C2987,4)="2025",
    IFERROR(VLOOKUP(C2987,{'2025'!B:B,'2025'!A:A},2,FALSE),""),
    IF(LEFT(C2987,4)="2026",
      IFERROR(VLOOKUP(C2987,{'2026'!B:B,'2026'!A:A},2,FALSE),""),
      ""
    )
  )
)</f>
        <v/>
      </c>
    </row>
    <row r="2988" ht="22.5" customHeight="1">
      <c r="A2988" s="350"/>
      <c r="B2988" s="350"/>
      <c r="C2988" s="350"/>
      <c r="D2988" s="350"/>
      <c r="E2988" s="350"/>
      <c r="F2988" s="350"/>
      <c r="G2988" s="350"/>
      <c r="H2988" s="350"/>
      <c r="I2988" s="350"/>
      <c r="J2988" s="350" t="str">
        <f t="array" ref="J2988">IF(C2988="","",
  IF(LEFT(C2988,4)="2025",
    IFERROR(VLOOKUP(C2988,{'2025'!B:B,'2025'!A:A},2,FALSE),""),
    IF(LEFT(C2988,4)="2026",
      IFERROR(VLOOKUP(C2988,{'2026'!B:B,'2026'!A:A},2,FALSE),""),
      ""
    )
  )
)</f>
        <v/>
      </c>
    </row>
    <row r="2989" ht="22.5" customHeight="1">
      <c r="A2989" s="350"/>
      <c r="B2989" s="350"/>
      <c r="C2989" s="350"/>
      <c r="D2989" s="350"/>
      <c r="E2989" s="350"/>
      <c r="F2989" s="350"/>
      <c r="G2989" s="350"/>
      <c r="H2989" s="350"/>
      <c r="I2989" s="350"/>
      <c r="J2989" s="350" t="str">
        <f t="array" ref="J2989">IF(C2989="","",
  IF(LEFT(C2989,4)="2025",
    IFERROR(VLOOKUP(C2989,{'2025'!B:B,'2025'!A:A},2,FALSE),""),
    IF(LEFT(C2989,4)="2026",
      IFERROR(VLOOKUP(C2989,{'2026'!B:B,'2026'!A:A},2,FALSE),""),
      ""
    )
  )
)</f>
        <v/>
      </c>
    </row>
    <row r="2990" ht="22.5" customHeight="1">
      <c r="A2990" s="350"/>
      <c r="B2990" s="350"/>
      <c r="C2990" s="350"/>
      <c r="D2990" s="350"/>
      <c r="E2990" s="350"/>
      <c r="F2990" s="350"/>
      <c r="G2990" s="350"/>
      <c r="H2990" s="350"/>
      <c r="I2990" s="350"/>
      <c r="J2990" s="350" t="str">
        <f t="array" ref="J2990">IF(C2990="","",
  IF(LEFT(C2990,4)="2025",
    IFERROR(VLOOKUP(C2990,{'2025'!B:B,'2025'!A:A},2,FALSE),""),
    IF(LEFT(C2990,4)="2026",
      IFERROR(VLOOKUP(C2990,{'2026'!B:B,'2026'!A:A},2,FALSE),""),
      ""
    )
  )
)</f>
        <v/>
      </c>
    </row>
    <row r="2991" ht="22.5" customHeight="1">
      <c r="A2991" s="350"/>
      <c r="B2991" s="350"/>
      <c r="C2991" s="350"/>
      <c r="D2991" s="350"/>
      <c r="E2991" s="350"/>
      <c r="F2991" s="350"/>
      <c r="G2991" s="350"/>
      <c r="H2991" s="350"/>
      <c r="I2991" s="350"/>
      <c r="J2991" s="350" t="str">
        <f t="array" ref="J2991">IF(C2991="","",
  IF(LEFT(C2991,4)="2025",
    IFERROR(VLOOKUP(C2991,{'2025'!B:B,'2025'!A:A},2,FALSE),""),
    IF(LEFT(C2991,4)="2026",
      IFERROR(VLOOKUP(C2991,{'2026'!B:B,'2026'!A:A},2,FALSE),""),
      ""
    )
  )
)</f>
        <v/>
      </c>
    </row>
    <row r="2992" ht="22.5" customHeight="1">
      <c r="A2992" s="350"/>
      <c r="B2992" s="350"/>
      <c r="C2992" s="350"/>
      <c r="D2992" s="350"/>
      <c r="E2992" s="350"/>
      <c r="F2992" s="350"/>
      <c r="G2992" s="350"/>
      <c r="H2992" s="350"/>
      <c r="I2992" s="350"/>
      <c r="J2992" s="350" t="str">
        <f t="array" ref="J2992">IF(C2992="","",
  IF(LEFT(C2992,4)="2025",
    IFERROR(VLOOKUP(C2992,{'2025'!B:B,'2025'!A:A},2,FALSE),""),
    IF(LEFT(C2992,4)="2026",
      IFERROR(VLOOKUP(C2992,{'2026'!B:B,'2026'!A:A},2,FALSE),""),
      ""
    )
  )
)</f>
        <v/>
      </c>
    </row>
    <row r="2993" ht="22.5" customHeight="1">
      <c r="A2993" s="350"/>
      <c r="B2993" s="350"/>
      <c r="C2993" s="350"/>
      <c r="D2993" s="350"/>
      <c r="E2993" s="350"/>
      <c r="F2993" s="350"/>
      <c r="G2993" s="350"/>
      <c r="H2993" s="350"/>
      <c r="I2993" s="350"/>
      <c r="J2993" s="350" t="str">
        <f t="array" ref="J2993">IF(C2993="","",
  IF(LEFT(C2993,4)="2025",
    IFERROR(VLOOKUP(C2993,{'2025'!B:B,'2025'!A:A},2,FALSE),""),
    IF(LEFT(C2993,4)="2026",
      IFERROR(VLOOKUP(C2993,{'2026'!B:B,'2026'!A:A},2,FALSE),""),
      ""
    )
  )
)</f>
        <v/>
      </c>
    </row>
    <row r="2994" ht="22.5" customHeight="1">
      <c r="A2994" s="350"/>
      <c r="B2994" s="350"/>
      <c r="C2994" s="350"/>
      <c r="D2994" s="350"/>
      <c r="E2994" s="350"/>
      <c r="F2994" s="350"/>
      <c r="G2994" s="350"/>
      <c r="H2994" s="350"/>
      <c r="I2994" s="350"/>
      <c r="J2994" s="350" t="str">
        <f t="array" ref="J2994">IF(C2994="","",
  IF(LEFT(C2994,4)="2025",
    IFERROR(VLOOKUP(C2994,{'2025'!B:B,'2025'!A:A},2,FALSE),""),
    IF(LEFT(C2994,4)="2026",
      IFERROR(VLOOKUP(C2994,{'2026'!B:B,'2026'!A:A},2,FALSE),""),
      ""
    )
  )
)</f>
        <v/>
      </c>
    </row>
    <row r="2995" ht="22.5" customHeight="1">
      <c r="A2995" s="350"/>
      <c r="B2995" s="350"/>
      <c r="C2995" s="350"/>
      <c r="D2995" s="350"/>
      <c r="E2995" s="350"/>
      <c r="F2995" s="350"/>
      <c r="G2995" s="350"/>
      <c r="H2995" s="350"/>
      <c r="I2995" s="350"/>
      <c r="J2995" s="350" t="str">
        <f t="array" ref="J2995">IF(C2995="","",
  IF(LEFT(C2995,4)="2025",
    IFERROR(VLOOKUP(C2995,{'2025'!B:B,'2025'!A:A},2,FALSE),""),
    IF(LEFT(C2995,4)="2026",
      IFERROR(VLOOKUP(C2995,{'2026'!B:B,'2026'!A:A},2,FALSE),""),
      ""
    )
  )
)</f>
        <v/>
      </c>
    </row>
    <row r="2996" ht="22.5" customHeight="1">
      <c r="A2996" s="350"/>
      <c r="B2996" s="350"/>
      <c r="C2996" s="350"/>
      <c r="D2996" s="350"/>
      <c r="E2996" s="350"/>
      <c r="F2996" s="350"/>
      <c r="G2996" s="350"/>
      <c r="H2996" s="350"/>
      <c r="I2996" s="350"/>
      <c r="J2996" s="350" t="str">
        <f t="array" ref="J2996">IF(C2996="","",
  IF(LEFT(C2996,4)="2025",
    IFERROR(VLOOKUP(C2996,{'2025'!B:B,'2025'!A:A},2,FALSE),""),
    IF(LEFT(C2996,4)="2026",
      IFERROR(VLOOKUP(C2996,{'2026'!B:B,'2026'!A:A},2,FALSE),""),
      ""
    )
  )
)</f>
        <v/>
      </c>
    </row>
    <row r="2997" ht="22.5" customHeight="1">
      <c r="A2997" s="350"/>
      <c r="B2997" s="350"/>
      <c r="C2997" s="350"/>
      <c r="D2997" s="350"/>
      <c r="E2997" s="350"/>
      <c r="F2997" s="350"/>
      <c r="G2997" s="350"/>
      <c r="H2997" s="350"/>
      <c r="I2997" s="350"/>
      <c r="J2997" s="350" t="str">
        <f t="array" ref="J2997">IF(C2997="","",
  IF(LEFT(C2997,4)="2025",
    IFERROR(VLOOKUP(C2997,{'2025'!B:B,'2025'!A:A},2,FALSE),""),
    IF(LEFT(C2997,4)="2026",
      IFERROR(VLOOKUP(C2997,{'2026'!B:B,'2026'!A:A},2,FALSE),""),
      ""
    )
  )
)</f>
        <v/>
      </c>
    </row>
    <row r="2998" ht="22.5" customHeight="1">
      <c r="A2998" s="350"/>
      <c r="B2998" s="350"/>
      <c r="C2998" s="350"/>
      <c r="D2998" s="350"/>
      <c r="E2998" s="350"/>
      <c r="F2998" s="350"/>
      <c r="G2998" s="350"/>
      <c r="H2998" s="350"/>
      <c r="I2998" s="350"/>
      <c r="J2998" s="350" t="str">
        <f t="array" ref="J2998">IF(C2998="","",
  IF(LEFT(C2998,4)="2025",
    IFERROR(VLOOKUP(C2998,{'2025'!B:B,'2025'!A:A},2,FALSE),""),
    IF(LEFT(C2998,4)="2026",
      IFERROR(VLOOKUP(C2998,{'2026'!B:B,'2026'!A:A},2,FALSE),""),
      ""
    )
  )
)</f>
        <v/>
      </c>
    </row>
    <row r="2999" ht="22.5" customHeight="1">
      <c r="A2999" s="350"/>
      <c r="B2999" s="350"/>
      <c r="C2999" s="350"/>
      <c r="D2999" s="350"/>
      <c r="E2999" s="350"/>
      <c r="F2999" s="350"/>
      <c r="G2999" s="350"/>
      <c r="H2999" s="350"/>
      <c r="I2999" s="350"/>
      <c r="J2999" s="350" t="str">
        <f t="array" ref="J2999">IF(C2999="","",
  IF(LEFT(C2999,4)="2025",
    IFERROR(VLOOKUP(C2999,{'2025'!B:B,'2025'!A:A},2,FALSE),""),
    IF(LEFT(C2999,4)="2026",
      IFERROR(VLOOKUP(C2999,{'2026'!B:B,'2026'!A:A},2,FALSE),""),
      ""
    )
  )
)</f>
        <v/>
      </c>
    </row>
    <row r="3000" ht="22.5" customHeight="1">
      <c r="A3000" s="350"/>
      <c r="B3000" s="350"/>
      <c r="C3000" s="350"/>
      <c r="D3000" s="350"/>
      <c r="E3000" s="350"/>
      <c r="F3000" s="350"/>
      <c r="G3000" s="350"/>
      <c r="H3000" s="350"/>
      <c r="I3000" s="350"/>
      <c r="J3000" s="350" t="str">
        <f t="array" ref="J3000">IF(C3000="","",
  IF(LEFT(C3000,4)="2025",
    IFERROR(VLOOKUP(C3000,{'2025'!B:B,'2025'!A:A},2,FALSE),""),
    IF(LEFT(C3000,4)="2026",
      IFERROR(VLOOKUP(C3000,{'2026'!B:B,'2026'!A:A},2,FALSE),""),
      ""
    )
  )
)</f>
        <v/>
      </c>
    </row>
    <row r="3001" ht="22.5" customHeight="1">
      <c r="A3001" s="350"/>
      <c r="B3001" s="350"/>
      <c r="C3001" s="350"/>
      <c r="D3001" s="350"/>
      <c r="E3001" s="350"/>
      <c r="F3001" s="350"/>
      <c r="G3001" s="350"/>
      <c r="H3001" s="350"/>
      <c r="I3001" s="350"/>
      <c r="J3001" s="350" t="str">
        <f t="array" ref="J3001">IF(C3001="","",
  IF(LEFT(C3001,4)="2025",
    IFERROR(VLOOKUP(C3001,{'2025'!B:B,'2025'!A:A},2,FALSE),""),
    IF(LEFT(C3001,4)="2026",
      IFERROR(VLOOKUP(C3001,{'2026'!B:B,'2026'!A:A},2,FALSE),""),
      ""
    )
  )
)</f>
        <v/>
      </c>
    </row>
    <row r="3002" ht="22.5" customHeight="1">
      <c r="A3002" s="350"/>
      <c r="B3002" s="350"/>
      <c r="C3002" s="350"/>
      <c r="D3002" s="350"/>
      <c r="E3002" s="350"/>
      <c r="F3002" s="350"/>
      <c r="G3002" s="350"/>
      <c r="H3002" s="350"/>
      <c r="I3002" s="350"/>
      <c r="J3002" s="350" t="str">
        <f t="array" ref="J3002">IF(C3002="","",
  IF(LEFT(C3002,4)="2025",
    IFERROR(VLOOKUP(C3002,{'2025'!B:B,'2025'!A:A},2,FALSE),""),
    IF(LEFT(C3002,4)="2026",
      IFERROR(VLOOKUP(C3002,{'2026'!B:B,'2026'!A:A},2,FALSE),""),
      ""
    )
  )
)</f>
        <v/>
      </c>
    </row>
    <row r="3003" ht="22.5" customHeight="1">
      <c r="A3003" s="350"/>
      <c r="B3003" s="350"/>
      <c r="C3003" s="350"/>
      <c r="D3003" s="350"/>
      <c r="E3003" s="350"/>
      <c r="F3003" s="350"/>
      <c r="G3003" s="350"/>
      <c r="H3003" s="350"/>
      <c r="I3003" s="350"/>
      <c r="J3003" s="350" t="str">
        <f t="array" ref="J3003">IF(C3003="","",
  IF(LEFT(C3003,4)="2025",
    IFERROR(VLOOKUP(C3003,{'2025'!B:B,'2025'!A:A},2,FALSE),""),
    IF(LEFT(C3003,4)="2026",
      IFERROR(VLOOKUP(C3003,{'2026'!B:B,'2026'!A:A},2,FALSE),""),
      ""
    )
  )
)</f>
        <v/>
      </c>
    </row>
    <row r="3004" ht="22.5" customHeight="1">
      <c r="A3004" s="350"/>
      <c r="B3004" s="350"/>
      <c r="C3004" s="350"/>
      <c r="D3004" s="350"/>
      <c r="E3004" s="350"/>
      <c r="F3004" s="350"/>
      <c r="G3004" s="350"/>
      <c r="H3004" s="350"/>
      <c r="I3004" s="350"/>
      <c r="J3004" s="350" t="str">
        <f t="array" ref="J3004">IF(C3004="","",
  IF(LEFT(C3004,4)="2025",
    IFERROR(VLOOKUP(C3004,{'2025'!B:B,'2025'!A:A},2,FALSE),""),
    IF(LEFT(C3004,4)="2026",
      IFERROR(VLOOKUP(C3004,{'2026'!B:B,'2026'!A:A},2,FALSE),""),
      ""
    )
  )
)</f>
        <v/>
      </c>
    </row>
    <row r="3005" ht="22.5" customHeight="1">
      <c r="A3005" s="350"/>
      <c r="B3005" s="350"/>
      <c r="C3005" s="350"/>
      <c r="D3005" s="350"/>
      <c r="E3005" s="350"/>
      <c r="F3005" s="350"/>
      <c r="G3005" s="350"/>
      <c r="H3005" s="350"/>
      <c r="I3005" s="350"/>
      <c r="J3005" s="350" t="str">
        <f t="array" ref="J3005">IF(C3005="","",
  IF(LEFT(C3005,4)="2025",
    IFERROR(VLOOKUP(C3005,{'2025'!B:B,'2025'!A:A},2,FALSE),""),
    IF(LEFT(C3005,4)="2026",
      IFERROR(VLOOKUP(C3005,{'2026'!B:B,'2026'!A:A},2,FALSE),""),
      ""
    )
  )
)</f>
        <v/>
      </c>
    </row>
    <row r="3006" ht="22.5" customHeight="1">
      <c r="A3006" s="350"/>
      <c r="B3006" s="350"/>
      <c r="C3006" s="350"/>
      <c r="D3006" s="350"/>
      <c r="E3006" s="350"/>
      <c r="F3006" s="350"/>
      <c r="G3006" s="350"/>
      <c r="H3006" s="350"/>
      <c r="I3006" s="350"/>
      <c r="J3006" s="350" t="str">
        <f t="array" ref="J3006">IF(C3006="","",
  IF(LEFT(C3006,4)="2025",
    IFERROR(VLOOKUP(C3006,{'2025'!B:B,'2025'!A:A},2,FALSE),""),
    IF(LEFT(C3006,4)="2026",
      IFERROR(VLOOKUP(C3006,{'2026'!B:B,'2026'!A:A},2,FALSE),""),
      ""
    )
  )
)</f>
        <v/>
      </c>
    </row>
    <row r="3007" ht="22.5" customHeight="1">
      <c r="A3007" s="350"/>
      <c r="B3007" s="350"/>
      <c r="C3007" s="350"/>
      <c r="D3007" s="350"/>
      <c r="E3007" s="350"/>
      <c r="F3007" s="350"/>
      <c r="G3007" s="350"/>
      <c r="H3007" s="350"/>
      <c r="I3007" s="350"/>
      <c r="J3007" s="350" t="str">
        <f t="array" ref="J3007">IF(C3007="","",
  IF(LEFT(C3007,4)="2025",
    IFERROR(VLOOKUP(C3007,{'2025'!B:B,'2025'!A:A},2,FALSE),""),
    IF(LEFT(C3007,4)="2026",
      IFERROR(VLOOKUP(C3007,{'2026'!B:B,'2026'!A:A},2,FALSE),""),
      ""
    )
  )
)</f>
        <v/>
      </c>
    </row>
    <row r="3008" ht="22.5" customHeight="1">
      <c r="A3008" s="350"/>
      <c r="B3008" s="350"/>
      <c r="C3008" s="350"/>
      <c r="D3008" s="350"/>
      <c r="E3008" s="350"/>
      <c r="F3008" s="350"/>
      <c r="G3008" s="350"/>
      <c r="H3008" s="350"/>
      <c r="I3008" s="350"/>
      <c r="J3008" s="350" t="str">
        <f t="array" ref="J3008">IF(C3008="","",
  IF(LEFT(C3008,4)="2025",
    IFERROR(VLOOKUP(C3008,{'2025'!B:B,'2025'!A:A},2,FALSE),""),
    IF(LEFT(C3008,4)="2026",
      IFERROR(VLOOKUP(C3008,{'2026'!B:B,'2026'!A:A},2,FALSE),""),
      ""
    )
  )
)</f>
        <v/>
      </c>
    </row>
    <row r="3009" ht="22.5" customHeight="1">
      <c r="A3009" s="350"/>
      <c r="B3009" s="350"/>
      <c r="C3009" s="350"/>
      <c r="D3009" s="350"/>
      <c r="E3009" s="350"/>
      <c r="F3009" s="350"/>
      <c r="G3009" s="350"/>
      <c r="H3009" s="350"/>
      <c r="I3009" s="350"/>
      <c r="J3009" s="350" t="str">
        <f t="array" ref="J3009">IF(C3009="","",
  IF(LEFT(C3009,4)="2025",
    IFERROR(VLOOKUP(C3009,{'2025'!B:B,'2025'!A:A},2,FALSE),""),
    IF(LEFT(C3009,4)="2026",
      IFERROR(VLOOKUP(C3009,{'2026'!B:B,'2026'!A:A},2,FALSE),""),
      ""
    )
  )
)</f>
        <v/>
      </c>
    </row>
    <row r="3010" ht="22.5" customHeight="1">
      <c r="A3010" s="350"/>
      <c r="B3010" s="350"/>
      <c r="C3010" s="350"/>
      <c r="D3010" s="350"/>
      <c r="E3010" s="350"/>
      <c r="F3010" s="350"/>
      <c r="G3010" s="350"/>
      <c r="H3010" s="350"/>
      <c r="I3010" s="350"/>
      <c r="J3010" s="350" t="str">
        <f t="array" ref="J3010">IF(C3010="","",
  IF(LEFT(C3010,4)="2025",
    IFERROR(VLOOKUP(C3010,{'2025'!B:B,'2025'!A:A},2,FALSE),""),
    IF(LEFT(C3010,4)="2026",
      IFERROR(VLOOKUP(C3010,{'2026'!B:B,'2026'!A:A},2,FALSE),""),
      ""
    )
  )
)</f>
        <v/>
      </c>
    </row>
    <row r="3011" ht="22.5" customHeight="1">
      <c r="A3011" s="350"/>
      <c r="B3011" s="350"/>
      <c r="C3011" s="350"/>
      <c r="D3011" s="350"/>
      <c r="E3011" s="350"/>
      <c r="F3011" s="350"/>
      <c r="G3011" s="350"/>
      <c r="H3011" s="350"/>
      <c r="I3011" s="350"/>
      <c r="J3011" s="350" t="str">
        <f t="array" ref="J3011">IF(C3011="","",
  IF(LEFT(C3011,4)="2025",
    IFERROR(VLOOKUP(C3011,{'2025'!B:B,'2025'!A:A},2,FALSE),""),
    IF(LEFT(C3011,4)="2026",
      IFERROR(VLOOKUP(C3011,{'2026'!B:B,'2026'!A:A},2,FALSE),""),
      ""
    )
  )
)</f>
        <v/>
      </c>
    </row>
    <row r="3012" ht="22.5" customHeight="1">
      <c r="A3012" s="350"/>
      <c r="B3012" s="350"/>
      <c r="C3012" s="350"/>
      <c r="D3012" s="350"/>
      <c r="E3012" s="350"/>
      <c r="F3012" s="350"/>
      <c r="G3012" s="350"/>
      <c r="H3012" s="350"/>
      <c r="I3012" s="350"/>
      <c r="J3012" s="350" t="str">
        <f t="array" ref="J3012">IF(C3012="","",
  IF(LEFT(C3012,4)="2025",
    IFERROR(VLOOKUP(C3012,{'2025'!B:B,'2025'!A:A},2,FALSE),""),
    IF(LEFT(C3012,4)="2026",
      IFERROR(VLOOKUP(C3012,{'2026'!B:B,'2026'!A:A},2,FALSE),""),
      ""
    )
  )
)</f>
        <v/>
      </c>
    </row>
    <row r="3013" ht="22.5" customHeight="1">
      <c r="A3013" s="350"/>
      <c r="B3013" s="350"/>
      <c r="C3013" s="350"/>
      <c r="D3013" s="350"/>
      <c r="E3013" s="350"/>
      <c r="F3013" s="350"/>
      <c r="G3013" s="350"/>
      <c r="H3013" s="350"/>
      <c r="I3013" s="350"/>
      <c r="J3013" s="350" t="str">
        <f t="array" ref="J3013">IF(C3013="","",
  IF(LEFT(C3013,4)="2025",
    IFERROR(VLOOKUP(C3013,{'2025'!B:B,'2025'!A:A},2,FALSE),""),
    IF(LEFT(C3013,4)="2026",
      IFERROR(VLOOKUP(C3013,{'2026'!B:B,'2026'!A:A},2,FALSE),""),
      ""
    )
  )
)</f>
        <v/>
      </c>
    </row>
    <row r="3014" ht="22.5" customHeight="1">
      <c r="A3014" s="350"/>
      <c r="B3014" s="350"/>
      <c r="C3014" s="350"/>
      <c r="D3014" s="350"/>
      <c r="E3014" s="350"/>
      <c r="F3014" s="350"/>
      <c r="G3014" s="350"/>
      <c r="H3014" s="350"/>
      <c r="I3014" s="350"/>
      <c r="J3014" s="350" t="str">
        <f t="array" ref="J3014">IF(C3014="","",
  IF(LEFT(C3014,4)="2025",
    IFERROR(VLOOKUP(C3014,{'2025'!B:B,'2025'!A:A},2,FALSE),""),
    IF(LEFT(C3014,4)="2026",
      IFERROR(VLOOKUP(C3014,{'2026'!B:B,'2026'!A:A},2,FALSE),""),
      ""
    )
  )
)</f>
        <v/>
      </c>
    </row>
    <row r="3015" ht="22.5" customHeight="1">
      <c r="A3015" s="350"/>
      <c r="B3015" s="350"/>
      <c r="C3015" s="350"/>
      <c r="D3015" s="350"/>
      <c r="E3015" s="350"/>
      <c r="F3015" s="350"/>
      <c r="G3015" s="350"/>
      <c r="H3015" s="350"/>
      <c r="I3015" s="350"/>
      <c r="J3015" s="350" t="str">
        <f t="array" ref="J3015">IF(C3015="","",
  IF(LEFT(C3015,4)="2025",
    IFERROR(VLOOKUP(C3015,{'2025'!B:B,'2025'!A:A},2,FALSE),""),
    IF(LEFT(C3015,4)="2026",
      IFERROR(VLOOKUP(C3015,{'2026'!B:B,'2026'!A:A},2,FALSE),""),
      ""
    )
  )
)</f>
        <v/>
      </c>
    </row>
    <row r="3016" ht="22.5" customHeight="1">
      <c r="A3016" s="350"/>
      <c r="B3016" s="350"/>
      <c r="C3016" s="350"/>
      <c r="D3016" s="350"/>
      <c r="E3016" s="350"/>
      <c r="F3016" s="350"/>
      <c r="G3016" s="350"/>
      <c r="H3016" s="350"/>
      <c r="I3016" s="350"/>
      <c r="J3016" s="350" t="str">
        <f t="array" ref="J3016">IF(C3016="","",
  IF(LEFT(C3016,4)="2025",
    IFERROR(VLOOKUP(C3016,{'2025'!B:B,'2025'!A:A},2,FALSE),""),
    IF(LEFT(C3016,4)="2026",
      IFERROR(VLOOKUP(C3016,{'2026'!B:B,'2026'!A:A},2,FALSE),""),
      ""
    )
  )
)</f>
        <v/>
      </c>
    </row>
    <row r="3017" ht="22.5" customHeight="1">
      <c r="A3017" s="350"/>
      <c r="B3017" s="350"/>
      <c r="C3017" s="350"/>
      <c r="D3017" s="350"/>
      <c r="E3017" s="350"/>
      <c r="F3017" s="350"/>
      <c r="G3017" s="350"/>
      <c r="H3017" s="350"/>
      <c r="I3017" s="350"/>
      <c r="J3017" s="350" t="str">
        <f t="array" ref="J3017">IF(C3017="","",
  IF(LEFT(C3017,4)="2025",
    IFERROR(VLOOKUP(C3017,{'2025'!B:B,'2025'!A:A},2,FALSE),""),
    IF(LEFT(C3017,4)="2026",
      IFERROR(VLOOKUP(C3017,{'2026'!B:B,'2026'!A:A},2,FALSE),""),
      ""
    )
  )
)</f>
        <v/>
      </c>
    </row>
    <row r="3018" ht="22.5" customHeight="1">
      <c r="A3018" s="350"/>
      <c r="B3018" s="350"/>
      <c r="C3018" s="350"/>
      <c r="D3018" s="350"/>
      <c r="E3018" s="350"/>
      <c r="F3018" s="350"/>
      <c r="G3018" s="350"/>
      <c r="H3018" s="350"/>
      <c r="I3018" s="350"/>
      <c r="J3018" s="350" t="str">
        <f t="array" ref="J3018">IF(C3018="","",
  IF(LEFT(C3018,4)="2025",
    IFERROR(VLOOKUP(C3018,{'2025'!B:B,'2025'!A:A},2,FALSE),""),
    IF(LEFT(C3018,4)="2026",
      IFERROR(VLOOKUP(C3018,{'2026'!B:B,'2026'!A:A},2,FALSE),""),
      ""
    )
  )
)</f>
        <v/>
      </c>
    </row>
    <row r="3019" ht="22.5" customHeight="1">
      <c r="A3019" s="350"/>
      <c r="B3019" s="350"/>
      <c r="C3019" s="350"/>
      <c r="D3019" s="350"/>
      <c r="E3019" s="350"/>
      <c r="F3019" s="350"/>
      <c r="G3019" s="350"/>
      <c r="H3019" s="350"/>
      <c r="I3019" s="350"/>
      <c r="J3019" s="350" t="str">
        <f t="array" ref="J3019">IF(C3019="","",
  IF(LEFT(C3019,4)="2025",
    IFERROR(VLOOKUP(C3019,{'2025'!B:B,'2025'!A:A},2,FALSE),""),
    IF(LEFT(C3019,4)="2026",
      IFERROR(VLOOKUP(C3019,{'2026'!B:B,'2026'!A:A},2,FALSE),""),
      ""
    )
  )
)</f>
        <v/>
      </c>
    </row>
    <row r="3020" ht="22.5" customHeight="1">
      <c r="A3020" s="350"/>
      <c r="B3020" s="350"/>
      <c r="C3020" s="350"/>
      <c r="D3020" s="350"/>
      <c r="E3020" s="350"/>
      <c r="F3020" s="350"/>
      <c r="G3020" s="350"/>
      <c r="H3020" s="350"/>
      <c r="I3020" s="350"/>
      <c r="J3020" s="350" t="str">
        <f t="array" ref="J3020">IF(C3020="","",
  IF(LEFT(C3020,4)="2025",
    IFERROR(VLOOKUP(C3020,{'2025'!B:B,'2025'!A:A},2,FALSE),""),
    IF(LEFT(C3020,4)="2026",
      IFERROR(VLOOKUP(C3020,{'2026'!B:B,'2026'!A:A},2,FALSE),""),
      ""
    )
  )
)</f>
        <v/>
      </c>
    </row>
    <row r="3021" ht="22.5" customHeight="1">
      <c r="A3021" s="350"/>
      <c r="B3021" s="350"/>
      <c r="C3021" s="350"/>
      <c r="D3021" s="350"/>
      <c r="E3021" s="350"/>
      <c r="F3021" s="350"/>
      <c r="G3021" s="350"/>
      <c r="H3021" s="350"/>
      <c r="I3021" s="350"/>
      <c r="J3021" s="350" t="str">
        <f t="array" ref="J3021">IF(C3021="","",
  IF(LEFT(C3021,4)="2025",
    IFERROR(VLOOKUP(C3021,{'2025'!B:B,'2025'!A:A},2,FALSE),""),
    IF(LEFT(C3021,4)="2026",
      IFERROR(VLOOKUP(C3021,{'2026'!B:B,'2026'!A:A},2,FALSE),""),
      ""
    )
  )
)</f>
        <v/>
      </c>
    </row>
    <row r="3022" ht="22.5" customHeight="1">
      <c r="A3022" s="350"/>
      <c r="B3022" s="350"/>
      <c r="C3022" s="350"/>
      <c r="D3022" s="350"/>
      <c r="E3022" s="350"/>
      <c r="F3022" s="350"/>
      <c r="G3022" s="350"/>
      <c r="H3022" s="350"/>
      <c r="I3022" s="350"/>
      <c r="J3022" s="350" t="str">
        <f t="array" ref="J3022">IF(C3022="","",
  IF(LEFT(C3022,4)="2025",
    IFERROR(VLOOKUP(C3022,{'2025'!B:B,'2025'!A:A},2,FALSE),""),
    IF(LEFT(C3022,4)="2026",
      IFERROR(VLOOKUP(C3022,{'2026'!B:B,'2026'!A:A},2,FALSE),""),
      ""
    )
  )
)</f>
        <v/>
      </c>
    </row>
    <row r="3023" ht="22.5" customHeight="1">
      <c r="A3023" s="350"/>
      <c r="B3023" s="350"/>
      <c r="C3023" s="350"/>
      <c r="D3023" s="350"/>
      <c r="E3023" s="350"/>
      <c r="F3023" s="350"/>
      <c r="G3023" s="350"/>
      <c r="H3023" s="350"/>
      <c r="I3023" s="350"/>
      <c r="J3023" s="350" t="str">
        <f t="array" ref="J3023">IF(C3023="","",
  IF(LEFT(C3023,4)="2025",
    IFERROR(VLOOKUP(C3023,{'2025'!B:B,'2025'!A:A},2,FALSE),""),
    IF(LEFT(C3023,4)="2026",
      IFERROR(VLOOKUP(C3023,{'2026'!B:B,'2026'!A:A},2,FALSE),""),
      ""
    )
  )
)</f>
        <v/>
      </c>
    </row>
    <row r="3024" ht="22.5" customHeight="1">
      <c r="A3024" s="350"/>
      <c r="B3024" s="350"/>
      <c r="C3024" s="350"/>
      <c r="D3024" s="350"/>
      <c r="E3024" s="350"/>
      <c r="F3024" s="350"/>
      <c r="G3024" s="350"/>
      <c r="H3024" s="350"/>
      <c r="I3024" s="350"/>
      <c r="J3024" s="350" t="str">
        <f t="array" ref="J3024">IF(C3024="","",
  IF(LEFT(C3024,4)="2025",
    IFERROR(VLOOKUP(C3024,{'2025'!B:B,'2025'!A:A},2,FALSE),""),
    IF(LEFT(C3024,4)="2026",
      IFERROR(VLOOKUP(C3024,{'2026'!B:B,'2026'!A:A},2,FALSE),""),
      ""
    )
  )
)</f>
        <v/>
      </c>
    </row>
    <row r="3025" ht="22.5" customHeight="1">
      <c r="A3025" s="350"/>
      <c r="B3025" s="350"/>
      <c r="C3025" s="350"/>
      <c r="D3025" s="350"/>
      <c r="E3025" s="350"/>
      <c r="F3025" s="350"/>
      <c r="G3025" s="350"/>
      <c r="H3025" s="350"/>
      <c r="I3025" s="350"/>
      <c r="J3025" s="350" t="str">
        <f t="array" ref="J3025">IF(C3025="","",
  IF(LEFT(C3025,4)="2025",
    IFERROR(VLOOKUP(C3025,{'2025'!B:B,'2025'!A:A},2,FALSE),""),
    IF(LEFT(C3025,4)="2026",
      IFERROR(VLOOKUP(C3025,{'2026'!B:B,'2026'!A:A},2,FALSE),""),
      ""
    )
  )
)</f>
        <v/>
      </c>
    </row>
    <row r="3026" ht="22.5" customHeight="1">
      <c r="A3026" s="350"/>
      <c r="B3026" s="350"/>
      <c r="C3026" s="350"/>
      <c r="D3026" s="350"/>
      <c r="E3026" s="350"/>
      <c r="F3026" s="350"/>
      <c r="G3026" s="350"/>
      <c r="H3026" s="350"/>
      <c r="I3026" s="350"/>
      <c r="J3026" s="350" t="str">
        <f t="array" ref="J3026">IF(C3026="","",
  IF(LEFT(C3026,4)="2025",
    IFERROR(VLOOKUP(C3026,{'2025'!B:B,'2025'!A:A},2,FALSE),""),
    IF(LEFT(C3026,4)="2026",
      IFERROR(VLOOKUP(C3026,{'2026'!B:B,'2026'!A:A},2,FALSE),""),
      ""
    )
  )
)</f>
        <v/>
      </c>
    </row>
    <row r="3027" ht="22.5" customHeight="1">
      <c r="A3027" s="350"/>
      <c r="B3027" s="350"/>
      <c r="C3027" s="350"/>
      <c r="D3027" s="350"/>
      <c r="E3027" s="350"/>
      <c r="F3027" s="350"/>
      <c r="G3027" s="350"/>
      <c r="H3027" s="350"/>
      <c r="I3027" s="350"/>
      <c r="J3027" s="350" t="str">
        <f t="array" ref="J3027">IF(C3027="","",
  IF(LEFT(C3027,4)="2025",
    IFERROR(VLOOKUP(C3027,{'2025'!B:B,'2025'!A:A},2,FALSE),""),
    IF(LEFT(C3027,4)="2026",
      IFERROR(VLOOKUP(C3027,{'2026'!B:B,'2026'!A:A},2,FALSE),""),
      ""
    )
  )
)</f>
        <v/>
      </c>
    </row>
    <row r="3028" ht="22.5" customHeight="1">
      <c r="A3028" s="350"/>
      <c r="B3028" s="350"/>
      <c r="C3028" s="350"/>
      <c r="D3028" s="350"/>
      <c r="E3028" s="350"/>
      <c r="F3028" s="350"/>
      <c r="G3028" s="350"/>
      <c r="H3028" s="350"/>
      <c r="I3028" s="350"/>
      <c r="J3028" s="350" t="str">
        <f t="array" ref="J3028">IF(C3028="","",
  IF(LEFT(C3028,4)="2025",
    IFERROR(VLOOKUP(C3028,{'2025'!B:B,'2025'!A:A},2,FALSE),""),
    IF(LEFT(C3028,4)="2026",
      IFERROR(VLOOKUP(C3028,{'2026'!B:B,'2026'!A:A},2,FALSE),""),
      ""
    )
  )
)</f>
        <v/>
      </c>
    </row>
    <row r="3029" ht="22.5" customHeight="1">
      <c r="A3029" s="350"/>
      <c r="B3029" s="350"/>
      <c r="C3029" s="350"/>
      <c r="D3029" s="350"/>
      <c r="E3029" s="350"/>
      <c r="F3029" s="350"/>
      <c r="G3029" s="350"/>
      <c r="H3029" s="350"/>
      <c r="I3029" s="350"/>
      <c r="J3029" s="350" t="str">
        <f t="array" ref="J3029">IF(C3029="","",
  IF(LEFT(C3029,4)="2025",
    IFERROR(VLOOKUP(C3029,{'2025'!B:B,'2025'!A:A},2,FALSE),""),
    IF(LEFT(C3029,4)="2026",
      IFERROR(VLOOKUP(C3029,{'2026'!B:B,'2026'!A:A},2,FALSE),""),
      ""
    )
  )
)</f>
        <v/>
      </c>
    </row>
    <row r="3030" ht="22.5" customHeight="1">
      <c r="A3030" s="350"/>
      <c r="B3030" s="350"/>
      <c r="C3030" s="350"/>
      <c r="D3030" s="350"/>
      <c r="E3030" s="350"/>
      <c r="F3030" s="350"/>
      <c r="G3030" s="350"/>
      <c r="H3030" s="350"/>
      <c r="I3030" s="350"/>
      <c r="J3030" s="350" t="str">
        <f t="array" ref="J3030">IF(C3030="","",
  IF(LEFT(C3030,4)="2025",
    IFERROR(VLOOKUP(C3030,{'2025'!B:B,'2025'!A:A},2,FALSE),""),
    IF(LEFT(C3030,4)="2026",
      IFERROR(VLOOKUP(C3030,{'2026'!B:B,'2026'!A:A},2,FALSE),""),
      ""
    )
  )
)</f>
        <v/>
      </c>
    </row>
    <row r="3031" ht="22.5" customHeight="1">
      <c r="A3031" s="350"/>
      <c r="B3031" s="350"/>
      <c r="C3031" s="350"/>
      <c r="D3031" s="350"/>
      <c r="E3031" s="350"/>
      <c r="F3031" s="350"/>
      <c r="G3031" s="350"/>
      <c r="H3031" s="350"/>
      <c r="I3031" s="350"/>
      <c r="J3031" s="350" t="str">
        <f t="array" ref="J3031">IF(C3031="","",
  IF(LEFT(C3031,4)="2025",
    IFERROR(VLOOKUP(C3031,{'2025'!B:B,'2025'!A:A},2,FALSE),""),
    IF(LEFT(C3031,4)="2026",
      IFERROR(VLOOKUP(C3031,{'2026'!B:B,'2026'!A:A},2,FALSE),""),
      ""
    )
  )
)</f>
        <v/>
      </c>
    </row>
    <row r="3032" ht="22.5" customHeight="1">
      <c r="A3032" s="350"/>
      <c r="B3032" s="350"/>
      <c r="C3032" s="350"/>
      <c r="D3032" s="350"/>
      <c r="E3032" s="350"/>
      <c r="F3032" s="350"/>
      <c r="G3032" s="350"/>
      <c r="H3032" s="350"/>
      <c r="I3032" s="350"/>
      <c r="J3032" s="350" t="str">
        <f t="array" ref="J3032">IF(C3032="","",
  IF(LEFT(C3032,4)="2025",
    IFERROR(VLOOKUP(C3032,{'2025'!B:B,'2025'!A:A},2,FALSE),""),
    IF(LEFT(C3032,4)="2026",
      IFERROR(VLOOKUP(C3032,{'2026'!B:B,'2026'!A:A},2,FALSE),""),
      ""
    )
  )
)</f>
        <v/>
      </c>
    </row>
    <row r="3033" ht="22.5" customHeight="1">
      <c r="A3033" s="350"/>
      <c r="B3033" s="350"/>
      <c r="C3033" s="350"/>
      <c r="D3033" s="350"/>
      <c r="E3033" s="350"/>
      <c r="F3033" s="350"/>
      <c r="G3033" s="350"/>
      <c r="H3033" s="350"/>
      <c r="I3033" s="350"/>
      <c r="J3033" s="350" t="str">
        <f t="array" ref="J3033">IF(C3033="","",
  IF(LEFT(C3033,4)="2025",
    IFERROR(VLOOKUP(C3033,{'2025'!B:B,'2025'!A:A},2,FALSE),""),
    IF(LEFT(C3033,4)="2026",
      IFERROR(VLOOKUP(C3033,{'2026'!B:B,'2026'!A:A},2,FALSE),""),
      ""
    )
  )
)</f>
        <v/>
      </c>
    </row>
    <row r="3034" ht="22.5" customHeight="1">
      <c r="A3034" s="350"/>
      <c r="B3034" s="350"/>
      <c r="C3034" s="350"/>
      <c r="D3034" s="350"/>
      <c r="E3034" s="350"/>
      <c r="F3034" s="350"/>
      <c r="G3034" s="350"/>
      <c r="H3034" s="350"/>
      <c r="I3034" s="350"/>
      <c r="J3034" s="350" t="str">
        <f t="array" ref="J3034">IF(C3034="","",
  IF(LEFT(C3034,4)="2025",
    IFERROR(VLOOKUP(C3034,{'2025'!B:B,'2025'!A:A},2,FALSE),""),
    IF(LEFT(C3034,4)="2026",
      IFERROR(VLOOKUP(C3034,{'2026'!B:B,'2026'!A:A},2,FALSE),""),
      ""
    )
  )
)</f>
        <v/>
      </c>
    </row>
    <row r="3035" ht="22.5" customHeight="1">
      <c r="A3035" s="350"/>
      <c r="B3035" s="350"/>
      <c r="C3035" s="350"/>
      <c r="D3035" s="350"/>
      <c r="E3035" s="350"/>
      <c r="F3035" s="350"/>
      <c r="G3035" s="350"/>
      <c r="H3035" s="350"/>
      <c r="I3035" s="350"/>
      <c r="J3035" s="350" t="str">
        <f t="array" ref="J3035">IF(C3035="","",
  IF(LEFT(C3035,4)="2025",
    IFERROR(VLOOKUP(C3035,{'2025'!B:B,'2025'!A:A},2,FALSE),""),
    IF(LEFT(C3035,4)="2026",
      IFERROR(VLOOKUP(C3035,{'2026'!B:B,'2026'!A:A},2,FALSE),""),
      ""
    )
  )
)</f>
        <v/>
      </c>
    </row>
    <row r="3036" ht="22.5" customHeight="1">
      <c r="A3036" s="350"/>
      <c r="B3036" s="350"/>
      <c r="C3036" s="350"/>
      <c r="D3036" s="350"/>
      <c r="E3036" s="350"/>
      <c r="F3036" s="350"/>
      <c r="G3036" s="350"/>
      <c r="H3036" s="350"/>
      <c r="I3036" s="350"/>
      <c r="J3036" s="350" t="str">
        <f t="array" ref="J3036">IF(C3036="","",
  IF(LEFT(C3036,4)="2025",
    IFERROR(VLOOKUP(C3036,{'2025'!B:B,'2025'!A:A},2,FALSE),""),
    IF(LEFT(C3036,4)="2026",
      IFERROR(VLOOKUP(C3036,{'2026'!B:B,'2026'!A:A},2,FALSE),""),
      ""
    )
  )
)</f>
        <v/>
      </c>
    </row>
    <row r="3037" ht="22.5" customHeight="1">
      <c r="A3037" s="350"/>
      <c r="B3037" s="350"/>
      <c r="C3037" s="350"/>
      <c r="D3037" s="350"/>
      <c r="E3037" s="350"/>
      <c r="F3037" s="350"/>
      <c r="G3037" s="350"/>
      <c r="H3037" s="350"/>
      <c r="I3037" s="350"/>
      <c r="J3037" s="350" t="str">
        <f t="array" ref="J3037">IF(C3037="","",
  IF(LEFT(C3037,4)="2025",
    IFERROR(VLOOKUP(C3037,{'2025'!B:B,'2025'!A:A},2,FALSE),""),
    IF(LEFT(C3037,4)="2026",
      IFERROR(VLOOKUP(C3037,{'2026'!B:B,'2026'!A:A},2,FALSE),""),
      ""
    )
  )
)</f>
        <v/>
      </c>
    </row>
    <row r="3038" ht="22.5" customHeight="1">
      <c r="A3038" s="350"/>
      <c r="B3038" s="350"/>
      <c r="C3038" s="350"/>
      <c r="D3038" s="350"/>
      <c r="E3038" s="350"/>
      <c r="F3038" s="350"/>
      <c r="G3038" s="350"/>
      <c r="H3038" s="350"/>
      <c r="I3038" s="350"/>
      <c r="J3038" s="350" t="str">
        <f t="array" ref="J3038">IF(C3038="","",
  IF(LEFT(C3038,4)="2025",
    IFERROR(VLOOKUP(C3038,{'2025'!B:B,'2025'!A:A},2,FALSE),""),
    IF(LEFT(C3038,4)="2026",
      IFERROR(VLOOKUP(C3038,{'2026'!B:B,'2026'!A:A},2,FALSE),""),
      ""
    )
  )
)</f>
        <v/>
      </c>
    </row>
    <row r="3039" ht="22.5" customHeight="1">
      <c r="A3039" s="350"/>
      <c r="B3039" s="350"/>
      <c r="C3039" s="350"/>
      <c r="D3039" s="350"/>
      <c r="E3039" s="350"/>
      <c r="F3039" s="350"/>
      <c r="G3039" s="350"/>
      <c r="H3039" s="350"/>
      <c r="I3039" s="350"/>
      <c r="J3039" s="350" t="str">
        <f t="array" ref="J3039">IF(C3039="","",
  IF(LEFT(C3039,4)="2025",
    IFERROR(VLOOKUP(C3039,{'2025'!B:B,'2025'!A:A},2,FALSE),""),
    IF(LEFT(C3039,4)="2026",
      IFERROR(VLOOKUP(C3039,{'2026'!B:B,'2026'!A:A},2,FALSE),""),
      ""
    )
  )
)</f>
        <v/>
      </c>
    </row>
    <row r="3040" ht="22.5" customHeight="1">
      <c r="A3040" s="350"/>
      <c r="B3040" s="350"/>
      <c r="C3040" s="350"/>
      <c r="D3040" s="350"/>
      <c r="E3040" s="350"/>
      <c r="F3040" s="350"/>
      <c r="G3040" s="350"/>
      <c r="H3040" s="350"/>
      <c r="I3040" s="350"/>
      <c r="J3040" s="350" t="str">
        <f t="array" ref="J3040">IF(C3040="","",
  IF(LEFT(C3040,4)="2025",
    IFERROR(VLOOKUP(C3040,{'2025'!B:B,'2025'!A:A},2,FALSE),""),
    IF(LEFT(C3040,4)="2026",
      IFERROR(VLOOKUP(C3040,{'2026'!B:B,'2026'!A:A},2,FALSE),""),
      ""
    )
  )
)</f>
        <v/>
      </c>
    </row>
    <row r="3041" ht="22.5" customHeight="1">
      <c r="A3041" s="350"/>
      <c r="B3041" s="350"/>
      <c r="C3041" s="350"/>
      <c r="D3041" s="350"/>
      <c r="E3041" s="350"/>
      <c r="F3041" s="350"/>
      <c r="G3041" s="350"/>
      <c r="H3041" s="350"/>
      <c r="I3041" s="350"/>
      <c r="J3041" s="350" t="str">
        <f t="array" ref="J3041">IF(C3041="","",
  IF(LEFT(C3041,4)="2025",
    IFERROR(VLOOKUP(C3041,{'2025'!B:B,'2025'!A:A},2,FALSE),""),
    IF(LEFT(C3041,4)="2026",
      IFERROR(VLOOKUP(C3041,{'2026'!B:B,'2026'!A:A},2,FALSE),""),
      ""
    )
  )
)</f>
        <v/>
      </c>
    </row>
    <row r="3042" ht="22.5" customHeight="1">
      <c r="A3042" s="350"/>
      <c r="B3042" s="350"/>
      <c r="C3042" s="350"/>
      <c r="D3042" s="350"/>
      <c r="E3042" s="350"/>
      <c r="F3042" s="350"/>
      <c r="G3042" s="350"/>
      <c r="H3042" s="350"/>
      <c r="I3042" s="350"/>
      <c r="J3042" s="350" t="str">
        <f t="array" ref="J3042">IF(C3042="","",
  IF(LEFT(C3042,4)="2025",
    IFERROR(VLOOKUP(C3042,{'2025'!B:B,'2025'!A:A},2,FALSE),""),
    IF(LEFT(C3042,4)="2026",
      IFERROR(VLOOKUP(C3042,{'2026'!B:B,'2026'!A:A},2,FALSE),""),
      ""
    )
  )
)</f>
        <v/>
      </c>
    </row>
    <row r="3043" ht="22.5" customHeight="1">
      <c r="A3043" s="350"/>
      <c r="B3043" s="350"/>
      <c r="C3043" s="350"/>
      <c r="D3043" s="350"/>
      <c r="E3043" s="350"/>
      <c r="F3043" s="350"/>
      <c r="G3043" s="350"/>
      <c r="H3043" s="350"/>
      <c r="I3043" s="350"/>
      <c r="J3043" s="350" t="str">
        <f t="array" ref="J3043">IF(C3043="","",
  IF(LEFT(C3043,4)="2025",
    IFERROR(VLOOKUP(C3043,{'2025'!B:B,'2025'!A:A},2,FALSE),""),
    IF(LEFT(C3043,4)="2026",
      IFERROR(VLOOKUP(C3043,{'2026'!B:B,'2026'!A:A},2,FALSE),""),
      ""
    )
  )
)</f>
        <v/>
      </c>
    </row>
    <row r="3044" ht="22.5" customHeight="1">
      <c r="A3044" s="350"/>
      <c r="B3044" s="350"/>
      <c r="C3044" s="350"/>
      <c r="D3044" s="350"/>
      <c r="E3044" s="350"/>
      <c r="F3044" s="350"/>
      <c r="G3044" s="350"/>
      <c r="H3044" s="350"/>
      <c r="I3044" s="350"/>
      <c r="J3044" s="350" t="str">
        <f t="array" ref="J3044">IF(C3044="","",
  IF(LEFT(C3044,4)="2025",
    IFERROR(VLOOKUP(C3044,{'2025'!B:B,'2025'!A:A},2,FALSE),""),
    IF(LEFT(C3044,4)="2026",
      IFERROR(VLOOKUP(C3044,{'2026'!B:B,'2026'!A:A},2,FALSE),""),
      ""
    )
  )
)</f>
        <v/>
      </c>
    </row>
    <row r="3045" ht="22.5" customHeight="1">
      <c r="A3045" s="350"/>
      <c r="B3045" s="350"/>
      <c r="C3045" s="350"/>
      <c r="D3045" s="350"/>
      <c r="E3045" s="350"/>
      <c r="F3045" s="350"/>
      <c r="G3045" s="350"/>
      <c r="H3045" s="350"/>
      <c r="I3045" s="350"/>
      <c r="J3045" s="350" t="str">
        <f t="array" ref="J3045">IF(C3045="","",
  IF(LEFT(C3045,4)="2025",
    IFERROR(VLOOKUP(C3045,{'2025'!B:B,'2025'!A:A},2,FALSE),""),
    IF(LEFT(C3045,4)="2026",
      IFERROR(VLOOKUP(C3045,{'2026'!B:B,'2026'!A:A},2,FALSE),""),
      ""
    )
  )
)</f>
        <v/>
      </c>
    </row>
    <row r="3046" ht="22.5" customHeight="1">
      <c r="A3046" s="350"/>
      <c r="B3046" s="350"/>
      <c r="C3046" s="350"/>
      <c r="D3046" s="350"/>
      <c r="E3046" s="350"/>
      <c r="F3046" s="350"/>
      <c r="G3046" s="350"/>
      <c r="H3046" s="350"/>
      <c r="I3046" s="350"/>
      <c r="J3046" s="350" t="str">
        <f t="array" ref="J3046">IF(C3046="","",
  IF(LEFT(C3046,4)="2025",
    IFERROR(VLOOKUP(C3046,{'2025'!B:B,'2025'!A:A},2,FALSE),""),
    IF(LEFT(C3046,4)="2026",
      IFERROR(VLOOKUP(C3046,{'2026'!B:B,'2026'!A:A},2,FALSE),""),
      ""
    )
  )
)</f>
        <v/>
      </c>
    </row>
    <row r="3047" ht="22.5" customHeight="1">
      <c r="A3047" s="350"/>
      <c r="B3047" s="350"/>
      <c r="C3047" s="350"/>
      <c r="D3047" s="350"/>
      <c r="E3047" s="350"/>
      <c r="F3047" s="350"/>
      <c r="G3047" s="350"/>
      <c r="H3047" s="350"/>
      <c r="I3047" s="350"/>
      <c r="J3047" s="350" t="str">
        <f t="array" ref="J3047">IF(C3047="","",
  IF(LEFT(C3047,4)="2025",
    IFERROR(VLOOKUP(C3047,{'2025'!B:B,'2025'!A:A},2,FALSE),""),
    IF(LEFT(C3047,4)="2026",
      IFERROR(VLOOKUP(C3047,{'2026'!B:B,'2026'!A:A},2,FALSE),""),
      ""
    )
  )
)</f>
        <v/>
      </c>
    </row>
    <row r="3048" ht="22.5" customHeight="1">
      <c r="A3048" s="350"/>
      <c r="B3048" s="350"/>
      <c r="C3048" s="350"/>
      <c r="D3048" s="350"/>
      <c r="E3048" s="350"/>
      <c r="F3048" s="350"/>
      <c r="G3048" s="350"/>
      <c r="H3048" s="350"/>
      <c r="I3048" s="350"/>
      <c r="J3048" s="350" t="str">
        <f t="array" ref="J3048">IF(C3048="","",
  IF(LEFT(C3048,4)="2025",
    IFERROR(VLOOKUP(C3048,{'2025'!B:B,'2025'!A:A},2,FALSE),""),
    IF(LEFT(C3048,4)="2026",
      IFERROR(VLOOKUP(C3048,{'2026'!B:B,'2026'!A:A},2,FALSE),""),
      ""
    )
  )
)</f>
        <v/>
      </c>
    </row>
    <row r="3049" ht="22.5" customHeight="1">
      <c r="A3049" s="350"/>
      <c r="B3049" s="350"/>
      <c r="C3049" s="350"/>
      <c r="D3049" s="350"/>
      <c r="E3049" s="350"/>
      <c r="F3049" s="350"/>
      <c r="G3049" s="350"/>
      <c r="H3049" s="350"/>
      <c r="I3049" s="350"/>
      <c r="J3049" s="350" t="str">
        <f t="array" ref="J3049">IF(C3049="","",
  IF(LEFT(C3049,4)="2025",
    IFERROR(VLOOKUP(C3049,{'2025'!B:B,'2025'!A:A},2,FALSE),""),
    IF(LEFT(C3049,4)="2026",
      IFERROR(VLOOKUP(C3049,{'2026'!B:B,'2026'!A:A},2,FALSE),""),
      ""
    )
  )
)</f>
        <v/>
      </c>
    </row>
    <row r="3050" ht="22.5" customHeight="1">
      <c r="A3050" s="350"/>
      <c r="B3050" s="350"/>
      <c r="C3050" s="350"/>
      <c r="D3050" s="350"/>
      <c r="E3050" s="350"/>
      <c r="F3050" s="350"/>
      <c r="G3050" s="350"/>
      <c r="H3050" s="350"/>
      <c r="I3050" s="350"/>
      <c r="J3050" s="350" t="str">
        <f t="array" ref="J3050">IF(C3050="","",
  IF(LEFT(C3050,4)="2025",
    IFERROR(VLOOKUP(C3050,{'2025'!B:B,'2025'!A:A},2,FALSE),""),
    IF(LEFT(C3050,4)="2026",
      IFERROR(VLOOKUP(C3050,{'2026'!B:B,'2026'!A:A},2,FALSE),""),
      ""
    )
  )
)</f>
        <v/>
      </c>
    </row>
    <row r="3051" ht="22.5" customHeight="1">
      <c r="A3051" s="350"/>
      <c r="B3051" s="350"/>
      <c r="C3051" s="350"/>
      <c r="D3051" s="350"/>
      <c r="E3051" s="350"/>
      <c r="F3051" s="350"/>
      <c r="G3051" s="350"/>
      <c r="H3051" s="350"/>
      <c r="I3051" s="350"/>
      <c r="J3051" s="350" t="str">
        <f t="array" ref="J3051">IF(C3051="","",
  IF(LEFT(C3051,4)="2025",
    IFERROR(VLOOKUP(C3051,{'2025'!B:B,'2025'!A:A},2,FALSE),""),
    IF(LEFT(C3051,4)="2026",
      IFERROR(VLOOKUP(C3051,{'2026'!B:B,'2026'!A:A},2,FALSE),""),
      ""
    )
  )
)</f>
        <v/>
      </c>
    </row>
    <row r="3052" ht="22.5" customHeight="1">
      <c r="A3052" s="350"/>
      <c r="B3052" s="350"/>
      <c r="C3052" s="350"/>
      <c r="D3052" s="350"/>
      <c r="E3052" s="350"/>
      <c r="F3052" s="350"/>
      <c r="G3052" s="350"/>
      <c r="H3052" s="350"/>
      <c r="I3052" s="350"/>
      <c r="J3052" s="350" t="str">
        <f t="array" ref="J3052">IF(C3052="","",
  IF(LEFT(C3052,4)="2025",
    IFERROR(VLOOKUP(C3052,{'2025'!B:B,'2025'!A:A},2,FALSE),""),
    IF(LEFT(C3052,4)="2026",
      IFERROR(VLOOKUP(C3052,{'2026'!B:B,'2026'!A:A},2,FALSE),""),
      ""
    )
  )
)</f>
        <v/>
      </c>
    </row>
    <row r="3053" ht="22.5" customHeight="1">
      <c r="A3053" s="350"/>
      <c r="B3053" s="350"/>
      <c r="C3053" s="350"/>
      <c r="D3053" s="350"/>
      <c r="E3053" s="350"/>
      <c r="F3053" s="350"/>
      <c r="G3053" s="350"/>
      <c r="H3053" s="350"/>
      <c r="I3053" s="350"/>
      <c r="J3053" s="350" t="str">
        <f t="array" ref="J3053">IF(C3053="","",
  IF(LEFT(C3053,4)="2025",
    IFERROR(VLOOKUP(C3053,{'2025'!B:B,'2025'!A:A},2,FALSE),""),
    IF(LEFT(C3053,4)="2026",
      IFERROR(VLOOKUP(C3053,{'2026'!B:B,'2026'!A:A},2,FALSE),""),
      ""
    )
  )
)</f>
        <v/>
      </c>
    </row>
    <row r="3054" ht="22.5" customHeight="1">
      <c r="A3054" s="350"/>
      <c r="B3054" s="350"/>
      <c r="C3054" s="350"/>
      <c r="D3054" s="350"/>
      <c r="E3054" s="350"/>
      <c r="F3054" s="350"/>
      <c r="G3054" s="350"/>
      <c r="H3054" s="350"/>
      <c r="I3054" s="350"/>
      <c r="J3054" s="350" t="str">
        <f t="array" ref="J3054">IF(C3054="","",
  IF(LEFT(C3054,4)="2025",
    IFERROR(VLOOKUP(C3054,{'2025'!B:B,'2025'!A:A},2,FALSE),""),
    IF(LEFT(C3054,4)="2026",
      IFERROR(VLOOKUP(C3054,{'2026'!B:B,'2026'!A:A},2,FALSE),""),
      ""
    )
  )
)</f>
        <v/>
      </c>
    </row>
    <row r="3055" ht="22.5" customHeight="1">
      <c r="A3055" s="350"/>
      <c r="B3055" s="350"/>
      <c r="C3055" s="350"/>
      <c r="D3055" s="350"/>
      <c r="E3055" s="350"/>
      <c r="F3055" s="350"/>
      <c r="G3055" s="350"/>
      <c r="H3055" s="350"/>
      <c r="I3055" s="350"/>
      <c r="J3055" s="350" t="str">
        <f t="array" ref="J3055">IF(C3055="","",
  IF(LEFT(C3055,4)="2025",
    IFERROR(VLOOKUP(C3055,{'2025'!B:B,'2025'!A:A},2,FALSE),""),
    IF(LEFT(C3055,4)="2026",
      IFERROR(VLOOKUP(C3055,{'2026'!B:B,'2026'!A:A},2,FALSE),""),
      ""
    )
  )
)</f>
        <v/>
      </c>
    </row>
    <row r="3056" ht="22.5" customHeight="1">
      <c r="A3056" s="350"/>
      <c r="B3056" s="350"/>
      <c r="C3056" s="350"/>
      <c r="D3056" s="350"/>
      <c r="E3056" s="350"/>
      <c r="F3056" s="350"/>
      <c r="G3056" s="350"/>
      <c r="H3056" s="350"/>
      <c r="I3056" s="350"/>
      <c r="J3056" s="350" t="str">
        <f t="array" ref="J3056">IF(C3056="","",
  IF(LEFT(C3056,4)="2025",
    IFERROR(VLOOKUP(C3056,{'2025'!B:B,'2025'!A:A},2,FALSE),""),
    IF(LEFT(C3056,4)="2026",
      IFERROR(VLOOKUP(C3056,{'2026'!B:B,'2026'!A:A},2,FALSE),""),
      ""
    )
  )
)</f>
        <v/>
      </c>
    </row>
    <row r="3057" ht="22.5" customHeight="1">
      <c r="A3057" s="350"/>
      <c r="B3057" s="350"/>
      <c r="C3057" s="350"/>
      <c r="D3057" s="350"/>
      <c r="E3057" s="350"/>
      <c r="F3057" s="350"/>
      <c r="G3057" s="350"/>
      <c r="H3057" s="350"/>
      <c r="I3057" s="350"/>
      <c r="J3057" s="350" t="str">
        <f t="array" ref="J3057">IF(C3057="","",
  IF(LEFT(C3057,4)="2025",
    IFERROR(VLOOKUP(C3057,{'2025'!B:B,'2025'!A:A},2,FALSE),""),
    IF(LEFT(C3057,4)="2026",
      IFERROR(VLOOKUP(C3057,{'2026'!B:B,'2026'!A:A},2,FALSE),""),
      ""
    )
  )
)</f>
        <v/>
      </c>
    </row>
    <row r="3058" ht="22.5" customHeight="1">
      <c r="A3058" s="350"/>
      <c r="B3058" s="350"/>
      <c r="C3058" s="350"/>
      <c r="D3058" s="350"/>
      <c r="E3058" s="350"/>
      <c r="F3058" s="350"/>
      <c r="G3058" s="350"/>
      <c r="H3058" s="350"/>
      <c r="I3058" s="350"/>
      <c r="J3058" s="350" t="str">
        <f t="array" ref="J3058">IF(C3058="","",
  IF(LEFT(C3058,4)="2025",
    IFERROR(VLOOKUP(C3058,{'2025'!B:B,'2025'!A:A},2,FALSE),""),
    IF(LEFT(C3058,4)="2026",
      IFERROR(VLOOKUP(C3058,{'2026'!B:B,'2026'!A:A},2,FALSE),""),
      ""
    )
  )
)</f>
        <v/>
      </c>
    </row>
    <row r="3059" ht="22.5" customHeight="1">
      <c r="A3059" s="350"/>
      <c r="B3059" s="350"/>
      <c r="C3059" s="350"/>
      <c r="D3059" s="350"/>
      <c r="E3059" s="350"/>
      <c r="F3059" s="350"/>
      <c r="G3059" s="350"/>
      <c r="H3059" s="350"/>
      <c r="I3059" s="350"/>
      <c r="J3059" s="350" t="str">
        <f t="array" ref="J3059">IF(C3059="","",
  IF(LEFT(C3059,4)="2025",
    IFERROR(VLOOKUP(C3059,{'2025'!B:B,'2025'!A:A},2,FALSE),""),
    IF(LEFT(C3059,4)="2026",
      IFERROR(VLOOKUP(C3059,{'2026'!B:B,'2026'!A:A},2,FALSE),""),
      ""
    )
  )
)</f>
        <v/>
      </c>
    </row>
    <row r="3060" ht="22.5" customHeight="1">
      <c r="A3060" s="350"/>
      <c r="B3060" s="350"/>
      <c r="C3060" s="350"/>
      <c r="D3060" s="350"/>
      <c r="E3060" s="350"/>
      <c r="F3060" s="350"/>
      <c r="G3060" s="350"/>
      <c r="H3060" s="350"/>
      <c r="I3060" s="350"/>
      <c r="J3060" s="350" t="str">
        <f t="array" ref="J3060">IF(C3060="","",
  IF(LEFT(C3060,4)="2025",
    IFERROR(VLOOKUP(C3060,{'2025'!B:B,'2025'!A:A},2,FALSE),""),
    IF(LEFT(C3060,4)="2026",
      IFERROR(VLOOKUP(C3060,{'2026'!B:B,'2026'!A:A},2,FALSE),""),
      ""
    )
  )
)</f>
        <v/>
      </c>
    </row>
    <row r="3061" ht="22.5" customHeight="1">
      <c r="A3061" s="350"/>
      <c r="B3061" s="350"/>
      <c r="C3061" s="350"/>
      <c r="D3061" s="350"/>
      <c r="E3061" s="350"/>
      <c r="F3061" s="350"/>
      <c r="G3061" s="350"/>
      <c r="H3061" s="350"/>
      <c r="I3061" s="350"/>
      <c r="J3061" s="350" t="str">
        <f t="array" ref="J3061">IF(C3061="","",
  IF(LEFT(C3061,4)="2025",
    IFERROR(VLOOKUP(C3061,{'2025'!B:B,'2025'!A:A},2,FALSE),""),
    IF(LEFT(C3061,4)="2026",
      IFERROR(VLOOKUP(C3061,{'2026'!B:B,'2026'!A:A},2,FALSE),""),
      ""
    )
  )
)</f>
        <v/>
      </c>
    </row>
    <row r="3062" ht="22.5" customHeight="1">
      <c r="A3062" s="350"/>
      <c r="B3062" s="350"/>
      <c r="C3062" s="350"/>
      <c r="D3062" s="350"/>
      <c r="E3062" s="350"/>
      <c r="F3062" s="350"/>
      <c r="G3062" s="350"/>
      <c r="H3062" s="350"/>
      <c r="I3062" s="350"/>
      <c r="J3062" s="350" t="str">
        <f t="array" ref="J3062">IF(C3062="","",
  IF(LEFT(C3062,4)="2025",
    IFERROR(VLOOKUP(C3062,{'2025'!B:B,'2025'!A:A},2,FALSE),""),
    IF(LEFT(C3062,4)="2026",
      IFERROR(VLOOKUP(C3062,{'2026'!B:B,'2026'!A:A},2,FALSE),""),
      ""
    )
  )
)</f>
        <v/>
      </c>
    </row>
    <row r="3063" ht="22.5" customHeight="1">
      <c r="A3063" s="350"/>
      <c r="B3063" s="350"/>
      <c r="C3063" s="350"/>
      <c r="D3063" s="350"/>
      <c r="E3063" s="350"/>
      <c r="F3063" s="350"/>
      <c r="G3063" s="350"/>
      <c r="H3063" s="350"/>
      <c r="I3063" s="350"/>
      <c r="J3063" s="350" t="str">
        <f t="array" ref="J3063">IF(C3063="","",
  IF(LEFT(C3063,4)="2025",
    IFERROR(VLOOKUP(C3063,{'2025'!B:B,'2025'!A:A},2,FALSE),""),
    IF(LEFT(C3063,4)="2026",
      IFERROR(VLOOKUP(C3063,{'2026'!B:B,'2026'!A:A},2,FALSE),""),
      ""
    )
  )
)</f>
        <v/>
      </c>
    </row>
    <row r="3064" ht="22.5" customHeight="1">
      <c r="A3064" s="350"/>
      <c r="B3064" s="350"/>
      <c r="C3064" s="350"/>
      <c r="D3064" s="350"/>
      <c r="E3064" s="350"/>
      <c r="F3064" s="350"/>
      <c r="G3064" s="350"/>
      <c r="H3064" s="350"/>
      <c r="I3064" s="350"/>
      <c r="J3064" s="350" t="str">
        <f t="array" ref="J3064">IF(C3064="","",
  IF(LEFT(C3064,4)="2025",
    IFERROR(VLOOKUP(C3064,{'2025'!B:B,'2025'!A:A},2,FALSE),""),
    IF(LEFT(C3064,4)="2026",
      IFERROR(VLOOKUP(C3064,{'2026'!B:B,'2026'!A:A},2,FALSE),""),
      ""
    )
  )
)</f>
        <v/>
      </c>
    </row>
    <row r="3065" ht="22.5" customHeight="1">
      <c r="A3065" s="350"/>
      <c r="B3065" s="350"/>
      <c r="C3065" s="350"/>
      <c r="D3065" s="350"/>
      <c r="E3065" s="350"/>
      <c r="F3065" s="350"/>
      <c r="G3065" s="350"/>
      <c r="H3065" s="350"/>
      <c r="I3065" s="350"/>
      <c r="J3065" s="350" t="str">
        <f t="array" ref="J3065">IF(C3065="","",
  IF(LEFT(C3065,4)="2025",
    IFERROR(VLOOKUP(C3065,{'2025'!B:B,'2025'!A:A},2,FALSE),""),
    IF(LEFT(C3065,4)="2026",
      IFERROR(VLOOKUP(C3065,{'2026'!B:B,'2026'!A:A},2,FALSE),""),
      ""
    )
  )
)</f>
        <v/>
      </c>
    </row>
    <row r="3066" ht="22.5" customHeight="1">
      <c r="A3066" s="350"/>
      <c r="B3066" s="350"/>
      <c r="C3066" s="350"/>
      <c r="D3066" s="350"/>
      <c r="E3066" s="350"/>
      <c r="F3066" s="350"/>
      <c r="G3066" s="350"/>
      <c r="H3066" s="350"/>
      <c r="I3066" s="350"/>
      <c r="J3066" s="350" t="str">
        <f t="array" ref="J3066">IF(C3066="","",
  IF(LEFT(C3066,4)="2025",
    IFERROR(VLOOKUP(C3066,{'2025'!B:B,'2025'!A:A},2,FALSE),""),
    IF(LEFT(C3066,4)="2026",
      IFERROR(VLOOKUP(C3066,{'2026'!B:B,'2026'!A:A},2,FALSE),""),
      ""
    )
  )
)</f>
        <v/>
      </c>
    </row>
    <row r="3067" ht="22.5" customHeight="1">
      <c r="A3067" s="350"/>
      <c r="B3067" s="350"/>
      <c r="C3067" s="350"/>
      <c r="D3067" s="350"/>
      <c r="E3067" s="350"/>
      <c r="F3067" s="350"/>
      <c r="G3067" s="350"/>
      <c r="H3067" s="350"/>
      <c r="I3067" s="350"/>
      <c r="J3067" s="350" t="str">
        <f t="array" ref="J3067">IF(C3067="","",
  IF(LEFT(C3067,4)="2025",
    IFERROR(VLOOKUP(C3067,{'2025'!B:B,'2025'!A:A},2,FALSE),""),
    IF(LEFT(C3067,4)="2026",
      IFERROR(VLOOKUP(C3067,{'2026'!B:B,'2026'!A:A},2,FALSE),""),
      ""
    )
  )
)</f>
        <v/>
      </c>
    </row>
    <row r="3068" ht="22.5" customHeight="1">
      <c r="A3068" s="350"/>
      <c r="B3068" s="350"/>
      <c r="C3068" s="350"/>
      <c r="D3068" s="350"/>
      <c r="E3068" s="350"/>
      <c r="F3068" s="350"/>
      <c r="G3068" s="350"/>
      <c r="H3068" s="350"/>
      <c r="I3068" s="350"/>
      <c r="J3068" s="350" t="str">
        <f t="array" ref="J3068">IF(C3068="","",
  IF(LEFT(C3068,4)="2025",
    IFERROR(VLOOKUP(C3068,{'2025'!B:B,'2025'!A:A},2,FALSE),""),
    IF(LEFT(C3068,4)="2026",
      IFERROR(VLOOKUP(C3068,{'2026'!B:B,'2026'!A:A},2,FALSE),""),
      ""
    )
  )
)</f>
        <v/>
      </c>
    </row>
    <row r="3069" ht="22.5" customHeight="1">
      <c r="A3069" s="350"/>
      <c r="B3069" s="350"/>
      <c r="C3069" s="350"/>
      <c r="D3069" s="350"/>
      <c r="E3069" s="350"/>
      <c r="F3069" s="350"/>
      <c r="G3069" s="350"/>
      <c r="H3069" s="350"/>
      <c r="I3069" s="350"/>
      <c r="J3069" s="350" t="str">
        <f t="array" ref="J3069">IF(C3069="","",
  IF(LEFT(C3069,4)="2025",
    IFERROR(VLOOKUP(C3069,{'2025'!B:B,'2025'!A:A},2,FALSE),""),
    IF(LEFT(C3069,4)="2026",
      IFERROR(VLOOKUP(C3069,{'2026'!B:B,'2026'!A:A},2,FALSE),""),
      ""
    )
  )
)</f>
        <v/>
      </c>
    </row>
    <row r="3070" ht="22.5" customHeight="1">
      <c r="A3070" s="350"/>
      <c r="B3070" s="350"/>
      <c r="C3070" s="350"/>
      <c r="D3070" s="350"/>
      <c r="E3070" s="350"/>
      <c r="F3070" s="350"/>
      <c r="G3070" s="350"/>
      <c r="H3070" s="350"/>
      <c r="I3070" s="350"/>
      <c r="J3070" s="350" t="str">
        <f t="array" ref="J3070">IF(C3070="","",
  IF(LEFT(C3070,4)="2025",
    IFERROR(VLOOKUP(C3070,{'2025'!B:B,'2025'!A:A},2,FALSE),""),
    IF(LEFT(C3070,4)="2026",
      IFERROR(VLOOKUP(C3070,{'2026'!B:B,'2026'!A:A},2,FALSE),""),
      ""
    )
  )
)</f>
        <v/>
      </c>
    </row>
    <row r="3071" ht="22.5" customHeight="1">
      <c r="A3071" s="350"/>
      <c r="B3071" s="350"/>
      <c r="C3071" s="350"/>
      <c r="D3071" s="350"/>
      <c r="E3071" s="350"/>
      <c r="F3071" s="350"/>
      <c r="G3071" s="350"/>
      <c r="H3071" s="350"/>
      <c r="I3071" s="350"/>
      <c r="J3071" s="350" t="str">
        <f t="array" ref="J3071">IF(C3071="","",
  IF(LEFT(C3071,4)="2025",
    IFERROR(VLOOKUP(C3071,{'2025'!B:B,'2025'!A:A},2,FALSE),""),
    IF(LEFT(C3071,4)="2026",
      IFERROR(VLOOKUP(C3071,{'2026'!B:B,'2026'!A:A},2,FALSE),""),
      ""
    )
  )
)</f>
        <v/>
      </c>
    </row>
    <row r="3072" ht="22.5" customHeight="1">
      <c r="A3072" s="350"/>
      <c r="B3072" s="350"/>
      <c r="C3072" s="350"/>
      <c r="D3072" s="350"/>
      <c r="E3072" s="350"/>
      <c r="F3072" s="350"/>
      <c r="G3072" s="350"/>
      <c r="H3072" s="350"/>
      <c r="I3072" s="350"/>
      <c r="J3072" s="350" t="str">
        <f t="array" ref="J3072">IF(C3072="","",
  IF(LEFT(C3072,4)="2025",
    IFERROR(VLOOKUP(C3072,{'2025'!B:B,'2025'!A:A},2,FALSE),""),
    IF(LEFT(C3072,4)="2026",
      IFERROR(VLOOKUP(C3072,{'2026'!B:B,'2026'!A:A},2,FALSE),""),
      ""
    )
  )
)</f>
        <v/>
      </c>
    </row>
    <row r="3073" ht="22.5" customHeight="1">
      <c r="A3073" s="350"/>
      <c r="B3073" s="350"/>
      <c r="C3073" s="350"/>
      <c r="D3073" s="350"/>
      <c r="E3073" s="350"/>
      <c r="F3073" s="350"/>
      <c r="G3073" s="350"/>
      <c r="H3073" s="350"/>
      <c r="I3073" s="350"/>
      <c r="J3073" s="350" t="str">
        <f t="array" ref="J3073">IF(C3073="","",
  IF(LEFT(C3073,4)="2025",
    IFERROR(VLOOKUP(C3073,{'2025'!B:B,'2025'!A:A},2,FALSE),""),
    IF(LEFT(C3073,4)="2026",
      IFERROR(VLOOKUP(C3073,{'2026'!B:B,'2026'!A:A},2,FALSE),""),
      ""
    )
  )
)</f>
        <v/>
      </c>
    </row>
    <row r="3074" ht="22.5" customHeight="1">
      <c r="A3074" s="350"/>
      <c r="B3074" s="350"/>
      <c r="C3074" s="350"/>
      <c r="D3074" s="350"/>
      <c r="E3074" s="350"/>
      <c r="F3074" s="350"/>
      <c r="G3074" s="350"/>
      <c r="H3074" s="350"/>
      <c r="I3074" s="350"/>
      <c r="J3074" s="350" t="str">
        <f t="array" ref="J3074">IF(C3074="","",
  IF(LEFT(C3074,4)="2025",
    IFERROR(VLOOKUP(C3074,{'2025'!B:B,'2025'!A:A},2,FALSE),""),
    IF(LEFT(C3074,4)="2026",
      IFERROR(VLOOKUP(C3074,{'2026'!B:B,'2026'!A:A},2,FALSE),""),
      ""
    )
  )
)</f>
        <v/>
      </c>
    </row>
    <row r="3075" ht="22.5" customHeight="1">
      <c r="A3075" s="350"/>
      <c r="B3075" s="350"/>
      <c r="C3075" s="350"/>
      <c r="D3075" s="350"/>
      <c r="E3075" s="350"/>
      <c r="F3075" s="350"/>
      <c r="G3075" s="350"/>
      <c r="H3075" s="350"/>
      <c r="I3075" s="350"/>
      <c r="J3075" s="350" t="str">
        <f t="array" ref="J3075">IF(C3075="","",
  IF(LEFT(C3075,4)="2025",
    IFERROR(VLOOKUP(C3075,{'2025'!B:B,'2025'!A:A},2,FALSE),""),
    IF(LEFT(C3075,4)="2026",
      IFERROR(VLOOKUP(C3075,{'2026'!B:B,'2026'!A:A},2,FALSE),""),
      ""
    )
  )
)</f>
        <v/>
      </c>
    </row>
    <row r="3076" ht="22.5" customHeight="1">
      <c r="A3076" s="350"/>
      <c r="B3076" s="350"/>
      <c r="C3076" s="350"/>
      <c r="D3076" s="350"/>
      <c r="E3076" s="350"/>
      <c r="F3076" s="350"/>
      <c r="G3076" s="350"/>
      <c r="H3076" s="350"/>
      <c r="I3076" s="350"/>
      <c r="J3076" s="350" t="str">
        <f t="array" ref="J3076">IF(C3076="","",
  IF(LEFT(C3076,4)="2025",
    IFERROR(VLOOKUP(C3076,{'2025'!B:B,'2025'!A:A},2,FALSE),""),
    IF(LEFT(C3076,4)="2026",
      IFERROR(VLOOKUP(C3076,{'2026'!B:B,'2026'!A:A},2,FALSE),""),
      ""
    )
  )
)</f>
        <v/>
      </c>
    </row>
    <row r="3077" ht="22.5" customHeight="1">
      <c r="A3077" s="350"/>
      <c r="B3077" s="350"/>
      <c r="C3077" s="350"/>
      <c r="D3077" s="350"/>
      <c r="E3077" s="350"/>
      <c r="F3077" s="350"/>
      <c r="G3077" s="350"/>
      <c r="H3077" s="350"/>
      <c r="I3077" s="350"/>
      <c r="J3077" s="350" t="str">
        <f t="array" ref="J3077">IF(C3077="","",
  IF(LEFT(C3077,4)="2025",
    IFERROR(VLOOKUP(C3077,{'2025'!B:B,'2025'!A:A},2,FALSE),""),
    IF(LEFT(C3077,4)="2026",
      IFERROR(VLOOKUP(C3077,{'2026'!B:B,'2026'!A:A},2,FALSE),""),
      ""
    )
  )
)</f>
        <v/>
      </c>
    </row>
    <row r="3078" ht="22.5" customHeight="1">
      <c r="A3078" s="350"/>
      <c r="B3078" s="350"/>
      <c r="C3078" s="350"/>
      <c r="D3078" s="350"/>
      <c r="E3078" s="350"/>
      <c r="F3078" s="350"/>
      <c r="G3078" s="350"/>
      <c r="H3078" s="350"/>
      <c r="I3078" s="350"/>
      <c r="J3078" s="350" t="str">
        <f t="array" ref="J3078">IF(C3078="","",
  IF(LEFT(C3078,4)="2025",
    IFERROR(VLOOKUP(C3078,{'2025'!B:B,'2025'!A:A},2,FALSE),""),
    IF(LEFT(C3078,4)="2026",
      IFERROR(VLOOKUP(C3078,{'2026'!B:B,'2026'!A:A},2,FALSE),""),
      ""
    )
  )
)</f>
        <v/>
      </c>
    </row>
    <row r="3079" ht="22.5" customHeight="1">
      <c r="A3079" s="350"/>
      <c r="B3079" s="350"/>
      <c r="C3079" s="350"/>
      <c r="D3079" s="350"/>
      <c r="E3079" s="350"/>
      <c r="F3079" s="350"/>
      <c r="G3079" s="350"/>
      <c r="H3079" s="350"/>
      <c r="I3079" s="350"/>
      <c r="J3079" s="350" t="str">
        <f t="array" ref="J3079">IF(C3079="","",
  IF(LEFT(C3079,4)="2025",
    IFERROR(VLOOKUP(C3079,{'2025'!B:B,'2025'!A:A},2,FALSE),""),
    IF(LEFT(C3079,4)="2026",
      IFERROR(VLOOKUP(C3079,{'2026'!B:B,'2026'!A:A},2,FALSE),""),
      ""
    )
  )
)</f>
        <v/>
      </c>
    </row>
    <row r="3080" ht="22.5" customHeight="1">
      <c r="A3080" s="350"/>
      <c r="B3080" s="350"/>
      <c r="C3080" s="350"/>
      <c r="D3080" s="350"/>
      <c r="E3080" s="350"/>
      <c r="F3080" s="350"/>
      <c r="G3080" s="350"/>
      <c r="H3080" s="350"/>
      <c r="I3080" s="350"/>
      <c r="J3080" s="350" t="str">
        <f t="array" ref="J3080">IF(C3080="","",
  IF(LEFT(C3080,4)="2025",
    IFERROR(VLOOKUP(C3080,{'2025'!B:B,'2025'!A:A},2,FALSE),""),
    IF(LEFT(C3080,4)="2026",
      IFERROR(VLOOKUP(C3080,{'2026'!B:B,'2026'!A:A},2,FALSE),""),
      ""
    )
  )
)</f>
        <v/>
      </c>
    </row>
    <row r="3081" ht="22.5" customHeight="1">
      <c r="A3081" s="350"/>
      <c r="B3081" s="350"/>
      <c r="C3081" s="350"/>
      <c r="D3081" s="350"/>
      <c r="E3081" s="350"/>
      <c r="F3081" s="350"/>
      <c r="G3081" s="350"/>
      <c r="H3081" s="350"/>
      <c r="I3081" s="350"/>
      <c r="J3081" s="350" t="str">
        <f t="array" ref="J3081">IF(C3081="","",
  IF(LEFT(C3081,4)="2025",
    IFERROR(VLOOKUP(C3081,{'2025'!B:B,'2025'!A:A},2,FALSE),""),
    IF(LEFT(C3081,4)="2026",
      IFERROR(VLOOKUP(C3081,{'2026'!B:B,'2026'!A:A},2,FALSE),""),
      ""
    )
  )
)</f>
        <v/>
      </c>
    </row>
    <row r="3082" ht="22.5" customHeight="1">
      <c r="A3082" s="350"/>
      <c r="B3082" s="350"/>
      <c r="C3082" s="350"/>
      <c r="D3082" s="350"/>
      <c r="E3082" s="350"/>
      <c r="F3082" s="350"/>
      <c r="G3082" s="350"/>
      <c r="H3082" s="350"/>
      <c r="I3082" s="350"/>
      <c r="J3082" s="350" t="str">
        <f t="array" ref="J3082">IF(C3082="","",
  IF(LEFT(C3082,4)="2025",
    IFERROR(VLOOKUP(C3082,{'2025'!B:B,'2025'!A:A},2,FALSE),""),
    IF(LEFT(C3082,4)="2026",
      IFERROR(VLOOKUP(C3082,{'2026'!B:B,'2026'!A:A},2,FALSE),""),
      ""
    )
  )
)</f>
        <v/>
      </c>
    </row>
    <row r="3083" ht="22.5" customHeight="1">
      <c r="A3083" s="350"/>
      <c r="B3083" s="350"/>
      <c r="C3083" s="350"/>
      <c r="D3083" s="350"/>
      <c r="E3083" s="350"/>
      <c r="F3083" s="350"/>
      <c r="G3083" s="350"/>
      <c r="H3083" s="350"/>
      <c r="I3083" s="350"/>
      <c r="J3083" s="350" t="str">
        <f t="array" ref="J3083">IF(C3083="","",
  IF(LEFT(C3083,4)="2025",
    IFERROR(VLOOKUP(C3083,{'2025'!B:B,'2025'!A:A},2,FALSE),""),
    IF(LEFT(C3083,4)="2026",
      IFERROR(VLOOKUP(C3083,{'2026'!B:B,'2026'!A:A},2,FALSE),""),
      ""
    )
  )
)</f>
        <v/>
      </c>
    </row>
    <row r="3084" ht="22.5" customHeight="1">
      <c r="A3084" s="350"/>
      <c r="B3084" s="350"/>
      <c r="C3084" s="350"/>
      <c r="D3084" s="350"/>
      <c r="E3084" s="350"/>
      <c r="F3084" s="350"/>
      <c r="G3084" s="350"/>
      <c r="H3084" s="350"/>
      <c r="I3084" s="350"/>
      <c r="J3084" s="350" t="str">
        <f t="array" ref="J3084">IF(C3084="","",
  IF(LEFT(C3084,4)="2025",
    IFERROR(VLOOKUP(C3084,{'2025'!B:B,'2025'!A:A},2,FALSE),""),
    IF(LEFT(C3084,4)="2026",
      IFERROR(VLOOKUP(C3084,{'2026'!B:B,'2026'!A:A},2,FALSE),""),
      ""
    )
  )
)</f>
        <v/>
      </c>
    </row>
    <row r="3085" ht="22.5" customHeight="1">
      <c r="A3085" s="350"/>
      <c r="B3085" s="350"/>
      <c r="C3085" s="350"/>
      <c r="D3085" s="350"/>
      <c r="E3085" s="350"/>
      <c r="F3085" s="350"/>
      <c r="G3085" s="350"/>
      <c r="H3085" s="350"/>
      <c r="I3085" s="350"/>
      <c r="J3085" s="350" t="str">
        <f t="array" ref="J3085">IF(C3085="","",
  IF(LEFT(C3085,4)="2025",
    IFERROR(VLOOKUP(C3085,{'2025'!B:B,'2025'!A:A},2,FALSE),""),
    IF(LEFT(C3085,4)="2026",
      IFERROR(VLOOKUP(C3085,{'2026'!B:B,'2026'!A:A},2,FALSE),""),
      ""
    )
  )
)</f>
        <v/>
      </c>
    </row>
    <row r="3086" ht="22.5" customHeight="1">
      <c r="A3086" s="350"/>
      <c r="B3086" s="350"/>
      <c r="C3086" s="350"/>
      <c r="D3086" s="350"/>
      <c r="E3086" s="350"/>
      <c r="F3086" s="350"/>
      <c r="G3086" s="350"/>
      <c r="H3086" s="350"/>
      <c r="I3086" s="350"/>
      <c r="J3086" s="350" t="str">
        <f t="array" ref="J3086">IF(C3086="","",
  IF(LEFT(C3086,4)="2025",
    IFERROR(VLOOKUP(C3086,{'2025'!B:B,'2025'!A:A},2,FALSE),""),
    IF(LEFT(C3086,4)="2026",
      IFERROR(VLOOKUP(C3086,{'2026'!B:B,'2026'!A:A},2,FALSE),""),
      ""
    )
  )
)</f>
        <v/>
      </c>
    </row>
    <row r="3087" ht="22.5" customHeight="1">
      <c r="A3087" s="350"/>
      <c r="B3087" s="350"/>
      <c r="C3087" s="350"/>
      <c r="D3087" s="350"/>
      <c r="E3087" s="350"/>
      <c r="F3087" s="350"/>
      <c r="G3087" s="350"/>
      <c r="H3087" s="350"/>
      <c r="I3087" s="350"/>
      <c r="J3087" s="350" t="str">
        <f t="array" ref="J3087">IF(C3087="","",
  IF(LEFT(C3087,4)="2025",
    IFERROR(VLOOKUP(C3087,{'2025'!B:B,'2025'!A:A},2,FALSE),""),
    IF(LEFT(C3087,4)="2026",
      IFERROR(VLOOKUP(C3087,{'2026'!B:B,'2026'!A:A},2,FALSE),""),
      ""
    )
  )
)</f>
        <v/>
      </c>
    </row>
    <row r="3088" ht="22.5" customHeight="1">
      <c r="A3088" s="350"/>
      <c r="B3088" s="350"/>
      <c r="C3088" s="350"/>
      <c r="D3088" s="350"/>
      <c r="E3088" s="350"/>
      <c r="F3088" s="350"/>
      <c r="G3088" s="350"/>
      <c r="H3088" s="350"/>
      <c r="I3088" s="350"/>
      <c r="J3088" s="350" t="str">
        <f t="array" ref="J3088">IF(C3088="","",
  IF(LEFT(C3088,4)="2025",
    IFERROR(VLOOKUP(C3088,{'2025'!B:B,'2025'!A:A},2,FALSE),""),
    IF(LEFT(C3088,4)="2026",
      IFERROR(VLOOKUP(C3088,{'2026'!B:B,'2026'!A:A},2,FALSE),""),
      ""
    )
  )
)</f>
        <v/>
      </c>
    </row>
    <row r="3089" ht="22.5" customHeight="1">
      <c r="A3089" s="350"/>
      <c r="B3089" s="350"/>
      <c r="C3089" s="350"/>
      <c r="D3089" s="350"/>
      <c r="E3089" s="350"/>
      <c r="F3089" s="350"/>
      <c r="G3089" s="350"/>
      <c r="H3089" s="350"/>
      <c r="I3089" s="350"/>
      <c r="J3089" s="350" t="str">
        <f t="array" ref="J3089">IF(C3089="","",
  IF(LEFT(C3089,4)="2025",
    IFERROR(VLOOKUP(C3089,{'2025'!B:B,'2025'!A:A},2,FALSE),""),
    IF(LEFT(C3089,4)="2026",
      IFERROR(VLOOKUP(C3089,{'2026'!B:B,'2026'!A:A},2,FALSE),""),
      ""
    )
  )
)</f>
        <v/>
      </c>
    </row>
    <row r="3090" ht="22.5" customHeight="1">
      <c r="A3090" s="350"/>
      <c r="B3090" s="350"/>
      <c r="C3090" s="350"/>
      <c r="D3090" s="350"/>
      <c r="E3090" s="350"/>
      <c r="F3090" s="350"/>
      <c r="G3090" s="350"/>
      <c r="H3090" s="350"/>
      <c r="I3090" s="350"/>
      <c r="J3090" s="350" t="str">
        <f t="array" ref="J3090">IF(C3090="","",
  IF(LEFT(C3090,4)="2025",
    IFERROR(VLOOKUP(C3090,{'2025'!B:B,'2025'!A:A},2,FALSE),""),
    IF(LEFT(C3090,4)="2026",
      IFERROR(VLOOKUP(C3090,{'2026'!B:B,'2026'!A:A},2,FALSE),""),
      ""
    )
  )
)</f>
        <v/>
      </c>
    </row>
    <row r="3091" ht="22.5" customHeight="1">
      <c r="A3091" s="350"/>
      <c r="B3091" s="350"/>
      <c r="C3091" s="350"/>
      <c r="D3091" s="350"/>
      <c r="E3091" s="350"/>
      <c r="F3091" s="350"/>
      <c r="G3091" s="350"/>
      <c r="H3091" s="350"/>
      <c r="I3091" s="350"/>
      <c r="J3091" s="350" t="str">
        <f t="array" ref="J3091">IF(C3091="","",
  IF(LEFT(C3091,4)="2025",
    IFERROR(VLOOKUP(C3091,{'2025'!B:B,'2025'!A:A},2,FALSE),""),
    IF(LEFT(C3091,4)="2026",
      IFERROR(VLOOKUP(C3091,{'2026'!B:B,'2026'!A:A},2,FALSE),""),
      ""
    )
  )
)</f>
        <v/>
      </c>
    </row>
    <row r="3092" ht="22.5" customHeight="1">
      <c r="A3092" s="350"/>
      <c r="B3092" s="350"/>
      <c r="C3092" s="350"/>
      <c r="D3092" s="350"/>
      <c r="E3092" s="350"/>
      <c r="F3092" s="350"/>
      <c r="G3092" s="350"/>
      <c r="H3092" s="350"/>
      <c r="I3092" s="350"/>
      <c r="J3092" s="350" t="str">
        <f t="array" ref="J3092">IF(C3092="","",
  IF(LEFT(C3092,4)="2025",
    IFERROR(VLOOKUP(C3092,{'2025'!B:B,'2025'!A:A},2,FALSE),""),
    IF(LEFT(C3092,4)="2026",
      IFERROR(VLOOKUP(C3092,{'2026'!B:B,'2026'!A:A},2,FALSE),""),
      ""
    )
  )
)</f>
        <v/>
      </c>
    </row>
    <row r="3093" ht="22.5" customHeight="1">
      <c r="A3093" s="350"/>
      <c r="B3093" s="350"/>
      <c r="C3093" s="350"/>
      <c r="D3093" s="350"/>
      <c r="E3093" s="350"/>
      <c r="F3093" s="350"/>
      <c r="G3093" s="350"/>
      <c r="H3093" s="350"/>
      <c r="I3093" s="350"/>
      <c r="J3093" s="350" t="str">
        <f t="array" ref="J3093">IF(C3093="","",
  IF(LEFT(C3093,4)="2025",
    IFERROR(VLOOKUP(C3093,{'2025'!B:B,'2025'!A:A},2,FALSE),""),
    IF(LEFT(C3093,4)="2026",
      IFERROR(VLOOKUP(C3093,{'2026'!B:B,'2026'!A:A},2,FALSE),""),
      ""
    )
  )
)</f>
        <v/>
      </c>
    </row>
    <row r="3094" ht="22.5" customHeight="1">
      <c r="A3094" s="350"/>
      <c r="B3094" s="350"/>
      <c r="C3094" s="350"/>
      <c r="D3094" s="350"/>
      <c r="E3094" s="350"/>
      <c r="F3094" s="350"/>
      <c r="G3094" s="350"/>
      <c r="H3094" s="350"/>
      <c r="I3094" s="350"/>
      <c r="J3094" s="350" t="str">
        <f t="array" ref="J3094">IF(C3094="","",
  IF(LEFT(C3094,4)="2025",
    IFERROR(VLOOKUP(C3094,{'2025'!B:B,'2025'!A:A},2,FALSE),""),
    IF(LEFT(C3094,4)="2026",
      IFERROR(VLOOKUP(C3094,{'2026'!B:B,'2026'!A:A},2,FALSE),""),
      ""
    )
  )
)</f>
        <v/>
      </c>
    </row>
    <row r="3095" ht="22.5" customHeight="1">
      <c r="A3095" s="350"/>
      <c r="B3095" s="350"/>
      <c r="C3095" s="350"/>
      <c r="D3095" s="350"/>
      <c r="E3095" s="350"/>
      <c r="F3095" s="350"/>
      <c r="G3095" s="350"/>
      <c r="H3095" s="350"/>
      <c r="I3095" s="350"/>
      <c r="J3095" s="350" t="str">
        <f t="array" ref="J3095">IF(C3095="","",
  IF(LEFT(C3095,4)="2025",
    IFERROR(VLOOKUP(C3095,{'2025'!B:B,'2025'!A:A},2,FALSE),""),
    IF(LEFT(C3095,4)="2026",
      IFERROR(VLOOKUP(C3095,{'2026'!B:B,'2026'!A:A},2,FALSE),""),
      ""
    )
  )
)</f>
        <v/>
      </c>
    </row>
    <row r="3096" ht="22.5" customHeight="1">
      <c r="A3096" s="350"/>
      <c r="B3096" s="350"/>
      <c r="C3096" s="350"/>
      <c r="D3096" s="350"/>
      <c r="E3096" s="350"/>
      <c r="F3096" s="350"/>
      <c r="G3096" s="350"/>
      <c r="H3096" s="350"/>
      <c r="I3096" s="350"/>
      <c r="J3096" s="350" t="str">
        <f t="array" ref="J3096">IF(C3096="","",
  IF(LEFT(C3096,4)="2025",
    IFERROR(VLOOKUP(C3096,{'2025'!B:B,'2025'!A:A},2,FALSE),""),
    IF(LEFT(C3096,4)="2026",
      IFERROR(VLOOKUP(C3096,{'2026'!B:B,'2026'!A:A},2,FALSE),""),
      ""
    )
  )
)</f>
        <v/>
      </c>
    </row>
    <row r="3097" ht="22.5" customHeight="1">
      <c r="A3097" s="350"/>
      <c r="B3097" s="350"/>
      <c r="C3097" s="350"/>
      <c r="D3097" s="350"/>
      <c r="E3097" s="350"/>
      <c r="F3097" s="350"/>
      <c r="G3097" s="350"/>
      <c r="H3097" s="350"/>
      <c r="I3097" s="350"/>
      <c r="J3097" s="350" t="str">
        <f t="array" ref="J3097">IF(C3097="","",
  IF(LEFT(C3097,4)="2025",
    IFERROR(VLOOKUP(C3097,{'2025'!B:B,'2025'!A:A},2,FALSE),""),
    IF(LEFT(C3097,4)="2026",
      IFERROR(VLOOKUP(C3097,{'2026'!B:B,'2026'!A:A},2,FALSE),""),
      ""
    )
  )
)</f>
        <v/>
      </c>
    </row>
    <row r="3098" ht="22.5" customHeight="1">
      <c r="A3098" s="350"/>
      <c r="B3098" s="350"/>
      <c r="C3098" s="350"/>
      <c r="D3098" s="350"/>
      <c r="E3098" s="350"/>
      <c r="F3098" s="350"/>
      <c r="G3098" s="350"/>
      <c r="H3098" s="350"/>
      <c r="I3098" s="350"/>
      <c r="J3098" s="350" t="str">
        <f t="array" ref="J3098">IF(C3098="","",
  IF(LEFT(C3098,4)="2025",
    IFERROR(VLOOKUP(C3098,{'2025'!B:B,'2025'!A:A},2,FALSE),""),
    IF(LEFT(C3098,4)="2026",
      IFERROR(VLOOKUP(C3098,{'2026'!B:B,'2026'!A:A},2,FALSE),""),
      ""
    )
  )
)</f>
        <v/>
      </c>
    </row>
    <row r="3099" ht="22.5" customHeight="1">
      <c r="A3099" s="350"/>
      <c r="B3099" s="350"/>
      <c r="C3099" s="350"/>
      <c r="D3099" s="350"/>
      <c r="E3099" s="350"/>
      <c r="F3099" s="350"/>
      <c r="G3099" s="350"/>
      <c r="H3099" s="350"/>
      <c r="I3099" s="350"/>
      <c r="J3099" s="350" t="str">
        <f t="array" ref="J3099">IF(C3099="","",
  IF(LEFT(C3099,4)="2025",
    IFERROR(VLOOKUP(C3099,{'2025'!B:B,'2025'!A:A},2,FALSE),""),
    IF(LEFT(C3099,4)="2026",
      IFERROR(VLOOKUP(C3099,{'2026'!B:B,'2026'!A:A},2,FALSE),""),
      ""
    )
  )
)</f>
        <v/>
      </c>
    </row>
    <row r="3100" ht="22.5" customHeight="1">
      <c r="A3100" s="350"/>
      <c r="B3100" s="350"/>
      <c r="C3100" s="350"/>
      <c r="D3100" s="350"/>
      <c r="E3100" s="350"/>
      <c r="F3100" s="350"/>
      <c r="G3100" s="350"/>
      <c r="H3100" s="350"/>
      <c r="I3100" s="350"/>
      <c r="J3100" s="350" t="str">
        <f t="array" ref="J3100">IF(C3100="","",
  IF(LEFT(C3100,4)="2025",
    IFERROR(VLOOKUP(C3100,{'2025'!B:B,'2025'!A:A},2,FALSE),""),
    IF(LEFT(C3100,4)="2026",
      IFERROR(VLOOKUP(C3100,{'2026'!B:B,'2026'!A:A},2,FALSE),""),
      ""
    )
  )
)</f>
        <v/>
      </c>
    </row>
    <row r="3101" ht="22.5" customHeight="1">
      <c r="A3101" s="350"/>
      <c r="B3101" s="350"/>
      <c r="C3101" s="350"/>
      <c r="D3101" s="350"/>
      <c r="E3101" s="350"/>
      <c r="F3101" s="350"/>
      <c r="G3101" s="350"/>
      <c r="H3101" s="350"/>
      <c r="I3101" s="350"/>
      <c r="J3101" s="350" t="str">
        <f t="array" ref="J3101">IF(C3101="","",
  IF(LEFT(C3101,4)="2025",
    IFERROR(VLOOKUP(C3101,{'2025'!B:B,'2025'!A:A},2,FALSE),""),
    IF(LEFT(C3101,4)="2026",
      IFERROR(VLOOKUP(C3101,{'2026'!B:B,'2026'!A:A},2,FALSE),""),
      ""
    )
  )
)</f>
        <v/>
      </c>
    </row>
    <row r="3102" ht="22.5" customHeight="1">
      <c r="A3102" s="350"/>
      <c r="B3102" s="350"/>
      <c r="C3102" s="350"/>
      <c r="D3102" s="350"/>
      <c r="E3102" s="350"/>
      <c r="F3102" s="350"/>
      <c r="G3102" s="350"/>
      <c r="H3102" s="350"/>
      <c r="I3102" s="350"/>
      <c r="J3102" s="350" t="str">
        <f t="array" ref="J3102">IF(C3102="","",
  IF(LEFT(C3102,4)="2025",
    IFERROR(VLOOKUP(C3102,{'2025'!B:B,'2025'!A:A},2,FALSE),""),
    IF(LEFT(C3102,4)="2026",
      IFERROR(VLOOKUP(C3102,{'2026'!B:B,'2026'!A:A},2,FALSE),""),
      ""
    )
  )
)</f>
        <v/>
      </c>
    </row>
    <row r="3103" ht="22.5" customHeight="1">
      <c r="A3103" s="350"/>
      <c r="B3103" s="350"/>
      <c r="C3103" s="350"/>
      <c r="D3103" s="350"/>
      <c r="E3103" s="350"/>
      <c r="F3103" s="350"/>
      <c r="G3103" s="350"/>
      <c r="H3103" s="350"/>
      <c r="I3103" s="350"/>
      <c r="J3103" s="350" t="str">
        <f t="array" ref="J3103">IF(C3103="","",
  IF(LEFT(C3103,4)="2025",
    IFERROR(VLOOKUP(C3103,{'2025'!B:B,'2025'!A:A},2,FALSE),""),
    IF(LEFT(C3103,4)="2026",
      IFERROR(VLOOKUP(C3103,{'2026'!B:B,'2026'!A:A},2,FALSE),""),
      ""
    )
  )
)</f>
        <v/>
      </c>
    </row>
    <row r="3104" ht="22.5" customHeight="1">
      <c r="A3104" s="350"/>
      <c r="B3104" s="350"/>
      <c r="C3104" s="350"/>
      <c r="D3104" s="350"/>
      <c r="E3104" s="350"/>
      <c r="F3104" s="350"/>
      <c r="G3104" s="350"/>
      <c r="H3104" s="350"/>
      <c r="I3104" s="350"/>
      <c r="J3104" s="350" t="str">
        <f t="array" ref="J3104">IF(C3104="","",
  IF(LEFT(C3104,4)="2025",
    IFERROR(VLOOKUP(C3104,{'2025'!B:B,'2025'!A:A},2,FALSE),""),
    IF(LEFT(C3104,4)="2026",
      IFERROR(VLOOKUP(C3104,{'2026'!B:B,'2026'!A:A},2,FALSE),""),
      ""
    )
  )
)</f>
        <v/>
      </c>
    </row>
    <row r="3105" ht="22.5" customHeight="1">
      <c r="A3105" s="350"/>
      <c r="B3105" s="350"/>
      <c r="C3105" s="350"/>
      <c r="D3105" s="350"/>
      <c r="E3105" s="350"/>
      <c r="F3105" s="350"/>
      <c r="G3105" s="350"/>
      <c r="H3105" s="350"/>
      <c r="I3105" s="350"/>
      <c r="J3105" s="350" t="str">
        <f t="array" ref="J3105">IF(C3105="","",
  IF(LEFT(C3105,4)="2025",
    IFERROR(VLOOKUP(C3105,{'2025'!B:B,'2025'!A:A},2,FALSE),""),
    IF(LEFT(C3105,4)="2026",
      IFERROR(VLOOKUP(C3105,{'2026'!B:B,'2026'!A:A},2,FALSE),""),
      ""
    )
  )
)</f>
        <v/>
      </c>
    </row>
    <row r="3106" ht="22.5" customHeight="1">
      <c r="A3106" s="350"/>
      <c r="B3106" s="350"/>
      <c r="C3106" s="350"/>
      <c r="D3106" s="350"/>
      <c r="E3106" s="350"/>
      <c r="F3106" s="350"/>
      <c r="G3106" s="350"/>
      <c r="H3106" s="350"/>
      <c r="I3106" s="350"/>
      <c r="J3106" s="350" t="str">
        <f t="array" ref="J3106">IF(C3106="","",
  IF(LEFT(C3106,4)="2025",
    IFERROR(VLOOKUP(C3106,{'2025'!B:B,'2025'!A:A},2,FALSE),""),
    IF(LEFT(C3106,4)="2026",
      IFERROR(VLOOKUP(C3106,{'2026'!B:B,'2026'!A:A},2,FALSE),""),
      ""
    )
  )
)</f>
        <v/>
      </c>
    </row>
    <row r="3107" ht="22.5" customHeight="1">
      <c r="A3107" s="350"/>
      <c r="B3107" s="350"/>
      <c r="C3107" s="350"/>
      <c r="D3107" s="350"/>
      <c r="E3107" s="350"/>
      <c r="F3107" s="350"/>
      <c r="G3107" s="350"/>
      <c r="H3107" s="350"/>
      <c r="I3107" s="350"/>
      <c r="J3107" s="350" t="str">
        <f t="array" ref="J3107">IF(C3107="","",
  IF(LEFT(C3107,4)="2025",
    IFERROR(VLOOKUP(C3107,{'2025'!B:B,'2025'!A:A},2,FALSE),""),
    IF(LEFT(C3107,4)="2026",
      IFERROR(VLOOKUP(C3107,{'2026'!B:B,'2026'!A:A},2,FALSE),""),
      ""
    )
  )
)</f>
        <v/>
      </c>
    </row>
    <row r="3108" ht="22.5" customHeight="1">
      <c r="A3108" s="350"/>
      <c r="B3108" s="350"/>
      <c r="C3108" s="350"/>
      <c r="D3108" s="350"/>
      <c r="E3108" s="350"/>
      <c r="F3108" s="350"/>
      <c r="G3108" s="350"/>
      <c r="H3108" s="350"/>
      <c r="I3108" s="350"/>
      <c r="J3108" s="350" t="str">
        <f t="array" ref="J3108">IF(C3108="","",
  IF(LEFT(C3108,4)="2025",
    IFERROR(VLOOKUP(C3108,{'2025'!B:B,'2025'!A:A},2,FALSE),""),
    IF(LEFT(C3108,4)="2026",
      IFERROR(VLOOKUP(C3108,{'2026'!B:B,'2026'!A:A},2,FALSE),""),
      ""
    )
  )
)</f>
        <v/>
      </c>
    </row>
    <row r="3109" ht="22.5" customHeight="1">
      <c r="A3109" s="350"/>
      <c r="B3109" s="350"/>
      <c r="C3109" s="350"/>
      <c r="D3109" s="350"/>
      <c r="E3109" s="350"/>
      <c r="F3109" s="350"/>
      <c r="G3109" s="350"/>
      <c r="H3109" s="350"/>
      <c r="I3109" s="350"/>
      <c r="J3109" s="350" t="str">
        <f t="array" ref="J3109">IF(C3109="","",
  IF(LEFT(C3109,4)="2025",
    IFERROR(VLOOKUP(C3109,{'2025'!B:B,'2025'!A:A},2,FALSE),""),
    IF(LEFT(C3109,4)="2026",
      IFERROR(VLOOKUP(C3109,{'2026'!B:B,'2026'!A:A},2,FALSE),""),
      ""
    )
  )
)</f>
        <v/>
      </c>
    </row>
    <row r="3110" ht="22.5" customHeight="1">
      <c r="A3110" s="350"/>
      <c r="B3110" s="350"/>
      <c r="C3110" s="350"/>
      <c r="D3110" s="350"/>
      <c r="E3110" s="350"/>
      <c r="F3110" s="350"/>
      <c r="G3110" s="350"/>
      <c r="H3110" s="350"/>
      <c r="I3110" s="350"/>
      <c r="J3110" s="350" t="str">
        <f t="array" ref="J3110">IF(C3110="","",
  IF(LEFT(C3110,4)="2025",
    IFERROR(VLOOKUP(C3110,{'2025'!B:B,'2025'!A:A},2,FALSE),""),
    IF(LEFT(C3110,4)="2026",
      IFERROR(VLOOKUP(C3110,{'2026'!B:B,'2026'!A:A},2,FALSE),""),
      ""
    )
  )
)</f>
        <v/>
      </c>
    </row>
    <row r="3111" ht="22.5" customHeight="1">
      <c r="A3111" s="350"/>
      <c r="B3111" s="350"/>
      <c r="C3111" s="350"/>
      <c r="D3111" s="350"/>
      <c r="E3111" s="350"/>
      <c r="F3111" s="350"/>
      <c r="G3111" s="350"/>
      <c r="H3111" s="350"/>
      <c r="I3111" s="350"/>
      <c r="J3111" s="350" t="str">
        <f t="array" ref="J3111">IF(C3111="","",
  IF(LEFT(C3111,4)="2025",
    IFERROR(VLOOKUP(C3111,{'2025'!B:B,'2025'!A:A},2,FALSE),""),
    IF(LEFT(C3111,4)="2026",
      IFERROR(VLOOKUP(C3111,{'2026'!B:B,'2026'!A:A},2,FALSE),""),
      ""
    )
  )
)</f>
        <v/>
      </c>
    </row>
    <row r="3112" ht="22.5" customHeight="1">
      <c r="A3112" s="350"/>
      <c r="B3112" s="350"/>
      <c r="C3112" s="350"/>
      <c r="D3112" s="350"/>
      <c r="E3112" s="350"/>
      <c r="F3112" s="350"/>
      <c r="G3112" s="350"/>
      <c r="H3112" s="350"/>
      <c r="I3112" s="350"/>
      <c r="J3112" s="350" t="str">
        <f t="array" ref="J3112">IF(C3112="","",
  IF(LEFT(C3112,4)="2025",
    IFERROR(VLOOKUP(C3112,{'2025'!B:B,'2025'!A:A},2,FALSE),""),
    IF(LEFT(C3112,4)="2026",
      IFERROR(VLOOKUP(C3112,{'2026'!B:B,'2026'!A:A},2,FALSE),""),
      ""
    )
  )
)</f>
        <v/>
      </c>
    </row>
    <row r="3113" ht="22.5" customHeight="1">
      <c r="A3113" s="350"/>
      <c r="B3113" s="350"/>
      <c r="C3113" s="350"/>
      <c r="D3113" s="350"/>
      <c r="E3113" s="350"/>
      <c r="F3113" s="350"/>
      <c r="G3113" s="350"/>
      <c r="H3113" s="350"/>
      <c r="I3113" s="350"/>
      <c r="J3113" s="350" t="str">
        <f t="array" ref="J3113">IF(C3113="","",
  IF(LEFT(C3113,4)="2025",
    IFERROR(VLOOKUP(C3113,{'2025'!B:B,'2025'!A:A},2,FALSE),""),
    IF(LEFT(C3113,4)="2026",
      IFERROR(VLOOKUP(C3113,{'2026'!B:B,'2026'!A:A},2,FALSE),""),
      ""
    )
  )
)</f>
        <v/>
      </c>
    </row>
    <row r="3114" ht="22.5" customHeight="1">
      <c r="A3114" s="350"/>
      <c r="B3114" s="350"/>
      <c r="C3114" s="350"/>
      <c r="D3114" s="350"/>
      <c r="E3114" s="350"/>
      <c r="F3114" s="350"/>
      <c r="G3114" s="350"/>
      <c r="H3114" s="350"/>
      <c r="I3114" s="350"/>
      <c r="J3114" s="350" t="str">
        <f t="array" ref="J3114">IF(C3114="","",
  IF(LEFT(C3114,4)="2025",
    IFERROR(VLOOKUP(C3114,{'2025'!B:B,'2025'!A:A},2,FALSE),""),
    IF(LEFT(C3114,4)="2026",
      IFERROR(VLOOKUP(C3114,{'2026'!B:B,'2026'!A:A},2,FALSE),""),
      ""
    )
  )
)</f>
        <v/>
      </c>
    </row>
    <row r="3115" ht="22.5" customHeight="1">
      <c r="A3115" s="350"/>
      <c r="B3115" s="350"/>
      <c r="C3115" s="350"/>
      <c r="D3115" s="350"/>
      <c r="E3115" s="350"/>
      <c r="F3115" s="350"/>
      <c r="G3115" s="350"/>
      <c r="H3115" s="350"/>
      <c r="I3115" s="350"/>
      <c r="J3115" s="350" t="str">
        <f t="array" ref="J3115">IF(C3115="","",
  IF(LEFT(C3115,4)="2025",
    IFERROR(VLOOKUP(C3115,{'2025'!B:B,'2025'!A:A},2,FALSE),""),
    IF(LEFT(C3115,4)="2026",
      IFERROR(VLOOKUP(C3115,{'2026'!B:B,'2026'!A:A},2,FALSE),""),
      ""
    )
  )
)</f>
        <v/>
      </c>
    </row>
    <row r="3116" ht="22.5" customHeight="1">
      <c r="A3116" s="350"/>
      <c r="B3116" s="350"/>
      <c r="C3116" s="350"/>
      <c r="D3116" s="350"/>
      <c r="E3116" s="350"/>
      <c r="F3116" s="350"/>
      <c r="G3116" s="350"/>
      <c r="H3116" s="350"/>
      <c r="I3116" s="350"/>
      <c r="J3116" s="350" t="str">
        <f t="array" ref="J3116">IF(C3116="","",
  IF(LEFT(C3116,4)="2025",
    IFERROR(VLOOKUP(C3116,{'2025'!B:B,'2025'!A:A},2,FALSE),""),
    IF(LEFT(C3116,4)="2026",
      IFERROR(VLOOKUP(C3116,{'2026'!B:B,'2026'!A:A},2,FALSE),""),
      ""
    )
  )
)</f>
        <v/>
      </c>
    </row>
    <row r="3117" ht="22.5" customHeight="1">
      <c r="A3117" s="350"/>
      <c r="B3117" s="350"/>
      <c r="C3117" s="350"/>
      <c r="D3117" s="350"/>
      <c r="E3117" s="350"/>
      <c r="F3117" s="350"/>
      <c r="G3117" s="350"/>
      <c r="H3117" s="350"/>
      <c r="I3117" s="350"/>
      <c r="J3117" s="350" t="str">
        <f t="array" ref="J3117">IF(C3117="","",
  IF(LEFT(C3117,4)="2025",
    IFERROR(VLOOKUP(C3117,{'2025'!B:B,'2025'!A:A},2,FALSE),""),
    IF(LEFT(C3117,4)="2026",
      IFERROR(VLOOKUP(C3117,{'2026'!B:B,'2026'!A:A},2,FALSE),""),
      ""
    )
  )
)</f>
        <v/>
      </c>
    </row>
    <row r="3118" ht="22.5" customHeight="1">
      <c r="A3118" s="350"/>
      <c r="B3118" s="350"/>
      <c r="C3118" s="350"/>
      <c r="D3118" s="350"/>
      <c r="E3118" s="350"/>
      <c r="F3118" s="350"/>
      <c r="G3118" s="350"/>
      <c r="H3118" s="350"/>
      <c r="I3118" s="350"/>
      <c r="J3118" s="350" t="str">
        <f t="array" ref="J3118">IF(C3118="","",
  IF(LEFT(C3118,4)="2025",
    IFERROR(VLOOKUP(C3118,{'2025'!B:B,'2025'!A:A},2,FALSE),""),
    IF(LEFT(C3118,4)="2026",
      IFERROR(VLOOKUP(C3118,{'2026'!B:B,'2026'!A:A},2,FALSE),""),
      ""
    )
  )
)</f>
        <v/>
      </c>
    </row>
    <row r="3119" ht="22.5" customHeight="1">
      <c r="A3119" s="350"/>
      <c r="B3119" s="350"/>
      <c r="C3119" s="350"/>
      <c r="D3119" s="350"/>
      <c r="E3119" s="350"/>
      <c r="F3119" s="350"/>
      <c r="G3119" s="350"/>
      <c r="H3119" s="350"/>
      <c r="I3119" s="350"/>
      <c r="J3119" s="350" t="str">
        <f t="array" ref="J3119">IF(C3119="","",
  IF(LEFT(C3119,4)="2025",
    IFERROR(VLOOKUP(C3119,{'2025'!B:B,'2025'!A:A},2,FALSE),""),
    IF(LEFT(C3119,4)="2026",
      IFERROR(VLOOKUP(C3119,{'2026'!B:B,'2026'!A:A},2,FALSE),""),
      ""
    )
  )
)</f>
        <v/>
      </c>
    </row>
    <row r="3120" ht="22.5" customHeight="1">
      <c r="A3120" s="350"/>
      <c r="B3120" s="350"/>
      <c r="C3120" s="350"/>
      <c r="D3120" s="350"/>
      <c r="E3120" s="350"/>
      <c r="F3120" s="350"/>
      <c r="G3120" s="350"/>
      <c r="H3120" s="350"/>
      <c r="I3120" s="350"/>
      <c r="J3120" s="350" t="str">
        <f t="array" ref="J3120">IF(C3120="","",
  IF(LEFT(C3120,4)="2025",
    IFERROR(VLOOKUP(C3120,{'2025'!B:B,'2025'!A:A},2,FALSE),""),
    IF(LEFT(C3120,4)="2026",
      IFERROR(VLOOKUP(C3120,{'2026'!B:B,'2026'!A:A},2,FALSE),""),
      ""
    )
  )
)</f>
        <v/>
      </c>
    </row>
    <row r="3121" ht="22.5" customHeight="1">
      <c r="A3121" s="350"/>
      <c r="B3121" s="350"/>
      <c r="C3121" s="350"/>
      <c r="D3121" s="350"/>
      <c r="E3121" s="350"/>
      <c r="F3121" s="350"/>
      <c r="G3121" s="350"/>
      <c r="H3121" s="350"/>
      <c r="I3121" s="350"/>
      <c r="J3121" s="350" t="str">
        <f t="array" ref="J3121">IF(C3121="","",
  IF(LEFT(C3121,4)="2025",
    IFERROR(VLOOKUP(C3121,{'2025'!B:B,'2025'!A:A},2,FALSE),""),
    IF(LEFT(C3121,4)="2026",
      IFERROR(VLOOKUP(C3121,{'2026'!B:B,'2026'!A:A},2,FALSE),""),
      ""
    )
  )
)</f>
        <v/>
      </c>
    </row>
    <row r="3122" ht="22.5" customHeight="1">
      <c r="A3122" s="350"/>
      <c r="B3122" s="350"/>
      <c r="C3122" s="350"/>
      <c r="D3122" s="350"/>
      <c r="E3122" s="350"/>
      <c r="F3122" s="350"/>
      <c r="G3122" s="350"/>
      <c r="H3122" s="350"/>
      <c r="I3122" s="350"/>
      <c r="J3122" s="350" t="str">
        <f t="array" ref="J3122">IF(C3122="","",
  IF(LEFT(C3122,4)="2025",
    IFERROR(VLOOKUP(C3122,{'2025'!B:B,'2025'!A:A},2,FALSE),""),
    IF(LEFT(C3122,4)="2026",
      IFERROR(VLOOKUP(C3122,{'2026'!B:B,'2026'!A:A},2,FALSE),""),
      ""
    )
  )
)</f>
        <v/>
      </c>
    </row>
    <row r="3123" ht="22.5" customHeight="1">
      <c r="A3123" s="350"/>
      <c r="B3123" s="350"/>
      <c r="C3123" s="350"/>
      <c r="D3123" s="350"/>
      <c r="E3123" s="350"/>
      <c r="F3123" s="350"/>
      <c r="G3123" s="350"/>
      <c r="H3123" s="350"/>
      <c r="I3123" s="350"/>
      <c r="J3123" s="350" t="str">
        <f t="array" ref="J3123">IF(C3123="","",
  IF(LEFT(C3123,4)="2025",
    IFERROR(VLOOKUP(C3123,{'2025'!B:B,'2025'!A:A},2,FALSE),""),
    IF(LEFT(C3123,4)="2026",
      IFERROR(VLOOKUP(C3123,{'2026'!B:B,'2026'!A:A},2,FALSE),""),
      ""
    )
  )
)</f>
        <v/>
      </c>
    </row>
    <row r="3124" ht="22.5" customHeight="1">
      <c r="A3124" s="350"/>
      <c r="B3124" s="350"/>
      <c r="C3124" s="350"/>
      <c r="D3124" s="350"/>
      <c r="E3124" s="350"/>
      <c r="F3124" s="350"/>
      <c r="G3124" s="350"/>
      <c r="H3124" s="350"/>
      <c r="I3124" s="350"/>
      <c r="J3124" s="350" t="str">
        <f t="array" ref="J3124">IF(C3124="","",
  IF(LEFT(C3124,4)="2025",
    IFERROR(VLOOKUP(C3124,{'2025'!B:B,'2025'!A:A},2,FALSE),""),
    IF(LEFT(C3124,4)="2026",
      IFERROR(VLOOKUP(C3124,{'2026'!B:B,'2026'!A:A},2,FALSE),""),
      ""
    )
  )
)</f>
        <v/>
      </c>
    </row>
    <row r="3125" ht="22.5" customHeight="1">
      <c r="A3125" s="350"/>
      <c r="B3125" s="350"/>
      <c r="C3125" s="350"/>
      <c r="D3125" s="350"/>
      <c r="E3125" s="350"/>
      <c r="F3125" s="350"/>
      <c r="G3125" s="350"/>
      <c r="H3125" s="350"/>
      <c r="I3125" s="350"/>
      <c r="J3125" s="350" t="str">
        <f t="array" ref="J3125">IF(C3125="","",
  IF(LEFT(C3125,4)="2025",
    IFERROR(VLOOKUP(C3125,{'2025'!B:B,'2025'!A:A},2,FALSE),""),
    IF(LEFT(C3125,4)="2026",
      IFERROR(VLOOKUP(C3125,{'2026'!B:B,'2026'!A:A},2,FALSE),""),
      ""
    )
  )
)</f>
        <v/>
      </c>
    </row>
    <row r="3126" ht="22.5" customHeight="1">
      <c r="A3126" s="350"/>
      <c r="B3126" s="350"/>
      <c r="C3126" s="350"/>
      <c r="D3126" s="350"/>
      <c r="E3126" s="350"/>
      <c r="F3126" s="350"/>
      <c r="G3126" s="350"/>
      <c r="H3126" s="350"/>
      <c r="I3126" s="350"/>
      <c r="J3126" s="350" t="str">
        <f t="array" ref="J3126">IF(C3126="","",
  IF(LEFT(C3126,4)="2025",
    IFERROR(VLOOKUP(C3126,{'2025'!B:B,'2025'!A:A},2,FALSE),""),
    IF(LEFT(C3126,4)="2026",
      IFERROR(VLOOKUP(C3126,{'2026'!B:B,'2026'!A:A},2,FALSE),""),
      ""
    )
  )
)</f>
        <v/>
      </c>
    </row>
    <row r="3127" ht="22.5" customHeight="1">
      <c r="A3127" s="350"/>
      <c r="B3127" s="350"/>
      <c r="C3127" s="350"/>
      <c r="D3127" s="350"/>
      <c r="E3127" s="350"/>
      <c r="F3127" s="350"/>
      <c r="G3127" s="350"/>
      <c r="H3127" s="350"/>
      <c r="I3127" s="350"/>
      <c r="J3127" s="350" t="str">
        <f t="array" ref="J3127">IF(C3127="","",
  IF(LEFT(C3127,4)="2025",
    IFERROR(VLOOKUP(C3127,{'2025'!B:B,'2025'!A:A},2,FALSE),""),
    IF(LEFT(C3127,4)="2026",
      IFERROR(VLOOKUP(C3127,{'2026'!B:B,'2026'!A:A},2,FALSE),""),
      ""
    )
  )
)</f>
        <v/>
      </c>
    </row>
    <row r="3128" ht="22.5" customHeight="1">
      <c r="A3128" s="350"/>
      <c r="B3128" s="350"/>
      <c r="C3128" s="350"/>
      <c r="D3128" s="350"/>
      <c r="E3128" s="350"/>
      <c r="F3128" s="350"/>
      <c r="G3128" s="350"/>
      <c r="H3128" s="350"/>
      <c r="I3128" s="350"/>
      <c r="J3128" s="350" t="str">
        <f t="array" ref="J3128">IF(C3128="","",
  IF(LEFT(C3128,4)="2025",
    IFERROR(VLOOKUP(C3128,{'2025'!B:B,'2025'!A:A},2,FALSE),""),
    IF(LEFT(C3128,4)="2026",
      IFERROR(VLOOKUP(C3128,{'2026'!B:B,'2026'!A:A},2,FALSE),""),
      ""
    )
  )
)</f>
        <v/>
      </c>
    </row>
    <row r="3129" ht="22.5" customHeight="1">
      <c r="A3129" s="350"/>
      <c r="B3129" s="350"/>
      <c r="C3129" s="350"/>
      <c r="D3129" s="350"/>
      <c r="E3129" s="350"/>
      <c r="F3129" s="350"/>
      <c r="G3129" s="350"/>
      <c r="H3129" s="350"/>
      <c r="I3129" s="350"/>
      <c r="J3129" s="350" t="str">
        <f t="array" ref="J3129">IF(C3129="","",
  IF(LEFT(C3129,4)="2025",
    IFERROR(VLOOKUP(C3129,{'2025'!B:B,'2025'!A:A},2,FALSE),""),
    IF(LEFT(C3129,4)="2026",
      IFERROR(VLOOKUP(C3129,{'2026'!B:B,'2026'!A:A},2,FALSE),""),
      ""
    )
  )
)</f>
        <v/>
      </c>
    </row>
    <row r="3130" ht="22.5" customHeight="1">
      <c r="A3130" s="350"/>
      <c r="B3130" s="350"/>
      <c r="C3130" s="350"/>
      <c r="D3130" s="350"/>
      <c r="E3130" s="350"/>
      <c r="F3130" s="350"/>
      <c r="G3130" s="350"/>
      <c r="H3130" s="350"/>
      <c r="I3130" s="350"/>
      <c r="J3130" s="350" t="str">
        <f t="array" ref="J3130">IF(C3130="","",
  IF(LEFT(C3130,4)="2025",
    IFERROR(VLOOKUP(C3130,{'2025'!B:B,'2025'!A:A},2,FALSE),""),
    IF(LEFT(C3130,4)="2026",
      IFERROR(VLOOKUP(C3130,{'2026'!B:B,'2026'!A:A},2,FALSE),""),
      ""
    )
  )
)</f>
        <v/>
      </c>
    </row>
    <row r="3131" ht="22.5" customHeight="1">
      <c r="A3131" s="350"/>
      <c r="B3131" s="350"/>
      <c r="C3131" s="350"/>
      <c r="D3131" s="350"/>
      <c r="E3131" s="350"/>
      <c r="F3131" s="350"/>
      <c r="G3131" s="350"/>
      <c r="H3131" s="350"/>
      <c r="I3131" s="350"/>
      <c r="J3131" s="350" t="str">
        <f t="array" ref="J3131">IF(C3131="","",
  IF(LEFT(C3131,4)="2025",
    IFERROR(VLOOKUP(C3131,{'2025'!B:B,'2025'!A:A},2,FALSE),""),
    IF(LEFT(C3131,4)="2026",
      IFERROR(VLOOKUP(C3131,{'2026'!B:B,'2026'!A:A},2,FALSE),""),
      ""
    )
  )
)</f>
        <v/>
      </c>
    </row>
    <row r="3132" ht="22.5" customHeight="1">
      <c r="A3132" s="350"/>
      <c r="B3132" s="350"/>
      <c r="C3132" s="350"/>
      <c r="D3132" s="350"/>
      <c r="E3132" s="350"/>
      <c r="F3132" s="350"/>
      <c r="G3132" s="350"/>
      <c r="H3132" s="350"/>
      <c r="I3132" s="350"/>
      <c r="J3132" s="350" t="str">
        <f t="array" ref="J3132">IF(C3132="","",
  IF(LEFT(C3132,4)="2025",
    IFERROR(VLOOKUP(C3132,{'2025'!B:B,'2025'!A:A},2,FALSE),""),
    IF(LEFT(C3132,4)="2026",
      IFERROR(VLOOKUP(C3132,{'2026'!B:B,'2026'!A:A},2,FALSE),""),
      ""
    )
  )
)</f>
        <v/>
      </c>
    </row>
    <row r="3133" ht="22.5" customHeight="1">
      <c r="A3133" s="350"/>
      <c r="B3133" s="350"/>
      <c r="C3133" s="350"/>
      <c r="D3133" s="350"/>
      <c r="E3133" s="350"/>
      <c r="F3133" s="350"/>
      <c r="G3133" s="350"/>
      <c r="H3133" s="350"/>
      <c r="I3133" s="350"/>
      <c r="J3133" s="350" t="str">
        <f t="array" ref="J3133">IF(C3133="","",
  IF(LEFT(C3133,4)="2025",
    IFERROR(VLOOKUP(C3133,{'2025'!B:B,'2025'!A:A},2,FALSE),""),
    IF(LEFT(C3133,4)="2026",
      IFERROR(VLOOKUP(C3133,{'2026'!B:B,'2026'!A:A},2,FALSE),""),
      ""
    )
  )
)</f>
        <v/>
      </c>
    </row>
    <row r="3134" ht="22.5" customHeight="1">
      <c r="A3134" s="350"/>
      <c r="B3134" s="350"/>
      <c r="C3134" s="350"/>
      <c r="D3134" s="350"/>
      <c r="E3134" s="350"/>
      <c r="F3134" s="350"/>
      <c r="G3134" s="350"/>
      <c r="H3134" s="350"/>
      <c r="I3134" s="350"/>
      <c r="J3134" s="350" t="str">
        <f t="array" ref="J3134">IF(C3134="","",
  IF(LEFT(C3134,4)="2025",
    IFERROR(VLOOKUP(C3134,{'2025'!B:B,'2025'!A:A},2,FALSE),""),
    IF(LEFT(C3134,4)="2026",
      IFERROR(VLOOKUP(C3134,{'2026'!B:B,'2026'!A:A},2,FALSE),""),
      ""
    )
  )
)</f>
        <v/>
      </c>
    </row>
    <row r="3135" ht="22.5" customHeight="1">
      <c r="A3135" s="350"/>
      <c r="B3135" s="350"/>
      <c r="C3135" s="350"/>
      <c r="D3135" s="350"/>
      <c r="E3135" s="350"/>
      <c r="F3135" s="350"/>
      <c r="G3135" s="350"/>
      <c r="H3135" s="350"/>
      <c r="I3135" s="350"/>
      <c r="J3135" s="350" t="str">
        <f t="array" ref="J3135">IF(C3135="","",
  IF(LEFT(C3135,4)="2025",
    IFERROR(VLOOKUP(C3135,{'2025'!B:B,'2025'!A:A},2,FALSE),""),
    IF(LEFT(C3135,4)="2026",
      IFERROR(VLOOKUP(C3135,{'2026'!B:B,'2026'!A:A},2,FALSE),""),
      ""
    )
  )
)</f>
        <v/>
      </c>
    </row>
    <row r="3136" ht="22.5" customHeight="1">
      <c r="A3136" s="350"/>
      <c r="B3136" s="350"/>
      <c r="C3136" s="350"/>
      <c r="D3136" s="350"/>
      <c r="E3136" s="350"/>
      <c r="F3136" s="350"/>
      <c r="G3136" s="350"/>
      <c r="H3136" s="350"/>
      <c r="I3136" s="350"/>
      <c r="J3136" s="350" t="str">
        <f t="array" ref="J3136">IF(C3136="","",
  IF(LEFT(C3136,4)="2025",
    IFERROR(VLOOKUP(C3136,{'2025'!B:B,'2025'!A:A},2,FALSE),""),
    IF(LEFT(C3136,4)="2026",
      IFERROR(VLOOKUP(C3136,{'2026'!B:B,'2026'!A:A},2,FALSE),""),
      ""
    )
  )
)</f>
        <v/>
      </c>
    </row>
    <row r="3137" ht="22.5" customHeight="1">
      <c r="A3137" s="350"/>
      <c r="B3137" s="350"/>
      <c r="C3137" s="350"/>
      <c r="D3137" s="350"/>
      <c r="E3137" s="350"/>
      <c r="F3137" s="350"/>
      <c r="G3137" s="350"/>
      <c r="H3137" s="350"/>
      <c r="I3137" s="350"/>
      <c r="J3137" s="350" t="str">
        <f t="array" ref="J3137">IF(C3137="","",
  IF(LEFT(C3137,4)="2025",
    IFERROR(VLOOKUP(C3137,{'2025'!B:B,'2025'!A:A},2,FALSE),""),
    IF(LEFT(C3137,4)="2026",
      IFERROR(VLOOKUP(C3137,{'2026'!B:B,'2026'!A:A},2,FALSE),""),
      ""
    )
  )
)</f>
        <v/>
      </c>
    </row>
    <row r="3138" ht="22.5" customHeight="1">
      <c r="A3138" s="350"/>
      <c r="B3138" s="350"/>
      <c r="C3138" s="350"/>
      <c r="D3138" s="350"/>
      <c r="E3138" s="350"/>
      <c r="F3138" s="350"/>
      <c r="G3138" s="350"/>
      <c r="H3138" s="350"/>
      <c r="I3138" s="350"/>
      <c r="J3138" s="350" t="str">
        <f t="array" ref="J3138">IF(C3138="","",
  IF(LEFT(C3138,4)="2025",
    IFERROR(VLOOKUP(C3138,{'2025'!B:B,'2025'!A:A},2,FALSE),""),
    IF(LEFT(C3138,4)="2026",
      IFERROR(VLOOKUP(C3138,{'2026'!B:B,'2026'!A:A},2,FALSE),""),
      ""
    )
  )
)</f>
        <v/>
      </c>
    </row>
    <row r="3139" ht="22.5" customHeight="1">
      <c r="A3139" s="350"/>
      <c r="B3139" s="350"/>
      <c r="C3139" s="350"/>
      <c r="D3139" s="350"/>
      <c r="E3139" s="350"/>
      <c r="F3139" s="350"/>
      <c r="G3139" s="350"/>
      <c r="H3139" s="350"/>
      <c r="I3139" s="350"/>
      <c r="J3139" s="350" t="str">
        <f t="array" ref="J3139">IF(C3139="","",
  IF(LEFT(C3139,4)="2025",
    IFERROR(VLOOKUP(C3139,{'2025'!B:B,'2025'!A:A},2,FALSE),""),
    IF(LEFT(C3139,4)="2026",
      IFERROR(VLOOKUP(C3139,{'2026'!B:B,'2026'!A:A},2,FALSE),""),
      ""
    )
  )
)</f>
        <v/>
      </c>
    </row>
    <row r="3140" ht="22.5" customHeight="1">
      <c r="A3140" s="350"/>
      <c r="B3140" s="350"/>
      <c r="C3140" s="350"/>
      <c r="D3140" s="350"/>
      <c r="E3140" s="350"/>
      <c r="F3140" s="350"/>
      <c r="G3140" s="350"/>
      <c r="H3140" s="350"/>
      <c r="I3140" s="350"/>
      <c r="J3140" s="350" t="str">
        <f t="array" ref="J3140">IF(C3140="","",
  IF(LEFT(C3140,4)="2025",
    IFERROR(VLOOKUP(C3140,{'2025'!B:B,'2025'!A:A},2,FALSE),""),
    IF(LEFT(C3140,4)="2026",
      IFERROR(VLOOKUP(C3140,{'2026'!B:B,'2026'!A:A},2,FALSE),""),
      ""
    )
  )
)</f>
        <v/>
      </c>
    </row>
    <row r="3141" ht="22.5" customHeight="1">
      <c r="A3141" s="350"/>
      <c r="B3141" s="350"/>
      <c r="C3141" s="350"/>
      <c r="D3141" s="350"/>
      <c r="E3141" s="350"/>
      <c r="F3141" s="350"/>
      <c r="G3141" s="350"/>
      <c r="H3141" s="350"/>
      <c r="I3141" s="350"/>
      <c r="J3141" s="350" t="str">
        <f t="array" ref="J3141">IF(C3141="","",
  IF(LEFT(C3141,4)="2025",
    IFERROR(VLOOKUP(C3141,{'2025'!B:B,'2025'!A:A},2,FALSE),""),
    IF(LEFT(C3141,4)="2026",
      IFERROR(VLOOKUP(C3141,{'2026'!B:B,'2026'!A:A},2,FALSE),""),
      ""
    )
  )
)</f>
        <v/>
      </c>
    </row>
    <row r="3142" ht="22.5" customHeight="1">
      <c r="A3142" s="350"/>
      <c r="B3142" s="350"/>
      <c r="C3142" s="350"/>
      <c r="D3142" s="350"/>
      <c r="E3142" s="350"/>
      <c r="F3142" s="350"/>
      <c r="G3142" s="350"/>
      <c r="H3142" s="350"/>
      <c r="I3142" s="350"/>
      <c r="J3142" s="350" t="str">
        <f t="array" ref="J3142">IF(C3142="","",
  IF(LEFT(C3142,4)="2025",
    IFERROR(VLOOKUP(C3142,{'2025'!B:B,'2025'!A:A},2,FALSE),""),
    IF(LEFT(C3142,4)="2026",
      IFERROR(VLOOKUP(C3142,{'2026'!B:B,'2026'!A:A},2,FALSE),""),
      ""
    )
  )
)</f>
        <v/>
      </c>
    </row>
    <row r="3143" ht="22.5" customHeight="1">
      <c r="A3143" s="350"/>
      <c r="B3143" s="350"/>
      <c r="C3143" s="350"/>
      <c r="D3143" s="350"/>
      <c r="E3143" s="350"/>
      <c r="F3143" s="350"/>
      <c r="G3143" s="350"/>
      <c r="H3143" s="350"/>
      <c r="I3143" s="350"/>
      <c r="J3143" s="350" t="str">
        <f t="array" ref="J3143">IF(C3143="","",
  IF(LEFT(C3143,4)="2025",
    IFERROR(VLOOKUP(C3143,{'2025'!B:B,'2025'!A:A},2,FALSE),""),
    IF(LEFT(C3143,4)="2026",
      IFERROR(VLOOKUP(C3143,{'2026'!B:B,'2026'!A:A},2,FALSE),""),
      ""
    )
  )
)</f>
        <v/>
      </c>
    </row>
    <row r="3144" ht="22.5" customHeight="1">
      <c r="A3144" s="350"/>
      <c r="B3144" s="350"/>
      <c r="C3144" s="350"/>
      <c r="D3144" s="350"/>
      <c r="E3144" s="350"/>
      <c r="F3144" s="350"/>
      <c r="G3144" s="350"/>
      <c r="H3144" s="350"/>
      <c r="I3144" s="350"/>
      <c r="J3144" s="350" t="str">
        <f t="array" ref="J3144">IF(C3144="","",
  IF(LEFT(C3144,4)="2025",
    IFERROR(VLOOKUP(C3144,{'2025'!B:B,'2025'!A:A},2,FALSE),""),
    IF(LEFT(C3144,4)="2026",
      IFERROR(VLOOKUP(C3144,{'2026'!B:B,'2026'!A:A},2,FALSE),""),
      ""
    )
  )
)</f>
        <v/>
      </c>
    </row>
    <row r="3145" ht="22.5" customHeight="1">
      <c r="A3145" s="350"/>
      <c r="B3145" s="350"/>
      <c r="C3145" s="350"/>
      <c r="D3145" s="350"/>
      <c r="E3145" s="350"/>
      <c r="F3145" s="350"/>
      <c r="G3145" s="350"/>
      <c r="H3145" s="350"/>
      <c r="I3145" s="350"/>
      <c r="J3145" s="350" t="str">
        <f t="array" ref="J3145">IF(C3145="","",
  IF(LEFT(C3145,4)="2025",
    IFERROR(VLOOKUP(C3145,{'2025'!B:B,'2025'!A:A},2,FALSE),""),
    IF(LEFT(C3145,4)="2026",
      IFERROR(VLOOKUP(C3145,{'2026'!B:B,'2026'!A:A},2,FALSE),""),
      ""
    )
  )
)</f>
        <v/>
      </c>
    </row>
    <row r="3146" ht="22.5" customHeight="1">
      <c r="A3146" s="350"/>
      <c r="B3146" s="350"/>
      <c r="C3146" s="350"/>
      <c r="D3146" s="350"/>
      <c r="E3146" s="350"/>
      <c r="F3146" s="350"/>
      <c r="G3146" s="350"/>
      <c r="H3146" s="350"/>
      <c r="I3146" s="350"/>
      <c r="J3146" s="350" t="str">
        <f t="array" ref="J3146">IF(C3146="","",
  IF(LEFT(C3146,4)="2025",
    IFERROR(VLOOKUP(C3146,{'2025'!B:B,'2025'!A:A},2,FALSE),""),
    IF(LEFT(C3146,4)="2026",
      IFERROR(VLOOKUP(C3146,{'2026'!B:B,'2026'!A:A},2,FALSE),""),
      ""
    )
  )
)</f>
        <v/>
      </c>
    </row>
    <row r="3147" ht="22.5" customHeight="1">
      <c r="A3147" s="350"/>
      <c r="B3147" s="350"/>
      <c r="C3147" s="350"/>
      <c r="D3147" s="350"/>
      <c r="E3147" s="350"/>
      <c r="F3147" s="350"/>
      <c r="G3147" s="350"/>
      <c r="H3147" s="350"/>
      <c r="I3147" s="350"/>
      <c r="J3147" s="350" t="str">
        <f t="array" ref="J3147">IF(C3147="","",
  IF(LEFT(C3147,4)="2025",
    IFERROR(VLOOKUP(C3147,{'2025'!B:B,'2025'!A:A},2,FALSE),""),
    IF(LEFT(C3147,4)="2026",
      IFERROR(VLOOKUP(C3147,{'2026'!B:B,'2026'!A:A},2,FALSE),""),
      ""
    )
  )
)</f>
        <v/>
      </c>
    </row>
    <row r="3148" ht="22.5" customHeight="1">
      <c r="A3148" s="350"/>
      <c r="B3148" s="350"/>
      <c r="C3148" s="350"/>
      <c r="D3148" s="350"/>
      <c r="E3148" s="350"/>
      <c r="F3148" s="350"/>
      <c r="G3148" s="350"/>
      <c r="H3148" s="350"/>
      <c r="I3148" s="350"/>
      <c r="J3148" s="350" t="str">
        <f t="array" ref="J3148">IF(C3148="","",
  IF(LEFT(C3148,4)="2025",
    IFERROR(VLOOKUP(C3148,{'2025'!B:B,'2025'!A:A},2,FALSE),""),
    IF(LEFT(C3148,4)="2026",
      IFERROR(VLOOKUP(C3148,{'2026'!B:B,'2026'!A:A},2,FALSE),""),
      ""
    )
  )
)</f>
        <v/>
      </c>
    </row>
    <row r="3149" ht="22.5" customHeight="1">
      <c r="A3149" s="350"/>
      <c r="B3149" s="350"/>
      <c r="C3149" s="350"/>
      <c r="D3149" s="350"/>
      <c r="E3149" s="350"/>
      <c r="F3149" s="350"/>
      <c r="G3149" s="350"/>
      <c r="H3149" s="350"/>
      <c r="I3149" s="350"/>
      <c r="J3149" s="350" t="str">
        <f t="array" ref="J3149">IF(C3149="","",
  IF(LEFT(C3149,4)="2025",
    IFERROR(VLOOKUP(C3149,{'2025'!B:B,'2025'!A:A},2,FALSE),""),
    IF(LEFT(C3149,4)="2026",
      IFERROR(VLOOKUP(C3149,{'2026'!B:B,'2026'!A:A},2,FALSE),""),
      ""
    )
  )
)</f>
        <v/>
      </c>
    </row>
    <row r="3150" ht="22.5" customHeight="1">
      <c r="A3150" s="350"/>
      <c r="B3150" s="350"/>
      <c r="C3150" s="350"/>
      <c r="D3150" s="350"/>
      <c r="E3150" s="350"/>
      <c r="F3150" s="350"/>
      <c r="G3150" s="350"/>
      <c r="H3150" s="350"/>
      <c r="I3150" s="350"/>
      <c r="J3150" s="350" t="str">
        <f t="array" ref="J3150">IF(C3150="","",
  IF(LEFT(C3150,4)="2025",
    IFERROR(VLOOKUP(C3150,{'2025'!B:B,'2025'!A:A},2,FALSE),""),
    IF(LEFT(C3150,4)="2026",
      IFERROR(VLOOKUP(C3150,{'2026'!B:B,'2026'!A:A},2,FALSE),""),
      ""
    )
  )
)</f>
        <v/>
      </c>
    </row>
    <row r="3151" ht="22.5" customHeight="1">
      <c r="A3151" s="350"/>
      <c r="B3151" s="350"/>
      <c r="C3151" s="350"/>
      <c r="D3151" s="350"/>
      <c r="E3151" s="350"/>
      <c r="F3151" s="350"/>
      <c r="G3151" s="350"/>
      <c r="H3151" s="350"/>
      <c r="I3151" s="350"/>
      <c r="J3151" s="350" t="str">
        <f t="array" ref="J3151">IF(C3151="","",
  IF(LEFT(C3151,4)="2025",
    IFERROR(VLOOKUP(C3151,{'2025'!B:B,'2025'!A:A},2,FALSE),""),
    IF(LEFT(C3151,4)="2026",
      IFERROR(VLOOKUP(C3151,{'2026'!B:B,'2026'!A:A},2,FALSE),""),
      ""
    )
  )
)</f>
        <v/>
      </c>
    </row>
    <row r="3152" ht="22.5" customHeight="1">
      <c r="A3152" s="350"/>
      <c r="B3152" s="350"/>
      <c r="C3152" s="350"/>
      <c r="D3152" s="350"/>
      <c r="E3152" s="350"/>
      <c r="F3152" s="350"/>
      <c r="G3152" s="350"/>
      <c r="H3152" s="350"/>
      <c r="I3152" s="350"/>
      <c r="J3152" s="350" t="str">
        <f t="array" ref="J3152">IF(C3152="","",
  IF(LEFT(C3152,4)="2025",
    IFERROR(VLOOKUP(C3152,{'2025'!B:B,'2025'!A:A},2,FALSE),""),
    IF(LEFT(C3152,4)="2026",
      IFERROR(VLOOKUP(C3152,{'2026'!B:B,'2026'!A:A},2,FALSE),""),
      ""
    )
  )
)</f>
        <v/>
      </c>
    </row>
    <row r="3153" ht="22.5" customHeight="1">
      <c r="A3153" s="350"/>
      <c r="B3153" s="350"/>
      <c r="C3153" s="350"/>
      <c r="D3153" s="350"/>
      <c r="E3153" s="350"/>
      <c r="F3153" s="350"/>
      <c r="G3153" s="350"/>
      <c r="H3153" s="350"/>
      <c r="I3153" s="350"/>
      <c r="J3153" s="350" t="str">
        <f t="array" ref="J3153">IF(C3153="","",
  IF(LEFT(C3153,4)="2025",
    IFERROR(VLOOKUP(C3153,{'2025'!B:B,'2025'!A:A},2,FALSE),""),
    IF(LEFT(C3153,4)="2026",
      IFERROR(VLOOKUP(C3153,{'2026'!B:B,'2026'!A:A},2,FALSE),""),
      ""
    )
  )
)</f>
        <v/>
      </c>
    </row>
    <row r="3154" ht="22.5" customHeight="1">
      <c r="A3154" s="350"/>
      <c r="B3154" s="350"/>
      <c r="C3154" s="350"/>
      <c r="D3154" s="350"/>
      <c r="E3154" s="350"/>
      <c r="F3154" s="350"/>
      <c r="G3154" s="350"/>
      <c r="H3154" s="350"/>
      <c r="I3154" s="350"/>
      <c r="J3154" s="350" t="str">
        <f t="array" ref="J3154">IF(C3154="","",
  IF(LEFT(C3154,4)="2025",
    IFERROR(VLOOKUP(C3154,{'2025'!B:B,'2025'!A:A},2,FALSE),""),
    IF(LEFT(C3154,4)="2026",
      IFERROR(VLOOKUP(C3154,{'2026'!B:B,'2026'!A:A},2,FALSE),""),
      ""
    )
  )
)</f>
        <v/>
      </c>
    </row>
    <row r="3155" ht="22.5" customHeight="1">
      <c r="A3155" s="350"/>
      <c r="B3155" s="350"/>
      <c r="C3155" s="350"/>
      <c r="D3155" s="350"/>
      <c r="E3155" s="350"/>
      <c r="F3155" s="350"/>
      <c r="G3155" s="350"/>
      <c r="H3155" s="350"/>
      <c r="I3155" s="350"/>
      <c r="J3155" s="350" t="str">
        <f t="array" ref="J3155">IF(C3155="","",
  IF(LEFT(C3155,4)="2025",
    IFERROR(VLOOKUP(C3155,{'2025'!B:B,'2025'!A:A},2,FALSE),""),
    IF(LEFT(C3155,4)="2026",
      IFERROR(VLOOKUP(C3155,{'2026'!B:B,'2026'!A:A},2,FALSE),""),
      ""
    )
  )
)</f>
        <v/>
      </c>
    </row>
    <row r="3156" ht="22.5" customHeight="1">
      <c r="A3156" s="350"/>
      <c r="B3156" s="350"/>
      <c r="C3156" s="350"/>
      <c r="D3156" s="350"/>
      <c r="E3156" s="350"/>
      <c r="F3156" s="350"/>
      <c r="G3156" s="350"/>
      <c r="H3156" s="350"/>
      <c r="I3156" s="350"/>
      <c r="J3156" s="350" t="str">
        <f t="array" ref="J3156">IF(C3156="","",
  IF(LEFT(C3156,4)="2025",
    IFERROR(VLOOKUP(C3156,{'2025'!B:B,'2025'!A:A},2,FALSE),""),
    IF(LEFT(C3156,4)="2026",
      IFERROR(VLOOKUP(C3156,{'2026'!B:B,'2026'!A:A},2,FALSE),""),
      ""
    )
  )
)</f>
        <v/>
      </c>
    </row>
    <row r="3157" ht="22.5" customHeight="1">
      <c r="A3157" s="350"/>
      <c r="B3157" s="350"/>
      <c r="C3157" s="350"/>
      <c r="D3157" s="350"/>
      <c r="E3157" s="350"/>
      <c r="F3157" s="350"/>
      <c r="G3157" s="350"/>
      <c r="H3157" s="350"/>
      <c r="I3157" s="350"/>
      <c r="J3157" s="350" t="str">
        <f t="array" ref="J3157">IF(C3157="","",
  IF(LEFT(C3157,4)="2025",
    IFERROR(VLOOKUP(C3157,{'2025'!B:B,'2025'!A:A},2,FALSE),""),
    IF(LEFT(C3157,4)="2026",
      IFERROR(VLOOKUP(C3157,{'2026'!B:B,'2026'!A:A},2,FALSE),""),
      ""
    )
  )
)</f>
        <v/>
      </c>
    </row>
    <row r="3158" ht="22.5" customHeight="1">
      <c r="A3158" s="350"/>
      <c r="B3158" s="350"/>
      <c r="C3158" s="350"/>
      <c r="D3158" s="350"/>
      <c r="E3158" s="350"/>
      <c r="F3158" s="350"/>
      <c r="G3158" s="350"/>
      <c r="H3158" s="350"/>
      <c r="I3158" s="350"/>
      <c r="J3158" s="350" t="str">
        <f t="array" ref="J3158">IF(C3158="","",
  IF(LEFT(C3158,4)="2025",
    IFERROR(VLOOKUP(C3158,{'2025'!B:B,'2025'!A:A},2,FALSE),""),
    IF(LEFT(C3158,4)="2026",
      IFERROR(VLOOKUP(C3158,{'2026'!B:B,'2026'!A:A},2,FALSE),""),
      ""
    )
  )
)</f>
        <v/>
      </c>
    </row>
    <row r="3159" ht="22.5" customHeight="1">
      <c r="A3159" s="350"/>
      <c r="B3159" s="350"/>
      <c r="C3159" s="350"/>
      <c r="D3159" s="350"/>
      <c r="E3159" s="350"/>
      <c r="F3159" s="350"/>
      <c r="G3159" s="350"/>
      <c r="H3159" s="350"/>
      <c r="I3159" s="350"/>
      <c r="J3159" s="350" t="str">
        <f t="array" ref="J3159">IF(C3159="","",
  IF(LEFT(C3159,4)="2025",
    IFERROR(VLOOKUP(C3159,{'2025'!B:B,'2025'!A:A},2,FALSE),""),
    IF(LEFT(C3159,4)="2026",
      IFERROR(VLOOKUP(C3159,{'2026'!B:B,'2026'!A:A},2,FALSE),""),
      ""
    )
  )
)</f>
        <v/>
      </c>
    </row>
    <row r="3160" ht="22.5" customHeight="1">
      <c r="A3160" s="350"/>
      <c r="B3160" s="350"/>
      <c r="C3160" s="350"/>
      <c r="D3160" s="350"/>
      <c r="E3160" s="350"/>
      <c r="F3160" s="350"/>
      <c r="G3160" s="350"/>
      <c r="H3160" s="350"/>
      <c r="I3160" s="350"/>
      <c r="J3160" s="350" t="str">
        <f t="array" ref="J3160">IF(C3160="","",
  IF(LEFT(C3160,4)="2025",
    IFERROR(VLOOKUP(C3160,{'2025'!B:B,'2025'!A:A},2,FALSE),""),
    IF(LEFT(C3160,4)="2026",
      IFERROR(VLOOKUP(C3160,{'2026'!B:B,'2026'!A:A},2,FALSE),""),
      ""
    )
  )
)</f>
        <v/>
      </c>
    </row>
    <row r="3161" ht="22.5" customHeight="1">
      <c r="A3161" s="350"/>
      <c r="B3161" s="350"/>
      <c r="C3161" s="350"/>
      <c r="D3161" s="350"/>
      <c r="E3161" s="350"/>
      <c r="F3161" s="350"/>
      <c r="G3161" s="350"/>
      <c r="H3161" s="350"/>
      <c r="I3161" s="350"/>
      <c r="J3161" s="350" t="str">
        <f t="array" ref="J3161">IF(C3161="","",
  IF(LEFT(C3161,4)="2025",
    IFERROR(VLOOKUP(C3161,{'2025'!B:B,'2025'!A:A},2,FALSE),""),
    IF(LEFT(C3161,4)="2026",
      IFERROR(VLOOKUP(C3161,{'2026'!B:B,'2026'!A:A},2,FALSE),""),
      ""
    )
  )
)</f>
        <v/>
      </c>
    </row>
    <row r="3162" ht="22.5" customHeight="1">
      <c r="A3162" s="350"/>
      <c r="B3162" s="350"/>
      <c r="C3162" s="350"/>
      <c r="D3162" s="350"/>
      <c r="E3162" s="350"/>
      <c r="F3162" s="350"/>
      <c r="G3162" s="350"/>
      <c r="H3162" s="350"/>
      <c r="I3162" s="350"/>
      <c r="J3162" s="350" t="str">
        <f t="array" ref="J3162">IF(C3162="","",
  IF(LEFT(C3162,4)="2025",
    IFERROR(VLOOKUP(C3162,{'2025'!B:B,'2025'!A:A},2,FALSE),""),
    IF(LEFT(C3162,4)="2026",
      IFERROR(VLOOKUP(C3162,{'2026'!B:B,'2026'!A:A},2,FALSE),""),
      ""
    )
  )
)</f>
        <v/>
      </c>
    </row>
    <row r="3163" ht="22.5" customHeight="1">
      <c r="A3163" s="350"/>
      <c r="B3163" s="350"/>
      <c r="C3163" s="350"/>
      <c r="D3163" s="350"/>
      <c r="E3163" s="350"/>
      <c r="F3163" s="350"/>
      <c r="G3163" s="350"/>
      <c r="H3163" s="350"/>
      <c r="I3163" s="350"/>
      <c r="J3163" s="350" t="str">
        <f t="array" ref="J3163">IF(C3163="","",
  IF(LEFT(C3163,4)="2025",
    IFERROR(VLOOKUP(C3163,{'2025'!B:B,'2025'!A:A},2,FALSE),""),
    IF(LEFT(C3163,4)="2026",
      IFERROR(VLOOKUP(C3163,{'2026'!B:B,'2026'!A:A},2,FALSE),""),
      ""
    )
  )
)</f>
        <v/>
      </c>
    </row>
    <row r="3164" ht="22.5" customHeight="1">
      <c r="A3164" s="350"/>
      <c r="B3164" s="350"/>
      <c r="C3164" s="350"/>
      <c r="D3164" s="350"/>
      <c r="E3164" s="350"/>
      <c r="F3164" s="350"/>
      <c r="G3164" s="350"/>
      <c r="H3164" s="350"/>
      <c r="I3164" s="350"/>
      <c r="J3164" s="350" t="str">
        <f t="array" ref="J3164">IF(C3164="","",
  IF(LEFT(C3164,4)="2025",
    IFERROR(VLOOKUP(C3164,{'2025'!B:B,'2025'!A:A},2,FALSE),""),
    IF(LEFT(C3164,4)="2026",
      IFERROR(VLOOKUP(C3164,{'2026'!B:B,'2026'!A:A},2,FALSE),""),
      ""
    )
  )
)</f>
        <v/>
      </c>
    </row>
    <row r="3165" ht="22.5" customHeight="1">
      <c r="A3165" s="350"/>
      <c r="B3165" s="350"/>
      <c r="C3165" s="350"/>
      <c r="D3165" s="350"/>
      <c r="E3165" s="350"/>
      <c r="F3165" s="350"/>
      <c r="G3165" s="350"/>
      <c r="H3165" s="350"/>
      <c r="I3165" s="350"/>
      <c r="J3165" s="350" t="str">
        <f t="array" ref="J3165">IF(C3165="","",
  IF(LEFT(C3165,4)="2025",
    IFERROR(VLOOKUP(C3165,{'2025'!B:B,'2025'!A:A},2,FALSE),""),
    IF(LEFT(C3165,4)="2026",
      IFERROR(VLOOKUP(C3165,{'2026'!B:B,'2026'!A:A},2,FALSE),""),
      ""
    )
  )
)</f>
        <v/>
      </c>
    </row>
    <row r="3166" ht="22.5" customHeight="1">
      <c r="A3166" s="350"/>
      <c r="B3166" s="350"/>
      <c r="C3166" s="350"/>
      <c r="D3166" s="350"/>
      <c r="E3166" s="350"/>
      <c r="F3166" s="350"/>
      <c r="G3166" s="350"/>
      <c r="H3166" s="350"/>
      <c r="I3166" s="350"/>
      <c r="J3166" s="350" t="str">
        <f t="array" ref="J3166">IF(C3166="","",
  IF(LEFT(C3166,4)="2025",
    IFERROR(VLOOKUP(C3166,{'2025'!B:B,'2025'!A:A},2,FALSE),""),
    IF(LEFT(C3166,4)="2026",
      IFERROR(VLOOKUP(C3166,{'2026'!B:B,'2026'!A:A},2,FALSE),""),
      ""
    )
  )
)</f>
        <v/>
      </c>
    </row>
    <row r="3167" ht="22.5" customHeight="1">
      <c r="A3167" s="350"/>
      <c r="B3167" s="350"/>
      <c r="C3167" s="350"/>
      <c r="D3167" s="350"/>
      <c r="E3167" s="350"/>
      <c r="F3167" s="350"/>
      <c r="G3167" s="350"/>
      <c r="H3167" s="350"/>
      <c r="I3167" s="350"/>
      <c r="J3167" s="350" t="str">
        <f t="array" ref="J3167">IF(C3167="","",
  IF(LEFT(C3167,4)="2025",
    IFERROR(VLOOKUP(C3167,{'2025'!B:B,'2025'!A:A},2,FALSE),""),
    IF(LEFT(C3167,4)="2026",
      IFERROR(VLOOKUP(C3167,{'2026'!B:B,'2026'!A:A},2,FALSE),""),
      ""
    )
  )
)</f>
        <v/>
      </c>
    </row>
    <row r="3168" ht="22.5" customHeight="1">
      <c r="A3168" s="350"/>
      <c r="B3168" s="350"/>
      <c r="C3168" s="350"/>
      <c r="D3168" s="350"/>
      <c r="E3168" s="350"/>
      <c r="F3168" s="350"/>
      <c r="G3168" s="350"/>
      <c r="H3168" s="350"/>
      <c r="I3168" s="350"/>
      <c r="J3168" s="350" t="str">
        <f t="array" ref="J3168">IF(C3168="","",
  IF(LEFT(C3168,4)="2025",
    IFERROR(VLOOKUP(C3168,{'2025'!B:B,'2025'!A:A},2,FALSE),""),
    IF(LEFT(C3168,4)="2026",
      IFERROR(VLOOKUP(C3168,{'2026'!B:B,'2026'!A:A},2,FALSE),""),
      ""
    )
  )
)</f>
        <v/>
      </c>
    </row>
    <row r="3169" ht="22.5" customHeight="1">
      <c r="A3169" s="350"/>
      <c r="B3169" s="350"/>
      <c r="C3169" s="350"/>
      <c r="D3169" s="350"/>
      <c r="E3169" s="350"/>
      <c r="F3169" s="350"/>
      <c r="G3169" s="350"/>
      <c r="H3169" s="350"/>
      <c r="I3169" s="350"/>
      <c r="J3169" s="350" t="str">
        <f t="array" ref="J3169">IF(C3169="","",
  IF(LEFT(C3169,4)="2025",
    IFERROR(VLOOKUP(C3169,{'2025'!B:B,'2025'!A:A},2,FALSE),""),
    IF(LEFT(C3169,4)="2026",
      IFERROR(VLOOKUP(C3169,{'2026'!B:B,'2026'!A:A},2,FALSE),""),
      ""
    )
  )
)</f>
        <v/>
      </c>
    </row>
    <row r="3170" ht="22.5" customHeight="1">
      <c r="A3170" s="350"/>
      <c r="B3170" s="350"/>
      <c r="C3170" s="350"/>
      <c r="D3170" s="350"/>
      <c r="E3170" s="350"/>
      <c r="F3170" s="350"/>
      <c r="G3170" s="350"/>
      <c r="H3170" s="350"/>
      <c r="I3170" s="350"/>
      <c r="J3170" s="350" t="str">
        <f t="array" ref="J3170">IF(C3170="","",
  IF(LEFT(C3170,4)="2025",
    IFERROR(VLOOKUP(C3170,{'2025'!B:B,'2025'!A:A},2,FALSE),""),
    IF(LEFT(C3170,4)="2026",
      IFERROR(VLOOKUP(C3170,{'2026'!B:B,'2026'!A:A},2,FALSE),""),
      ""
    )
  )
)</f>
        <v/>
      </c>
    </row>
    <row r="3171" ht="22.5" customHeight="1">
      <c r="A3171" s="350"/>
      <c r="B3171" s="350"/>
      <c r="C3171" s="350"/>
      <c r="D3171" s="350"/>
      <c r="E3171" s="350"/>
      <c r="F3171" s="350"/>
      <c r="G3171" s="350"/>
      <c r="H3171" s="350"/>
      <c r="I3171" s="350"/>
      <c r="J3171" s="350" t="str">
        <f t="array" ref="J3171">IF(C3171="","",
  IF(LEFT(C3171,4)="2025",
    IFERROR(VLOOKUP(C3171,{'2025'!B:B,'2025'!A:A},2,FALSE),""),
    IF(LEFT(C3171,4)="2026",
      IFERROR(VLOOKUP(C3171,{'2026'!B:B,'2026'!A:A},2,FALSE),""),
      ""
    )
  )
)</f>
        <v/>
      </c>
    </row>
    <row r="3172" ht="22.5" customHeight="1">
      <c r="A3172" s="350"/>
      <c r="B3172" s="350"/>
      <c r="C3172" s="350"/>
      <c r="D3172" s="350"/>
      <c r="E3172" s="350"/>
      <c r="F3172" s="350"/>
      <c r="G3172" s="350"/>
      <c r="H3172" s="350"/>
      <c r="I3172" s="350"/>
      <c r="J3172" s="350" t="str">
        <f t="array" ref="J3172">IF(C3172="","",
  IF(LEFT(C3172,4)="2025",
    IFERROR(VLOOKUP(C3172,{'2025'!B:B,'2025'!A:A},2,FALSE),""),
    IF(LEFT(C3172,4)="2026",
      IFERROR(VLOOKUP(C3172,{'2026'!B:B,'2026'!A:A},2,FALSE),""),
      ""
    )
  )
)</f>
        <v/>
      </c>
    </row>
    <row r="3173" ht="22.5" customHeight="1">
      <c r="A3173" s="350"/>
      <c r="B3173" s="350"/>
      <c r="C3173" s="350"/>
      <c r="D3173" s="350"/>
      <c r="E3173" s="350"/>
      <c r="F3173" s="350"/>
      <c r="G3173" s="350"/>
      <c r="H3173" s="350"/>
      <c r="I3173" s="350"/>
      <c r="J3173" s="350" t="str">
        <f t="array" ref="J3173">IF(C3173="","",
  IF(LEFT(C3173,4)="2025",
    IFERROR(VLOOKUP(C3173,{'2025'!B:B,'2025'!A:A},2,FALSE),""),
    IF(LEFT(C3173,4)="2026",
      IFERROR(VLOOKUP(C3173,{'2026'!B:B,'2026'!A:A},2,FALSE),""),
      ""
    )
  )
)</f>
        <v/>
      </c>
    </row>
    <row r="3174" ht="22.5" customHeight="1">
      <c r="A3174" s="350"/>
      <c r="B3174" s="350"/>
      <c r="C3174" s="350"/>
      <c r="D3174" s="350"/>
      <c r="E3174" s="350"/>
      <c r="F3174" s="350"/>
      <c r="G3174" s="350"/>
      <c r="H3174" s="350"/>
      <c r="I3174" s="350"/>
      <c r="J3174" s="350" t="str">
        <f t="array" ref="J3174">IF(C3174="","",
  IF(LEFT(C3174,4)="2025",
    IFERROR(VLOOKUP(C3174,{'2025'!B:B,'2025'!A:A},2,FALSE),""),
    IF(LEFT(C3174,4)="2026",
      IFERROR(VLOOKUP(C3174,{'2026'!B:B,'2026'!A:A},2,FALSE),""),
      ""
    )
  )
)</f>
        <v/>
      </c>
    </row>
    <row r="3175" ht="22.5" customHeight="1">
      <c r="A3175" s="350"/>
      <c r="B3175" s="350"/>
      <c r="C3175" s="350"/>
      <c r="D3175" s="350"/>
      <c r="E3175" s="350"/>
      <c r="F3175" s="350"/>
      <c r="G3175" s="350"/>
      <c r="H3175" s="350"/>
      <c r="I3175" s="350"/>
      <c r="J3175" s="350" t="str">
        <f t="array" ref="J3175">IF(C3175="","",
  IF(LEFT(C3175,4)="2025",
    IFERROR(VLOOKUP(C3175,{'2025'!B:B,'2025'!A:A},2,FALSE),""),
    IF(LEFT(C3175,4)="2026",
      IFERROR(VLOOKUP(C3175,{'2026'!B:B,'2026'!A:A},2,FALSE),""),
      ""
    )
  )
)</f>
        <v/>
      </c>
    </row>
    <row r="3176" ht="22.5" customHeight="1">
      <c r="A3176" s="350"/>
      <c r="B3176" s="350"/>
      <c r="C3176" s="350"/>
      <c r="D3176" s="350"/>
      <c r="E3176" s="350"/>
      <c r="F3176" s="350"/>
      <c r="G3176" s="350"/>
      <c r="H3176" s="350"/>
      <c r="I3176" s="350"/>
      <c r="J3176" s="350" t="str">
        <f t="array" ref="J3176">IF(C3176="","",
  IF(LEFT(C3176,4)="2025",
    IFERROR(VLOOKUP(C3176,{'2025'!B:B,'2025'!A:A},2,FALSE),""),
    IF(LEFT(C3176,4)="2026",
      IFERROR(VLOOKUP(C3176,{'2026'!B:B,'2026'!A:A},2,FALSE),""),
      ""
    )
  )
)</f>
        <v/>
      </c>
    </row>
    <row r="3177" ht="22.5" customHeight="1">
      <c r="A3177" s="350"/>
      <c r="B3177" s="350"/>
      <c r="C3177" s="350"/>
      <c r="D3177" s="350"/>
      <c r="E3177" s="350"/>
      <c r="F3177" s="350"/>
      <c r="G3177" s="350"/>
      <c r="H3177" s="350"/>
      <c r="I3177" s="350"/>
      <c r="J3177" s="350" t="str">
        <f t="array" ref="J3177">IF(C3177="","",
  IF(LEFT(C3177,4)="2025",
    IFERROR(VLOOKUP(C3177,{'2025'!B:B,'2025'!A:A},2,FALSE),""),
    IF(LEFT(C3177,4)="2026",
      IFERROR(VLOOKUP(C3177,{'2026'!B:B,'2026'!A:A},2,FALSE),""),
      ""
    )
  )
)</f>
        <v/>
      </c>
    </row>
    <row r="3178" ht="22.5" customHeight="1">
      <c r="A3178" s="350"/>
      <c r="B3178" s="350"/>
      <c r="C3178" s="350"/>
      <c r="D3178" s="350"/>
      <c r="E3178" s="350"/>
      <c r="F3178" s="350"/>
      <c r="G3178" s="350"/>
      <c r="H3178" s="350"/>
      <c r="I3178" s="350"/>
      <c r="J3178" s="350" t="str">
        <f t="array" ref="J3178">IF(C3178="","",
  IF(LEFT(C3178,4)="2025",
    IFERROR(VLOOKUP(C3178,{'2025'!B:B,'2025'!A:A},2,FALSE),""),
    IF(LEFT(C3178,4)="2026",
      IFERROR(VLOOKUP(C3178,{'2026'!B:B,'2026'!A:A},2,FALSE),""),
      ""
    )
  )
)</f>
        <v/>
      </c>
    </row>
    <row r="3179" ht="22.5" customHeight="1">
      <c r="A3179" s="350"/>
      <c r="B3179" s="350"/>
      <c r="C3179" s="350"/>
      <c r="D3179" s="350"/>
      <c r="E3179" s="350"/>
      <c r="F3179" s="350"/>
      <c r="G3179" s="350"/>
      <c r="H3179" s="350"/>
      <c r="I3179" s="350"/>
      <c r="J3179" s="350" t="str">
        <f t="array" ref="J3179">IF(C3179="","",
  IF(LEFT(C3179,4)="2025",
    IFERROR(VLOOKUP(C3179,{'2025'!B:B,'2025'!A:A},2,FALSE),""),
    IF(LEFT(C3179,4)="2026",
      IFERROR(VLOOKUP(C3179,{'2026'!B:B,'2026'!A:A},2,FALSE),""),
      ""
    )
  )
)</f>
        <v/>
      </c>
    </row>
    <row r="3180" ht="22.5" customHeight="1">
      <c r="A3180" s="350"/>
      <c r="B3180" s="350"/>
      <c r="C3180" s="350"/>
      <c r="D3180" s="350"/>
      <c r="E3180" s="350"/>
      <c r="F3180" s="350"/>
      <c r="G3180" s="350"/>
      <c r="H3180" s="350"/>
      <c r="I3180" s="350"/>
      <c r="J3180" s="350" t="str">
        <f t="array" ref="J3180">IF(C3180="","",
  IF(LEFT(C3180,4)="2025",
    IFERROR(VLOOKUP(C3180,{'2025'!B:B,'2025'!A:A},2,FALSE),""),
    IF(LEFT(C3180,4)="2026",
      IFERROR(VLOOKUP(C3180,{'2026'!B:B,'2026'!A:A},2,FALSE),""),
      ""
    )
  )
)</f>
        <v/>
      </c>
    </row>
    <row r="3181" ht="22.5" customHeight="1">
      <c r="A3181" s="350"/>
      <c r="B3181" s="350"/>
      <c r="C3181" s="350"/>
      <c r="D3181" s="350"/>
      <c r="E3181" s="350"/>
      <c r="F3181" s="350"/>
      <c r="G3181" s="350"/>
      <c r="H3181" s="350"/>
      <c r="I3181" s="350"/>
      <c r="J3181" s="350" t="str">
        <f t="array" ref="J3181">IF(C3181="","",
  IF(LEFT(C3181,4)="2025",
    IFERROR(VLOOKUP(C3181,{'2025'!B:B,'2025'!A:A},2,FALSE),""),
    IF(LEFT(C3181,4)="2026",
      IFERROR(VLOOKUP(C3181,{'2026'!B:B,'2026'!A:A},2,FALSE),""),
      ""
    )
  )
)</f>
        <v/>
      </c>
    </row>
    <row r="3182" ht="22.5" customHeight="1">
      <c r="A3182" s="350"/>
      <c r="B3182" s="350"/>
      <c r="C3182" s="350"/>
      <c r="D3182" s="350"/>
      <c r="E3182" s="350"/>
      <c r="F3182" s="350"/>
      <c r="G3182" s="350"/>
      <c r="H3182" s="350"/>
      <c r="I3182" s="350"/>
      <c r="J3182" s="350" t="str">
        <f t="array" ref="J3182">IF(C3182="","",
  IF(LEFT(C3182,4)="2025",
    IFERROR(VLOOKUP(C3182,{'2025'!B:B,'2025'!A:A},2,FALSE),""),
    IF(LEFT(C3182,4)="2026",
      IFERROR(VLOOKUP(C3182,{'2026'!B:B,'2026'!A:A},2,FALSE),""),
      ""
    )
  )
)</f>
        <v/>
      </c>
    </row>
    <row r="3183" ht="22.5" customHeight="1">
      <c r="A3183" s="350"/>
      <c r="B3183" s="350"/>
      <c r="C3183" s="350"/>
      <c r="D3183" s="350"/>
      <c r="E3183" s="350"/>
      <c r="F3183" s="350"/>
      <c r="G3183" s="350"/>
      <c r="H3183" s="350"/>
      <c r="I3183" s="350"/>
      <c r="J3183" s="350" t="str">
        <f t="array" ref="J3183">IF(C3183="","",
  IF(LEFT(C3183,4)="2025",
    IFERROR(VLOOKUP(C3183,{'2025'!B:B,'2025'!A:A},2,FALSE),""),
    IF(LEFT(C3183,4)="2026",
      IFERROR(VLOOKUP(C3183,{'2026'!B:B,'2026'!A:A},2,FALSE),""),
      ""
    )
  )
)</f>
        <v/>
      </c>
    </row>
    <row r="3184" ht="22.5" customHeight="1">
      <c r="A3184" s="350"/>
      <c r="B3184" s="350"/>
      <c r="C3184" s="350"/>
      <c r="D3184" s="350"/>
      <c r="E3184" s="350"/>
      <c r="F3184" s="350"/>
      <c r="G3184" s="350"/>
      <c r="H3184" s="350"/>
      <c r="I3184" s="350"/>
      <c r="J3184" s="350" t="str">
        <f t="array" ref="J3184">IF(C3184="","",
  IF(LEFT(C3184,4)="2025",
    IFERROR(VLOOKUP(C3184,{'2025'!B:B,'2025'!A:A},2,FALSE),""),
    IF(LEFT(C3184,4)="2026",
      IFERROR(VLOOKUP(C3184,{'2026'!B:B,'2026'!A:A},2,FALSE),""),
      ""
    )
  )
)</f>
        <v/>
      </c>
    </row>
    <row r="3185" ht="22.5" customHeight="1">
      <c r="A3185" s="350"/>
      <c r="B3185" s="350"/>
      <c r="C3185" s="350"/>
      <c r="D3185" s="350"/>
      <c r="E3185" s="350"/>
      <c r="F3185" s="350"/>
      <c r="G3185" s="350"/>
      <c r="H3185" s="350"/>
      <c r="I3185" s="350"/>
      <c r="J3185" s="350" t="str">
        <f t="array" ref="J3185">IF(C3185="","",
  IF(LEFT(C3185,4)="2025",
    IFERROR(VLOOKUP(C3185,{'2025'!B:B,'2025'!A:A},2,FALSE),""),
    IF(LEFT(C3185,4)="2026",
      IFERROR(VLOOKUP(C3185,{'2026'!B:B,'2026'!A:A},2,FALSE),""),
      ""
    )
  )
)</f>
        <v/>
      </c>
    </row>
    <row r="3186" ht="22.5" customHeight="1">
      <c r="A3186" s="350"/>
      <c r="B3186" s="350"/>
      <c r="C3186" s="350"/>
      <c r="D3186" s="350"/>
      <c r="E3186" s="350"/>
      <c r="F3186" s="350"/>
      <c r="G3186" s="350"/>
      <c r="H3186" s="350"/>
      <c r="I3186" s="350"/>
      <c r="J3186" s="350" t="str">
        <f t="array" ref="J3186">IF(C3186="","",
  IF(LEFT(C3186,4)="2025",
    IFERROR(VLOOKUP(C3186,{'2025'!B:B,'2025'!A:A},2,FALSE),""),
    IF(LEFT(C3186,4)="2026",
      IFERROR(VLOOKUP(C3186,{'2026'!B:B,'2026'!A:A},2,FALSE),""),
      ""
    )
  )
)</f>
        <v/>
      </c>
    </row>
    <row r="3187" ht="22.5" customHeight="1">
      <c r="A3187" s="350"/>
      <c r="B3187" s="350"/>
      <c r="C3187" s="350"/>
      <c r="D3187" s="350"/>
      <c r="E3187" s="350"/>
      <c r="F3187" s="350"/>
      <c r="G3187" s="350"/>
      <c r="H3187" s="350"/>
      <c r="I3187" s="350"/>
      <c r="J3187" s="350" t="str">
        <f t="array" ref="J3187">IF(C3187="","",
  IF(LEFT(C3187,4)="2025",
    IFERROR(VLOOKUP(C3187,{'2025'!B:B,'2025'!A:A},2,FALSE),""),
    IF(LEFT(C3187,4)="2026",
      IFERROR(VLOOKUP(C3187,{'2026'!B:B,'2026'!A:A},2,FALSE),""),
      ""
    )
  )
)</f>
        <v/>
      </c>
    </row>
    <row r="3188" ht="22.5" customHeight="1">
      <c r="A3188" s="350"/>
      <c r="B3188" s="350"/>
      <c r="C3188" s="350"/>
      <c r="D3188" s="350"/>
      <c r="E3188" s="350"/>
      <c r="F3188" s="350"/>
      <c r="G3188" s="350"/>
      <c r="H3188" s="350"/>
      <c r="I3188" s="350"/>
      <c r="J3188" s="350" t="str">
        <f t="array" ref="J3188">IF(C3188="","",
  IF(LEFT(C3188,4)="2025",
    IFERROR(VLOOKUP(C3188,{'2025'!B:B,'2025'!A:A},2,FALSE),""),
    IF(LEFT(C3188,4)="2026",
      IFERROR(VLOOKUP(C3188,{'2026'!B:B,'2026'!A:A},2,FALSE),""),
      ""
    )
  )
)</f>
        <v/>
      </c>
    </row>
    <row r="3189" ht="22.5" customHeight="1">
      <c r="A3189" s="350"/>
      <c r="B3189" s="350"/>
      <c r="C3189" s="350"/>
      <c r="D3189" s="350"/>
      <c r="E3189" s="350"/>
      <c r="F3189" s="350"/>
      <c r="G3189" s="350"/>
      <c r="H3189" s="350"/>
      <c r="I3189" s="350"/>
      <c r="J3189" s="350" t="str">
        <f t="array" ref="J3189">IF(C3189="","",
  IF(LEFT(C3189,4)="2025",
    IFERROR(VLOOKUP(C3189,{'2025'!B:B,'2025'!A:A},2,FALSE),""),
    IF(LEFT(C3189,4)="2026",
      IFERROR(VLOOKUP(C3189,{'2026'!B:B,'2026'!A:A},2,FALSE),""),
      ""
    )
  )
)</f>
        <v/>
      </c>
    </row>
    <row r="3190" ht="22.5" customHeight="1">
      <c r="A3190" s="350"/>
      <c r="B3190" s="350"/>
      <c r="C3190" s="350"/>
      <c r="D3190" s="350"/>
      <c r="E3190" s="350"/>
      <c r="F3190" s="350"/>
      <c r="G3190" s="350"/>
      <c r="H3190" s="350"/>
      <c r="I3190" s="350"/>
      <c r="J3190" s="350" t="str">
        <f t="array" ref="J3190">IF(C3190="","",
  IF(LEFT(C3190,4)="2025",
    IFERROR(VLOOKUP(C3190,{'2025'!B:B,'2025'!A:A},2,FALSE),""),
    IF(LEFT(C3190,4)="2026",
      IFERROR(VLOOKUP(C3190,{'2026'!B:B,'2026'!A:A},2,FALSE),""),
      ""
    )
  )
)</f>
        <v/>
      </c>
    </row>
    <row r="3191" ht="22.5" customHeight="1">
      <c r="A3191" s="350"/>
      <c r="B3191" s="350"/>
      <c r="C3191" s="350"/>
      <c r="D3191" s="350"/>
      <c r="E3191" s="350"/>
      <c r="F3191" s="350"/>
      <c r="G3191" s="350"/>
      <c r="H3191" s="350"/>
      <c r="I3191" s="350"/>
      <c r="J3191" s="350" t="str">
        <f t="array" ref="J3191">IF(C3191="","",
  IF(LEFT(C3191,4)="2025",
    IFERROR(VLOOKUP(C3191,{'2025'!B:B,'2025'!A:A},2,FALSE),""),
    IF(LEFT(C3191,4)="2026",
      IFERROR(VLOOKUP(C3191,{'2026'!B:B,'2026'!A:A},2,FALSE),""),
      ""
    )
  )
)</f>
        <v/>
      </c>
    </row>
    <row r="3192" ht="22.5" customHeight="1">
      <c r="A3192" s="350"/>
      <c r="B3192" s="350"/>
      <c r="C3192" s="350"/>
      <c r="D3192" s="350"/>
      <c r="E3192" s="350"/>
      <c r="F3192" s="350"/>
      <c r="G3192" s="350"/>
      <c r="H3192" s="350"/>
      <c r="I3192" s="350"/>
      <c r="J3192" s="350" t="str">
        <f t="array" ref="J3192">IF(C3192="","",
  IF(LEFT(C3192,4)="2025",
    IFERROR(VLOOKUP(C3192,{'2025'!B:B,'2025'!A:A},2,FALSE),""),
    IF(LEFT(C3192,4)="2026",
      IFERROR(VLOOKUP(C3192,{'2026'!B:B,'2026'!A:A},2,FALSE),""),
      ""
    )
  )
)</f>
        <v/>
      </c>
    </row>
    <row r="3193" ht="22.5" customHeight="1">
      <c r="A3193" s="350"/>
      <c r="B3193" s="350"/>
      <c r="C3193" s="350"/>
      <c r="D3193" s="350"/>
      <c r="E3193" s="350"/>
      <c r="F3193" s="350"/>
      <c r="G3193" s="350"/>
      <c r="H3193" s="350"/>
      <c r="I3193" s="350"/>
      <c r="J3193" s="350" t="str">
        <f t="array" ref="J3193">IF(C3193="","",
  IF(LEFT(C3193,4)="2025",
    IFERROR(VLOOKUP(C3193,{'2025'!B:B,'2025'!A:A},2,FALSE),""),
    IF(LEFT(C3193,4)="2026",
      IFERROR(VLOOKUP(C3193,{'2026'!B:B,'2026'!A:A},2,FALSE),""),
      ""
    )
  )
)</f>
        <v/>
      </c>
    </row>
    <row r="3194" ht="22.5" customHeight="1">
      <c r="A3194" s="350"/>
      <c r="B3194" s="350"/>
      <c r="C3194" s="350"/>
      <c r="D3194" s="350"/>
      <c r="E3194" s="350"/>
      <c r="F3194" s="350"/>
      <c r="G3194" s="350"/>
      <c r="H3194" s="350"/>
      <c r="I3194" s="350"/>
      <c r="J3194" s="350" t="str">
        <f t="array" ref="J3194">IF(C3194="","",
  IF(LEFT(C3194,4)="2025",
    IFERROR(VLOOKUP(C3194,{'2025'!B:B,'2025'!A:A},2,FALSE),""),
    IF(LEFT(C3194,4)="2026",
      IFERROR(VLOOKUP(C3194,{'2026'!B:B,'2026'!A:A},2,FALSE),""),
      ""
    )
  )
)</f>
        <v/>
      </c>
    </row>
    <row r="3195" ht="22.5" customHeight="1">
      <c r="A3195" s="350"/>
      <c r="B3195" s="350"/>
      <c r="C3195" s="350"/>
      <c r="D3195" s="350"/>
      <c r="E3195" s="350"/>
      <c r="F3195" s="350"/>
      <c r="G3195" s="350"/>
      <c r="H3195" s="350"/>
      <c r="I3195" s="350"/>
      <c r="J3195" s="350" t="str">
        <f t="array" ref="J3195">IF(C3195="","",
  IF(LEFT(C3195,4)="2025",
    IFERROR(VLOOKUP(C3195,{'2025'!B:B,'2025'!A:A},2,FALSE),""),
    IF(LEFT(C3195,4)="2026",
      IFERROR(VLOOKUP(C3195,{'2026'!B:B,'2026'!A:A},2,FALSE),""),
      ""
    )
  )
)</f>
        <v/>
      </c>
    </row>
    <row r="3196" ht="22.5" customHeight="1">
      <c r="A3196" s="350"/>
      <c r="B3196" s="350"/>
      <c r="C3196" s="350"/>
      <c r="D3196" s="350"/>
      <c r="E3196" s="350"/>
      <c r="F3196" s="350"/>
      <c r="G3196" s="350"/>
      <c r="H3196" s="350"/>
      <c r="I3196" s="350"/>
      <c r="J3196" s="350" t="str">
        <f t="array" ref="J3196">IF(C3196="","",
  IF(LEFT(C3196,4)="2025",
    IFERROR(VLOOKUP(C3196,{'2025'!B:B,'2025'!A:A},2,FALSE),""),
    IF(LEFT(C3196,4)="2026",
      IFERROR(VLOOKUP(C3196,{'2026'!B:B,'2026'!A:A},2,FALSE),""),
      ""
    )
  )
)</f>
        <v/>
      </c>
    </row>
    <row r="3197" ht="22.5" customHeight="1">
      <c r="A3197" s="350"/>
      <c r="B3197" s="350"/>
      <c r="C3197" s="350"/>
      <c r="D3197" s="350"/>
      <c r="E3197" s="350"/>
      <c r="F3197" s="350"/>
      <c r="G3197" s="350"/>
      <c r="H3197" s="350"/>
      <c r="I3197" s="350"/>
      <c r="J3197" s="350" t="str">
        <f t="array" ref="J3197">IF(C3197="","",
  IF(LEFT(C3197,4)="2025",
    IFERROR(VLOOKUP(C3197,{'2025'!B:B,'2025'!A:A},2,FALSE),""),
    IF(LEFT(C3197,4)="2026",
      IFERROR(VLOOKUP(C3197,{'2026'!B:B,'2026'!A:A},2,FALSE),""),
      ""
    )
  )
)</f>
        <v/>
      </c>
    </row>
    <row r="3198" ht="22.5" customHeight="1">
      <c r="A3198" s="350"/>
      <c r="B3198" s="350"/>
      <c r="C3198" s="350"/>
      <c r="D3198" s="350"/>
      <c r="E3198" s="350"/>
      <c r="F3198" s="350"/>
      <c r="G3198" s="350"/>
      <c r="H3198" s="350"/>
      <c r="I3198" s="350"/>
      <c r="J3198" s="350" t="str">
        <f t="array" ref="J3198">IF(C3198="","",
  IF(LEFT(C3198,4)="2025",
    IFERROR(VLOOKUP(C3198,{'2025'!B:B,'2025'!A:A},2,FALSE),""),
    IF(LEFT(C3198,4)="2026",
      IFERROR(VLOOKUP(C3198,{'2026'!B:B,'2026'!A:A},2,FALSE),""),
      ""
    )
  )
)</f>
        <v/>
      </c>
    </row>
    <row r="3199" ht="22.5" customHeight="1">
      <c r="A3199" s="350"/>
      <c r="B3199" s="350"/>
      <c r="C3199" s="350"/>
      <c r="D3199" s="350"/>
      <c r="E3199" s="350"/>
      <c r="F3199" s="350"/>
      <c r="G3199" s="350"/>
      <c r="H3199" s="350"/>
      <c r="I3199" s="350"/>
      <c r="J3199" s="350" t="str">
        <f t="array" ref="J3199">IF(C3199="","",
  IF(LEFT(C3199,4)="2025",
    IFERROR(VLOOKUP(C3199,{'2025'!B:B,'2025'!A:A},2,FALSE),""),
    IF(LEFT(C3199,4)="2026",
      IFERROR(VLOOKUP(C3199,{'2026'!B:B,'2026'!A:A},2,FALSE),""),
      ""
    )
  )
)</f>
        <v/>
      </c>
    </row>
    <row r="3200" ht="22.5" customHeight="1">
      <c r="A3200" s="350"/>
      <c r="B3200" s="350"/>
      <c r="C3200" s="350"/>
      <c r="D3200" s="350"/>
      <c r="E3200" s="350"/>
      <c r="F3200" s="350"/>
      <c r="G3200" s="350"/>
      <c r="H3200" s="350"/>
      <c r="I3200" s="350"/>
      <c r="J3200" s="350" t="str">
        <f t="array" ref="J3200">IF(C3200="","",
  IF(LEFT(C3200,4)="2025",
    IFERROR(VLOOKUP(C3200,{'2025'!B:B,'2025'!A:A},2,FALSE),""),
    IF(LEFT(C3200,4)="2026",
      IFERROR(VLOOKUP(C3200,{'2026'!B:B,'2026'!A:A},2,FALSE),""),
      ""
    )
  )
)</f>
        <v/>
      </c>
    </row>
    <row r="3201" ht="22.5" customHeight="1">
      <c r="A3201" s="350"/>
      <c r="B3201" s="350"/>
      <c r="C3201" s="350"/>
      <c r="D3201" s="350"/>
      <c r="E3201" s="350"/>
      <c r="F3201" s="350"/>
      <c r="G3201" s="350"/>
      <c r="H3201" s="350"/>
      <c r="I3201" s="350"/>
      <c r="J3201" s="350" t="str">
        <f t="array" ref="J3201">IF(C3201="","",
  IF(LEFT(C3201,4)="2025",
    IFERROR(VLOOKUP(C3201,{'2025'!B:B,'2025'!A:A},2,FALSE),""),
    IF(LEFT(C3201,4)="2026",
      IFERROR(VLOOKUP(C3201,{'2026'!B:B,'2026'!A:A},2,FALSE),""),
      ""
    )
  )
)</f>
        <v/>
      </c>
    </row>
    <row r="3202" ht="22.5" customHeight="1">
      <c r="A3202" s="350"/>
      <c r="B3202" s="350"/>
      <c r="C3202" s="350"/>
      <c r="D3202" s="350"/>
      <c r="E3202" s="350"/>
      <c r="F3202" s="350"/>
      <c r="G3202" s="350"/>
      <c r="H3202" s="350"/>
      <c r="I3202" s="350"/>
      <c r="J3202" s="350" t="str">
        <f t="array" ref="J3202">IF(C3202="","",
  IF(LEFT(C3202,4)="2025",
    IFERROR(VLOOKUP(C3202,{'2025'!B:B,'2025'!A:A},2,FALSE),""),
    IF(LEFT(C3202,4)="2026",
      IFERROR(VLOOKUP(C3202,{'2026'!B:B,'2026'!A:A},2,FALSE),""),
      ""
    )
  )
)</f>
        <v/>
      </c>
    </row>
    <row r="3203" ht="22.5" customHeight="1">
      <c r="A3203" s="350"/>
      <c r="B3203" s="350"/>
      <c r="C3203" s="350"/>
      <c r="D3203" s="350"/>
      <c r="E3203" s="350"/>
      <c r="F3203" s="350"/>
      <c r="G3203" s="350"/>
      <c r="H3203" s="350"/>
      <c r="I3203" s="350"/>
      <c r="J3203" s="350" t="str">
        <f t="array" ref="J3203">IF(C3203="","",
  IF(LEFT(C3203,4)="2025",
    IFERROR(VLOOKUP(C3203,{'2025'!B:B,'2025'!A:A},2,FALSE),""),
    IF(LEFT(C3203,4)="2026",
      IFERROR(VLOOKUP(C3203,{'2026'!B:B,'2026'!A:A},2,FALSE),""),
      ""
    )
  )
)</f>
        <v/>
      </c>
    </row>
    <row r="3204" ht="22.5" customHeight="1">
      <c r="A3204" s="350"/>
      <c r="B3204" s="350"/>
      <c r="C3204" s="350"/>
      <c r="D3204" s="350"/>
      <c r="E3204" s="350"/>
      <c r="F3204" s="350"/>
      <c r="G3204" s="350"/>
      <c r="H3204" s="350"/>
      <c r="I3204" s="350"/>
      <c r="J3204" s="350" t="str">
        <f t="array" ref="J3204">IF(C3204="","",
  IF(LEFT(C3204,4)="2025",
    IFERROR(VLOOKUP(C3204,{'2025'!B:B,'2025'!A:A},2,FALSE),""),
    IF(LEFT(C3204,4)="2026",
      IFERROR(VLOOKUP(C3204,{'2026'!B:B,'2026'!A:A},2,FALSE),""),
      ""
    )
  )
)</f>
        <v/>
      </c>
    </row>
    <row r="3205" ht="22.5" customHeight="1">
      <c r="A3205" s="350"/>
      <c r="B3205" s="350"/>
      <c r="C3205" s="350"/>
      <c r="D3205" s="350"/>
      <c r="E3205" s="350"/>
      <c r="F3205" s="350"/>
      <c r="G3205" s="350"/>
      <c r="H3205" s="350"/>
      <c r="I3205" s="350"/>
      <c r="J3205" s="350" t="str">
        <f t="array" ref="J3205">IF(C3205="","",
  IF(LEFT(C3205,4)="2025",
    IFERROR(VLOOKUP(C3205,{'2025'!B:B,'2025'!A:A},2,FALSE),""),
    IF(LEFT(C3205,4)="2026",
      IFERROR(VLOOKUP(C3205,{'2026'!B:B,'2026'!A:A},2,FALSE),""),
      ""
    )
  )
)</f>
        <v/>
      </c>
    </row>
    <row r="3206" ht="22.5" customHeight="1">
      <c r="A3206" s="350"/>
      <c r="B3206" s="350"/>
      <c r="C3206" s="350"/>
      <c r="D3206" s="350"/>
      <c r="E3206" s="350"/>
      <c r="F3206" s="350"/>
      <c r="G3206" s="350"/>
      <c r="H3206" s="350"/>
      <c r="I3206" s="350"/>
      <c r="J3206" s="350" t="str">
        <f t="array" ref="J3206">IF(C3206="","",
  IF(LEFT(C3206,4)="2025",
    IFERROR(VLOOKUP(C3206,{'2025'!B:B,'2025'!A:A},2,FALSE),""),
    IF(LEFT(C3206,4)="2026",
      IFERROR(VLOOKUP(C3206,{'2026'!B:B,'2026'!A:A},2,FALSE),""),
      ""
    )
  )
)</f>
        <v/>
      </c>
    </row>
    <row r="3207" ht="22.5" customHeight="1">
      <c r="A3207" s="350"/>
      <c r="B3207" s="350"/>
      <c r="C3207" s="350"/>
      <c r="D3207" s="350"/>
      <c r="E3207" s="350"/>
      <c r="F3207" s="350"/>
      <c r="G3207" s="350"/>
      <c r="H3207" s="350"/>
      <c r="I3207" s="350"/>
      <c r="J3207" s="350" t="str">
        <f t="array" ref="J3207">IF(C3207="","",
  IF(LEFT(C3207,4)="2025",
    IFERROR(VLOOKUP(C3207,{'2025'!B:B,'2025'!A:A},2,FALSE),""),
    IF(LEFT(C3207,4)="2026",
      IFERROR(VLOOKUP(C3207,{'2026'!B:B,'2026'!A:A},2,FALSE),""),
      ""
    )
  )
)</f>
        <v/>
      </c>
    </row>
    <row r="3208" ht="22.5" customHeight="1">
      <c r="A3208" s="350"/>
      <c r="B3208" s="350"/>
      <c r="C3208" s="350"/>
      <c r="D3208" s="350"/>
      <c r="E3208" s="350"/>
      <c r="F3208" s="350"/>
      <c r="G3208" s="350"/>
      <c r="H3208" s="350"/>
      <c r="I3208" s="350"/>
      <c r="J3208" s="350" t="str">
        <f t="array" ref="J3208">IF(C3208="","",
  IF(LEFT(C3208,4)="2025",
    IFERROR(VLOOKUP(C3208,{'2025'!B:B,'2025'!A:A},2,FALSE),""),
    IF(LEFT(C3208,4)="2026",
      IFERROR(VLOOKUP(C3208,{'2026'!B:B,'2026'!A:A},2,FALSE),""),
      ""
    )
  )
)</f>
        <v/>
      </c>
    </row>
    <row r="3209" ht="22.5" customHeight="1">
      <c r="A3209" s="350"/>
      <c r="B3209" s="350"/>
      <c r="C3209" s="350"/>
      <c r="D3209" s="350"/>
      <c r="E3209" s="350"/>
      <c r="F3209" s="350"/>
      <c r="G3209" s="350"/>
      <c r="H3209" s="350"/>
      <c r="I3209" s="350"/>
      <c r="J3209" s="350" t="str">
        <f t="array" ref="J3209">IF(C3209="","",
  IF(LEFT(C3209,4)="2025",
    IFERROR(VLOOKUP(C3209,{'2025'!B:B,'2025'!A:A},2,FALSE),""),
    IF(LEFT(C3209,4)="2026",
      IFERROR(VLOOKUP(C3209,{'2026'!B:B,'2026'!A:A},2,FALSE),""),
      ""
    )
  )
)</f>
        <v/>
      </c>
    </row>
    <row r="3210" ht="22.5" customHeight="1">
      <c r="A3210" s="350"/>
      <c r="B3210" s="350"/>
      <c r="C3210" s="350"/>
      <c r="D3210" s="350"/>
      <c r="E3210" s="350"/>
      <c r="F3210" s="350"/>
      <c r="G3210" s="350"/>
      <c r="H3210" s="350"/>
      <c r="I3210" s="350"/>
      <c r="J3210" s="350" t="str">
        <f t="array" ref="J3210">IF(C3210="","",
  IF(LEFT(C3210,4)="2025",
    IFERROR(VLOOKUP(C3210,{'2025'!B:B,'2025'!A:A},2,FALSE),""),
    IF(LEFT(C3210,4)="2026",
      IFERROR(VLOOKUP(C3210,{'2026'!B:B,'2026'!A:A},2,FALSE),""),
      ""
    )
  )
)</f>
        <v/>
      </c>
    </row>
    <row r="3211" ht="22.5" customHeight="1">
      <c r="A3211" s="350"/>
      <c r="B3211" s="350"/>
      <c r="C3211" s="350"/>
      <c r="D3211" s="350"/>
      <c r="E3211" s="350"/>
      <c r="F3211" s="350"/>
      <c r="G3211" s="350"/>
      <c r="H3211" s="350"/>
      <c r="I3211" s="350"/>
      <c r="J3211" s="350" t="str">
        <f t="array" ref="J3211">IF(C3211="","",
  IF(LEFT(C3211,4)="2025",
    IFERROR(VLOOKUP(C3211,{'2025'!B:B,'2025'!A:A},2,FALSE),""),
    IF(LEFT(C3211,4)="2026",
      IFERROR(VLOOKUP(C3211,{'2026'!B:B,'2026'!A:A},2,FALSE),""),
      ""
    )
  )
)</f>
        <v/>
      </c>
    </row>
    <row r="3212" ht="22.5" customHeight="1">
      <c r="A3212" s="350"/>
      <c r="B3212" s="350"/>
      <c r="C3212" s="350"/>
      <c r="D3212" s="350"/>
      <c r="E3212" s="350"/>
      <c r="F3212" s="350"/>
      <c r="G3212" s="350"/>
      <c r="H3212" s="350"/>
      <c r="I3212" s="350"/>
      <c r="J3212" s="350" t="str">
        <f t="array" ref="J3212">IF(C3212="","",
  IF(LEFT(C3212,4)="2025",
    IFERROR(VLOOKUP(C3212,{'2025'!B:B,'2025'!A:A},2,FALSE),""),
    IF(LEFT(C3212,4)="2026",
      IFERROR(VLOOKUP(C3212,{'2026'!B:B,'2026'!A:A},2,FALSE),""),
      ""
    )
  )
)</f>
        <v/>
      </c>
    </row>
    <row r="3213" ht="22.5" customHeight="1">
      <c r="A3213" s="350"/>
      <c r="B3213" s="350"/>
      <c r="C3213" s="350"/>
      <c r="D3213" s="350"/>
      <c r="E3213" s="350"/>
      <c r="F3213" s="350"/>
      <c r="G3213" s="350"/>
      <c r="H3213" s="350"/>
      <c r="I3213" s="350"/>
      <c r="J3213" s="350" t="str">
        <f t="array" ref="J3213">IF(C3213="","",
  IF(LEFT(C3213,4)="2025",
    IFERROR(VLOOKUP(C3213,{'2025'!B:B,'2025'!A:A},2,FALSE),""),
    IF(LEFT(C3213,4)="2026",
      IFERROR(VLOOKUP(C3213,{'2026'!B:B,'2026'!A:A},2,FALSE),""),
      ""
    )
  )
)</f>
        <v/>
      </c>
    </row>
    <row r="3214" ht="22.5" customHeight="1">
      <c r="A3214" s="350"/>
      <c r="B3214" s="350"/>
      <c r="C3214" s="350"/>
      <c r="D3214" s="350"/>
      <c r="E3214" s="350"/>
      <c r="F3214" s="350"/>
      <c r="G3214" s="350"/>
      <c r="H3214" s="350"/>
      <c r="I3214" s="350"/>
      <c r="J3214" s="350" t="str">
        <f t="array" ref="J3214">IF(C3214="","",
  IF(LEFT(C3214,4)="2025",
    IFERROR(VLOOKUP(C3214,{'2025'!B:B,'2025'!A:A},2,FALSE),""),
    IF(LEFT(C3214,4)="2026",
      IFERROR(VLOOKUP(C3214,{'2026'!B:B,'2026'!A:A},2,FALSE),""),
      ""
    )
  )
)</f>
        <v/>
      </c>
    </row>
    <row r="3215" ht="22.5" customHeight="1">
      <c r="A3215" s="350"/>
      <c r="B3215" s="350"/>
      <c r="C3215" s="350"/>
      <c r="D3215" s="350"/>
      <c r="E3215" s="350"/>
      <c r="F3215" s="350"/>
      <c r="G3215" s="350"/>
      <c r="H3215" s="350"/>
      <c r="I3215" s="350"/>
      <c r="J3215" s="350" t="str">
        <f t="array" ref="J3215">IF(C3215="","",
  IF(LEFT(C3215,4)="2025",
    IFERROR(VLOOKUP(C3215,{'2025'!B:B,'2025'!A:A},2,FALSE),""),
    IF(LEFT(C3215,4)="2026",
      IFERROR(VLOOKUP(C3215,{'2026'!B:B,'2026'!A:A},2,FALSE),""),
      ""
    )
  )
)</f>
        <v/>
      </c>
    </row>
    <row r="3216" ht="22.5" customHeight="1">
      <c r="A3216" s="350"/>
      <c r="B3216" s="350"/>
      <c r="C3216" s="350"/>
      <c r="D3216" s="350"/>
      <c r="E3216" s="350"/>
      <c r="F3216" s="350"/>
      <c r="G3216" s="350"/>
      <c r="H3216" s="350"/>
      <c r="I3216" s="350"/>
      <c r="J3216" s="350" t="str">
        <f t="array" ref="J3216">IF(C3216="","",
  IF(LEFT(C3216,4)="2025",
    IFERROR(VLOOKUP(C3216,{'2025'!B:B,'2025'!A:A},2,FALSE),""),
    IF(LEFT(C3216,4)="2026",
      IFERROR(VLOOKUP(C3216,{'2026'!B:B,'2026'!A:A},2,FALSE),""),
      ""
    )
  )
)</f>
        <v/>
      </c>
    </row>
    <row r="3217" ht="22.5" customHeight="1">
      <c r="A3217" s="350"/>
      <c r="B3217" s="350"/>
      <c r="C3217" s="350"/>
      <c r="D3217" s="350"/>
      <c r="E3217" s="350"/>
      <c r="F3217" s="350"/>
      <c r="G3217" s="350"/>
      <c r="H3217" s="350"/>
      <c r="I3217" s="350"/>
      <c r="J3217" s="350" t="str">
        <f t="array" ref="J3217">IF(C3217="","",
  IF(LEFT(C3217,4)="2025",
    IFERROR(VLOOKUP(C3217,{'2025'!B:B,'2025'!A:A},2,FALSE),""),
    IF(LEFT(C3217,4)="2026",
      IFERROR(VLOOKUP(C3217,{'2026'!B:B,'2026'!A:A},2,FALSE),""),
      ""
    )
  )
)</f>
        <v/>
      </c>
    </row>
    <row r="3218" ht="22.5" customHeight="1">
      <c r="A3218" s="350"/>
      <c r="B3218" s="350"/>
      <c r="C3218" s="350"/>
      <c r="D3218" s="350"/>
      <c r="E3218" s="350"/>
      <c r="F3218" s="350"/>
      <c r="G3218" s="350"/>
      <c r="H3218" s="350"/>
      <c r="I3218" s="350"/>
      <c r="J3218" s="350" t="str">
        <f t="array" ref="J3218">IF(C3218="","",
  IF(LEFT(C3218,4)="2025",
    IFERROR(VLOOKUP(C3218,{'2025'!B:B,'2025'!A:A},2,FALSE),""),
    IF(LEFT(C3218,4)="2026",
      IFERROR(VLOOKUP(C3218,{'2026'!B:B,'2026'!A:A},2,FALSE),""),
      ""
    )
  )
)</f>
        <v/>
      </c>
    </row>
    <row r="3219" ht="22.5" customHeight="1">
      <c r="A3219" s="350"/>
      <c r="B3219" s="350"/>
      <c r="C3219" s="350"/>
      <c r="D3219" s="350"/>
      <c r="E3219" s="350"/>
      <c r="F3219" s="350"/>
      <c r="G3219" s="350"/>
      <c r="H3219" s="350"/>
      <c r="I3219" s="350"/>
      <c r="J3219" s="350" t="str">
        <f t="array" ref="J3219">IF(C3219="","",
  IF(LEFT(C3219,4)="2025",
    IFERROR(VLOOKUP(C3219,{'2025'!B:B,'2025'!A:A},2,FALSE),""),
    IF(LEFT(C3219,4)="2026",
      IFERROR(VLOOKUP(C3219,{'2026'!B:B,'2026'!A:A},2,FALSE),""),
      ""
    )
  )
)</f>
        <v/>
      </c>
    </row>
    <row r="3220" ht="22.5" customHeight="1">
      <c r="A3220" s="350"/>
      <c r="B3220" s="350"/>
      <c r="C3220" s="350"/>
      <c r="D3220" s="350"/>
      <c r="E3220" s="350"/>
      <c r="F3220" s="350"/>
      <c r="G3220" s="350"/>
      <c r="H3220" s="350"/>
      <c r="I3220" s="350"/>
      <c r="J3220" s="350" t="str">
        <f t="array" ref="J3220">IF(C3220="","",
  IF(LEFT(C3220,4)="2025",
    IFERROR(VLOOKUP(C3220,{'2025'!B:B,'2025'!A:A},2,FALSE),""),
    IF(LEFT(C3220,4)="2026",
      IFERROR(VLOOKUP(C3220,{'2026'!B:B,'2026'!A:A},2,FALSE),""),
      ""
    )
  )
)</f>
        <v/>
      </c>
    </row>
    <row r="3221" ht="22.5" customHeight="1">
      <c r="A3221" s="350"/>
      <c r="B3221" s="350"/>
      <c r="C3221" s="350"/>
      <c r="D3221" s="350"/>
      <c r="E3221" s="350"/>
      <c r="F3221" s="350"/>
      <c r="G3221" s="350"/>
      <c r="H3221" s="350"/>
      <c r="I3221" s="350"/>
      <c r="J3221" s="350" t="str">
        <f t="array" ref="J3221">IF(C3221="","",
  IF(LEFT(C3221,4)="2025",
    IFERROR(VLOOKUP(C3221,{'2025'!B:B,'2025'!A:A},2,FALSE),""),
    IF(LEFT(C3221,4)="2026",
      IFERROR(VLOOKUP(C3221,{'2026'!B:B,'2026'!A:A},2,FALSE),""),
      ""
    )
  )
)</f>
        <v/>
      </c>
    </row>
    <row r="3222" ht="22.5" customHeight="1">
      <c r="A3222" s="350"/>
      <c r="B3222" s="350"/>
      <c r="C3222" s="350"/>
      <c r="D3222" s="350"/>
      <c r="E3222" s="350"/>
      <c r="F3222" s="350"/>
      <c r="G3222" s="350"/>
      <c r="H3222" s="350"/>
      <c r="I3222" s="350"/>
      <c r="J3222" s="350" t="str">
        <f t="array" ref="J3222">IF(C3222="","",
  IF(LEFT(C3222,4)="2025",
    IFERROR(VLOOKUP(C3222,{'2025'!B:B,'2025'!A:A},2,FALSE),""),
    IF(LEFT(C3222,4)="2026",
      IFERROR(VLOOKUP(C3222,{'2026'!B:B,'2026'!A:A},2,FALSE),""),
      ""
    )
  )
)</f>
        <v/>
      </c>
    </row>
    <row r="3223" ht="22.5" customHeight="1">
      <c r="A3223" s="350"/>
      <c r="B3223" s="350"/>
      <c r="C3223" s="350"/>
      <c r="D3223" s="350"/>
      <c r="E3223" s="350"/>
      <c r="F3223" s="350"/>
      <c r="G3223" s="350"/>
      <c r="H3223" s="350"/>
      <c r="I3223" s="350"/>
      <c r="J3223" s="350" t="str">
        <f t="array" ref="J3223">IF(C3223="","",
  IF(LEFT(C3223,4)="2025",
    IFERROR(VLOOKUP(C3223,{'2025'!B:B,'2025'!A:A},2,FALSE),""),
    IF(LEFT(C3223,4)="2026",
      IFERROR(VLOOKUP(C3223,{'2026'!B:B,'2026'!A:A},2,FALSE),""),
      ""
    )
  )
)</f>
        <v/>
      </c>
    </row>
    <row r="3224" ht="22.5" customHeight="1">
      <c r="A3224" s="350"/>
      <c r="B3224" s="350"/>
      <c r="C3224" s="350"/>
      <c r="D3224" s="350"/>
      <c r="E3224" s="350"/>
      <c r="F3224" s="350"/>
      <c r="G3224" s="350"/>
      <c r="H3224" s="350"/>
      <c r="I3224" s="350"/>
      <c r="J3224" s="350" t="str">
        <f t="array" ref="J3224">IF(C3224="","",
  IF(LEFT(C3224,4)="2025",
    IFERROR(VLOOKUP(C3224,{'2025'!B:B,'2025'!A:A},2,FALSE),""),
    IF(LEFT(C3224,4)="2026",
      IFERROR(VLOOKUP(C3224,{'2026'!B:B,'2026'!A:A},2,FALSE),""),
      ""
    )
  )
)</f>
        <v/>
      </c>
    </row>
    <row r="3225" ht="22.5" customHeight="1">
      <c r="A3225" s="350"/>
      <c r="B3225" s="350"/>
      <c r="C3225" s="350"/>
      <c r="D3225" s="350"/>
      <c r="E3225" s="350"/>
      <c r="F3225" s="350"/>
      <c r="G3225" s="350"/>
      <c r="H3225" s="350"/>
      <c r="I3225" s="350"/>
      <c r="J3225" s="350" t="str">
        <f t="array" ref="J3225">IF(C3225="","",
  IF(LEFT(C3225,4)="2025",
    IFERROR(VLOOKUP(C3225,{'2025'!B:B,'2025'!A:A},2,FALSE),""),
    IF(LEFT(C3225,4)="2026",
      IFERROR(VLOOKUP(C3225,{'2026'!B:B,'2026'!A:A},2,FALSE),""),
      ""
    )
  )
)</f>
        <v/>
      </c>
    </row>
    <row r="3226" ht="22.5" customHeight="1">
      <c r="A3226" s="350"/>
      <c r="B3226" s="350"/>
      <c r="C3226" s="350"/>
      <c r="D3226" s="350"/>
      <c r="E3226" s="350"/>
      <c r="F3226" s="350"/>
      <c r="G3226" s="350"/>
      <c r="H3226" s="350"/>
      <c r="I3226" s="350"/>
      <c r="J3226" s="350" t="str">
        <f t="array" ref="J3226">IF(C3226="","",
  IF(LEFT(C3226,4)="2025",
    IFERROR(VLOOKUP(C3226,{'2025'!B:B,'2025'!A:A},2,FALSE),""),
    IF(LEFT(C3226,4)="2026",
      IFERROR(VLOOKUP(C3226,{'2026'!B:B,'2026'!A:A},2,FALSE),""),
      ""
    )
  )
)</f>
        <v/>
      </c>
    </row>
    <row r="3227" ht="22.5" customHeight="1">
      <c r="A3227" s="350"/>
      <c r="B3227" s="350"/>
      <c r="C3227" s="350"/>
      <c r="D3227" s="350"/>
      <c r="E3227" s="350"/>
      <c r="F3227" s="350"/>
      <c r="G3227" s="350"/>
      <c r="H3227" s="350"/>
      <c r="I3227" s="350"/>
      <c r="J3227" s="350" t="str">
        <f t="array" ref="J3227">IF(C3227="","",
  IF(LEFT(C3227,4)="2025",
    IFERROR(VLOOKUP(C3227,{'2025'!B:B,'2025'!A:A},2,FALSE),""),
    IF(LEFT(C3227,4)="2026",
      IFERROR(VLOOKUP(C3227,{'2026'!B:B,'2026'!A:A},2,FALSE),""),
      ""
    )
  )
)</f>
        <v/>
      </c>
    </row>
    <row r="3228" ht="22.5" customHeight="1">
      <c r="A3228" s="350"/>
      <c r="B3228" s="350"/>
      <c r="C3228" s="350"/>
      <c r="D3228" s="350"/>
      <c r="E3228" s="350"/>
      <c r="F3228" s="350"/>
      <c r="G3228" s="350"/>
      <c r="H3228" s="350"/>
      <c r="I3228" s="350"/>
      <c r="J3228" s="350" t="str">
        <f t="array" ref="J3228">IF(C3228="","",
  IF(LEFT(C3228,4)="2025",
    IFERROR(VLOOKUP(C3228,{'2025'!B:B,'2025'!A:A},2,FALSE),""),
    IF(LEFT(C3228,4)="2026",
      IFERROR(VLOOKUP(C3228,{'2026'!B:B,'2026'!A:A},2,FALSE),""),
      ""
    )
  )
)</f>
        <v/>
      </c>
    </row>
    <row r="3229" ht="22.5" customHeight="1">
      <c r="A3229" s="350"/>
      <c r="B3229" s="350"/>
      <c r="C3229" s="350"/>
      <c r="D3229" s="350"/>
      <c r="E3229" s="350"/>
      <c r="F3229" s="350"/>
      <c r="G3229" s="350"/>
      <c r="H3229" s="350"/>
      <c r="I3229" s="350"/>
      <c r="J3229" s="350" t="str">
        <f t="array" ref="J3229">IF(C3229="","",
  IF(LEFT(C3229,4)="2025",
    IFERROR(VLOOKUP(C3229,{'2025'!B:B,'2025'!A:A},2,FALSE),""),
    IF(LEFT(C3229,4)="2026",
      IFERROR(VLOOKUP(C3229,{'2026'!B:B,'2026'!A:A},2,FALSE),""),
      ""
    )
  )
)</f>
        <v/>
      </c>
    </row>
    <row r="3230" ht="22.5" customHeight="1">
      <c r="A3230" s="350"/>
      <c r="B3230" s="350"/>
      <c r="C3230" s="350"/>
      <c r="D3230" s="350"/>
      <c r="E3230" s="350"/>
      <c r="F3230" s="350"/>
      <c r="G3230" s="350"/>
      <c r="H3230" s="350"/>
      <c r="I3230" s="350"/>
      <c r="J3230" s="350" t="str">
        <f t="array" ref="J3230">IF(C3230="","",
  IF(LEFT(C3230,4)="2025",
    IFERROR(VLOOKUP(C3230,{'2025'!B:B,'2025'!A:A},2,FALSE),""),
    IF(LEFT(C3230,4)="2026",
      IFERROR(VLOOKUP(C3230,{'2026'!B:B,'2026'!A:A},2,FALSE),""),
      ""
    )
  )
)</f>
        <v/>
      </c>
    </row>
    <row r="3231" ht="22.5" customHeight="1">
      <c r="A3231" s="350"/>
      <c r="B3231" s="350"/>
      <c r="C3231" s="350"/>
      <c r="D3231" s="350"/>
      <c r="E3231" s="350"/>
      <c r="F3231" s="350"/>
      <c r="G3231" s="350"/>
      <c r="H3231" s="350"/>
      <c r="I3231" s="350"/>
      <c r="J3231" s="350" t="str">
        <f t="array" ref="J3231">IF(C3231="","",
  IF(LEFT(C3231,4)="2025",
    IFERROR(VLOOKUP(C3231,{'2025'!B:B,'2025'!A:A},2,FALSE),""),
    IF(LEFT(C3231,4)="2026",
      IFERROR(VLOOKUP(C3231,{'2026'!B:B,'2026'!A:A},2,FALSE),""),
      ""
    )
  )
)</f>
        <v/>
      </c>
    </row>
    <row r="3232" ht="22.5" customHeight="1">
      <c r="A3232" s="350"/>
      <c r="B3232" s="350"/>
      <c r="C3232" s="350"/>
      <c r="D3232" s="350"/>
      <c r="E3232" s="350"/>
      <c r="F3232" s="350"/>
      <c r="G3232" s="350"/>
      <c r="H3232" s="350"/>
      <c r="I3232" s="350"/>
      <c r="J3232" s="350" t="str">
        <f t="array" ref="J3232">IF(C3232="","",
  IF(LEFT(C3232,4)="2025",
    IFERROR(VLOOKUP(C3232,{'2025'!B:B,'2025'!A:A},2,FALSE),""),
    IF(LEFT(C3232,4)="2026",
      IFERROR(VLOOKUP(C3232,{'2026'!B:B,'2026'!A:A},2,FALSE),""),
      ""
    )
  )
)</f>
        <v/>
      </c>
    </row>
    <row r="3233" ht="22.5" customHeight="1">
      <c r="A3233" s="350"/>
      <c r="B3233" s="350"/>
      <c r="C3233" s="350"/>
      <c r="D3233" s="350"/>
      <c r="E3233" s="350"/>
      <c r="F3233" s="350"/>
      <c r="G3233" s="350"/>
      <c r="H3233" s="350"/>
      <c r="I3233" s="350"/>
      <c r="J3233" s="350" t="str">
        <f t="array" ref="J3233">IF(C3233="","",
  IF(LEFT(C3233,4)="2025",
    IFERROR(VLOOKUP(C3233,{'2025'!B:B,'2025'!A:A},2,FALSE),""),
    IF(LEFT(C3233,4)="2026",
      IFERROR(VLOOKUP(C3233,{'2026'!B:B,'2026'!A:A},2,FALSE),""),
      ""
    )
  )
)</f>
        <v/>
      </c>
    </row>
    <row r="3234" ht="22.5" customHeight="1">
      <c r="A3234" s="350"/>
      <c r="B3234" s="350"/>
      <c r="C3234" s="350"/>
      <c r="D3234" s="350"/>
      <c r="E3234" s="350"/>
      <c r="F3234" s="350"/>
      <c r="G3234" s="350"/>
      <c r="H3234" s="350"/>
      <c r="I3234" s="350"/>
      <c r="J3234" s="350" t="str">
        <f t="array" ref="J3234">IF(C3234="","",
  IF(LEFT(C3234,4)="2025",
    IFERROR(VLOOKUP(C3234,{'2025'!B:B,'2025'!A:A},2,FALSE),""),
    IF(LEFT(C3234,4)="2026",
      IFERROR(VLOOKUP(C3234,{'2026'!B:B,'2026'!A:A},2,FALSE),""),
      ""
    )
  )
)</f>
        <v/>
      </c>
    </row>
    <row r="3235" ht="22.5" customHeight="1">
      <c r="A3235" s="350"/>
      <c r="B3235" s="350"/>
      <c r="C3235" s="350"/>
      <c r="D3235" s="350"/>
      <c r="E3235" s="350"/>
      <c r="F3235" s="350"/>
      <c r="G3235" s="350"/>
      <c r="H3235" s="350"/>
      <c r="I3235" s="350"/>
      <c r="J3235" s="350" t="str">
        <f t="array" ref="J3235">IF(C3235="","",
  IF(LEFT(C3235,4)="2025",
    IFERROR(VLOOKUP(C3235,{'2025'!B:B,'2025'!A:A},2,FALSE),""),
    IF(LEFT(C3235,4)="2026",
      IFERROR(VLOOKUP(C3235,{'2026'!B:B,'2026'!A:A},2,FALSE),""),
      ""
    )
  )
)</f>
        <v/>
      </c>
    </row>
    <row r="3236" ht="22.5" customHeight="1">
      <c r="A3236" s="350"/>
      <c r="B3236" s="350"/>
      <c r="C3236" s="350"/>
      <c r="D3236" s="350"/>
      <c r="E3236" s="350"/>
      <c r="F3236" s="350"/>
      <c r="G3236" s="350"/>
      <c r="H3236" s="350"/>
      <c r="I3236" s="350"/>
      <c r="J3236" s="350" t="str">
        <f t="array" ref="J3236">IF(C3236="","",
  IF(LEFT(C3236,4)="2025",
    IFERROR(VLOOKUP(C3236,{'2025'!B:B,'2025'!A:A},2,FALSE),""),
    IF(LEFT(C3236,4)="2026",
      IFERROR(VLOOKUP(C3236,{'2026'!B:B,'2026'!A:A},2,FALSE),""),
      ""
    )
  )
)</f>
        <v/>
      </c>
    </row>
    <row r="3237" ht="22.5" customHeight="1">
      <c r="A3237" s="350"/>
      <c r="B3237" s="350"/>
      <c r="C3237" s="350"/>
      <c r="D3237" s="350"/>
      <c r="E3237" s="350"/>
      <c r="F3237" s="350"/>
      <c r="G3237" s="350"/>
      <c r="H3237" s="350"/>
      <c r="I3237" s="350"/>
      <c r="J3237" s="350" t="str">
        <f t="array" ref="J3237">IF(C3237="","",
  IF(LEFT(C3237,4)="2025",
    IFERROR(VLOOKUP(C3237,{'2025'!B:B,'2025'!A:A},2,FALSE),""),
    IF(LEFT(C3237,4)="2026",
      IFERROR(VLOOKUP(C3237,{'2026'!B:B,'2026'!A:A},2,FALSE),""),
      ""
    )
  )
)</f>
        <v/>
      </c>
    </row>
    <row r="3238" ht="22.5" customHeight="1">
      <c r="A3238" s="350"/>
      <c r="B3238" s="350"/>
      <c r="C3238" s="350"/>
      <c r="D3238" s="350"/>
      <c r="E3238" s="350"/>
      <c r="F3238" s="350"/>
      <c r="G3238" s="350"/>
      <c r="H3238" s="350"/>
      <c r="I3238" s="350"/>
      <c r="J3238" s="350" t="str">
        <f t="array" ref="J3238">IF(C3238="","",
  IF(LEFT(C3238,4)="2025",
    IFERROR(VLOOKUP(C3238,{'2025'!B:B,'2025'!A:A},2,FALSE),""),
    IF(LEFT(C3238,4)="2026",
      IFERROR(VLOOKUP(C3238,{'2026'!B:B,'2026'!A:A},2,FALSE),""),
      ""
    )
  )
)</f>
        <v/>
      </c>
    </row>
    <row r="3239" ht="22.5" customHeight="1">
      <c r="A3239" s="350"/>
      <c r="B3239" s="350"/>
      <c r="C3239" s="350"/>
      <c r="D3239" s="350"/>
      <c r="E3239" s="350"/>
      <c r="F3239" s="350"/>
      <c r="G3239" s="350"/>
      <c r="H3239" s="350"/>
      <c r="I3239" s="350"/>
      <c r="J3239" s="350" t="str">
        <f t="array" ref="J3239">IF(C3239="","",
  IF(LEFT(C3239,4)="2025",
    IFERROR(VLOOKUP(C3239,{'2025'!B:B,'2025'!A:A},2,FALSE),""),
    IF(LEFT(C3239,4)="2026",
      IFERROR(VLOOKUP(C3239,{'2026'!B:B,'2026'!A:A},2,FALSE),""),
      ""
    )
  )
)</f>
        <v/>
      </c>
    </row>
    <row r="3240" ht="22.5" customHeight="1">
      <c r="A3240" s="350"/>
      <c r="B3240" s="350"/>
      <c r="C3240" s="350"/>
      <c r="D3240" s="350"/>
      <c r="E3240" s="350"/>
      <c r="F3240" s="350"/>
      <c r="G3240" s="350"/>
      <c r="H3240" s="350"/>
      <c r="I3240" s="350"/>
      <c r="J3240" s="350" t="str">
        <f t="array" ref="J3240">IF(C3240="","",
  IF(LEFT(C3240,4)="2025",
    IFERROR(VLOOKUP(C3240,{'2025'!B:B,'2025'!A:A},2,FALSE),""),
    IF(LEFT(C3240,4)="2026",
      IFERROR(VLOOKUP(C3240,{'2026'!B:B,'2026'!A:A},2,FALSE),""),
      ""
    )
  )
)</f>
        <v/>
      </c>
    </row>
    <row r="3241" ht="22.5" customHeight="1">
      <c r="A3241" s="350"/>
      <c r="B3241" s="350"/>
      <c r="C3241" s="350"/>
      <c r="D3241" s="350"/>
      <c r="E3241" s="350"/>
      <c r="F3241" s="350"/>
      <c r="G3241" s="350"/>
      <c r="H3241" s="350"/>
      <c r="I3241" s="350"/>
      <c r="J3241" s="350" t="str">
        <f t="array" ref="J3241">IF(C3241="","",
  IF(LEFT(C3241,4)="2025",
    IFERROR(VLOOKUP(C3241,{'2025'!B:B,'2025'!A:A},2,FALSE),""),
    IF(LEFT(C3241,4)="2026",
      IFERROR(VLOOKUP(C3241,{'2026'!B:B,'2026'!A:A},2,FALSE),""),
      ""
    )
  )
)</f>
        <v/>
      </c>
    </row>
    <row r="3242" ht="22.5" customHeight="1">
      <c r="A3242" s="350"/>
      <c r="B3242" s="350"/>
      <c r="C3242" s="350"/>
      <c r="D3242" s="350"/>
      <c r="E3242" s="350"/>
      <c r="F3242" s="350"/>
      <c r="G3242" s="350"/>
      <c r="H3242" s="350"/>
      <c r="I3242" s="350"/>
      <c r="J3242" s="350" t="str">
        <f t="array" ref="J3242">IF(C3242="","",
  IF(LEFT(C3242,4)="2025",
    IFERROR(VLOOKUP(C3242,{'2025'!B:B,'2025'!A:A},2,FALSE),""),
    IF(LEFT(C3242,4)="2026",
      IFERROR(VLOOKUP(C3242,{'2026'!B:B,'2026'!A:A},2,FALSE),""),
      ""
    )
  )
)</f>
        <v/>
      </c>
    </row>
    <row r="3243" ht="22.5" customHeight="1">
      <c r="A3243" s="350"/>
      <c r="B3243" s="350"/>
      <c r="C3243" s="350"/>
      <c r="D3243" s="350"/>
      <c r="E3243" s="350"/>
      <c r="F3243" s="350"/>
      <c r="G3243" s="350"/>
      <c r="H3243" s="350"/>
      <c r="I3243" s="350"/>
      <c r="J3243" s="350" t="str">
        <f t="array" ref="J3243">IF(C3243="","",
  IF(LEFT(C3243,4)="2025",
    IFERROR(VLOOKUP(C3243,{'2025'!B:B,'2025'!A:A},2,FALSE),""),
    IF(LEFT(C3243,4)="2026",
      IFERROR(VLOOKUP(C3243,{'2026'!B:B,'2026'!A:A},2,FALSE),""),
      ""
    )
  )
)</f>
        <v/>
      </c>
    </row>
    <row r="3244" ht="22.5" customHeight="1">
      <c r="A3244" s="350"/>
      <c r="B3244" s="350"/>
      <c r="C3244" s="350"/>
      <c r="D3244" s="350"/>
      <c r="E3244" s="350"/>
      <c r="F3244" s="350"/>
      <c r="G3244" s="350"/>
      <c r="H3244" s="350"/>
      <c r="I3244" s="350"/>
      <c r="J3244" s="350" t="str">
        <f t="array" ref="J3244">IF(C3244="","",
  IF(LEFT(C3244,4)="2025",
    IFERROR(VLOOKUP(C3244,{'2025'!B:B,'2025'!A:A},2,FALSE),""),
    IF(LEFT(C3244,4)="2026",
      IFERROR(VLOOKUP(C3244,{'2026'!B:B,'2026'!A:A},2,FALSE),""),
      ""
    )
  )
)</f>
        <v/>
      </c>
    </row>
    <row r="3245" ht="22.5" customHeight="1">
      <c r="A3245" s="350"/>
      <c r="B3245" s="350"/>
      <c r="C3245" s="350"/>
      <c r="D3245" s="350"/>
      <c r="E3245" s="350"/>
      <c r="F3245" s="350"/>
      <c r="G3245" s="350"/>
      <c r="H3245" s="350"/>
      <c r="I3245" s="350"/>
      <c r="J3245" s="350" t="str">
        <f t="array" ref="J3245">IF(C3245="","",
  IF(LEFT(C3245,4)="2025",
    IFERROR(VLOOKUP(C3245,{'2025'!B:B,'2025'!A:A},2,FALSE),""),
    IF(LEFT(C3245,4)="2026",
      IFERROR(VLOOKUP(C3245,{'2026'!B:B,'2026'!A:A},2,FALSE),""),
      ""
    )
  )
)</f>
        <v/>
      </c>
    </row>
    <row r="3246" ht="22.5" customHeight="1">
      <c r="A3246" s="350"/>
      <c r="B3246" s="350"/>
      <c r="C3246" s="350"/>
      <c r="D3246" s="350"/>
      <c r="E3246" s="350"/>
      <c r="F3246" s="350"/>
      <c r="G3246" s="350"/>
      <c r="H3246" s="350"/>
      <c r="I3246" s="350"/>
      <c r="J3246" s="350" t="str">
        <f t="array" ref="J3246">IF(C3246="","",
  IF(LEFT(C3246,4)="2025",
    IFERROR(VLOOKUP(C3246,{'2025'!B:B,'2025'!A:A},2,FALSE),""),
    IF(LEFT(C3246,4)="2026",
      IFERROR(VLOOKUP(C3246,{'2026'!B:B,'2026'!A:A},2,FALSE),""),
      ""
    )
  )
)</f>
        <v/>
      </c>
    </row>
    <row r="3247" ht="22.5" customHeight="1">
      <c r="A3247" s="350"/>
      <c r="B3247" s="350"/>
      <c r="C3247" s="350"/>
      <c r="D3247" s="350"/>
      <c r="E3247" s="350"/>
      <c r="F3247" s="350"/>
      <c r="G3247" s="350"/>
      <c r="H3247" s="350"/>
      <c r="I3247" s="350"/>
      <c r="J3247" s="350" t="str">
        <f t="array" ref="J3247">IF(C3247="","",
  IF(LEFT(C3247,4)="2025",
    IFERROR(VLOOKUP(C3247,{'2025'!B:B,'2025'!A:A},2,FALSE),""),
    IF(LEFT(C3247,4)="2026",
      IFERROR(VLOOKUP(C3247,{'2026'!B:B,'2026'!A:A},2,FALSE),""),
      ""
    )
  )
)</f>
        <v/>
      </c>
    </row>
    <row r="3248" ht="22.5" customHeight="1">
      <c r="A3248" s="350"/>
      <c r="B3248" s="350"/>
      <c r="C3248" s="350"/>
      <c r="D3248" s="350"/>
      <c r="E3248" s="350"/>
      <c r="F3248" s="350"/>
      <c r="G3248" s="350"/>
      <c r="H3248" s="350"/>
      <c r="I3248" s="350"/>
      <c r="J3248" s="350" t="str">
        <f t="array" ref="J3248">IF(C3248="","",
  IF(LEFT(C3248,4)="2025",
    IFERROR(VLOOKUP(C3248,{'2025'!B:B,'2025'!A:A},2,FALSE),""),
    IF(LEFT(C3248,4)="2026",
      IFERROR(VLOOKUP(C3248,{'2026'!B:B,'2026'!A:A},2,FALSE),""),
      ""
    )
  )
)</f>
        <v/>
      </c>
    </row>
    <row r="3249" ht="22.5" customHeight="1">
      <c r="A3249" s="350"/>
      <c r="B3249" s="350"/>
      <c r="C3249" s="350"/>
      <c r="D3249" s="350"/>
      <c r="E3249" s="350"/>
      <c r="F3249" s="350"/>
      <c r="G3249" s="350"/>
      <c r="H3249" s="350"/>
      <c r="I3249" s="350"/>
      <c r="J3249" s="350" t="str">
        <f t="array" ref="J3249">IF(C3249="","",
  IF(LEFT(C3249,4)="2025",
    IFERROR(VLOOKUP(C3249,{'2025'!B:B,'2025'!A:A},2,FALSE),""),
    IF(LEFT(C3249,4)="2026",
      IFERROR(VLOOKUP(C3249,{'2026'!B:B,'2026'!A:A},2,FALSE),""),
      ""
    )
  )
)</f>
        <v/>
      </c>
    </row>
    <row r="3250" ht="22.5" customHeight="1">
      <c r="A3250" s="350"/>
      <c r="B3250" s="350"/>
      <c r="C3250" s="350"/>
      <c r="D3250" s="350"/>
      <c r="E3250" s="350"/>
      <c r="F3250" s="350"/>
      <c r="G3250" s="350"/>
      <c r="H3250" s="350"/>
      <c r="I3250" s="350"/>
      <c r="J3250" s="350" t="str">
        <f t="array" ref="J3250">IF(C3250="","",
  IF(LEFT(C3250,4)="2025",
    IFERROR(VLOOKUP(C3250,{'2025'!B:B,'2025'!A:A},2,FALSE),""),
    IF(LEFT(C3250,4)="2026",
      IFERROR(VLOOKUP(C3250,{'2026'!B:B,'2026'!A:A},2,FALSE),""),
      ""
    )
  )
)</f>
        <v/>
      </c>
    </row>
    <row r="3251" ht="22.5" customHeight="1">
      <c r="A3251" s="350"/>
      <c r="B3251" s="350"/>
      <c r="C3251" s="350"/>
      <c r="D3251" s="350"/>
      <c r="E3251" s="350"/>
      <c r="F3251" s="350"/>
      <c r="G3251" s="350"/>
      <c r="H3251" s="350"/>
      <c r="I3251" s="350"/>
      <c r="J3251" s="350" t="str">
        <f t="array" ref="J3251">IF(C3251="","",
  IF(LEFT(C3251,4)="2025",
    IFERROR(VLOOKUP(C3251,{'2025'!B:B,'2025'!A:A},2,FALSE),""),
    IF(LEFT(C3251,4)="2026",
      IFERROR(VLOOKUP(C3251,{'2026'!B:B,'2026'!A:A},2,FALSE),""),
      ""
    )
  )
)</f>
        <v/>
      </c>
    </row>
    <row r="3252" ht="22.5" customHeight="1">
      <c r="A3252" s="350"/>
      <c r="B3252" s="350"/>
      <c r="C3252" s="350"/>
      <c r="D3252" s="350"/>
      <c r="E3252" s="350"/>
      <c r="F3252" s="350"/>
      <c r="G3252" s="350"/>
      <c r="H3252" s="350"/>
      <c r="I3252" s="350"/>
      <c r="J3252" s="350" t="str">
        <f t="array" ref="J3252">IF(C3252="","",
  IF(LEFT(C3252,4)="2025",
    IFERROR(VLOOKUP(C3252,{'2025'!B:B,'2025'!A:A},2,FALSE),""),
    IF(LEFT(C3252,4)="2026",
      IFERROR(VLOOKUP(C3252,{'2026'!B:B,'2026'!A:A},2,FALSE),""),
      ""
    )
  )
)</f>
        <v/>
      </c>
    </row>
    <row r="3253" ht="22.5" customHeight="1">
      <c r="A3253" s="350"/>
      <c r="B3253" s="350"/>
      <c r="C3253" s="350"/>
      <c r="D3253" s="350"/>
      <c r="E3253" s="350"/>
      <c r="F3253" s="350"/>
      <c r="G3253" s="350"/>
      <c r="H3253" s="350"/>
      <c r="I3253" s="350"/>
      <c r="J3253" s="350" t="str">
        <f t="array" ref="J3253">IF(C3253="","",
  IF(LEFT(C3253,4)="2025",
    IFERROR(VLOOKUP(C3253,{'2025'!B:B,'2025'!A:A},2,FALSE),""),
    IF(LEFT(C3253,4)="2026",
      IFERROR(VLOOKUP(C3253,{'2026'!B:B,'2026'!A:A},2,FALSE),""),
      ""
    )
  )
)</f>
        <v/>
      </c>
    </row>
    <row r="3254" ht="22.5" customHeight="1">
      <c r="A3254" s="350"/>
      <c r="B3254" s="350"/>
      <c r="C3254" s="350"/>
      <c r="D3254" s="350"/>
      <c r="E3254" s="350"/>
      <c r="F3254" s="350"/>
      <c r="G3254" s="350"/>
      <c r="H3254" s="350"/>
      <c r="I3254" s="350"/>
      <c r="J3254" s="350" t="str">
        <f t="array" ref="J3254">IF(C3254="","",
  IF(LEFT(C3254,4)="2025",
    IFERROR(VLOOKUP(C3254,{'2025'!B:B,'2025'!A:A},2,FALSE),""),
    IF(LEFT(C3254,4)="2026",
      IFERROR(VLOOKUP(C3254,{'2026'!B:B,'2026'!A:A},2,FALSE),""),
      ""
    )
  )
)</f>
        <v/>
      </c>
    </row>
    <row r="3255" ht="22.5" customHeight="1">
      <c r="A3255" s="350"/>
      <c r="B3255" s="350"/>
      <c r="C3255" s="350"/>
      <c r="D3255" s="350"/>
      <c r="E3255" s="350"/>
      <c r="F3255" s="350"/>
      <c r="G3255" s="350"/>
      <c r="H3255" s="350"/>
      <c r="I3255" s="350"/>
      <c r="J3255" s="350" t="str">
        <f t="array" ref="J3255">IF(C3255="","",
  IF(LEFT(C3255,4)="2025",
    IFERROR(VLOOKUP(C3255,{'2025'!B:B,'2025'!A:A},2,FALSE),""),
    IF(LEFT(C3255,4)="2026",
      IFERROR(VLOOKUP(C3255,{'2026'!B:B,'2026'!A:A},2,FALSE),""),
      ""
    )
  )
)</f>
        <v/>
      </c>
    </row>
    <row r="3256" ht="22.5" customHeight="1">
      <c r="A3256" s="350"/>
      <c r="B3256" s="350"/>
      <c r="C3256" s="350"/>
      <c r="D3256" s="350"/>
      <c r="E3256" s="350"/>
      <c r="F3256" s="350"/>
      <c r="G3256" s="350"/>
      <c r="H3256" s="350"/>
      <c r="I3256" s="350"/>
      <c r="J3256" s="350" t="str">
        <f t="array" ref="J3256">IF(C3256="","",
  IF(LEFT(C3256,4)="2025",
    IFERROR(VLOOKUP(C3256,{'2025'!B:B,'2025'!A:A},2,FALSE),""),
    IF(LEFT(C3256,4)="2026",
      IFERROR(VLOOKUP(C3256,{'2026'!B:B,'2026'!A:A},2,FALSE),""),
      ""
    )
  )
)</f>
        <v/>
      </c>
    </row>
    <row r="3257" ht="22.5" customHeight="1">
      <c r="A3257" s="350"/>
      <c r="B3257" s="350"/>
      <c r="C3257" s="350"/>
      <c r="D3257" s="350"/>
      <c r="E3257" s="350"/>
      <c r="F3257" s="350"/>
      <c r="G3257" s="350"/>
      <c r="H3257" s="350"/>
      <c r="I3257" s="350"/>
      <c r="J3257" s="350" t="str">
        <f t="array" ref="J3257">IF(C3257="","",
  IF(LEFT(C3257,4)="2025",
    IFERROR(VLOOKUP(C3257,{'2025'!B:B,'2025'!A:A},2,FALSE),""),
    IF(LEFT(C3257,4)="2026",
      IFERROR(VLOOKUP(C3257,{'2026'!B:B,'2026'!A:A},2,FALSE),""),
      ""
    )
  )
)</f>
        <v/>
      </c>
    </row>
    <row r="3258" ht="22.5" customHeight="1">
      <c r="A3258" s="350"/>
      <c r="B3258" s="350"/>
      <c r="C3258" s="350"/>
      <c r="D3258" s="350"/>
      <c r="E3258" s="350"/>
      <c r="F3258" s="350"/>
      <c r="G3258" s="350"/>
      <c r="H3258" s="350"/>
      <c r="I3258" s="350"/>
      <c r="J3258" s="350" t="str">
        <f t="array" ref="J3258">IF(C3258="","",
  IF(LEFT(C3258,4)="2025",
    IFERROR(VLOOKUP(C3258,{'2025'!B:B,'2025'!A:A},2,FALSE),""),
    IF(LEFT(C3258,4)="2026",
      IFERROR(VLOOKUP(C3258,{'2026'!B:B,'2026'!A:A},2,FALSE),""),
      ""
    )
  )
)</f>
        <v/>
      </c>
    </row>
    <row r="3259" ht="22.5" customHeight="1">
      <c r="A3259" s="350"/>
      <c r="B3259" s="350"/>
      <c r="C3259" s="350"/>
      <c r="D3259" s="350"/>
      <c r="E3259" s="350"/>
      <c r="F3259" s="350"/>
      <c r="G3259" s="350"/>
      <c r="H3259" s="350"/>
      <c r="I3259" s="350"/>
      <c r="J3259" s="350" t="str">
        <f t="array" ref="J3259">IF(C3259="","",
  IF(LEFT(C3259,4)="2025",
    IFERROR(VLOOKUP(C3259,{'2025'!B:B,'2025'!A:A},2,FALSE),""),
    IF(LEFT(C3259,4)="2026",
      IFERROR(VLOOKUP(C3259,{'2026'!B:B,'2026'!A:A},2,FALSE),""),
      ""
    )
  )
)</f>
        <v/>
      </c>
    </row>
    <row r="3260" ht="22.5" customHeight="1">
      <c r="A3260" s="350"/>
      <c r="B3260" s="350"/>
      <c r="C3260" s="350"/>
      <c r="D3260" s="350"/>
      <c r="E3260" s="350"/>
      <c r="F3260" s="350"/>
      <c r="G3260" s="350"/>
      <c r="H3260" s="350"/>
      <c r="I3260" s="350"/>
      <c r="J3260" s="350" t="str">
        <f t="array" ref="J3260">IF(C3260="","",
  IF(LEFT(C3260,4)="2025",
    IFERROR(VLOOKUP(C3260,{'2025'!B:B,'2025'!A:A},2,FALSE),""),
    IF(LEFT(C3260,4)="2026",
      IFERROR(VLOOKUP(C3260,{'2026'!B:B,'2026'!A:A},2,FALSE),""),
      ""
    )
  )
)</f>
        <v/>
      </c>
    </row>
    <row r="3261" ht="22.5" customHeight="1">
      <c r="A3261" s="350"/>
      <c r="B3261" s="350"/>
      <c r="C3261" s="350"/>
      <c r="D3261" s="350"/>
      <c r="E3261" s="350"/>
      <c r="F3261" s="350"/>
      <c r="G3261" s="350"/>
      <c r="H3261" s="350"/>
      <c r="I3261" s="350"/>
      <c r="J3261" s="350" t="str">
        <f t="array" ref="J3261">IF(C3261="","",
  IF(LEFT(C3261,4)="2025",
    IFERROR(VLOOKUP(C3261,{'2025'!B:B,'2025'!A:A},2,FALSE),""),
    IF(LEFT(C3261,4)="2026",
      IFERROR(VLOOKUP(C3261,{'2026'!B:B,'2026'!A:A},2,FALSE),""),
      ""
    )
  )
)</f>
        <v/>
      </c>
    </row>
    <row r="3262" ht="22.5" customHeight="1">
      <c r="A3262" s="350"/>
      <c r="B3262" s="350"/>
      <c r="C3262" s="350"/>
      <c r="D3262" s="350"/>
      <c r="E3262" s="350"/>
      <c r="F3262" s="350"/>
      <c r="G3262" s="350"/>
      <c r="H3262" s="350"/>
      <c r="I3262" s="350"/>
      <c r="J3262" s="350" t="str">
        <f t="array" ref="J3262">IF(C3262="","",
  IF(LEFT(C3262,4)="2025",
    IFERROR(VLOOKUP(C3262,{'2025'!B:B,'2025'!A:A},2,FALSE),""),
    IF(LEFT(C3262,4)="2026",
      IFERROR(VLOOKUP(C3262,{'2026'!B:B,'2026'!A:A},2,FALSE),""),
      ""
    )
  )
)</f>
        <v/>
      </c>
    </row>
    <row r="3263" ht="22.5" customHeight="1">
      <c r="A3263" s="350"/>
      <c r="B3263" s="350"/>
      <c r="C3263" s="350"/>
      <c r="D3263" s="350"/>
      <c r="E3263" s="350"/>
      <c r="F3263" s="350"/>
      <c r="G3263" s="350"/>
      <c r="H3263" s="350"/>
      <c r="I3263" s="350"/>
      <c r="J3263" s="350" t="str">
        <f t="array" ref="J3263">IF(C3263="","",
  IF(LEFT(C3263,4)="2025",
    IFERROR(VLOOKUP(C3263,{'2025'!B:B,'2025'!A:A},2,FALSE),""),
    IF(LEFT(C3263,4)="2026",
      IFERROR(VLOOKUP(C3263,{'2026'!B:B,'2026'!A:A},2,FALSE),""),
      ""
    )
  )
)</f>
        <v/>
      </c>
    </row>
    <row r="3264" ht="22.5" customHeight="1">
      <c r="A3264" s="350"/>
      <c r="B3264" s="350"/>
      <c r="C3264" s="350"/>
      <c r="D3264" s="350"/>
      <c r="E3264" s="350"/>
      <c r="F3264" s="350"/>
      <c r="G3264" s="350"/>
      <c r="H3264" s="350"/>
      <c r="I3264" s="350"/>
      <c r="J3264" s="350" t="str">
        <f t="array" ref="J3264">IF(C3264="","",
  IF(LEFT(C3264,4)="2025",
    IFERROR(VLOOKUP(C3264,{'2025'!B:B,'2025'!A:A},2,FALSE),""),
    IF(LEFT(C3264,4)="2026",
      IFERROR(VLOOKUP(C3264,{'2026'!B:B,'2026'!A:A},2,FALSE),""),
      ""
    )
  )
)</f>
        <v/>
      </c>
    </row>
    <row r="3265" ht="22.5" customHeight="1">
      <c r="A3265" s="350"/>
      <c r="B3265" s="350"/>
      <c r="C3265" s="350"/>
      <c r="D3265" s="350"/>
      <c r="E3265" s="350"/>
      <c r="F3265" s="350"/>
      <c r="G3265" s="350"/>
      <c r="H3265" s="350"/>
      <c r="I3265" s="350"/>
      <c r="J3265" s="350" t="str">
        <f t="array" ref="J3265">IF(C3265="","",
  IF(LEFT(C3265,4)="2025",
    IFERROR(VLOOKUP(C3265,{'2025'!B:B,'2025'!A:A},2,FALSE),""),
    IF(LEFT(C3265,4)="2026",
      IFERROR(VLOOKUP(C3265,{'2026'!B:B,'2026'!A:A},2,FALSE),""),
      ""
    )
  )
)</f>
        <v/>
      </c>
    </row>
    <row r="3266" ht="22.5" customHeight="1">
      <c r="A3266" s="350"/>
      <c r="B3266" s="350"/>
      <c r="C3266" s="350"/>
      <c r="D3266" s="350"/>
      <c r="E3266" s="350"/>
      <c r="F3266" s="350"/>
      <c r="G3266" s="350"/>
      <c r="H3266" s="350"/>
      <c r="I3266" s="350"/>
      <c r="J3266" s="350" t="str">
        <f t="array" ref="J3266">IF(C3266="","",
  IF(LEFT(C3266,4)="2025",
    IFERROR(VLOOKUP(C3266,{'2025'!B:B,'2025'!A:A},2,FALSE),""),
    IF(LEFT(C3266,4)="2026",
      IFERROR(VLOOKUP(C3266,{'2026'!B:B,'2026'!A:A},2,FALSE),""),
      ""
    )
  )
)</f>
        <v/>
      </c>
    </row>
    <row r="3267" ht="22.5" customHeight="1">
      <c r="A3267" s="350"/>
      <c r="B3267" s="350"/>
      <c r="C3267" s="350"/>
      <c r="D3267" s="350"/>
      <c r="E3267" s="350"/>
      <c r="F3267" s="350"/>
      <c r="G3267" s="350"/>
      <c r="H3267" s="350"/>
      <c r="I3267" s="350"/>
      <c r="J3267" s="350" t="str">
        <f t="array" ref="J3267">IF(C3267="","",
  IF(LEFT(C3267,4)="2025",
    IFERROR(VLOOKUP(C3267,{'2025'!B:B,'2025'!A:A},2,FALSE),""),
    IF(LEFT(C3267,4)="2026",
      IFERROR(VLOOKUP(C3267,{'2026'!B:B,'2026'!A:A},2,FALSE),""),
      ""
    )
  )
)</f>
        <v/>
      </c>
    </row>
    <row r="3268" ht="22.5" customHeight="1">
      <c r="A3268" s="350"/>
      <c r="B3268" s="350"/>
      <c r="C3268" s="350"/>
      <c r="D3268" s="350"/>
      <c r="E3268" s="350"/>
      <c r="F3268" s="350"/>
      <c r="G3268" s="350"/>
      <c r="H3268" s="350"/>
      <c r="I3268" s="350"/>
      <c r="J3268" s="350" t="str">
        <f t="array" ref="J3268">IF(C3268="","",
  IF(LEFT(C3268,4)="2025",
    IFERROR(VLOOKUP(C3268,{'2025'!B:B,'2025'!A:A},2,FALSE),""),
    IF(LEFT(C3268,4)="2026",
      IFERROR(VLOOKUP(C3268,{'2026'!B:B,'2026'!A:A},2,FALSE),""),
      ""
    )
  )
)</f>
        <v/>
      </c>
    </row>
    <row r="3269" ht="22.5" customHeight="1">
      <c r="A3269" s="350"/>
      <c r="B3269" s="350"/>
      <c r="C3269" s="350"/>
      <c r="D3269" s="350"/>
      <c r="E3269" s="350"/>
      <c r="F3269" s="350"/>
      <c r="G3269" s="350"/>
      <c r="H3269" s="350"/>
      <c r="I3269" s="350"/>
      <c r="J3269" s="350" t="str">
        <f t="array" ref="J3269">IF(C3269="","",
  IF(LEFT(C3269,4)="2025",
    IFERROR(VLOOKUP(C3269,{'2025'!B:B,'2025'!A:A},2,FALSE),""),
    IF(LEFT(C3269,4)="2026",
      IFERROR(VLOOKUP(C3269,{'2026'!B:B,'2026'!A:A},2,FALSE),""),
      ""
    )
  )
)</f>
        <v/>
      </c>
    </row>
    <row r="3270" ht="22.5" customHeight="1">
      <c r="A3270" s="350"/>
      <c r="B3270" s="350"/>
      <c r="C3270" s="350"/>
      <c r="D3270" s="350"/>
      <c r="E3270" s="350"/>
      <c r="F3270" s="350"/>
      <c r="G3270" s="350"/>
      <c r="H3270" s="350"/>
      <c r="I3270" s="350"/>
      <c r="J3270" s="350" t="str">
        <f t="array" ref="J3270">IF(C3270="","",
  IF(LEFT(C3270,4)="2025",
    IFERROR(VLOOKUP(C3270,{'2025'!B:B,'2025'!A:A},2,FALSE),""),
    IF(LEFT(C3270,4)="2026",
      IFERROR(VLOOKUP(C3270,{'2026'!B:B,'2026'!A:A},2,FALSE),""),
      ""
    )
  )
)</f>
        <v/>
      </c>
    </row>
    <row r="3271" ht="22.5" customHeight="1">
      <c r="A3271" s="350"/>
      <c r="B3271" s="350"/>
      <c r="C3271" s="350"/>
      <c r="D3271" s="350"/>
      <c r="E3271" s="350"/>
      <c r="F3271" s="350"/>
      <c r="G3271" s="350"/>
      <c r="H3271" s="350"/>
      <c r="I3271" s="350"/>
      <c r="J3271" s="350" t="str">
        <f t="array" ref="J3271">IF(C3271="","",
  IF(LEFT(C3271,4)="2025",
    IFERROR(VLOOKUP(C3271,{'2025'!B:B,'2025'!A:A},2,FALSE),""),
    IF(LEFT(C3271,4)="2026",
      IFERROR(VLOOKUP(C3271,{'2026'!B:B,'2026'!A:A},2,FALSE),""),
      ""
    )
  )
)</f>
        <v/>
      </c>
    </row>
    <row r="3272" ht="22.5" customHeight="1">
      <c r="A3272" s="350"/>
      <c r="B3272" s="350"/>
      <c r="C3272" s="350"/>
      <c r="D3272" s="350"/>
      <c r="E3272" s="350"/>
      <c r="F3272" s="350"/>
      <c r="G3272" s="350"/>
      <c r="H3272" s="350"/>
      <c r="I3272" s="350"/>
      <c r="J3272" s="350" t="str">
        <f t="array" ref="J3272">IF(C3272="","",
  IF(LEFT(C3272,4)="2025",
    IFERROR(VLOOKUP(C3272,{'2025'!B:B,'2025'!A:A},2,FALSE),""),
    IF(LEFT(C3272,4)="2026",
      IFERROR(VLOOKUP(C3272,{'2026'!B:B,'2026'!A:A},2,FALSE),""),
      ""
    )
  )
)</f>
        <v/>
      </c>
    </row>
    <row r="3273" ht="22.5" customHeight="1">
      <c r="A3273" s="350"/>
      <c r="B3273" s="350"/>
      <c r="C3273" s="350"/>
      <c r="D3273" s="350"/>
      <c r="E3273" s="350"/>
      <c r="F3273" s="350"/>
      <c r="G3273" s="350"/>
      <c r="H3273" s="350"/>
      <c r="I3273" s="350"/>
      <c r="J3273" s="350" t="str">
        <f t="array" ref="J3273">IF(C3273="","",
  IF(LEFT(C3273,4)="2025",
    IFERROR(VLOOKUP(C3273,{'2025'!B:B,'2025'!A:A},2,FALSE),""),
    IF(LEFT(C3273,4)="2026",
      IFERROR(VLOOKUP(C3273,{'2026'!B:B,'2026'!A:A},2,FALSE),""),
      ""
    )
  )
)</f>
        <v/>
      </c>
    </row>
    <row r="3274" ht="22.5" customHeight="1">
      <c r="A3274" s="350"/>
      <c r="B3274" s="350"/>
      <c r="C3274" s="350"/>
      <c r="D3274" s="350"/>
      <c r="E3274" s="350"/>
      <c r="F3274" s="350"/>
      <c r="G3274" s="350"/>
      <c r="H3274" s="350"/>
      <c r="I3274" s="350"/>
      <c r="J3274" s="350" t="str">
        <f t="array" ref="J3274">IF(C3274="","",
  IF(LEFT(C3274,4)="2025",
    IFERROR(VLOOKUP(C3274,{'2025'!B:B,'2025'!A:A},2,FALSE),""),
    IF(LEFT(C3274,4)="2026",
      IFERROR(VLOOKUP(C3274,{'2026'!B:B,'2026'!A:A},2,FALSE),""),
      ""
    )
  )
)</f>
        <v/>
      </c>
    </row>
    <row r="3275" ht="22.5" customHeight="1">
      <c r="A3275" s="350"/>
      <c r="B3275" s="350"/>
      <c r="C3275" s="350"/>
      <c r="D3275" s="350"/>
      <c r="E3275" s="350"/>
      <c r="F3275" s="350"/>
      <c r="G3275" s="350"/>
      <c r="H3275" s="350"/>
      <c r="I3275" s="350"/>
      <c r="J3275" s="350" t="str">
        <f t="array" ref="J3275">IF(C3275="","",
  IF(LEFT(C3275,4)="2025",
    IFERROR(VLOOKUP(C3275,{'2025'!B:B,'2025'!A:A},2,FALSE),""),
    IF(LEFT(C3275,4)="2026",
      IFERROR(VLOOKUP(C3275,{'2026'!B:B,'2026'!A:A},2,FALSE),""),
      ""
    )
  )
)</f>
        <v/>
      </c>
    </row>
    <row r="3276" ht="22.5" customHeight="1">
      <c r="A3276" s="350"/>
      <c r="B3276" s="350"/>
      <c r="C3276" s="350"/>
      <c r="D3276" s="350"/>
      <c r="E3276" s="350"/>
      <c r="F3276" s="350"/>
      <c r="G3276" s="350"/>
      <c r="H3276" s="350"/>
      <c r="I3276" s="350"/>
      <c r="J3276" s="350" t="str">
        <f t="array" ref="J3276">IF(C3276="","",
  IF(LEFT(C3276,4)="2025",
    IFERROR(VLOOKUP(C3276,{'2025'!B:B,'2025'!A:A},2,FALSE),""),
    IF(LEFT(C3276,4)="2026",
      IFERROR(VLOOKUP(C3276,{'2026'!B:B,'2026'!A:A},2,FALSE),""),
      ""
    )
  )
)</f>
        <v/>
      </c>
    </row>
    <row r="3277" ht="22.5" customHeight="1">
      <c r="A3277" s="350"/>
      <c r="B3277" s="350"/>
      <c r="C3277" s="350"/>
      <c r="D3277" s="350"/>
      <c r="E3277" s="350"/>
      <c r="F3277" s="350"/>
      <c r="G3277" s="350"/>
      <c r="H3277" s="350"/>
      <c r="I3277" s="350"/>
      <c r="J3277" s="350" t="str">
        <f t="array" ref="J3277">IF(C3277="","",
  IF(LEFT(C3277,4)="2025",
    IFERROR(VLOOKUP(C3277,{'2025'!B:B,'2025'!A:A},2,FALSE),""),
    IF(LEFT(C3277,4)="2026",
      IFERROR(VLOOKUP(C3277,{'2026'!B:B,'2026'!A:A},2,FALSE),""),
      ""
    )
  )
)</f>
        <v/>
      </c>
    </row>
    <row r="3278" ht="22.5" customHeight="1">
      <c r="A3278" s="350"/>
      <c r="B3278" s="350"/>
      <c r="C3278" s="350"/>
      <c r="D3278" s="350"/>
      <c r="E3278" s="350"/>
      <c r="F3278" s="350"/>
      <c r="G3278" s="350"/>
      <c r="H3278" s="350"/>
      <c r="I3278" s="350"/>
      <c r="J3278" s="350" t="str">
        <f t="array" ref="J3278">IF(C3278="","",
  IF(LEFT(C3278,4)="2025",
    IFERROR(VLOOKUP(C3278,{'2025'!B:B,'2025'!A:A},2,FALSE),""),
    IF(LEFT(C3278,4)="2026",
      IFERROR(VLOOKUP(C3278,{'2026'!B:B,'2026'!A:A},2,FALSE),""),
      ""
    )
  )
)</f>
        <v/>
      </c>
    </row>
    <row r="3279" ht="22.5" customHeight="1">
      <c r="A3279" s="350"/>
      <c r="B3279" s="350"/>
      <c r="C3279" s="350"/>
      <c r="D3279" s="350"/>
      <c r="E3279" s="350"/>
      <c r="F3279" s="350"/>
      <c r="G3279" s="350"/>
      <c r="H3279" s="350"/>
      <c r="I3279" s="350"/>
      <c r="J3279" s="350" t="str">
        <f t="array" ref="J3279">IF(C3279="","",
  IF(LEFT(C3279,4)="2025",
    IFERROR(VLOOKUP(C3279,{'2025'!B:B,'2025'!A:A},2,FALSE),""),
    IF(LEFT(C3279,4)="2026",
      IFERROR(VLOOKUP(C3279,{'2026'!B:B,'2026'!A:A},2,FALSE),""),
      ""
    )
  )
)</f>
        <v/>
      </c>
    </row>
    <row r="3280" ht="22.5" customHeight="1">
      <c r="A3280" s="350"/>
      <c r="B3280" s="350"/>
      <c r="C3280" s="350"/>
      <c r="D3280" s="350"/>
      <c r="E3280" s="350"/>
      <c r="F3280" s="350"/>
      <c r="G3280" s="350"/>
      <c r="H3280" s="350"/>
      <c r="I3280" s="350"/>
      <c r="J3280" s="350" t="str">
        <f t="array" ref="J3280">IF(C3280="","",
  IF(LEFT(C3280,4)="2025",
    IFERROR(VLOOKUP(C3280,{'2025'!B:B,'2025'!A:A},2,FALSE),""),
    IF(LEFT(C3280,4)="2026",
      IFERROR(VLOOKUP(C3280,{'2026'!B:B,'2026'!A:A},2,FALSE),""),
      ""
    )
  )
)</f>
        <v/>
      </c>
    </row>
    <row r="3281" ht="22.5" customHeight="1">
      <c r="A3281" s="350"/>
      <c r="B3281" s="350"/>
      <c r="C3281" s="350"/>
      <c r="D3281" s="350"/>
      <c r="E3281" s="350"/>
      <c r="F3281" s="350"/>
      <c r="G3281" s="350"/>
      <c r="H3281" s="350"/>
      <c r="I3281" s="350"/>
      <c r="J3281" s="350" t="str">
        <f t="array" ref="J3281">IF(C3281="","",
  IF(LEFT(C3281,4)="2025",
    IFERROR(VLOOKUP(C3281,{'2025'!B:B,'2025'!A:A},2,FALSE),""),
    IF(LEFT(C3281,4)="2026",
      IFERROR(VLOOKUP(C3281,{'2026'!B:B,'2026'!A:A},2,FALSE),""),
      ""
    )
  )
)</f>
        <v/>
      </c>
    </row>
    <row r="3282" ht="22.5" customHeight="1">
      <c r="A3282" s="350"/>
      <c r="B3282" s="350"/>
      <c r="C3282" s="350"/>
      <c r="D3282" s="350"/>
      <c r="E3282" s="350"/>
      <c r="F3282" s="350"/>
      <c r="G3282" s="350"/>
      <c r="H3282" s="350"/>
      <c r="I3282" s="350"/>
      <c r="J3282" s="350" t="str">
        <f t="array" ref="J3282">IF(C3282="","",
  IF(LEFT(C3282,4)="2025",
    IFERROR(VLOOKUP(C3282,{'2025'!B:B,'2025'!A:A},2,FALSE),""),
    IF(LEFT(C3282,4)="2026",
      IFERROR(VLOOKUP(C3282,{'2026'!B:B,'2026'!A:A},2,FALSE),""),
      ""
    )
  )
)</f>
        <v/>
      </c>
    </row>
    <row r="3283" ht="22.5" customHeight="1">
      <c r="A3283" s="350"/>
      <c r="B3283" s="350"/>
      <c r="C3283" s="350"/>
      <c r="D3283" s="350"/>
      <c r="E3283" s="350"/>
      <c r="F3283" s="350"/>
      <c r="G3283" s="350"/>
      <c r="H3283" s="350"/>
      <c r="I3283" s="350"/>
      <c r="J3283" s="350" t="str">
        <f t="array" ref="J3283">IF(C3283="","",
  IF(LEFT(C3283,4)="2025",
    IFERROR(VLOOKUP(C3283,{'2025'!B:B,'2025'!A:A},2,FALSE),""),
    IF(LEFT(C3283,4)="2026",
      IFERROR(VLOOKUP(C3283,{'2026'!B:B,'2026'!A:A},2,FALSE),""),
      ""
    )
  )
)</f>
        <v/>
      </c>
    </row>
    <row r="3284" ht="22.5" customHeight="1">
      <c r="A3284" s="350"/>
      <c r="B3284" s="350"/>
      <c r="C3284" s="350"/>
      <c r="D3284" s="350"/>
      <c r="E3284" s="350"/>
      <c r="F3284" s="350"/>
      <c r="G3284" s="350"/>
      <c r="H3284" s="350"/>
      <c r="I3284" s="350"/>
      <c r="J3284" s="350" t="str">
        <f t="array" ref="J3284">IF(C3284="","",
  IF(LEFT(C3284,4)="2025",
    IFERROR(VLOOKUP(C3284,{'2025'!B:B,'2025'!A:A},2,FALSE),""),
    IF(LEFT(C3284,4)="2026",
      IFERROR(VLOOKUP(C3284,{'2026'!B:B,'2026'!A:A},2,FALSE),""),
      ""
    )
  )
)</f>
        <v/>
      </c>
    </row>
    <row r="3285" ht="22.5" customHeight="1">
      <c r="A3285" s="350"/>
      <c r="B3285" s="350"/>
      <c r="C3285" s="350"/>
      <c r="D3285" s="350"/>
      <c r="E3285" s="350"/>
      <c r="F3285" s="350"/>
      <c r="G3285" s="350"/>
      <c r="H3285" s="350"/>
      <c r="I3285" s="350"/>
      <c r="J3285" s="350" t="str">
        <f t="array" ref="J3285">IF(C3285="","",
  IF(LEFT(C3285,4)="2025",
    IFERROR(VLOOKUP(C3285,{'2025'!B:B,'2025'!A:A},2,FALSE),""),
    IF(LEFT(C3285,4)="2026",
      IFERROR(VLOOKUP(C3285,{'2026'!B:B,'2026'!A:A},2,FALSE),""),
      ""
    )
  )
)</f>
        <v/>
      </c>
    </row>
    <row r="3286" ht="22.5" customHeight="1">
      <c r="A3286" s="350"/>
      <c r="B3286" s="350"/>
      <c r="C3286" s="350"/>
      <c r="D3286" s="350"/>
      <c r="E3286" s="350"/>
      <c r="F3286" s="350"/>
      <c r="G3286" s="350"/>
      <c r="H3286" s="350"/>
      <c r="I3286" s="350"/>
      <c r="J3286" s="350" t="str">
        <f t="array" ref="J3286">IF(C3286="","",
  IF(LEFT(C3286,4)="2025",
    IFERROR(VLOOKUP(C3286,{'2025'!B:B,'2025'!A:A},2,FALSE),""),
    IF(LEFT(C3286,4)="2026",
      IFERROR(VLOOKUP(C3286,{'2026'!B:B,'2026'!A:A},2,FALSE),""),
      ""
    )
  )
)</f>
        <v/>
      </c>
    </row>
    <row r="3287" ht="22.5" customHeight="1">
      <c r="A3287" s="350"/>
      <c r="B3287" s="350"/>
      <c r="C3287" s="350"/>
      <c r="D3287" s="350"/>
      <c r="E3287" s="350"/>
      <c r="F3287" s="350"/>
      <c r="G3287" s="350"/>
      <c r="H3287" s="350"/>
      <c r="I3287" s="350"/>
      <c r="J3287" s="350" t="str">
        <f t="array" ref="J3287">IF(C3287="","",
  IF(LEFT(C3287,4)="2025",
    IFERROR(VLOOKUP(C3287,{'2025'!B:B,'2025'!A:A},2,FALSE),""),
    IF(LEFT(C3287,4)="2026",
      IFERROR(VLOOKUP(C3287,{'2026'!B:B,'2026'!A:A},2,FALSE),""),
      ""
    )
  )
)</f>
        <v/>
      </c>
    </row>
    <row r="3288" ht="22.5" customHeight="1">
      <c r="A3288" s="350"/>
      <c r="B3288" s="350"/>
      <c r="C3288" s="350"/>
      <c r="D3288" s="350"/>
      <c r="E3288" s="350"/>
      <c r="F3288" s="350"/>
      <c r="G3288" s="350"/>
      <c r="H3288" s="350"/>
      <c r="I3288" s="350"/>
      <c r="J3288" s="350" t="str">
        <f t="array" ref="J3288">IF(C3288="","",
  IF(LEFT(C3288,4)="2025",
    IFERROR(VLOOKUP(C3288,{'2025'!B:B,'2025'!A:A},2,FALSE),""),
    IF(LEFT(C3288,4)="2026",
      IFERROR(VLOOKUP(C3288,{'2026'!B:B,'2026'!A:A},2,FALSE),""),
      ""
    )
  )
)</f>
        <v/>
      </c>
    </row>
    <row r="3289" ht="22.5" customHeight="1">
      <c r="A3289" s="350"/>
      <c r="B3289" s="350"/>
      <c r="C3289" s="350"/>
      <c r="D3289" s="350"/>
      <c r="E3289" s="350"/>
      <c r="F3289" s="350"/>
      <c r="G3289" s="350"/>
      <c r="H3289" s="350"/>
      <c r="I3289" s="350"/>
      <c r="J3289" s="350" t="str">
        <f t="array" ref="J3289">IF(C3289="","",
  IF(LEFT(C3289,4)="2025",
    IFERROR(VLOOKUP(C3289,{'2025'!B:B,'2025'!A:A},2,FALSE),""),
    IF(LEFT(C3289,4)="2026",
      IFERROR(VLOOKUP(C3289,{'2026'!B:B,'2026'!A:A},2,FALSE),""),
      ""
    )
  )
)</f>
        <v/>
      </c>
    </row>
    <row r="3290" ht="22.5" customHeight="1">
      <c r="A3290" s="350"/>
      <c r="B3290" s="350"/>
      <c r="C3290" s="350"/>
      <c r="D3290" s="350"/>
      <c r="E3290" s="350"/>
      <c r="F3290" s="350"/>
      <c r="G3290" s="350"/>
      <c r="H3290" s="350"/>
      <c r="I3290" s="350"/>
      <c r="J3290" s="350" t="str">
        <f t="array" ref="J3290">IF(C3290="","",
  IF(LEFT(C3290,4)="2025",
    IFERROR(VLOOKUP(C3290,{'2025'!B:B,'2025'!A:A},2,FALSE),""),
    IF(LEFT(C3290,4)="2026",
      IFERROR(VLOOKUP(C3290,{'2026'!B:B,'2026'!A:A},2,FALSE),""),
      ""
    )
  )
)</f>
        <v/>
      </c>
    </row>
    <row r="3291" ht="22.5" customHeight="1">
      <c r="A3291" s="350"/>
      <c r="B3291" s="350"/>
      <c r="C3291" s="350"/>
      <c r="D3291" s="350"/>
      <c r="E3291" s="350"/>
      <c r="F3291" s="350"/>
      <c r="G3291" s="350"/>
      <c r="H3291" s="350"/>
      <c r="I3291" s="350"/>
      <c r="J3291" s="350" t="str">
        <f t="array" ref="J3291">IF(C3291="","",
  IF(LEFT(C3291,4)="2025",
    IFERROR(VLOOKUP(C3291,{'2025'!B:B,'2025'!A:A},2,FALSE),""),
    IF(LEFT(C3291,4)="2026",
      IFERROR(VLOOKUP(C3291,{'2026'!B:B,'2026'!A:A},2,FALSE),""),
      ""
    )
  )
)</f>
        <v/>
      </c>
    </row>
    <row r="3292" ht="22.5" customHeight="1">
      <c r="A3292" s="350"/>
      <c r="B3292" s="350"/>
      <c r="C3292" s="350"/>
      <c r="D3292" s="350"/>
      <c r="E3292" s="350"/>
      <c r="F3292" s="350"/>
      <c r="G3292" s="350"/>
      <c r="H3292" s="350"/>
      <c r="I3292" s="350"/>
      <c r="J3292" s="350" t="str">
        <f t="array" ref="J3292">IF(C3292="","",
  IF(LEFT(C3292,4)="2025",
    IFERROR(VLOOKUP(C3292,{'2025'!B:B,'2025'!A:A},2,FALSE),""),
    IF(LEFT(C3292,4)="2026",
      IFERROR(VLOOKUP(C3292,{'2026'!B:B,'2026'!A:A},2,FALSE),""),
      ""
    )
  )
)</f>
        <v/>
      </c>
    </row>
    <row r="3293" ht="22.5" customHeight="1">
      <c r="A3293" s="350"/>
      <c r="B3293" s="350"/>
      <c r="C3293" s="350"/>
      <c r="D3293" s="350"/>
      <c r="E3293" s="350"/>
      <c r="F3293" s="350"/>
      <c r="G3293" s="350"/>
      <c r="H3293" s="350"/>
      <c r="I3293" s="350"/>
      <c r="J3293" s="350" t="str">
        <f t="array" ref="J3293">IF(C3293="","",
  IF(LEFT(C3293,4)="2025",
    IFERROR(VLOOKUP(C3293,{'2025'!B:B,'2025'!A:A},2,FALSE),""),
    IF(LEFT(C3293,4)="2026",
      IFERROR(VLOOKUP(C3293,{'2026'!B:B,'2026'!A:A},2,FALSE),""),
      ""
    )
  )
)</f>
        <v/>
      </c>
    </row>
    <row r="3294" ht="22.5" customHeight="1">
      <c r="A3294" s="350"/>
      <c r="B3294" s="350"/>
      <c r="C3294" s="350"/>
      <c r="D3294" s="350"/>
      <c r="E3294" s="350"/>
      <c r="F3294" s="350"/>
      <c r="G3294" s="350"/>
      <c r="H3294" s="350"/>
      <c r="I3294" s="350"/>
      <c r="J3294" s="350" t="str">
        <f t="array" ref="J3294">IF(C3294="","",
  IF(LEFT(C3294,4)="2025",
    IFERROR(VLOOKUP(C3294,{'2025'!B:B,'2025'!A:A},2,FALSE),""),
    IF(LEFT(C3294,4)="2026",
      IFERROR(VLOOKUP(C3294,{'2026'!B:B,'2026'!A:A},2,FALSE),""),
      ""
    )
  )
)</f>
        <v/>
      </c>
    </row>
    <row r="3295" ht="22.5" customHeight="1">
      <c r="A3295" s="350"/>
      <c r="B3295" s="350"/>
      <c r="C3295" s="350"/>
      <c r="D3295" s="350"/>
      <c r="E3295" s="350"/>
      <c r="F3295" s="350"/>
      <c r="G3295" s="350"/>
      <c r="H3295" s="350"/>
      <c r="I3295" s="350"/>
      <c r="J3295" s="350" t="str">
        <f t="array" ref="J3295">IF(C3295="","",
  IF(LEFT(C3295,4)="2025",
    IFERROR(VLOOKUP(C3295,{'2025'!B:B,'2025'!A:A},2,FALSE),""),
    IF(LEFT(C3295,4)="2026",
      IFERROR(VLOOKUP(C3295,{'2026'!B:B,'2026'!A:A},2,FALSE),""),
      ""
    )
  )
)</f>
        <v/>
      </c>
    </row>
    <row r="3296" ht="22.5" customHeight="1">
      <c r="A3296" s="350"/>
      <c r="B3296" s="350"/>
      <c r="C3296" s="350"/>
      <c r="D3296" s="350"/>
      <c r="E3296" s="350"/>
      <c r="F3296" s="350"/>
      <c r="G3296" s="350"/>
      <c r="H3296" s="350"/>
      <c r="I3296" s="350"/>
      <c r="J3296" s="350" t="str">
        <f t="array" ref="J3296">IF(C3296="","",
  IF(LEFT(C3296,4)="2025",
    IFERROR(VLOOKUP(C3296,{'2025'!B:B,'2025'!A:A},2,FALSE),""),
    IF(LEFT(C3296,4)="2026",
      IFERROR(VLOOKUP(C3296,{'2026'!B:B,'2026'!A:A},2,FALSE),""),
      ""
    )
  )
)</f>
        <v/>
      </c>
    </row>
    <row r="3297" ht="22.5" customHeight="1">
      <c r="A3297" s="350"/>
      <c r="B3297" s="350"/>
      <c r="C3297" s="350"/>
      <c r="D3297" s="350"/>
      <c r="E3297" s="350"/>
      <c r="F3297" s="350"/>
      <c r="G3297" s="350"/>
      <c r="H3297" s="350"/>
      <c r="I3297" s="350"/>
      <c r="J3297" s="350" t="str">
        <f t="array" ref="J3297">IF(C3297="","",
  IF(LEFT(C3297,4)="2025",
    IFERROR(VLOOKUP(C3297,{'2025'!B:B,'2025'!A:A},2,FALSE),""),
    IF(LEFT(C3297,4)="2026",
      IFERROR(VLOOKUP(C3297,{'2026'!B:B,'2026'!A:A},2,FALSE),""),
      ""
    )
  )
)</f>
        <v/>
      </c>
    </row>
    <row r="3298" ht="22.5" customHeight="1">
      <c r="A3298" s="350"/>
      <c r="B3298" s="350"/>
      <c r="C3298" s="350"/>
      <c r="D3298" s="350"/>
      <c r="E3298" s="350"/>
      <c r="F3298" s="350"/>
      <c r="G3298" s="350"/>
      <c r="H3298" s="350"/>
      <c r="I3298" s="350"/>
      <c r="J3298" s="350" t="str">
        <f t="array" ref="J3298">IF(C3298="","",
  IF(LEFT(C3298,4)="2025",
    IFERROR(VLOOKUP(C3298,{'2025'!B:B,'2025'!A:A},2,FALSE),""),
    IF(LEFT(C3298,4)="2026",
      IFERROR(VLOOKUP(C3298,{'2026'!B:B,'2026'!A:A},2,FALSE),""),
      ""
    )
  )
)</f>
        <v/>
      </c>
    </row>
    <row r="3299" ht="22.5" customHeight="1">
      <c r="A3299" s="350"/>
      <c r="B3299" s="350"/>
      <c r="C3299" s="350"/>
      <c r="D3299" s="350"/>
      <c r="E3299" s="350"/>
      <c r="F3299" s="350"/>
      <c r="G3299" s="350"/>
      <c r="H3299" s="350"/>
      <c r="I3299" s="350"/>
      <c r="J3299" s="350" t="str">
        <f t="array" ref="J3299">IF(C3299="","",
  IF(LEFT(C3299,4)="2025",
    IFERROR(VLOOKUP(C3299,{'2025'!B:B,'2025'!A:A},2,FALSE),""),
    IF(LEFT(C3299,4)="2026",
      IFERROR(VLOOKUP(C3299,{'2026'!B:B,'2026'!A:A},2,FALSE),""),
      ""
    )
  )
)</f>
        <v/>
      </c>
    </row>
    <row r="3300" ht="22.5" customHeight="1">
      <c r="A3300" s="350"/>
      <c r="B3300" s="350"/>
      <c r="C3300" s="350"/>
      <c r="D3300" s="350"/>
      <c r="E3300" s="350"/>
      <c r="F3300" s="350"/>
      <c r="G3300" s="350"/>
      <c r="H3300" s="350"/>
      <c r="I3300" s="350"/>
      <c r="J3300" s="350" t="str">
        <f t="array" ref="J3300">IF(C3300="","",
  IF(LEFT(C3300,4)="2025",
    IFERROR(VLOOKUP(C3300,{'2025'!B:B,'2025'!A:A},2,FALSE),""),
    IF(LEFT(C3300,4)="2026",
      IFERROR(VLOOKUP(C3300,{'2026'!B:B,'2026'!A:A},2,FALSE),""),
      ""
    )
  )
)</f>
        <v/>
      </c>
    </row>
    <row r="3301" ht="22.5" customHeight="1">
      <c r="A3301" s="350"/>
      <c r="B3301" s="350"/>
      <c r="C3301" s="350"/>
      <c r="D3301" s="350"/>
      <c r="E3301" s="350"/>
      <c r="F3301" s="350"/>
      <c r="G3301" s="350"/>
      <c r="H3301" s="350"/>
      <c r="I3301" s="350"/>
      <c r="J3301" s="350" t="str">
        <f t="array" ref="J3301">IF(C3301="","",
  IF(LEFT(C3301,4)="2025",
    IFERROR(VLOOKUP(C3301,{'2025'!B:B,'2025'!A:A},2,FALSE),""),
    IF(LEFT(C3301,4)="2026",
      IFERROR(VLOOKUP(C3301,{'2026'!B:B,'2026'!A:A},2,FALSE),""),
      ""
    )
  )
)</f>
        <v/>
      </c>
    </row>
    <row r="3302" ht="22.5" customHeight="1">
      <c r="A3302" s="350"/>
      <c r="B3302" s="350"/>
      <c r="C3302" s="350"/>
      <c r="D3302" s="350"/>
      <c r="E3302" s="350"/>
      <c r="F3302" s="350"/>
      <c r="G3302" s="350"/>
      <c r="H3302" s="350"/>
      <c r="I3302" s="350"/>
      <c r="J3302" s="350" t="str">
        <f t="array" ref="J3302">IF(C3302="","",
  IF(LEFT(C3302,4)="2025",
    IFERROR(VLOOKUP(C3302,{'2025'!B:B,'2025'!A:A},2,FALSE),""),
    IF(LEFT(C3302,4)="2026",
      IFERROR(VLOOKUP(C3302,{'2026'!B:B,'2026'!A:A},2,FALSE),""),
      ""
    )
  )
)</f>
        <v/>
      </c>
    </row>
    <row r="3303" ht="22.5" customHeight="1">
      <c r="A3303" s="350"/>
      <c r="B3303" s="350"/>
      <c r="C3303" s="350"/>
      <c r="D3303" s="350"/>
      <c r="E3303" s="350"/>
      <c r="F3303" s="350"/>
      <c r="G3303" s="350"/>
      <c r="H3303" s="350"/>
      <c r="I3303" s="350"/>
      <c r="J3303" s="350" t="str">
        <f t="array" ref="J3303">IF(C3303="","",
  IF(LEFT(C3303,4)="2025",
    IFERROR(VLOOKUP(C3303,{'2025'!B:B,'2025'!A:A},2,FALSE),""),
    IF(LEFT(C3303,4)="2026",
      IFERROR(VLOOKUP(C3303,{'2026'!B:B,'2026'!A:A},2,FALSE),""),
      ""
    )
  )
)</f>
        <v/>
      </c>
    </row>
    <row r="3304" ht="22.5" customHeight="1">
      <c r="A3304" s="350"/>
      <c r="B3304" s="350"/>
      <c r="C3304" s="350"/>
      <c r="D3304" s="350"/>
      <c r="E3304" s="350"/>
      <c r="F3304" s="350"/>
      <c r="G3304" s="350"/>
      <c r="H3304" s="350"/>
      <c r="I3304" s="350"/>
      <c r="J3304" s="350" t="str">
        <f t="array" ref="J3304">IF(C3304="","",
  IF(LEFT(C3304,4)="2025",
    IFERROR(VLOOKUP(C3304,{'2025'!B:B,'2025'!A:A},2,FALSE),""),
    IF(LEFT(C3304,4)="2026",
      IFERROR(VLOOKUP(C3304,{'2026'!B:B,'2026'!A:A},2,FALSE),""),
      ""
    )
  )
)</f>
        <v/>
      </c>
    </row>
    <row r="3305" ht="22.5" customHeight="1">
      <c r="A3305" s="350"/>
      <c r="B3305" s="350"/>
      <c r="C3305" s="350"/>
      <c r="D3305" s="350"/>
      <c r="E3305" s="350"/>
      <c r="F3305" s="350"/>
      <c r="G3305" s="350"/>
      <c r="H3305" s="350"/>
      <c r="I3305" s="350"/>
      <c r="J3305" s="350" t="str">
        <f t="array" ref="J3305">IF(C3305="","",
  IF(LEFT(C3305,4)="2025",
    IFERROR(VLOOKUP(C3305,{'2025'!B:B,'2025'!A:A},2,FALSE),""),
    IF(LEFT(C3305,4)="2026",
      IFERROR(VLOOKUP(C3305,{'2026'!B:B,'2026'!A:A},2,FALSE),""),
      ""
    )
  )
)</f>
        <v/>
      </c>
    </row>
    <row r="3306" ht="22.5" customHeight="1">
      <c r="A3306" s="350"/>
      <c r="B3306" s="350"/>
      <c r="C3306" s="350"/>
      <c r="D3306" s="350"/>
      <c r="E3306" s="350"/>
      <c r="F3306" s="350"/>
      <c r="G3306" s="350"/>
      <c r="H3306" s="350"/>
      <c r="I3306" s="350"/>
      <c r="J3306" s="350" t="str">
        <f t="array" ref="J3306">IF(C3306="","",
  IF(LEFT(C3306,4)="2025",
    IFERROR(VLOOKUP(C3306,{'2025'!B:B,'2025'!A:A},2,FALSE),""),
    IF(LEFT(C3306,4)="2026",
      IFERROR(VLOOKUP(C3306,{'2026'!B:B,'2026'!A:A},2,FALSE),""),
      ""
    )
  )
)</f>
        <v/>
      </c>
    </row>
    <row r="3307" ht="22.5" customHeight="1">
      <c r="A3307" s="350"/>
      <c r="B3307" s="350"/>
      <c r="C3307" s="350"/>
      <c r="D3307" s="350"/>
      <c r="E3307" s="350"/>
      <c r="F3307" s="350"/>
      <c r="G3307" s="350"/>
      <c r="H3307" s="350"/>
      <c r="I3307" s="350"/>
      <c r="J3307" s="350" t="str">
        <f t="array" ref="J3307">IF(C3307="","",
  IF(LEFT(C3307,4)="2025",
    IFERROR(VLOOKUP(C3307,{'2025'!B:B,'2025'!A:A},2,FALSE),""),
    IF(LEFT(C3307,4)="2026",
      IFERROR(VLOOKUP(C3307,{'2026'!B:B,'2026'!A:A},2,FALSE),""),
      ""
    )
  )
)</f>
        <v/>
      </c>
    </row>
    <row r="3308" ht="22.5" customHeight="1">
      <c r="A3308" s="350"/>
      <c r="B3308" s="350"/>
      <c r="C3308" s="350"/>
      <c r="D3308" s="350"/>
      <c r="E3308" s="350"/>
      <c r="F3308" s="350"/>
      <c r="G3308" s="350"/>
      <c r="H3308" s="350"/>
      <c r="I3308" s="350"/>
      <c r="J3308" s="350" t="str">
        <f t="array" ref="J3308">IF(C3308="","",
  IF(LEFT(C3308,4)="2025",
    IFERROR(VLOOKUP(C3308,{'2025'!B:B,'2025'!A:A},2,FALSE),""),
    IF(LEFT(C3308,4)="2026",
      IFERROR(VLOOKUP(C3308,{'2026'!B:B,'2026'!A:A},2,FALSE),""),
      ""
    )
  )
)</f>
        <v/>
      </c>
    </row>
    <row r="3309" ht="22.5" customHeight="1">
      <c r="A3309" s="350"/>
      <c r="B3309" s="350"/>
      <c r="C3309" s="350"/>
      <c r="D3309" s="350"/>
      <c r="E3309" s="350"/>
      <c r="F3309" s="350"/>
      <c r="G3309" s="350"/>
      <c r="H3309" s="350"/>
      <c r="I3309" s="350"/>
      <c r="J3309" s="350" t="str">
        <f t="array" ref="J3309">IF(C3309="","",
  IF(LEFT(C3309,4)="2025",
    IFERROR(VLOOKUP(C3309,{'2025'!B:B,'2025'!A:A},2,FALSE),""),
    IF(LEFT(C3309,4)="2026",
      IFERROR(VLOOKUP(C3309,{'2026'!B:B,'2026'!A:A},2,FALSE),""),
      ""
    )
  )
)</f>
        <v/>
      </c>
    </row>
    <row r="3310" ht="22.5" customHeight="1">
      <c r="A3310" s="350"/>
      <c r="B3310" s="350"/>
      <c r="C3310" s="350"/>
      <c r="D3310" s="350"/>
      <c r="E3310" s="350"/>
      <c r="F3310" s="350"/>
      <c r="G3310" s="350"/>
      <c r="H3310" s="350"/>
      <c r="I3310" s="350"/>
      <c r="J3310" s="350" t="str">
        <f t="array" ref="J3310">IF(C3310="","",
  IF(LEFT(C3310,4)="2025",
    IFERROR(VLOOKUP(C3310,{'2025'!B:B,'2025'!A:A},2,FALSE),""),
    IF(LEFT(C3310,4)="2026",
      IFERROR(VLOOKUP(C3310,{'2026'!B:B,'2026'!A:A},2,FALSE),""),
      ""
    )
  )
)</f>
        <v/>
      </c>
    </row>
    <row r="3311" ht="22.5" customHeight="1">
      <c r="A3311" s="350"/>
      <c r="B3311" s="350"/>
      <c r="C3311" s="350"/>
      <c r="D3311" s="350"/>
      <c r="E3311" s="350"/>
      <c r="F3311" s="350"/>
      <c r="G3311" s="350"/>
      <c r="H3311" s="350"/>
      <c r="I3311" s="350"/>
      <c r="J3311" s="350" t="str">
        <f t="array" ref="J3311">IF(C3311="","",
  IF(LEFT(C3311,4)="2025",
    IFERROR(VLOOKUP(C3311,{'2025'!B:B,'2025'!A:A},2,FALSE),""),
    IF(LEFT(C3311,4)="2026",
      IFERROR(VLOOKUP(C3311,{'2026'!B:B,'2026'!A:A},2,FALSE),""),
      ""
    )
  )
)</f>
        <v/>
      </c>
    </row>
    <row r="3312" ht="22.5" customHeight="1">
      <c r="A3312" s="350"/>
      <c r="B3312" s="350"/>
      <c r="C3312" s="350"/>
      <c r="D3312" s="350"/>
      <c r="E3312" s="350"/>
      <c r="F3312" s="350"/>
      <c r="G3312" s="350"/>
      <c r="H3312" s="350"/>
      <c r="I3312" s="350"/>
      <c r="J3312" s="350" t="str">
        <f t="array" ref="J3312">IF(C3312="","",
  IF(LEFT(C3312,4)="2025",
    IFERROR(VLOOKUP(C3312,{'2025'!B:B,'2025'!A:A},2,FALSE),""),
    IF(LEFT(C3312,4)="2026",
      IFERROR(VLOOKUP(C3312,{'2026'!B:B,'2026'!A:A},2,FALSE),""),
      ""
    )
  )
)</f>
        <v/>
      </c>
    </row>
    <row r="3313" ht="22.5" customHeight="1">
      <c r="A3313" s="350"/>
      <c r="B3313" s="350"/>
      <c r="C3313" s="350"/>
      <c r="D3313" s="350"/>
      <c r="E3313" s="350"/>
      <c r="F3313" s="350"/>
      <c r="G3313" s="350"/>
      <c r="H3313" s="350"/>
      <c r="I3313" s="350"/>
      <c r="J3313" s="350" t="str">
        <f t="array" ref="J3313">IF(C3313="","",
  IF(LEFT(C3313,4)="2025",
    IFERROR(VLOOKUP(C3313,{'2025'!B:B,'2025'!A:A},2,FALSE),""),
    IF(LEFT(C3313,4)="2026",
      IFERROR(VLOOKUP(C3313,{'2026'!B:B,'2026'!A:A},2,FALSE),""),
      ""
    )
  )
)</f>
        <v/>
      </c>
    </row>
    <row r="3314" ht="22.5" customHeight="1">
      <c r="A3314" s="350"/>
      <c r="B3314" s="350"/>
      <c r="C3314" s="350"/>
      <c r="D3314" s="350"/>
      <c r="E3314" s="350"/>
      <c r="F3314" s="350"/>
      <c r="G3314" s="350"/>
      <c r="H3314" s="350"/>
      <c r="I3314" s="350"/>
      <c r="J3314" s="350" t="str">
        <f t="array" ref="J3314">IF(C3314="","",
  IF(LEFT(C3314,4)="2025",
    IFERROR(VLOOKUP(C3314,{'2025'!B:B,'2025'!A:A},2,FALSE),""),
    IF(LEFT(C3314,4)="2026",
      IFERROR(VLOOKUP(C3314,{'2026'!B:B,'2026'!A:A},2,FALSE),""),
      ""
    )
  )
)</f>
        <v/>
      </c>
    </row>
    <row r="3315" ht="22.5" customHeight="1">
      <c r="A3315" s="350"/>
      <c r="B3315" s="350"/>
      <c r="C3315" s="350"/>
      <c r="D3315" s="350"/>
      <c r="E3315" s="350"/>
      <c r="F3315" s="350"/>
      <c r="G3315" s="350"/>
      <c r="H3315" s="350"/>
      <c r="I3315" s="350"/>
      <c r="J3315" s="350" t="str">
        <f t="array" ref="J3315">IF(C3315="","",
  IF(LEFT(C3315,4)="2025",
    IFERROR(VLOOKUP(C3315,{'2025'!B:B,'2025'!A:A},2,FALSE),""),
    IF(LEFT(C3315,4)="2026",
      IFERROR(VLOOKUP(C3315,{'2026'!B:B,'2026'!A:A},2,FALSE),""),
      ""
    )
  )
)</f>
        <v/>
      </c>
    </row>
    <row r="3316" ht="22.5" customHeight="1">
      <c r="A3316" s="350"/>
      <c r="B3316" s="350"/>
      <c r="C3316" s="350"/>
      <c r="D3316" s="350"/>
      <c r="E3316" s="350"/>
      <c r="F3316" s="350"/>
      <c r="G3316" s="350"/>
      <c r="H3316" s="350"/>
      <c r="I3316" s="350"/>
      <c r="J3316" s="350" t="str">
        <f t="array" ref="J3316">IF(C3316="","",
  IF(LEFT(C3316,4)="2025",
    IFERROR(VLOOKUP(C3316,{'2025'!B:B,'2025'!A:A},2,FALSE),""),
    IF(LEFT(C3316,4)="2026",
      IFERROR(VLOOKUP(C3316,{'2026'!B:B,'2026'!A:A},2,FALSE),""),
      ""
    )
  )
)</f>
        <v/>
      </c>
    </row>
    <row r="3317" ht="22.5" customHeight="1">
      <c r="A3317" s="350"/>
      <c r="B3317" s="350"/>
      <c r="C3317" s="350"/>
      <c r="D3317" s="350"/>
      <c r="E3317" s="350"/>
      <c r="F3317" s="350"/>
      <c r="G3317" s="350"/>
      <c r="H3317" s="350"/>
      <c r="I3317" s="350"/>
      <c r="J3317" s="350" t="str">
        <f t="array" ref="J3317">IF(C3317="","",
  IF(LEFT(C3317,4)="2025",
    IFERROR(VLOOKUP(C3317,{'2025'!B:B,'2025'!A:A},2,FALSE),""),
    IF(LEFT(C3317,4)="2026",
      IFERROR(VLOOKUP(C3317,{'2026'!B:B,'2026'!A:A},2,FALSE),""),
      ""
    )
  )
)</f>
        <v/>
      </c>
    </row>
    <row r="3318" ht="22.5" customHeight="1">
      <c r="A3318" s="350"/>
      <c r="B3318" s="350"/>
      <c r="C3318" s="350"/>
      <c r="D3318" s="350"/>
      <c r="E3318" s="350"/>
      <c r="F3318" s="350"/>
      <c r="G3318" s="350"/>
      <c r="H3318" s="350"/>
      <c r="I3318" s="350"/>
      <c r="J3318" s="350" t="str">
        <f t="array" ref="J3318">IF(C3318="","",
  IF(LEFT(C3318,4)="2025",
    IFERROR(VLOOKUP(C3318,{'2025'!B:B,'2025'!A:A},2,FALSE),""),
    IF(LEFT(C3318,4)="2026",
      IFERROR(VLOOKUP(C3318,{'2026'!B:B,'2026'!A:A},2,FALSE),""),
      ""
    )
  )
)</f>
        <v/>
      </c>
    </row>
    <row r="3319" ht="22.5" customHeight="1">
      <c r="A3319" s="350"/>
      <c r="B3319" s="350"/>
      <c r="C3319" s="350"/>
      <c r="D3319" s="350"/>
      <c r="E3319" s="350"/>
      <c r="F3319" s="350"/>
      <c r="G3319" s="350"/>
      <c r="H3319" s="350"/>
      <c r="I3319" s="350"/>
      <c r="J3319" s="350" t="str">
        <f t="array" ref="J3319">IF(C3319="","",
  IF(LEFT(C3319,4)="2025",
    IFERROR(VLOOKUP(C3319,{'2025'!B:B,'2025'!A:A},2,FALSE),""),
    IF(LEFT(C3319,4)="2026",
      IFERROR(VLOOKUP(C3319,{'2026'!B:B,'2026'!A:A},2,FALSE),""),
      ""
    )
  )
)</f>
        <v/>
      </c>
    </row>
    <row r="3320" ht="22.5" customHeight="1">
      <c r="A3320" s="350"/>
      <c r="B3320" s="350"/>
      <c r="C3320" s="350"/>
      <c r="D3320" s="350"/>
      <c r="E3320" s="350"/>
      <c r="F3320" s="350"/>
      <c r="G3320" s="350"/>
      <c r="H3320" s="350"/>
      <c r="I3320" s="350"/>
      <c r="J3320" s="350" t="str">
        <f t="array" ref="J3320">IF(C3320="","",
  IF(LEFT(C3320,4)="2025",
    IFERROR(VLOOKUP(C3320,{'2025'!B:B,'2025'!A:A},2,FALSE),""),
    IF(LEFT(C3320,4)="2026",
      IFERROR(VLOOKUP(C3320,{'2026'!B:B,'2026'!A:A},2,FALSE),""),
      ""
    )
  )
)</f>
        <v/>
      </c>
    </row>
    <row r="3321" ht="22.5" customHeight="1">
      <c r="A3321" s="350"/>
      <c r="B3321" s="350"/>
      <c r="C3321" s="350"/>
      <c r="D3321" s="350"/>
      <c r="E3321" s="350"/>
      <c r="F3321" s="350"/>
      <c r="G3321" s="350"/>
      <c r="H3321" s="350"/>
      <c r="I3321" s="350"/>
      <c r="J3321" s="350" t="str">
        <f t="array" ref="J3321">IF(C3321="","",
  IF(LEFT(C3321,4)="2025",
    IFERROR(VLOOKUP(C3321,{'2025'!B:B,'2025'!A:A},2,FALSE),""),
    IF(LEFT(C3321,4)="2026",
      IFERROR(VLOOKUP(C3321,{'2026'!B:B,'2026'!A:A},2,FALSE),""),
      ""
    )
  )
)</f>
        <v/>
      </c>
    </row>
    <row r="3322" ht="22.5" customHeight="1">
      <c r="A3322" s="350"/>
      <c r="B3322" s="350"/>
      <c r="C3322" s="350"/>
      <c r="D3322" s="350"/>
      <c r="E3322" s="350"/>
      <c r="F3322" s="350"/>
      <c r="G3322" s="350"/>
      <c r="H3322" s="350"/>
      <c r="I3322" s="350"/>
      <c r="J3322" s="350" t="str">
        <f t="array" ref="J3322">IF(C3322="","",
  IF(LEFT(C3322,4)="2025",
    IFERROR(VLOOKUP(C3322,{'2025'!B:B,'2025'!A:A},2,FALSE),""),
    IF(LEFT(C3322,4)="2026",
      IFERROR(VLOOKUP(C3322,{'2026'!B:B,'2026'!A:A},2,FALSE),""),
      ""
    )
  )
)</f>
        <v/>
      </c>
    </row>
    <row r="3323" ht="22.5" customHeight="1">
      <c r="A3323" s="350"/>
      <c r="B3323" s="350"/>
      <c r="C3323" s="350"/>
      <c r="D3323" s="350"/>
      <c r="E3323" s="350"/>
      <c r="F3323" s="350"/>
      <c r="G3323" s="350"/>
      <c r="H3323" s="350"/>
      <c r="I3323" s="350"/>
      <c r="J3323" s="350" t="str">
        <f t="array" ref="J3323">IF(C3323="","",
  IF(LEFT(C3323,4)="2025",
    IFERROR(VLOOKUP(C3323,{'2025'!B:B,'2025'!A:A},2,FALSE),""),
    IF(LEFT(C3323,4)="2026",
      IFERROR(VLOOKUP(C3323,{'2026'!B:B,'2026'!A:A},2,FALSE),""),
      ""
    )
  )
)</f>
        <v/>
      </c>
    </row>
    <row r="3324" ht="22.5" customHeight="1">
      <c r="A3324" s="350"/>
      <c r="B3324" s="350"/>
      <c r="C3324" s="350"/>
      <c r="D3324" s="350"/>
      <c r="E3324" s="350"/>
      <c r="F3324" s="350"/>
      <c r="G3324" s="350"/>
      <c r="H3324" s="350"/>
      <c r="I3324" s="350"/>
      <c r="J3324" s="350" t="str">
        <f t="array" ref="J3324">IF(C3324="","",
  IF(LEFT(C3324,4)="2025",
    IFERROR(VLOOKUP(C3324,{'2025'!B:B,'2025'!A:A},2,FALSE),""),
    IF(LEFT(C3324,4)="2026",
      IFERROR(VLOOKUP(C3324,{'2026'!B:B,'2026'!A:A},2,FALSE),""),
      ""
    )
  )
)</f>
        <v/>
      </c>
    </row>
    <row r="3325" ht="22.5" customHeight="1">
      <c r="A3325" s="350"/>
      <c r="B3325" s="350"/>
      <c r="C3325" s="350"/>
      <c r="D3325" s="350"/>
      <c r="E3325" s="350"/>
      <c r="F3325" s="350"/>
      <c r="G3325" s="350"/>
      <c r="H3325" s="350"/>
      <c r="I3325" s="350"/>
      <c r="J3325" s="350" t="str">
        <f t="array" ref="J3325">IF(C3325="","",
  IF(LEFT(C3325,4)="2025",
    IFERROR(VLOOKUP(C3325,{'2025'!B:B,'2025'!A:A},2,FALSE),""),
    IF(LEFT(C3325,4)="2026",
      IFERROR(VLOOKUP(C3325,{'2026'!B:B,'2026'!A:A},2,FALSE),""),
      ""
    )
  )
)</f>
        <v/>
      </c>
    </row>
    <row r="3326" ht="22.5" customHeight="1">
      <c r="A3326" s="350"/>
      <c r="B3326" s="350"/>
      <c r="C3326" s="350"/>
      <c r="D3326" s="350"/>
      <c r="E3326" s="350"/>
      <c r="F3326" s="350"/>
      <c r="G3326" s="350"/>
      <c r="H3326" s="350"/>
      <c r="I3326" s="350"/>
      <c r="J3326" s="350" t="str">
        <f t="array" ref="J3326">IF(C3326="","",
  IF(LEFT(C3326,4)="2025",
    IFERROR(VLOOKUP(C3326,{'2025'!B:B,'2025'!A:A},2,FALSE),""),
    IF(LEFT(C3326,4)="2026",
      IFERROR(VLOOKUP(C3326,{'2026'!B:B,'2026'!A:A},2,FALSE),""),
      ""
    )
  )
)</f>
        <v/>
      </c>
    </row>
    <row r="3327" ht="22.5" customHeight="1">
      <c r="A3327" s="350"/>
      <c r="B3327" s="350"/>
      <c r="C3327" s="350"/>
      <c r="D3327" s="350"/>
      <c r="E3327" s="350"/>
      <c r="F3327" s="350"/>
      <c r="G3327" s="350"/>
      <c r="H3327" s="350"/>
      <c r="I3327" s="350"/>
      <c r="J3327" s="350" t="str">
        <f t="array" ref="J3327">IF(C3327="","",
  IF(LEFT(C3327,4)="2025",
    IFERROR(VLOOKUP(C3327,{'2025'!B:B,'2025'!A:A},2,FALSE),""),
    IF(LEFT(C3327,4)="2026",
      IFERROR(VLOOKUP(C3327,{'2026'!B:B,'2026'!A:A},2,FALSE),""),
      ""
    )
  )
)</f>
        <v/>
      </c>
    </row>
    <row r="3328" ht="22.5" customHeight="1">
      <c r="A3328" s="350"/>
      <c r="B3328" s="350"/>
      <c r="C3328" s="350"/>
      <c r="D3328" s="350"/>
      <c r="E3328" s="350"/>
      <c r="F3328" s="350"/>
      <c r="G3328" s="350"/>
      <c r="H3328" s="350"/>
      <c r="I3328" s="350"/>
      <c r="J3328" s="350" t="str">
        <f t="array" ref="J3328">IF(C3328="","",
  IF(LEFT(C3328,4)="2025",
    IFERROR(VLOOKUP(C3328,{'2025'!B:B,'2025'!A:A},2,FALSE),""),
    IF(LEFT(C3328,4)="2026",
      IFERROR(VLOOKUP(C3328,{'2026'!B:B,'2026'!A:A},2,FALSE),""),
      ""
    )
  )
)</f>
        <v/>
      </c>
    </row>
    <row r="3329" ht="22.5" customHeight="1">
      <c r="A3329" s="350"/>
      <c r="B3329" s="350"/>
      <c r="C3329" s="350"/>
      <c r="D3329" s="350"/>
      <c r="E3329" s="350"/>
      <c r="F3329" s="350"/>
      <c r="G3329" s="350"/>
      <c r="H3329" s="350"/>
      <c r="I3329" s="350"/>
      <c r="J3329" s="350" t="str">
        <f t="array" ref="J3329">IF(C3329="","",
  IF(LEFT(C3329,4)="2025",
    IFERROR(VLOOKUP(C3329,{'2025'!B:B,'2025'!A:A},2,FALSE),""),
    IF(LEFT(C3329,4)="2026",
      IFERROR(VLOOKUP(C3329,{'2026'!B:B,'2026'!A:A},2,FALSE),""),
      ""
    )
  )
)</f>
        <v/>
      </c>
    </row>
    <row r="3330" ht="22.5" customHeight="1">
      <c r="A3330" s="350"/>
      <c r="B3330" s="350"/>
      <c r="C3330" s="350"/>
      <c r="D3330" s="350"/>
      <c r="E3330" s="350"/>
      <c r="F3330" s="350"/>
      <c r="G3330" s="350"/>
      <c r="H3330" s="350"/>
      <c r="I3330" s="350"/>
      <c r="J3330" s="350" t="str">
        <f t="array" ref="J3330">IF(C3330="","",
  IF(LEFT(C3330,4)="2025",
    IFERROR(VLOOKUP(C3330,{'2025'!B:B,'2025'!A:A},2,FALSE),""),
    IF(LEFT(C3330,4)="2026",
      IFERROR(VLOOKUP(C3330,{'2026'!B:B,'2026'!A:A},2,FALSE),""),
      ""
    )
  )
)</f>
        <v/>
      </c>
    </row>
    <row r="3331" ht="22.5" customHeight="1">
      <c r="A3331" s="350"/>
      <c r="B3331" s="350"/>
      <c r="C3331" s="350"/>
      <c r="D3331" s="350"/>
      <c r="E3331" s="350"/>
      <c r="F3331" s="350"/>
      <c r="G3331" s="350"/>
      <c r="H3331" s="350"/>
      <c r="I3331" s="350"/>
      <c r="J3331" s="350" t="str">
        <f t="array" ref="J3331">IF(C3331="","",
  IF(LEFT(C3331,4)="2025",
    IFERROR(VLOOKUP(C3331,{'2025'!B:B,'2025'!A:A},2,FALSE),""),
    IF(LEFT(C3331,4)="2026",
      IFERROR(VLOOKUP(C3331,{'2026'!B:B,'2026'!A:A},2,FALSE),""),
      ""
    )
  )
)</f>
        <v/>
      </c>
    </row>
    <row r="3332" ht="22.5" customHeight="1">
      <c r="A3332" s="350"/>
      <c r="B3332" s="350"/>
      <c r="C3332" s="350"/>
      <c r="D3332" s="350"/>
      <c r="E3332" s="350"/>
      <c r="F3332" s="350"/>
      <c r="G3332" s="350"/>
      <c r="H3332" s="350"/>
      <c r="I3332" s="350"/>
      <c r="J3332" s="350" t="str">
        <f t="array" ref="J3332">IF(C3332="","",
  IF(LEFT(C3332,4)="2025",
    IFERROR(VLOOKUP(C3332,{'2025'!B:B,'2025'!A:A},2,FALSE),""),
    IF(LEFT(C3332,4)="2026",
      IFERROR(VLOOKUP(C3332,{'2026'!B:B,'2026'!A:A},2,FALSE),""),
      ""
    )
  )
)</f>
        <v/>
      </c>
    </row>
    <row r="3333" ht="22.5" customHeight="1">
      <c r="A3333" s="350"/>
      <c r="B3333" s="350"/>
      <c r="C3333" s="350"/>
      <c r="D3333" s="350"/>
      <c r="E3333" s="350"/>
      <c r="F3333" s="350"/>
      <c r="G3333" s="350"/>
      <c r="H3333" s="350"/>
      <c r="I3333" s="350"/>
      <c r="J3333" s="350" t="str">
        <f t="array" ref="J3333">IF(C3333="","",
  IF(LEFT(C3333,4)="2025",
    IFERROR(VLOOKUP(C3333,{'2025'!B:B,'2025'!A:A},2,FALSE),""),
    IF(LEFT(C3333,4)="2026",
      IFERROR(VLOOKUP(C3333,{'2026'!B:B,'2026'!A:A},2,FALSE),""),
      ""
    )
  )
)</f>
        <v/>
      </c>
    </row>
    <row r="3334" ht="22.5" customHeight="1">
      <c r="A3334" s="350"/>
      <c r="B3334" s="350"/>
      <c r="C3334" s="350"/>
      <c r="D3334" s="350"/>
      <c r="E3334" s="350"/>
      <c r="F3334" s="350"/>
      <c r="G3334" s="350"/>
      <c r="H3334" s="350"/>
      <c r="I3334" s="350"/>
      <c r="J3334" s="350" t="str">
        <f t="array" ref="J3334">IF(C3334="","",
  IF(LEFT(C3334,4)="2025",
    IFERROR(VLOOKUP(C3334,{'2025'!B:B,'2025'!A:A},2,FALSE),""),
    IF(LEFT(C3334,4)="2026",
      IFERROR(VLOOKUP(C3334,{'2026'!B:B,'2026'!A:A},2,FALSE),""),
      ""
    )
  )
)</f>
        <v/>
      </c>
    </row>
    <row r="3335" ht="22.5" customHeight="1">
      <c r="A3335" s="350"/>
      <c r="B3335" s="350"/>
      <c r="C3335" s="350"/>
      <c r="D3335" s="350"/>
      <c r="E3335" s="350"/>
      <c r="F3335" s="350"/>
      <c r="G3335" s="350"/>
      <c r="H3335" s="350"/>
      <c r="I3335" s="350"/>
      <c r="J3335" s="350" t="str">
        <f t="array" ref="J3335">IF(C3335="","",
  IF(LEFT(C3335,4)="2025",
    IFERROR(VLOOKUP(C3335,{'2025'!B:B,'2025'!A:A},2,FALSE),""),
    IF(LEFT(C3335,4)="2026",
      IFERROR(VLOOKUP(C3335,{'2026'!B:B,'2026'!A:A},2,FALSE),""),
      ""
    )
  )
)</f>
        <v/>
      </c>
    </row>
    <row r="3336" ht="22.5" customHeight="1">
      <c r="A3336" s="350"/>
      <c r="B3336" s="350"/>
      <c r="C3336" s="350"/>
      <c r="D3336" s="350"/>
      <c r="E3336" s="350"/>
      <c r="F3336" s="350"/>
      <c r="G3336" s="350"/>
      <c r="H3336" s="350"/>
      <c r="I3336" s="350"/>
      <c r="J3336" s="350" t="str">
        <f t="array" ref="J3336">IF(C3336="","",
  IF(LEFT(C3336,4)="2025",
    IFERROR(VLOOKUP(C3336,{'2025'!B:B,'2025'!A:A},2,FALSE),""),
    IF(LEFT(C3336,4)="2026",
      IFERROR(VLOOKUP(C3336,{'2026'!B:B,'2026'!A:A},2,FALSE),""),
      ""
    )
  )
)</f>
        <v/>
      </c>
    </row>
    <row r="3337" ht="22.5" customHeight="1">
      <c r="A3337" s="350"/>
      <c r="B3337" s="350"/>
      <c r="C3337" s="350"/>
      <c r="D3337" s="350"/>
      <c r="E3337" s="350"/>
      <c r="F3337" s="350"/>
      <c r="G3337" s="350"/>
      <c r="H3337" s="350"/>
      <c r="I3337" s="350"/>
      <c r="J3337" s="350" t="str">
        <f t="array" ref="J3337">IF(C3337="","",
  IF(LEFT(C3337,4)="2025",
    IFERROR(VLOOKUP(C3337,{'2025'!B:B,'2025'!A:A},2,FALSE),""),
    IF(LEFT(C3337,4)="2026",
      IFERROR(VLOOKUP(C3337,{'2026'!B:B,'2026'!A:A},2,FALSE),""),
      ""
    )
  )
)</f>
        <v/>
      </c>
    </row>
    <row r="3338" ht="22.5" customHeight="1">
      <c r="A3338" s="350"/>
      <c r="B3338" s="350"/>
      <c r="C3338" s="350"/>
      <c r="D3338" s="350"/>
      <c r="E3338" s="350"/>
      <c r="F3338" s="350"/>
      <c r="G3338" s="350"/>
      <c r="H3338" s="350"/>
      <c r="I3338" s="350"/>
      <c r="J3338" s="350" t="str">
        <f t="array" ref="J3338">IF(C3338="","",
  IF(LEFT(C3338,4)="2025",
    IFERROR(VLOOKUP(C3338,{'2025'!B:B,'2025'!A:A},2,FALSE),""),
    IF(LEFT(C3338,4)="2026",
      IFERROR(VLOOKUP(C3338,{'2026'!B:B,'2026'!A:A},2,FALSE),""),
      ""
    )
  )
)</f>
        <v/>
      </c>
    </row>
    <row r="3339" ht="22.5" customHeight="1">
      <c r="A3339" s="350"/>
      <c r="B3339" s="350"/>
      <c r="C3339" s="350"/>
      <c r="D3339" s="350"/>
      <c r="E3339" s="350"/>
      <c r="F3339" s="350"/>
      <c r="G3339" s="350"/>
      <c r="H3339" s="350"/>
      <c r="I3339" s="350"/>
      <c r="J3339" s="350" t="str">
        <f t="array" ref="J3339">IF(C3339="","",
  IF(LEFT(C3339,4)="2025",
    IFERROR(VLOOKUP(C3339,{'2025'!B:B,'2025'!A:A},2,FALSE),""),
    IF(LEFT(C3339,4)="2026",
      IFERROR(VLOOKUP(C3339,{'2026'!B:B,'2026'!A:A},2,FALSE),""),
      ""
    )
  )
)</f>
        <v/>
      </c>
    </row>
    <row r="3340" ht="22.5" customHeight="1">
      <c r="A3340" s="350"/>
      <c r="B3340" s="350"/>
      <c r="C3340" s="350"/>
      <c r="D3340" s="350"/>
      <c r="E3340" s="350"/>
      <c r="F3340" s="350"/>
      <c r="G3340" s="350"/>
      <c r="H3340" s="350"/>
      <c r="I3340" s="350"/>
      <c r="J3340" s="350" t="str">
        <f t="array" ref="J3340">IF(C3340="","",
  IF(LEFT(C3340,4)="2025",
    IFERROR(VLOOKUP(C3340,{'2025'!B:B,'2025'!A:A},2,FALSE),""),
    IF(LEFT(C3340,4)="2026",
      IFERROR(VLOOKUP(C3340,{'2026'!B:B,'2026'!A:A},2,FALSE),""),
      ""
    )
  )
)</f>
        <v/>
      </c>
    </row>
    <row r="3341" ht="22.5" customHeight="1">
      <c r="A3341" s="350"/>
      <c r="B3341" s="350"/>
      <c r="C3341" s="350"/>
      <c r="D3341" s="350"/>
      <c r="E3341" s="350"/>
      <c r="F3341" s="350"/>
      <c r="G3341" s="350"/>
      <c r="H3341" s="350"/>
      <c r="I3341" s="350"/>
      <c r="J3341" s="350" t="str">
        <f t="array" ref="J3341">IF(C3341="","",
  IF(LEFT(C3341,4)="2025",
    IFERROR(VLOOKUP(C3341,{'2025'!B:B,'2025'!A:A},2,FALSE),""),
    IF(LEFT(C3341,4)="2026",
      IFERROR(VLOOKUP(C3341,{'2026'!B:B,'2026'!A:A},2,FALSE),""),
      ""
    )
  )
)</f>
        <v/>
      </c>
    </row>
    <row r="3342" ht="22.5" customHeight="1">
      <c r="A3342" s="350"/>
      <c r="B3342" s="350"/>
      <c r="C3342" s="350"/>
      <c r="D3342" s="350"/>
      <c r="E3342" s="350"/>
      <c r="F3342" s="350"/>
      <c r="G3342" s="350"/>
      <c r="H3342" s="350"/>
      <c r="I3342" s="350"/>
      <c r="J3342" s="350" t="str">
        <f t="array" ref="J3342">IF(C3342="","",
  IF(LEFT(C3342,4)="2025",
    IFERROR(VLOOKUP(C3342,{'2025'!B:B,'2025'!A:A},2,FALSE),""),
    IF(LEFT(C3342,4)="2026",
      IFERROR(VLOOKUP(C3342,{'2026'!B:B,'2026'!A:A},2,FALSE),""),
      ""
    )
  )
)</f>
        <v/>
      </c>
    </row>
    <row r="3343" ht="22.5" customHeight="1">
      <c r="A3343" s="350"/>
      <c r="B3343" s="350"/>
      <c r="C3343" s="350"/>
      <c r="D3343" s="350"/>
      <c r="E3343" s="350"/>
      <c r="F3343" s="350"/>
      <c r="G3343" s="350"/>
      <c r="H3343" s="350"/>
      <c r="I3343" s="350"/>
      <c r="J3343" s="350" t="str">
        <f t="array" ref="J3343">IF(C3343="","",
  IF(LEFT(C3343,4)="2025",
    IFERROR(VLOOKUP(C3343,{'2025'!B:B,'2025'!A:A},2,FALSE),""),
    IF(LEFT(C3343,4)="2026",
      IFERROR(VLOOKUP(C3343,{'2026'!B:B,'2026'!A:A},2,FALSE),""),
      ""
    )
  )
)</f>
        <v/>
      </c>
    </row>
    <row r="3344" ht="22.5" customHeight="1">
      <c r="A3344" s="350"/>
      <c r="B3344" s="350"/>
      <c r="C3344" s="350"/>
      <c r="D3344" s="350"/>
      <c r="E3344" s="350"/>
      <c r="F3344" s="350"/>
      <c r="G3344" s="350"/>
      <c r="H3344" s="350"/>
      <c r="I3344" s="350"/>
      <c r="J3344" s="350" t="str">
        <f t="array" ref="J3344">IF(C3344="","",
  IF(LEFT(C3344,4)="2025",
    IFERROR(VLOOKUP(C3344,{'2025'!B:B,'2025'!A:A},2,FALSE),""),
    IF(LEFT(C3344,4)="2026",
      IFERROR(VLOOKUP(C3344,{'2026'!B:B,'2026'!A:A},2,FALSE),""),
      ""
    )
  )
)</f>
        <v/>
      </c>
    </row>
    <row r="3345" ht="22.5" customHeight="1">
      <c r="A3345" s="350"/>
      <c r="B3345" s="350"/>
      <c r="C3345" s="350"/>
      <c r="D3345" s="350"/>
      <c r="E3345" s="350"/>
      <c r="F3345" s="350"/>
      <c r="G3345" s="350"/>
      <c r="H3345" s="350"/>
      <c r="I3345" s="350"/>
      <c r="J3345" s="350" t="str">
        <f t="array" ref="J3345">IF(C3345="","",
  IF(LEFT(C3345,4)="2025",
    IFERROR(VLOOKUP(C3345,{'2025'!B:B,'2025'!A:A},2,FALSE),""),
    IF(LEFT(C3345,4)="2026",
      IFERROR(VLOOKUP(C3345,{'2026'!B:B,'2026'!A:A},2,FALSE),""),
      ""
    )
  )
)</f>
        <v/>
      </c>
    </row>
    <row r="3346" ht="22.5" customHeight="1">
      <c r="A3346" s="350"/>
      <c r="B3346" s="350"/>
      <c r="C3346" s="350"/>
      <c r="D3346" s="350"/>
      <c r="E3346" s="350"/>
      <c r="F3346" s="350"/>
      <c r="G3346" s="350"/>
      <c r="H3346" s="350"/>
      <c r="I3346" s="350"/>
      <c r="J3346" s="350" t="str">
        <f t="array" ref="J3346">IF(C3346="","",
  IF(LEFT(C3346,4)="2025",
    IFERROR(VLOOKUP(C3346,{'2025'!B:B,'2025'!A:A},2,FALSE),""),
    IF(LEFT(C3346,4)="2026",
      IFERROR(VLOOKUP(C3346,{'2026'!B:B,'2026'!A:A},2,FALSE),""),
      ""
    )
  )
)</f>
        <v/>
      </c>
    </row>
    <row r="3347" ht="22.5" customHeight="1">
      <c r="A3347" s="350"/>
      <c r="B3347" s="350"/>
      <c r="C3347" s="350"/>
      <c r="D3347" s="350"/>
      <c r="E3347" s="350"/>
      <c r="F3347" s="350"/>
      <c r="G3347" s="350"/>
      <c r="H3347" s="350"/>
      <c r="I3347" s="350"/>
      <c r="J3347" s="350" t="str">
        <f t="array" ref="J3347">IF(C3347="","",
  IF(LEFT(C3347,4)="2025",
    IFERROR(VLOOKUP(C3347,{'2025'!B:B,'2025'!A:A},2,FALSE),""),
    IF(LEFT(C3347,4)="2026",
      IFERROR(VLOOKUP(C3347,{'2026'!B:B,'2026'!A:A},2,FALSE),""),
      ""
    )
  )
)</f>
        <v/>
      </c>
    </row>
    <row r="3348" ht="22.5" customHeight="1">
      <c r="A3348" s="350"/>
      <c r="B3348" s="350"/>
      <c r="C3348" s="350"/>
      <c r="D3348" s="350"/>
      <c r="E3348" s="350"/>
      <c r="F3348" s="350"/>
      <c r="G3348" s="350"/>
      <c r="H3348" s="350"/>
      <c r="I3348" s="350"/>
      <c r="J3348" s="350" t="str">
        <f t="array" ref="J3348">IF(C3348="","",
  IF(LEFT(C3348,4)="2025",
    IFERROR(VLOOKUP(C3348,{'2025'!B:B,'2025'!A:A},2,FALSE),""),
    IF(LEFT(C3348,4)="2026",
      IFERROR(VLOOKUP(C3348,{'2026'!B:B,'2026'!A:A},2,FALSE),""),
      ""
    )
  )
)</f>
        <v/>
      </c>
    </row>
    <row r="3349" ht="22.5" customHeight="1">
      <c r="A3349" s="350"/>
      <c r="B3349" s="350"/>
      <c r="C3349" s="350"/>
      <c r="D3349" s="350"/>
      <c r="E3349" s="350"/>
      <c r="F3349" s="350"/>
      <c r="G3349" s="350"/>
      <c r="H3349" s="350"/>
      <c r="I3349" s="350"/>
      <c r="J3349" s="350" t="str">
        <f t="array" ref="J3349">IF(C3349="","",
  IF(LEFT(C3349,4)="2025",
    IFERROR(VLOOKUP(C3349,{'2025'!B:B,'2025'!A:A},2,FALSE),""),
    IF(LEFT(C3349,4)="2026",
      IFERROR(VLOOKUP(C3349,{'2026'!B:B,'2026'!A:A},2,FALSE),""),
      ""
    )
  )
)</f>
        <v/>
      </c>
    </row>
    <row r="3350" ht="22.5" customHeight="1">
      <c r="A3350" s="350"/>
      <c r="B3350" s="350"/>
      <c r="C3350" s="350"/>
      <c r="D3350" s="350"/>
      <c r="E3350" s="350"/>
      <c r="F3350" s="350"/>
      <c r="G3350" s="350"/>
      <c r="H3350" s="350"/>
      <c r="I3350" s="350"/>
      <c r="J3350" s="350" t="str">
        <f t="array" ref="J3350">IF(C3350="","",
  IF(LEFT(C3350,4)="2025",
    IFERROR(VLOOKUP(C3350,{'2025'!B:B,'2025'!A:A},2,FALSE),""),
    IF(LEFT(C3350,4)="2026",
      IFERROR(VLOOKUP(C3350,{'2026'!B:B,'2026'!A:A},2,FALSE),""),
      ""
    )
  )
)</f>
        <v/>
      </c>
    </row>
    <row r="3351" ht="22.5" customHeight="1">
      <c r="A3351" s="350"/>
      <c r="B3351" s="350"/>
      <c r="C3351" s="350"/>
      <c r="D3351" s="350"/>
      <c r="E3351" s="350"/>
      <c r="F3351" s="350"/>
      <c r="G3351" s="350"/>
      <c r="H3351" s="350"/>
      <c r="I3351" s="350"/>
      <c r="J3351" s="350" t="str">
        <f t="array" ref="J3351">IF(C3351="","",
  IF(LEFT(C3351,4)="2025",
    IFERROR(VLOOKUP(C3351,{'2025'!B:B,'2025'!A:A},2,FALSE),""),
    IF(LEFT(C3351,4)="2026",
      IFERROR(VLOOKUP(C3351,{'2026'!B:B,'2026'!A:A},2,FALSE),""),
      ""
    )
  )
)</f>
        <v/>
      </c>
    </row>
    <row r="3352" ht="22.5" customHeight="1">
      <c r="A3352" s="350"/>
      <c r="B3352" s="350"/>
      <c r="C3352" s="350"/>
      <c r="D3352" s="350"/>
      <c r="E3352" s="350"/>
      <c r="F3352" s="350"/>
      <c r="G3352" s="350"/>
      <c r="H3352" s="350"/>
      <c r="I3352" s="350"/>
      <c r="J3352" s="350" t="str">
        <f t="array" ref="J3352">IF(C3352="","",
  IF(LEFT(C3352,4)="2025",
    IFERROR(VLOOKUP(C3352,{'2025'!B:B,'2025'!A:A},2,FALSE),""),
    IF(LEFT(C3352,4)="2026",
      IFERROR(VLOOKUP(C3352,{'2026'!B:B,'2026'!A:A},2,FALSE),""),
      ""
    )
  )
)</f>
        <v/>
      </c>
    </row>
    <row r="3353" ht="22.5" customHeight="1">
      <c r="A3353" s="350"/>
      <c r="B3353" s="350"/>
      <c r="C3353" s="350"/>
      <c r="D3353" s="350"/>
      <c r="E3353" s="350"/>
      <c r="F3353" s="350"/>
      <c r="G3353" s="350"/>
      <c r="H3353" s="350"/>
      <c r="I3353" s="350"/>
      <c r="J3353" s="350" t="str">
        <f t="array" ref="J3353">IF(C3353="","",
  IF(LEFT(C3353,4)="2025",
    IFERROR(VLOOKUP(C3353,{'2025'!B:B,'2025'!A:A},2,FALSE),""),
    IF(LEFT(C3353,4)="2026",
      IFERROR(VLOOKUP(C3353,{'2026'!B:B,'2026'!A:A},2,FALSE),""),
      ""
    )
  )
)</f>
        <v/>
      </c>
    </row>
    <row r="3354" ht="22.5" customHeight="1">
      <c r="A3354" s="350"/>
      <c r="B3354" s="350"/>
      <c r="C3354" s="350"/>
      <c r="D3354" s="350"/>
      <c r="E3354" s="350"/>
      <c r="F3354" s="350"/>
      <c r="G3354" s="350"/>
      <c r="H3354" s="350"/>
      <c r="I3354" s="350"/>
      <c r="J3354" s="350" t="str">
        <f t="array" ref="J3354">IF(C3354="","",
  IF(LEFT(C3354,4)="2025",
    IFERROR(VLOOKUP(C3354,{'2025'!B:B,'2025'!A:A},2,FALSE),""),
    IF(LEFT(C3354,4)="2026",
      IFERROR(VLOOKUP(C3354,{'2026'!B:B,'2026'!A:A},2,FALSE),""),
      ""
    )
  )
)</f>
        <v/>
      </c>
    </row>
    <row r="3355" ht="22.5" customHeight="1">
      <c r="A3355" s="350"/>
      <c r="B3355" s="350"/>
      <c r="C3355" s="350"/>
      <c r="D3355" s="350"/>
      <c r="E3355" s="350"/>
      <c r="F3355" s="350"/>
      <c r="G3355" s="350"/>
      <c r="H3355" s="350"/>
      <c r="I3355" s="350"/>
      <c r="J3355" s="350" t="str">
        <f t="array" ref="J3355">IF(C3355="","",
  IF(LEFT(C3355,4)="2025",
    IFERROR(VLOOKUP(C3355,{'2025'!B:B,'2025'!A:A},2,FALSE),""),
    IF(LEFT(C3355,4)="2026",
      IFERROR(VLOOKUP(C3355,{'2026'!B:B,'2026'!A:A},2,FALSE),""),
      ""
    )
  )
)</f>
        <v/>
      </c>
    </row>
    <row r="3356" ht="22.5" customHeight="1">
      <c r="A3356" s="350"/>
      <c r="B3356" s="350"/>
      <c r="C3356" s="350"/>
      <c r="D3356" s="350"/>
      <c r="E3356" s="350"/>
      <c r="F3356" s="350"/>
      <c r="G3356" s="350"/>
      <c r="H3356" s="350"/>
      <c r="I3356" s="350"/>
      <c r="J3356" s="350" t="str">
        <f t="array" ref="J3356">IF(C3356="","",
  IF(LEFT(C3356,4)="2025",
    IFERROR(VLOOKUP(C3356,{'2025'!B:B,'2025'!A:A},2,FALSE),""),
    IF(LEFT(C3356,4)="2026",
      IFERROR(VLOOKUP(C3356,{'2026'!B:B,'2026'!A:A},2,FALSE),""),
      ""
    )
  )
)</f>
        <v/>
      </c>
    </row>
    <row r="3357" ht="22.5" customHeight="1">
      <c r="A3357" s="350"/>
      <c r="B3357" s="350"/>
      <c r="C3357" s="350"/>
      <c r="D3357" s="350"/>
      <c r="E3357" s="350"/>
      <c r="F3357" s="350"/>
      <c r="G3357" s="350"/>
      <c r="H3357" s="350"/>
      <c r="I3357" s="350"/>
      <c r="J3357" s="350" t="str">
        <f t="array" ref="J3357">IF(C3357="","",
  IF(LEFT(C3357,4)="2025",
    IFERROR(VLOOKUP(C3357,{'2025'!B:B,'2025'!A:A},2,FALSE),""),
    IF(LEFT(C3357,4)="2026",
      IFERROR(VLOOKUP(C3357,{'2026'!B:B,'2026'!A:A},2,FALSE),""),
      ""
    )
  )
)</f>
        <v/>
      </c>
    </row>
    <row r="3358" ht="22.5" customHeight="1">
      <c r="A3358" s="350"/>
      <c r="B3358" s="350"/>
      <c r="C3358" s="350"/>
      <c r="D3358" s="350"/>
      <c r="E3358" s="350"/>
      <c r="F3358" s="350"/>
      <c r="G3358" s="350"/>
      <c r="H3358" s="350"/>
      <c r="I3358" s="350"/>
      <c r="J3358" s="350" t="str">
        <f t="array" ref="J3358">IF(C3358="","",
  IF(LEFT(C3358,4)="2025",
    IFERROR(VLOOKUP(C3358,{'2025'!B:B,'2025'!A:A},2,FALSE),""),
    IF(LEFT(C3358,4)="2026",
      IFERROR(VLOOKUP(C3358,{'2026'!B:B,'2026'!A:A},2,FALSE),""),
      ""
    )
  )
)</f>
        <v/>
      </c>
    </row>
    <row r="3359" ht="22.5" customHeight="1">
      <c r="A3359" s="350"/>
      <c r="B3359" s="350"/>
      <c r="C3359" s="350"/>
      <c r="D3359" s="350"/>
      <c r="E3359" s="350"/>
      <c r="F3359" s="350"/>
      <c r="G3359" s="350"/>
      <c r="H3359" s="350"/>
      <c r="I3359" s="350"/>
      <c r="J3359" s="350" t="str">
        <f t="array" ref="J3359">IF(C3359="","",
  IF(LEFT(C3359,4)="2025",
    IFERROR(VLOOKUP(C3359,{'2025'!B:B,'2025'!A:A},2,FALSE),""),
    IF(LEFT(C3359,4)="2026",
      IFERROR(VLOOKUP(C3359,{'2026'!B:B,'2026'!A:A},2,FALSE),""),
      ""
    )
  )
)</f>
        <v/>
      </c>
    </row>
    <row r="3360" ht="22.5" customHeight="1">
      <c r="A3360" s="350"/>
      <c r="B3360" s="350"/>
      <c r="C3360" s="350"/>
      <c r="D3360" s="350"/>
      <c r="E3360" s="350"/>
      <c r="F3360" s="350"/>
      <c r="G3360" s="350"/>
      <c r="H3360" s="350"/>
      <c r="I3360" s="350"/>
      <c r="J3360" s="350" t="str">
        <f t="array" ref="J3360">IF(C3360="","",
  IF(LEFT(C3360,4)="2025",
    IFERROR(VLOOKUP(C3360,{'2025'!B:B,'2025'!A:A},2,FALSE),""),
    IF(LEFT(C3360,4)="2026",
      IFERROR(VLOOKUP(C3360,{'2026'!B:B,'2026'!A:A},2,FALSE),""),
      ""
    )
  )
)</f>
        <v/>
      </c>
    </row>
    <row r="3361" ht="22.5" customHeight="1">
      <c r="A3361" s="350"/>
      <c r="B3361" s="350"/>
      <c r="C3361" s="350"/>
      <c r="D3361" s="350"/>
      <c r="E3361" s="350"/>
      <c r="F3361" s="350"/>
      <c r="G3361" s="350"/>
      <c r="H3361" s="350"/>
      <c r="I3361" s="350"/>
      <c r="J3361" s="350" t="str">
        <f t="array" ref="J3361">IF(C3361="","",
  IF(LEFT(C3361,4)="2025",
    IFERROR(VLOOKUP(C3361,{'2025'!B:B,'2025'!A:A},2,FALSE),""),
    IF(LEFT(C3361,4)="2026",
      IFERROR(VLOOKUP(C3361,{'2026'!B:B,'2026'!A:A},2,FALSE),""),
      ""
    )
  )
)</f>
        <v/>
      </c>
    </row>
    <row r="3362" ht="22.5" customHeight="1">
      <c r="A3362" s="350"/>
      <c r="B3362" s="350"/>
      <c r="C3362" s="350"/>
      <c r="D3362" s="350"/>
      <c r="E3362" s="350"/>
      <c r="F3362" s="350"/>
      <c r="G3362" s="350"/>
      <c r="H3362" s="350"/>
      <c r="I3362" s="350"/>
      <c r="J3362" s="350" t="str">
        <f t="array" ref="J3362">IF(C3362="","",
  IF(LEFT(C3362,4)="2025",
    IFERROR(VLOOKUP(C3362,{'2025'!B:B,'2025'!A:A},2,FALSE),""),
    IF(LEFT(C3362,4)="2026",
      IFERROR(VLOOKUP(C3362,{'2026'!B:B,'2026'!A:A},2,FALSE),""),
      ""
    )
  )
)</f>
        <v/>
      </c>
    </row>
    <row r="3363" ht="22.5" customHeight="1">
      <c r="A3363" s="350"/>
      <c r="B3363" s="350"/>
      <c r="C3363" s="350"/>
      <c r="D3363" s="350"/>
      <c r="E3363" s="350"/>
      <c r="F3363" s="350"/>
      <c r="G3363" s="350"/>
      <c r="H3363" s="350"/>
      <c r="I3363" s="350"/>
      <c r="J3363" s="350" t="str">
        <f t="array" ref="J3363">IF(C3363="","",
  IF(LEFT(C3363,4)="2025",
    IFERROR(VLOOKUP(C3363,{'2025'!B:B,'2025'!A:A},2,FALSE),""),
    IF(LEFT(C3363,4)="2026",
      IFERROR(VLOOKUP(C3363,{'2026'!B:B,'2026'!A:A},2,FALSE),""),
      ""
    )
  )
)</f>
        <v/>
      </c>
    </row>
    <row r="3364" ht="22.5" customHeight="1">
      <c r="A3364" s="350"/>
      <c r="B3364" s="350"/>
      <c r="C3364" s="350"/>
      <c r="D3364" s="350"/>
      <c r="E3364" s="350"/>
      <c r="F3364" s="350"/>
      <c r="G3364" s="350"/>
      <c r="H3364" s="350"/>
      <c r="I3364" s="350"/>
      <c r="J3364" s="350" t="str">
        <f t="array" ref="J3364">IF(C3364="","",
  IF(LEFT(C3364,4)="2025",
    IFERROR(VLOOKUP(C3364,{'2025'!B:B,'2025'!A:A},2,FALSE),""),
    IF(LEFT(C3364,4)="2026",
      IFERROR(VLOOKUP(C3364,{'2026'!B:B,'2026'!A:A},2,FALSE),""),
      ""
    )
  )
)</f>
        <v/>
      </c>
    </row>
    <row r="3365" ht="22.5" customHeight="1">
      <c r="A3365" s="350"/>
      <c r="B3365" s="350"/>
      <c r="C3365" s="350"/>
      <c r="D3365" s="350"/>
      <c r="E3365" s="350"/>
      <c r="F3365" s="350"/>
      <c r="G3365" s="350"/>
      <c r="H3365" s="350"/>
      <c r="I3365" s="350"/>
      <c r="J3365" s="350" t="str">
        <f t="array" ref="J3365">IF(C3365="","",
  IF(LEFT(C3365,4)="2025",
    IFERROR(VLOOKUP(C3365,{'2025'!B:B,'2025'!A:A},2,FALSE),""),
    IF(LEFT(C3365,4)="2026",
      IFERROR(VLOOKUP(C3365,{'2026'!B:B,'2026'!A:A},2,FALSE),""),
      ""
    )
  )
)</f>
        <v/>
      </c>
    </row>
    <row r="3366" ht="22.5" customHeight="1">
      <c r="A3366" s="350"/>
      <c r="B3366" s="350"/>
      <c r="C3366" s="350"/>
      <c r="D3366" s="350"/>
      <c r="E3366" s="350"/>
      <c r="F3366" s="350"/>
      <c r="G3366" s="350"/>
      <c r="H3366" s="350"/>
      <c r="I3366" s="350"/>
      <c r="J3366" s="350" t="str">
        <f t="array" ref="J3366">IF(C3366="","",
  IF(LEFT(C3366,4)="2025",
    IFERROR(VLOOKUP(C3366,{'2025'!B:B,'2025'!A:A},2,FALSE),""),
    IF(LEFT(C3366,4)="2026",
      IFERROR(VLOOKUP(C3366,{'2026'!B:B,'2026'!A:A},2,FALSE),""),
      ""
    )
  )
)</f>
        <v/>
      </c>
    </row>
    <row r="3367" ht="22.5" customHeight="1">
      <c r="A3367" s="350"/>
      <c r="B3367" s="350"/>
      <c r="C3367" s="350"/>
      <c r="D3367" s="350"/>
      <c r="E3367" s="350"/>
      <c r="F3367" s="350"/>
      <c r="G3367" s="350"/>
      <c r="H3367" s="350"/>
      <c r="I3367" s="350"/>
      <c r="J3367" s="350" t="str">
        <f t="array" ref="J3367">IF(C3367="","",
  IF(LEFT(C3367,4)="2025",
    IFERROR(VLOOKUP(C3367,{'2025'!B:B,'2025'!A:A},2,FALSE),""),
    IF(LEFT(C3367,4)="2026",
      IFERROR(VLOOKUP(C3367,{'2026'!B:B,'2026'!A:A},2,FALSE),""),
      ""
    )
  )
)</f>
        <v/>
      </c>
    </row>
    <row r="3368" ht="22.5" customHeight="1">
      <c r="A3368" s="350"/>
      <c r="B3368" s="350"/>
      <c r="C3368" s="350"/>
      <c r="D3368" s="350"/>
      <c r="E3368" s="350"/>
      <c r="F3368" s="350"/>
      <c r="G3368" s="350"/>
      <c r="H3368" s="350"/>
      <c r="I3368" s="350"/>
      <c r="J3368" s="350" t="str">
        <f t="array" ref="J3368">IF(C3368="","",
  IF(LEFT(C3368,4)="2025",
    IFERROR(VLOOKUP(C3368,{'2025'!B:B,'2025'!A:A},2,FALSE),""),
    IF(LEFT(C3368,4)="2026",
      IFERROR(VLOOKUP(C3368,{'2026'!B:B,'2026'!A:A},2,FALSE),""),
      ""
    )
  )
)</f>
        <v/>
      </c>
    </row>
    <row r="3369" ht="22.5" customHeight="1">
      <c r="A3369" s="350"/>
      <c r="B3369" s="350"/>
      <c r="C3369" s="350"/>
      <c r="D3369" s="350"/>
      <c r="E3369" s="350"/>
      <c r="F3369" s="350"/>
      <c r="G3369" s="350"/>
      <c r="H3369" s="350"/>
      <c r="I3369" s="350"/>
      <c r="J3369" s="350" t="str">
        <f t="array" ref="J3369">IF(C3369="","",
  IF(LEFT(C3369,4)="2025",
    IFERROR(VLOOKUP(C3369,{'2025'!B:B,'2025'!A:A},2,FALSE),""),
    IF(LEFT(C3369,4)="2026",
      IFERROR(VLOOKUP(C3369,{'2026'!B:B,'2026'!A:A},2,FALSE),""),
      ""
    )
  )
)</f>
        <v/>
      </c>
    </row>
    <row r="3370" ht="22.5" customHeight="1">
      <c r="A3370" s="350"/>
      <c r="B3370" s="350"/>
      <c r="C3370" s="350"/>
      <c r="D3370" s="350"/>
      <c r="E3370" s="350"/>
      <c r="F3370" s="350"/>
      <c r="G3370" s="350"/>
      <c r="H3370" s="350"/>
      <c r="I3370" s="350"/>
      <c r="J3370" s="350" t="str">
        <f t="array" ref="J3370">IF(C3370="","",
  IF(LEFT(C3370,4)="2025",
    IFERROR(VLOOKUP(C3370,{'2025'!B:B,'2025'!A:A},2,FALSE),""),
    IF(LEFT(C3370,4)="2026",
      IFERROR(VLOOKUP(C3370,{'2026'!B:B,'2026'!A:A},2,FALSE),""),
      ""
    )
  )
)</f>
        <v/>
      </c>
    </row>
    <row r="3371" ht="22.5" customHeight="1">
      <c r="A3371" s="350"/>
      <c r="B3371" s="350"/>
      <c r="C3371" s="350"/>
      <c r="D3371" s="350"/>
      <c r="E3371" s="350"/>
      <c r="F3371" s="350"/>
      <c r="G3371" s="350"/>
      <c r="H3371" s="350"/>
      <c r="I3371" s="350"/>
      <c r="J3371" s="350" t="str">
        <f t="array" ref="J3371">IF(C3371="","",
  IF(LEFT(C3371,4)="2025",
    IFERROR(VLOOKUP(C3371,{'2025'!B:B,'2025'!A:A},2,FALSE),""),
    IF(LEFT(C3371,4)="2026",
      IFERROR(VLOOKUP(C3371,{'2026'!B:B,'2026'!A:A},2,FALSE),""),
      ""
    )
  )
)</f>
        <v/>
      </c>
    </row>
    <row r="3372" ht="22.5" customHeight="1">
      <c r="A3372" s="350"/>
      <c r="B3372" s="350"/>
      <c r="C3372" s="350"/>
      <c r="D3372" s="350"/>
      <c r="E3372" s="350"/>
      <c r="F3372" s="350"/>
      <c r="G3372" s="350"/>
      <c r="H3372" s="350"/>
      <c r="I3372" s="350"/>
      <c r="J3372" s="350" t="str">
        <f t="array" ref="J3372">IF(C3372="","",
  IF(LEFT(C3372,4)="2025",
    IFERROR(VLOOKUP(C3372,{'2025'!B:B,'2025'!A:A},2,FALSE),""),
    IF(LEFT(C3372,4)="2026",
      IFERROR(VLOOKUP(C3372,{'2026'!B:B,'2026'!A:A},2,FALSE),""),
      ""
    )
  )
)</f>
        <v/>
      </c>
    </row>
    <row r="3373" ht="22.5" customHeight="1">
      <c r="A3373" s="350"/>
      <c r="B3373" s="350"/>
      <c r="C3373" s="350"/>
      <c r="D3373" s="350"/>
      <c r="E3373" s="350"/>
      <c r="F3373" s="350"/>
      <c r="G3373" s="350"/>
      <c r="H3373" s="350"/>
      <c r="I3373" s="350"/>
      <c r="J3373" s="350" t="str">
        <f t="array" ref="J3373">IF(C3373="","",
  IF(LEFT(C3373,4)="2025",
    IFERROR(VLOOKUP(C3373,{'2025'!B:B,'2025'!A:A},2,FALSE),""),
    IF(LEFT(C3373,4)="2026",
      IFERROR(VLOOKUP(C3373,{'2026'!B:B,'2026'!A:A},2,FALSE),""),
      ""
    )
  )
)</f>
        <v/>
      </c>
    </row>
    <row r="3374" ht="22.5" customHeight="1">
      <c r="A3374" s="350"/>
      <c r="B3374" s="350"/>
      <c r="C3374" s="350"/>
      <c r="D3374" s="350"/>
      <c r="E3374" s="350"/>
      <c r="F3374" s="350"/>
      <c r="G3374" s="350"/>
      <c r="H3374" s="350"/>
      <c r="I3374" s="350"/>
      <c r="J3374" s="350" t="str">
        <f t="array" ref="J3374">IF(C3374="","",
  IF(LEFT(C3374,4)="2025",
    IFERROR(VLOOKUP(C3374,{'2025'!B:B,'2025'!A:A},2,FALSE),""),
    IF(LEFT(C3374,4)="2026",
      IFERROR(VLOOKUP(C3374,{'2026'!B:B,'2026'!A:A},2,FALSE),""),
      ""
    )
  )
)</f>
        <v/>
      </c>
    </row>
    <row r="3375" ht="22.5" customHeight="1">
      <c r="A3375" s="350"/>
      <c r="B3375" s="350"/>
      <c r="C3375" s="350"/>
      <c r="D3375" s="350"/>
      <c r="E3375" s="350"/>
      <c r="F3375" s="350"/>
      <c r="G3375" s="350"/>
      <c r="H3375" s="350"/>
      <c r="I3375" s="350"/>
      <c r="J3375" s="350" t="str">
        <f t="array" ref="J3375">IF(C3375="","",
  IF(LEFT(C3375,4)="2025",
    IFERROR(VLOOKUP(C3375,{'2025'!B:B,'2025'!A:A},2,FALSE),""),
    IF(LEFT(C3375,4)="2026",
      IFERROR(VLOOKUP(C3375,{'2026'!B:B,'2026'!A:A},2,FALSE),""),
      ""
    )
  )
)</f>
        <v/>
      </c>
    </row>
    <row r="3376" ht="22.5" customHeight="1">
      <c r="A3376" s="350"/>
      <c r="B3376" s="350"/>
      <c r="C3376" s="350"/>
      <c r="D3376" s="350"/>
      <c r="E3376" s="350"/>
      <c r="F3376" s="350"/>
      <c r="G3376" s="350"/>
      <c r="H3376" s="350"/>
      <c r="I3376" s="350"/>
      <c r="J3376" s="350" t="str">
        <f t="array" ref="J3376">IF(C3376="","",
  IF(LEFT(C3376,4)="2025",
    IFERROR(VLOOKUP(C3376,{'2025'!B:B,'2025'!A:A},2,FALSE),""),
    IF(LEFT(C3376,4)="2026",
      IFERROR(VLOOKUP(C3376,{'2026'!B:B,'2026'!A:A},2,FALSE),""),
      ""
    )
  )
)</f>
        <v/>
      </c>
    </row>
    <row r="3377" ht="22.5" customHeight="1">
      <c r="A3377" s="350"/>
      <c r="B3377" s="350"/>
      <c r="C3377" s="350"/>
      <c r="D3377" s="350"/>
      <c r="E3377" s="350"/>
      <c r="F3377" s="350"/>
      <c r="G3377" s="350"/>
      <c r="H3377" s="350"/>
      <c r="I3377" s="350"/>
      <c r="J3377" s="350" t="str">
        <f t="array" ref="J3377">IF(C3377="","",
  IF(LEFT(C3377,4)="2025",
    IFERROR(VLOOKUP(C3377,{'2025'!B:B,'2025'!A:A},2,FALSE),""),
    IF(LEFT(C3377,4)="2026",
      IFERROR(VLOOKUP(C3377,{'2026'!B:B,'2026'!A:A},2,FALSE),""),
      ""
    )
  )
)</f>
        <v/>
      </c>
    </row>
    <row r="3378" ht="22.5" customHeight="1">
      <c r="A3378" s="350"/>
      <c r="B3378" s="350"/>
      <c r="C3378" s="350"/>
      <c r="D3378" s="350"/>
      <c r="E3378" s="350"/>
      <c r="F3378" s="350"/>
      <c r="G3378" s="350"/>
      <c r="H3378" s="350"/>
      <c r="I3378" s="350"/>
      <c r="J3378" s="350" t="str">
        <f t="array" ref="J3378">IF(C3378="","",
  IF(LEFT(C3378,4)="2025",
    IFERROR(VLOOKUP(C3378,{'2025'!B:B,'2025'!A:A},2,FALSE),""),
    IF(LEFT(C3378,4)="2026",
      IFERROR(VLOOKUP(C3378,{'2026'!B:B,'2026'!A:A},2,FALSE),""),
      ""
    )
  )
)</f>
        <v/>
      </c>
    </row>
    <row r="3379" ht="22.5" customHeight="1">
      <c r="A3379" s="350"/>
      <c r="B3379" s="350"/>
      <c r="C3379" s="350"/>
      <c r="D3379" s="350"/>
      <c r="E3379" s="350"/>
      <c r="F3379" s="350"/>
      <c r="G3379" s="350"/>
      <c r="H3379" s="350"/>
      <c r="I3379" s="350"/>
      <c r="J3379" s="350" t="str">
        <f t="array" ref="J3379">IF(C3379="","",
  IF(LEFT(C3379,4)="2025",
    IFERROR(VLOOKUP(C3379,{'2025'!B:B,'2025'!A:A},2,FALSE),""),
    IF(LEFT(C3379,4)="2026",
      IFERROR(VLOOKUP(C3379,{'2026'!B:B,'2026'!A:A},2,FALSE),""),
      ""
    )
  )
)</f>
        <v/>
      </c>
    </row>
    <row r="3380" ht="22.5" customHeight="1">
      <c r="A3380" s="350"/>
      <c r="B3380" s="350"/>
      <c r="C3380" s="350"/>
      <c r="D3380" s="350"/>
      <c r="E3380" s="350"/>
      <c r="F3380" s="350"/>
      <c r="G3380" s="350"/>
      <c r="H3380" s="350"/>
      <c r="I3380" s="350"/>
      <c r="J3380" s="350" t="str">
        <f t="array" ref="J3380">IF(C3380="","",
  IF(LEFT(C3380,4)="2025",
    IFERROR(VLOOKUP(C3380,{'2025'!B:B,'2025'!A:A},2,FALSE),""),
    IF(LEFT(C3380,4)="2026",
      IFERROR(VLOOKUP(C3380,{'2026'!B:B,'2026'!A:A},2,FALSE),""),
      ""
    )
  )
)</f>
        <v/>
      </c>
    </row>
    <row r="3381" ht="22.5" customHeight="1">
      <c r="A3381" s="350"/>
      <c r="B3381" s="350"/>
      <c r="C3381" s="350"/>
      <c r="D3381" s="350"/>
      <c r="E3381" s="350"/>
      <c r="F3381" s="350"/>
      <c r="G3381" s="350"/>
      <c r="H3381" s="350"/>
      <c r="I3381" s="350"/>
      <c r="J3381" s="350" t="str">
        <f t="array" ref="J3381">IF(C3381="","",
  IF(LEFT(C3381,4)="2025",
    IFERROR(VLOOKUP(C3381,{'2025'!B:B,'2025'!A:A},2,FALSE),""),
    IF(LEFT(C3381,4)="2026",
      IFERROR(VLOOKUP(C3381,{'2026'!B:B,'2026'!A:A},2,FALSE),""),
      ""
    )
  )
)</f>
        <v/>
      </c>
    </row>
    <row r="3382" ht="22.5" customHeight="1">
      <c r="A3382" s="350"/>
      <c r="B3382" s="350"/>
      <c r="C3382" s="350"/>
      <c r="D3382" s="350"/>
      <c r="E3382" s="350"/>
      <c r="F3382" s="350"/>
      <c r="G3382" s="350"/>
      <c r="H3382" s="350"/>
      <c r="I3382" s="350"/>
      <c r="J3382" s="350" t="str">
        <f t="array" ref="J3382">IF(C3382="","",
  IF(LEFT(C3382,4)="2025",
    IFERROR(VLOOKUP(C3382,{'2025'!B:B,'2025'!A:A},2,FALSE),""),
    IF(LEFT(C3382,4)="2026",
      IFERROR(VLOOKUP(C3382,{'2026'!B:B,'2026'!A:A},2,FALSE),""),
      ""
    )
  )
)</f>
        <v/>
      </c>
    </row>
    <row r="3383" ht="22.5" customHeight="1">
      <c r="A3383" s="350"/>
      <c r="B3383" s="350"/>
      <c r="C3383" s="350"/>
      <c r="D3383" s="350"/>
      <c r="E3383" s="350"/>
      <c r="F3383" s="350"/>
      <c r="G3383" s="350"/>
      <c r="H3383" s="350"/>
      <c r="I3383" s="350"/>
      <c r="J3383" s="350" t="str">
        <f t="array" ref="J3383">IF(C3383="","",
  IF(LEFT(C3383,4)="2025",
    IFERROR(VLOOKUP(C3383,{'2025'!B:B,'2025'!A:A},2,FALSE),""),
    IF(LEFT(C3383,4)="2026",
      IFERROR(VLOOKUP(C3383,{'2026'!B:B,'2026'!A:A},2,FALSE),""),
      ""
    )
  )
)</f>
        <v/>
      </c>
    </row>
    <row r="3384" ht="22.5" customHeight="1">
      <c r="A3384" s="350"/>
      <c r="B3384" s="350"/>
      <c r="C3384" s="350"/>
      <c r="D3384" s="350"/>
      <c r="E3384" s="350"/>
      <c r="F3384" s="350"/>
      <c r="G3384" s="350"/>
      <c r="H3384" s="350"/>
      <c r="I3384" s="350"/>
      <c r="J3384" s="350" t="str">
        <f t="array" ref="J3384">IF(C3384="","",
  IF(LEFT(C3384,4)="2025",
    IFERROR(VLOOKUP(C3384,{'2025'!B:B,'2025'!A:A},2,FALSE),""),
    IF(LEFT(C3384,4)="2026",
      IFERROR(VLOOKUP(C3384,{'2026'!B:B,'2026'!A:A},2,FALSE),""),
      ""
    )
  )
)</f>
        <v/>
      </c>
    </row>
    <row r="3385" ht="22.5" customHeight="1">
      <c r="A3385" s="350"/>
      <c r="B3385" s="350"/>
      <c r="C3385" s="350"/>
      <c r="D3385" s="350"/>
      <c r="E3385" s="350"/>
      <c r="F3385" s="350"/>
      <c r="G3385" s="350"/>
      <c r="H3385" s="350"/>
      <c r="I3385" s="350"/>
      <c r="J3385" s="350" t="str">
        <f t="array" ref="J3385">IF(C3385="","",
  IF(LEFT(C3385,4)="2025",
    IFERROR(VLOOKUP(C3385,{'2025'!B:B,'2025'!A:A},2,FALSE),""),
    IF(LEFT(C3385,4)="2026",
      IFERROR(VLOOKUP(C3385,{'2026'!B:B,'2026'!A:A},2,FALSE),""),
      ""
    )
  )
)</f>
        <v/>
      </c>
    </row>
    <row r="3386" ht="22.5" customHeight="1">
      <c r="A3386" s="350"/>
      <c r="B3386" s="350"/>
      <c r="C3386" s="350"/>
      <c r="D3386" s="350"/>
      <c r="E3386" s="350"/>
      <c r="F3386" s="350"/>
      <c r="G3386" s="350"/>
      <c r="H3386" s="350"/>
      <c r="I3386" s="350"/>
      <c r="J3386" s="350" t="str">
        <f t="array" ref="J3386">IF(C3386="","",
  IF(LEFT(C3386,4)="2025",
    IFERROR(VLOOKUP(C3386,{'2025'!B:B,'2025'!A:A},2,FALSE),""),
    IF(LEFT(C3386,4)="2026",
      IFERROR(VLOOKUP(C3386,{'2026'!B:B,'2026'!A:A},2,FALSE),""),
      ""
    )
  )
)</f>
        <v/>
      </c>
    </row>
    <row r="3387" ht="22.5" customHeight="1">
      <c r="A3387" s="350"/>
      <c r="B3387" s="350"/>
      <c r="C3387" s="350"/>
      <c r="D3387" s="350"/>
      <c r="E3387" s="350"/>
      <c r="F3387" s="350"/>
      <c r="G3387" s="350"/>
      <c r="H3387" s="350"/>
      <c r="I3387" s="350"/>
      <c r="J3387" s="350" t="str">
        <f t="array" ref="J3387">IF(C3387="","",
  IF(LEFT(C3387,4)="2025",
    IFERROR(VLOOKUP(C3387,{'2025'!B:B,'2025'!A:A},2,FALSE),""),
    IF(LEFT(C3387,4)="2026",
      IFERROR(VLOOKUP(C3387,{'2026'!B:B,'2026'!A:A},2,FALSE),""),
      ""
    )
  )
)</f>
        <v/>
      </c>
    </row>
    <row r="3388" ht="22.5" customHeight="1">
      <c r="A3388" s="350"/>
      <c r="B3388" s="350"/>
      <c r="C3388" s="350"/>
      <c r="D3388" s="350"/>
      <c r="E3388" s="350"/>
      <c r="F3388" s="350"/>
      <c r="G3388" s="350"/>
      <c r="H3388" s="350"/>
      <c r="I3388" s="350"/>
      <c r="J3388" s="350" t="str">
        <f t="array" ref="J3388">IF(C3388="","",
  IF(LEFT(C3388,4)="2025",
    IFERROR(VLOOKUP(C3388,{'2025'!B:B,'2025'!A:A},2,FALSE),""),
    IF(LEFT(C3388,4)="2026",
      IFERROR(VLOOKUP(C3388,{'2026'!B:B,'2026'!A:A},2,FALSE),""),
      ""
    )
  )
)</f>
        <v/>
      </c>
    </row>
    <row r="3389" ht="22.5" customHeight="1">
      <c r="A3389" s="350"/>
      <c r="B3389" s="350"/>
      <c r="C3389" s="350"/>
      <c r="D3389" s="350"/>
      <c r="E3389" s="350"/>
      <c r="F3389" s="350"/>
      <c r="G3389" s="350"/>
      <c r="H3389" s="350"/>
      <c r="I3389" s="350"/>
      <c r="J3389" s="350" t="str">
        <f t="array" ref="J3389">IF(C3389="","",
  IF(LEFT(C3389,4)="2025",
    IFERROR(VLOOKUP(C3389,{'2025'!B:B,'2025'!A:A},2,FALSE),""),
    IF(LEFT(C3389,4)="2026",
      IFERROR(VLOOKUP(C3389,{'2026'!B:B,'2026'!A:A},2,FALSE),""),
      ""
    )
  )
)</f>
        <v/>
      </c>
    </row>
    <row r="3390" ht="22.5" customHeight="1">
      <c r="A3390" s="350"/>
      <c r="B3390" s="350"/>
      <c r="C3390" s="350"/>
      <c r="D3390" s="350"/>
      <c r="E3390" s="350"/>
      <c r="F3390" s="350"/>
      <c r="G3390" s="350"/>
      <c r="H3390" s="350"/>
      <c r="I3390" s="350"/>
      <c r="J3390" s="350" t="str">
        <f t="array" ref="J3390">IF(C3390="","",
  IF(LEFT(C3390,4)="2025",
    IFERROR(VLOOKUP(C3390,{'2025'!B:B,'2025'!A:A},2,FALSE),""),
    IF(LEFT(C3390,4)="2026",
      IFERROR(VLOOKUP(C3390,{'2026'!B:B,'2026'!A:A},2,FALSE),""),
      ""
    )
  )
)</f>
        <v/>
      </c>
    </row>
    <row r="3391" ht="22.5" customHeight="1">
      <c r="A3391" s="350"/>
      <c r="B3391" s="350"/>
      <c r="C3391" s="350"/>
      <c r="D3391" s="350"/>
      <c r="E3391" s="350"/>
      <c r="F3391" s="350"/>
      <c r="G3391" s="350"/>
      <c r="H3391" s="350"/>
      <c r="I3391" s="350"/>
      <c r="J3391" s="350" t="str">
        <f t="array" ref="J3391">IF(C3391="","",
  IF(LEFT(C3391,4)="2025",
    IFERROR(VLOOKUP(C3391,{'2025'!B:B,'2025'!A:A},2,FALSE),""),
    IF(LEFT(C3391,4)="2026",
      IFERROR(VLOOKUP(C3391,{'2026'!B:B,'2026'!A:A},2,FALSE),""),
      ""
    )
  )
)</f>
        <v/>
      </c>
    </row>
    <row r="3392" ht="22.5" customHeight="1">
      <c r="A3392" s="350"/>
      <c r="B3392" s="350"/>
      <c r="C3392" s="350"/>
      <c r="D3392" s="350"/>
      <c r="E3392" s="350"/>
      <c r="F3392" s="350"/>
      <c r="G3392" s="350"/>
      <c r="H3392" s="350"/>
      <c r="I3392" s="350"/>
      <c r="J3392" s="350" t="str">
        <f t="array" ref="J3392">IF(C3392="","",
  IF(LEFT(C3392,4)="2025",
    IFERROR(VLOOKUP(C3392,{'2025'!B:B,'2025'!A:A},2,FALSE),""),
    IF(LEFT(C3392,4)="2026",
      IFERROR(VLOOKUP(C3392,{'2026'!B:B,'2026'!A:A},2,FALSE),""),
      ""
    )
  )
)</f>
        <v/>
      </c>
    </row>
    <row r="3393" ht="22.5" customHeight="1">
      <c r="A3393" s="350"/>
      <c r="B3393" s="350"/>
      <c r="C3393" s="350"/>
      <c r="D3393" s="350"/>
      <c r="E3393" s="350"/>
      <c r="F3393" s="350"/>
      <c r="G3393" s="350"/>
      <c r="H3393" s="350"/>
      <c r="I3393" s="350"/>
      <c r="J3393" s="350" t="str">
        <f t="array" ref="J3393">IF(C3393="","",
  IF(LEFT(C3393,4)="2025",
    IFERROR(VLOOKUP(C3393,{'2025'!B:B,'2025'!A:A},2,FALSE),""),
    IF(LEFT(C3393,4)="2026",
      IFERROR(VLOOKUP(C3393,{'2026'!B:B,'2026'!A:A},2,FALSE),""),
      ""
    )
  )
)</f>
        <v/>
      </c>
    </row>
    <row r="3394" ht="22.5" customHeight="1">
      <c r="A3394" s="350"/>
      <c r="B3394" s="350"/>
      <c r="C3394" s="350"/>
      <c r="D3394" s="350"/>
      <c r="E3394" s="350"/>
      <c r="F3394" s="350"/>
      <c r="G3394" s="350"/>
      <c r="H3394" s="350"/>
      <c r="I3394" s="350"/>
      <c r="J3394" s="350" t="str">
        <f t="array" ref="J3394">IF(C3394="","",
  IF(LEFT(C3394,4)="2025",
    IFERROR(VLOOKUP(C3394,{'2025'!B:B,'2025'!A:A},2,FALSE),""),
    IF(LEFT(C3394,4)="2026",
      IFERROR(VLOOKUP(C3394,{'2026'!B:B,'2026'!A:A},2,FALSE),""),
      ""
    )
  )
)</f>
        <v/>
      </c>
    </row>
    <row r="3395" ht="22.5" customHeight="1">
      <c r="A3395" s="350"/>
      <c r="B3395" s="350"/>
      <c r="C3395" s="350"/>
      <c r="D3395" s="350"/>
      <c r="E3395" s="350"/>
      <c r="F3395" s="350"/>
      <c r="G3395" s="350"/>
      <c r="H3395" s="350"/>
      <c r="I3395" s="350"/>
      <c r="J3395" s="350" t="str">
        <f t="array" ref="J3395">IF(C3395="","",
  IF(LEFT(C3395,4)="2025",
    IFERROR(VLOOKUP(C3395,{'2025'!B:B,'2025'!A:A},2,FALSE),""),
    IF(LEFT(C3395,4)="2026",
      IFERROR(VLOOKUP(C3395,{'2026'!B:B,'2026'!A:A},2,FALSE),""),
      ""
    )
  )
)</f>
        <v/>
      </c>
    </row>
    <row r="3396" ht="22.5" customHeight="1">
      <c r="A3396" s="350"/>
      <c r="B3396" s="350"/>
      <c r="C3396" s="350"/>
      <c r="D3396" s="350"/>
      <c r="E3396" s="350"/>
      <c r="F3396" s="350"/>
      <c r="G3396" s="350"/>
      <c r="H3396" s="350"/>
      <c r="I3396" s="350"/>
      <c r="J3396" s="350" t="str">
        <f t="array" ref="J3396">IF(C3396="","",
  IF(LEFT(C3396,4)="2025",
    IFERROR(VLOOKUP(C3396,{'2025'!B:B,'2025'!A:A},2,FALSE),""),
    IF(LEFT(C3396,4)="2026",
      IFERROR(VLOOKUP(C3396,{'2026'!B:B,'2026'!A:A},2,FALSE),""),
      ""
    )
  )
)</f>
        <v/>
      </c>
    </row>
    <row r="3397" ht="22.5" customHeight="1">
      <c r="A3397" s="350"/>
      <c r="B3397" s="350"/>
      <c r="C3397" s="350"/>
      <c r="D3397" s="350"/>
      <c r="E3397" s="350"/>
      <c r="F3397" s="350"/>
      <c r="G3397" s="350"/>
      <c r="H3397" s="350"/>
      <c r="I3397" s="350"/>
      <c r="J3397" s="350" t="str">
        <f t="array" ref="J3397">IF(C3397="","",
  IF(LEFT(C3397,4)="2025",
    IFERROR(VLOOKUP(C3397,{'2025'!B:B,'2025'!A:A},2,FALSE),""),
    IF(LEFT(C3397,4)="2026",
      IFERROR(VLOOKUP(C3397,{'2026'!B:B,'2026'!A:A},2,FALSE),""),
      ""
    )
  )
)</f>
        <v/>
      </c>
    </row>
    <row r="3398" ht="22.5" customHeight="1">
      <c r="A3398" s="350"/>
      <c r="B3398" s="350"/>
      <c r="C3398" s="350"/>
      <c r="D3398" s="350"/>
      <c r="E3398" s="350"/>
      <c r="F3398" s="350"/>
      <c r="G3398" s="350"/>
      <c r="H3398" s="350"/>
      <c r="I3398" s="350"/>
      <c r="J3398" s="350" t="str">
        <f t="array" ref="J3398">IF(C3398="","",
  IF(LEFT(C3398,4)="2025",
    IFERROR(VLOOKUP(C3398,{'2025'!B:B,'2025'!A:A},2,FALSE),""),
    IF(LEFT(C3398,4)="2026",
      IFERROR(VLOOKUP(C3398,{'2026'!B:B,'2026'!A:A},2,FALSE),""),
      ""
    )
  )
)</f>
        <v/>
      </c>
    </row>
    <row r="3399" ht="22.5" customHeight="1">
      <c r="A3399" s="350"/>
      <c r="B3399" s="350"/>
      <c r="C3399" s="350"/>
      <c r="D3399" s="350"/>
      <c r="E3399" s="350"/>
      <c r="F3399" s="350"/>
      <c r="G3399" s="350"/>
      <c r="H3399" s="350"/>
      <c r="I3399" s="350"/>
      <c r="J3399" s="350" t="str">
        <f t="array" ref="J3399">IF(C3399="","",
  IF(LEFT(C3399,4)="2025",
    IFERROR(VLOOKUP(C3399,{'2025'!B:B,'2025'!A:A},2,FALSE),""),
    IF(LEFT(C3399,4)="2026",
      IFERROR(VLOOKUP(C3399,{'2026'!B:B,'2026'!A:A},2,FALSE),""),
      ""
    )
  )
)</f>
        <v/>
      </c>
    </row>
    <row r="3400" ht="22.5" customHeight="1">
      <c r="A3400" s="350"/>
      <c r="B3400" s="350"/>
      <c r="C3400" s="350"/>
      <c r="D3400" s="350"/>
      <c r="E3400" s="350"/>
      <c r="F3400" s="350"/>
      <c r="G3400" s="350"/>
      <c r="H3400" s="350"/>
      <c r="I3400" s="350"/>
      <c r="J3400" s="350" t="str">
        <f t="array" ref="J3400">IF(C3400="","",
  IF(LEFT(C3400,4)="2025",
    IFERROR(VLOOKUP(C3400,{'2025'!B:B,'2025'!A:A},2,FALSE),""),
    IF(LEFT(C3400,4)="2026",
      IFERROR(VLOOKUP(C3400,{'2026'!B:B,'2026'!A:A},2,FALSE),""),
      ""
    )
  )
)</f>
        <v/>
      </c>
    </row>
    <row r="3401" ht="22.5" customHeight="1">
      <c r="A3401" s="350"/>
      <c r="B3401" s="350"/>
      <c r="C3401" s="350"/>
      <c r="D3401" s="350"/>
      <c r="E3401" s="350"/>
      <c r="F3401" s="350"/>
      <c r="G3401" s="350"/>
      <c r="H3401" s="350"/>
      <c r="I3401" s="350"/>
      <c r="J3401" s="350" t="str">
        <f t="array" ref="J3401">IF(C3401="","",
  IF(LEFT(C3401,4)="2025",
    IFERROR(VLOOKUP(C3401,{'2025'!B:B,'2025'!A:A},2,FALSE),""),
    IF(LEFT(C3401,4)="2026",
      IFERROR(VLOOKUP(C3401,{'2026'!B:B,'2026'!A:A},2,FALSE),""),
      ""
    )
  )
)</f>
        <v/>
      </c>
    </row>
    <row r="3402" ht="22.5" customHeight="1">
      <c r="A3402" s="350"/>
      <c r="B3402" s="350"/>
      <c r="C3402" s="350"/>
      <c r="D3402" s="350"/>
      <c r="E3402" s="350"/>
      <c r="F3402" s="350"/>
      <c r="G3402" s="350"/>
      <c r="H3402" s="350"/>
      <c r="I3402" s="350"/>
      <c r="J3402" s="350" t="str">
        <f t="array" ref="J3402">IF(C3402="","",
  IF(LEFT(C3402,4)="2025",
    IFERROR(VLOOKUP(C3402,{'2025'!B:B,'2025'!A:A},2,FALSE),""),
    IF(LEFT(C3402,4)="2026",
      IFERROR(VLOOKUP(C3402,{'2026'!B:B,'2026'!A:A},2,FALSE),""),
      ""
    )
  )
)</f>
        <v/>
      </c>
    </row>
    <row r="3403" ht="22.5" customHeight="1">
      <c r="A3403" s="350"/>
      <c r="B3403" s="350"/>
      <c r="C3403" s="350"/>
      <c r="D3403" s="350"/>
      <c r="E3403" s="350"/>
      <c r="F3403" s="350"/>
      <c r="G3403" s="350"/>
      <c r="H3403" s="350"/>
      <c r="I3403" s="350"/>
      <c r="J3403" s="350" t="str">
        <f t="array" ref="J3403">IF(C3403="","",
  IF(LEFT(C3403,4)="2025",
    IFERROR(VLOOKUP(C3403,{'2025'!B:B,'2025'!A:A},2,FALSE),""),
    IF(LEFT(C3403,4)="2026",
      IFERROR(VLOOKUP(C3403,{'2026'!B:B,'2026'!A:A},2,FALSE),""),
      ""
    )
  )
)</f>
        <v/>
      </c>
    </row>
    <row r="3404" ht="22.5" customHeight="1">
      <c r="A3404" s="350"/>
      <c r="B3404" s="350"/>
      <c r="C3404" s="350"/>
      <c r="D3404" s="350"/>
      <c r="E3404" s="350"/>
      <c r="F3404" s="350"/>
      <c r="G3404" s="350"/>
      <c r="H3404" s="350"/>
      <c r="I3404" s="350"/>
      <c r="J3404" s="350" t="str">
        <f t="array" ref="J3404">IF(C3404="","",
  IF(LEFT(C3404,4)="2025",
    IFERROR(VLOOKUP(C3404,{'2025'!B:B,'2025'!A:A},2,FALSE),""),
    IF(LEFT(C3404,4)="2026",
      IFERROR(VLOOKUP(C3404,{'2026'!B:B,'2026'!A:A},2,FALSE),""),
      ""
    )
  )
)</f>
        <v/>
      </c>
    </row>
    <row r="3405" ht="22.5" customHeight="1">
      <c r="A3405" s="350"/>
      <c r="B3405" s="350"/>
      <c r="C3405" s="350"/>
      <c r="D3405" s="350"/>
      <c r="E3405" s="350"/>
      <c r="F3405" s="350"/>
      <c r="G3405" s="350"/>
      <c r="H3405" s="350"/>
      <c r="I3405" s="350"/>
      <c r="J3405" s="350" t="str">
        <f t="array" ref="J3405">IF(C3405="","",
  IF(LEFT(C3405,4)="2025",
    IFERROR(VLOOKUP(C3405,{'2025'!B:B,'2025'!A:A},2,FALSE),""),
    IF(LEFT(C3405,4)="2026",
      IFERROR(VLOOKUP(C3405,{'2026'!B:B,'2026'!A:A},2,FALSE),""),
      ""
    )
  )
)</f>
        <v/>
      </c>
    </row>
    <row r="3406" ht="22.5" customHeight="1">
      <c r="A3406" s="350"/>
      <c r="B3406" s="350"/>
      <c r="C3406" s="350"/>
      <c r="D3406" s="350"/>
      <c r="E3406" s="350"/>
      <c r="F3406" s="350"/>
      <c r="G3406" s="350"/>
      <c r="H3406" s="350"/>
      <c r="I3406" s="350"/>
      <c r="J3406" s="350" t="str">
        <f t="array" ref="J3406">IF(C3406="","",
  IF(LEFT(C3406,4)="2025",
    IFERROR(VLOOKUP(C3406,{'2025'!B:B,'2025'!A:A},2,FALSE),""),
    IF(LEFT(C3406,4)="2026",
      IFERROR(VLOOKUP(C3406,{'2026'!B:B,'2026'!A:A},2,FALSE),""),
      ""
    )
  )
)</f>
        <v/>
      </c>
    </row>
    <row r="3407" ht="22.5" customHeight="1">
      <c r="A3407" s="350"/>
      <c r="B3407" s="350"/>
      <c r="C3407" s="350"/>
      <c r="D3407" s="350"/>
      <c r="E3407" s="350"/>
      <c r="F3407" s="350"/>
      <c r="G3407" s="350"/>
      <c r="H3407" s="350"/>
      <c r="I3407" s="350"/>
      <c r="J3407" s="350" t="str">
        <f t="array" ref="J3407">IF(C3407="","",
  IF(LEFT(C3407,4)="2025",
    IFERROR(VLOOKUP(C3407,{'2025'!B:B,'2025'!A:A},2,FALSE),""),
    IF(LEFT(C3407,4)="2026",
      IFERROR(VLOOKUP(C3407,{'2026'!B:B,'2026'!A:A},2,FALSE),""),
      ""
    )
  )
)</f>
        <v/>
      </c>
    </row>
    <row r="3408" ht="22.5" customHeight="1">
      <c r="A3408" s="350"/>
      <c r="B3408" s="350"/>
      <c r="C3408" s="350"/>
      <c r="D3408" s="350"/>
      <c r="E3408" s="350"/>
      <c r="F3408" s="350"/>
      <c r="G3408" s="350"/>
      <c r="H3408" s="350"/>
      <c r="I3408" s="350"/>
      <c r="J3408" s="350" t="str">
        <f t="array" ref="J3408">IF(C3408="","",
  IF(LEFT(C3408,4)="2025",
    IFERROR(VLOOKUP(C3408,{'2025'!B:B,'2025'!A:A},2,FALSE),""),
    IF(LEFT(C3408,4)="2026",
      IFERROR(VLOOKUP(C3408,{'2026'!B:B,'2026'!A:A},2,FALSE),""),
      ""
    )
  )
)</f>
        <v/>
      </c>
    </row>
    <row r="3409" ht="22.5" customHeight="1">
      <c r="A3409" s="350"/>
      <c r="B3409" s="350"/>
      <c r="C3409" s="350"/>
      <c r="D3409" s="350"/>
      <c r="E3409" s="350"/>
      <c r="F3409" s="350"/>
      <c r="G3409" s="350"/>
      <c r="H3409" s="350"/>
      <c r="I3409" s="350"/>
      <c r="J3409" s="350" t="str">
        <f t="array" ref="J3409">IF(C3409="","",
  IF(LEFT(C3409,4)="2025",
    IFERROR(VLOOKUP(C3409,{'2025'!B:B,'2025'!A:A},2,FALSE),""),
    IF(LEFT(C3409,4)="2026",
      IFERROR(VLOOKUP(C3409,{'2026'!B:B,'2026'!A:A},2,FALSE),""),
      ""
    )
  )
)</f>
        <v/>
      </c>
    </row>
    <row r="3410" ht="22.5" customHeight="1">
      <c r="A3410" s="350"/>
      <c r="B3410" s="350"/>
      <c r="C3410" s="350"/>
      <c r="D3410" s="350"/>
      <c r="E3410" s="350"/>
      <c r="F3410" s="350"/>
      <c r="G3410" s="350"/>
      <c r="H3410" s="350"/>
      <c r="I3410" s="350"/>
      <c r="J3410" s="350" t="str">
        <f t="array" ref="J3410">IF(C3410="","",
  IF(LEFT(C3410,4)="2025",
    IFERROR(VLOOKUP(C3410,{'2025'!B:B,'2025'!A:A},2,FALSE),""),
    IF(LEFT(C3410,4)="2026",
      IFERROR(VLOOKUP(C3410,{'2026'!B:B,'2026'!A:A},2,FALSE),""),
      ""
    )
  )
)</f>
        <v/>
      </c>
    </row>
    <row r="3411" ht="22.5" customHeight="1">
      <c r="A3411" s="350"/>
      <c r="B3411" s="350"/>
      <c r="C3411" s="350"/>
      <c r="D3411" s="350"/>
      <c r="E3411" s="350"/>
      <c r="F3411" s="350"/>
      <c r="G3411" s="350"/>
      <c r="H3411" s="350"/>
      <c r="I3411" s="350"/>
      <c r="J3411" s="350" t="str">
        <f t="array" ref="J3411">IF(C3411="","",
  IF(LEFT(C3411,4)="2025",
    IFERROR(VLOOKUP(C3411,{'2025'!B:B,'2025'!A:A},2,FALSE),""),
    IF(LEFT(C3411,4)="2026",
      IFERROR(VLOOKUP(C3411,{'2026'!B:B,'2026'!A:A},2,FALSE),""),
      ""
    )
  )
)</f>
        <v/>
      </c>
    </row>
    <row r="3412" ht="22.5" customHeight="1">
      <c r="A3412" s="350"/>
      <c r="B3412" s="350"/>
      <c r="C3412" s="350"/>
      <c r="D3412" s="350"/>
      <c r="E3412" s="350"/>
      <c r="F3412" s="350"/>
      <c r="G3412" s="350"/>
      <c r="H3412" s="350"/>
      <c r="I3412" s="350"/>
      <c r="J3412" s="350" t="str">
        <f t="array" ref="J3412">IF(C3412="","",
  IF(LEFT(C3412,4)="2025",
    IFERROR(VLOOKUP(C3412,{'2025'!B:B,'2025'!A:A},2,FALSE),""),
    IF(LEFT(C3412,4)="2026",
      IFERROR(VLOOKUP(C3412,{'2026'!B:B,'2026'!A:A},2,FALSE),""),
      ""
    )
  )
)</f>
        <v/>
      </c>
    </row>
    <row r="3413" ht="22.5" customHeight="1">
      <c r="A3413" s="350"/>
      <c r="B3413" s="350"/>
      <c r="C3413" s="350"/>
      <c r="D3413" s="350"/>
      <c r="E3413" s="350"/>
      <c r="F3413" s="350"/>
      <c r="G3413" s="350"/>
      <c r="H3413" s="350"/>
      <c r="I3413" s="350"/>
      <c r="J3413" s="350" t="str">
        <f t="array" ref="J3413">IF(C3413="","",
  IF(LEFT(C3413,4)="2025",
    IFERROR(VLOOKUP(C3413,{'2025'!B:B,'2025'!A:A},2,FALSE),""),
    IF(LEFT(C3413,4)="2026",
      IFERROR(VLOOKUP(C3413,{'2026'!B:B,'2026'!A:A},2,FALSE),""),
      ""
    )
  )
)</f>
        <v/>
      </c>
    </row>
    <row r="3414" ht="22.5" customHeight="1">
      <c r="A3414" s="350"/>
      <c r="B3414" s="350"/>
      <c r="C3414" s="350"/>
      <c r="D3414" s="350"/>
      <c r="E3414" s="350"/>
      <c r="F3414" s="350"/>
      <c r="G3414" s="350"/>
      <c r="H3414" s="350"/>
      <c r="I3414" s="350"/>
      <c r="J3414" s="350" t="str">
        <f t="array" ref="J3414">IF(C3414="","",
  IF(LEFT(C3414,4)="2025",
    IFERROR(VLOOKUP(C3414,{'2025'!B:B,'2025'!A:A},2,FALSE),""),
    IF(LEFT(C3414,4)="2026",
      IFERROR(VLOOKUP(C3414,{'2026'!B:B,'2026'!A:A},2,FALSE),""),
      ""
    )
  )
)</f>
        <v/>
      </c>
    </row>
    <row r="3415" ht="22.5" customHeight="1">
      <c r="A3415" s="350"/>
      <c r="B3415" s="350"/>
      <c r="C3415" s="350"/>
      <c r="D3415" s="350"/>
      <c r="E3415" s="350"/>
      <c r="F3415" s="350"/>
      <c r="G3415" s="350"/>
      <c r="H3415" s="350"/>
      <c r="I3415" s="350"/>
      <c r="J3415" s="350" t="str">
        <f t="array" ref="J3415">IF(C3415="","",
  IF(LEFT(C3415,4)="2025",
    IFERROR(VLOOKUP(C3415,{'2025'!B:B,'2025'!A:A},2,FALSE),""),
    IF(LEFT(C3415,4)="2026",
      IFERROR(VLOOKUP(C3415,{'2026'!B:B,'2026'!A:A},2,FALSE),""),
      ""
    )
  )
)</f>
        <v/>
      </c>
    </row>
    <row r="3416" ht="22.5" customHeight="1">
      <c r="A3416" s="350"/>
      <c r="B3416" s="350"/>
      <c r="C3416" s="350"/>
      <c r="D3416" s="350"/>
      <c r="E3416" s="350"/>
      <c r="F3416" s="350"/>
      <c r="G3416" s="350"/>
      <c r="H3416" s="350"/>
      <c r="I3416" s="350"/>
      <c r="J3416" s="350" t="str">
        <f t="array" ref="J3416">IF(C3416="","",
  IF(LEFT(C3416,4)="2025",
    IFERROR(VLOOKUP(C3416,{'2025'!B:B,'2025'!A:A},2,FALSE),""),
    IF(LEFT(C3416,4)="2026",
      IFERROR(VLOOKUP(C3416,{'2026'!B:B,'2026'!A:A},2,FALSE),""),
      ""
    )
  )
)</f>
        <v/>
      </c>
    </row>
    <row r="3417" ht="22.5" customHeight="1">
      <c r="A3417" s="350"/>
      <c r="B3417" s="350"/>
      <c r="C3417" s="350"/>
      <c r="D3417" s="350"/>
      <c r="E3417" s="350"/>
      <c r="F3417" s="350"/>
      <c r="G3417" s="350"/>
      <c r="H3417" s="350"/>
      <c r="I3417" s="350"/>
      <c r="J3417" s="350" t="str">
        <f t="array" ref="J3417">IF(C3417="","",
  IF(LEFT(C3417,4)="2025",
    IFERROR(VLOOKUP(C3417,{'2025'!B:B,'2025'!A:A},2,FALSE),""),
    IF(LEFT(C3417,4)="2026",
      IFERROR(VLOOKUP(C3417,{'2026'!B:B,'2026'!A:A},2,FALSE),""),
      ""
    )
  )
)</f>
        <v/>
      </c>
    </row>
    <row r="3418" ht="22.5" customHeight="1">
      <c r="A3418" s="350"/>
      <c r="B3418" s="350"/>
      <c r="C3418" s="350"/>
      <c r="D3418" s="350"/>
      <c r="E3418" s="350"/>
      <c r="F3418" s="350"/>
      <c r="G3418" s="350"/>
      <c r="H3418" s="350"/>
      <c r="I3418" s="350"/>
      <c r="J3418" s="350" t="str">
        <f t="array" ref="J3418">IF(C3418="","",
  IF(LEFT(C3418,4)="2025",
    IFERROR(VLOOKUP(C3418,{'2025'!B:B,'2025'!A:A},2,FALSE),""),
    IF(LEFT(C3418,4)="2026",
      IFERROR(VLOOKUP(C3418,{'2026'!B:B,'2026'!A:A},2,FALSE),""),
      ""
    )
  )
)</f>
        <v/>
      </c>
    </row>
    <row r="3419" ht="22.5" customHeight="1">
      <c r="A3419" s="350"/>
      <c r="B3419" s="350"/>
      <c r="C3419" s="350"/>
      <c r="D3419" s="350"/>
      <c r="E3419" s="350"/>
      <c r="F3419" s="350"/>
      <c r="G3419" s="350"/>
      <c r="H3419" s="350"/>
      <c r="I3419" s="350"/>
      <c r="J3419" s="350" t="str">
        <f t="array" ref="J3419">IF(C3419="","",
  IF(LEFT(C3419,4)="2025",
    IFERROR(VLOOKUP(C3419,{'2025'!B:B,'2025'!A:A},2,FALSE),""),
    IF(LEFT(C3419,4)="2026",
      IFERROR(VLOOKUP(C3419,{'2026'!B:B,'2026'!A:A},2,FALSE),""),
      ""
    )
  )
)</f>
        <v/>
      </c>
    </row>
    <row r="3420" ht="22.5" customHeight="1">
      <c r="A3420" s="350"/>
      <c r="B3420" s="350"/>
      <c r="C3420" s="350"/>
      <c r="D3420" s="350"/>
      <c r="E3420" s="350"/>
      <c r="F3420" s="350"/>
      <c r="G3420" s="350"/>
      <c r="H3420" s="350"/>
      <c r="I3420" s="350"/>
      <c r="J3420" s="350" t="str">
        <f t="array" ref="J3420">IF(C3420="","",
  IF(LEFT(C3420,4)="2025",
    IFERROR(VLOOKUP(C3420,{'2025'!B:B,'2025'!A:A},2,FALSE),""),
    IF(LEFT(C3420,4)="2026",
      IFERROR(VLOOKUP(C3420,{'2026'!B:B,'2026'!A:A},2,FALSE),""),
      ""
    )
  )
)</f>
        <v/>
      </c>
    </row>
    <row r="3421" ht="22.5" customHeight="1">
      <c r="A3421" s="350"/>
      <c r="B3421" s="350"/>
      <c r="C3421" s="350"/>
      <c r="D3421" s="350"/>
      <c r="E3421" s="350"/>
      <c r="F3421" s="350"/>
      <c r="G3421" s="350"/>
      <c r="H3421" s="350"/>
      <c r="I3421" s="350"/>
      <c r="J3421" s="350" t="str">
        <f t="array" ref="J3421">IF(C3421="","",
  IF(LEFT(C3421,4)="2025",
    IFERROR(VLOOKUP(C3421,{'2025'!B:B,'2025'!A:A},2,FALSE),""),
    IF(LEFT(C3421,4)="2026",
      IFERROR(VLOOKUP(C3421,{'2026'!B:B,'2026'!A:A},2,FALSE),""),
      ""
    )
  )
)</f>
        <v/>
      </c>
    </row>
    <row r="3422" ht="22.5" customHeight="1">
      <c r="A3422" s="350"/>
      <c r="B3422" s="350"/>
      <c r="C3422" s="350"/>
      <c r="D3422" s="350"/>
      <c r="E3422" s="350"/>
      <c r="F3422" s="350"/>
      <c r="G3422" s="350"/>
      <c r="H3422" s="350"/>
      <c r="I3422" s="350"/>
      <c r="J3422" s="350" t="str">
        <f t="array" ref="J3422">IF(C3422="","",
  IF(LEFT(C3422,4)="2025",
    IFERROR(VLOOKUP(C3422,{'2025'!B:B,'2025'!A:A},2,FALSE),""),
    IF(LEFT(C3422,4)="2026",
      IFERROR(VLOOKUP(C3422,{'2026'!B:B,'2026'!A:A},2,FALSE),""),
      ""
    )
  )
)</f>
        <v/>
      </c>
    </row>
    <row r="3423" ht="22.5" customHeight="1">
      <c r="A3423" s="350"/>
      <c r="B3423" s="350"/>
      <c r="C3423" s="350"/>
      <c r="D3423" s="350"/>
      <c r="E3423" s="350"/>
      <c r="F3423" s="350"/>
      <c r="G3423" s="350"/>
      <c r="H3423" s="350"/>
      <c r="I3423" s="350"/>
      <c r="J3423" s="350" t="str">
        <f t="array" ref="J3423">IF(C3423="","",
  IF(LEFT(C3423,4)="2025",
    IFERROR(VLOOKUP(C3423,{'2025'!B:B,'2025'!A:A},2,FALSE),""),
    IF(LEFT(C3423,4)="2026",
      IFERROR(VLOOKUP(C3423,{'2026'!B:B,'2026'!A:A},2,FALSE),""),
      ""
    )
  )
)</f>
        <v/>
      </c>
    </row>
    <row r="3424" ht="22.5" customHeight="1">
      <c r="A3424" s="350"/>
      <c r="B3424" s="350"/>
      <c r="C3424" s="350"/>
      <c r="D3424" s="350"/>
      <c r="E3424" s="350"/>
      <c r="F3424" s="350"/>
      <c r="G3424" s="350"/>
      <c r="H3424" s="350"/>
      <c r="I3424" s="350"/>
      <c r="J3424" s="350" t="str">
        <f t="array" ref="J3424">IF(C3424="","",
  IF(LEFT(C3424,4)="2025",
    IFERROR(VLOOKUP(C3424,{'2025'!B:B,'2025'!A:A},2,FALSE),""),
    IF(LEFT(C3424,4)="2026",
      IFERROR(VLOOKUP(C3424,{'2026'!B:B,'2026'!A:A},2,FALSE),""),
      ""
    )
  )
)</f>
        <v/>
      </c>
    </row>
    <row r="3425" ht="22.5" customHeight="1">
      <c r="A3425" s="350"/>
      <c r="B3425" s="350"/>
      <c r="C3425" s="350"/>
      <c r="D3425" s="350"/>
      <c r="E3425" s="350"/>
      <c r="F3425" s="350"/>
      <c r="G3425" s="350"/>
      <c r="H3425" s="350"/>
      <c r="I3425" s="350"/>
      <c r="J3425" s="350" t="str">
        <f t="array" ref="J3425">IF(C3425="","",
  IF(LEFT(C3425,4)="2025",
    IFERROR(VLOOKUP(C3425,{'2025'!B:B,'2025'!A:A},2,FALSE),""),
    IF(LEFT(C3425,4)="2026",
      IFERROR(VLOOKUP(C3425,{'2026'!B:B,'2026'!A:A},2,FALSE),""),
      ""
    )
  )
)</f>
        <v/>
      </c>
    </row>
    <row r="3426" ht="22.5" customHeight="1">
      <c r="A3426" s="350"/>
      <c r="B3426" s="350"/>
      <c r="C3426" s="350"/>
      <c r="D3426" s="350"/>
      <c r="E3426" s="350"/>
      <c r="F3426" s="350"/>
      <c r="G3426" s="350"/>
      <c r="H3426" s="350"/>
      <c r="I3426" s="350"/>
      <c r="J3426" s="350" t="str">
        <f t="array" ref="J3426">IF(C3426="","",
  IF(LEFT(C3426,4)="2025",
    IFERROR(VLOOKUP(C3426,{'2025'!B:B,'2025'!A:A},2,FALSE),""),
    IF(LEFT(C3426,4)="2026",
      IFERROR(VLOOKUP(C3426,{'2026'!B:B,'2026'!A:A},2,FALSE),""),
      ""
    )
  )
)</f>
        <v/>
      </c>
    </row>
    <row r="3427" ht="22.5" customHeight="1">
      <c r="A3427" s="350"/>
      <c r="B3427" s="350"/>
      <c r="C3427" s="350"/>
      <c r="D3427" s="350"/>
      <c r="E3427" s="350"/>
      <c r="F3427" s="350"/>
      <c r="G3427" s="350"/>
      <c r="H3427" s="350"/>
      <c r="I3427" s="350"/>
      <c r="J3427" s="350" t="str">
        <f t="array" ref="J3427">IF(C3427="","",
  IF(LEFT(C3427,4)="2025",
    IFERROR(VLOOKUP(C3427,{'2025'!B:B,'2025'!A:A},2,FALSE),""),
    IF(LEFT(C3427,4)="2026",
      IFERROR(VLOOKUP(C3427,{'2026'!B:B,'2026'!A:A},2,FALSE),""),
      ""
    )
  )
)</f>
        <v/>
      </c>
    </row>
    <row r="3428" ht="22.5" customHeight="1">
      <c r="A3428" s="350"/>
      <c r="B3428" s="350"/>
      <c r="C3428" s="350"/>
      <c r="D3428" s="350"/>
      <c r="E3428" s="350"/>
      <c r="F3428" s="350"/>
      <c r="G3428" s="350"/>
      <c r="H3428" s="350"/>
      <c r="I3428" s="350"/>
      <c r="J3428" s="350" t="str">
        <f t="array" ref="J3428">IF(C3428="","",
  IF(LEFT(C3428,4)="2025",
    IFERROR(VLOOKUP(C3428,{'2025'!B:B,'2025'!A:A},2,FALSE),""),
    IF(LEFT(C3428,4)="2026",
      IFERROR(VLOOKUP(C3428,{'2026'!B:B,'2026'!A:A},2,FALSE),""),
      ""
    )
  )
)</f>
        <v/>
      </c>
    </row>
    <row r="3429" ht="22.5" customHeight="1">
      <c r="A3429" s="350"/>
      <c r="B3429" s="350"/>
      <c r="C3429" s="350"/>
      <c r="D3429" s="350"/>
      <c r="E3429" s="350"/>
      <c r="F3429" s="350"/>
      <c r="G3429" s="350"/>
      <c r="H3429" s="350"/>
      <c r="I3429" s="350"/>
      <c r="J3429" s="350" t="str">
        <f t="array" ref="J3429">IF(C3429="","",
  IF(LEFT(C3429,4)="2025",
    IFERROR(VLOOKUP(C3429,{'2025'!B:B,'2025'!A:A},2,FALSE),""),
    IF(LEFT(C3429,4)="2026",
      IFERROR(VLOOKUP(C3429,{'2026'!B:B,'2026'!A:A},2,FALSE),""),
      ""
    )
  )
)</f>
        <v/>
      </c>
    </row>
    <row r="3430" ht="22.5" customHeight="1">
      <c r="A3430" s="350"/>
      <c r="B3430" s="350"/>
      <c r="C3430" s="350"/>
      <c r="D3430" s="350"/>
      <c r="E3430" s="350"/>
      <c r="F3430" s="350"/>
      <c r="G3430" s="350"/>
      <c r="H3430" s="350"/>
      <c r="I3430" s="350"/>
      <c r="J3430" s="350" t="str">
        <f t="array" ref="J3430">IF(C3430="","",
  IF(LEFT(C3430,4)="2025",
    IFERROR(VLOOKUP(C3430,{'2025'!B:B,'2025'!A:A},2,FALSE),""),
    IF(LEFT(C3430,4)="2026",
      IFERROR(VLOOKUP(C3430,{'2026'!B:B,'2026'!A:A},2,FALSE),""),
      ""
    )
  )
)</f>
        <v/>
      </c>
    </row>
    <row r="3431" ht="22.5" customHeight="1">
      <c r="A3431" s="350"/>
      <c r="B3431" s="350"/>
      <c r="C3431" s="350"/>
      <c r="D3431" s="350"/>
      <c r="E3431" s="350"/>
      <c r="F3431" s="350"/>
      <c r="G3431" s="350"/>
      <c r="H3431" s="350"/>
      <c r="I3431" s="350"/>
      <c r="J3431" s="350" t="str">
        <f t="array" ref="J3431">IF(C3431="","",
  IF(LEFT(C3431,4)="2025",
    IFERROR(VLOOKUP(C3431,{'2025'!B:B,'2025'!A:A},2,FALSE),""),
    IF(LEFT(C3431,4)="2026",
      IFERROR(VLOOKUP(C3431,{'2026'!B:B,'2026'!A:A},2,FALSE),""),
      ""
    )
  )
)</f>
        <v/>
      </c>
    </row>
    <row r="3432" ht="22.5" customHeight="1">
      <c r="A3432" s="350"/>
      <c r="B3432" s="350"/>
      <c r="C3432" s="350"/>
      <c r="D3432" s="350"/>
      <c r="E3432" s="350"/>
      <c r="F3432" s="350"/>
      <c r="G3432" s="350"/>
      <c r="H3432" s="350"/>
      <c r="I3432" s="350"/>
      <c r="J3432" s="350" t="str">
        <f t="array" ref="J3432">IF(C3432="","",
  IF(LEFT(C3432,4)="2025",
    IFERROR(VLOOKUP(C3432,{'2025'!B:B,'2025'!A:A},2,FALSE),""),
    IF(LEFT(C3432,4)="2026",
      IFERROR(VLOOKUP(C3432,{'2026'!B:B,'2026'!A:A},2,FALSE),""),
      ""
    )
  )
)</f>
        <v/>
      </c>
    </row>
    <row r="3433" ht="22.5" customHeight="1">
      <c r="A3433" s="350"/>
      <c r="B3433" s="350"/>
      <c r="C3433" s="350"/>
      <c r="D3433" s="350"/>
      <c r="E3433" s="350"/>
      <c r="F3433" s="350"/>
      <c r="G3433" s="350"/>
      <c r="H3433" s="350"/>
      <c r="I3433" s="350"/>
      <c r="J3433" s="350" t="str">
        <f t="array" ref="J3433">IF(C3433="","",
  IF(LEFT(C3433,4)="2025",
    IFERROR(VLOOKUP(C3433,{'2025'!B:B,'2025'!A:A},2,FALSE),""),
    IF(LEFT(C3433,4)="2026",
      IFERROR(VLOOKUP(C3433,{'2026'!B:B,'2026'!A:A},2,FALSE),""),
      ""
    )
  )
)</f>
        <v/>
      </c>
    </row>
    <row r="3434" ht="22.5" customHeight="1">
      <c r="A3434" s="350"/>
      <c r="B3434" s="350"/>
      <c r="C3434" s="350"/>
      <c r="D3434" s="350"/>
      <c r="E3434" s="350"/>
      <c r="F3434" s="350"/>
      <c r="G3434" s="350"/>
      <c r="H3434" s="350"/>
      <c r="I3434" s="350"/>
      <c r="J3434" s="350" t="str">
        <f t="array" ref="J3434">IF(C3434="","",
  IF(LEFT(C3434,4)="2025",
    IFERROR(VLOOKUP(C3434,{'2025'!B:B,'2025'!A:A},2,FALSE),""),
    IF(LEFT(C3434,4)="2026",
      IFERROR(VLOOKUP(C3434,{'2026'!B:B,'2026'!A:A},2,FALSE),""),
      ""
    )
  )
)</f>
        <v/>
      </c>
    </row>
    <row r="3435" ht="22.5" customHeight="1">
      <c r="A3435" s="350"/>
      <c r="B3435" s="350"/>
      <c r="C3435" s="350"/>
      <c r="D3435" s="350"/>
      <c r="E3435" s="350"/>
      <c r="F3435" s="350"/>
      <c r="G3435" s="350"/>
      <c r="H3435" s="350"/>
      <c r="I3435" s="350"/>
      <c r="J3435" s="350" t="str">
        <f t="array" ref="J3435">IF(C3435="","",
  IF(LEFT(C3435,4)="2025",
    IFERROR(VLOOKUP(C3435,{'2025'!B:B,'2025'!A:A},2,FALSE),""),
    IF(LEFT(C3435,4)="2026",
      IFERROR(VLOOKUP(C3435,{'2026'!B:B,'2026'!A:A},2,FALSE),""),
      ""
    )
  )
)</f>
        <v/>
      </c>
    </row>
    <row r="3436" ht="22.5" customHeight="1">
      <c r="A3436" s="350"/>
      <c r="B3436" s="350"/>
      <c r="C3436" s="350"/>
      <c r="D3436" s="350"/>
      <c r="E3436" s="350"/>
      <c r="F3436" s="350"/>
      <c r="G3436" s="350"/>
      <c r="H3436" s="350"/>
      <c r="I3436" s="350"/>
      <c r="J3436" s="350" t="str">
        <f t="array" ref="J3436">IF(C3436="","",
  IF(LEFT(C3436,4)="2025",
    IFERROR(VLOOKUP(C3436,{'2025'!B:B,'2025'!A:A},2,FALSE),""),
    IF(LEFT(C3436,4)="2026",
      IFERROR(VLOOKUP(C3436,{'2026'!B:B,'2026'!A:A},2,FALSE),""),
      ""
    )
  )
)</f>
        <v/>
      </c>
    </row>
    <row r="3437" ht="22.5" customHeight="1">
      <c r="A3437" s="350"/>
      <c r="B3437" s="350"/>
      <c r="C3437" s="350"/>
      <c r="D3437" s="350"/>
      <c r="E3437" s="350"/>
      <c r="F3437" s="350"/>
      <c r="G3437" s="350"/>
      <c r="H3437" s="350"/>
      <c r="I3437" s="350"/>
      <c r="J3437" s="350" t="str">
        <f t="array" ref="J3437">IF(C3437="","",
  IF(LEFT(C3437,4)="2025",
    IFERROR(VLOOKUP(C3437,{'2025'!B:B,'2025'!A:A},2,FALSE),""),
    IF(LEFT(C3437,4)="2026",
      IFERROR(VLOOKUP(C3437,{'2026'!B:B,'2026'!A:A},2,FALSE),""),
      ""
    )
  )
)</f>
        <v/>
      </c>
    </row>
    <row r="3438" ht="22.5" customHeight="1">
      <c r="A3438" s="350"/>
      <c r="B3438" s="350"/>
      <c r="C3438" s="350"/>
      <c r="D3438" s="350"/>
      <c r="E3438" s="350"/>
      <c r="F3438" s="350"/>
      <c r="G3438" s="350"/>
      <c r="H3438" s="350"/>
      <c r="I3438" s="350"/>
      <c r="J3438" s="350" t="str">
        <f t="array" ref="J3438">IF(C3438="","",
  IF(LEFT(C3438,4)="2025",
    IFERROR(VLOOKUP(C3438,{'2025'!B:B,'2025'!A:A},2,FALSE),""),
    IF(LEFT(C3438,4)="2026",
      IFERROR(VLOOKUP(C3438,{'2026'!B:B,'2026'!A:A},2,FALSE),""),
      ""
    )
  )
)</f>
        <v/>
      </c>
    </row>
    <row r="3439" ht="22.5" customHeight="1">
      <c r="A3439" s="350"/>
      <c r="B3439" s="350"/>
      <c r="C3439" s="350"/>
      <c r="D3439" s="350"/>
      <c r="E3439" s="350"/>
      <c r="F3439" s="350"/>
      <c r="G3439" s="350"/>
      <c r="H3439" s="350"/>
      <c r="I3439" s="350"/>
      <c r="J3439" s="350" t="str">
        <f t="array" ref="J3439">IF(C3439="","",
  IF(LEFT(C3439,4)="2025",
    IFERROR(VLOOKUP(C3439,{'2025'!B:B,'2025'!A:A},2,FALSE),""),
    IF(LEFT(C3439,4)="2026",
      IFERROR(VLOOKUP(C3439,{'2026'!B:B,'2026'!A:A},2,FALSE),""),
      ""
    )
  )
)</f>
        <v/>
      </c>
    </row>
    <row r="3440" ht="22.5" customHeight="1">
      <c r="A3440" s="350"/>
      <c r="B3440" s="350"/>
      <c r="C3440" s="350"/>
      <c r="D3440" s="350"/>
      <c r="E3440" s="350"/>
      <c r="F3440" s="350"/>
      <c r="G3440" s="350"/>
      <c r="H3440" s="350"/>
      <c r="I3440" s="350"/>
      <c r="J3440" s="350" t="str">
        <f t="array" ref="J3440">IF(C3440="","",
  IF(LEFT(C3440,4)="2025",
    IFERROR(VLOOKUP(C3440,{'2025'!B:B,'2025'!A:A},2,FALSE),""),
    IF(LEFT(C3440,4)="2026",
      IFERROR(VLOOKUP(C3440,{'2026'!B:B,'2026'!A:A},2,FALSE),""),
      ""
    )
  )
)</f>
        <v/>
      </c>
    </row>
    <row r="3441" ht="22.5" customHeight="1">
      <c r="A3441" s="350"/>
      <c r="B3441" s="350"/>
      <c r="C3441" s="350"/>
      <c r="D3441" s="350"/>
      <c r="E3441" s="350"/>
      <c r="F3441" s="350"/>
      <c r="G3441" s="350"/>
      <c r="H3441" s="350"/>
      <c r="I3441" s="350"/>
      <c r="J3441" s="350" t="str">
        <f t="array" ref="J3441">IF(C3441="","",
  IF(LEFT(C3441,4)="2025",
    IFERROR(VLOOKUP(C3441,{'2025'!B:B,'2025'!A:A},2,FALSE),""),
    IF(LEFT(C3441,4)="2026",
      IFERROR(VLOOKUP(C3441,{'2026'!B:B,'2026'!A:A},2,FALSE),""),
      ""
    )
  )
)</f>
        <v/>
      </c>
    </row>
    <row r="3442" ht="22.5" customHeight="1">
      <c r="A3442" s="350"/>
      <c r="B3442" s="350"/>
      <c r="C3442" s="350"/>
      <c r="D3442" s="350"/>
      <c r="E3442" s="350"/>
      <c r="F3442" s="350"/>
      <c r="G3442" s="350"/>
      <c r="H3442" s="350"/>
      <c r="I3442" s="350"/>
      <c r="J3442" s="350" t="str">
        <f t="array" ref="J3442">IF(C3442="","",
  IF(LEFT(C3442,4)="2025",
    IFERROR(VLOOKUP(C3442,{'2025'!B:B,'2025'!A:A},2,FALSE),""),
    IF(LEFT(C3442,4)="2026",
      IFERROR(VLOOKUP(C3442,{'2026'!B:B,'2026'!A:A},2,FALSE),""),
      ""
    )
  )
)</f>
        <v/>
      </c>
    </row>
    <row r="3443" ht="22.5" customHeight="1">
      <c r="A3443" s="350"/>
      <c r="B3443" s="350"/>
      <c r="C3443" s="350"/>
      <c r="D3443" s="350"/>
      <c r="E3443" s="350"/>
      <c r="F3443" s="350"/>
      <c r="G3443" s="350"/>
      <c r="H3443" s="350"/>
      <c r="I3443" s="350"/>
      <c r="J3443" s="350" t="str">
        <f t="array" ref="J3443">IF(C3443="","",
  IF(LEFT(C3443,4)="2025",
    IFERROR(VLOOKUP(C3443,{'2025'!B:B,'2025'!A:A},2,FALSE),""),
    IF(LEFT(C3443,4)="2026",
      IFERROR(VLOOKUP(C3443,{'2026'!B:B,'2026'!A:A},2,FALSE),""),
      ""
    )
  )
)</f>
        <v/>
      </c>
    </row>
    <row r="3444" ht="22.5" customHeight="1">
      <c r="A3444" s="350"/>
      <c r="B3444" s="350"/>
      <c r="C3444" s="350"/>
      <c r="D3444" s="350"/>
      <c r="E3444" s="350"/>
      <c r="F3444" s="350"/>
      <c r="G3444" s="350"/>
      <c r="H3444" s="350"/>
      <c r="I3444" s="350"/>
      <c r="J3444" s="350" t="str">
        <f t="array" ref="J3444">IF(C3444="","",
  IF(LEFT(C3444,4)="2025",
    IFERROR(VLOOKUP(C3444,{'2025'!B:B,'2025'!A:A},2,FALSE),""),
    IF(LEFT(C3444,4)="2026",
      IFERROR(VLOOKUP(C3444,{'2026'!B:B,'2026'!A:A},2,FALSE),""),
      ""
    )
  )
)</f>
        <v/>
      </c>
    </row>
    <row r="3445" ht="22.5" customHeight="1">
      <c r="A3445" s="350"/>
      <c r="B3445" s="350"/>
      <c r="C3445" s="350"/>
      <c r="D3445" s="350"/>
      <c r="E3445" s="350"/>
      <c r="F3445" s="350"/>
      <c r="G3445" s="350"/>
      <c r="H3445" s="350"/>
      <c r="I3445" s="350"/>
      <c r="J3445" s="350" t="str">
        <f t="array" ref="J3445">IF(C3445="","",
  IF(LEFT(C3445,4)="2025",
    IFERROR(VLOOKUP(C3445,{'2025'!B:B,'2025'!A:A},2,FALSE),""),
    IF(LEFT(C3445,4)="2026",
      IFERROR(VLOOKUP(C3445,{'2026'!B:B,'2026'!A:A},2,FALSE),""),
      ""
    )
  )
)</f>
        <v/>
      </c>
    </row>
    <row r="3446" ht="22.5" customHeight="1">
      <c r="A3446" s="350"/>
      <c r="B3446" s="350"/>
      <c r="C3446" s="350"/>
      <c r="D3446" s="350"/>
      <c r="E3446" s="350"/>
      <c r="F3446" s="350"/>
      <c r="G3446" s="350"/>
      <c r="H3446" s="350"/>
      <c r="I3446" s="350"/>
      <c r="J3446" s="350" t="str">
        <f t="array" ref="J3446">IF(C3446="","",
  IF(LEFT(C3446,4)="2025",
    IFERROR(VLOOKUP(C3446,{'2025'!B:B,'2025'!A:A},2,FALSE),""),
    IF(LEFT(C3446,4)="2026",
      IFERROR(VLOOKUP(C3446,{'2026'!B:B,'2026'!A:A},2,FALSE),""),
      ""
    )
  )
)</f>
        <v/>
      </c>
    </row>
    <row r="3447" ht="22.5" customHeight="1">
      <c r="A3447" s="350"/>
      <c r="B3447" s="350"/>
      <c r="C3447" s="350"/>
      <c r="D3447" s="350"/>
      <c r="E3447" s="350"/>
      <c r="F3447" s="350"/>
      <c r="G3447" s="350"/>
      <c r="H3447" s="350"/>
      <c r="I3447" s="350"/>
      <c r="J3447" s="350" t="str">
        <f t="array" ref="J3447">IF(C3447="","",
  IF(LEFT(C3447,4)="2025",
    IFERROR(VLOOKUP(C3447,{'2025'!B:B,'2025'!A:A},2,FALSE),""),
    IF(LEFT(C3447,4)="2026",
      IFERROR(VLOOKUP(C3447,{'2026'!B:B,'2026'!A:A},2,FALSE),""),
      ""
    )
  )
)</f>
        <v/>
      </c>
    </row>
    <row r="3448" ht="22.5" customHeight="1">
      <c r="A3448" s="350"/>
      <c r="B3448" s="350"/>
      <c r="C3448" s="350"/>
      <c r="D3448" s="350"/>
      <c r="E3448" s="350"/>
      <c r="F3448" s="350"/>
      <c r="G3448" s="350"/>
      <c r="H3448" s="350"/>
      <c r="I3448" s="350"/>
      <c r="J3448" s="350" t="str">
        <f t="array" ref="J3448">IF(C3448="","",
  IF(LEFT(C3448,4)="2025",
    IFERROR(VLOOKUP(C3448,{'2025'!B:B,'2025'!A:A},2,FALSE),""),
    IF(LEFT(C3448,4)="2026",
      IFERROR(VLOOKUP(C3448,{'2026'!B:B,'2026'!A:A},2,FALSE),""),
      ""
    )
  )
)</f>
        <v/>
      </c>
    </row>
    <row r="3449" ht="22.5" customHeight="1">
      <c r="A3449" s="350"/>
      <c r="B3449" s="350"/>
      <c r="C3449" s="350"/>
      <c r="D3449" s="350"/>
      <c r="E3449" s="350"/>
      <c r="F3449" s="350"/>
      <c r="G3449" s="350"/>
      <c r="H3449" s="350"/>
      <c r="I3449" s="350"/>
      <c r="J3449" s="350" t="str">
        <f t="array" ref="J3449">IF(C3449="","",
  IF(LEFT(C3449,4)="2025",
    IFERROR(VLOOKUP(C3449,{'2025'!B:B,'2025'!A:A},2,FALSE),""),
    IF(LEFT(C3449,4)="2026",
      IFERROR(VLOOKUP(C3449,{'2026'!B:B,'2026'!A:A},2,FALSE),""),
      ""
    )
  )
)</f>
        <v/>
      </c>
    </row>
    <row r="3450" ht="22.5" customHeight="1">
      <c r="A3450" s="350"/>
      <c r="B3450" s="350"/>
      <c r="C3450" s="350"/>
      <c r="D3450" s="350"/>
      <c r="E3450" s="350"/>
      <c r="F3450" s="350"/>
      <c r="G3450" s="350"/>
      <c r="H3450" s="350"/>
      <c r="I3450" s="350"/>
      <c r="J3450" s="350" t="str">
        <f t="array" ref="J3450">IF(C3450="","",
  IF(LEFT(C3450,4)="2025",
    IFERROR(VLOOKUP(C3450,{'2025'!B:B,'2025'!A:A},2,FALSE),""),
    IF(LEFT(C3450,4)="2026",
      IFERROR(VLOOKUP(C3450,{'2026'!B:B,'2026'!A:A},2,FALSE),""),
      ""
    )
  )
)</f>
        <v/>
      </c>
    </row>
    <row r="3451" ht="22.5" customHeight="1">
      <c r="A3451" s="350"/>
      <c r="B3451" s="350"/>
      <c r="C3451" s="350"/>
      <c r="D3451" s="350"/>
      <c r="E3451" s="350"/>
      <c r="F3451" s="350"/>
      <c r="G3451" s="350"/>
      <c r="H3451" s="350"/>
      <c r="I3451" s="350"/>
      <c r="J3451" s="350" t="str">
        <f t="array" ref="J3451">IF(C3451="","",
  IF(LEFT(C3451,4)="2025",
    IFERROR(VLOOKUP(C3451,{'2025'!B:B,'2025'!A:A},2,FALSE),""),
    IF(LEFT(C3451,4)="2026",
      IFERROR(VLOOKUP(C3451,{'2026'!B:B,'2026'!A:A},2,FALSE),""),
      ""
    )
  )
)</f>
        <v/>
      </c>
    </row>
    <row r="3452" ht="22.5" customHeight="1">
      <c r="A3452" s="350"/>
      <c r="B3452" s="350"/>
      <c r="C3452" s="350"/>
      <c r="D3452" s="350"/>
      <c r="E3452" s="350"/>
      <c r="F3452" s="350"/>
      <c r="G3452" s="350"/>
      <c r="H3452" s="350"/>
      <c r="I3452" s="350"/>
      <c r="J3452" s="350" t="str">
        <f t="array" ref="J3452">IF(C3452="","",
  IF(LEFT(C3452,4)="2025",
    IFERROR(VLOOKUP(C3452,{'2025'!B:B,'2025'!A:A},2,FALSE),""),
    IF(LEFT(C3452,4)="2026",
      IFERROR(VLOOKUP(C3452,{'2026'!B:B,'2026'!A:A},2,FALSE),""),
      ""
    )
  )
)</f>
        <v/>
      </c>
    </row>
    <row r="3453" ht="22.5" customHeight="1">
      <c r="A3453" s="350"/>
      <c r="B3453" s="350"/>
      <c r="C3453" s="350"/>
      <c r="D3453" s="350"/>
      <c r="E3453" s="350"/>
      <c r="F3453" s="350"/>
      <c r="G3453" s="350"/>
      <c r="H3453" s="350"/>
      <c r="I3453" s="350"/>
      <c r="J3453" s="350" t="str">
        <f t="array" ref="J3453">IF(C3453="","",
  IF(LEFT(C3453,4)="2025",
    IFERROR(VLOOKUP(C3453,{'2025'!B:B,'2025'!A:A},2,FALSE),""),
    IF(LEFT(C3453,4)="2026",
      IFERROR(VLOOKUP(C3453,{'2026'!B:B,'2026'!A:A},2,FALSE),""),
      ""
    )
  )
)</f>
        <v/>
      </c>
    </row>
    <row r="3454" ht="22.5" customHeight="1">
      <c r="A3454" s="350"/>
      <c r="B3454" s="350"/>
      <c r="C3454" s="350"/>
      <c r="D3454" s="350"/>
      <c r="E3454" s="350"/>
      <c r="F3454" s="350"/>
      <c r="G3454" s="350"/>
      <c r="H3454" s="350"/>
      <c r="I3454" s="350"/>
      <c r="J3454" s="350" t="str">
        <f t="array" ref="J3454">IF(C3454="","",
  IF(LEFT(C3454,4)="2025",
    IFERROR(VLOOKUP(C3454,{'2025'!B:B,'2025'!A:A},2,FALSE),""),
    IF(LEFT(C3454,4)="2026",
      IFERROR(VLOOKUP(C3454,{'2026'!B:B,'2026'!A:A},2,FALSE),""),
      ""
    )
  )
)</f>
        <v/>
      </c>
    </row>
    <row r="3455" ht="22.5" customHeight="1">
      <c r="A3455" s="350"/>
      <c r="B3455" s="350"/>
      <c r="C3455" s="350"/>
      <c r="D3455" s="350"/>
      <c r="E3455" s="350"/>
      <c r="F3455" s="350"/>
      <c r="G3455" s="350"/>
      <c r="H3455" s="350"/>
      <c r="I3455" s="350"/>
      <c r="J3455" s="350" t="str">
        <f t="array" ref="J3455">IF(C3455="","",
  IF(LEFT(C3455,4)="2025",
    IFERROR(VLOOKUP(C3455,{'2025'!B:B,'2025'!A:A},2,FALSE),""),
    IF(LEFT(C3455,4)="2026",
      IFERROR(VLOOKUP(C3455,{'2026'!B:B,'2026'!A:A},2,FALSE),""),
      ""
    )
  )
)</f>
        <v/>
      </c>
    </row>
    <row r="3456" ht="22.5" customHeight="1">
      <c r="A3456" s="350"/>
      <c r="B3456" s="350"/>
      <c r="C3456" s="350"/>
      <c r="D3456" s="350"/>
      <c r="E3456" s="350"/>
      <c r="F3456" s="350"/>
      <c r="G3456" s="350"/>
      <c r="H3456" s="350"/>
      <c r="I3456" s="350"/>
      <c r="J3456" s="350" t="str">
        <f t="array" ref="J3456">IF(C3456="","",
  IF(LEFT(C3456,4)="2025",
    IFERROR(VLOOKUP(C3456,{'2025'!B:B,'2025'!A:A},2,FALSE),""),
    IF(LEFT(C3456,4)="2026",
      IFERROR(VLOOKUP(C3456,{'2026'!B:B,'2026'!A:A},2,FALSE),""),
      ""
    )
  )
)</f>
        <v/>
      </c>
    </row>
    <row r="3457" ht="22.5" customHeight="1">
      <c r="A3457" s="350"/>
      <c r="B3457" s="350"/>
      <c r="C3457" s="350"/>
      <c r="D3457" s="350"/>
      <c r="E3457" s="350"/>
      <c r="F3457" s="350"/>
      <c r="G3457" s="350"/>
      <c r="H3457" s="350"/>
      <c r="I3457" s="350"/>
      <c r="J3457" s="350" t="str">
        <f t="array" ref="J3457">IF(C3457="","",
  IF(LEFT(C3457,4)="2025",
    IFERROR(VLOOKUP(C3457,{'2025'!B:B,'2025'!A:A},2,FALSE),""),
    IF(LEFT(C3457,4)="2026",
      IFERROR(VLOOKUP(C3457,{'2026'!B:B,'2026'!A:A},2,FALSE),""),
      ""
    )
  )
)</f>
        <v/>
      </c>
    </row>
    <row r="3458" ht="22.5" customHeight="1">
      <c r="A3458" s="350"/>
      <c r="B3458" s="350"/>
      <c r="C3458" s="350"/>
      <c r="D3458" s="350"/>
      <c r="E3458" s="350"/>
      <c r="F3458" s="350"/>
      <c r="G3458" s="350"/>
      <c r="H3458" s="350"/>
      <c r="I3458" s="350"/>
      <c r="J3458" s="350" t="str">
        <f t="array" ref="J3458">IF(C3458="","",
  IF(LEFT(C3458,4)="2025",
    IFERROR(VLOOKUP(C3458,{'2025'!B:B,'2025'!A:A},2,FALSE),""),
    IF(LEFT(C3458,4)="2026",
      IFERROR(VLOOKUP(C3458,{'2026'!B:B,'2026'!A:A},2,FALSE),""),
      ""
    )
  )
)</f>
        <v/>
      </c>
    </row>
    <row r="3459" ht="22.5" customHeight="1">
      <c r="A3459" s="350"/>
      <c r="B3459" s="350"/>
      <c r="C3459" s="350"/>
      <c r="D3459" s="350"/>
      <c r="E3459" s="350"/>
      <c r="F3459" s="350"/>
      <c r="G3459" s="350"/>
      <c r="H3459" s="350"/>
      <c r="I3459" s="350"/>
      <c r="J3459" s="350" t="str">
        <f t="array" ref="J3459">IF(C3459="","",
  IF(LEFT(C3459,4)="2025",
    IFERROR(VLOOKUP(C3459,{'2025'!B:B,'2025'!A:A},2,FALSE),""),
    IF(LEFT(C3459,4)="2026",
      IFERROR(VLOOKUP(C3459,{'2026'!B:B,'2026'!A:A},2,FALSE),""),
      ""
    )
  )
)</f>
        <v/>
      </c>
    </row>
    <row r="3460" ht="22.5" customHeight="1">
      <c r="A3460" s="350"/>
      <c r="B3460" s="350"/>
      <c r="C3460" s="350"/>
      <c r="D3460" s="350"/>
      <c r="E3460" s="350"/>
      <c r="F3460" s="350"/>
      <c r="G3460" s="350"/>
      <c r="H3460" s="350"/>
      <c r="I3460" s="350"/>
      <c r="J3460" s="350" t="str">
        <f t="array" ref="J3460">IF(C3460="","",
  IF(LEFT(C3460,4)="2025",
    IFERROR(VLOOKUP(C3460,{'2025'!B:B,'2025'!A:A},2,FALSE),""),
    IF(LEFT(C3460,4)="2026",
      IFERROR(VLOOKUP(C3460,{'2026'!B:B,'2026'!A:A},2,FALSE),""),
      ""
    )
  )
)</f>
        <v/>
      </c>
    </row>
    <row r="3461" ht="22.5" customHeight="1">
      <c r="A3461" s="350"/>
      <c r="B3461" s="350"/>
      <c r="C3461" s="350"/>
      <c r="D3461" s="350"/>
      <c r="E3461" s="350"/>
      <c r="F3461" s="350"/>
      <c r="G3461" s="350"/>
      <c r="H3461" s="350"/>
      <c r="I3461" s="350"/>
      <c r="J3461" s="350" t="str">
        <f t="array" ref="J3461">IF(C3461="","",
  IF(LEFT(C3461,4)="2025",
    IFERROR(VLOOKUP(C3461,{'2025'!B:B,'2025'!A:A},2,FALSE),""),
    IF(LEFT(C3461,4)="2026",
      IFERROR(VLOOKUP(C3461,{'2026'!B:B,'2026'!A:A},2,FALSE),""),
      ""
    )
  )
)</f>
        <v/>
      </c>
    </row>
    <row r="3462" ht="22.5" customHeight="1">
      <c r="A3462" s="350"/>
      <c r="B3462" s="350"/>
      <c r="C3462" s="350"/>
      <c r="D3462" s="350"/>
      <c r="E3462" s="350"/>
      <c r="F3462" s="350"/>
      <c r="G3462" s="350"/>
      <c r="H3462" s="350"/>
      <c r="I3462" s="350"/>
      <c r="J3462" s="350" t="str">
        <f t="array" ref="J3462">IF(C3462="","",
  IF(LEFT(C3462,4)="2025",
    IFERROR(VLOOKUP(C3462,{'2025'!B:B,'2025'!A:A},2,FALSE),""),
    IF(LEFT(C3462,4)="2026",
      IFERROR(VLOOKUP(C3462,{'2026'!B:B,'2026'!A:A},2,FALSE),""),
      ""
    )
  )
)</f>
        <v/>
      </c>
    </row>
    <row r="3463" ht="22.5" customHeight="1">
      <c r="A3463" s="350"/>
      <c r="B3463" s="350"/>
      <c r="C3463" s="350"/>
      <c r="D3463" s="350"/>
      <c r="E3463" s="350"/>
      <c r="F3463" s="350"/>
      <c r="G3463" s="350"/>
      <c r="H3463" s="350"/>
      <c r="I3463" s="350"/>
      <c r="J3463" s="350" t="str">
        <f t="array" ref="J3463">IF(C3463="","",
  IF(LEFT(C3463,4)="2025",
    IFERROR(VLOOKUP(C3463,{'2025'!B:B,'2025'!A:A},2,FALSE),""),
    IF(LEFT(C3463,4)="2026",
      IFERROR(VLOOKUP(C3463,{'2026'!B:B,'2026'!A:A},2,FALSE),""),
      ""
    )
  )
)</f>
        <v/>
      </c>
    </row>
    <row r="3464" ht="22.5" customHeight="1">
      <c r="A3464" s="350"/>
      <c r="B3464" s="350"/>
      <c r="C3464" s="350"/>
      <c r="D3464" s="350"/>
      <c r="E3464" s="350"/>
      <c r="F3464" s="350"/>
      <c r="G3464" s="350"/>
      <c r="H3464" s="350"/>
      <c r="I3464" s="350"/>
      <c r="J3464" s="350" t="str">
        <f t="array" ref="J3464">IF(C3464="","",
  IF(LEFT(C3464,4)="2025",
    IFERROR(VLOOKUP(C3464,{'2025'!B:B,'2025'!A:A},2,FALSE),""),
    IF(LEFT(C3464,4)="2026",
      IFERROR(VLOOKUP(C3464,{'2026'!B:B,'2026'!A:A},2,FALSE),""),
      ""
    )
  )
)</f>
        <v/>
      </c>
    </row>
    <row r="3465" ht="22.5" customHeight="1">
      <c r="A3465" s="350"/>
      <c r="B3465" s="350"/>
      <c r="C3465" s="350"/>
      <c r="D3465" s="350"/>
      <c r="E3465" s="350"/>
      <c r="F3465" s="350"/>
      <c r="G3465" s="350"/>
      <c r="H3465" s="350"/>
      <c r="I3465" s="350"/>
      <c r="J3465" s="350" t="str">
        <f t="array" ref="J3465">IF(C3465="","",
  IF(LEFT(C3465,4)="2025",
    IFERROR(VLOOKUP(C3465,{'2025'!B:B,'2025'!A:A},2,FALSE),""),
    IF(LEFT(C3465,4)="2026",
      IFERROR(VLOOKUP(C3465,{'2026'!B:B,'2026'!A:A},2,FALSE),""),
      ""
    )
  )
)</f>
        <v/>
      </c>
    </row>
    <row r="3466" ht="22.5" customHeight="1">
      <c r="A3466" s="350"/>
      <c r="B3466" s="350"/>
      <c r="C3466" s="350"/>
      <c r="D3466" s="350"/>
      <c r="E3466" s="350"/>
      <c r="F3466" s="350"/>
      <c r="G3466" s="350"/>
      <c r="H3466" s="350"/>
      <c r="I3466" s="350"/>
      <c r="J3466" s="350" t="str">
        <f t="array" ref="J3466">IF(C3466="","",
  IF(LEFT(C3466,4)="2025",
    IFERROR(VLOOKUP(C3466,{'2025'!B:B,'2025'!A:A},2,FALSE),""),
    IF(LEFT(C3466,4)="2026",
      IFERROR(VLOOKUP(C3466,{'2026'!B:B,'2026'!A:A},2,FALSE),""),
      ""
    )
  )
)</f>
        <v/>
      </c>
    </row>
    <row r="3467" ht="22.5" customHeight="1">
      <c r="A3467" s="350"/>
      <c r="B3467" s="350"/>
      <c r="C3467" s="350"/>
      <c r="D3467" s="350"/>
      <c r="E3467" s="350"/>
      <c r="F3467" s="350"/>
      <c r="G3467" s="350"/>
      <c r="H3467" s="350"/>
      <c r="I3467" s="350"/>
      <c r="J3467" s="350" t="str">
        <f t="array" ref="J3467">IF(C3467="","",
  IF(LEFT(C3467,4)="2025",
    IFERROR(VLOOKUP(C3467,{'2025'!B:B,'2025'!A:A},2,FALSE),""),
    IF(LEFT(C3467,4)="2026",
      IFERROR(VLOOKUP(C3467,{'2026'!B:B,'2026'!A:A},2,FALSE),""),
      ""
    )
  )
)</f>
        <v/>
      </c>
    </row>
    <row r="3468" ht="22.5" customHeight="1">
      <c r="A3468" s="350"/>
      <c r="B3468" s="350"/>
      <c r="C3468" s="350"/>
      <c r="D3468" s="350"/>
      <c r="E3468" s="350"/>
      <c r="F3468" s="350"/>
      <c r="G3468" s="350"/>
      <c r="H3468" s="350"/>
      <c r="I3468" s="350"/>
      <c r="J3468" s="350" t="str">
        <f t="array" ref="J3468">IF(C3468="","",
  IF(LEFT(C3468,4)="2025",
    IFERROR(VLOOKUP(C3468,{'2025'!B:B,'2025'!A:A},2,FALSE),""),
    IF(LEFT(C3468,4)="2026",
      IFERROR(VLOOKUP(C3468,{'2026'!B:B,'2026'!A:A},2,FALSE),""),
      ""
    )
  )
)</f>
        <v/>
      </c>
    </row>
    <row r="3469" ht="22.5" customHeight="1">
      <c r="A3469" s="350"/>
      <c r="B3469" s="350"/>
      <c r="C3469" s="350"/>
      <c r="D3469" s="350"/>
      <c r="E3469" s="350"/>
      <c r="F3469" s="350"/>
      <c r="G3469" s="350"/>
      <c r="H3469" s="350"/>
      <c r="I3469" s="350"/>
      <c r="J3469" s="350" t="str">
        <f t="array" ref="J3469">IF(C3469="","",
  IF(LEFT(C3469,4)="2025",
    IFERROR(VLOOKUP(C3469,{'2025'!B:B,'2025'!A:A},2,FALSE),""),
    IF(LEFT(C3469,4)="2026",
      IFERROR(VLOOKUP(C3469,{'2026'!B:B,'2026'!A:A},2,FALSE),""),
      ""
    )
  )
)</f>
        <v/>
      </c>
    </row>
    <row r="3470" ht="22.5" customHeight="1">
      <c r="A3470" s="350"/>
      <c r="B3470" s="350"/>
      <c r="C3470" s="350"/>
      <c r="D3470" s="350"/>
      <c r="E3470" s="350"/>
      <c r="F3470" s="350"/>
      <c r="G3470" s="350"/>
      <c r="H3470" s="350"/>
      <c r="I3470" s="350"/>
      <c r="J3470" s="350" t="str">
        <f t="array" ref="J3470">IF(C3470="","",
  IF(LEFT(C3470,4)="2025",
    IFERROR(VLOOKUP(C3470,{'2025'!B:B,'2025'!A:A},2,FALSE),""),
    IF(LEFT(C3470,4)="2026",
      IFERROR(VLOOKUP(C3470,{'2026'!B:B,'2026'!A:A},2,FALSE),""),
      ""
    )
  )
)</f>
        <v/>
      </c>
    </row>
    <row r="3471" ht="22.5" customHeight="1">
      <c r="A3471" s="350"/>
      <c r="B3471" s="350"/>
      <c r="C3471" s="350"/>
      <c r="D3471" s="350"/>
      <c r="E3471" s="350"/>
      <c r="F3471" s="350"/>
      <c r="G3471" s="350"/>
      <c r="H3471" s="350"/>
      <c r="I3471" s="350"/>
      <c r="J3471" s="350" t="str">
        <f t="array" ref="J3471">IF(C3471="","",
  IF(LEFT(C3471,4)="2025",
    IFERROR(VLOOKUP(C3471,{'2025'!B:B,'2025'!A:A},2,FALSE),""),
    IF(LEFT(C3471,4)="2026",
      IFERROR(VLOOKUP(C3471,{'2026'!B:B,'2026'!A:A},2,FALSE),""),
      ""
    )
  )
)</f>
        <v/>
      </c>
    </row>
    <row r="3472" ht="22.5" customHeight="1">
      <c r="A3472" s="350"/>
      <c r="B3472" s="350"/>
      <c r="C3472" s="350"/>
      <c r="D3472" s="350"/>
      <c r="E3472" s="350"/>
      <c r="F3472" s="350"/>
      <c r="G3472" s="350"/>
      <c r="H3472" s="350"/>
      <c r="I3472" s="350"/>
      <c r="J3472" s="350" t="str">
        <f t="array" ref="J3472">IF(C3472="","",
  IF(LEFT(C3472,4)="2025",
    IFERROR(VLOOKUP(C3472,{'2025'!B:B,'2025'!A:A},2,FALSE),""),
    IF(LEFT(C3472,4)="2026",
      IFERROR(VLOOKUP(C3472,{'2026'!B:B,'2026'!A:A},2,FALSE),""),
      ""
    )
  )
)</f>
        <v/>
      </c>
    </row>
    <row r="3473" ht="22.5" customHeight="1">
      <c r="A3473" s="350"/>
      <c r="B3473" s="350"/>
      <c r="C3473" s="350"/>
      <c r="D3473" s="350"/>
      <c r="E3473" s="350"/>
      <c r="F3473" s="350"/>
      <c r="G3473" s="350"/>
      <c r="H3473" s="350"/>
      <c r="I3473" s="350"/>
      <c r="J3473" s="350" t="str">
        <f t="array" ref="J3473">IF(C3473="","",
  IF(LEFT(C3473,4)="2025",
    IFERROR(VLOOKUP(C3473,{'2025'!B:B,'2025'!A:A},2,FALSE),""),
    IF(LEFT(C3473,4)="2026",
      IFERROR(VLOOKUP(C3473,{'2026'!B:B,'2026'!A:A},2,FALSE),""),
      ""
    )
  )
)</f>
        <v/>
      </c>
    </row>
    <row r="3474" ht="22.5" customHeight="1">
      <c r="A3474" s="350"/>
      <c r="B3474" s="350"/>
      <c r="C3474" s="350"/>
      <c r="D3474" s="350"/>
      <c r="E3474" s="350"/>
      <c r="F3474" s="350"/>
      <c r="G3474" s="350"/>
      <c r="H3474" s="350"/>
      <c r="I3474" s="350"/>
      <c r="J3474" s="350" t="str">
        <f t="array" ref="J3474">IF(C3474="","",
  IF(LEFT(C3474,4)="2025",
    IFERROR(VLOOKUP(C3474,{'2025'!B:B,'2025'!A:A},2,FALSE),""),
    IF(LEFT(C3474,4)="2026",
      IFERROR(VLOOKUP(C3474,{'2026'!B:B,'2026'!A:A},2,FALSE),""),
      ""
    )
  )
)</f>
        <v/>
      </c>
    </row>
    <row r="3475" ht="22.5" customHeight="1">
      <c r="A3475" s="350"/>
      <c r="B3475" s="350"/>
      <c r="C3475" s="350"/>
      <c r="D3475" s="350"/>
      <c r="E3475" s="350"/>
      <c r="F3475" s="350"/>
      <c r="G3475" s="350"/>
      <c r="H3475" s="350"/>
      <c r="I3475" s="350"/>
      <c r="J3475" s="350" t="str">
        <f t="array" ref="J3475">IF(C3475="","",
  IF(LEFT(C3475,4)="2025",
    IFERROR(VLOOKUP(C3475,{'2025'!B:B,'2025'!A:A},2,FALSE),""),
    IF(LEFT(C3475,4)="2026",
      IFERROR(VLOOKUP(C3475,{'2026'!B:B,'2026'!A:A},2,FALSE),""),
      ""
    )
  )
)</f>
        <v/>
      </c>
    </row>
    <row r="3476" ht="22.5" customHeight="1">
      <c r="A3476" s="350"/>
      <c r="B3476" s="350"/>
      <c r="C3476" s="350"/>
      <c r="D3476" s="350"/>
      <c r="E3476" s="350"/>
      <c r="F3476" s="350"/>
      <c r="G3476" s="350"/>
      <c r="H3476" s="350"/>
      <c r="I3476" s="350"/>
      <c r="J3476" s="350" t="str">
        <f t="array" ref="J3476">IF(C3476="","",
  IF(LEFT(C3476,4)="2025",
    IFERROR(VLOOKUP(C3476,{'2025'!B:B,'2025'!A:A},2,FALSE),""),
    IF(LEFT(C3476,4)="2026",
      IFERROR(VLOOKUP(C3476,{'2026'!B:B,'2026'!A:A},2,FALSE),""),
      ""
    )
  )
)</f>
        <v/>
      </c>
    </row>
    <row r="3477" ht="22.5" customHeight="1">
      <c r="A3477" s="350"/>
      <c r="B3477" s="350"/>
      <c r="C3477" s="350"/>
      <c r="D3477" s="350"/>
      <c r="E3477" s="350"/>
      <c r="F3477" s="350"/>
      <c r="G3477" s="350"/>
      <c r="H3477" s="350"/>
      <c r="I3477" s="350"/>
      <c r="J3477" s="350" t="str">
        <f t="array" ref="J3477">IF(C3477="","",
  IF(LEFT(C3477,4)="2025",
    IFERROR(VLOOKUP(C3477,{'2025'!B:B,'2025'!A:A},2,FALSE),""),
    IF(LEFT(C3477,4)="2026",
      IFERROR(VLOOKUP(C3477,{'2026'!B:B,'2026'!A:A},2,FALSE),""),
      ""
    )
  )
)</f>
        <v/>
      </c>
    </row>
    <row r="3478" ht="22.5" customHeight="1">
      <c r="A3478" s="350"/>
      <c r="B3478" s="350"/>
      <c r="C3478" s="350"/>
      <c r="D3478" s="350"/>
      <c r="E3478" s="350"/>
      <c r="F3478" s="350"/>
      <c r="G3478" s="350"/>
      <c r="H3478" s="350"/>
      <c r="I3478" s="350"/>
      <c r="J3478" s="350" t="str">
        <f t="array" ref="J3478">IF(C3478="","",
  IF(LEFT(C3478,4)="2025",
    IFERROR(VLOOKUP(C3478,{'2025'!B:B,'2025'!A:A},2,FALSE),""),
    IF(LEFT(C3478,4)="2026",
      IFERROR(VLOOKUP(C3478,{'2026'!B:B,'2026'!A:A},2,FALSE),""),
      ""
    )
  )
)</f>
        <v/>
      </c>
    </row>
    <row r="3479" ht="22.5" customHeight="1">
      <c r="A3479" s="350"/>
      <c r="B3479" s="350"/>
      <c r="C3479" s="350"/>
      <c r="D3479" s="350"/>
      <c r="E3479" s="350"/>
      <c r="F3479" s="350"/>
      <c r="G3479" s="350"/>
      <c r="H3479" s="350"/>
      <c r="I3479" s="350"/>
      <c r="J3479" s="350" t="str">
        <f t="array" ref="J3479">IF(C3479="","",
  IF(LEFT(C3479,4)="2025",
    IFERROR(VLOOKUP(C3479,{'2025'!B:B,'2025'!A:A},2,FALSE),""),
    IF(LEFT(C3479,4)="2026",
      IFERROR(VLOOKUP(C3479,{'2026'!B:B,'2026'!A:A},2,FALSE),""),
      ""
    )
  )
)</f>
        <v/>
      </c>
    </row>
    <row r="3480" ht="22.5" customHeight="1">
      <c r="A3480" s="350"/>
      <c r="B3480" s="350"/>
      <c r="C3480" s="350"/>
      <c r="D3480" s="350"/>
      <c r="E3480" s="350"/>
      <c r="F3480" s="350"/>
      <c r="G3480" s="350"/>
      <c r="H3480" s="350"/>
      <c r="I3480" s="350"/>
      <c r="J3480" s="350" t="str">
        <f t="array" ref="J3480">IF(C3480="","",
  IF(LEFT(C3480,4)="2025",
    IFERROR(VLOOKUP(C3480,{'2025'!B:B,'2025'!A:A},2,FALSE),""),
    IF(LEFT(C3480,4)="2026",
      IFERROR(VLOOKUP(C3480,{'2026'!B:B,'2026'!A:A},2,FALSE),""),
      ""
    )
  )
)</f>
        <v/>
      </c>
    </row>
    <row r="3481" ht="22.5" customHeight="1">
      <c r="A3481" s="350"/>
      <c r="B3481" s="350"/>
      <c r="C3481" s="350"/>
      <c r="D3481" s="350"/>
      <c r="E3481" s="350"/>
      <c r="F3481" s="350"/>
      <c r="G3481" s="350"/>
      <c r="H3481" s="350"/>
      <c r="I3481" s="350"/>
      <c r="J3481" s="350" t="str">
        <f t="array" ref="J3481">IF(C3481="","",
  IF(LEFT(C3481,4)="2025",
    IFERROR(VLOOKUP(C3481,{'2025'!B:B,'2025'!A:A},2,FALSE),""),
    IF(LEFT(C3481,4)="2026",
      IFERROR(VLOOKUP(C3481,{'2026'!B:B,'2026'!A:A},2,FALSE),""),
      ""
    )
  )
)</f>
        <v/>
      </c>
    </row>
    <row r="3482" ht="22.5" customHeight="1">
      <c r="A3482" s="350"/>
      <c r="B3482" s="350"/>
      <c r="C3482" s="350"/>
      <c r="D3482" s="350"/>
      <c r="E3482" s="350"/>
      <c r="F3482" s="350"/>
      <c r="G3482" s="350"/>
      <c r="H3482" s="350"/>
      <c r="I3482" s="350"/>
      <c r="J3482" s="350" t="str">
        <f t="array" ref="J3482">IF(C3482="","",
  IF(LEFT(C3482,4)="2025",
    IFERROR(VLOOKUP(C3482,{'2025'!B:B,'2025'!A:A},2,FALSE),""),
    IF(LEFT(C3482,4)="2026",
      IFERROR(VLOOKUP(C3482,{'2026'!B:B,'2026'!A:A},2,FALSE),""),
      ""
    )
  )
)</f>
        <v/>
      </c>
    </row>
    <row r="3483" ht="22.5" customHeight="1">
      <c r="A3483" s="350"/>
      <c r="B3483" s="350"/>
      <c r="C3483" s="350"/>
      <c r="D3483" s="350"/>
      <c r="E3483" s="350"/>
      <c r="F3483" s="350"/>
      <c r="G3483" s="350"/>
      <c r="H3483" s="350"/>
      <c r="I3483" s="350"/>
      <c r="J3483" s="350" t="str">
        <f t="array" ref="J3483">IF(C3483="","",
  IF(LEFT(C3483,4)="2025",
    IFERROR(VLOOKUP(C3483,{'2025'!B:B,'2025'!A:A},2,FALSE),""),
    IF(LEFT(C3483,4)="2026",
      IFERROR(VLOOKUP(C3483,{'2026'!B:B,'2026'!A:A},2,FALSE),""),
      ""
    )
  )
)</f>
        <v/>
      </c>
    </row>
    <row r="3484" ht="22.5" customHeight="1">
      <c r="A3484" s="350"/>
      <c r="B3484" s="350"/>
      <c r="C3484" s="350"/>
      <c r="D3484" s="350"/>
      <c r="E3484" s="350"/>
      <c r="F3484" s="350"/>
      <c r="G3484" s="350"/>
      <c r="H3484" s="350"/>
      <c r="I3484" s="350"/>
      <c r="J3484" s="350" t="str">
        <f t="array" ref="J3484">IF(C3484="","",
  IF(LEFT(C3484,4)="2025",
    IFERROR(VLOOKUP(C3484,{'2025'!B:B,'2025'!A:A},2,FALSE),""),
    IF(LEFT(C3484,4)="2026",
      IFERROR(VLOOKUP(C3484,{'2026'!B:B,'2026'!A:A},2,FALSE),""),
      ""
    )
  )
)</f>
        <v/>
      </c>
    </row>
    <row r="3485" ht="22.5" customHeight="1">
      <c r="A3485" s="350"/>
      <c r="B3485" s="350"/>
      <c r="C3485" s="350"/>
      <c r="D3485" s="350"/>
      <c r="E3485" s="350"/>
      <c r="F3485" s="350"/>
      <c r="G3485" s="350"/>
      <c r="H3485" s="350"/>
      <c r="I3485" s="350"/>
      <c r="J3485" s="350" t="str">
        <f t="array" ref="J3485">IF(C3485="","",
  IF(LEFT(C3485,4)="2025",
    IFERROR(VLOOKUP(C3485,{'2025'!B:B,'2025'!A:A},2,FALSE),""),
    IF(LEFT(C3485,4)="2026",
      IFERROR(VLOOKUP(C3485,{'2026'!B:B,'2026'!A:A},2,FALSE),""),
      ""
    )
  )
)</f>
        <v/>
      </c>
    </row>
    <row r="3486" ht="22.5" customHeight="1">
      <c r="A3486" s="350"/>
      <c r="B3486" s="350"/>
      <c r="C3486" s="350"/>
      <c r="D3486" s="350"/>
      <c r="E3486" s="350"/>
      <c r="F3486" s="350"/>
      <c r="G3486" s="350"/>
      <c r="H3486" s="350"/>
      <c r="I3486" s="350"/>
      <c r="J3486" s="350" t="str">
        <f t="array" ref="J3486">IF(C3486="","",
  IF(LEFT(C3486,4)="2025",
    IFERROR(VLOOKUP(C3486,{'2025'!B:B,'2025'!A:A},2,FALSE),""),
    IF(LEFT(C3486,4)="2026",
      IFERROR(VLOOKUP(C3486,{'2026'!B:B,'2026'!A:A},2,FALSE),""),
      ""
    )
  )
)</f>
        <v/>
      </c>
    </row>
    <row r="3487" ht="22.5" customHeight="1">
      <c r="A3487" s="350"/>
      <c r="B3487" s="350"/>
      <c r="C3487" s="350"/>
      <c r="D3487" s="350"/>
      <c r="E3487" s="350"/>
      <c r="F3487" s="350"/>
      <c r="G3487" s="350"/>
      <c r="H3487" s="350"/>
      <c r="I3487" s="350"/>
      <c r="J3487" s="350" t="str">
        <f t="array" ref="J3487">IF(C3487="","",
  IF(LEFT(C3487,4)="2025",
    IFERROR(VLOOKUP(C3487,{'2025'!B:B,'2025'!A:A},2,FALSE),""),
    IF(LEFT(C3487,4)="2026",
      IFERROR(VLOOKUP(C3487,{'2026'!B:B,'2026'!A:A},2,FALSE),""),
      ""
    )
  )
)</f>
        <v/>
      </c>
    </row>
    <row r="3488" ht="22.5" customHeight="1">
      <c r="A3488" s="350"/>
      <c r="B3488" s="350"/>
      <c r="C3488" s="350"/>
      <c r="D3488" s="350"/>
      <c r="E3488" s="350"/>
      <c r="F3488" s="350"/>
      <c r="G3488" s="350"/>
      <c r="H3488" s="350"/>
      <c r="I3488" s="350"/>
      <c r="J3488" s="350" t="str">
        <f t="array" ref="J3488">IF(C3488="","",
  IF(LEFT(C3488,4)="2025",
    IFERROR(VLOOKUP(C3488,{'2025'!B:B,'2025'!A:A},2,FALSE),""),
    IF(LEFT(C3488,4)="2026",
      IFERROR(VLOOKUP(C3488,{'2026'!B:B,'2026'!A:A},2,FALSE),""),
      ""
    )
  )
)</f>
        <v/>
      </c>
    </row>
    <row r="3489" ht="22.5" customHeight="1">
      <c r="A3489" s="350"/>
      <c r="B3489" s="350"/>
      <c r="C3489" s="350"/>
      <c r="D3489" s="350"/>
      <c r="E3489" s="350"/>
      <c r="F3489" s="350"/>
      <c r="G3489" s="350"/>
      <c r="H3489" s="350"/>
      <c r="I3489" s="350"/>
      <c r="J3489" s="350" t="str">
        <f t="array" ref="J3489">IF(C3489="","",
  IF(LEFT(C3489,4)="2025",
    IFERROR(VLOOKUP(C3489,{'2025'!B:B,'2025'!A:A},2,FALSE),""),
    IF(LEFT(C3489,4)="2026",
      IFERROR(VLOOKUP(C3489,{'2026'!B:B,'2026'!A:A},2,FALSE),""),
      ""
    )
  )
)</f>
        <v/>
      </c>
    </row>
    <row r="3490" ht="22.5" customHeight="1">
      <c r="A3490" s="350"/>
      <c r="B3490" s="350"/>
      <c r="C3490" s="350"/>
      <c r="D3490" s="350"/>
      <c r="E3490" s="350"/>
      <c r="F3490" s="350"/>
      <c r="G3490" s="350"/>
      <c r="H3490" s="350"/>
      <c r="I3490" s="350"/>
      <c r="J3490" s="350" t="str">
        <f t="array" ref="J3490">IF(C3490="","",
  IF(LEFT(C3490,4)="2025",
    IFERROR(VLOOKUP(C3490,{'2025'!B:B,'2025'!A:A},2,FALSE),""),
    IF(LEFT(C3490,4)="2026",
      IFERROR(VLOOKUP(C3490,{'2026'!B:B,'2026'!A:A},2,FALSE),""),
      ""
    )
  )
)</f>
        <v/>
      </c>
    </row>
    <row r="3491" ht="22.5" customHeight="1">
      <c r="A3491" s="350"/>
      <c r="B3491" s="350"/>
      <c r="C3491" s="350"/>
      <c r="D3491" s="350"/>
      <c r="E3491" s="350"/>
      <c r="F3491" s="350"/>
      <c r="G3491" s="350"/>
      <c r="H3491" s="350"/>
      <c r="I3491" s="350"/>
      <c r="J3491" s="350" t="str">
        <f t="array" ref="J3491">IF(C3491="","",
  IF(LEFT(C3491,4)="2025",
    IFERROR(VLOOKUP(C3491,{'2025'!B:B,'2025'!A:A},2,FALSE),""),
    IF(LEFT(C3491,4)="2026",
      IFERROR(VLOOKUP(C3491,{'2026'!B:B,'2026'!A:A},2,FALSE),""),
      ""
    )
  )
)</f>
        <v/>
      </c>
    </row>
    <row r="3492" ht="22.5" customHeight="1">
      <c r="A3492" s="350"/>
      <c r="B3492" s="350"/>
      <c r="C3492" s="350"/>
      <c r="D3492" s="350"/>
      <c r="E3492" s="350"/>
      <c r="F3492" s="350"/>
      <c r="G3492" s="350"/>
      <c r="H3492" s="350"/>
      <c r="I3492" s="350"/>
      <c r="J3492" s="350" t="str">
        <f t="array" ref="J3492">IF(C3492="","",
  IF(LEFT(C3492,4)="2025",
    IFERROR(VLOOKUP(C3492,{'2025'!B:B,'2025'!A:A},2,FALSE),""),
    IF(LEFT(C3492,4)="2026",
      IFERROR(VLOOKUP(C3492,{'2026'!B:B,'2026'!A:A},2,FALSE),""),
      ""
    )
  )
)</f>
        <v/>
      </c>
    </row>
    <row r="3493" ht="22.5" customHeight="1">
      <c r="A3493" s="350"/>
      <c r="B3493" s="350"/>
      <c r="C3493" s="350"/>
      <c r="D3493" s="350"/>
      <c r="E3493" s="350"/>
      <c r="F3493" s="350"/>
      <c r="G3493" s="350"/>
      <c r="H3493" s="350"/>
      <c r="I3493" s="350"/>
      <c r="J3493" s="350" t="str">
        <f t="array" ref="J3493">IF(C3493="","",
  IF(LEFT(C3493,4)="2025",
    IFERROR(VLOOKUP(C3493,{'2025'!B:B,'2025'!A:A},2,FALSE),""),
    IF(LEFT(C3493,4)="2026",
      IFERROR(VLOOKUP(C3493,{'2026'!B:B,'2026'!A:A},2,FALSE),""),
      ""
    )
  )
)</f>
        <v/>
      </c>
    </row>
    <row r="3494" ht="22.5" customHeight="1">
      <c r="A3494" s="350"/>
      <c r="B3494" s="350"/>
      <c r="C3494" s="350"/>
      <c r="D3494" s="350"/>
      <c r="E3494" s="350"/>
      <c r="F3494" s="350"/>
      <c r="G3494" s="350"/>
      <c r="H3494" s="350"/>
      <c r="I3494" s="350"/>
      <c r="J3494" s="350" t="str">
        <f t="array" ref="J3494">IF(C3494="","",
  IF(LEFT(C3494,4)="2025",
    IFERROR(VLOOKUP(C3494,{'2025'!B:B,'2025'!A:A},2,FALSE),""),
    IF(LEFT(C3494,4)="2026",
      IFERROR(VLOOKUP(C3494,{'2026'!B:B,'2026'!A:A},2,FALSE),""),
      ""
    )
  )
)</f>
        <v/>
      </c>
    </row>
    <row r="3495" ht="22.5" customHeight="1">
      <c r="A3495" s="350"/>
      <c r="B3495" s="350"/>
      <c r="C3495" s="350"/>
      <c r="D3495" s="350"/>
      <c r="E3495" s="350"/>
      <c r="F3495" s="350"/>
      <c r="G3495" s="350"/>
      <c r="H3495" s="350"/>
      <c r="I3495" s="350"/>
      <c r="J3495" s="350" t="str">
        <f t="array" ref="J3495">IF(C3495="","",
  IF(LEFT(C3495,4)="2025",
    IFERROR(VLOOKUP(C3495,{'2025'!B:B,'2025'!A:A},2,FALSE),""),
    IF(LEFT(C3495,4)="2026",
      IFERROR(VLOOKUP(C3495,{'2026'!B:B,'2026'!A:A},2,FALSE),""),
      ""
    )
  )
)</f>
        <v/>
      </c>
    </row>
    <row r="3496" ht="22.5" customHeight="1">
      <c r="A3496" s="350"/>
      <c r="B3496" s="350"/>
      <c r="C3496" s="350"/>
      <c r="D3496" s="350"/>
      <c r="E3496" s="350"/>
      <c r="F3496" s="350"/>
      <c r="G3496" s="350"/>
      <c r="H3496" s="350"/>
      <c r="I3496" s="350"/>
      <c r="J3496" s="350" t="str">
        <f t="array" ref="J3496">IF(C3496="","",
  IF(LEFT(C3496,4)="2025",
    IFERROR(VLOOKUP(C3496,{'2025'!B:B,'2025'!A:A},2,FALSE),""),
    IF(LEFT(C3496,4)="2026",
      IFERROR(VLOOKUP(C3496,{'2026'!B:B,'2026'!A:A},2,FALSE),""),
      ""
    )
  )
)</f>
        <v/>
      </c>
    </row>
    <row r="3497" ht="22.5" customHeight="1">
      <c r="A3497" s="350"/>
      <c r="B3497" s="350"/>
      <c r="C3497" s="350"/>
      <c r="D3497" s="350"/>
      <c r="E3497" s="350"/>
      <c r="F3497" s="350"/>
      <c r="G3497" s="350"/>
      <c r="H3497" s="350"/>
      <c r="I3497" s="350"/>
      <c r="J3497" s="350" t="str">
        <f t="array" ref="J3497">IF(C3497="","",
  IF(LEFT(C3497,4)="2025",
    IFERROR(VLOOKUP(C3497,{'2025'!B:B,'2025'!A:A},2,FALSE),""),
    IF(LEFT(C3497,4)="2026",
      IFERROR(VLOOKUP(C3497,{'2026'!B:B,'2026'!A:A},2,FALSE),""),
      ""
    )
  )
)</f>
        <v/>
      </c>
    </row>
    <row r="3498" ht="22.5" customHeight="1">
      <c r="A3498" s="350"/>
      <c r="B3498" s="350"/>
      <c r="C3498" s="350"/>
      <c r="D3498" s="350"/>
      <c r="E3498" s="350"/>
      <c r="F3498" s="350"/>
      <c r="G3498" s="350"/>
      <c r="H3498" s="350"/>
      <c r="I3498" s="350"/>
      <c r="J3498" s="350" t="str">
        <f t="array" ref="J3498">IF(C3498="","",
  IF(LEFT(C3498,4)="2025",
    IFERROR(VLOOKUP(C3498,{'2025'!B:B,'2025'!A:A},2,FALSE),""),
    IF(LEFT(C3498,4)="2026",
      IFERROR(VLOOKUP(C3498,{'2026'!B:B,'2026'!A:A},2,FALSE),""),
      ""
    )
  )
)</f>
        <v/>
      </c>
    </row>
    <row r="3499" ht="22.5" customHeight="1">
      <c r="A3499" s="350"/>
      <c r="B3499" s="350"/>
      <c r="C3499" s="350"/>
      <c r="D3499" s="350"/>
      <c r="E3499" s="350"/>
      <c r="F3499" s="350"/>
      <c r="G3499" s="350"/>
      <c r="H3499" s="350"/>
      <c r="I3499" s="350"/>
      <c r="J3499" s="350" t="str">
        <f t="array" ref="J3499">IF(C3499="","",
  IF(LEFT(C3499,4)="2025",
    IFERROR(VLOOKUP(C3499,{'2025'!B:B,'2025'!A:A},2,FALSE),""),
    IF(LEFT(C3499,4)="2026",
      IFERROR(VLOOKUP(C3499,{'2026'!B:B,'2026'!A:A},2,FALSE),""),
      ""
    )
  )
)</f>
        <v/>
      </c>
    </row>
    <row r="3500" ht="22.5" customHeight="1">
      <c r="A3500" s="350"/>
      <c r="B3500" s="350"/>
      <c r="C3500" s="350"/>
      <c r="D3500" s="350"/>
      <c r="E3500" s="350"/>
      <c r="F3500" s="350"/>
      <c r="G3500" s="350"/>
      <c r="H3500" s="350"/>
      <c r="I3500" s="350"/>
      <c r="J3500" s="350" t="str">
        <f t="array" ref="J3500">IF(C3500="","",
  IF(LEFT(C3500,4)="2025",
    IFERROR(VLOOKUP(C3500,{'2025'!B:B,'2025'!A:A},2,FALSE),""),
    IF(LEFT(C3500,4)="2026",
      IFERROR(VLOOKUP(C3500,{'2026'!B:B,'2026'!A:A},2,FALSE),""),
      ""
    )
  )
)</f>
        <v/>
      </c>
    </row>
    <row r="3501" ht="22.5" customHeight="1">
      <c r="A3501" s="350"/>
      <c r="B3501" s="350"/>
      <c r="C3501" s="350"/>
      <c r="D3501" s="350"/>
      <c r="E3501" s="350"/>
      <c r="F3501" s="350"/>
      <c r="G3501" s="350"/>
      <c r="H3501" s="350"/>
      <c r="I3501" s="350"/>
      <c r="J3501" s="350" t="str">
        <f t="array" ref="J3501">IF(C3501="","",
  IF(LEFT(C3501,4)="2025",
    IFERROR(VLOOKUP(C3501,{'2025'!B:B,'2025'!A:A},2,FALSE),""),
    IF(LEFT(C3501,4)="2026",
      IFERROR(VLOOKUP(C3501,{'2026'!B:B,'2026'!A:A},2,FALSE),""),
      ""
    )
  )
)</f>
        <v/>
      </c>
    </row>
    <row r="3502" ht="22.5" customHeight="1">
      <c r="A3502" s="350"/>
      <c r="B3502" s="350"/>
      <c r="C3502" s="350"/>
      <c r="D3502" s="350"/>
      <c r="E3502" s="350"/>
      <c r="F3502" s="350"/>
      <c r="G3502" s="350"/>
      <c r="H3502" s="350"/>
      <c r="I3502" s="350"/>
      <c r="J3502" s="350" t="str">
        <f t="array" ref="J3502">IF(C3502="","",
  IF(LEFT(C3502,4)="2025",
    IFERROR(VLOOKUP(C3502,{'2025'!B:B,'2025'!A:A},2,FALSE),""),
    IF(LEFT(C3502,4)="2026",
      IFERROR(VLOOKUP(C3502,{'2026'!B:B,'2026'!A:A},2,FALSE),""),
      ""
    )
  )
)</f>
        <v/>
      </c>
    </row>
    <row r="3503" ht="22.5" customHeight="1">
      <c r="A3503" s="350"/>
      <c r="B3503" s="350"/>
      <c r="C3503" s="350"/>
      <c r="D3503" s="350"/>
      <c r="E3503" s="350"/>
      <c r="F3503" s="350"/>
      <c r="G3503" s="350"/>
      <c r="H3503" s="350"/>
      <c r="I3503" s="350"/>
      <c r="J3503" s="350" t="str">
        <f t="array" ref="J3503">IF(C3503="","",
  IF(LEFT(C3503,4)="2025",
    IFERROR(VLOOKUP(C3503,{'2025'!B:B,'2025'!A:A},2,FALSE),""),
    IF(LEFT(C3503,4)="2026",
      IFERROR(VLOOKUP(C3503,{'2026'!B:B,'2026'!A:A},2,FALSE),""),
      ""
    )
  )
)</f>
        <v/>
      </c>
    </row>
    <row r="3504" ht="22.5" customHeight="1">
      <c r="A3504" s="350"/>
      <c r="B3504" s="350"/>
      <c r="C3504" s="350"/>
      <c r="D3504" s="350"/>
      <c r="E3504" s="350"/>
      <c r="F3504" s="350"/>
      <c r="G3504" s="350"/>
      <c r="H3504" s="350"/>
      <c r="I3504" s="350"/>
      <c r="J3504" s="350" t="str">
        <f t="array" ref="J3504">IF(C3504="","",
  IF(LEFT(C3504,4)="2025",
    IFERROR(VLOOKUP(C3504,{'2025'!B:B,'2025'!A:A},2,FALSE),""),
    IF(LEFT(C3504,4)="2026",
      IFERROR(VLOOKUP(C3504,{'2026'!B:B,'2026'!A:A},2,FALSE),""),
      ""
    )
  )
)</f>
        <v/>
      </c>
    </row>
    <row r="3505" ht="22.5" customHeight="1">
      <c r="A3505" s="350"/>
      <c r="B3505" s="350"/>
      <c r="C3505" s="350"/>
      <c r="D3505" s="350"/>
      <c r="E3505" s="350"/>
      <c r="F3505" s="350"/>
      <c r="G3505" s="350"/>
      <c r="H3505" s="350"/>
      <c r="I3505" s="350"/>
      <c r="J3505" s="350" t="str">
        <f t="array" ref="J3505">IF(C3505="","",
  IF(LEFT(C3505,4)="2025",
    IFERROR(VLOOKUP(C3505,{'2025'!B:B,'2025'!A:A},2,FALSE),""),
    IF(LEFT(C3505,4)="2026",
      IFERROR(VLOOKUP(C3505,{'2026'!B:B,'2026'!A:A},2,FALSE),""),
      ""
    )
  )
)</f>
        <v/>
      </c>
    </row>
    <row r="3506" ht="22.5" customHeight="1">
      <c r="A3506" s="350"/>
      <c r="B3506" s="350"/>
      <c r="C3506" s="350"/>
      <c r="D3506" s="350"/>
      <c r="E3506" s="350"/>
      <c r="F3506" s="350"/>
      <c r="G3506" s="350"/>
      <c r="H3506" s="350"/>
      <c r="I3506" s="350"/>
      <c r="J3506" s="350" t="str">
        <f t="array" ref="J3506">IF(C3506="","",
  IF(LEFT(C3506,4)="2025",
    IFERROR(VLOOKUP(C3506,{'2025'!B:B,'2025'!A:A},2,FALSE),""),
    IF(LEFT(C3506,4)="2026",
      IFERROR(VLOOKUP(C3506,{'2026'!B:B,'2026'!A:A},2,FALSE),""),
      ""
    )
  )
)</f>
        <v/>
      </c>
    </row>
    <row r="3507" ht="22.5" customHeight="1">
      <c r="A3507" s="350"/>
      <c r="B3507" s="350"/>
      <c r="C3507" s="350"/>
      <c r="D3507" s="350"/>
      <c r="E3507" s="350"/>
      <c r="F3507" s="350"/>
      <c r="G3507" s="350"/>
      <c r="H3507" s="350"/>
      <c r="I3507" s="350"/>
      <c r="J3507" s="350" t="str">
        <f t="array" ref="J3507">IF(C3507="","",
  IF(LEFT(C3507,4)="2025",
    IFERROR(VLOOKUP(C3507,{'2025'!B:B,'2025'!A:A},2,FALSE),""),
    IF(LEFT(C3507,4)="2026",
      IFERROR(VLOOKUP(C3507,{'2026'!B:B,'2026'!A:A},2,FALSE),""),
      ""
    )
  )
)</f>
        <v/>
      </c>
    </row>
    <row r="3508" ht="22.5" customHeight="1">
      <c r="A3508" s="350"/>
      <c r="B3508" s="350"/>
      <c r="C3508" s="350"/>
      <c r="D3508" s="350"/>
      <c r="E3508" s="350"/>
      <c r="F3508" s="350"/>
      <c r="G3508" s="350"/>
      <c r="H3508" s="350"/>
      <c r="I3508" s="350"/>
      <c r="J3508" s="350" t="str">
        <f t="array" ref="J3508">IF(C3508="","",
  IF(LEFT(C3508,4)="2025",
    IFERROR(VLOOKUP(C3508,{'2025'!B:B,'2025'!A:A},2,FALSE),""),
    IF(LEFT(C3508,4)="2026",
      IFERROR(VLOOKUP(C3508,{'2026'!B:B,'2026'!A:A},2,FALSE),""),
      ""
    )
  )
)</f>
        <v/>
      </c>
    </row>
    <row r="3509" ht="22.5" customHeight="1">
      <c r="A3509" s="350"/>
      <c r="B3509" s="350"/>
      <c r="C3509" s="350"/>
      <c r="D3509" s="350"/>
      <c r="E3509" s="350"/>
      <c r="F3509" s="350"/>
      <c r="G3509" s="350"/>
      <c r="H3509" s="350"/>
      <c r="I3509" s="350"/>
      <c r="J3509" s="350" t="str">
        <f t="array" ref="J3509">IF(C3509="","",
  IF(LEFT(C3509,4)="2025",
    IFERROR(VLOOKUP(C3509,{'2025'!B:B,'2025'!A:A},2,FALSE),""),
    IF(LEFT(C3509,4)="2026",
      IFERROR(VLOOKUP(C3509,{'2026'!B:B,'2026'!A:A},2,FALSE),""),
      ""
    )
  )
)</f>
        <v/>
      </c>
    </row>
    <row r="3510" ht="22.5" customHeight="1">
      <c r="A3510" s="350"/>
      <c r="B3510" s="350"/>
      <c r="C3510" s="350"/>
      <c r="D3510" s="350"/>
      <c r="E3510" s="350"/>
      <c r="F3510" s="350"/>
      <c r="G3510" s="350"/>
      <c r="H3510" s="350"/>
      <c r="I3510" s="350"/>
      <c r="J3510" s="350" t="str">
        <f t="array" ref="J3510">IF(C3510="","",
  IF(LEFT(C3510,4)="2025",
    IFERROR(VLOOKUP(C3510,{'2025'!B:B,'2025'!A:A},2,FALSE),""),
    IF(LEFT(C3510,4)="2026",
      IFERROR(VLOOKUP(C3510,{'2026'!B:B,'2026'!A:A},2,FALSE),""),
      ""
    )
  )
)</f>
        <v/>
      </c>
    </row>
    <row r="3511" ht="22.5" customHeight="1">
      <c r="A3511" s="350"/>
      <c r="B3511" s="350"/>
      <c r="C3511" s="350"/>
      <c r="D3511" s="350"/>
      <c r="E3511" s="350"/>
      <c r="F3511" s="350"/>
      <c r="G3511" s="350"/>
      <c r="H3511" s="350"/>
      <c r="I3511" s="350"/>
      <c r="J3511" s="350" t="str">
        <f t="array" ref="J3511">IF(C3511="","",
  IF(LEFT(C3511,4)="2025",
    IFERROR(VLOOKUP(C3511,{'2025'!B:B,'2025'!A:A},2,FALSE),""),
    IF(LEFT(C3511,4)="2026",
      IFERROR(VLOOKUP(C3511,{'2026'!B:B,'2026'!A:A},2,FALSE),""),
      ""
    )
  )
)</f>
        <v/>
      </c>
    </row>
    <row r="3512" ht="22.5" customHeight="1">
      <c r="A3512" s="350"/>
      <c r="B3512" s="350"/>
      <c r="C3512" s="350"/>
      <c r="D3512" s="350"/>
      <c r="E3512" s="350"/>
      <c r="F3512" s="350"/>
      <c r="G3512" s="350"/>
      <c r="H3512" s="350"/>
      <c r="I3512" s="350"/>
      <c r="J3512" s="350" t="str">
        <f t="array" ref="J3512">IF(C3512="","",
  IF(LEFT(C3512,4)="2025",
    IFERROR(VLOOKUP(C3512,{'2025'!B:B,'2025'!A:A},2,FALSE),""),
    IF(LEFT(C3512,4)="2026",
      IFERROR(VLOOKUP(C3512,{'2026'!B:B,'2026'!A:A},2,FALSE),""),
      ""
    )
  )
)</f>
        <v/>
      </c>
    </row>
    <row r="3513" ht="22.5" customHeight="1">
      <c r="A3513" s="350"/>
      <c r="B3513" s="350"/>
      <c r="C3513" s="350"/>
      <c r="D3513" s="350"/>
      <c r="E3513" s="350"/>
      <c r="F3513" s="350"/>
      <c r="G3513" s="350"/>
      <c r="H3513" s="350"/>
      <c r="I3513" s="350"/>
      <c r="J3513" s="350" t="str">
        <f t="array" ref="J3513">IF(C3513="","",
  IF(LEFT(C3513,4)="2025",
    IFERROR(VLOOKUP(C3513,{'2025'!B:B,'2025'!A:A},2,FALSE),""),
    IF(LEFT(C3513,4)="2026",
      IFERROR(VLOOKUP(C3513,{'2026'!B:B,'2026'!A:A},2,FALSE),""),
      ""
    )
  )
)</f>
        <v/>
      </c>
    </row>
    <row r="3514" ht="22.5" customHeight="1">
      <c r="A3514" s="350"/>
      <c r="B3514" s="350"/>
      <c r="C3514" s="350"/>
      <c r="D3514" s="350"/>
      <c r="E3514" s="350"/>
      <c r="F3514" s="350"/>
      <c r="G3514" s="350"/>
      <c r="H3514" s="350"/>
      <c r="I3514" s="350"/>
      <c r="J3514" s="350" t="str">
        <f t="array" ref="J3514">IF(C3514="","",
  IF(LEFT(C3514,4)="2025",
    IFERROR(VLOOKUP(C3514,{'2025'!B:B,'2025'!A:A},2,FALSE),""),
    IF(LEFT(C3514,4)="2026",
      IFERROR(VLOOKUP(C3514,{'2026'!B:B,'2026'!A:A},2,FALSE),""),
      ""
    )
  )
)</f>
        <v/>
      </c>
    </row>
    <row r="3515" ht="22.5" customHeight="1">
      <c r="A3515" s="350"/>
      <c r="B3515" s="350"/>
      <c r="C3515" s="350"/>
      <c r="D3515" s="350"/>
      <c r="E3515" s="350"/>
      <c r="F3515" s="350"/>
      <c r="G3515" s="350"/>
      <c r="H3515" s="350"/>
      <c r="I3515" s="350"/>
      <c r="J3515" s="350" t="str">
        <f t="array" ref="J3515">IF(C3515="","",
  IF(LEFT(C3515,4)="2025",
    IFERROR(VLOOKUP(C3515,{'2025'!B:B,'2025'!A:A},2,FALSE),""),
    IF(LEFT(C3515,4)="2026",
      IFERROR(VLOOKUP(C3515,{'2026'!B:B,'2026'!A:A},2,FALSE),""),
      ""
    )
  )
)</f>
        <v/>
      </c>
    </row>
    <row r="3516" ht="22.5" customHeight="1">
      <c r="A3516" s="350"/>
      <c r="B3516" s="350"/>
      <c r="C3516" s="350"/>
      <c r="D3516" s="350"/>
      <c r="E3516" s="350"/>
      <c r="F3516" s="350"/>
      <c r="G3516" s="350"/>
      <c r="H3516" s="350"/>
      <c r="I3516" s="350"/>
      <c r="J3516" s="350" t="str">
        <f t="array" ref="J3516">IF(C3516="","",
  IF(LEFT(C3516,4)="2025",
    IFERROR(VLOOKUP(C3516,{'2025'!B:B,'2025'!A:A},2,FALSE),""),
    IF(LEFT(C3516,4)="2026",
      IFERROR(VLOOKUP(C3516,{'2026'!B:B,'2026'!A:A},2,FALSE),""),
      ""
    )
  )
)</f>
        <v/>
      </c>
    </row>
    <row r="3517" ht="22.5" customHeight="1">
      <c r="A3517" s="350"/>
      <c r="B3517" s="350"/>
      <c r="C3517" s="350"/>
      <c r="D3517" s="350"/>
      <c r="E3517" s="350"/>
      <c r="F3517" s="350"/>
      <c r="G3517" s="350"/>
      <c r="H3517" s="350"/>
      <c r="I3517" s="350"/>
      <c r="J3517" s="350" t="str">
        <f t="array" ref="J3517">IF(C3517="","",
  IF(LEFT(C3517,4)="2025",
    IFERROR(VLOOKUP(C3517,{'2025'!B:B,'2025'!A:A},2,FALSE),""),
    IF(LEFT(C3517,4)="2026",
      IFERROR(VLOOKUP(C3517,{'2026'!B:B,'2026'!A:A},2,FALSE),""),
      ""
    )
  )
)</f>
        <v/>
      </c>
    </row>
    <row r="3518" ht="22.5" customHeight="1">
      <c r="A3518" s="350"/>
      <c r="B3518" s="350"/>
      <c r="C3518" s="350"/>
      <c r="D3518" s="350"/>
      <c r="E3518" s="350"/>
      <c r="F3518" s="350"/>
      <c r="G3518" s="350"/>
      <c r="H3518" s="350"/>
      <c r="I3518" s="350"/>
      <c r="J3518" s="350" t="str">
        <f t="array" ref="J3518">IF(C3518="","",
  IF(LEFT(C3518,4)="2025",
    IFERROR(VLOOKUP(C3518,{'2025'!B:B,'2025'!A:A},2,FALSE),""),
    IF(LEFT(C3518,4)="2026",
      IFERROR(VLOOKUP(C3518,{'2026'!B:B,'2026'!A:A},2,FALSE),""),
      ""
    )
  )
)</f>
        <v/>
      </c>
    </row>
    <row r="3519" ht="22.5" customHeight="1">
      <c r="A3519" s="350"/>
      <c r="B3519" s="350"/>
      <c r="C3519" s="350"/>
      <c r="D3519" s="350"/>
      <c r="E3519" s="350"/>
      <c r="F3519" s="350"/>
      <c r="G3519" s="350"/>
      <c r="H3519" s="350"/>
      <c r="I3519" s="350"/>
      <c r="J3519" s="350" t="str">
        <f t="array" ref="J3519">IF(C3519="","",
  IF(LEFT(C3519,4)="2025",
    IFERROR(VLOOKUP(C3519,{'2025'!B:B,'2025'!A:A},2,FALSE),""),
    IF(LEFT(C3519,4)="2026",
      IFERROR(VLOOKUP(C3519,{'2026'!B:B,'2026'!A:A},2,FALSE),""),
      ""
    )
  )
)</f>
        <v/>
      </c>
    </row>
    <row r="3520" ht="22.5" customHeight="1">
      <c r="A3520" s="350"/>
      <c r="B3520" s="350"/>
      <c r="C3520" s="350"/>
      <c r="D3520" s="350"/>
      <c r="E3520" s="350"/>
      <c r="F3520" s="350"/>
      <c r="G3520" s="350"/>
      <c r="H3520" s="350"/>
      <c r="I3520" s="350"/>
      <c r="J3520" s="350" t="str">
        <f t="array" ref="J3520">IF(C3520="","",
  IF(LEFT(C3520,4)="2025",
    IFERROR(VLOOKUP(C3520,{'2025'!B:B,'2025'!A:A},2,FALSE),""),
    IF(LEFT(C3520,4)="2026",
      IFERROR(VLOOKUP(C3520,{'2026'!B:B,'2026'!A:A},2,FALSE),""),
      ""
    )
  )
)</f>
        <v/>
      </c>
    </row>
    <row r="3521" ht="22.5" customHeight="1">
      <c r="A3521" s="350"/>
      <c r="B3521" s="350"/>
      <c r="C3521" s="350"/>
      <c r="D3521" s="350"/>
      <c r="E3521" s="350"/>
      <c r="F3521" s="350"/>
      <c r="G3521" s="350"/>
      <c r="H3521" s="350"/>
      <c r="I3521" s="350"/>
      <c r="J3521" s="350" t="str">
        <f t="array" ref="J3521">IF(C3521="","",
  IF(LEFT(C3521,4)="2025",
    IFERROR(VLOOKUP(C3521,{'2025'!B:B,'2025'!A:A},2,FALSE),""),
    IF(LEFT(C3521,4)="2026",
      IFERROR(VLOOKUP(C3521,{'2026'!B:B,'2026'!A:A},2,FALSE),""),
      ""
    )
  )
)</f>
        <v/>
      </c>
    </row>
    <row r="3522" ht="22.5" customHeight="1">
      <c r="A3522" s="350"/>
      <c r="B3522" s="350"/>
      <c r="C3522" s="350"/>
      <c r="D3522" s="350"/>
      <c r="E3522" s="350"/>
      <c r="F3522" s="350"/>
      <c r="G3522" s="350"/>
      <c r="H3522" s="350"/>
      <c r="I3522" s="350"/>
      <c r="J3522" s="350" t="str">
        <f t="array" ref="J3522">IF(C3522="","",
  IF(LEFT(C3522,4)="2025",
    IFERROR(VLOOKUP(C3522,{'2025'!B:B,'2025'!A:A},2,FALSE),""),
    IF(LEFT(C3522,4)="2026",
      IFERROR(VLOOKUP(C3522,{'2026'!B:B,'2026'!A:A},2,FALSE),""),
      ""
    )
  )
)</f>
        <v/>
      </c>
    </row>
    <row r="3523" ht="22.5" customHeight="1">
      <c r="A3523" s="350"/>
      <c r="B3523" s="350"/>
      <c r="C3523" s="350"/>
      <c r="D3523" s="350"/>
      <c r="E3523" s="350"/>
      <c r="F3523" s="350"/>
      <c r="G3523" s="350"/>
      <c r="H3523" s="350"/>
      <c r="I3523" s="350"/>
      <c r="J3523" s="350" t="str">
        <f t="array" ref="J3523">IF(C3523="","",
  IF(LEFT(C3523,4)="2025",
    IFERROR(VLOOKUP(C3523,{'2025'!B:B,'2025'!A:A},2,FALSE),""),
    IF(LEFT(C3523,4)="2026",
      IFERROR(VLOOKUP(C3523,{'2026'!B:B,'2026'!A:A},2,FALSE),""),
      ""
    )
  )
)</f>
        <v/>
      </c>
    </row>
    <row r="3524" ht="22.5" customHeight="1">
      <c r="A3524" s="350"/>
      <c r="B3524" s="350"/>
      <c r="C3524" s="350"/>
      <c r="D3524" s="350"/>
      <c r="E3524" s="350"/>
      <c r="F3524" s="350"/>
      <c r="G3524" s="350"/>
      <c r="H3524" s="350"/>
      <c r="I3524" s="350"/>
      <c r="J3524" s="350" t="str">
        <f t="array" ref="J3524">IF(C3524="","",
  IF(LEFT(C3524,4)="2025",
    IFERROR(VLOOKUP(C3524,{'2025'!B:B,'2025'!A:A},2,FALSE),""),
    IF(LEFT(C3524,4)="2026",
      IFERROR(VLOOKUP(C3524,{'2026'!B:B,'2026'!A:A},2,FALSE),""),
      ""
    )
  )
)</f>
        <v/>
      </c>
    </row>
    <row r="3525" ht="22.5" customHeight="1">
      <c r="A3525" s="350"/>
      <c r="B3525" s="350"/>
      <c r="C3525" s="350"/>
      <c r="D3525" s="350"/>
      <c r="E3525" s="350"/>
      <c r="F3525" s="350"/>
      <c r="G3525" s="350"/>
      <c r="H3525" s="350"/>
      <c r="I3525" s="350"/>
      <c r="J3525" s="350" t="str">
        <f t="array" ref="J3525">IF(C3525="","",
  IF(LEFT(C3525,4)="2025",
    IFERROR(VLOOKUP(C3525,{'2025'!B:B,'2025'!A:A},2,FALSE),""),
    IF(LEFT(C3525,4)="2026",
      IFERROR(VLOOKUP(C3525,{'2026'!B:B,'2026'!A:A},2,FALSE),""),
      ""
    )
  )
)</f>
        <v/>
      </c>
    </row>
    <row r="3526" ht="22.5" customHeight="1">
      <c r="A3526" s="350"/>
      <c r="B3526" s="350"/>
      <c r="C3526" s="350"/>
      <c r="D3526" s="350"/>
      <c r="E3526" s="350"/>
      <c r="F3526" s="350"/>
      <c r="G3526" s="350"/>
      <c r="H3526" s="350"/>
      <c r="I3526" s="350"/>
      <c r="J3526" s="350" t="str">
        <f t="array" ref="J3526">IF(C3526="","",
  IF(LEFT(C3526,4)="2025",
    IFERROR(VLOOKUP(C3526,{'2025'!B:B,'2025'!A:A},2,FALSE),""),
    IF(LEFT(C3526,4)="2026",
      IFERROR(VLOOKUP(C3526,{'2026'!B:B,'2026'!A:A},2,FALSE),""),
      ""
    )
  )
)</f>
        <v/>
      </c>
    </row>
    <row r="3527" ht="22.5" customHeight="1">
      <c r="A3527" s="350"/>
      <c r="B3527" s="350"/>
      <c r="C3527" s="350"/>
      <c r="D3527" s="350"/>
      <c r="E3527" s="350"/>
      <c r="F3527" s="350"/>
      <c r="G3527" s="350"/>
      <c r="H3527" s="350"/>
      <c r="I3527" s="350"/>
      <c r="J3527" s="350" t="str">
        <f t="array" ref="J3527">IF(C3527="","",
  IF(LEFT(C3527,4)="2025",
    IFERROR(VLOOKUP(C3527,{'2025'!B:B,'2025'!A:A},2,FALSE),""),
    IF(LEFT(C3527,4)="2026",
      IFERROR(VLOOKUP(C3527,{'2026'!B:B,'2026'!A:A},2,FALSE),""),
      ""
    )
  )
)</f>
        <v/>
      </c>
    </row>
    <row r="3528" ht="22.5" customHeight="1">
      <c r="A3528" s="350"/>
      <c r="B3528" s="350"/>
      <c r="C3528" s="350"/>
      <c r="D3528" s="350"/>
      <c r="E3528" s="350"/>
      <c r="F3528" s="350"/>
      <c r="G3528" s="350"/>
      <c r="H3528" s="350"/>
      <c r="I3528" s="350"/>
      <c r="J3528" s="350" t="str">
        <f t="array" ref="J3528">IF(C3528="","",
  IF(LEFT(C3528,4)="2025",
    IFERROR(VLOOKUP(C3528,{'2025'!B:B,'2025'!A:A},2,FALSE),""),
    IF(LEFT(C3528,4)="2026",
      IFERROR(VLOOKUP(C3528,{'2026'!B:B,'2026'!A:A},2,FALSE),""),
      ""
    )
  )
)</f>
        <v/>
      </c>
    </row>
    <row r="3529" ht="22.5" customHeight="1">
      <c r="A3529" s="350"/>
      <c r="B3529" s="350"/>
      <c r="C3529" s="350"/>
      <c r="D3529" s="350"/>
      <c r="E3529" s="350"/>
      <c r="F3529" s="350"/>
      <c r="G3529" s="350"/>
      <c r="H3529" s="350"/>
      <c r="I3529" s="350"/>
      <c r="J3529" s="350" t="str">
        <f t="array" ref="J3529">IF(C3529="","",
  IF(LEFT(C3529,4)="2025",
    IFERROR(VLOOKUP(C3529,{'2025'!B:B,'2025'!A:A},2,FALSE),""),
    IF(LEFT(C3529,4)="2026",
      IFERROR(VLOOKUP(C3529,{'2026'!B:B,'2026'!A:A},2,FALSE),""),
      ""
    )
  )
)</f>
        <v/>
      </c>
    </row>
    <row r="3530" ht="22.5" customHeight="1">
      <c r="A3530" s="350"/>
      <c r="B3530" s="350"/>
      <c r="C3530" s="350"/>
      <c r="D3530" s="350"/>
      <c r="E3530" s="350"/>
      <c r="F3530" s="350"/>
      <c r="G3530" s="350"/>
      <c r="H3530" s="350"/>
      <c r="I3530" s="350"/>
      <c r="J3530" s="350" t="str">
        <f t="array" ref="J3530">IF(C3530="","",
  IF(LEFT(C3530,4)="2025",
    IFERROR(VLOOKUP(C3530,{'2025'!B:B,'2025'!A:A},2,FALSE),""),
    IF(LEFT(C3530,4)="2026",
      IFERROR(VLOOKUP(C3530,{'2026'!B:B,'2026'!A:A},2,FALSE),""),
      ""
    )
  )
)</f>
        <v/>
      </c>
    </row>
    <row r="3531" ht="22.5" customHeight="1">
      <c r="A3531" s="350"/>
      <c r="B3531" s="350"/>
      <c r="C3531" s="350"/>
      <c r="D3531" s="350"/>
      <c r="E3531" s="350"/>
      <c r="F3531" s="350"/>
      <c r="G3531" s="350"/>
      <c r="H3531" s="350"/>
      <c r="I3531" s="350"/>
      <c r="J3531" s="350" t="str">
        <f t="array" ref="J3531">IF(C3531="","",
  IF(LEFT(C3531,4)="2025",
    IFERROR(VLOOKUP(C3531,{'2025'!B:B,'2025'!A:A},2,FALSE),""),
    IF(LEFT(C3531,4)="2026",
      IFERROR(VLOOKUP(C3531,{'2026'!B:B,'2026'!A:A},2,FALSE),""),
      ""
    )
  )
)</f>
        <v/>
      </c>
    </row>
    <row r="3532" ht="22.5" customHeight="1">
      <c r="A3532" s="350"/>
      <c r="B3532" s="350"/>
      <c r="C3532" s="350"/>
      <c r="D3532" s="350"/>
      <c r="E3532" s="350"/>
      <c r="F3532" s="350"/>
      <c r="G3532" s="350"/>
      <c r="H3532" s="350"/>
      <c r="I3532" s="350"/>
      <c r="J3532" s="350" t="str">
        <f t="array" ref="J3532">IF(C3532="","",
  IF(LEFT(C3532,4)="2025",
    IFERROR(VLOOKUP(C3532,{'2025'!B:B,'2025'!A:A},2,FALSE),""),
    IF(LEFT(C3532,4)="2026",
      IFERROR(VLOOKUP(C3532,{'2026'!B:B,'2026'!A:A},2,FALSE),""),
      ""
    )
  )
)</f>
        <v/>
      </c>
    </row>
    <row r="3533" ht="22.5" customHeight="1">
      <c r="A3533" s="350"/>
      <c r="B3533" s="350"/>
      <c r="C3533" s="350"/>
      <c r="D3533" s="350"/>
      <c r="E3533" s="350"/>
      <c r="F3533" s="350"/>
      <c r="G3533" s="350"/>
      <c r="H3533" s="350"/>
      <c r="I3533" s="350"/>
      <c r="J3533" s="350" t="str">
        <f t="array" ref="J3533">IF(C3533="","",
  IF(LEFT(C3533,4)="2025",
    IFERROR(VLOOKUP(C3533,{'2025'!B:B,'2025'!A:A},2,FALSE),""),
    IF(LEFT(C3533,4)="2026",
      IFERROR(VLOOKUP(C3533,{'2026'!B:B,'2026'!A:A},2,FALSE),""),
      ""
    )
  )
)</f>
        <v/>
      </c>
    </row>
    <row r="3534" ht="22.5" customHeight="1">
      <c r="A3534" s="350"/>
      <c r="B3534" s="350"/>
      <c r="C3534" s="350"/>
      <c r="D3534" s="350"/>
      <c r="E3534" s="350"/>
      <c r="F3534" s="350"/>
      <c r="G3534" s="350"/>
      <c r="H3534" s="350"/>
      <c r="I3534" s="350"/>
      <c r="J3534" s="350" t="str">
        <f t="array" ref="J3534">IF(C3534="","",
  IF(LEFT(C3534,4)="2025",
    IFERROR(VLOOKUP(C3534,{'2025'!B:B,'2025'!A:A},2,FALSE),""),
    IF(LEFT(C3534,4)="2026",
      IFERROR(VLOOKUP(C3534,{'2026'!B:B,'2026'!A:A},2,FALSE),""),
      ""
    )
  )
)</f>
        <v/>
      </c>
    </row>
    <row r="3535" ht="22.5" customHeight="1">
      <c r="A3535" s="350"/>
      <c r="B3535" s="350"/>
      <c r="C3535" s="350"/>
      <c r="D3535" s="350"/>
      <c r="E3535" s="350"/>
      <c r="F3535" s="350"/>
      <c r="G3535" s="350"/>
      <c r="H3535" s="350"/>
      <c r="I3535" s="350"/>
      <c r="J3535" s="350" t="str">
        <f t="array" ref="J3535">IF(C3535="","",
  IF(LEFT(C3535,4)="2025",
    IFERROR(VLOOKUP(C3535,{'2025'!B:B,'2025'!A:A},2,FALSE),""),
    IF(LEFT(C3535,4)="2026",
      IFERROR(VLOOKUP(C3535,{'2026'!B:B,'2026'!A:A},2,FALSE),""),
      ""
    )
  )
)</f>
        <v/>
      </c>
    </row>
    <row r="3536" ht="22.5" customHeight="1">
      <c r="A3536" s="350"/>
      <c r="B3536" s="350"/>
      <c r="C3536" s="350"/>
      <c r="D3536" s="350"/>
      <c r="E3536" s="350"/>
      <c r="F3536" s="350"/>
      <c r="G3536" s="350"/>
      <c r="H3536" s="350"/>
      <c r="I3536" s="350"/>
      <c r="J3536" s="350" t="str">
        <f t="array" ref="J3536">IF(C3536="","",
  IF(LEFT(C3536,4)="2025",
    IFERROR(VLOOKUP(C3536,{'2025'!B:B,'2025'!A:A},2,FALSE),""),
    IF(LEFT(C3536,4)="2026",
      IFERROR(VLOOKUP(C3536,{'2026'!B:B,'2026'!A:A},2,FALSE),""),
      ""
    )
  )
)</f>
        <v/>
      </c>
    </row>
    <row r="3537" ht="22.5" customHeight="1">
      <c r="A3537" s="350"/>
      <c r="B3537" s="350"/>
      <c r="C3537" s="350"/>
      <c r="D3537" s="350"/>
      <c r="E3537" s="350"/>
      <c r="F3537" s="350"/>
      <c r="G3537" s="350"/>
      <c r="H3537" s="350"/>
      <c r="I3537" s="350"/>
      <c r="J3537" s="350" t="str">
        <f t="array" ref="J3537">IF(C3537="","",
  IF(LEFT(C3537,4)="2025",
    IFERROR(VLOOKUP(C3537,{'2025'!B:B,'2025'!A:A},2,FALSE),""),
    IF(LEFT(C3537,4)="2026",
      IFERROR(VLOOKUP(C3537,{'2026'!B:B,'2026'!A:A},2,FALSE),""),
      ""
    )
  )
)</f>
        <v/>
      </c>
    </row>
    <row r="3538" ht="22.5" customHeight="1">
      <c r="A3538" s="350"/>
      <c r="B3538" s="350"/>
      <c r="C3538" s="350"/>
      <c r="D3538" s="350"/>
      <c r="E3538" s="350"/>
      <c r="F3538" s="350"/>
      <c r="G3538" s="350"/>
      <c r="H3538" s="350"/>
      <c r="I3538" s="350"/>
      <c r="J3538" s="350" t="str">
        <f t="array" ref="J3538">IF(C3538="","",
  IF(LEFT(C3538,4)="2025",
    IFERROR(VLOOKUP(C3538,{'2025'!B:B,'2025'!A:A},2,FALSE),""),
    IF(LEFT(C3538,4)="2026",
      IFERROR(VLOOKUP(C3538,{'2026'!B:B,'2026'!A:A},2,FALSE),""),
      ""
    )
  )
)</f>
        <v/>
      </c>
    </row>
    <row r="3539" ht="22.5" customHeight="1">
      <c r="A3539" s="350"/>
      <c r="B3539" s="350"/>
      <c r="C3539" s="350"/>
      <c r="D3539" s="350"/>
      <c r="E3539" s="350"/>
      <c r="F3539" s="350"/>
      <c r="G3539" s="350"/>
      <c r="H3539" s="350"/>
      <c r="I3539" s="350"/>
      <c r="J3539" s="350" t="str">
        <f t="array" ref="J3539">IF(C3539="","",
  IF(LEFT(C3539,4)="2025",
    IFERROR(VLOOKUP(C3539,{'2025'!B:B,'2025'!A:A},2,FALSE),""),
    IF(LEFT(C3539,4)="2026",
      IFERROR(VLOOKUP(C3539,{'2026'!B:B,'2026'!A:A},2,FALSE),""),
      ""
    )
  )
)</f>
        <v/>
      </c>
    </row>
    <row r="3540" ht="22.5" customHeight="1">
      <c r="A3540" s="350"/>
      <c r="B3540" s="350"/>
      <c r="C3540" s="350"/>
      <c r="D3540" s="350"/>
      <c r="E3540" s="350"/>
      <c r="F3540" s="350"/>
      <c r="G3540" s="350"/>
      <c r="H3540" s="350"/>
      <c r="I3540" s="350"/>
      <c r="J3540" s="350" t="str">
        <f t="array" ref="J3540">IF(C3540="","",
  IF(LEFT(C3540,4)="2025",
    IFERROR(VLOOKUP(C3540,{'2025'!B:B,'2025'!A:A},2,FALSE),""),
    IF(LEFT(C3540,4)="2026",
      IFERROR(VLOOKUP(C3540,{'2026'!B:B,'2026'!A:A},2,FALSE),""),
      ""
    )
  )
)</f>
        <v/>
      </c>
    </row>
    <row r="3541" ht="22.5" customHeight="1">
      <c r="A3541" s="350"/>
      <c r="B3541" s="350"/>
      <c r="C3541" s="350"/>
      <c r="D3541" s="350"/>
      <c r="E3541" s="350"/>
      <c r="F3541" s="350"/>
      <c r="G3541" s="350"/>
      <c r="H3541" s="350"/>
      <c r="I3541" s="350"/>
      <c r="J3541" s="350" t="str">
        <f t="array" ref="J3541">IF(C3541="","",
  IF(LEFT(C3541,4)="2025",
    IFERROR(VLOOKUP(C3541,{'2025'!B:B,'2025'!A:A},2,FALSE),""),
    IF(LEFT(C3541,4)="2026",
      IFERROR(VLOOKUP(C3541,{'2026'!B:B,'2026'!A:A},2,FALSE),""),
      ""
    )
  )
)</f>
        <v/>
      </c>
    </row>
    <row r="3542" ht="22.5" customHeight="1">
      <c r="A3542" s="350"/>
      <c r="B3542" s="350"/>
      <c r="C3542" s="350"/>
      <c r="D3542" s="350"/>
      <c r="E3542" s="350"/>
      <c r="F3542" s="350"/>
      <c r="G3542" s="350"/>
      <c r="H3542" s="350"/>
      <c r="I3542" s="350"/>
      <c r="J3542" s="350" t="str">
        <f t="array" ref="J3542">IF(C3542="","",
  IF(LEFT(C3542,4)="2025",
    IFERROR(VLOOKUP(C3542,{'2025'!B:B,'2025'!A:A},2,FALSE),""),
    IF(LEFT(C3542,4)="2026",
      IFERROR(VLOOKUP(C3542,{'2026'!B:B,'2026'!A:A},2,FALSE),""),
      ""
    )
  )
)</f>
        <v/>
      </c>
    </row>
    <row r="3543" ht="22.5" customHeight="1">
      <c r="A3543" s="350"/>
      <c r="B3543" s="350"/>
      <c r="C3543" s="350"/>
      <c r="D3543" s="350"/>
      <c r="E3543" s="350"/>
      <c r="F3543" s="350"/>
      <c r="G3543" s="350"/>
      <c r="H3543" s="350"/>
      <c r="I3543" s="350"/>
      <c r="J3543" s="350" t="str">
        <f t="array" ref="J3543">IF(C3543="","",
  IF(LEFT(C3543,4)="2025",
    IFERROR(VLOOKUP(C3543,{'2025'!B:B,'2025'!A:A},2,FALSE),""),
    IF(LEFT(C3543,4)="2026",
      IFERROR(VLOOKUP(C3543,{'2026'!B:B,'2026'!A:A},2,FALSE),""),
      ""
    )
  )
)</f>
        <v/>
      </c>
    </row>
    <row r="3544" ht="22.5" customHeight="1">
      <c r="A3544" s="350"/>
      <c r="B3544" s="350"/>
      <c r="C3544" s="350"/>
      <c r="D3544" s="350"/>
      <c r="E3544" s="350"/>
      <c r="F3544" s="350"/>
      <c r="G3544" s="350"/>
      <c r="H3544" s="350"/>
      <c r="I3544" s="350"/>
      <c r="J3544" s="350" t="str">
        <f t="array" ref="J3544">IF(C3544="","",
  IF(LEFT(C3544,4)="2025",
    IFERROR(VLOOKUP(C3544,{'2025'!B:B,'2025'!A:A},2,FALSE),""),
    IF(LEFT(C3544,4)="2026",
      IFERROR(VLOOKUP(C3544,{'2026'!B:B,'2026'!A:A},2,FALSE),""),
      ""
    )
  )
)</f>
        <v/>
      </c>
    </row>
    <row r="3545" ht="22.5" customHeight="1">
      <c r="A3545" s="350"/>
      <c r="B3545" s="350"/>
      <c r="C3545" s="350"/>
      <c r="D3545" s="350"/>
      <c r="E3545" s="350"/>
      <c r="F3545" s="350"/>
      <c r="G3545" s="350"/>
      <c r="H3545" s="350"/>
      <c r="I3545" s="350"/>
      <c r="J3545" s="350" t="str">
        <f t="array" ref="J3545">IF(C3545="","",
  IF(LEFT(C3545,4)="2025",
    IFERROR(VLOOKUP(C3545,{'2025'!B:B,'2025'!A:A},2,FALSE),""),
    IF(LEFT(C3545,4)="2026",
      IFERROR(VLOOKUP(C3545,{'2026'!B:B,'2026'!A:A},2,FALSE),""),
      ""
    )
  )
)</f>
        <v/>
      </c>
    </row>
    <row r="3546" ht="22.5" customHeight="1">
      <c r="A3546" s="350"/>
      <c r="B3546" s="350"/>
      <c r="C3546" s="350"/>
      <c r="D3546" s="350"/>
      <c r="E3546" s="350"/>
      <c r="F3546" s="350"/>
      <c r="G3546" s="350"/>
      <c r="H3546" s="350"/>
      <c r="I3546" s="350"/>
      <c r="J3546" s="350" t="str">
        <f t="array" ref="J3546">IF(C3546="","",
  IF(LEFT(C3546,4)="2025",
    IFERROR(VLOOKUP(C3546,{'2025'!B:B,'2025'!A:A},2,FALSE),""),
    IF(LEFT(C3546,4)="2026",
      IFERROR(VLOOKUP(C3546,{'2026'!B:B,'2026'!A:A},2,FALSE),""),
      ""
    )
  )
)</f>
        <v/>
      </c>
    </row>
    <row r="3547" ht="22.5" customHeight="1">
      <c r="A3547" s="350"/>
      <c r="B3547" s="350"/>
      <c r="C3547" s="350"/>
      <c r="D3547" s="350"/>
      <c r="E3547" s="350"/>
      <c r="F3547" s="350"/>
      <c r="G3547" s="350"/>
      <c r="H3547" s="350"/>
      <c r="I3547" s="350"/>
      <c r="J3547" s="350" t="str">
        <f t="array" ref="J3547">IF(C3547="","",
  IF(LEFT(C3547,4)="2025",
    IFERROR(VLOOKUP(C3547,{'2025'!B:B,'2025'!A:A},2,FALSE),""),
    IF(LEFT(C3547,4)="2026",
      IFERROR(VLOOKUP(C3547,{'2026'!B:B,'2026'!A:A},2,FALSE),""),
      ""
    )
  )
)</f>
        <v/>
      </c>
    </row>
    <row r="3548" ht="22.5" customHeight="1">
      <c r="A3548" s="350"/>
      <c r="B3548" s="350"/>
      <c r="C3548" s="350"/>
      <c r="D3548" s="350"/>
      <c r="E3548" s="350"/>
      <c r="F3548" s="350"/>
      <c r="G3548" s="350"/>
      <c r="H3548" s="350"/>
      <c r="I3548" s="350"/>
      <c r="J3548" s="350" t="str">
        <f t="array" ref="J3548">IF(C3548="","",
  IF(LEFT(C3548,4)="2025",
    IFERROR(VLOOKUP(C3548,{'2025'!B:B,'2025'!A:A},2,FALSE),""),
    IF(LEFT(C3548,4)="2026",
      IFERROR(VLOOKUP(C3548,{'2026'!B:B,'2026'!A:A},2,FALSE),""),
      ""
    )
  )
)</f>
        <v/>
      </c>
    </row>
    <row r="3549" ht="22.5" customHeight="1">
      <c r="A3549" s="350"/>
      <c r="B3549" s="350"/>
      <c r="C3549" s="350"/>
      <c r="D3549" s="350"/>
      <c r="E3549" s="350"/>
      <c r="F3549" s="350"/>
      <c r="G3549" s="350"/>
      <c r="H3549" s="350"/>
      <c r="I3549" s="350"/>
      <c r="J3549" s="350" t="str">
        <f t="array" ref="J3549">IF(C3549="","",
  IF(LEFT(C3549,4)="2025",
    IFERROR(VLOOKUP(C3549,{'2025'!B:B,'2025'!A:A},2,FALSE),""),
    IF(LEFT(C3549,4)="2026",
      IFERROR(VLOOKUP(C3549,{'2026'!B:B,'2026'!A:A},2,FALSE),""),
      ""
    )
  )
)</f>
        <v/>
      </c>
    </row>
    <row r="3550" ht="22.5" customHeight="1">
      <c r="A3550" s="350"/>
      <c r="B3550" s="350"/>
      <c r="C3550" s="350"/>
      <c r="D3550" s="350"/>
      <c r="E3550" s="350"/>
      <c r="F3550" s="350"/>
      <c r="G3550" s="350"/>
      <c r="H3550" s="350"/>
      <c r="I3550" s="350"/>
      <c r="J3550" s="350" t="str">
        <f t="array" ref="J3550">IF(C3550="","",
  IF(LEFT(C3550,4)="2025",
    IFERROR(VLOOKUP(C3550,{'2025'!B:B,'2025'!A:A},2,FALSE),""),
    IF(LEFT(C3550,4)="2026",
      IFERROR(VLOOKUP(C3550,{'2026'!B:B,'2026'!A:A},2,FALSE),""),
      ""
    )
  )
)</f>
        <v/>
      </c>
    </row>
    <row r="3551" ht="22.5" customHeight="1">
      <c r="A3551" s="350"/>
      <c r="B3551" s="350"/>
      <c r="C3551" s="350"/>
      <c r="D3551" s="350"/>
      <c r="E3551" s="350"/>
      <c r="F3551" s="350"/>
      <c r="G3551" s="350"/>
      <c r="H3551" s="350"/>
      <c r="I3551" s="350"/>
      <c r="J3551" s="350" t="str">
        <f t="array" ref="J3551">IF(C3551="","",
  IF(LEFT(C3551,4)="2025",
    IFERROR(VLOOKUP(C3551,{'2025'!B:B,'2025'!A:A},2,FALSE),""),
    IF(LEFT(C3551,4)="2026",
      IFERROR(VLOOKUP(C3551,{'2026'!B:B,'2026'!A:A},2,FALSE),""),
      ""
    )
  )
)</f>
        <v/>
      </c>
    </row>
    <row r="3552" ht="22.5" customHeight="1">
      <c r="A3552" s="350"/>
      <c r="B3552" s="350"/>
      <c r="C3552" s="350"/>
      <c r="D3552" s="350"/>
      <c r="E3552" s="350"/>
      <c r="F3552" s="350"/>
      <c r="G3552" s="350"/>
      <c r="H3552" s="350"/>
      <c r="I3552" s="350"/>
      <c r="J3552" s="350" t="str">
        <f t="array" ref="J3552">IF(C3552="","",
  IF(LEFT(C3552,4)="2025",
    IFERROR(VLOOKUP(C3552,{'2025'!B:B,'2025'!A:A},2,FALSE),""),
    IF(LEFT(C3552,4)="2026",
      IFERROR(VLOOKUP(C3552,{'2026'!B:B,'2026'!A:A},2,FALSE),""),
      ""
    )
  )
)</f>
        <v/>
      </c>
    </row>
    <row r="3553" ht="22.5" customHeight="1">
      <c r="A3553" s="350"/>
      <c r="B3553" s="350"/>
      <c r="C3553" s="350"/>
      <c r="D3553" s="350"/>
      <c r="E3553" s="350"/>
      <c r="F3553" s="350"/>
      <c r="G3553" s="350"/>
      <c r="H3553" s="350"/>
      <c r="I3553" s="350"/>
      <c r="J3553" s="350" t="str">
        <f t="array" ref="J3553">IF(C3553="","",
  IF(LEFT(C3553,4)="2025",
    IFERROR(VLOOKUP(C3553,{'2025'!B:B,'2025'!A:A},2,FALSE),""),
    IF(LEFT(C3553,4)="2026",
      IFERROR(VLOOKUP(C3553,{'2026'!B:B,'2026'!A:A},2,FALSE),""),
      ""
    )
  )
)</f>
        <v/>
      </c>
    </row>
    <row r="3554" ht="22.5" customHeight="1">
      <c r="A3554" s="350"/>
      <c r="B3554" s="350"/>
      <c r="C3554" s="350"/>
      <c r="D3554" s="350"/>
      <c r="E3554" s="350"/>
      <c r="F3554" s="350"/>
      <c r="G3554" s="350"/>
      <c r="H3554" s="350"/>
      <c r="I3554" s="350"/>
      <c r="J3554" s="350" t="str">
        <f t="array" ref="J3554">IF(C3554="","",
  IF(LEFT(C3554,4)="2025",
    IFERROR(VLOOKUP(C3554,{'2025'!B:B,'2025'!A:A},2,FALSE),""),
    IF(LEFT(C3554,4)="2026",
      IFERROR(VLOOKUP(C3554,{'2026'!B:B,'2026'!A:A},2,FALSE),""),
      ""
    )
  )
)</f>
        <v/>
      </c>
    </row>
    <row r="3555" ht="22.5" customHeight="1">
      <c r="A3555" s="350"/>
      <c r="B3555" s="350"/>
      <c r="C3555" s="350"/>
      <c r="D3555" s="350"/>
      <c r="E3555" s="350"/>
      <c r="F3555" s="350"/>
      <c r="G3555" s="350"/>
      <c r="H3555" s="350"/>
      <c r="I3555" s="350"/>
      <c r="J3555" s="350" t="str">
        <f t="array" ref="J3555">IF(C3555="","",
  IF(LEFT(C3555,4)="2025",
    IFERROR(VLOOKUP(C3555,{'2025'!B:B,'2025'!A:A},2,FALSE),""),
    IF(LEFT(C3555,4)="2026",
      IFERROR(VLOOKUP(C3555,{'2026'!B:B,'2026'!A:A},2,FALSE),""),
      ""
    )
  )
)</f>
        <v/>
      </c>
    </row>
    <row r="3556" ht="22.5" customHeight="1">
      <c r="A3556" s="350"/>
      <c r="B3556" s="350"/>
      <c r="C3556" s="350"/>
      <c r="D3556" s="350"/>
      <c r="E3556" s="350"/>
      <c r="F3556" s="350"/>
      <c r="G3556" s="350"/>
      <c r="H3556" s="350"/>
      <c r="I3556" s="350"/>
      <c r="J3556" s="350" t="str">
        <f t="array" ref="J3556">IF(C3556="","",
  IF(LEFT(C3556,4)="2025",
    IFERROR(VLOOKUP(C3556,{'2025'!B:B,'2025'!A:A},2,FALSE),""),
    IF(LEFT(C3556,4)="2026",
      IFERROR(VLOOKUP(C3556,{'2026'!B:B,'2026'!A:A},2,FALSE),""),
      ""
    )
  )
)</f>
        <v/>
      </c>
    </row>
    <row r="3557" ht="22.5" customHeight="1">
      <c r="A3557" s="350"/>
      <c r="B3557" s="350"/>
      <c r="C3557" s="350"/>
      <c r="D3557" s="350"/>
      <c r="E3557" s="350"/>
      <c r="F3557" s="350"/>
      <c r="G3557" s="350"/>
      <c r="H3557" s="350"/>
      <c r="I3557" s="350"/>
      <c r="J3557" s="350" t="str">
        <f t="array" ref="J3557">IF(C3557="","",
  IF(LEFT(C3557,4)="2025",
    IFERROR(VLOOKUP(C3557,{'2025'!B:B,'2025'!A:A},2,FALSE),""),
    IF(LEFT(C3557,4)="2026",
      IFERROR(VLOOKUP(C3557,{'2026'!B:B,'2026'!A:A},2,FALSE),""),
      ""
    )
  )
)</f>
        <v/>
      </c>
    </row>
    <row r="3558" ht="22.5" customHeight="1">
      <c r="A3558" s="350"/>
      <c r="B3558" s="350"/>
      <c r="C3558" s="350"/>
      <c r="D3558" s="350"/>
      <c r="E3558" s="350"/>
      <c r="F3558" s="350"/>
      <c r="G3558" s="350"/>
      <c r="H3558" s="350"/>
      <c r="I3558" s="350"/>
      <c r="J3558" s="350" t="str">
        <f t="array" ref="J3558">IF(C3558="","",
  IF(LEFT(C3558,4)="2025",
    IFERROR(VLOOKUP(C3558,{'2025'!B:B,'2025'!A:A},2,FALSE),""),
    IF(LEFT(C3558,4)="2026",
      IFERROR(VLOOKUP(C3558,{'2026'!B:B,'2026'!A:A},2,FALSE),""),
      ""
    )
  )
)</f>
        <v/>
      </c>
    </row>
    <row r="3559" ht="22.5" customHeight="1">
      <c r="A3559" s="350"/>
      <c r="B3559" s="350"/>
      <c r="C3559" s="350"/>
      <c r="D3559" s="350"/>
      <c r="E3559" s="350"/>
      <c r="F3559" s="350"/>
      <c r="G3559" s="350"/>
      <c r="H3559" s="350"/>
      <c r="I3559" s="350"/>
      <c r="J3559" s="350" t="str">
        <f t="array" ref="J3559">IF(C3559="","",
  IF(LEFT(C3559,4)="2025",
    IFERROR(VLOOKUP(C3559,{'2025'!B:B,'2025'!A:A},2,FALSE),""),
    IF(LEFT(C3559,4)="2026",
      IFERROR(VLOOKUP(C3559,{'2026'!B:B,'2026'!A:A},2,FALSE),""),
      ""
    )
  )
)</f>
        <v/>
      </c>
    </row>
    <row r="3560" ht="22.5" customHeight="1">
      <c r="A3560" s="350"/>
      <c r="B3560" s="350"/>
      <c r="C3560" s="350"/>
      <c r="D3560" s="350"/>
      <c r="E3560" s="350"/>
      <c r="F3560" s="350"/>
      <c r="G3560" s="350"/>
      <c r="H3560" s="350"/>
      <c r="I3560" s="350"/>
      <c r="J3560" s="350" t="str">
        <f t="array" ref="J3560">IF(C3560="","",
  IF(LEFT(C3560,4)="2025",
    IFERROR(VLOOKUP(C3560,{'2025'!B:B,'2025'!A:A},2,FALSE),""),
    IF(LEFT(C3560,4)="2026",
      IFERROR(VLOOKUP(C3560,{'2026'!B:B,'2026'!A:A},2,FALSE),""),
      ""
    )
  )
)</f>
        <v/>
      </c>
    </row>
    <row r="3561" ht="22.5" customHeight="1">
      <c r="A3561" s="350"/>
      <c r="B3561" s="350"/>
      <c r="C3561" s="350"/>
      <c r="D3561" s="350"/>
      <c r="E3561" s="350"/>
      <c r="F3561" s="350"/>
      <c r="G3561" s="350"/>
      <c r="H3561" s="350"/>
      <c r="I3561" s="350"/>
      <c r="J3561" s="350" t="str">
        <f t="array" ref="J3561">IF(C3561="","",
  IF(LEFT(C3561,4)="2025",
    IFERROR(VLOOKUP(C3561,{'2025'!B:B,'2025'!A:A},2,FALSE),""),
    IF(LEFT(C3561,4)="2026",
      IFERROR(VLOOKUP(C3561,{'2026'!B:B,'2026'!A:A},2,FALSE),""),
      ""
    )
  )
)</f>
        <v/>
      </c>
    </row>
    <row r="3562" ht="22.5" customHeight="1">
      <c r="A3562" s="350"/>
      <c r="B3562" s="350"/>
      <c r="C3562" s="350"/>
      <c r="D3562" s="350"/>
      <c r="E3562" s="350"/>
      <c r="F3562" s="350"/>
      <c r="G3562" s="350"/>
      <c r="H3562" s="350"/>
      <c r="I3562" s="350"/>
      <c r="J3562" s="350" t="str">
        <f t="array" ref="J3562">IF(C3562="","",
  IF(LEFT(C3562,4)="2025",
    IFERROR(VLOOKUP(C3562,{'2025'!B:B,'2025'!A:A},2,FALSE),""),
    IF(LEFT(C3562,4)="2026",
      IFERROR(VLOOKUP(C3562,{'2026'!B:B,'2026'!A:A},2,FALSE),""),
      ""
    )
  )
)</f>
        <v/>
      </c>
    </row>
    <row r="3563" ht="22.5" customHeight="1">
      <c r="A3563" s="350"/>
      <c r="B3563" s="350"/>
      <c r="C3563" s="350"/>
      <c r="D3563" s="350"/>
      <c r="E3563" s="350"/>
      <c r="F3563" s="350"/>
      <c r="G3563" s="350"/>
      <c r="H3563" s="350"/>
      <c r="I3563" s="350"/>
      <c r="J3563" s="350" t="str">
        <f t="array" ref="J3563">IF(C3563="","",
  IF(LEFT(C3563,4)="2025",
    IFERROR(VLOOKUP(C3563,{'2025'!B:B,'2025'!A:A},2,FALSE),""),
    IF(LEFT(C3563,4)="2026",
      IFERROR(VLOOKUP(C3563,{'2026'!B:B,'2026'!A:A},2,FALSE),""),
      ""
    )
  )
)</f>
        <v/>
      </c>
    </row>
    <row r="3564" ht="22.5" customHeight="1">
      <c r="A3564" s="350"/>
      <c r="B3564" s="350"/>
      <c r="C3564" s="350"/>
      <c r="D3564" s="350"/>
      <c r="E3564" s="350"/>
      <c r="F3564" s="350"/>
      <c r="G3564" s="350"/>
      <c r="H3564" s="350"/>
      <c r="I3564" s="350"/>
      <c r="J3564" s="350" t="str">
        <f t="array" ref="J3564">IF(C3564="","",
  IF(LEFT(C3564,4)="2025",
    IFERROR(VLOOKUP(C3564,{'2025'!B:B,'2025'!A:A},2,FALSE),""),
    IF(LEFT(C3564,4)="2026",
      IFERROR(VLOOKUP(C3564,{'2026'!B:B,'2026'!A:A},2,FALSE),""),
      ""
    )
  )
)</f>
        <v/>
      </c>
    </row>
    <row r="3565" ht="22.5" customHeight="1">
      <c r="A3565" s="350"/>
      <c r="B3565" s="350"/>
      <c r="C3565" s="350"/>
      <c r="D3565" s="350"/>
      <c r="E3565" s="350"/>
      <c r="F3565" s="350"/>
      <c r="G3565" s="350"/>
      <c r="H3565" s="350"/>
      <c r="I3565" s="350"/>
      <c r="J3565" s="350" t="str">
        <f t="array" ref="J3565">IF(C3565="","",
  IF(LEFT(C3565,4)="2025",
    IFERROR(VLOOKUP(C3565,{'2025'!B:B,'2025'!A:A},2,FALSE),""),
    IF(LEFT(C3565,4)="2026",
      IFERROR(VLOOKUP(C3565,{'2026'!B:B,'2026'!A:A},2,FALSE),""),
      ""
    )
  )
)</f>
        <v/>
      </c>
    </row>
    <row r="3566" ht="22.5" customHeight="1">
      <c r="A3566" s="350"/>
      <c r="B3566" s="350"/>
      <c r="C3566" s="350"/>
      <c r="D3566" s="350"/>
      <c r="E3566" s="350"/>
      <c r="F3566" s="350"/>
      <c r="G3566" s="350"/>
      <c r="H3566" s="350"/>
      <c r="I3566" s="350"/>
      <c r="J3566" s="350" t="str">
        <f t="array" ref="J3566">IF(C3566="","",
  IF(LEFT(C3566,4)="2025",
    IFERROR(VLOOKUP(C3566,{'2025'!B:B,'2025'!A:A},2,FALSE),""),
    IF(LEFT(C3566,4)="2026",
      IFERROR(VLOOKUP(C3566,{'2026'!B:B,'2026'!A:A},2,FALSE),""),
      ""
    )
  )
)</f>
        <v/>
      </c>
    </row>
    <row r="3567" ht="22.5" customHeight="1">
      <c r="A3567" s="350"/>
      <c r="B3567" s="350"/>
      <c r="C3567" s="350"/>
      <c r="D3567" s="350"/>
      <c r="E3567" s="350"/>
      <c r="F3567" s="350"/>
      <c r="G3567" s="350"/>
      <c r="H3567" s="350"/>
      <c r="I3567" s="350"/>
      <c r="J3567" s="350" t="str">
        <f t="array" ref="J3567">IF(C3567="","",
  IF(LEFT(C3567,4)="2025",
    IFERROR(VLOOKUP(C3567,{'2025'!B:B,'2025'!A:A},2,FALSE),""),
    IF(LEFT(C3567,4)="2026",
      IFERROR(VLOOKUP(C3567,{'2026'!B:B,'2026'!A:A},2,FALSE),""),
      ""
    )
  )
)</f>
        <v/>
      </c>
    </row>
    <row r="3568" ht="22.5" customHeight="1">
      <c r="A3568" s="350"/>
      <c r="B3568" s="350"/>
      <c r="C3568" s="350"/>
      <c r="D3568" s="350"/>
      <c r="E3568" s="350"/>
      <c r="F3568" s="350"/>
      <c r="G3568" s="350"/>
      <c r="H3568" s="350"/>
      <c r="I3568" s="350"/>
      <c r="J3568" s="350" t="str">
        <f t="array" ref="J3568">IF(C3568="","",
  IF(LEFT(C3568,4)="2025",
    IFERROR(VLOOKUP(C3568,{'2025'!B:B,'2025'!A:A},2,FALSE),""),
    IF(LEFT(C3568,4)="2026",
      IFERROR(VLOOKUP(C3568,{'2026'!B:B,'2026'!A:A},2,FALSE),""),
      ""
    )
  )
)</f>
        <v/>
      </c>
    </row>
    <row r="3569" ht="22.5" customHeight="1">
      <c r="A3569" s="350"/>
      <c r="B3569" s="350"/>
      <c r="C3569" s="350"/>
      <c r="D3569" s="350"/>
      <c r="E3569" s="350"/>
      <c r="F3569" s="350"/>
      <c r="G3569" s="350"/>
      <c r="H3569" s="350"/>
      <c r="I3569" s="350"/>
      <c r="J3569" s="350" t="str">
        <f t="array" ref="J3569">IF(C3569="","",
  IF(LEFT(C3569,4)="2025",
    IFERROR(VLOOKUP(C3569,{'2025'!B:B,'2025'!A:A},2,FALSE),""),
    IF(LEFT(C3569,4)="2026",
      IFERROR(VLOOKUP(C3569,{'2026'!B:B,'2026'!A:A},2,FALSE),""),
      ""
    )
  )
)</f>
        <v/>
      </c>
    </row>
    <row r="3570" ht="22.5" customHeight="1">
      <c r="A3570" s="350"/>
      <c r="B3570" s="350"/>
      <c r="C3570" s="350"/>
      <c r="D3570" s="350"/>
      <c r="E3570" s="350"/>
      <c r="F3570" s="350"/>
      <c r="G3570" s="350"/>
      <c r="H3570" s="350"/>
      <c r="I3570" s="350"/>
      <c r="J3570" s="350" t="str">
        <f t="array" ref="J3570">IF(C3570="","",
  IF(LEFT(C3570,4)="2025",
    IFERROR(VLOOKUP(C3570,{'2025'!B:B,'2025'!A:A},2,FALSE),""),
    IF(LEFT(C3570,4)="2026",
      IFERROR(VLOOKUP(C3570,{'2026'!B:B,'2026'!A:A},2,FALSE),""),
      ""
    )
  )
)</f>
        <v/>
      </c>
    </row>
    <row r="3571" ht="22.5" customHeight="1">
      <c r="A3571" s="350"/>
      <c r="B3571" s="350"/>
      <c r="C3571" s="350"/>
      <c r="D3571" s="350"/>
      <c r="E3571" s="350"/>
      <c r="F3571" s="350"/>
      <c r="G3571" s="350"/>
      <c r="H3571" s="350"/>
      <c r="I3571" s="350"/>
      <c r="J3571" s="350" t="str">
        <f t="array" ref="J3571">IF(C3571="","",
  IF(LEFT(C3571,4)="2025",
    IFERROR(VLOOKUP(C3571,{'2025'!B:B,'2025'!A:A},2,FALSE),""),
    IF(LEFT(C3571,4)="2026",
      IFERROR(VLOOKUP(C3571,{'2026'!B:B,'2026'!A:A},2,FALSE),""),
      ""
    )
  )
)</f>
        <v/>
      </c>
    </row>
    <row r="3572" ht="22.5" customHeight="1">
      <c r="A3572" s="350"/>
      <c r="B3572" s="350"/>
      <c r="C3572" s="350"/>
      <c r="D3572" s="350"/>
      <c r="E3572" s="350"/>
      <c r="F3572" s="350"/>
      <c r="G3572" s="350"/>
      <c r="H3572" s="350"/>
      <c r="I3572" s="350"/>
      <c r="J3572" s="350" t="str">
        <f t="array" ref="J3572">IF(C3572="","",
  IF(LEFT(C3572,4)="2025",
    IFERROR(VLOOKUP(C3572,{'2025'!B:B,'2025'!A:A},2,FALSE),""),
    IF(LEFT(C3572,4)="2026",
      IFERROR(VLOOKUP(C3572,{'2026'!B:B,'2026'!A:A},2,FALSE),""),
      ""
    )
  )
)</f>
        <v/>
      </c>
    </row>
    <row r="3573" ht="22.5" customHeight="1">
      <c r="A3573" s="350"/>
      <c r="B3573" s="350"/>
      <c r="C3573" s="350"/>
      <c r="D3573" s="350"/>
      <c r="E3573" s="350"/>
      <c r="F3573" s="350"/>
      <c r="G3573" s="350"/>
      <c r="H3573" s="350"/>
      <c r="I3573" s="350"/>
      <c r="J3573" s="350" t="str">
        <f t="array" ref="J3573">IF(C3573="","",
  IF(LEFT(C3573,4)="2025",
    IFERROR(VLOOKUP(C3573,{'2025'!B:B,'2025'!A:A},2,FALSE),""),
    IF(LEFT(C3573,4)="2026",
      IFERROR(VLOOKUP(C3573,{'2026'!B:B,'2026'!A:A},2,FALSE),""),
      ""
    )
  )
)</f>
        <v/>
      </c>
    </row>
    <row r="3574" ht="22.5" customHeight="1">
      <c r="A3574" s="350"/>
      <c r="B3574" s="350"/>
      <c r="C3574" s="350"/>
      <c r="D3574" s="350"/>
      <c r="E3574" s="350"/>
      <c r="F3574" s="350"/>
      <c r="G3574" s="350"/>
      <c r="H3574" s="350"/>
      <c r="I3574" s="350"/>
      <c r="J3574" s="350" t="str">
        <f t="array" ref="J3574">IF(C3574="","",
  IF(LEFT(C3574,4)="2025",
    IFERROR(VLOOKUP(C3574,{'2025'!B:B,'2025'!A:A},2,FALSE),""),
    IF(LEFT(C3574,4)="2026",
      IFERROR(VLOOKUP(C3574,{'2026'!B:B,'2026'!A:A},2,FALSE),""),
      ""
    )
  )
)</f>
        <v/>
      </c>
    </row>
    <row r="3575" ht="22.5" customHeight="1">
      <c r="A3575" s="350"/>
      <c r="B3575" s="350"/>
      <c r="C3575" s="350"/>
      <c r="D3575" s="350"/>
      <c r="E3575" s="350"/>
      <c r="F3575" s="350"/>
      <c r="G3575" s="350"/>
      <c r="H3575" s="350"/>
      <c r="I3575" s="350"/>
      <c r="J3575" s="350" t="str">
        <f t="array" ref="J3575">IF(C3575="","",
  IF(LEFT(C3575,4)="2025",
    IFERROR(VLOOKUP(C3575,{'2025'!B:B,'2025'!A:A},2,FALSE),""),
    IF(LEFT(C3575,4)="2026",
      IFERROR(VLOOKUP(C3575,{'2026'!B:B,'2026'!A:A},2,FALSE),""),
      ""
    )
  )
)</f>
        <v/>
      </c>
    </row>
    <row r="3576" ht="22.5" customHeight="1">
      <c r="A3576" s="350"/>
      <c r="B3576" s="350"/>
      <c r="C3576" s="350"/>
      <c r="D3576" s="350"/>
      <c r="E3576" s="350"/>
      <c r="F3576" s="350"/>
      <c r="G3576" s="350"/>
      <c r="H3576" s="350"/>
      <c r="I3576" s="350"/>
      <c r="J3576" s="350" t="str">
        <f t="array" ref="J3576">IF(C3576="","",
  IF(LEFT(C3576,4)="2025",
    IFERROR(VLOOKUP(C3576,{'2025'!B:B,'2025'!A:A},2,FALSE),""),
    IF(LEFT(C3576,4)="2026",
      IFERROR(VLOOKUP(C3576,{'2026'!B:B,'2026'!A:A},2,FALSE),""),
      ""
    )
  )
)</f>
        <v/>
      </c>
    </row>
    <row r="3577" ht="22.5" customHeight="1">
      <c r="A3577" s="350"/>
      <c r="B3577" s="350"/>
      <c r="C3577" s="350"/>
      <c r="D3577" s="350"/>
      <c r="E3577" s="350"/>
      <c r="F3577" s="350"/>
      <c r="G3577" s="350"/>
      <c r="H3577" s="350"/>
      <c r="I3577" s="350"/>
      <c r="J3577" s="350" t="str">
        <f t="array" ref="J3577">IF(C3577="","",
  IF(LEFT(C3577,4)="2025",
    IFERROR(VLOOKUP(C3577,{'2025'!B:B,'2025'!A:A},2,FALSE),""),
    IF(LEFT(C3577,4)="2026",
      IFERROR(VLOOKUP(C3577,{'2026'!B:B,'2026'!A:A},2,FALSE),""),
      ""
    )
  )
)</f>
        <v/>
      </c>
    </row>
    <row r="3578" ht="22.5" customHeight="1">
      <c r="A3578" s="350"/>
      <c r="B3578" s="350"/>
      <c r="C3578" s="350"/>
      <c r="D3578" s="350"/>
      <c r="E3578" s="350"/>
      <c r="F3578" s="350"/>
      <c r="G3578" s="350"/>
      <c r="H3578" s="350"/>
      <c r="I3578" s="350"/>
      <c r="J3578" s="350" t="str">
        <f t="array" ref="J3578">IF(C3578="","",
  IF(LEFT(C3578,4)="2025",
    IFERROR(VLOOKUP(C3578,{'2025'!B:B,'2025'!A:A},2,FALSE),""),
    IF(LEFT(C3578,4)="2026",
      IFERROR(VLOOKUP(C3578,{'2026'!B:B,'2026'!A:A},2,FALSE),""),
      ""
    )
  )
)</f>
        <v/>
      </c>
    </row>
    <row r="3579" ht="22.5" customHeight="1">
      <c r="A3579" s="350"/>
      <c r="B3579" s="350"/>
      <c r="C3579" s="350"/>
      <c r="D3579" s="350"/>
      <c r="E3579" s="350"/>
      <c r="F3579" s="350"/>
      <c r="G3579" s="350"/>
      <c r="H3579" s="350"/>
      <c r="I3579" s="350"/>
      <c r="J3579" s="350" t="str">
        <f t="array" ref="J3579">IF(C3579="","",
  IF(LEFT(C3579,4)="2025",
    IFERROR(VLOOKUP(C3579,{'2025'!B:B,'2025'!A:A},2,FALSE),""),
    IF(LEFT(C3579,4)="2026",
      IFERROR(VLOOKUP(C3579,{'2026'!B:B,'2026'!A:A},2,FALSE),""),
      ""
    )
  )
)</f>
        <v/>
      </c>
    </row>
    <row r="3580" ht="22.5" customHeight="1">
      <c r="A3580" s="350"/>
      <c r="B3580" s="350"/>
      <c r="C3580" s="350"/>
      <c r="D3580" s="350"/>
      <c r="E3580" s="350"/>
      <c r="F3580" s="350"/>
      <c r="G3580" s="350"/>
      <c r="H3580" s="350"/>
      <c r="I3580" s="350"/>
      <c r="J3580" s="350" t="str">
        <f t="array" ref="J3580">IF(C3580="","",
  IF(LEFT(C3580,4)="2025",
    IFERROR(VLOOKUP(C3580,{'2025'!B:B,'2025'!A:A},2,FALSE),""),
    IF(LEFT(C3580,4)="2026",
      IFERROR(VLOOKUP(C3580,{'2026'!B:B,'2026'!A:A},2,FALSE),""),
      ""
    )
  )
)</f>
        <v/>
      </c>
    </row>
    <row r="3581" ht="22.5" customHeight="1">
      <c r="A3581" s="350"/>
      <c r="B3581" s="350"/>
      <c r="C3581" s="350"/>
      <c r="D3581" s="350"/>
      <c r="E3581" s="350"/>
      <c r="F3581" s="350"/>
      <c r="G3581" s="350"/>
      <c r="H3581" s="350"/>
      <c r="I3581" s="350"/>
      <c r="J3581" s="350" t="str">
        <f t="array" ref="J3581">IF(C3581="","",
  IF(LEFT(C3581,4)="2025",
    IFERROR(VLOOKUP(C3581,{'2025'!B:B,'2025'!A:A},2,FALSE),""),
    IF(LEFT(C3581,4)="2026",
      IFERROR(VLOOKUP(C3581,{'2026'!B:B,'2026'!A:A},2,FALSE),""),
      ""
    )
  )
)</f>
        <v/>
      </c>
    </row>
    <row r="3582" ht="22.5" customHeight="1">
      <c r="A3582" s="350"/>
      <c r="B3582" s="350"/>
      <c r="C3582" s="350"/>
      <c r="D3582" s="350"/>
      <c r="E3582" s="350"/>
      <c r="F3582" s="350"/>
      <c r="G3582" s="350"/>
      <c r="H3582" s="350"/>
      <c r="I3582" s="350"/>
      <c r="J3582" s="350" t="str">
        <f t="array" ref="J3582">IF(C3582="","",
  IF(LEFT(C3582,4)="2025",
    IFERROR(VLOOKUP(C3582,{'2025'!B:B,'2025'!A:A},2,FALSE),""),
    IF(LEFT(C3582,4)="2026",
      IFERROR(VLOOKUP(C3582,{'2026'!B:B,'2026'!A:A},2,FALSE),""),
      ""
    )
  )
)</f>
        <v/>
      </c>
    </row>
    <row r="3583" ht="22.5" customHeight="1">
      <c r="A3583" s="350"/>
      <c r="B3583" s="350"/>
      <c r="C3583" s="350"/>
      <c r="D3583" s="350"/>
      <c r="E3583" s="350"/>
      <c r="F3583" s="350"/>
      <c r="G3583" s="350"/>
      <c r="H3583" s="350"/>
      <c r="I3583" s="350"/>
      <c r="J3583" s="350" t="str">
        <f t="array" ref="J3583">IF(C3583="","",
  IF(LEFT(C3583,4)="2025",
    IFERROR(VLOOKUP(C3583,{'2025'!B:B,'2025'!A:A},2,FALSE),""),
    IF(LEFT(C3583,4)="2026",
      IFERROR(VLOOKUP(C3583,{'2026'!B:B,'2026'!A:A},2,FALSE),""),
      ""
    )
  )
)</f>
        <v/>
      </c>
    </row>
    <row r="3584" ht="22.5" customHeight="1">
      <c r="A3584" s="350"/>
      <c r="B3584" s="350"/>
      <c r="C3584" s="350"/>
      <c r="D3584" s="350"/>
      <c r="E3584" s="350"/>
      <c r="F3584" s="350"/>
      <c r="G3584" s="350"/>
      <c r="H3584" s="350"/>
      <c r="I3584" s="350"/>
      <c r="J3584" s="350" t="str">
        <f t="array" ref="J3584">IF(C3584="","",
  IF(LEFT(C3584,4)="2025",
    IFERROR(VLOOKUP(C3584,{'2025'!B:B,'2025'!A:A},2,FALSE),""),
    IF(LEFT(C3584,4)="2026",
      IFERROR(VLOOKUP(C3584,{'2026'!B:B,'2026'!A:A},2,FALSE),""),
      ""
    )
  )
)</f>
        <v/>
      </c>
    </row>
    <row r="3585" ht="22.5" customHeight="1">
      <c r="A3585" s="350"/>
      <c r="B3585" s="350"/>
      <c r="C3585" s="350"/>
      <c r="D3585" s="350"/>
      <c r="E3585" s="350"/>
      <c r="F3585" s="350"/>
      <c r="G3585" s="350"/>
      <c r="H3585" s="350"/>
      <c r="I3585" s="350"/>
      <c r="J3585" s="350" t="str">
        <f t="array" ref="J3585">IF(C3585="","",
  IF(LEFT(C3585,4)="2025",
    IFERROR(VLOOKUP(C3585,{'2025'!B:B,'2025'!A:A},2,FALSE),""),
    IF(LEFT(C3585,4)="2026",
      IFERROR(VLOOKUP(C3585,{'2026'!B:B,'2026'!A:A},2,FALSE),""),
      ""
    )
  )
)</f>
        <v/>
      </c>
    </row>
    <row r="3586" ht="22.5" customHeight="1">
      <c r="A3586" s="350"/>
      <c r="B3586" s="350"/>
      <c r="C3586" s="350"/>
      <c r="D3586" s="350"/>
      <c r="E3586" s="350"/>
      <c r="F3586" s="350"/>
      <c r="G3586" s="350"/>
      <c r="H3586" s="350"/>
      <c r="I3586" s="350"/>
      <c r="J3586" s="350" t="str">
        <f t="array" ref="J3586">IF(C3586="","",
  IF(LEFT(C3586,4)="2025",
    IFERROR(VLOOKUP(C3586,{'2025'!B:B,'2025'!A:A},2,FALSE),""),
    IF(LEFT(C3586,4)="2026",
      IFERROR(VLOOKUP(C3586,{'2026'!B:B,'2026'!A:A},2,FALSE),""),
      ""
    )
  )
)</f>
        <v/>
      </c>
    </row>
    <row r="3587" ht="22.5" customHeight="1">
      <c r="A3587" s="350"/>
      <c r="B3587" s="350"/>
      <c r="C3587" s="350"/>
      <c r="D3587" s="350"/>
      <c r="E3587" s="350"/>
      <c r="F3587" s="350"/>
      <c r="G3587" s="350"/>
      <c r="H3587" s="350"/>
      <c r="I3587" s="350"/>
      <c r="J3587" s="350" t="str">
        <f t="array" ref="J3587">IF(C3587="","",
  IF(LEFT(C3587,4)="2025",
    IFERROR(VLOOKUP(C3587,{'2025'!B:B,'2025'!A:A},2,FALSE),""),
    IF(LEFT(C3587,4)="2026",
      IFERROR(VLOOKUP(C3587,{'2026'!B:B,'2026'!A:A},2,FALSE),""),
      ""
    )
  )
)</f>
        <v/>
      </c>
    </row>
    <row r="3588" ht="22.5" customHeight="1">
      <c r="A3588" s="350"/>
      <c r="B3588" s="350"/>
      <c r="C3588" s="350"/>
      <c r="D3588" s="350"/>
      <c r="E3588" s="350"/>
      <c r="F3588" s="350"/>
      <c r="G3588" s="350"/>
      <c r="H3588" s="350"/>
      <c r="I3588" s="350"/>
      <c r="J3588" s="350" t="str">
        <f t="array" ref="J3588">IF(C3588="","",
  IF(LEFT(C3588,4)="2025",
    IFERROR(VLOOKUP(C3588,{'2025'!B:B,'2025'!A:A},2,FALSE),""),
    IF(LEFT(C3588,4)="2026",
      IFERROR(VLOOKUP(C3588,{'2026'!B:B,'2026'!A:A},2,FALSE),""),
      ""
    )
  )
)</f>
        <v/>
      </c>
    </row>
    <row r="3589" ht="22.5" customHeight="1">
      <c r="A3589" s="350"/>
      <c r="B3589" s="350"/>
      <c r="C3589" s="350"/>
      <c r="D3589" s="350"/>
      <c r="E3589" s="350"/>
      <c r="F3589" s="350"/>
      <c r="G3589" s="350"/>
      <c r="H3589" s="350"/>
      <c r="I3589" s="350"/>
      <c r="J3589" s="350" t="str">
        <f t="array" ref="J3589">IF(C3589="","",
  IF(LEFT(C3589,4)="2025",
    IFERROR(VLOOKUP(C3589,{'2025'!B:B,'2025'!A:A},2,FALSE),""),
    IF(LEFT(C3589,4)="2026",
      IFERROR(VLOOKUP(C3589,{'2026'!B:B,'2026'!A:A},2,FALSE),""),
      ""
    )
  )
)</f>
        <v/>
      </c>
    </row>
    <row r="3590" ht="22.5" customHeight="1">
      <c r="A3590" s="350"/>
      <c r="B3590" s="350"/>
      <c r="C3590" s="350"/>
      <c r="D3590" s="350"/>
      <c r="E3590" s="350"/>
      <c r="F3590" s="350"/>
      <c r="G3590" s="350"/>
      <c r="H3590" s="350"/>
      <c r="I3590" s="350"/>
      <c r="J3590" s="350" t="str">
        <f t="array" ref="J3590">IF(C3590="","",
  IF(LEFT(C3590,4)="2025",
    IFERROR(VLOOKUP(C3590,{'2025'!B:B,'2025'!A:A},2,FALSE),""),
    IF(LEFT(C3590,4)="2026",
      IFERROR(VLOOKUP(C3590,{'2026'!B:B,'2026'!A:A},2,FALSE),""),
      ""
    )
  )
)</f>
        <v/>
      </c>
    </row>
    <row r="3591" ht="22.5" customHeight="1">
      <c r="A3591" s="350"/>
      <c r="B3591" s="350"/>
      <c r="C3591" s="350"/>
      <c r="D3591" s="350"/>
      <c r="E3591" s="350"/>
      <c r="F3591" s="350"/>
      <c r="G3591" s="350"/>
      <c r="H3591" s="350"/>
      <c r="I3591" s="350"/>
      <c r="J3591" s="350" t="str">
        <f t="array" ref="J3591">IF(C3591="","",
  IF(LEFT(C3591,4)="2025",
    IFERROR(VLOOKUP(C3591,{'2025'!B:B,'2025'!A:A},2,FALSE),""),
    IF(LEFT(C3591,4)="2026",
      IFERROR(VLOOKUP(C3591,{'2026'!B:B,'2026'!A:A},2,FALSE),""),
      ""
    )
  )
)</f>
        <v/>
      </c>
    </row>
    <row r="3592" ht="22.5" customHeight="1">
      <c r="A3592" s="350"/>
      <c r="B3592" s="350"/>
      <c r="C3592" s="350"/>
      <c r="D3592" s="350"/>
      <c r="E3592" s="350"/>
      <c r="F3592" s="350"/>
      <c r="G3592" s="350"/>
      <c r="H3592" s="350"/>
      <c r="I3592" s="350"/>
      <c r="J3592" s="350" t="str">
        <f t="array" ref="J3592">IF(C3592="","",
  IF(LEFT(C3592,4)="2025",
    IFERROR(VLOOKUP(C3592,{'2025'!B:B,'2025'!A:A},2,FALSE),""),
    IF(LEFT(C3592,4)="2026",
      IFERROR(VLOOKUP(C3592,{'2026'!B:B,'2026'!A:A},2,FALSE),""),
      ""
    )
  )
)</f>
        <v/>
      </c>
    </row>
    <row r="3593" ht="22.5" customHeight="1">
      <c r="A3593" s="350"/>
      <c r="B3593" s="350"/>
      <c r="C3593" s="350"/>
      <c r="D3593" s="350"/>
      <c r="E3593" s="350"/>
      <c r="F3593" s="350"/>
      <c r="G3593" s="350"/>
      <c r="H3593" s="350"/>
      <c r="I3593" s="350"/>
      <c r="J3593" s="350" t="str">
        <f t="array" ref="J3593">IF(C3593="","",
  IF(LEFT(C3593,4)="2025",
    IFERROR(VLOOKUP(C3593,{'2025'!B:B,'2025'!A:A},2,FALSE),""),
    IF(LEFT(C3593,4)="2026",
      IFERROR(VLOOKUP(C3593,{'2026'!B:B,'2026'!A:A},2,FALSE),""),
      ""
    )
  )
)</f>
        <v/>
      </c>
    </row>
    <row r="3594" ht="22.5" customHeight="1">
      <c r="A3594" s="350"/>
      <c r="B3594" s="350"/>
      <c r="C3594" s="350"/>
      <c r="D3594" s="350"/>
      <c r="E3594" s="350"/>
      <c r="F3594" s="350"/>
      <c r="G3594" s="350"/>
      <c r="H3594" s="350"/>
      <c r="I3594" s="350"/>
      <c r="J3594" s="350" t="str">
        <f t="array" ref="J3594">IF(C3594="","",
  IF(LEFT(C3594,4)="2025",
    IFERROR(VLOOKUP(C3594,{'2025'!B:B,'2025'!A:A},2,FALSE),""),
    IF(LEFT(C3594,4)="2026",
      IFERROR(VLOOKUP(C3594,{'2026'!B:B,'2026'!A:A},2,FALSE),""),
      ""
    )
  )
)</f>
        <v/>
      </c>
    </row>
    <row r="3595" ht="22.5" customHeight="1">
      <c r="A3595" s="350"/>
      <c r="B3595" s="350"/>
      <c r="C3595" s="350"/>
      <c r="D3595" s="350"/>
      <c r="E3595" s="350"/>
      <c r="F3595" s="350"/>
      <c r="G3595" s="350"/>
      <c r="H3595" s="350"/>
      <c r="I3595" s="350"/>
      <c r="J3595" s="350" t="str">
        <f t="array" ref="J3595">IF(C3595="","",
  IF(LEFT(C3595,4)="2025",
    IFERROR(VLOOKUP(C3595,{'2025'!B:B,'2025'!A:A},2,FALSE),""),
    IF(LEFT(C3595,4)="2026",
      IFERROR(VLOOKUP(C3595,{'2026'!B:B,'2026'!A:A},2,FALSE),""),
      ""
    )
  )
)</f>
        <v/>
      </c>
    </row>
    <row r="3596" ht="22.5" customHeight="1">
      <c r="A3596" s="350"/>
      <c r="B3596" s="350"/>
      <c r="C3596" s="350"/>
      <c r="D3596" s="350"/>
      <c r="E3596" s="350"/>
      <c r="F3596" s="350"/>
      <c r="G3596" s="350"/>
      <c r="H3596" s="350"/>
      <c r="I3596" s="350"/>
      <c r="J3596" s="350" t="str">
        <f t="array" ref="J3596">IF(C3596="","",
  IF(LEFT(C3596,4)="2025",
    IFERROR(VLOOKUP(C3596,{'2025'!B:B,'2025'!A:A},2,FALSE),""),
    IF(LEFT(C3596,4)="2026",
      IFERROR(VLOOKUP(C3596,{'2026'!B:B,'2026'!A:A},2,FALSE),""),
      ""
    )
  )
)</f>
        <v/>
      </c>
    </row>
    <row r="3597" ht="22.5" customHeight="1">
      <c r="A3597" s="350"/>
      <c r="B3597" s="350"/>
      <c r="C3597" s="350"/>
      <c r="D3597" s="350"/>
      <c r="E3597" s="350"/>
      <c r="F3597" s="350"/>
      <c r="G3597" s="350"/>
      <c r="H3597" s="350"/>
      <c r="I3597" s="350"/>
      <c r="J3597" s="350" t="str">
        <f t="array" ref="J3597">IF(C3597="","",
  IF(LEFT(C3597,4)="2025",
    IFERROR(VLOOKUP(C3597,{'2025'!B:B,'2025'!A:A},2,FALSE),""),
    IF(LEFT(C3597,4)="2026",
      IFERROR(VLOOKUP(C3597,{'2026'!B:B,'2026'!A:A},2,FALSE),""),
      ""
    )
  )
)</f>
        <v/>
      </c>
    </row>
    <row r="3598" ht="22.5" customHeight="1">
      <c r="A3598" s="350"/>
      <c r="B3598" s="350"/>
      <c r="C3598" s="350"/>
      <c r="D3598" s="350"/>
      <c r="E3598" s="350"/>
      <c r="F3598" s="350"/>
      <c r="G3598" s="350"/>
      <c r="H3598" s="350"/>
      <c r="I3598" s="350"/>
      <c r="J3598" s="350" t="str">
        <f t="array" ref="J3598">IF(C3598="","",
  IF(LEFT(C3598,4)="2025",
    IFERROR(VLOOKUP(C3598,{'2025'!B:B,'2025'!A:A},2,FALSE),""),
    IF(LEFT(C3598,4)="2026",
      IFERROR(VLOOKUP(C3598,{'2026'!B:B,'2026'!A:A},2,FALSE),""),
      ""
    )
  )
)</f>
        <v/>
      </c>
    </row>
    <row r="3599" ht="22.5" customHeight="1">
      <c r="A3599" s="350"/>
      <c r="B3599" s="350"/>
      <c r="C3599" s="350"/>
      <c r="D3599" s="350"/>
      <c r="E3599" s="350"/>
      <c r="F3599" s="350"/>
      <c r="G3599" s="350"/>
      <c r="H3599" s="350"/>
      <c r="I3599" s="350"/>
      <c r="J3599" s="350" t="str">
        <f t="array" ref="J3599">IF(C3599="","",
  IF(LEFT(C3599,4)="2025",
    IFERROR(VLOOKUP(C3599,{'2025'!B:B,'2025'!A:A},2,FALSE),""),
    IF(LEFT(C3599,4)="2026",
      IFERROR(VLOOKUP(C3599,{'2026'!B:B,'2026'!A:A},2,FALSE),""),
      ""
    )
  )
)</f>
        <v/>
      </c>
    </row>
    <row r="3600" ht="22.5" customHeight="1">
      <c r="A3600" s="350"/>
      <c r="B3600" s="350"/>
      <c r="C3600" s="350"/>
      <c r="D3600" s="350"/>
      <c r="E3600" s="350"/>
      <c r="F3600" s="350"/>
      <c r="G3600" s="350"/>
      <c r="H3600" s="350"/>
      <c r="I3600" s="350"/>
      <c r="J3600" s="350" t="str">
        <f t="array" ref="J3600">IF(C3600="","",
  IF(LEFT(C3600,4)="2025",
    IFERROR(VLOOKUP(C3600,{'2025'!B:B,'2025'!A:A},2,FALSE),""),
    IF(LEFT(C3600,4)="2026",
      IFERROR(VLOOKUP(C3600,{'2026'!B:B,'2026'!A:A},2,FALSE),""),
      ""
    )
  )
)</f>
        <v/>
      </c>
    </row>
    <row r="3601" ht="22.5" customHeight="1">
      <c r="A3601" s="350"/>
      <c r="B3601" s="350"/>
      <c r="C3601" s="350"/>
      <c r="D3601" s="350"/>
      <c r="E3601" s="350"/>
      <c r="F3601" s="350"/>
      <c r="G3601" s="350"/>
      <c r="H3601" s="350"/>
      <c r="I3601" s="350"/>
      <c r="J3601" s="350" t="str">
        <f t="array" ref="J3601">IF(C3601="","",
  IF(LEFT(C3601,4)="2025",
    IFERROR(VLOOKUP(C3601,{'2025'!B:B,'2025'!A:A},2,FALSE),""),
    IF(LEFT(C3601,4)="2026",
      IFERROR(VLOOKUP(C3601,{'2026'!B:B,'2026'!A:A},2,FALSE),""),
      ""
    )
  )
)</f>
        <v/>
      </c>
    </row>
    <row r="3602" ht="22.5" customHeight="1">
      <c r="A3602" s="350"/>
      <c r="B3602" s="350"/>
      <c r="C3602" s="350"/>
      <c r="D3602" s="350"/>
      <c r="E3602" s="350"/>
      <c r="F3602" s="350"/>
      <c r="G3602" s="350"/>
      <c r="H3602" s="350"/>
      <c r="I3602" s="350"/>
      <c r="J3602" s="350" t="str">
        <f t="array" ref="J3602">IF(C3602="","",
  IF(LEFT(C3602,4)="2025",
    IFERROR(VLOOKUP(C3602,{'2025'!B:B,'2025'!A:A},2,FALSE),""),
    IF(LEFT(C3602,4)="2026",
      IFERROR(VLOOKUP(C3602,{'2026'!B:B,'2026'!A:A},2,FALSE),""),
      ""
    )
  )
)</f>
        <v/>
      </c>
    </row>
    <row r="3603" ht="22.5" customHeight="1">
      <c r="A3603" s="350"/>
      <c r="B3603" s="350"/>
      <c r="C3603" s="350"/>
      <c r="D3603" s="350"/>
      <c r="E3603" s="350"/>
      <c r="F3603" s="350"/>
      <c r="G3603" s="350"/>
      <c r="H3603" s="350"/>
      <c r="I3603" s="350"/>
      <c r="J3603" s="350" t="str">
        <f t="array" ref="J3603">IF(C3603="","",
  IF(LEFT(C3603,4)="2025",
    IFERROR(VLOOKUP(C3603,{'2025'!B:B,'2025'!A:A},2,FALSE),""),
    IF(LEFT(C3603,4)="2026",
      IFERROR(VLOOKUP(C3603,{'2026'!B:B,'2026'!A:A},2,FALSE),""),
      ""
    )
  )
)</f>
        <v/>
      </c>
    </row>
    <row r="3604" ht="22.5" customHeight="1">
      <c r="A3604" s="350"/>
      <c r="B3604" s="350"/>
      <c r="C3604" s="350"/>
      <c r="D3604" s="350"/>
      <c r="E3604" s="350"/>
      <c r="F3604" s="350"/>
      <c r="G3604" s="350"/>
      <c r="H3604" s="350"/>
      <c r="I3604" s="350"/>
      <c r="J3604" s="350" t="str">
        <f t="array" ref="J3604">IF(C3604="","",
  IF(LEFT(C3604,4)="2025",
    IFERROR(VLOOKUP(C3604,{'2025'!B:B,'2025'!A:A},2,FALSE),""),
    IF(LEFT(C3604,4)="2026",
      IFERROR(VLOOKUP(C3604,{'2026'!B:B,'2026'!A:A},2,FALSE),""),
      ""
    )
  )
)</f>
        <v/>
      </c>
    </row>
    <row r="3605" ht="22.5" customHeight="1">
      <c r="A3605" s="350"/>
      <c r="B3605" s="350"/>
      <c r="C3605" s="350"/>
      <c r="D3605" s="350"/>
      <c r="E3605" s="350"/>
      <c r="F3605" s="350"/>
      <c r="G3605" s="350"/>
      <c r="H3605" s="350"/>
      <c r="I3605" s="350"/>
      <c r="J3605" s="350" t="str">
        <f t="array" ref="J3605">IF(C3605="","",
  IF(LEFT(C3605,4)="2025",
    IFERROR(VLOOKUP(C3605,{'2025'!B:B,'2025'!A:A},2,FALSE),""),
    IF(LEFT(C3605,4)="2026",
      IFERROR(VLOOKUP(C3605,{'2026'!B:B,'2026'!A:A},2,FALSE),""),
      ""
    )
  )
)</f>
        <v/>
      </c>
    </row>
    <row r="3606" ht="22.5" customHeight="1">
      <c r="A3606" s="350"/>
      <c r="B3606" s="350"/>
      <c r="C3606" s="350"/>
      <c r="D3606" s="350"/>
      <c r="E3606" s="350"/>
      <c r="F3606" s="350"/>
      <c r="G3606" s="350"/>
      <c r="H3606" s="350"/>
      <c r="I3606" s="350"/>
      <c r="J3606" s="350" t="str">
        <f t="array" ref="J3606">IF(C3606="","",
  IF(LEFT(C3606,4)="2025",
    IFERROR(VLOOKUP(C3606,{'2025'!B:B,'2025'!A:A},2,FALSE),""),
    IF(LEFT(C3606,4)="2026",
      IFERROR(VLOOKUP(C3606,{'2026'!B:B,'2026'!A:A},2,FALSE),""),
      ""
    )
  )
)</f>
        <v/>
      </c>
    </row>
    <row r="3607" ht="22.5" customHeight="1">
      <c r="A3607" s="350"/>
      <c r="B3607" s="350"/>
      <c r="C3607" s="350"/>
      <c r="D3607" s="350"/>
      <c r="E3607" s="350"/>
      <c r="F3607" s="350"/>
      <c r="G3607" s="350"/>
      <c r="H3607" s="350"/>
      <c r="I3607" s="350"/>
      <c r="J3607" s="350" t="str">
        <f t="array" ref="J3607">IF(C3607="","",
  IF(LEFT(C3607,4)="2025",
    IFERROR(VLOOKUP(C3607,{'2025'!B:B,'2025'!A:A},2,FALSE),""),
    IF(LEFT(C3607,4)="2026",
      IFERROR(VLOOKUP(C3607,{'2026'!B:B,'2026'!A:A},2,FALSE),""),
      ""
    )
  )
)</f>
        <v/>
      </c>
    </row>
    <row r="3608" ht="22.5" customHeight="1">
      <c r="A3608" s="350"/>
      <c r="B3608" s="350"/>
      <c r="C3608" s="350"/>
      <c r="D3608" s="350"/>
      <c r="E3608" s="350"/>
      <c r="F3608" s="350"/>
      <c r="G3608" s="350"/>
      <c r="H3608" s="350"/>
      <c r="I3608" s="350"/>
      <c r="J3608" s="350" t="str">
        <f t="array" ref="J3608">IF(C3608="","",
  IF(LEFT(C3608,4)="2025",
    IFERROR(VLOOKUP(C3608,{'2025'!B:B,'2025'!A:A},2,FALSE),""),
    IF(LEFT(C3608,4)="2026",
      IFERROR(VLOOKUP(C3608,{'2026'!B:B,'2026'!A:A},2,FALSE),""),
      ""
    )
  )
)</f>
        <v/>
      </c>
    </row>
    <row r="3609" ht="22.5" customHeight="1">
      <c r="A3609" s="350"/>
      <c r="B3609" s="350"/>
      <c r="C3609" s="350"/>
      <c r="D3609" s="350"/>
      <c r="E3609" s="350"/>
      <c r="F3609" s="350"/>
      <c r="G3609" s="350"/>
      <c r="H3609" s="350"/>
      <c r="I3609" s="350"/>
      <c r="J3609" s="350" t="str">
        <f t="array" ref="J3609">IF(C3609="","",
  IF(LEFT(C3609,4)="2025",
    IFERROR(VLOOKUP(C3609,{'2025'!B:B,'2025'!A:A},2,FALSE),""),
    IF(LEFT(C3609,4)="2026",
      IFERROR(VLOOKUP(C3609,{'2026'!B:B,'2026'!A:A},2,FALSE),""),
      ""
    )
  )
)</f>
        <v/>
      </c>
    </row>
    <row r="3610" ht="22.5" customHeight="1">
      <c r="A3610" s="350"/>
      <c r="B3610" s="350"/>
      <c r="C3610" s="350"/>
      <c r="D3610" s="350"/>
      <c r="E3610" s="350"/>
      <c r="F3610" s="350"/>
      <c r="G3610" s="350"/>
      <c r="H3610" s="350"/>
      <c r="I3610" s="350"/>
      <c r="J3610" s="350" t="str">
        <f t="array" ref="J3610">IF(C3610="","",
  IF(LEFT(C3610,4)="2025",
    IFERROR(VLOOKUP(C3610,{'2025'!B:B,'2025'!A:A},2,FALSE),""),
    IF(LEFT(C3610,4)="2026",
      IFERROR(VLOOKUP(C3610,{'2026'!B:B,'2026'!A:A},2,FALSE),""),
      ""
    )
  )
)</f>
        <v/>
      </c>
    </row>
    <row r="3611" ht="22.5" customHeight="1">
      <c r="A3611" s="350"/>
      <c r="B3611" s="350"/>
      <c r="C3611" s="350"/>
      <c r="D3611" s="350"/>
      <c r="E3611" s="350"/>
      <c r="F3611" s="350"/>
      <c r="G3611" s="350"/>
      <c r="H3611" s="350"/>
      <c r="I3611" s="350"/>
      <c r="J3611" s="350" t="str">
        <f t="array" ref="J3611">IF(C3611="","",
  IF(LEFT(C3611,4)="2025",
    IFERROR(VLOOKUP(C3611,{'2025'!B:B,'2025'!A:A},2,FALSE),""),
    IF(LEFT(C3611,4)="2026",
      IFERROR(VLOOKUP(C3611,{'2026'!B:B,'2026'!A:A},2,FALSE),""),
      ""
    )
  )
)</f>
        <v/>
      </c>
    </row>
    <row r="3612" ht="22.5" customHeight="1">
      <c r="A3612" s="350"/>
      <c r="B3612" s="350"/>
      <c r="C3612" s="350"/>
      <c r="D3612" s="350"/>
      <c r="E3612" s="350"/>
      <c r="F3612" s="350"/>
      <c r="G3612" s="350"/>
      <c r="H3612" s="350"/>
      <c r="I3612" s="350"/>
      <c r="J3612" s="350" t="str">
        <f t="array" ref="J3612">IF(C3612="","",
  IF(LEFT(C3612,4)="2025",
    IFERROR(VLOOKUP(C3612,{'2025'!B:B,'2025'!A:A},2,FALSE),""),
    IF(LEFT(C3612,4)="2026",
      IFERROR(VLOOKUP(C3612,{'2026'!B:B,'2026'!A:A},2,FALSE),""),
      ""
    )
  )
)</f>
        <v/>
      </c>
    </row>
    <row r="3613" ht="22.5" customHeight="1">
      <c r="A3613" s="350"/>
      <c r="B3613" s="350"/>
      <c r="C3613" s="350"/>
      <c r="D3613" s="350"/>
      <c r="E3613" s="350"/>
      <c r="F3613" s="350"/>
      <c r="G3613" s="350"/>
      <c r="H3613" s="350"/>
      <c r="I3613" s="350"/>
      <c r="J3613" s="350" t="str">
        <f t="array" ref="J3613">IF(C3613="","",
  IF(LEFT(C3613,4)="2025",
    IFERROR(VLOOKUP(C3613,{'2025'!B:B,'2025'!A:A},2,FALSE),""),
    IF(LEFT(C3613,4)="2026",
      IFERROR(VLOOKUP(C3613,{'2026'!B:B,'2026'!A:A},2,FALSE),""),
      ""
    )
  )
)</f>
        <v/>
      </c>
    </row>
    <row r="3614" ht="22.5" customHeight="1">
      <c r="A3614" s="350"/>
      <c r="B3614" s="350"/>
      <c r="C3614" s="350"/>
      <c r="D3614" s="350"/>
      <c r="E3614" s="350"/>
      <c r="F3614" s="350"/>
      <c r="G3614" s="350"/>
      <c r="H3614" s="350"/>
      <c r="I3614" s="350"/>
      <c r="J3614" s="350" t="str">
        <f t="array" ref="J3614">IF(C3614="","",
  IF(LEFT(C3614,4)="2025",
    IFERROR(VLOOKUP(C3614,{'2025'!B:B,'2025'!A:A},2,FALSE),""),
    IF(LEFT(C3614,4)="2026",
      IFERROR(VLOOKUP(C3614,{'2026'!B:B,'2026'!A:A},2,FALSE),""),
      ""
    )
  )
)</f>
        <v/>
      </c>
    </row>
    <row r="3615" ht="22.5" customHeight="1">
      <c r="A3615" s="350"/>
      <c r="B3615" s="350"/>
      <c r="C3615" s="350"/>
      <c r="D3615" s="350"/>
      <c r="E3615" s="350"/>
      <c r="F3615" s="350"/>
      <c r="G3615" s="350"/>
      <c r="H3615" s="350"/>
      <c r="I3615" s="350"/>
      <c r="J3615" s="350" t="str">
        <f t="array" ref="J3615">IF(C3615="","",
  IF(LEFT(C3615,4)="2025",
    IFERROR(VLOOKUP(C3615,{'2025'!B:B,'2025'!A:A},2,FALSE),""),
    IF(LEFT(C3615,4)="2026",
      IFERROR(VLOOKUP(C3615,{'2026'!B:B,'2026'!A:A},2,FALSE),""),
      ""
    )
  )
)</f>
        <v/>
      </c>
    </row>
    <row r="3616" ht="22.5" customHeight="1">
      <c r="A3616" s="350"/>
      <c r="B3616" s="350"/>
      <c r="C3616" s="350"/>
      <c r="D3616" s="350"/>
      <c r="E3616" s="350"/>
      <c r="F3616" s="350"/>
      <c r="G3616" s="350"/>
      <c r="H3616" s="350"/>
      <c r="I3616" s="350"/>
      <c r="J3616" s="350" t="str">
        <f t="array" ref="J3616">IF(C3616="","",
  IF(LEFT(C3616,4)="2025",
    IFERROR(VLOOKUP(C3616,{'2025'!B:B,'2025'!A:A},2,FALSE),""),
    IF(LEFT(C3616,4)="2026",
      IFERROR(VLOOKUP(C3616,{'2026'!B:B,'2026'!A:A},2,FALSE),""),
      ""
    )
  )
)</f>
        <v/>
      </c>
    </row>
    <row r="3617" ht="22.5" customHeight="1">
      <c r="A3617" s="350"/>
      <c r="B3617" s="350"/>
      <c r="C3617" s="350"/>
      <c r="D3617" s="350"/>
      <c r="E3617" s="350"/>
      <c r="F3617" s="350"/>
      <c r="G3617" s="350"/>
      <c r="H3617" s="350"/>
      <c r="I3617" s="350"/>
      <c r="J3617" s="350" t="str">
        <f t="array" ref="J3617">IF(C3617="","",
  IF(LEFT(C3617,4)="2025",
    IFERROR(VLOOKUP(C3617,{'2025'!B:B,'2025'!A:A},2,FALSE),""),
    IF(LEFT(C3617,4)="2026",
      IFERROR(VLOOKUP(C3617,{'2026'!B:B,'2026'!A:A},2,FALSE),""),
      ""
    )
  )
)</f>
        <v/>
      </c>
    </row>
    <row r="3618" ht="22.5" customHeight="1">
      <c r="A3618" s="350"/>
      <c r="B3618" s="350"/>
      <c r="C3618" s="350"/>
      <c r="D3618" s="350"/>
      <c r="E3618" s="350"/>
      <c r="F3618" s="350"/>
      <c r="G3618" s="350"/>
      <c r="H3618" s="350"/>
      <c r="I3618" s="350"/>
      <c r="J3618" s="350" t="str">
        <f t="array" ref="J3618">IF(C3618="","",
  IF(LEFT(C3618,4)="2025",
    IFERROR(VLOOKUP(C3618,{'2025'!B:B,'2025'!A:A},2,FALSE),""),
    IF(LEFT(C3618,4)="2026",
      IFERROR(VLOOKUP(C3618,{'2026'!B:B,'2026'!A:A},2,FALSE),""),
      ""
    )
  )
)</f>
        <v/>
      </c>
    </row>
    <row r="3619" ht="22.5" customHeight="1">
      <c r="A3619" s="350"/>
      <c r="B3619" s="350"/>
      <c r="C3619" s="350"/>
      <c r="D3619" s="350"/>
      <c r="E3619" s="350"/>
      <c r="F3619" s="350"/>
      <c r="G3619" s="350"/>
      <c r="H3619" s="350"/>
      <c r="I3619" s="350"/>
      <c r="J3619" s="350" t="str">
        <f t="array" ref="J3619">IF(C3619="","",
  IF(LEFT(C3619,4)="2025",
    IFERROR(VLOOKUP(C3619,{'2025'!B:B,'2025'!A:A},2,FALSE),""),
    IF(LEFT(C3619,4)="2026",
      IFERROR(VLOOKUP(C3619,{'2026'!B:B,'2026'!A:A},2,FALSE),""),
      ""
    )
  )
)</f>
        <v/>
      </c>
    </row>
    <row r="3620" ht="22.5" customHeight="1">
      <c r="A3620" s="350"/>
      <c r="B3620" s="350"/>
      <c r="C3620" s="350"/>
      <c r="D3620" s="350"/>
      <c r="E3620" s="350"/>
      <c r="F3620" s="350"/>
      <c r="G3620" s="350"/>
      <c r="H3620" s="350"/>
      <c r="I3620" s="350"/>
      <c r="J3620" s="350" t="str">
        <f t="array" ref="J3620">IF(C3620="","",
  IF(LEFT(C3620,4)="2025",
    IFERROR(VLOOKUP(C3620,{'2025'!B:B,'2025'!A:A},2,FALSE),""),
    IF(LEFT(C3620,4)="2026",
      IFERROR(VLOOKUP(C3620,{'2026'!B:B,'2026'!A:A},2,FALSE),""),
      ""
    )
  )
)</f>
        <v/>
      </c>
    </row>
    <row r="3621" ht="22.5" customHeight="1">
      <c r="A3621" s="350"/>
      <c r="B3621" s="350"/>
      <c r="C3621" s="350"/>
      <c r="D3621" s="350"/>
      <c r="E3621" s="350"/>
      <c r="F3621" s="350"/>
      <c r="G3621" s="350"/>
      <c r="H3621" s="350"/>
      <c r="I3621" s="350"/>
      <c r="J3621" s="350" t="str">
        <f t="array" ref="J3621">IF(C3621="","",
  IF(LEFT(C3621,4)="2025",
    IFERROR(VLOOKUP(C3621,{'2025'!B:B,'2025'!A:A},2,FALSE),""),
    IF(LEFT(C3621,4)="2026",
      IFERROR(VLOOKUP(C3621,{'2026'!B:B,'2026'!A:A},2,FALSE),""),
      ""
    )
  )
)</f>
        <v/>
      </c>
    </row>
    <row r="3622" ht="22.5" customHeight="1">
      <c r="A3622" s="350"/>
      <c r="B3622" s="350"/>
      <c r="C3622" s="350"/>
      <c r="D3622" s="350"/>
      <c r="E3622" s="350"/>
      <c r="F3622" s="350"/>
      <c r="G3622" s="350"/>
      <c r="H3622" s="350"/>
      <c r="I3622" s="350"/>
      <c r="J3622" s="350" t="str">
        <f t="array" ref="J3622">IF(C3622="","",
  IF(LEFT(C3622,4)="2025",
    IFERROR(VLOOKUP(C3622,{'2025'!B:B,'2025'!A:A},2,FALSE),""),
    IF(LEFT(C3622,4)="2026",
      IFERROR(VLOOKUP(C3622,{'2026'!B:B,'2026'!A:A},2,FALSE),""),
      ""
    )
  )
)</f>
        <v/>
      </c>
    </row>
    <row r="3623" ht="22.5" customHeight="1">
      <c r="A3623" s="350"/>
      <c r="B3623" s="350"/>
      <c r="C3623" s="350"/>
      <c r="D3623" s="350"/>
      <c r="E3623" s="350"/>
      <c r="F3623" s="350"/>
      <c r="G3623" s="350"/>
      <c r="H3623" s="350"/>
      <c r="I3623" s="350"/>
      <c r="J3623" s="350" t="str">
        <f t="array" ref="J3623">IF(C3623="","",
  IF(LEFT(C3623,4)="2025",
    IFERROR(VLOOKUP(C3623,{'2025'!B:B,'2025'!A:A},2,FALSE),""),
    IF(LEFT(C3623,4)="2026",
      IFERROR(VLOOKUP(C3623,{'2026'!B:B,'2026'!A:A},2,FALSE),""),
      ""
    )
  )
)</f>
        <v/>
      </c>
    </row>
    <row r="3624" ht="22.5" customHeight="1">
      <c r="A3624" s="350"/>
      <c r="B3624" s="350"/>
      <c r="C3624" s="350"/>
      <c r="D3624" s="350"/>
      <c r="E3624" s="350"/>
      <c r="F3624" s="350"/>
      <c r="G3624" s="350"/>
      <c r="H3624" s="350"/>
      <c r="I3624" s="350"/>
      <c r="J3624" s="350" t="str">
        <f t="array" ref="J3624">IF(C3624="","",
  IF(LEFT(C3624,4)="2025",
    IFERROR(VLOOKUP(C3624,{'2025'!B:B,'2025'!A:A},2,FALSE),""),
    IF(LEFT(C3624,4)="2026",
      IFERROR(VLOOKUP(C3624,{'2026'!B:B,'2026'!A:A},2,FALSE),""),
      ""
    )
  )
)</f>
        <v/>
      </c>
    </row>
    <row r="3625" ht="22.5" customHeight="1">
      <c r="A3625" s="350"/>
      <c r="B3625" s="350"/>
      <c r="C3625" s="350"/>
      <c r="D3625" s="350"/>
      <c r="E3625" s="350"/>
      <c r="F3625" s="350"/>
      <c r="G3625" s="350"/>
      <c r="H3625" s="350"/>
      <c r="I3625" s="350"/>
      <c r="J3625" s="350" t="str">
        <f t="array" ref="J3625">IF(C3625="","",
  IF(LEFT(C3625,4)="2025",
    IFERROR(VLOOKUP(C3625,{'2025'!B:B,'2025'!A:A},2,FALSE),""),
    IF(LEFT(C3625,4)="2026",
      IFERROR(VLOOKUP(C3625,{'2026'!B:B,'2026'!A:A},2,FALSE),""),
      ""
    )
  )
)</f>
        <v/>
      </c>
    </row>
    <row r="3626" ht="22.5" customHeight="1">
      <c r="A3626" s="350"/>
      <c r="B3626" s="350"/>
      <c r="C3626" s="350"/>
      <c r="D3626" s="350"/>
      <c r="E3626" s="350"/>
      <c r="F3626" s="350"/>
      <c r="G3626" s="350"/>
      <c r="H3626" s="350"/>
      <c r="I3626" s="350"/>
      <c r="J3626" s="350" t="str">
        <f t="array" ref="J3626">IF(C3626="","",
  IF(LEFT(C3626,4)="2025",
    IFERROR(VLOOKUP(C3626,{'2025'!B:B,'2025'!A:A},2,FALSE),""),
    IF(LEFT(C3626,4)="2026",
      IFERROR(VLOOKUP(C3626,{'2026'!B:B,'2026'!A:A},2,FALSE),""),
      ""
    )
  )
)</f>
        <v/>
      </c>
    </row>
    <row r="3627" ht="22.5" customHeight="1">
      <c r="A3627" s="350"/>
      <c r="B3627" s="350"/>
      <c r="C3627" s="350"/>
      <c r="D3627" s="350"/>
      <c r="E3627" s="350"/>
      <c r="F3627" s="350"/>
      <c r="G3627" s="350"/>
      <c r="H3627" s="350"/>
      <c r="I3627" s="350"/>
      <c r="J3627" s="350" t="str">
        <f t="array" ref="J3627">IF(C3627="","",
  IF(LEFT(C3627,4)="2025",
    IFERROR(VLOOKUP(C3627,{'2025'!B:B,'2025'!A:A},2,FALSE),""),
    IF(LEFT(C3627,4)="2026",
      IFERROR(VLOOKUP(C3627,{'2026'!B:B,'2026'!A:A},2,FALSE),""),
      ""
    )
  )
)</f>
        <v/>
      </c>
    </row>
    <row r="3628" ht="22.5" customHeight="1">
      <c r="A3628" s="350"/>
      <c r="B3628" s="350"/>
      <c r="C3628" s="350"/>
      <c r="D3628" s="350"/>
      <c r="E3628" s="350"/>
      <c r="F3628" s="350"/>
      <c r="G3628" s="350"/>
      <c r="H3628" s="350"/>
      <c r="I3628" s="350"/>
      <c r="J3628" s="350" t="str">
        <f t="array" ref="J3628">IF(C3628="","",
  IF(LEFT(C3628,4)="2025",
    IFERROR(VLOOKUP(C3628,{'2025'!B:B,'2025'!A:A},2,FALSE),""),
    IF(LEFT(C3628,4)="2026",
      IFERROR(VLOOKUP(C3628,{'2026'!B:B,'2026'!A:A},2,FALSE),""),
      ""
    )
  )
)</f>
        <v/>
      </c>
    </row>
    <row r="3629" ht="22.5" customHeight="1">
      <c r="A3629" s="350"/>
      <c r="B3629" s="350"/>
      <c r="C3629" s="350"/>
      <c r="D3629" s="350"/>
      <c r="E3629" s="350"/>
      <c r="F3629" s="350"/>
      <c r="G3629" s="350"/>
      <c r="H3629" s="350"/>
      <c r="I3629" s="350"/>
      <c r="J3629" s="350" t="str">
        <f t="array" ref="J3629">IF(C3629="","",
  IF(LEFT(C3629,4)="2025",
    IFERROR(VLOOKUP(C3629,{'2025'!B:B,'2025'!A:A},2,FALSE),""),
    IF(LEFT(C3629,4)="2026",
      IFERROR(VLOOKUP(C3629,{'2026'!B:B,'2026'!A:A},2,FALSE),""),
      ""
    )
  )
)</f>
        <v/>
      </c>
    </row>
    <row r="3630" ht="22.5" customHeight="1">
      <c r="A3630" s="350"/>
      <c r="B3630" s="350"/>
      <c r="C3630" s="350"/>
      <c r="D3630" s="350"/>
      <c r="E3630" s="350"/>
      <c r="F3630" s="350"/>
      <c r="G3630" s="350"/>
      <c r="H3630" s="350"/>
      <c r="I3630" s="350"/>
      <c r="J3630" s="350" t="str">
        <f t="array" ref="J3630">IF(C3630="","",
  IF(LEFT(C3630,4)="2025",
    IFERROR(VLOOKUP(C3630,{'2025'!B:B,'2025'!A:A},2,FALSE),""),
    IF(LEFT(C3630,4)="2026",
      IFERROR(VLOOKUP(C3630,{'2026'!B:B,'2026'!A:A},2,FALSE),""),
      ""
    )
  )
)</f>
        <v/>
      </c>
    </row>
    <row r="3631" ht="22.5" customHeight="1">
      <c r="A3631" s="350"/>
      <c r="B3631" s="350"/>
      <c r="C3631" s="350"/>
      <c r="D3631" s="350"/>
      <c r="E3631" s="350"/>
      <c r="F3631" s="350"/>
      <c r="G3631" s="350"/>
      <c r="H3631" s="350"/>
      <c r="I3631" s="350"/>
      <c r="J3631" s="350" t="str">
        <f t="array" ref="J3631">IF(C3631="","",
  IF(LEFT(C3631,4)="2025",
    IFERROR(VLOOKUP(C3631,{'2025'!B:B,'2025'!A:A},2,FALSE),""),
    IF(LEFT(C3631,4)="2026",
      IFERROR(VLOOKUP(C3631,{'2026'!B:B,'2026'!A:A},2,FALSE),""),
      ""
    )
  )
)</f>
        <v/>
      </c>
    </row>
    <row r="3632" ht="22.5" customHeight="1">
      <c r="A3632" s="350"/>
      <c r="B3632" s="350"/>
      <c r="C3632" s="350"/>
      <c r="D3632" s="350"/>
      <c r="E3632" s="350"/>
      <c r="F3632" s="350"/>
      <c r="G3632" s="350"/>
      <c r="H3632" s="350"/>
      <c r="I3632" s="350"/>
      <c r="J3632" s="350" t="str">
        <f t="array" ref="J3632">IF(C3632="","",
  IF(LEFT(C3632,4)="2025",
    IFERROR(VLOOKUP(C3632,{'2025'!B:B,'2025'!A:A},2,FALSE),""),
    IF(LEFT(C3632,4)="2026",
      IFERROR(VLOOKUP(C3632,{'2026'!B:B,'2026'!A:A},2,FALSE),""),
      ""
    )
  )
)</f>
        <v/>
      </c>
    </row>
    <row r="3633" ht="22.5" customHeight="1">
      <c r="A3633" s="350"/>
      <c r="B3633" s="350"/>
      <c r="C3633" s="350"/>
      <c r="D3633" s="350"/>
      <c r="E3633" s="350"/>
      <c r="F3633" s="350"/>
      <c r="G3633" s="350"/>
      <c r="H3633" s="350"/>
      <c r="I3633" s="350"/>
      <c r="J3633" s="350" t="str">
        <f t="array" ref="J3633">IF(C3633="","",
  IF(LEFT(C3633,4)="2025",
    IFERROR(VLOOKUP(C3633,{'2025'!B:B,'2025'!A:A},2,FALSE),""),
    IF(LEFT(C3633,4)="2026",
      IFERROR(VLOOKUP(C3633,{'2026'!B:B,'2026'!A:A},2,FALSE),""),
      ""
    )
  )
)</f>
        <v/>
      </c>
    </row>
    <row r="3634" ht="22.5" customHeight="1">
      <c r="A3634" s="350"/>
      <c r="B3634" s="350"/>
      <c r="C3634" s="350"/>
      <c r="D3634" s="350"/>
      <c r="E3634" s="350"/>
      <c r="F3634" s="350"/>
      <c r="G3634" s="350"/>
      <c r="H3634" s="350"/>
      <c r="I3634" s="350"/>
      <c r="J3634" s="350" t="str">
        <f t="array" ref="J3634">IF(C3634="","",
  IF(LEFT(C3634,4)="2025",
    IFERROR(VLOOKUP(C3634,{'2025'!B:B,'2025'!A:A},2,FALSE),""),
    IF(LEFT(C3634,4)="2026",
      IFERROR(VLOOKUP(C3634,{'2026'!B:B,'2026'!A:A},2,FALSE),""),
      ""
    )
  )
)</f>
        <v/>
      </c>
    </row>
    <row r="3635" ht="22.5" customHeight="1">
      <c r="A3635" s="350"/>
      <c r="B3635" s="350"/>
      <c r="C3635" s="350"/>
      <c r="D3635" s="350"/>
      <c r="E3635" s="350"/>
      <c r="F3635" s="350"/>
      <c r="G3635" s="350"/>
      <c r="H3635" s="350"/>
      <c r="I3635" s="350"/>
      <c r="J3635" s="350" t="str">
        <f t="array" ref="J3635">IF(C3635="","",
  IF(LEFT(C3635,4)="2025",
    IFERROR(VLOOKUP(C3635,{'2025'!B:B,'2025'!A:A},2,FALSE),""),
    IF(LEFT(C3635,4)="2026",
      IFERROR(VLOOKUP(C3635,{'2026'!B:B,'2026'!A:A},2,FALSE),""),
      ""
    )
  )
)</f>
        <v/>
      </c>
    </row>
    <row r="3636" ht="22.5" customHeight="1">
      <c r="A3636" s="350"/>
      <c r="B3636" s="350"/>
      <c r="C3636" s="350"/>
      <c r="D3636" s="350"/>
      <c r="E3636" s="350"/>
      <c r="F3636" s="350"/>
      <c r="G3636" s="350"/>
      <c r="H3636" s="350"/>
      <c r="I3636" s="350"/>
      <c r="J3636" s="350" t="str">
        <f t="array" ref="J3636">IF(C3636="","",
  IF(LEFT(C3636,4)="2025",
    IFERROR(VLOOKUP(C3636,{'2025'!B:B,'2025'!A:A},2,FALSE),""),
    IF(LEFT(C3636,4)="2026",
      IFERROR(VLOOKUP(C3636,{'2026'!B:B,'2026'!A:A},2,FALSE),""),
      ""
    )
  )
)</f>
        <v/>
      </c>
    </row>
    <row r="3637" ht="22.5" customHeight="1">
      <c r="A3637" s="350"/>
      <c r="B3637" s="350"/>
      <c r="C3637" s="350"/>
      <c r="D3637" s="350"/>
      <c r="E3637" s="350"/>
      <c r="F3637" s="350"/>
      <c r="G3637" s="350"/>
      <c r="H3637" s="350"/>
      <c r="I3637" s="350"/>
      <c r="J3637" s="350" t="str">
        <f t="array" ref="J3637">IF(C3637="","",
  IF(LEFT(C3637,4)="2025",
    IFERROR(VLOOKUP(C3637,{'2025'!B:B,'2025'!A:A},2,FALSE),""),
    IF(LEFT(C3637,4)="2026",
      IFERROR(VLOOKUP(C3637,{'2026'!B:B,'2026'!A:A},2,FALSE),""),
      ""
    )
  )
)</f>
        <v/>
      </c>
    </row>
    <row r="3638" ht="22.5" customHeight="1">
      <c r="A3638" s="350"/>
      <c r="B3638" s="350"/>
      <c r="C3638" s="350"/>
      <c r="D3638" s="350"/>
      <c r="E3638" s="350"/>
      <c r="F3638" s="350"/>
      <c r="G3638" s="350"/>
      <c r="H3638" s="350"/>
      <c r="I3638" s="350"/>
      <c r="J3638" s="350" t="str">
        <f t="array" ref="J3638">IF(C3638="","",
  IF(LEFT(C3638,4)="2025",
    IFERROR(VLOOKUP(C3638,{'2025'!B:B,'2025'!A:A},2,FALSE),""),
    IF(LEFT(C3638,4)="2026",
      IFERROR(VLOOKUP(C3638,{'2026'!B:B,'2026'!A:A},2,FALSE),""),
      ""
    )
  )
)</f>
        <v/>
      </c>
    </row>
    <row r="3639" ht="22.5" customHeight="1">
      <c r="A3639" s="350"/>
      <c r="B3639" s="350"/>
      <c r="C3639" s="350"/>
      <c r="D3639" s="350"/>
      <c r="E3639" s="350"/>
      <c r="F3639" s="350"/>
      <c r="G3639" s="350"/>
      <c r="H3639" s="350"/>
      <c r="I3639" s="350"/>
      <c r="J3639" s="350" t="str">
        <f t="array" ref="J3639">IF(C3639="","",
  IF(LEFT(C3639,4)="2025",
    IFERROR(VLOOKUP(C3639,{'2025'!B:B,'2025'!A:A},2,FALSE),""),
    IF(LEFT(C3639,4)="2026",
      IFERROR(VLOOKUP(C3639,{'2026'!B:B,'2026'!A:A},2,FALSE),""),
      ""
    )
  )
)</f>
        <v/>
      </c>
    </row>
    <row r="3640" ht="22.5" customHeight="1">
      <c r="A3640" s="350"/>
      <c r="B3640" s="350"/>
      <c r="C3640" s="350"/>
      <c r="D3640" s="350"/>
      <c r="E3640" s="350"/>
      <c r="F3640" s="350"/>
      <c r="G3640" s="350"/>
      <c r="H3640" s="350"/>
      <c r="I3640" s="350"/>
      <c r="J3640" s="350" t="str">
        <f t="array" ref="J3640">IF(C3640="","",
  IF(LEFT(C3640,4)="2025",
    IFERROR(VLOOKUP(C3640,{'2025'!B:B,'2025'!A:A},2,FALSE),""),
    IF(LEFT(C3640,4)="2026",
      IFERROR(VLOOKUP(C3640,{'2026'!B:B,'2026'!A:A},2,FALSE),""),
      ""
    )
  )
)</f>
        <v/>
      </c>
    </row>
    <row r="3641" ht="22.5" customHeight="1">
      <c r="A3641" s="350"/>
      <c r="B3641" s="350"/>
      <c r="C3641" s="350"/>
      <c r="D3641" s="350"/>
      <c r="E3641" s="350"/>
      <c r="F3641" s="350"/>
      <c r="G3641" s="350"/>
      <c r="H3641" s="350"/>
      <c r="I3641" s="350"/>
      <c r="J3641" s="350" t="str">
        <f t="array" ref="J3641">IF(C3641="","",
  IF(LEFT(C3641,4)="2025",
    IFERROR(VLOOKUP(C3641,{'2025'!B:B,'2025'!A:A},2,FALSE),""),
    IF(LEFT(C3641,4)="2026",
      IFERROR(VLOOKUP(C3641,{'2026'!B:B,'2026'!A:A},2,FALSE),""),
      ""
    )
  )
)</f>
        <v/>
      </c>
    </row>
    <row r="3642" ht="22.5" customHeight="1">
      <c r="A3642" s="350"/>
      <c r="B3642" s="350"/>
      <c r="C3642" s="350"/>
      <c r="D3642" s="350"/>
      <c r="E3642" s="350"/>
      <c r="F3642" s="350"/>
      <c r="G3642" s="350"/>
      <c r="H3642" s="350"/>
      <c r="I3642" s="350"/>
      <c r="J3642" s="350" t="str">
        <f t="array" ref="J3642">IF(C3642="","",
  IF(LEFT(C3642,4)="2025",
    IFERROR(VLOOKUP(C3642,{'2025'!B:B,'2025'!A:A},2,FALSE),""),
    IF(LEFT(C3642,4)="2026",
      IFERROR(VLOOKUP(C3642,{'2026'!B:B,'2026'!A:A},2,FALSE),""),
      ""
    )
  )
)</f>
        <v/>
      </c>
    </row>
    <row r="3643" ht="22.5" customHeight="1">
      <c r="A3643" s="350"/>
      <c r="B3643" s="350"/>
      <c r="C3643" s="350"/>
      <c r="D3643" s="350"/>
      <c r="E3643" s="350"/>
      <c r="F3643" s="350"/>
      <c r="G3643" s="350"/>
      <c r="H3643" s="350"/>
      <c r="I3643" s="350"/>
      <c r="J3643" s="350" t="str">
        <f t="array" ref="J3643">IF(C3643="","",
  IF(LEFT(C3643,4)="2025",
    IFERROR(VLOOKUP(C3643,{'2025'!B:B,'2025'!A:A},2,FALSE),""),
    IF(LEFT(C3643,4)="2026",
      IFERROR(VLOOKUP(C3643,{'2026'!B:B,'2026'!A:A},2,FALSE),""),
      ""
    )
  )
)</f>
        <v/>
      </c>
    </row>
    <row r="3644" ht="22.5" customHeight="1">
      <c r="A3644" s="350"/>
      <c r="B3644" s="350"/>
      <c r="C3644" s="350"/>
      <c r="D3644" s="350"/>
      <c r="E3644" s="350"/>
      <c r="F3644" s="350"/>
      <c r="G3644" s="350"/>
      <c r="H3644" s="350"/>
      <c r="I3644" s="350"/>
      <c r="J3644" s="350" t="str">
        <f t="array" ref="J3644">IF(C3644="","",
  IF(LEFT(C3644,4)="2025",
    IFERROR(VLOOKUP(C3644,{'2025'!B:B,'2025'!A:A},2,FALSE),""),
    IF(LEFT(C3644,4)="2026",
      IFERROR(VLOOKUP(C3644,{'2026'!B:B,'2026'!A:A},2,FALSE),""),
      ""
    )
  )
)</f>
        <v/>
      </c>
    </row>
    <row r="3645" ht="22.5" customHeight="1">
      <c r="A3645" s="350"/>
      <c r="B3645" s="350"/>
      <c r="C3645" s="350"/>
      <c r="D3645" s="350"/>
      <c r="E3645" s="350"/>
      <c r="F3645" s="350"/>
      <c r="G3645" s="350"/>
      <c r="H3645" s="350"/>
      <c r="I3645" s="350"/>
      <c r="J3645" s="350" t="str">
        <f t="array" ref="J3645">IF(C3645="","",
  IF(LEFT(C3645,4)="2025",
    IFERROR(VLOOKUP(C3645,{'2025'!B:B,'2025'!A:A},2,FALSE),""),
    IF(LEFT(C3645,4)="2026",
      IFERROR(VLOOKUP(C3645,{'2026'!B:B,'2026'!A:A},2,FALSE),""),
      ""
    )
  )
)</f>
        <v/>
      </c>
    </row>
    <row r="3646" ht="22.5" customHeight="1">
      <c r="A3646" s="350"/>
      <c r="B3646" s="350"/>
      <c r="C3646" s="350"/>
      <c r="D3646" s="350"/>
      <c r="E3646" s="350"/>
      <c r="F3646" s="350"/>
      <c r="G3646" s="350"/>
      <c r="H3646" s="350"/>
      <c r="I3646" s="350"/>
      <c r="J3646" s="350" t="str">
        <f t="array" ref="J3646">IF(C3646="","",
  IF(LEFT(C3646,4)="2025",
    IFERROR(VLOOKUP(C3646,{'2025'!B:B,'2025'!A:A},2,FALSE),""),
    IF(LEFT(C3646,4)="2026",
      IFERROR(VLOOKUP(C3646,{'2026'!B:B,'2026'!A:A},2,FALSE),""),
      ""
    )
  )
)</f>
        <v/>
      </c>
    </row>
    <row r="3647" ht="22.5" customHeight="1">
      <c r="A3647" s="350"/>
      <c r="B3647" s="350"/>
      <c r="C3647" s="350"/>
      <c r="D3647" s="350"/>
      <c r="E3647" s="350"/>
      <c r="F3647" s="350"/>
      <c r="G3647" s="350"/>
      <c r="H3647" s="350"/>
      <c r="I3647" s="350"/>
      <c r="J3647" s="350" t="str">
        <f t="array" ref="J3647">IF(C3647="","",
  IF(LEFT(C3647,4)="2025",
    IFERROR(VLOOKUP(C3647,{'2025'!B:B,'2025'!A:A},2,FALSE),""),
    IF(LEFT(C3647,4)="2026",
      IFERROR(VLOOKUP(C3647,{'2026'!B:B,'2026'!A:A},2,FALSE),""),
      ""
    )
  )
)</f>
        <v/>
      </c>
    </row>
    <row r="3648" ht="22.5" customHeight="1">
      <c r="A3648" s="350"/>
      <c r="B3648" s="350"/>
      <c r="C3648" s="350"/>
      <c r="D3648" s="350"/>
      <c r="E3648" s="350"/>
      <c r="F3648" s="350"/>
      <c r="G3648" s="350"/>
      <c r="H3648" s="350"/>
      <c r="I3648" s="350"/>
      <c r="J3648" s="350" t="str">
        <f t="array" ref="J3648">IF(C3648="","",
  IF(LEFT(C3648,4)="2025",
    IFERROR(VLOOKUP(C3648,{'2025'!B:B,'2025'!A:A},2,FALSE),""),
    IF(LEFT(C3648,4)="2026",
      IFERROR(VLOOKUP(C3648,{'2026'!B:B,'2026'!A:A},2,FALSE),""),
      ""
    )
  )
)</f>
        <v/>
      </c>
    </row>
    <row r="3649" ht="22.5" customHeight="1">
      <c r="A3649" s="350"/>
      <c r="B3649" s="350"/>
      <c r="C3649" s="350"/>
      <c r="D3649" s="350"/>
      <c r="E3649" s="350"/>
      <c r="F3649" s="350"/>
      <c r="G3649" s="350"/>
      <c r="H3649" s="350"/>
      <c r="I3649" s="350"/>
      <c r="J3649" s="350" t="str">
        <f t="array" ref="J3649">IF(C3649="","",
  IF(LEFT(C3649,4)="2025",
    IFERROR(VLOOKUP(C3649,{'2025'!B:B,'2025'!A:A},2,FALSE),""),
    IF(LEFT(C3649,4)="2026",
      IFERROR(VLOOKUP(C3649,{'2026'!B:B,'2026'!A:A},2,FALSE),""),
      ""
    )
  )
)</f>
        <v/>
      </c>
    </row>
    <row r="3650" ht="22.5" customHeight="1">
      <c r="A3650" s="350"/>
      <c r="B3650" s="350"/>
      <c r="C3650" s="350"/>
      <c r="D3650" s="350"/>
      <c r="E3650" s="350"/>
      <c r="F3650" s="350"/>
      <c r="G3650" s="350"/>
      <c r="H3650" s="350"/>
      <c r="I3650" s="350"/>
      <c r="J3650" s="350" t="str">
        <f t="array" ref="J3650">IF(C3650="","",
  IF(LEFT(C3650,4)="2025",
    IFERROR(VLOOKUP(C3650,{'2025'!B:B,'2025'!A:A},2,FALSE),""),
    IF(LEFT(C3650,4)="2026",
      IFERROR(VLOOKUP(C3650,{'2026'!B:B,'2026'!A:A},2,FALSE),""),
      ""
    )
  )
)</f>
        <v/>
      </c>
    </row>
    <row r="3651" ht="22.5" customHeight="1">
      <c r="A3651" s="350"/>
      <c r="B3651" s="350"/>
      <c r="C3651" s="350"/>
      <c r="D3651" s="350"/>
      <c r="E3651" s="350"/>
      <c r="F3651" s="350"/>
      <c r="G3651" s="350"/>
      <c r="H3651" s="350"/>
      <c r="I3651" s="350"/>
      <c r="J3651" s="350" t="str">
        <f t="array" ref="J3651">IF(C3651="","",
  IF(LEFT(C3651,4)="2025",
    IFERROR(VLOOKUP(C3651,{'2025'!B:B,'2025'!A:A},2,FALSE),""),
    IF(LEFT(C3651,4)="2026",
      IFERROR(VLOOKUP(C3651,{'2026'!B:B,'2026'!A:A},2,FALSE),""),
      ""
    )
  )
)</f>
        <v/>
      </c>
    </row>
    <row r="3652" ht="22.5" customHeight="1">
      <c r="A3652" s="350"/>
      <c r="B3652" s="350"/>
      <c r="C3652" s="350"/>
      <c r="D3652" s="350"/>
      <c r="E3652" s="350"/>
      <c r="F3652" s="350"/>
      <c r="G3652" s="350"/>
      <c r="H3652" s="350"/>
      <c r="I3652" s="350"/>
      <c r="J3652" s="350" t="str">
        <f t="array" ref="J3652">IF(C3652="","",
  IF(LEFT(C3652,4)="2025",
    IFERROR(VLOOKUP(C3652,{'2025'!B:B,'2025'!A:A},2,FALSE),""),
    IF(LEFT(C3652,4)="2026",
      IFERROR(VLOOKUP(C3652,{'2026'!B:B,'2026'!A:A},2,FALSE),""),
      ""
    )
  )
)</f>
        <v/>
      </c>
    </row>
    <row r="3653" ht="22.5" customHeight="1">
      <c r="A3653" s="350"/>
      <c r="B3653" s="350"/>
      <c r="C3653" s="350"/>
      <c r="D3653" s="350"/>
      <c r="E3653" s="350"/>
      <c r="F3653" s="350"/>
      <c r="G3653" s="350"/>
      <c r="H3653" s="350"/>
      <c r="I3653" s="350"/>
      <c r="J3653" s="350" t="str">
        <f t="array" ref="J3653">IF(C3653="","",
  IF(LEFT(C3653,4)="2025",
    IFERROR(VLOOKUP(C3653,{'2025'!B:B,'2025'!A:A},2,FALSE),""),
    IF(LEFT(C3653,4)="2026",
      IFERROR(VLOOKUP(C3653,{'2026'!B:B,'2026'!A:A},2,FALSE),""),
      ""
    )
  )
)</f>
        <v/>
      </c>
    </row>
    <row r="3654" ht="22.5" customHeight="1">
      <c r="A3654" s="350"/>
      <c r="B3654" s="350"/>
      <c r="C3654" s="350"/>
      <c r="D3654" s="350"/>
      <c r="E3654" s="350"/>
      <c r="F3654" s="350"/>
      <c r="G3654" s="350"/>
      <c r="H3654" s="350"/>
      <c r="I3654" s="350"/>
      <c r="J3654" s="350" t="str">
        <f t="array" ref="J3654">IF(C3654="","",
  IF(LEFT(C3654,4)="2025",
    IFERROR(VLOOKUP(C3654,{'2025'!B:B,'2025'!A:A},2,FALSE),""),
    IF(LEFT(C3654,4)="2026",
      IFERROR(VLOOKUP(C3654,{'2026'!B:B,'2026'!A:A},2,FALSE),""),
      ""
    )
  )
)</f>
        <v/>
      </c>
    </row>
    <row r="3655" ht="22.5" customHeight="1">
      <c r="A3655" s="350"/>
      <c r="B3655" s="350"/>
      <c r="C3655" s="350"/>
      <c r="D3655" s="350"/>
      <c r="E3655" s="350"/>
      <c r="F3655" s="350"/>
      <c r="G3655" s="350"/>
      <c r="H3655" s="350"/>
      <c r="I3655" s="350"/>
      <c r="J3655" s="350" t="str">
        <f t="array" ref="J3655">IF(C3655="","",
  IF(LEFT(C3655,4)="2025",
    IFERROR(VLOOKUP(C3655,{'2025'!B:B,'2025'!A:A},2,FALSE),""),
    IF(LEFT(C3655,4)="2026",
      IFERROR(VLOOKUP(C3655,{'2026'!B:B,'2026'!A:A},2,FALSE),""),
      ""
    )
  )
)</f>
        <v/>
      </c>
    </row>
    <row r="3656" ht="22.5" customHeight="1">
      <c r="A3656" s="350"/>
      <c r="B3656" s="350"/>
      <c r="C3656" s="350"/>
      <c r="D3656" s="350"/>
      <c r="E3656" s="350"/>
      <c r="F3656" s="350"/>
      <c r="G3656" s="350"/>
      <c r="H3656" s="350"/>
      <c r="I3656" s="350"/>
      <c r="J3656" s="350" t="str">
        <f t="array" ref="J3656">IF(C3656="","",
  IF(LEFT(C3656,4)="2025",
    IFERROR(VLOOKUP(C3656,{'2025'!B:B,'2025'!A:A},2,FALSE),""),
    IF(LEFT(C3656,4)="2026",
      IFERROR(VLOOKUP(C3656,{'2026'!B:B,'2026'!A:A},2,FALSE),""),
      ""
    )
  )
)</f>
        <v/>
      </c>
    </row>
    <row r="3657" ht="22.5" customHeight="1">
      <c r="A3657" s="350"/>
      <c r="B3657" s="350"/>
      <c r="C3657" s="350"/>
      <c r="D3657" s="350"/>
      <c r="E3657" s="350"/>
      <c r="F3657" s="350"/>
      <c r="G3657" s="350"/>
      <c r="H3657" s="350"/>
      <c r="I3657" s="350"/>
      <c r="J3657" s="350" t="str">
        <f t="array" ref="J3657">IF(C3657="","",
  IF(LEFT(C3657,4)="2025",
    IFERROR(VLOOKUP(C3657,{'2025'!B:B,'2025'!A:A},2,FALSE),""),
    IF(LEFT(C3657,4)="2026",
      IFERROR(VLOOKUP(C3657,{'2026'!B:B,'2026'!A:A},2,FALSE),""),
      ""
    )
  )
)</f>
        <v/>
      </c>
    </row>
    <row r="3658" ht="22.5" customHeight="1">
      <c r="A3658" s="350"/>
      <c r="B3658" s="350"/>
      <c r="C3658" s="350"/>
      <c r="D3658" s="350"/>
      <c r="E3658" s="350"/>
      <c r="F3658" s="350"/>
      <c r="G3658" s="350"/>
      <c r="H3658" s="350"/>
      <c r="I3658" s="350"/>
      <c r="J3658" s="350" t="str">
        <f t="array" ref="J3658">IF(C3658="","",
  IF(LEFT(C3658,4)="2025",
    IFERROR(VLOOKUP(C3658,{'2025'!B:B,'2025'!A:A},2,FALSE),""),
    IF(LEFT(C3658,4)="2026",
      IFERROR(VLOOKUP(C3658,{'2026'!B:B,'2026'!A:A},2,FALSE),""),
      ""
    )
  )
)</f>
        <v/>
      </c>
    </row>
    <row r="3659" ht="22.5" customHeight="1">
      <c r="A3659" s="350"/>
      <c r="B3659" s="350"/>
      <c r="C3659" s="350"/>
      <c r="D3659" s="350"/>
      <c r="E3659" s="350"/>
      <c r="F3659" s="350"/>
      <c r="G3659" s="350"/>
      <c r="H3659" s="350"/>
      <c r="I3659" s="350"/>
      <c r="J3659" s="350" t="str">
        <f t="array" ref="J3659">IF(C3659="","",
  IF(LEFT(C3659,4)="2025",
    IFERROR(VLOOKUP(C3659,{'2025'!B:B,'2025'!A:A},2,FALSE),""),
    IF(LEFT(C3659,4)="2026",
      IFERROR(VLOOKUP(C3659,{'2026'!B:B,'2026'!A:A},2,FALSE),""),
      ""
    )
  )
)</f>
        <v/>
      </c>
    </row>
    <row r="3660" ht="22.5" customHeight="1">
      <c r="A3660" s="350"/>
      <c r="B3660" s="350"/>
      <c r="C3660" s="350"/>
      <c r="D3660" s="350"/>
      <c r="E3660" s="350"/>
      <c r="F3660" s="350"/>
      <c r="G3660" s="350"/>
      <c r="H3660" s="350"/>
      <c r="I3660" s="350"/>
      <c r="J3660" s="350" t="str">
        <f t="array" ref="J3660">IF(C3660="","",
  IF(LEFT(C3660,4)="2025",
    IFERROR(VLOOKUP(C3660,{'2025'!B:B,'2025'!A:A},2,FALSE),""),
    IF(LEFT(C3660,4)="2026",
      IFERROR(VLOOKUP(C3660,{'2026'!B:B,'2026'!A:A},2,FALSE),""),
      ""
    )
  )
)</f>
        <v/>
      </c>
    </row>
    <row r="3661" ht="22.5" customHeight="1">
      <c r="A3661" s="350"/>
      <c r="B3661" s="350"/>
      <c r="C3661" s="350"/>
      <c r="D3661" s="350"/>
      <c r="E3661" s="350"/>
      <c r="F3661" s="350"/>
      <c r="G3661" s="350"/>
      <c r="H3661" s="350"/>
      <c r="I3661" s="350"/>
      <c r="J3661" s="350" t="str">
        <f t="array" ref="J3661">IF(C3661="","",
  IF(LEFT(C3661,4)="2025",
    IFERROR(VLOOKUP(C3661,{'2025'!B:B,'2025'!A:A},2,FALSE),""),
    IF(LEFT(C3661,4)="2026",
      IFERROR(VLOOKUP(C3661,{'2026'!B:B,'2026'!A:A},2,FALSE),""),
      ""
    )
  )
)</f>
        <v/>
      </c>
    </row>
    <row r="3662" ht="22.5" customHeight="1">
      <c r="A3662" s="350"/>
      <c r="B3662" s="350"/>
      <c r="C3662" s="350"/>
      <c r="D3662" s="350"/>
      <c r="E3662" s="350"/>
      <c r="F3662" s="350"/>
      <c r="G3662" s="350"/>
      <c r="H3662" s="350"/>
      <c r="I3662" s="350"/>
      <c r="J3662" s="350" t="str">
        <f t="array" ref="J3662">IF(C3662="","",
  IF(LEFT(C3662,4)="2025",
    IFERROR(VLOOKUP(C3662,{'2025'!B:B,'2025'!A:A},2,FALSE),""),
    IF(LEFT(C3662,4)="2026",
      IFERROR(VLOOKUP(C3662,{'2026'!B:B,'2026'!A:A},2,FALSE),""),
      ""
    )
  )
)</f>
        <v/>
      </c>
    </row>
    <row r="3663" ht="22.5" customHeight="1">
      <c r="A3663" s="350"/>
      <c r="B3663" s="350"/>
      <c r="C3663" s="350"/>
      <c r="D3663" s="350"/>
      <c r="E3663" s="350"/>
      <c r="F3663" s="350"/>
      <c r="G3663" s="350"/>
      <c r="H3663" s="350"/>
      <c r="I3663" s="350"/>
      <c r="J3663" s="350" t="str">
        <f t="array" ref="J3663">IF(C3663="","",
  IF(LEFT(C3663,4)="2025",
    IFERROR(VLOOKUP(C3663,{'2025'!B:B,'2025'!A:A},2,FALSE),""),
    IF(LEFT(C3663,4)="2026",
      IFERROR(VLOOKUP(C3663,{'2026'!B:B,'2026'!A:A},2,FALSE),""),
      ""
    )
  )
)</f>
        <v/>
      </c>
    </row>
    <row r="3664" ht="22.5" customHeight="1">
      <c r="A3664" s="350"/>
      <c r="B3664" s="350"/>
      <c r="C3664" s="350"/>
      <c r="D3664" s="350"/>
      <c r="E3664" s="350"/>
      <c r="F3664" s="350"/>
      <c r="G3664" s="350"/>
      <c r="H3664" s="350"/>
      <c r="I3664" s="350"/>
      <c r="J3664" s="350" t="str">
        <f t="array" ref="J3664">IF(C3664="","",
  IF(LEFT(C3664,4)="2025",
    IFERROR(VLOOKUP(C3664,{'2025'!B:B,'2025'!A:A},2,FALSE),""),
    IF(LEFT(C3664,4)="2026",
      IFERROR(VLOOKUP(C3664,{'2026'!B:B,'2026'!A:A},2,FALSE),""),
      ""
    )
  )
)</f>
        <v/>
      </c>
    </row>
    <row r="3665" ht="22.5" customHeight="1">
      <c r="A3665" s="350"/>
      <c r="B3665" s="350"/>
      <c r="C3665" s="350"/>
      <c r="D3665" s="350"/>
      <c r="E3665" s="350"/>
      <c r="F3665" s="350"/>
      <c r="G3665" s="350"/>
      <c r="H3665" s="350"/>
      <c r="I3665" s="350"/>
      <c r="J3665" s="350" t="str">
        <f t="array" ref="J3665">IF(C3665="","",
  IF(LEFT(C3665,4)="2025",
    IFERROR(VLOOKUP(C3665,{'2025'!B:B,'2025'!A:A},2,FALSE),""),
    IF(LEFT(C3665,4)="2026",
      IFERROR(VLOOKUP(C3665,{'2026'!B:B,'2026'!A:A},2,FALSE),""),
      ""
    )
  )
)</f>
        <v/>
      </c>
    </row>
    <row r="3666" ht="22.5" customHeight="1">
      <c r="A3666" s="350"/>
      <c r="B3666" s="350"/>
      <c r="C3666" s="350"/>
      <c r="D3666" s="350"/>
      <c r="E3666" s="350"/>
      <c r="F3666" s="350"/>
      <c r="G3666" s="350"/>
      <c r="H3666" s="350"/>
      <c r="I3666" s="350"/>
      <c r="J3666" s="350" t="str">
        <f t="array" ref="J3666">IF(C3666="","",
  IF(LEFT(C3666,4)="2025",
    IFERROR(VLOOKUP(C3666,{'2025'!B:B,'2025'!A:A},2,FALSE),""),
    IF(LEFT(C3666,4)="2026",
      IFERROR(VLOOKUP(C3666,{'2026'!B:B,'2026'!A:A},2,FALSE),""),
      ""
    )
  )
)</f>
        <v/>
      </c>
    </row>
    <row r="3667" ht="22.5" customHeight="1">
      <c r="A3667" s="350"/>
      <c r="B3667" s="350"/>
      <c r="C3667" s="350"/>
      <c r="D3667" s="350"/>
      <c r="E3667" s="350"/>
      <c r="F3667" s="350"/>
      <c r="G3667" s="350"/>
      <c r="H3667" s="350"/>
      <c r="I3667" s="350"/>
      <c r="J3667" s="350" t="str">
        <f t="array" ref="J3667">IF(C3667="","",
  IF(LEFT(C3667,4)="2025",
    IFERROR(VLOOKUP(C3667,{'2025'!B:B,'2025'!A:A},2,FALSE),""),
    IF(LEFT(C3667,4)="2026",
      IFERROR(VLOOKUP(C3667,{'2026'!B:B,'2026'!A:A},2,FALSE),""),
      ""
    )
  )
)</f>
        <v/>
      </c>
    </row>
    <row r="3668" ht="22.5" customHeight="1">
      <c r="A3668" s="350"/>
      <c r="B3668" s="350"/>
      <c r="C3668" s="350"/>
      <c r="D3668" s="350"/>
      <c r="E3668" s="350"/>
      <c r="F3668" s="350"/>
      <c r="G3668" s="350"/>
      <c r="H3668" s="350"/>
      <c r="I3668" s="350"/>
      <c r="J3668" s="350" t="str">
        <f t="array" ref="J3668">IF(C3668="","",
  IF(LEFT(C3668,4)="2025",
    IFERROR(VLOOKUP(C3668,{'2025'!B:B,'2025'!A:A},2,FALSE),""),
    IF(LEFT(C3668,4)="2026",
      IFERROR(VLOOKUP(C3668,{'2026'!B:B,'2026'!A:A},2,FALSE),""),
      ""
    )
  )
)</f>
        <v/>
      </c>
    </row>
    <row r="3669" ht="22.5" customHeight="1">
      <c r="A3669" s="350"/>
      <c r="B3669" s="350"/>
      <c r="C3669" s="350"/>
      <c r="D3669" s="350"/>
      <c r="E3669" s="350"/>
      <c r="F3669" s="350"/>
      <c r="G3669" s="350"/>
      <c r="H3669" s="350"/>
      <c r="I3669" s="350"/>
      <c r="J3669" s="350" t="str">
        <f t="array" ref="J3669">IF(C3669="","",
  IF(LEFT(C3669,4)="2025",
    IFERROR(VLOOKUP(C3669,{'2025'!B:B,'2025'!A:A},2,FALSE),""),
    IF(LEFT(C3669,4)="2026",
      IFERROR(VLOOKUP(C3669,{'2026'!B:B,'2026'!A:A},2,FALSE),""),
      ""
    )
  )
)</f>
        <v/>
      </c>
    </row>
    <row r="3670" ht="22.5" customHeight="1">
      <c r="A3670" s="350"/>
      <c r="B3670" s="350"/>
      <c r="C3670" s="350"/>
      <c r="D3670" s="350"/>
      <c r="E3670" s="350"/>
      <c r="F3670" s="350"/>
      <c r="G3670" s="350"/>
      <c r="H3670" s="350"/>
      <c r="I3670" s="350"/>
      <c r="J3670" s="350" t="str">
        <f t="array" ref="J3670">IF(C3670="","",
  IF(LEFT(C3670,4)="2025",
    IFERROR(VLOOKUP(C3670,{'2025'!B:B,'2025'!A:A},2,FALSE),""),
    IF(LEFT(C3670,4)="2026",
      IFERROR(VLOOKUP(C3670,{'2026'!B:B,'2026'!A:A},2,FALSE),""),
      ""
    )
  )
)</f>
        <v/>
      </c>
    </row>
    <row r="3671" ht="22.5" customHeight="1">
      <c r="A3671" s="350"/>
      <c r="B3671" s="350"/>
      <c r="C3671" s="350"/>
      <c r="D3671" s="350"/>
      <c r="E3671" s="350"/>
      <c r="F3671" s="350"/>
      <c r="G3671" s="350"/>
      <c r="H3671" s="350"/>
      <c r="I3671" s="350"/>
      <c r="J3671" s="350" t="str">
        <f t="array" ref="J3671">IF(C3671="","",
  IF(LEFT(C3671,4)="2025",
    IFERROR(VLOOKUP(C3671,{'2025'!B:B,'2025'!A:A},2,FALSE),""),
    IF(LEFT(C3671,4)="2026",
      IFERROR(VLOOKUP(C3671,{'2026'!B:B,'2026'!A:A},2,FALSE),""),
      ""
    )
  )
)</f>
        <v/>
      </c>
    </row>
    <row r="3672" ht="22.5" customHeight="1">
      <c r="A3672" s="350"/>
      <c r="B3672" s="350"/>
      <c r="C3672" s="350"/>
      <c r="D3672" s="350"/>
      <c r="E3672" s="350"/>
      <c r="F3672" s="350"/>
      <c r="G3672" s="350"/>
      <c r="H3672" s="350"/>
      <c r="I3672" s="350"/>
      <c r="J3672" s="350" t="str">
        <f t="array" ref="J3672">IF(C3672="","",
  IF(LEFT(C3672,4)="2025",
    IFERROR(VLOOKUP(C3672,{'2025'!B:B,'2025'!A:A},2,FALSE),""),
    IF(LEFT(C3672,4)="2026",
      IFERROR(VLOOKUP(C3672,{'2026'!B:B,'2026'!A:A},2,FALSE),""),
      ""
    )
  )
)</f>
        <v/>
      </c>
    </row>
    <row r="3673" ht="22.5" customHeight="1">
      <c r="A3673" s="350"/>
      <c r="B3673" s="350"/>
      <c r="C3673" s="350"/>
      <c r="D3673" s="350"/>
      <c r="E3673" s="350"/>
      <c r="F3673" s="350"/>
      <c r="G3673" s="350"/>
      <c r="H3673" s="350"/>
      <c r="I3673" s="350"/>
      <c r="J3673" s="350" t="str">
        <f t="array" ref="J3673">IF(C3673="","",
  IF(LEFT(C3673,4)="2025",
    IFERROR(VLOOKUP(C3673,{'2025'!B:B,'2025'!A:A},2,FALSE),""),
    IF(LEFT(C3673,4)="2026",
      IFERROR(VLOOKUP(C3673,{'2026'!B:B,'2026'!A:A},2,FALSE),""),
      ""
    )
  )
)</f>
        <v/>
      </c>
    </row>
    <row r="3674" ht="22.5" customHeight="1">
      <c r="A3674" s="350"/>
      <c r="B3674" s="350"/>
      <c r="C3674" s="350"/>
      <c r="D3674" s="350"/>
      <c r="E3674" s="350"/>
      <c r="F3674" s="350"/>
      <c r="G3674" s="350"/>
      <c r="H3674" s="350"/>
      <c r="I3674" s="350"/>
      <c r="J3674" s="350" t="str">
        <f t="array" ref="J3674">IF(C3674="","",
  IF(LEFT(C3674,4)="2025",
    IFERROR(VLOOKUP(C3674,{'2025'!B:B,'2025'!A:A},2,FALSE),""),
    IF(LEFT(C3674,4)="2026",
      IFERROR(VLOOKUP(C3674,{'2026'!B:B,'2026'!A:A},2,FALSE),""),
      ""
    )
  )
)</f>
        <v/>
      </c>
    </row>
    <row r="3675" ht="22.5" customHeight="1">
      <c r="A3675" s="350"/>
      <c r="B3675" s="350"/>
      <c r="C3675" s="350"/>
      <c r="D3675" s="350"/>
      <c r="E3675" s="350"/>
      <c r="F3675" s="350"/>
      <c r="G3675" s="350"/>
      <c r="H3675" s="350"/>
      <c r="I3675" s="350"/>
      <c r="J3675" s="350" t="str">
        <f t="array" ref="J3675">IF(C3675="","",
  IF(LEFT(C3675,4)="2025",
    IFERROR(VLOOKUP(C3675,{'2025'!B:B,'2025'!A:A},2,FALSE),""),
    IF(LEFT(C3675,4)="2026",
      IFERROR(VLOOKUP(C3675,{'2026'!B:B,'2026'!A:A},2,FALSE),""),
      ""
    )
  )
)</f>
        <v/>
      </c>
    </row>
    <row r="3676" ht="22.5" customHeight="1">
      <c r="A3676" s="350"/>
      <c r="B3676" s="350"/>
      <c r="C3676" s="350"/>
      <c r="D3676" s="350"/>
      <c r="E3676" s="350"/>
      <c r="F3676" s="350"/>
      <c r="G3676" s="350"/>
      <c r="H3676" s="350"/>
      <c r="I3676" s="350"/>
      <c r="J3676" s="350" t="str">
        <f t="array" ref="J3676">IF(C3676="","",
  IF(LEFT(C3676,4)="2025",
    IFERROR(VLOOKUP(C3676,{'2025'!B:B,'2025'!A:A},2,FALSE),""),
    IF(LEFT(C3676,4)="2026",
      IFERROR(VLOOKUP(C3676,{'2026'!B:B,'2026'!A:A},2,FALSE),""),
      ""
    )
  )
)</f>
        <v/>
      </c>
    </row>
    <row r="3677" ht="22.5" customHeight="1">
      <c r="A3677" s="350"/>
      <c r="B3677" s="350"/>
      <c r="C3677" s="350"/>
      <c r="D3677" s="350"/>
      <c r="E3677" s="350"/>
      <c r="F3677" s="350"/>
      <c r="G3677" s="350"/>
      <c r="H3677" s="350"/>
      <c r="I3677" s="350"/>
      <c r="J3677" s="350" t="str">
        <f t="array" ref="J3677">IF(C3677="","",
  IF(LEFT(C3677,4)="2025",
    IFERROR(VLOOKUP(C3677,{'2025'!B:B,'2025'!A:A},2,FALSE),""),
    IF(LEFT(C3677,4)="2026",
      IFERROR(VLOOKUP(C3677,{'2026'!B:B,'2026'!A:A},2,FALSE),""),
      ""
    )
  )
)</f>
        <v/>
      </c>
    </row>
    <row r="3678" ht="22.5" customHeight="1">
      <c r="A3678" s="350"/>
      <c r="B3678" s="350"/>
      <c r="C3678" s="350"/>
      <c r="D3678" s="350"/>
      <c r="E3678" s="350"/>
      <c r="F3678" s="350"/>
      <c r="G3678" s="350"/>
      <c r="H3678" s="350"/>
      <c r="I3678" s="350"/>
      <c r="J3678" s="350" t="str">
        <f t="array" ref="J3678">IF(C3678="","",
  IF(LEFT(C3678,4)="2025",
    IFERROR(VLOOKUP(C3678,{'2025'!B:B,'2025'!A:A},2,FALSE),""),
    IF(LEFT(C3678,4)="2026",
      IFERROR(VLOOKUP(C3678,{'2026'!B:B,'2026'!A:A},2,FALSE),""),
      ""
    )
  )
)</f>
        <v/>
      </c>
    </row>
    <row r="3679" ht="22.5" customHeight="1">
      <c r="A3679" s="350"/>
      <c r="B3679" s="350"/>
      <c r="C3679" s="350"/>
      <c r="D3679" s="350"/>
      <c r="E3679" s="350"/>
      <c r="F3679" s="350"/>
      <c r="G3679" s="350"/>
      <c r="H3679" s="350"/>
      <c r="I3679" s="350"/>
      <c r="J3679" s="350" t="str">
        <f t="array" ref="J3679">IF(C3679="","",
  IF(LEFT(C3679,4)="2025",
    IFERROR(VLOOKUP(C3679,{'2025'!B:B,'2025'!A:A},2,FALSE),""),
    IF(LEFT(C3679,4)="2026",
      IFERROR(VLOOKUP(C3679,{'2026'!B:B,'2026'!A:A},2,FALSE),""),
      ""
    )
  )
)</f>
        <v/>
      </c>
    </row>
    <row r="3680" ht="22.5" customHeight="1">
      <c r="A3680" s="350"/>
      <c r="B3680" s="350"/>
      <c r="C3680" s="350"/>
      <c r="D3680" s="350"/>
      <c r="E3680" s="350"/>
      <c r="F3680" s="350"/>
      <c r="G3680" s="350"/>
      <c r="H3680" s="350"/>
      <c r="I3680" s="350"/>
      <c r="J3680" s="350" t="str">
        <f t="array" ref="J3680">IF(C3680="","",
  IF(LEFT(C3680,4)="2025",
    IFERROR(VLOOKUP(C3680,{'2025'!B:B,'2025'!A:A},2,FALSE),""),
    IF(LEFT(C3680,4)="2026",
      IFERROR(VLOOKUP(C3680,{'2026'!B:B,'2026'!A:A},2,FALSE),""),
      ""
    )
  )
)</f>
        <v/>
      </c>
    </row>
    <row r="3681" ht="22.5" customHeight="1">
      <c r="A3681" s="350"/>
      <c r="B3681" s="350"/>
      <c r="C3681" s="350"/>
      <c r="D3681" s="350"/>
      <c r="E3681" s="350"/>
      <c r="F3681" s="350"/>
      <c r="G3681" s="350"/>
      <c r="H3681" s="350"/>
      <c r="I3681" s="350"/>
      <c r="J3681" s="350" t="str">
        <f t="array" ref="J3681">IF(C3681="","",
  IF(LEFT(C3681,4)="2025",
    IFERROR(VLOOKUP(C3681,{'2025'!B:B,'2025'!A:A},2,FALSE),""),
    IF(LEFT(C3681,4)="2026",
      IFERROR(VLOOKUP(C3681,{'2026'!B:B,'2026'!A:A},2,FALSE),""),
      ""
    )
  )
)</f>
        <v/>
      </c>
    </row>
    <row r="3682" ht="22.5" customHeight="1">
      <c r="A3682" s="350"/>
      <c r="B3682" s="350"/>
      <c r="C3682" s="350"/>
      <c r="D3682" s="350"/>
      <c r="E3682" s="350"/>
      <c r="F3682" s="350"/>
      <c r="G3682" s="350"/>
      <c r="H3682" s="350"/>
      <c r="I3682" s="350"/>
      <c r="J3682" s="350" t="str">
        <f t="array" ref="J3682">IF(C3682="","",
  IF(LEFT(C3682,4)="2025",
    IFERROR(VLOOKUP(C3682,{'2025'!B:B,'2025'!A:A},2,FALSE),""),
    IF(LEFT(C3682,4)="2026",
      IFERROR(VLOOKUP(C3682,{'2026'!B:B,'2026'!A:A},2,FALSE),""),
      ""
    )
  )
)</f>
        <v/>
      </c>
    </row>
    <row r="3683" ht="22.5" customHeight="1">
      <c r="A3683" s="350"/>
      <c r="B3683" s="350"/>
      <c r="C3683" s="350"/>
      <c r="D3683" s="350"/>
      <c r="E3683" s="350"/>
      <c r="F3683" s="350"/>
      <c r="G3683" s="350"/>
      <c r="H3683" s="350"/>
      <c r="I3683" s="350"/>
      <c r="J3683" s="350" t="str">
        <f t="array" ref="J3683">IF(C3683="","",
  IF(LEFT(C3683,4)="2025",
    IFERROR(VLOOKUP(C3683,{'2025'!B:B,'2025'!A:A},2,FALSE),""),
    IF(LEFT(C3683,4)="2026",
      IFERROR(VLOOKUP(C3683,{'2026'!B:B,'2026'!A:A},2,FALSE),""),
      ""
    )
  )
)</f>
        <v/>
      </c>
    </row>
    <row r="3684" ht="22.5" customHeight="1">
      <c r="A3684" s="350"/>
      <c r="B3684" s="350"/>
      <c r="C3684" s="350"/>
      <c r="D3684" s="350"/>
      <c r="E3684" s="350"/>
      <c r="F3684" s="350"/>
      <c r="G3684" s="350"/>
      <c r="H3684" s="350"/>
      <c r="I3684" s="350"/>
      <c r="J3684" s="350" t="str">
        <f t="array" ref="J3684">IF(C3684="","",
  IF(LEFT(C3684,4)="2025",
    IFERROR(VLOOKUP(C3684,{'2025'!B:B,'2025'!A:A},2,FALSE),""),
    IF(LEFT(C3684,4)="2026",
      IFERROR(VLOOKUP(C3684,{'2026'!B:B,'2026'!A:A},2,FALSE),""),
      ""
    )
  )
)</f>
        <v/>
      </c>
    </row>
    <row r="3685" ht="22.5" customHeight="1">
      <c r="A3685" s="350"/>
      <c r="B3685" s="350"/>
      <c r="C3685" s="350"/>
      <c r="D3685" s="350"/>
      <c r="E3685" s="350"/>
      <c r="F3685" s="350"/>
      <c r="G3685" s="350"/>
      <c r="H3685" s="350"/>
      <c r="I3685" s="350"/>
      <c r="J3685" s="350" t="str">
        <f t="array" ref="J3685">IF(C3685="","",
  IF(LEFT(C3685,4)="2025",
    IFERROR(VLOOKUP(C3685,{'2025'!B:B,'2025'!A:A},2,FALSE),""),
    IF(LEFT(C3685,4)="2026",
      IFERROR(VLOOKUP(C3685,{'2026'!B:B,'2026'!A:A},2,FALSE),""),
      ""
    )
  )
)</f>
        <v/>
      </c>
    </row>
    <row r="3686" ht="22.5" customHeight="1">
      <c r="A3686" s="350"/>
      <c r="B3686" s="350"/>
      <c r="C3686" s="350"/>
      <c r="D3686" s="350"/>
      <c r="E3686" s="350"/>
      <c r="F3686" s="350"/>
      <c r="G3686" s="350"/>
      <c r="H3686" s="350"/>
      <c r="I3686" s="350"/>
      <c r="J3686" s="350" t="str">
        <f t="array" ref="J3686">IF(C3686="","",
  IF(LEFT(C3686,4)="2025",
    IFERROR(VLOOKUP(C3686,{'2025'!B:B,'2025'!A:A},2,FALSE),""),
    IF(LEFT(C3686,4)="2026",
      IFERROR(VLOOKUP(C3686,{'2026'!B:B,'2026'!A:A},2,FALSE),""),
      ""
    )
  )
)</f>
        <v/>
      </c>
    </row>
    <row r="3687" ht="22.5" customHeight="1">
      <c r="A3687" s="350"/>
      <c r="B3687" s="350"/>
      <c r="C3687" s="350"/>
      <c r="D3687" s="350"/>
      <c r="E3687" s="350"/>
      <c r="F3687" s="350"/>
      <c r="G3687" s="350"/>
      <c r="H3687" s="350"/>
      <c r="I3687" s="350"/>
      <c r="J3687" s="350" t="str">
        <f t="array" ref="J3687">IF(C3687="","",
  IF(LEFT(C3687,4)="2025",
    IFERROR(VLOOKUP(C3687,{'2025'!B:B,'2025'!A:A},2,FALSE),""),
    IF(LEFT(C3687,4)="2026",
      IFERROR(VLOOKUP(C3687,{'2026'!B:B,'2026'!A:A},2,FALSE),""),
      ""
    )
  )
)</f>
        <v/>
      </c>
    </row>
    <row r="3688" ht="22.5" customHeight="1">
      <c r="A3688" s="350"/>
      <c r="B3688" s="350"/>
      <c r="C3688" s="350"/>
      <c r="D3688" s="350"/>
      <c r="E3688" s="350"/>
      <c r="F3688" s="350"/>
      <c r="G3688" s="350"/>
      <c r="H3688" s="350"/>
      <c r="I3688" s="350"/>
      <c r="J3688" s="350" t="str">
        <f t="array" ref="J3688">IF(C3688="","",
  IF(LEFT(C3688,4)="2025",
    IFERROR(VLOOKUP(C3688,{'2025'!B:B,'2025'!A:A},2,FALSE),""),
    IF(LEFT(C3688,4)="2026",
      IFERROR(VLOOKUP(C3688,{'2026'!B:B,'2026'!A:A},2,FALSE),""),
      ""
    )
  )
)</f>
        <v/>
      </c>
    </row>
    <row r="3689" ht="22.5" customHeight="1">
      <c r="A3689" s="350"/>
      <c r="B3689" s="350"/>
      <c r="C3689" s="350"/>
      <c r="D3689" s="350"/>
      <c r="E3689" s="350"/>
      <c r="F3689" s="350"/>
      <c r="G3689" s="350"/>
      <c r="H3689" s="350"/>
      <c r="I3689" s="350"/>
      <c r="J3689" s="350" t="str">
        <f t="array" ref="J3689">IF(C3689="","",
  IF(LEFT(C3689,4)="2025",
    IFERROR(VLOOKUP(C3689,{'2025'!B:B,'2025'!A:A},2,FALSE),""),
    IF(LEFT(C3689,4)="2026",
      IFERROR(VLOOKUP(C3689,{'2026'!B:B,'2026'!A:A},2,FALSE),""),
      ""
    )
  )
)</f>
        <v/>
      </c>
    </row>
    <row r="3690" ht="22.5" customHeight="1">
      <c r="A3690" s="350"/>
      <c r="B3690" s="350"/>
      <c r="C3690" s="350"/>
      <c r="D3690" s="350"/>
      <c r="E3690" s="350"/>
      <c r="F3690" s="350"/>
      <c r="G3690" s="350"/>
      <c r="H3690" s="350"/>
      <c r="I3690" s="350"/>
      <c r="J3690" s="350" t="str">
        <f t="array" ref="J3690">IF(C3690="","",
  IF(LEFT(C3690,4)="2025",
    IFERROR(VLOOKUP(C3690,{'2025'!B:B,'2025'!A:A},2,FALSE),""),
    IF(LEFT(C3690,4)="2026",
      IFERROR(VLOOKUP(C3690,{'2026'!B:B,'2026'!A:A},2,FALSE),""),
      ""
    )
  )
)</f>
        <v/>
      </c>
    </row>
    <row r="3691" ht="22.5" customHeight="1">
      <c r="A3691" s="350"/>
      <c r="B3691" s="350"/>
      <c r="C3691" s="350"/>
      <c r="D3691" s="350"/>
      <c r="E3691" s="350"/>
      <c r="F3691" s="350"/>
      <c r="G3691" s="350"/>
      <c r="H3691" s="350"/>
      <c r="I3691" s="350"/>
      <c r="J3691" s="350" t="str">
        <f t="array" ref="J3691">IF(C3691="","",
  IF(LEFT(C3691,4)="2025",
    IFERROR(VLOOKUP(C3691,{'2025'!B:B,'2025'!A:A},2,FALSE),""),
    IF(LEFT(C3691,4)="2026",
      IFERROR(VLOOKUP(C3691,{'2026'!B:B,'2026'!A:A},2,FALSE),""),
      ""
    )
  )
)</f>
        <v/>
      </c>
    </row>
    <row r="3692" ht="22.5" customHeight="1">
      <c r="A3692" s="350"/>
      <c r="B3692" s="350"/>
      <c r="C3692" s="350"/>
      <c r="D3692" s="350"/>
      <c r="E3692" s="350"/>
      <c r="F3692" s="350"/>
      <c r="G3692" s="350"/>
      <c r="H3692" s="350"/>
      <c r="I3692" s="350"/>
      <c r="J3692" s="350" t="str">
        <f t="array" ref="J3692">IF(C3692="","",
  IF(LEFT(C3692,4)="2025",
    IFERROR(VLOOKUP(C3692,{'2025'!B:B,'2025'!A:A},2,FALSE),""),
    IF(LEFT(C3692,4)="2026",
      IFERROR(VLOOKUP(C3692,{'2026'!B:B,'2026'!A:A},2,FALSE),""),
      ""
    )
  )
)</f>
        <v/>
      </c>
    </row>
    <row r="3693" ht="22.5" customHeight="1">
      <c r="A3693" s="350"/>
      <c r="B3693" s="350"/>
      <c r="C3693" s="350"/>
      <c r="D3693" s="350"/>
      <c r="E3693" s="350"/>
      <c r="F3693" s="350"/>
      <c r="G3693" s="350"/>
      <c r="H3693" s="350"/>
      <c r="I3693" s="350"/>
      <c r="J3693" s="350" t="str">
        <f t="array" ref="J3693">IF(C3693="","",
  IF(LEFT(C3693,4)="2025",
    IFERROR(VLOOKUP(C3693,{'2025'!B:B,'2025'!A:A},2,FALSE),""),
    IF(LEFT(C3693,4)="2026",
      IFERROR(VLOOKUP(C3693,{'2026'!B:B,'2026'!A:A},2,FALSE),""),
      ""
    )
  )
)</f>
        <v/>
      </c>
    </row>
    <row r="3694" ht="22.5" customHeight="1">
      <c r="A3694" s="350"/>
      <c r="B3694" s="350"/>
      <c r="C3694" s="350"/>
      <c r="D3694" s="350"/>
      <c r="E3694" s="350"/>
      <c r="F3694" s="350"/>
      <c r="G3694" s="350"/>
      <c r="H3694" s="350"/>
      <c r="I3694" s="350"/>
      <c r="J3694" s="350" t="str">
        <f t="array" ref="J3694">IF(C3694="","",
  IF(LEFT(C3694,4)="2025",
    IFERROR(VLOOKUP(C3694,{'2025'!B:B,'2025'!A:A},2,FALSE),""),
    IF(LEFT(C3694,4)="2026",
      IFERROR(VLOOKUP(C3694,{'2026'!B:B,'2026'!A:A},2,FALSE),""),
      ""
    )
  )
)</f>
        <v/>
      </c>
    </row>
    <row r="3695" ht="22.5" customHeight="1">
      <c r="A3695" s="350"/>
      <c r="B3695" s="350"/>
      <c r="C3695" s="350"/>
      <c r="D3695" s="350"/>
      <c r="E3695" s="350"/>
      <c r="F3695" s="350"/>
      <c r="G3695" s="350"/>
      <c r="H3695" s="350"/>
      <c r="I3695" s="350"/>
      <c r="J3695" s="350" t="str">
        <f t="array" ref="J3695">IF(C3695="","",
  IF(LEFT(C3695,4)="2025",
    IFERROR(VLOOKUP(C3695,{'2025'!B:B,'2025'!A:A},2,FALSE),""),
    IF(LEFT(C3695,4)="2026",
      IFERROR(VLOOKUP(C3695,{'2026'!B:B,'2026'!A:A},2,FALSE),""),
      ""
    )
  )
)</f>
        <v/>
      </c>
    </row>
    <row r="3696" ht="22.5" customHeight="1">
      <c r="A3696" s="350"/>
      <c r="B3696" s="350"/>
      <c r="C3696" s="350"/>
      <c r="D3696" s="350"/>
      <c r="E3696" s="350"/>
      <c r="F3696" s="350"/>
      <c r="G3696" s="350"/>
      <c r="H3696" s="350"/>
      <c r="I3696" s="350"/>
      <c r="J3696" s="350" t="str">
        <f t="array" ref="J3696">IF(C3696="","",
  IF(LEFT(C3696,4)="2025",
    IFERROR(VLOOKUP(C3696,{'2025'!B:B,'2025'!A:A},2,FALSE),""),
    IF(LEFT(C3696,4)="2026",
      IFERROR(VLOOKUP(C3696,{'2026'!B:B,'2026'!A:A},2,FALSE),""),
      ""
    )
  )
)</f>
        <v/>
      </c>
    </row>
    <row r="3697" ht="22.5" customHeight="1">
      <c r="A3697" s="350"/>
      <c r="B3697" s="350"/>
      <c r="C3697" s="350"/>
      <c r="D3697" s="350"/>
      <c r="E3697" s="350"/>
      <c r="F3697" s="350"/>
      <c r="G3697" s="350"/>
      <c r="H3697" s="350"/>
      <c r="I3697" s="350"/>
      <c r="J3697" s="350" t="str">
        <f t="array" ref="J3697">IF(C3697="","",
  IF(LEFT(C3697,4)="2025",
    IFERROR(VLOOKUP(C3697,{'2025'!B:B,'2025'!A:A},2,FALSE),""),
    IF(LEFT(C3697,4)="2026",
      IFERROR(VLOOKUP(C3697,{'2026'!B:B,'2026'!A:A},2,FALSE),""),
      ""
    )
  )
)</f>
        <v/>
      </c>
    </row>
    <row r="3698" ht="22.5" customHeight="1">
      <c r="A3698" s="350"/>
      <c r="B3698" s="350"/>
      <c r="C3698" s="350"/>
      <c r="D3698" s="350"/>
      <c r="E3698" s="350"/>
      <c r="F3698" s="350"/>
      <c r="G3698" s="350"/>
      <c r="H3698" s="350"/>
      <c r="I3698" s="350"/>
      <c r="J3698" s="350" t="str">
        <f t="array" ref="J3698">IF(C3698="","",
  IF(LEFT(C3698,4)="2025",
    IFERROR(VLOOKUP(C3698,{'2025'!B:B,'2025'!A:A},2,FALSE),""),
    IF(LEFT(C3698,4)="2026",
      IFERROR(VLOOKUP(C3698,{'2026'!B:B,'2026'!A:A},2,FALSE),""),
      ""
    )
  )
)</f>
        <v/>
      </c>
    </row>
    <row r="3699" ht="22.5" customHeight="1">
      <c r="A3699" s="350"/>
      <c r="B3699" s="350"/>
      <c r="C3699" s="350"/>
      <c r="D3699" s="350"/>
      <c r="E3699" s="350"/>
      <c r="F3699" s="350"/>
      <c r="G3699" s="350"/>
      <c r="H3699" s="350"/>
      <c r="I3699" s="350"/>
      <c r="J3699" s="350" t="str">
        <f t="array" ref="J3699">IF(C3699="","",
  IF(LEFT(C3699,4)="2025",
    IFERROR(VLOOKUP(C3699,{'2025'!B:B,'2025'!A:A},2,FALSE),""),
    IF(LEFT(C3699,4)="2026",
      IFERROR(VLOOKUP(C3699,{'2026'!B:B,'2026'!A:A},2,FALSE),""),
      ""
    )
  )
)</f>
        <v/>
      </c>
    </row>
    <row r="3700" ht="22.5" customHeight="1">
      <c r="A3700" s="350"/>
      <c r="B3700" s="350"/>
      <c r="C3700" s="350"/>
      <c r="D3700" s="350"/>
      <c r="E3700" s="350"/>
      <c r="F3700" s="350"/>
      <c r="G3700" s="350"/>
      <c r="H3700" s="350"/>
      <c r="I3700" s="350"/>
      <c r="J3700" s="350" t="str">
        <f t="array" ref="J3700">IF(C3700="","",
  IF(LEFT(C3700,4)="2025",
    IFERROR(VLOOKUP(C3700,{'2025'!B:B,'2025'!A:A},2,FALSE),""),
    IF(LEFT(C3700,4)="2026",
      IFERROR(VLOOKUP(C3700,{'2026'!B:B,'2026'!A:A},2,FALSE),""),
      ""
    )
  )
)</f>
        <v/>
      </c>
    </row>
    <row r="3701" ht="22.5" customHeight="1">
      <c r="A3701" s="350"/>
      <c r="B3701" s="350"/>
      <c r="C3701" s="350"/>
      <c r="D3701" s="350"/>
      <c r="E3701" s="350"/>
      <c r="F3701" s="350"/>
      <c r="G3701" s="350"/>
      <c r="H3701" s="350"/>
      <c r="I3701" s="350"/>
      <c r="J3701" s="350" t="str">
        <f t="array" ref="J3701">IF(C3701="","",
  IF(LEFT(C3701,4)="2025",
    IFERROR(VLOOKUP(C3701,{'2025'!B:B,'2025'!A:A},2,FALSE),""),
    IF(LEFT(C3701,4)="2026",
      IFERROR(VLOOKUP(C3701,{'2026'!B:B,'2026'!A:A},2,FALSE),""),
      ""
    )
  )
)</f>
        <v/>
      </c>
    </row>
    <row r="3702" ht="22.5" customHeight="1">
      <c r="A3702" s="350"/>
      <c r="B3702" s="350"/>
      <c r="C3702" s="350"/>
      <c r="D3702" s="350"/>
      <c r="E3702" s="350"/>
      <c r="F3702" s="350"/>
      <c r="G3702" s="350"/>
      <c r="H3702" s="350"/>
      <c r="I3702" s="350"/>
      <c r="J3702" s="350" t="str">
        <f t="array" ref="J3702">IF(C3702="","",
  IF(LEFT(C3702,4)="2025",
    IFERROR(VLOOKUP(C3702,{'2025'!B:B,'2025'!A:A},2,FALSE),""),
    IF(LEFT(C3702,4)="2026",
      IFERROR(VLOOKUP(C3702,{'2026'!B:B,'2026'!A:A},2,FALSE),""),
      ""
    )
  )
)</f>
        <v/>
      </c>
    </row>
    <row r="3703" ht="22.5" customHeight="1">
      <c r="A3703" s="350"/>
      <c r="B3703" s="350"/>
      <c r="C3703" s="350"/>
      <c r="D3703" s="350"/>
      <c r="E3703" s="350"/>
      <c r="F3703" s="350"/>
      <c r="G3703" s="350"/>
      <c r="H3703" s="350"/>
      <c r="I3703" s="350"/>
      <c r="J3703" s="350" t="str">
        <f t="array" ref="J3703">IF(C3703="","",
  IF(LEFT(C3703,4)="2025",
    IFERROR(VLOOKUP(C3703,{'2025'!B:B,'2025'!A:A},2,FALSE),""),
    IF(LEFT(C3703,4)="2026",
      IFERROR(VLOOKUP(C3703,{'2026'!B:B,'2026'!A:A},2,FALSE),""),
      ""
    )
  )
)</f>
        <v/>
      </c>
    </row>
    <row r="3704" ht="22.5" customHeight="1">
      <c r="A3704" s="350"/>
      <c r="B3704" s="350"/>
      <c r="C3704" s="350"/>
      <c r="D3704" s="350"/>
      <c r="E3704" s="350"/>
      <c r="F3704" s="350"/>
      <c r="G3704" s="350"/>
      <c r="H3704" s="350"/>
      <c r="I3704" s="350"/>
      <c r="J3704" s="350" t="str">
        <f t="array" ref="J3704">IF(C3704="","",
  IF(LEFT(C3704,4)="2025",
    IFERROR(VLOOKUP(C3704,{'2025'!B:B,'2025'!A:A},2,FALSE),""),
    IF(LEFT(C3704,4)="2026",
      IFERROR(VLOOKUP(C3704,{'2026'!B:B,'2026'!A:A},2,FALSE),""),
      ""
    )
  )
)</f>
        <v/>
      </c>
    </row>
    <row r="3705" ht="22.5" customHeight="1">
      <c r="A3705" s="350"/>
      <c r="B3705" s="350"/>
      <c r="C3705" s="350"/>
      <c r="D3705" s="350"/>
      <c r="E3705" s="350"/>
      <c r="F3705" s="350"/>
      <c r="G3705" s="350"/>
      <c r="H3705" s="350"/>
      <c r="I3705" s="350"/>
      <c r="J3705" s="350" t="str">
        <f t="array" ref="J3705">IF(C3705="","",
  IF(LEFT(C3705,4)="2025",
    IFERROR(VLOOKUP(C3705,{'2025'!B:B,'2025'!A:A},2,FALSE),""),
    IF(LEFT(C3705,4)="2026",
      IFERROR(VLOOKUP(C3705,{'2026'!B:B,'2026'!A:A},2,FALSE),""),
      ""
    )
  )
)</f>
        <v/>
      </c>
    </row>
    <row r="3706" ht="22.5" customHeight="1">
      <c r="A3706" s="350"/>
      <c r="B3706" s="350"/>
      <c r="C3706" s="350"/>
      <c r="D3706" s="350"/>
      <c r="E3706" s="350"/>
      <c r="F3706" s="350"/>
      <c r="G3706" s="350"/>
      <c r="H3706" s="350"/>
      <c r="I3706" s="350"/>
      <c r="J3706" s="350" t="str">
        <f t="array" ref="J3706">IF(C3706="","",
  IF(LEFT(C3706,4)="2025",
    IFERROR(VLOOKUP(C3706,{'2025'!B:B,'2025'!A:A},2,FALSE),""),
    IF(LEFT(C3706,4)="2026",
      IFERROR(VLOOKUP(C3706,{'2026'!B:B,'2026'!A:A},2,FALSE),""),
      ""
    )
  )
)</f>
        <v/>
      </c>
    </row>
    <row r="3707" ht="22.5" customHeight="1">
      <c r="A3707" s="350"/>
      <c r="B3707" s="350"/>
      <c r="C3707" s="350"/>
      <c r="D3707" s="350"/>
      <c r="E3707" s="350"/>
      <c r="F3707" s="350"/>
      <c r="G3707" s="350"/>
      <c r="H3707" s="350"/>
      <c r="I3707" s="350"/>
      <c r="J3707" s="350" t="str">
        <f t="array" ref="J3707">IF(C3707="","",
  IF(LEFT(C3707,4)="2025",
    IFERROR(VLOOKUP(C3707,{'2025'!B:B,'2025'!A:A},2,FALSE),""),
    IF(LEFT(C3707,4)="2026",
      IFERROR(VLOOKUP(C3707,{'2026'!B:B,'2026'!A:A},2,FALSE),""),
      ""
    )
  )
)</f>
        <v/>
      </c>
    </row>
    <row r="3708" ht="22.5" customHeight="1">
      <c r="A3708" s="350"/>
      <c r="B3708" s="350"/>
      <c r="C3708" s="350"/>
      <c r="D3708" s="350"/>
      <c r="E3708" s="350"/>
      <c r="F3708" s="350"/>
      <c r="G3708" s="350"/>
      <c r="H3708" s="350"/>
      <c r="I3708" s="350"/>
      <c r="J3708" s="350" t="str">
        <f t="array" ref="J3708">IF(C3708="","",
  IF(LEFT(C3708,4)="2025",
    IFERROR(VLOOKUP(C3708,{'2025'!B:B,'2025'!A:A},2,FALSE),""),
    IF(LEFT(C3708,4)="2026",
      IFERROR(VLOOKUP(C3708,{'2026'!B:B,'2026'!A:A},2,FALSE),""),
      ""
    )
  )
)</f>
        <v/>
      </c>
    </row>
    <row r="3709" ht="22.5" customHeight="1">
      <c r="A3709" s="350"/>
      <c r="B3709" s="350"/>
      <c r="C3709" s="350"/>
      <c r="D3709" s="350"/>
      <c r="E3709" s="350"/>
      <c r="F3709" s="350"/>
      <c r="G3709" s="350"/>
      <c r="H3709" s="350"/>
      <c r="I3709" s="350"/>
      <c r="J3709" s="350" t="str">
        <f t="array" ref="J3709">IF(C3709="","",
  IF(LEFT(C3709,4)="2025",
    IFERROR(VLOOKUP(C3709,{'2025'!B:B,'2025'!A:A},2,FALSE),""),
    IF(LEFT(C3709,4)="2026",
      IFERROR(VLOOKUP(C3709,{'2026'!B:B,'2026'!A:A},2,FALSE),""),
      ""
    )
  )
)</f>
        <v/>
      </c>
    </row>
    <row r="3710" ht="22.5" customHeight="1">
      <c r="A3710" s="350"/>
      <c r="B3710" s="350"/>
      <c r="C3710" s="350"/>
      <c r="D3710" s="350"/>
      <c r="E3710" s="350"/>
      <c r="F3710" s="350"/>
      <c r="G3710" s="350"/>
      <c r="H3710" s="350"/>
      <c r="I3710" s="350"/>
      <c r="J3710" s="350" t="str">
        <f t="array" ref="J3710">IF(C3710="","",
  IF(LEFT(C3710,4)="2025",
    IFERROR(VLOOKUP(C3710,{'2025'!B:B,'2025'!A:A},2,FALSE),""),
    IF(LEFT(C3710,4)="2026",
      IFERROR(VLOOKUP(C3710,{'2026'!B:B,'2026'!A:A},2,FALSE),""),
      ""
    )
  )
)</f>
        <v/>
      </c>
    </row>
    <row r="3711" ht="22.5" customHeight="1">
      <c r="A3711" s="350"/>
      <c r="B3711" s="350"/>
      <c r="C3711" s="350"/>
      <c r="D3711" s="350"/>
      <c r="E3711" s="350"/>
      <c r="F3711" s="350"/>
      <c r="G3711" s="350"/>
      <c r="H3711" s="350"/>
      <c r="I3711" s="350"/>
      <c r="J3711" s="350" t="str">
        <f t="array" ref="J3711">IF(C3711="","",
  IF(LEFT(C3711,4)="2025",
    IFERROR(VLOOKUP(C3711,{'2025'!B:B,'2025'!A:A},2,FALSE),""),
    IF(LEFT(C3711,4)="2026",
      IFERROR(VLOOKUP(C3711,{'2026'!B:B,'2026'!A:A},2,FALSE),""),
      ""
    )
  )
)</f>
        <v/>
      </c>
    </row>
    <row r="3712" ht="22.5" customHeight="1">
      <c r="A3712" s="350"/>
      <c r="B3712" s="350"/>
      <c r="C3712" s="350"/>
      <c r="D3712" s="350"/>
      <c r="E3712" s="350"/>
      <c r="F3712" s="350"/>
      <c r="G3712" s="350"/>
      <c r="H3712" s="350"/>
      <c r="I3712" s="350"/>
      <c r="J3712" s="350" t="str">
        <f t="array" ref="J3712">IF(C3712="","",
  IF(LEFT(C3712,4)="2025",
    IFERROR(VLOOKUP(C3712,{'2025'!B:B,'2025'!A:A},2,FALSE),""),
    IF(LEFT(C3712,4)="2026",
      IFERROR(VLOOKUP(C3712,{'2026'!B:B,'2026'!A:A},2,FALSE),""),
      ""
    )
  )
)</f>
        <v/>
      </c>
    </row>
    <row r="3713" ht="22.5" customHeight="1">
      <c r="A3713" s="350"/>
      <c r="B3713" s="350"/>
      <c r="C3713" s="350"/>
      <c r="D3713" s="350"/>
      <c r="E3713" s="350"/>
      <c r="F3713" s="350"/>
      <c r="G3713" s="350"/>
      <c r="H3713" s="350"/>
      <c r="I3713" s="350"/>
      <c r="J3713" s="350" t="str">
        <f t="array" ref="J3713">IF(C3713="","",
  IF(LEFT(C3713,4)="2025",
    IFERROR(VLOOKUP(C3713,{'2025'!B:B,'2025'!A:A},2,FALSE),""),
    IF(LEFT(C3713,4)="2026",
      IFERROR(VLOOKUP(C3713,{'2026'!B:B,'2026'!A:A},2,FALSE),""),
      ""
    )
  )
)</f>
        <v/>
      </c>
    </row>
    <row r="3714" ht="22.5" customHeight="1">
      <c r="A3714" s="350"/>
      <c r="B3714" s="350"/>
      <c r="C3714" s="350"/>
      <c r="D3714" s="350"/>
      <c r="E3714" s="350"/>
      <c r="F3714" s="350"/>
      <c r="G3714" s="350"/>
      <c r="H3714" s="350"/>
      <c r="I3714" s="350"/>
      <c r="J3714" s="350" t="str">
        <f t="array" ref="J3714">IF(C3714="","",
  IF(LEFT(C3714,4)="2025",
    IFERROR(VLOOKUP(C3714,{'2025'!B:B,'2025'!A:A},2,FALSE),""),
    IF(LEFT(C3714,4)="2026",
      IFERROR(VLOOKUP(C3714,{'2026'!B:B,'2026'!A:A},2,FALSE),""),
      ""
    )
  )
)</f>
        <v/>
      </c>
    </row>
    <row r="3715" ht="22.5" customHeight="1">
      <c r="A3715" s="350"/>
      <c r="B3715" s="350"/>
      <c r="C3715" s="350"/>
      <c r="D3715" s="350"/>
      <c r="E3715" s="350"/>
      <c r="F3715" s="350"/>
      <c r="G3715" s="350"/>
      <c r="H3715" s="350"/>
      <c r="I3715" s="350"/>
      <c r="J3715" s="350" t="str">
        <f t="array" ref="J3715">IF(C3715="","",
  IF(LEFT(C3715,4)="2025",
    IFERROR(VLOOKUP(C3715,{'2025'!B:B,'2025'!A:A},2,FALSE),""),
    IF(LEFT(C3715,4)="2026",
      IFERROR(VLOOKUP(C3715,{'2026'!B:B,'2026'!A:A},2,FALSE),""),
      ""
    )
  )
)</f>
        <v/>
      </c>
    </row>
    <row r="3716" ht="22.5" customHeight="1">
      <c r="A3716" s="350"/>
      <c r="B3716" s="350"/>
      <c r="C3716" s="350"/>
      <c r="D3716" s="350"/>
      <c r="E3716" s="350"/>
      <c r="F3716" s="350"/>
      <c r="G3716" s="350"/>
      <c r="H3716" s="350"/>
      <c r="I3716" s="350"/>
      <c r="J3716" s="350" t="str">
        <f t="array" ref="J3716">IF(C3716="","",
  IF(LEFT(C3716,4)="2025",
    IFERROR(VLOOKUP(C3716,{'2025'!B:B,'2025'!A:A},2,FALSE),""),
    IF(LEFT(C3716,4)="2026",
      IFERROR(VLOOKUP(C3716,{'2026'!B:B,'2026'!A:A},2,FALSE),""),
      ""
    )
  )
)</f>
        <v/>
      </c>
    </row>
    <row r="3717" ht="22.5" customHeight="1">
      <c r="A3717" s="350"/>
      <c r="B3717" s="350"/>
      <c r="C3717" s="350"/>
      <c r="D3717" s="350"/>
      <c r="E3717" s="350"/>
      <c r="F3717" s="350"/>
      <c r="G3717" s="350"/>
      <c r="H3717" s="350"/>
      <c r="I3717" s="350"/>
      <c r="J3717" s="350" t="str">
        <f t="array" ref="J3717">IF(C3717="","",
  IF(LEFT(C3717,4)="2025",
    IFERROR(VLOOKUP(C3717,{'2025'!B:B,'2025'!A:A},2,FALSE),""),
    IF(LEFT(C3717,4)="2026",
      IFERROR(VLOOKUP(C3717,{'2026'!B:B,'2026'!A:A},2,FALSE),""),
      ""
    )
  )
)</f>
        <v/>
      </c>
    </row>
    <row r="3718" ht="22.5" customHeight="1">
      <c r="A3718" s="350"/>
      <c r="B3718" s="350"/>
      <c r="C3718" s="350"/>
      <c r="D3718" s="350"/>
      <c r="E3718" s="350"/>
      <c r="F3718" s="350"/>
      <c r="G3718" s="350"/>
      <c r="H3718" s="350"/>
      <c r="I3718" s="350"/>
      <c r="J3718" s="350" t="str">
        <f t="array" ref="J3718">IF(C3718="","",
  IF(LEFT(C3718,4)="2025",
    IFERROR(VLOOKUP(C3718,{'2025'!B:B,'2025'!A:A},2,FALSE),""),
    IF(LEFT(C3718,4)="2026",
      IFERROR(VLOOKUP(C3718,{'2026'!B:B,'2026'!A:A},2,FALSE),""),
      ""
    )
  )
)</f>
        <v/>
      </c>
    </row>
    <row r="3719" ht="22.5" customHeight="1">
      <c r="A3719" s="350"/>
      <c r="B3719" s="350"/>
      <c r="C3719" s="350"/>
      <c r="D3719" s="350"/>
      <c r="E3719" s="350"/>
      <c r="F3719" s="350"/>
      <c r="G3719" s="350"/>
      <c r="H3719" s="350"/>
      <c r="I3719" s="350"/>
      <c r="J3719" s="350" t="str">
        <f t="array" ref="J3719">IF(C3719="","",
  IF(LEFT(C3719,4)="2025",
    IFERROR(VLOOKUP(C3719,{'2025'!B:B,'2025'!A:A},2,FALSE),""),
    IF(LEFT(C3719,4)="2026",
      IFERROR(VLOOKUP(C3719,{'2026'!B:B,'2026'!A:A},2,FALSE),""),
      ""
    )
  )
)</f>
        <v/>
      </c>
    </row>
    <row r="3720" ht="22.5" customHeight="1">
      <c r="A3720" s="350"/>
      <c r="B3720" s="350"/>
      <c r="C3720" s="350"/>
      <c r="D3720" s="350"/>
      <c r="E3720" s="350"/>
      <c r="F3720" s="350"/>
      <c r="G3720" s="350"/>
      <c r="H3720" s="350"/>
      <c r="I3720" s="350"/>
      <c r="J3720" s="350" t="str">
        <f t="array" ref="J3720">IF(C3720="","",
  IF(LEFT(C3720,4)="2025",
    IFERROR(VLOOKUP(C3720,{'2025'!B:B,'2025'!A:A},2,FALSE),""),
    IF(LEFT(C3720,4)="2026",
      IFERROR(VLOOKUP(C3720,{'2026'!B:B,'2026'!A:A},2,FALSE),""),
      ""
    )
  )
)</f>
        <v/>
      </c>
    </row>
    <row r="3721" ht="22.5" customHeight="1">
      <c r="A3721" s="350"/>
      <c r="B3721" s="350"/>
      <c r="C3721" s="350"/>
      <c r="D3721" s="350"/>
      <c r="E3721" s="350"/>
      <c r="F3721" s="350"/>
      <c r="G3721" s="350"/>
      <c r="H3721" s="350"/>
      <c r="I3721" s="350"/>
      <c r="J3721" s="350" t="str">
        <f t="array" ref="J3721">IF(C3721="","",
  IF(LEFT(C3721,4)="2025",
    IFERROR(VLOOKUP(C3721,{'2025'!B:B,'2025'!A:A},2,FALSE),""),
    IF(LEFT(C3721,4)="2026",
      IFERROR(VLOOKUP(C3721,{'2026'!B:B,'2026'!A:A},2,FALSE),""),
      ""
    )
  )
)</f>
        <v/>
      </c>
    </row>
    <row r="3722" ht="22.5" customHeight="1">
      <c r="A3722" s="350"/>
      <c r="B3722" s="350"/>
      <c r="C3722" s="350"/>
      <c r="D3722" s="350"/>
      <c r="E3722" s="350"/>
      <c r="F3722" s="350"/>
      <c r="G3722" s="350"/>
      <c r="H3722" s="350"/>
      <c r="I3722" s="350"/>
      <c r="J3722" s="350" t="str">
        <f t="array" ref="J3722">IF(C3722="","",
  IF(LEFT(C3722,4)="2025",
    IFERROR(VLOOKUP(C3722,{'2025'!B:B,'2025'!A:A},2,FALSE),""),
    IF(LEFT(C3722,4)="2026",
      IFERROR(VLOOKUP(C3722,{'2026'!B:B,'2026'!A:A},2,FALSE),""),
      ""
    )
  )
)</f>
        <v/>
      </c>
    </row>
    <row r="3723" ht="22.5" customHeight="1">
      <c r="A3723" s="350"/>
      <c r="B3723" s="350"/>
      <c r="C3723" s="350"/>
      <c r="D3723" s="350"/>
      <c r="E3723" s="350"/>
      <c r="F3723" s="350"/>
      <c r="G3723" s="350"/>
      <c r="H3723" s="350"/>
      <c r="I3723" s="350"/>
      <c r="J3723" s="350" t="str">
        <f t="array" ref="J3723">IF(C3723="","",
  IF(LEFT(C3723,4)="2025",
    IFERROR(VLOOKUP(C3723,{'2025'!B:B,'2025'!A:A},2,FALSE),""),
    IF(LEFT(C3723,4)="2026",
      IFERROR(VLOOKUP(C3723,{'2026'!B:B,'2026'!A:A},2,FALSE),""),
      ""
    )
  )
)</f>
        <v/>
      </c>
    </row>
    <row r="3724" ht="22.5" customHeight="1">
      <c r="A3724" s="350"/>
      <c r="B3724" s="350"/>
      <c r="C3724" s="350"/>
      <c r="D3724" s="350"/>
      <c r="E3724" s="350"/>
      <c r="F3724" s="350"/>
      <c r="G3724" s="350"/>
      <c r="H3724" s="350"/>
      <c r="I3724" s="350"/>
      <c r="J3724" s="350" t="str">
        <f t="array" ref="J3724">IF(C3724="","",
  IF(LEFT(C3724,4)="2025",
    IFERROR(VLOOKUP(C3724,{'2025'!B:B,'2025'!A:A},2,FALSE),""),
    IF(LEFT(C3724,4)="2026",
      IFERROR(VLOOKUP(C3724,{'2026'!B:B,'2026'!A:A},2,FALSE),""),
      ""
    )
  )
)</f>
        <v/>
      </c>
    </row>
    <row r="3725" ht="22.5" customHeight="1">
      <c r="A3725" s="350"/>
      <c r="B3725" s="350"/>
      <c r="C3725" s="350"/>
      <c r="D3725" s="350"/>
      <c r="E3725" s="350"/>
      <c r="F3725" s="350"/>
      <c r="G3725" s="350"/>
      <c r="H3725" s="350"/>
      <c r="I3725" s="350"/>
      <c r="J3725" s="350" t="str">
        <f t="array" ref="J3725">IF(C3725="","",
  IF(LEFT(C3725,4)="2025",
    IFERROR(VLOOKUP(C3725,{'2025'!B:B,'2025'!A:A},2,FALSE),""),
    IF(LEFT(C3725,4)="2026",
      IFERROR(VLOOKUP(C3725,{'2026'!B:B,'2026'!A:A},2,FALSE),""),
      ""
    )
  )
)</f>
        <v/>
      </c>
    </row>
    <row r="3726" ht="22.5" customHeight="1">
      <c r="A3726" s="350"/>
      <c r="B3726" s="350"/>
      <c r="C3726" s="350"/>
      <c r="D3726" s="350"/>
      <c r="E3726" s="350"/>
      <c r="F3726" s="350"/>
      <c r="G3726" s="350"/>
      <c r="H3726" s="350"/>
      <c r="I3726" s="350"/>
      <c r="J3726" s="350" t="str">
        <f t="array" ref="J3726">IF(C3726="","",
  IF(LEFT(C3726,4)="2025",
    IFERROR(VLOOKUP(C3726,{'2025'!B:B,'2025'!A:A},2,FALSE),""),
    IF(LEFT(C3726,4)="2026",
      IFERROR(VLOOKUP(C3726,{'2026'!B:B,'2026'!A:A},2,FALSE),""),
      ""
    )
  )
)</f>
        <v/>
      </c>
    </row>
    <row r="3727" ht="22.5" customHeight="1">
      <c r="A3727" s="350"/>
      <c r="B3727" s="350"/>
      <c r="C3727" s="350"/>
      <c r="D3727" s="350"/>
      <c r="E3727" s="350"/>
      <c r="F3727" s="350"/>
      <c r="G3727" s="350"/>
      <c r="H3727" s="350"/>
      <c r="I3727" s="350"/>
      <c r="J3727" s="350" t="str">
        <f t="array" ref="J3727">IF(C3727="","",
  IF(LEFT(C3727,4)="2025",
    IFERROR(VLOOKUP(C3727,{'2025'!B:B,'2025'!A:A},2,FALSE),""),
    IF(LEFT(C3727,4)="2026",
      IFERROR(VLOOKUP(C3727,{'2026'!B:B,'2026'!A:A},2,FALSE),""),
      ""
    )
  )
)</f>
        <v/>
      </c>
    </row>
    <row r="3728" ht="22.5" customHeight="1">
      <c r="A3728" s="350"/>
      <c r="B3728" s="350"/>
      <c r="C3728" s="350"/>
      <c r="D3728" s="350"/>
      <c r="E3728" s="350"/>
      <c r="F3728" s="350"/>
      <c r="G3728" s="350"/>
      <c r="H3728" s="350"/>
      <c r="I3728" s="350"/>
      <c r="J3728" s="350" t="str">
        <f t="array" ref="J3728">IF(C3728="","",
  IF(LEFT(C3728,4)="2025",
    IFERROR(VLOOKUP(C3728,{'2025'!B:B,'2025'!A:A},2,FALSE),""),
    IF(LEFT(C3728,4)="2026",
      IFERROR(VLOOKUP(C3728,{'2026'!B:B,'2026'!A:A},2,FALSE),""),
      ""
    )
  )
)</f>
        <v/>
      </c>
    </row>
    <row r="3729" ht="22.5" customHeight="1">
      <c r="A3729" s="350"/>
      <c r="B3729" s="350"/>
      <c r="C3729" s="350"/>
      <c r="D3729" s="350"/>
      <c r="E3729" s="350"/>
      <c r="F3729" s="350"/>
      <c r="G3729" s="350"/>
      <c r="H3729" s="350"/>
      <c r="I3729" s="350"/>
      <c r="J3729" s="350" t="str">
        <f t="array" ref="J3729">IF(C3729="","",
  IF(LEFT(C3729,4)="2025",
    IFERROR(VLOOKUP(C3729,{'2025'!B:B,'2025'!A:A},2,FALSE),""),
    IF(LEFT(C3729,4)="2026",
      IFERROR(VLOOKUP(C3729,{'2026'!B:B,'2026'!A:A},2,FALSE),""),
      ""
    )
  )
)</f>
        <v/>
      </c>
    </row>
    <row r="3730" ht="22.5" customHeight="1">
      <c r="A3730" s="350"/>
      <c r="B3730" s="350"/>
      <c r="C3730" s="350"/>
      <c r="D3730" s="350"/>
      <c r="E3730" s="350"/>
      <c r="F3730" s="350"/>
      <c r="G3730" s="350"/>
      <c r="H3730" s="350"/>
      <c r="I3730" s="350"/>
      <c r="J3730" s="350" t="str">
        <f t="array" ref="J3730">IF(C3730="","",
  IF(LEFT(C3730,4)="2025",
    IFERROR(VLOOKUP(C3730,{'2025'!B:B,'2025'!A:A},2,FALSE),""),
    IF(LEFT(C3730,4)="2026",
      IFERROR(VLOOKUP(C3730,{'2026'!B:B,'2026'!A:A},2,FALSE),""),
      ""
    )
  )
)</f>
        <v/>
      </c>
    </row>
    <row r="3731" ht="22.5" customHeight="1">
      <c r="A3731" s="350"/>
      <c r="B3731" s="350"/>
      <c r="C3731" s="350"/>
      <c r="D3731" s="350"/>
      <c r="E3731" s="350"/>
      <c r="F3731" s="350"/>
      <c r="G3731" s="350"/>
      <c r="H3731" s="350"/>
      <c r="I3731" s="350"/>
      <c r="J3731" s="350" t="str">
        <f t="array" ref="J3731">IF(C3731="","",
  IF(LEFT(C3731,4)="2025",
    IFERROR(VLOOKUP(C3731,{'2025'!B:B,'2025'!A:A},2,FALSE),""),
    IF(LEFT(C3731,4)="2026",
      IFERROR(VLOOKUP(C3731,{'2026'!B:B,'2026'!A:A},2,FALSE),""),
      ""
    )
  )
)</f>
        <v/>
      </c>
    </row>
    <row r="3732" ht="22.5" customHeight="1">
      <c r="A3732" s="350"/>
      <c r="B3732" s="350"/>
      <c r="C3732" s="350"/>
      <c r="D3732" s="350"/>
      <c r="E3732" s="350"/>
      <c r="F3732" s="350"/>
      <c r="G3732" s="350"/>
      <c r="H3732" s="350"/>
      <c r="I3732" s="350"/>
      <c r="J3732" s="350" t="str">
        <f t="array" ref="J3732">IF(C3732="","",
  IF(LEFT(C3732,4)="2025",
    IFERROR(VLOOKUP(C3732,{'2025'!B:B,'2025'!A:A},2,FALSE),""),
    IF(LEFT(C3732,4)="2026",
      IFERROR(VLOOKUP(C3732,{'2026'!B:B,'2026'!A:A},2,FALSE),""),
      ""
    )
  )
)</f>
        <v/>
      </c>
    </row>
    <row r="3733" ht="22.5" customHeight="1">
      <c r="A3733" s="350"/>
      <c r="B3733" s="350"/>
      <c r="C3733" s="350"/>
      <c r="D3733" s="350"/>
      <c r="E3733" s="350"/>
      <c r="F3733" s="350"/>
      <c r="G3733" s="350"/>
      <c r="H3733" s="350"/>
      <c r="I3733" s="350"/>
      <c r="J3733" s="350" t="str">
        <f t="array" ref="J3733">IF(C3733="","",
  IF(LEFT(C3733,4)="2025",
    IFERROR(VLOOKUP(C3733,{'2025'!B:B,'2025'!A:A},2,FALSE),""),
    IF(LEFT(C3733,4)="2026",
      IFERROR(VLOOKUP(C3733,{'2026'!B:B,'2026'!A:A},2,FALSE),""),
      ""
    )
  )
)</f>
        <v/>
      </c>
    </row>
    <row r="3734" ht="22.5" customHeight="1">
      <c r="A3734" s="350"/>
      <c r="B3734" s="350"/>
      <c r="C3734" s="350"/>
      <c r="D3734" s="350"/>
      <c r="E3734" s="350"/>
      <c r="F3734" s="350"/>
      <c r="G3734" s="350"/>
      <c r="H3734" s="350"/>
      <c r="I3734" s="350"/>
      <c r="J3734" s="350" t="str">
        <f t="array" ref="J3734">IF(C3734="","",
  IF(LEFT(C3734,4)="2025",
    IFERROR(VLOOKUP(C3734,{'2025'!B:B,'2025'!A:A},2,FALSE),""),
    IF(LEFT(C3734,4)="2026",
      IFERROR(VLOOKUP(C3734,{'2026'!B:B,'2026'!A:A},2,FALSE),""),
      ""
    )
  )
)</f>
        <v/>
      </c>
    </row>
    <row r="3735" ht="22.5" customHeight="1">
      <c r="A3735" s="350"/>
      <c r="B3735" s="350"/>
      <c r="C3735" s="350"/>
      <c r="D3735" s="350"/>
      <c r="E3735" s="350"/>
      <c r="F3735" s="350"/>
      <c r="G3735" s="350"/>
      <c r="H3735" s="350"/>
      <c r="I3735" s="350"/>
      <c r="J3735" s="350" t="str">
        <f t="array" ref="J3735">IF(C3735="","",
  IF(LEFT(C3735,4)="2025",
    IFERROR(VLOOKUP(C3735,{'2025'!B:B,'2025'!A:A},2,FALSE),""),
    IF(LEFT(C3735,4)="2026",
      IFERROR(VLOOKUP(C3735,{'2026'!B:B,'2026'!A:A},2,FALSE),""),
      ""
    )
  )
)</f>
        <v/>
      </c>
    </row>
    <row r="3736" ht="22.5" customHeight="1">
      <c r="A3736" s="350"/>
      <c r="B3736" s="350"/>
      <c r="C3736" s="350"/>
      <c r="D3736" s="350"/>
      <c r="E3736" s="350"/>
      <c r="F3736" s="350"/>
      <c r="G3736" s="350"/>
      <c r="H3736" s="350"/>
      <c r="I3736" s="350"/>
      <c r="J3736" s="350" t="str">
        <f t="array" ref="J3736">IF(C3736="","",
  IF(LEFT(C3736,4)="2025",
    IFERROR(VLOOKUP(C3736,{'2025'!B:B,'2025'!A:A},2,FALSE),""),
    IF(LEFT(C3736,4)="2026",
      IFERROR(VLOOKUP(C3736,{'2026'!B:B,'2026'!A:A},2,FALSE),""),
      ""
    )
  )
)</f>
        <v/>
      </c>
    </row>
    <row r="3737" ht="22.5" customHeight="1">
      <c r="A3737" s="350"/>
      <c r="B3737" s="350"/>
      <c r="C3737" s="350"/>
      <c r="D3737" s="350"/>
      <c r="E3737" s="350"/>
      <c r="F3737" s="350"/>
      <c r="G3737" s="350"/>
      <c r="H3737" s="350"/>
      <c r="I3737" s="350"/>
      <c r="J3737" s="350" t="str">
        <f t="array" ref="J3737">IF(C3737="","",
  IF(LEFT(C3737,4)="2025",
    IFERROR(VLOOKUP(C3737,{'2025'!B:B,'2025'!A:A},2,FALSE),""),
    IF(LEFT(C3737,4)="2026",
      IFERROR(VLOOKUP(C3737,{'2026'!B:B,'2026'!A:A},2,FALSE),""),
      ""
    )
  )
)</f>
        <v/>
      </c>
    </row>
    <row r="3738" ht="22.5" customHeight="1">
      <c r="A3738" s="350"/>
      <c r="B3738" s="350"/>
      <c r="C3738" s="350"/>
      <c r="D3738" s="350"/>
      <c r="E3738" s="350"/>
      <c r="F3738" s="350"/>
      <c r="G3738" s="350"/>
      <c r="H3738" s="350"/>
      <c r="I3738" s="350"/>
      <c r="J3738" s="350" t="str">
        <f t="array" ref="J3738">IF(C3738="","",
  IF(LEFT(C3738,4)="2025",
    IFERROR(VLOOKUP(C3738,{'2025'!B:B,'2025'!A:A},2,FALSE),""),
    IF(LEFT(C3738,4)="2026",
      IFERROR(VLOOKUP(C3738,{'2026'!B:B,'2026'!A:A},2,FALSE),""),
      ""
    )
  )
)</f>
        <v/>
      </c>
    </row>
    <row r="3739" ht="22.5" customHeight="1">
      <c r="A3739" s="350"/>
      <c r="B3739" s="350"/>
      <c r="C3739" s="350"/>
      <c r="D3739" s="350"/>
      <c r="E3739" s="350"/>
      <c r="F3739" s="350"/>
      <c r="G3739" s="350"/>
      <c r="H3739" s="350"/>
      <c r="I3739" s="350"/>
      <c r="J3739" s="350" t="str">
        <f t="array" ref="J3739">IF(C3739="","",
  IF(LEFT(C3739,4)="2025",
    IFERROR(VLOOKUP(C3739,{'2025'!B:B,'2025'!A:A},2,FALSE),""),
    IF(LEFT(C3739,4)="2026",
      IFERROR(VLOOKUP(C3739,{'2026'!B:B,'2026'!A:A},2,FALSE),""),
      ""
    )
  )
)</f>
        <v/>
      </c>
    </row>
    <row r="3740" ht="22.5" customHeight="1">
      <c r="A3740" s="350"/>
      <c r="B3740" s="350"/>
      <c r="C3740" s="350"/>
      <c r="D3740" s="350"/>
      <c r="E3740" s="350"/>
      <c r="F3740" s="350"/>
      <c r="G3740" s="350"/>
      <c r="H3740" s="350"/>
      <c r="I3740" s="350"/>
      <c r="J3740" s="350" t="str">
        <f t="array" ref="J3740">IF(C3740="","",
  IF(LEFT(C3740,4)="2025",
    IFERROR(VLOOKUP(C3740,{'2025'!B:B,'2025'!A:A},2,FALSE),""),
    IF(LEFT(C3740,4)="2026",
      IFERROR(VLOOKUP(C3740,{'2026'!B:B,'2026'!A:A},2,FALSE),""),
      ""
    )
  )
)</f>
        <v/>
      </c>
    </row>
    <row r="3741" ht="22.5" customHeight="1">
      <c r="A3741" s="350"/>
      <c r="B3741" s="350"/>
      <c r="C3741" s="350"/>
      <c r="D3741" s="350"/>
      <c r="E3741" s="350"/>
      <c r="F3741" s="350"/>
      <c r="G3741" s="350"/>
      <c r="H3741" s="350"/>
      <c r="I3741" s="350"/>
      <c r="J3741" s="350" t="str">
        <f t="array" ref="J3741">IF(C3741="","",
  IF(LEFT(C3741,4)="2025",
    IFERROR(VLOOKUP(C3741,{'2025'!B:B,'2025'!A:A},2,FALSE),""),
    IF(LEFT(C3741,4)="2026",
      IFERROR(VLOOKUP(C3741,{'2026'!B:B,'2026'!A:A},2,FALSE),""),
      ""
    )
  )
)</f>
        <v/>
      </c>
    </row>
    <row r="3742" ht="22.5" customHeight="1">
      <c r="A3742" s="350"/>
      <c r="B3742" s="350"/>
      <c r="C3742" s="350"/>
      <c r="D3742" s="350"/>
      <c r="E3742" s="350"/>
      <c r="F3742" s="350"/>
      <c r="G3742" s="350"/>
      <c r="H3742" s="350"/>
      <c r="I3742" s="350"/>
      <c r="J3742" s="350" t="str">
        <f t="array" ref="J3742">IF(C3742="","",
  IF(LEFT(C3742,4)="2025",
    IFERROR(VLOOKUP(C3742,{'2025'!B:B,'2025'!A:A},2,FALSE),""),
    IF(LEFT(C3742,4)="2026",
      IFERROR(VLOOKUP(C3742,{'2026'!B:B,'2026'!A:A},2,FALSE),""),
      ""
    )
  )
)</f>
        <v/>
      </c>
    </row>
    <row r="3743" ht="22.5" customHeight="1">
      <c r="A3743" s="350"/>
      <c r="B3743" s="350"/>
      <c r="C3743" s="350"/>
      <c r="D3743" s="350"/>
      <c r="E3743" s="350"/>
      <c r="F3743" s="350"/>
      <c r="G3743" s="350"/>
      <c r="H3743" s="350"/>
      <c r="I3743" s="350"/>
      <c r="J3743" s="350" t="str">
        <f t="array" ref="J3743">IF(C3743="","",
  IF(LEFT(C3743,4)="2025",
    IFERROR(VLOOKUP(C3743,{'2025'!B:B,'2025'!A:A},2,FALSE),""),
    IF(LEFT(C3743,4)="2026",
      IFERROR(VLOOKUP(C3743,{'2026'!B:B,'2026'!A:A},2,FALSE),""),
      ""
    )
  )
)</f>
        <v/>
      </c>
    </row>
    <row r="3744" ht="22.5" customHeight="1">
      <c r="A3744" s="350"/>
      <c r="B3744" s="350"/>
      <c r="C3744" s="350"/>
      <c r="D3744" s="350"/>
      <c r="E3744" s="350"/>
      <c r="F3744" s="350"/>
      <c r="G3744" s="350"/>
      <c r="H3744" s="350"/>
      <c r="I3744" s="350"/>
      <c r="J3744" s="350" t="str">
        <f t="array" ref="J3744">IF(C3744="","",
  IF(LEFT(C3744,4)="2025",
    IFERROR(VLOOKUP(C3744,{'2025'!B:B,'2025'!A:A},2,FALSE),""),
    IF(LEFT(C3744,4)="2026",
      IFERROR(VLOOKUP(C3744,{'2026'!B:B,'2026'!A:A},2,FALSE),""),
      ""
    )
  )
)</f>
        <v/>
      </c>
    </row>
    <row r="3745" ht="22.5" customHeight="1">
      <c r="A3745" s="350"/>
      <c r="B3745" s="350"/>
      <c r="C3745" s="350"/>
      <c r="D3745" s="350"/>
      <c r="E3745" s="350"/>
      <c r="F3745" s="350"/>
      <c r="G3745" s="350"/>
      <c r="H3745" s="350"/>
      <c r="I3745" s="350"/>
      <c r="J3745" s="350" t="str">
        <f t="array" ref="J3745">IF(C3745="","",
  IF(LEFT(C3745,4)="2025",
    IFERROR(VLOOKUP(C3745,{'2025'!B:B,'2025'!A:A},2,FALSE),""),
    IF(LEFT(C3745,4)="2026",
      IFERROR(VLOOKUP(C3745,{'2026'!B:B,'2026'!A:A},2,FALSE),""),
      ""
    )
  )
)</f>
        <v/>
      </c>
    </row>
    <row r="3746" ht="22.5" customHeight="1">
      <c r="A3746" s="350"/>
      <c r="B3746" s="350"/>
      <c r="C3746" s="350"/>
      <c r="D3746" s="350"/>
      <c r="E3746" s="350"/>
      <c r="F3746" s="350"/>
      <c r="G3746" s="350"/>
      <c r="H3746" s="350"/>
      <c r="I3746" s="350"/>
      <c r="J3746" s="350" t="str">
        <f t="array" ref="J3746">IF(C3746="","",
  IF(LEFT(C3746,4)="2025",
    IFERROR(VLOOKUP(C3746,{'2025'!B:B,'2025'!A:A},2,FALSE),""),
    IF(LEFT(C3746,4)="2026",
      IFERROR(VLOOKUP(C3746,{'2026'!B:B,'2026'!A:A},2,FALSE),""),
      ""
    )
  )
)</f>
        <v/>
      </c>
    </row>
    <row r="3747" ht="22.5" customHeight="1">
      <c r="A3747" s="350"/>
      <c r="B3747" s="350"/>
      <c r="C3747" s="350"/>
      <c r="D3747" s="350"/>
      <c r="E3747" s="350"/>
      <c r="F3747" s="350"/>
      <c r="G3747" s="350"/>
      <c r="H3747" s="350"/>
      <c r="I3747" s="350"/>
      <c r="J3747" s="350" t="str">
        <f t="array" ref="J3747">IF(C3747="","",
  IF(LEFT(C3747,4)="2025",
    IFERROR(VLOOKUP(C3747,{'2025'!B:B,'2025'!A:A},2,FALSE),""),
    IF(LEFT(C3747,4)="2026",
      IFERROR(VLOOKUP(C3747,{'2026'!B:B,'2026'!A:A},2,FALSE),""),
      ""
    )
  )
)</f>
        <v/>
      </c>
    </row>
    <row r="3748" ht="22.5" customHeight="1">
      <c r="A3748" s="350"/>
      <c r="B3748" s="350"/>
      <c r="C3748" s="350"/>
      <c r="D3748" s="350"/>
      <c r="E3748" s="350"/>
      <c r="F3748" s="350"/>
      <c r="G3748" s="350"/>
      <c r="H3748" s="350"/>
      <c r="I3748" s="350"/>
      <c r="J3748" s="350" t="str">
        <f t="array" ref="J3748">IF(C3748="","",
  IF(LEFT(C3748,4)="2025",
    IFERROR(VLOOKUP(C3748,{'2025'!B:B,'2025'!A:A},2,FALSE),""),
    IF(LEFT(C3748,4)="2026",
      IFERROR(VLOOKUP(C3748,{'2026'!B:B,'2026'!A:A},2,FALSE),""),
      ""
    )
  )
)</f>
        <v/>
      </c>
    </row>
    <row r="3749" ht="22.5" customHeight="1">
      <c r="A3749" s="350"/>
      <c r="B3749" s="350"/>
      <c r="C3749" s="350"/>
      <c r="D3749" s="350"/>
      <c r="E3749" s="350"/>
      <c r="F3749" s="350"/>
      <c r="G3749" s="350"/>
      <c r="H3749" s="350"/>
      <c r="I3749" s="350"/>
      <c r="J3749" s="350" t="str">
        <f t="array" ref="J3749">IF(C3749="","",
  IF(LEFT(C3749,4)="2025",
    IFERROR(VLOOKUP(C3749,{'2025'!B:B,'2025'!A:A},2,FALSE),""),
    IF(LEFT(C3749,4)="2026",
      IFERROR(VLOOKUP(C3749,{'2026'!B:B,'2026'!A:A},2,FALSE),""),
      ""
    )
  )
)</f>
        <v/>
      </c>
    </row>
    <row r="3750" ht="22.5" customHeight="1">
      <c r="A3750" s="350"/>
      <c r="B3750" s="350"/>
      <c r="C3750" s="350"/>
      <c r="D3750" s="350"/>
      <c r="E3750" s="350"/>
      <c r="F3750" s="350"/>
      <c r="G3750" s="350"/>
      <c r="H3750" s="350"/>
      <c r="I3750" s="350"/>
      <c r="J3750" s="350" t="str">
        <f t="array" ref="J3750">IF(C3750="","",
  IF(LEFT(C3750,4)="2025",
    IFERROR(VLOOKUP(C3750,{'2025'!B:B,'2025'!A:A},2,FALSE),""),
    IF(LEFT(C3750,4)="2026",
      IFERROR(VLOOKUP(C3750,{'2026'!B:B,'2026'!A:A},2,FALSE),""),
      ""
    )
  )
)</f>
        <v/>
      </c>
    </row>
    <row r="3751" ht="22.5" customHeight="1">
      <c r="A3751" s="350"/>
      <c r="B3751" s="350"/>
      <c r="C3751" s="350"/>
      <c r="D3751" s="350"/>
      <c r="E3751" s="350"/>
      <c r="F3751" s="350"/>
      <c r="G3751" s="350"/>
      <c r="H3751" s="350"/>
      <c r="I3751" s="350"/>
      <c r="J3751" s="350" t="str">
        <f t="array" ref="J3751">IF(C3751="","",
  IF(LEFT(C3751,4)="2025",
    IFERROR(VLOOKUP(C3751,{'2025'!B:B,'2025'!A:A},2,FALSE),""),
    IF(LEFT(C3751,4)="2026",
      IFERROR(VLOOKUP(C3751,{'2026'!B:B,'2026'!A:A},2,FALSE),""),
      ""
    )
  )
)</f>
        <v/>
      </c>
    </row>
    <row r="3752" ht="22.5" customHeight="1">
      <c r="A3752" s="350"/>
      <c r="B3752" s="350"/>
      <c r="C3752" s="350"/>
      <c r="D3752" s="350"/>
      <c r="E3752" s="350"/>
      <c r="F3752" s="350"/>
      <c r="G3752" s="350"/>
      <c r="H3752" s="350"/>
      <c r="I3752" s="350"/>
      <c r="J3752" s="350" t="str">
        <f t="array" ref="J3752">IF(C3752="","",
  IF(LEFT(C3752,4)="2025",
    IFERROR(VLOOKUP(C3752,{'2025'!B:B,'2025'!A:A},2,FALSE),""),
    IF(LEFT(C3752,4)="2026",
      IFERROR(VLOOKUP(C3752,{'2026'!B:B,'2026'!A:A},2,FALSE),""),
      ""
    )
  )
)</f>
        <v/>
      </c>
    </row>
    <row r="3753" ht="22.5" customHeight="1">
      <c r="A3753" s="350"/>
      <c r="B3753" s="350"/>
      <c r="C3753" s="350"/>
      <c r="D3753" s="350"/>
      <c r="E3753" s="350"/>
      <c r="F3753" s="350"/>
      <c r="G3753" s="350"/>
      <c r="H3753" s="350"/>
      <c r="I3753" s="350"/>
      <c r="J3753" s="350" t="str">
        <f t="array" ref="J3753">IF(C3753="","",
  IF(LEFT(C3753,4)="2025",
    IFERROR(VLOOKUP(C3753,{'2025'!B:B,'2025'!A:A},2,FALSE),""),
    IF(LEFT(C3753,4)="2026",
      IFERROR(VLOOKUP(C3753,{'2026'!B:B,'2026'!A:A},2,FALSE),""),
      ""
    )
  )
)</f>
        <v/>
      </c>
    </row>
    <row r="3754" ht="22.5" customHeight="1">
      <c r="A3754" s="350"/>
      <c r="B3754" s="350"/>
      <c r="C3754" s="350"/>
      <c r="D3754" s="350"/>
      <c r="E3754" s="350"/>
      <c r="F3754" s="350"/>
      <c r="G3754" s="350"/>
      <c r="H3754" s="350"/>
      <c r="I3754" s="350"/>
      <c r="J3754" s="350" t="str">
        <f t="array" ref="J3754">IF(C3754="","",
  IF(LEFT(C3754,4)="2025",
    IFERROR(VLOOKUP(C3754,{'2025'!B:B,'2025'!A:A},2,FALSE),""),
    IF(LEFT(C3754,4)="2026",
      IFERROR(VLOOKUP(C3754,{'2026'!B:B,'2026'!A:A},2,FALSE),""),
      ""
    )
  )
)</f>
        <v/>
      </c>
    </row>
    <row r="3755" ht="22.5" customHeight="1">
      <c r="A3755" s="350"/>
      <c r="B3755" s="350"/>
      <c r="C3755" s="350"/>
      <c r="D3755" s="350"/>
      <c r="E3755" s="350"/>
      <c r="F3755" s="350"/>
      <c r="G3755" s="350"/>
      <c r="H3755" s="350"/>
      <c r="I3755" s="350"/>
      <c r="J3755" s="350" t="str">
        <f t="array" ref="J3755">IF(C3755="","",
  IF(LEFT(C3755,4)="2025",
    IFERROR(VLOOKUP(C3755,{'2025'!B:B,'2025'!A:A},2,FALSE),""),
    IF(LEFT(C3755,4)="2026",
      IFERROR(VLOOKUP(C3755,{'2026'!B:B,'2026'!A:A},2,FALSE),""),
      ""
    )
  )
)</f>
        <v/>
      </c>
    </row>
    <row r="3756" ht="22.5" customHeight="1">
      <c r="A3756" s="350"/>
      <c r="B3756" s="350"/>
      <c r="C3756" s="350"/>
      <c r="D3756" s="350"/>
      <c r="E3756" s="350"/>
      <c r="F3756" s="350"/>
      <c r="G3756" s="350"/>
      <c r="H3756" s="350"/>
      <c r="I3756" s="350"/>
      <c r="J3756" s="350" t="str">
        <f t="array" ref="J3756">IF(C3756="","",
  IF(LEFT(C3756,4)="2025",
    IFERROR(VLOOKUP(C3756,{'2025'!B:B,'2025'!A:A},2,FALSE),""),
    IF(LEFT(C3756,4)="2026",
      IFERROR(VLOOKUP(C3756,{'2026'!B:B,'2026'!A:A},2,FALSE),""),
      ""
    )
  )
)</f>
        <v/>
      </c>
    </row>
    <row r="3757" ht="22.5" customHeight="1">
      <c r="A3757" s="350"/>
      <c r="B3757" s="350"/>
      <c r="C3757" s="350"/>
      <c r="D3757" s="350"/>
      <c r="E3757" s="350"/>
      <c r="F3757" s="350"/>
      <c r="G3757" s="350"/>
      <c r="H3757" s="350"/>
      <c r="I3757" s="350"/>
      <c r="J3757" s="350" t="str">
        <f t="array" ref="J3757">IF(C3757="","",
  IF(LEFT(C3757,4)="2025",
    IFERROR(VLOOKUP(C3757,{'2025'!B:B,'2025'!A:A},2,FALSE),""),
    IF(LEFT(C3757,4)="2026",
      IFERROR(VLOOKUP(C3757,{'2026'!B:B,'2026'!A:A},2,FALSE),""),
      ""
    )
  )
)</f>
        <v/>
      </c>
    </row>
    <row r="3758" ht="22.5" customHeight="1">
      <c r="A3758" s="350"/>
      <c r="B3758" s="350"/>
      <c r="C3758" s="350"/>
      <c r="D3758" s="350"/>
      <c r="E3758" s="350"/>
      <c r="F3758" s="350"/>
      <c r="G3758" s="350"/>
      <c r="H3758" s="350"/>
      <c r="I3758" s="350"/>
      <c r="J3758" s="350" t="str">
        <f t="array" ref="J3758">IF(C3758="","",
  IF(LEFT(C3758,4)="2025",
    IFERROR(VLOOKUP(C3758,{'2025'!B:B,'2025'!A:A},2,FALSE),""),
    IF(LEFT(C3758,4)="2026",
      IFERROR(VLOOKUP(C3758,{'2026'!B:B,'2026'!A:A},2,FALSE),""),
      ""
    )
  )
)</f>
        <v/>
      </c>
    </row>
    <row r="3759" ht="22.5" customHeight="1">
      <c r="A3759" s="350"/>
      <c r="B3759" s="350"/>
      <c r="C3759" s="350"/>
      <c r="D3759" s="350"/>
      <c r="E3759" s="350"/>
      <c r="F3759" s="350"/>
      <c r="G3759" s="350"/>
      <c r="H3759" s="350"/>
      <c r="I3759" s="350"/>
      <c r="J3759" s="350" t="str">
        <f t="array" ref="J3759">IF(C3759="","",
  IF(LEFT(C3759,4)="2025",
    IFERROR(VLOOKUP(C3759,{'2025'!B:B,'2025'!A:A},2,FALSE),""),
    IF(LEFT(C3759,4)="2026",
      IFERROR(VLOOKUP(C3759,{'2026'!B:B,'2026'!A:A},2,FALSE),""),
      ""
    )
  )
)</f>
        <v/>
      </c>
    </row>
    <row r="3760" ht="22.5" customHeight="1">
      <c r="A3760" s="350"/>
      <c r="B3760" s="350"/>
      <c r="C3760" s="350"/>
      <c r="D3760" s="350"/>
      <c r="E3760" s="350"/>
      <c r="F3760" s="350"/>
      <c r="G3760" s="350"/>
      <c r="H3760" s="350"/>
      <c r="I3760" s="350"/>
      <c r="J3760" s="350" t="str">
        <f t="array" ref="J3760">IF(C3760="","",
  IF(LEFT(C3760,4)="2025",
    IFERROR(VLOOKUP(C3760,{'2025'!B:B,'2025'!A:A},2,FALSE),""),
    IF(LEFT(C3760,4)="2026",
      IFERROR(VLOOKUP(C3760,{'2026'!B:B,'2026'!A:A},2,FALSE),""),
      ""
    )
  )
)</f>
        <v/>
      </c>
    </row>
    <row r="3761" ht="22.5" customHeight="1">
      <c r="A3761" s="350"/>
      <c r="B3761" s="350"/>
      <c r="C3761" s="350"/>
      <c r="D3761" s="350"/>
      <c r="E3761" s="350"/>
      <c r="F3761" s="350"/>
      <c r="G3761" s="350"/>
      <c r="H3761" s="350"/>
      <c r="I3761" s="350"/>
      <c r="J3761" s="350" t="str">
        <f t="array" ref="J3761">IF(C3761="","",
  IF(LEFT(C3761,4)="2025",
    IFERROR(VLOOKUP(C3761,{'2025'!B:B,'2025'!A:A},2,FALSE),""),
    IF(LEFT(C3761,4)="2026",
      IFERROR(VLOOKUP(C3761,{'2026'!B:B,'2026'!A:A},2,FALSE),""),
      ""
    )
  )
)</f>
        <v/>
      </c>
    </row>
    <row r="3762" ht="22.5" customHeight="1">
      <c r="A3762" s="350"/>
      <c r="B3762" s="350"/>
      <c r="C3762" s="350"/>
      <c r="D3762" s="350"/>
      <c r="E3762" s="350"/>
      <c r="F3762" s="350"/>
      <c r="G3762" s="350"/>
      <c r="H3762" s="350"/>
      <c r="I3762" s="350"/>
      <c r="J3762" s="350" t="str">
        <f t="array" ref="J3762">IF(C3762="","",
  IF(LEFT(C3762,4)="2025",
    IFERROR(VLOOKUP(C3762,{'2025'!B:B,'2025'!A:A},2,FALSE),""),
    IF(LEFT(C3762,4)="2026",
      IFERROR(VLOOKUP(C3762,{'2026'!B:B,'2026'!A:A},2,FALSE),""),
      ""
    )
  )
)</f>
        <v/>
      </c>
    </row>
    <row r="3763" ht="22.5" customHeight="1">
      <c r="A3763" s="350"/>
      <c r="B3763" s="350"/>
      <c r="C3763" s="350"/>
      <c r="D3763" s="350"/>
      <c r="E3763" s="350"/>
      <c r="F3763" s="350"/>
      <c r="G3763" s="350"/>
      <c r="H3763" s="350"/>
      <c r="I3763" s="350"/>
      <c r="J3763" s="350" t="str">
        <f t="array" ref="J3763">IF(C3763="","",
  IF(LEFT(C3763,4)="2025",
    IFERROR(VLOOKUP(C3763,{'2025'!B:B,'2025'!A:A},2,FALSE),""),
    IF(LEFT(C3763,4)="2026",
      IFERROR(VLOOKUP(C3763,{'2026'!B:B,'2026'!A:A},2,FALSE),""),
      ""
    )
  )
)</f>
        <v/>
      </c>
    </row>
    <row r="3764" ht="22.5" customHeight="1">
      <c r="A3764" s="350"/>
      <c r="B3764" s="350"/>
      <c r="C3764" s="350"/>
      <c r="D3764" s="350"/>
      <c r="E3764" s="350"/>
      <c r="F3764" s="350"/>
      <c r="G3764" s="350"/>
      <c r="H3764" s="350"/>
      <c r="I3764" s="350"/>
      <c r="J3764" s="350" t="str">
        <f t="array" ref="J3764">IF(C3764="","",
  IF(LEFT(C3764,4)="2025",
    IFERROR(VLOOKUP(C3764,{'2025'!B:B,'2025'!A:A},2,FALSE),""),
    IF(LEFT(C3764,4)="2026",
      IFERROR(VLOOKUP(C3764,{'2026'!B:B,'2026'!A:A},2,FALSE),""),
      ""
    )
  )
)</f>
        <v/>
      </c>
    </row>
    <row r="3765" ht="22.5" customHeight="1">
      <c r="A3765" s="350"/>
      <c r="B3765" s="350"/>
      <c r="C3765" s="350"/>
      <c r="D3765" s="350"/>
      <c r="E3765" s="350"/>
      <c r="F3765" s="350"/>
      <c r="G3765" s="350"/>
      <c r="H3765" s="350"/>
      <c r="I3765" s="350"/>
      <c r="J3765" s="350" t="str">
        <f t="array" ref="J3765">IF(C3765="","",
  IF(LEFT(C3765,4)="2025",
    IFERROR(VLOOKUP(C3765,{'2025'!B:B,'2025'!A:A},2,FALSE),""),
    IF(LEFT(C3765,4)="2026",
      IFERROR(VLOOKUP(C3765,{'2026'!B:B,'2026'!A:A},2,FALSE),""),
      ""
    )
  )
)</f>
        <v/>
      </c>
    </row>
    <row r="3766" ht="22.5" customHeight="1">
      <c r="A3766" s="350"/>
      <c r="B3766" s="350"/>
      <c r="C3766" s="350"/>
      <c r="D3766" s="350"/>
      <c r="E3766" s="350"/>
      <c r="F3766" s="350"/>
      <c r="G3766" s="350"/>
      <c r="H3766" s="350"/>
      <c r="I3766" s="350"/>
      <c r="J3766" s="350" t="str">
        <f t="array" ref="J3766">IF(C3766="","",
  IF(LEFT(C3766,4)="2025",
    IFERROR(VLOOKUP(C3766,{'2025'!B:B,'2025'!A:A},2,FALSE),""),
    IF(LEFT(C3766,4)="2026",
      IFERROR(VLOOKUP(C3766,{'2026'!B:B,'2026'!A:A},2,FALSE),""),
      ""
    )
  )
)</f>
        <v/>
      </c>
    </row>
    <row r="3767" ht="22.5" customHeight="1">
      <c r="A3767" s="350"/>
      <c r="B3767" s="350"/>
      <c r="C3767" s="350"/>
      <c r="D3767" s="350"/>
      <c r="E3767" s="350"/>
      <c r="F3767" s="350"/>
      <c r="G3767" s="350"/>
      <c r="H3767" s="350"/>
      <c r="I3767" s="350"/>
      <c r="J3767" s="350" t="str">
        <f t="array" ref="J3767">IF(C3767="","",
  IF(LEFT(C3767,4)="2025",
    IFERROR(VLOOKUP(C3767,{'2025'!B:B,'2025'!A:A},2,FALSE),""),
    IF(LEFT(C3767,4)="2026",
      IFERROR(VLOOKUP(C3767,{'2026'!B:B,'2026'!A:A},2,FALSE),""),
      ""
    )
  )
)</f>
        <v/>
      </c>
    </row>
    <row r="3768" ht="22.5" customHeight="1">
      <c r="A3768" s="350"/>
      <c r="B3768" s="350"/>
      <c r="C3768" s="350"/>
      <c r="D3768" s="350"/>
      <c r="E3768" s="350"/>
      <c r="F3768" s="350"/>
      <c r="G3768" s="350"/>
      <c r="H3768" s="350"/>
      <c r="I3768" s="350"/>
      <c r="J3768" s="350" t="str">
        <f t="array" ref="J3768">IF(C3768="","",
  IF(LEFT(C3768,4)="2025",
    IFERROR(VLOOKUP(C3768,{'2025'!B:B,'2025'!A:A},2,FALSE),""),
    IF(LEFT(C3768,4)="2026",
      IFERROR(VLOOKUP(C3768,{'2026'!B:B,'2026'!A:A},2,FALSE),""),
      ""
    )
  )
)</f>
        <v/>
      </c>
    </row>
    <row r="3769" ht="22.5" customHeight="1">
      <c r="A3769" s="350"/>
      <c r="B3769" s="350"/>
      <c r="C3769" s="350"/>
      <c r="D3769" s="350"/>
      <c r="E3769" s="350"/>
      <c r="F3769" s="350"/>
      <c r="G3769" s="350"/>
      <c r="H3769" s="350"/>
      <c r="I3769" s="350"/>
      <c r="J3769" s="350" t="str">
        <f t="array" ref="J3769">IF(C3769="","",
  IF(LEFT(C3769,4)="2025",
    IFERROR(VLOOKUP(C3769,{'2025'!B:B,'2025'!A:A},2,FALSE),""),
    IF(LEFT(C3769,4)="2026",
      IFERROR(VLOOKUP(C3769,{'2026'!B:B,'2026'!A:A},2,FALSE),""),
      ""
    )
  )
)</f>
        <v/>
      </c>
    </row>
    <row r="3770" ht="22.5" customHeight="1">
      <c r="A3770" s="350"/>
      <c r="B3770" s="350"/>
      <c r="C3770" s="350"/>
      <c r="D3770" s="350"/>
      <c r="E3770" s="350"/>
      <c r="F3770" s="350"/>
      <c r="G3770" s="350"/>
      <c r="H3770" s="350"/>
      <c r="I3770" s="350"/>
      <c r="J3770" s="350" t="str">
        <f t="array" ref="J3770">IF(C3770="","",
  IF(LEFT(C3770,4)="2025",
    IFERROR(VLOOKUP(C3770,{'2025'!B:B,'2025'!A:A},2,FALSE),""),
    IF(LEFT(C3770,4)="2026",
      IFERROR(VLOOKUP(C3770,{'2026'!B:B,'2026'!A:A},2,FALSE),""),
      ""
    )
  )
)</f>
        <v/>
      </c>
    </row>
    <row r="3771" ht="22.5" customHeight="1">
      <c r="A3771" s="350"/>
      <c r="B3771" s="350"/>
      <c r="C3771" s="350"/>
      <c r="D3771" s="350"/>
      <c r="E3771" s="350"/>
      <c r="F3771" s="350"/>
      <c r="G3771" s="350"/>
      <c r="H3771" s="350"/>
      <c r="I3771" s="350"/>
      <c r="J3771" s="350" t="str">
        <f t="array" ref="J3771">IF(C3771="","",
  IF(LEFT(C3771,4)="2025",
    IFERROR(VLOOKUP(C3771,{'2025'!B:B,'2025'!A:A},2,FALSE),""),
    IF(LEFT(C3771,4)="2026",
      IFERROR(VLOOKUP(C3771,{'2026'!B:B,'2026'!A:A},2,FALSE),""),
      ""
    )
  )
)</f>
        <v/>
      </c>
    </row>
    <row r="3772" ht="22.5" customHeight="1">
      <c r="A3772" s="350"/>
      <c r="B3772" s="350"/>
      <c r="C3772" s="350"/>
      <c r="D3772" s="350"/>
      <c r="E3772" s="350"/>
      <c r="F3772" s="350"/>
      <c r="G3772" s="350"/>
      <c r="H3772" s="350"/>
      <c r="I3772" s="350"/>
      <c r="J3772" s="350" t="str">
        <f t="array" ref="J3772">IF(C3772="","",
  IF(LEFT(C3772,4)="2025",
    IFERROR(VLOOKUP(C3772,{'2025'!B:B,'2025'!A:A},2,FALSE),""),
    IF(LEFT(C3772,4)="2026",
      IFERROR(VLOOKUP(C3772,{'2026'!B:B,'2026'!A:A},2,FALSE),""),
      ""
    )
  )
)</f>
        <v/>
      </c>
    </row>
    <row r="3773" ht="22.5" customHeight="1">
      <c r="A3773" s="350"/>
      <c r="B3773" s="350"/>
      <c r="C3773" s="350"/>
      <c r="D3773" s="350"/>
      <c r="E3773" s="350"/>
      <c r="F3773" s="350"/>
      <c r="G3773" s="350"/>
      <c r="H3773" s="350"/>
      <c r="I3773" s="350"/>
      <c r="J3773" s="350" t="str">
        <f t="array" ref="J3773">IF(C3773="","",
  IF(LEFT(C3773,4)="2025",
    IFERROR(VLOOKUP(C3773,{'2025'!B:B,'2025'!A:A},2,FALSE),""),
    IF(LEFT(C3773,4)="2026",
      IFERROR(VLOOKUP(C3773,{'2026'!B:B,'2026'!A:A},2,FALSE),""),
      ""
    )
  )
)</f>
        <v/>
      </c>
    </row>
    <row r="3774" ht="22.5" customHeight="1">
      <c r="A3774" s="350"/>
      <c r="B3774" s="350"/>
      <c r="C3774" s="350"/>
      <c r="D3774" s="350"/>
      <c r="E3774" s="350"/>
      <c r="F3774" s="350"/>
      <c r="G3774" s="350"/>
      <c r="H3774" s="350"/>
      <c r="I3774" s="350"/>
      <c r="J3774" s="350" t="str">
        <f t="array" ref="J3774">IF(C3774="","",
  IF(LEFT(C3774,4)="2025",
    IFERROR(VLOOKUP(C3774,{'2025'!B:B,'2025'!A:A},2,FALSE),""),
    IF(LEFT(C3774,4)="2026",
      IFERROR(VLOOKUP(C3774,{'2026'!B:B,'2026'!A:A},2,FALSE),""),
      ""
    )
  )
)</f>
        <v/>
      </c>
    </row>
    <row r="3775" ht="22.5" customHeight="1">
      <c r="A3775" s="350"/>
      <c r="B3775" s="350"/>
      <c r="C3775" s="350"/>
      <c r="D3775" s="350"/>
      <c r="E3775" s="350"/>
      <c r="F3775" s="350"/>
      <c r="G3775" s="350"/>
      <c r="H3775" s="350"/>
      <c r="I3775" s="350"/>
      <c r="J3775" s="350" t="str">
        <f t="array" ref="J3775">IF(C3775="","",
  IF(LEFT(C3775,4)="2025",
    IFERROR(VLOOKUP(C3775,{'2025'!B:B,'2025'!A:A},2,FALSE),""),
    IF(LEFT(C3775,4)="2026",
      IFERROR(VLOOKUP(C3775,{'2026'!B:B,'2026'!A:A},2,FALSE),""),
      ""
    )
  )
)</f>
        <v/>
      </c>
    </row>
    <row r="3776" ht="22.5" customHeight="1">
      <c r="A3776" s="350"/>
      <c r="B3776" s="350"/>
      <c r="C3776" s="350"/>
      <c r="D3776" s="350"/>
      <c r="E3776" s="350"/>
      <c r="F3776" s="350"/>
      <c r="G3776" s="350"/>
      <c r="H3776" s="350"/>
      <c r="I3776" s="350"/>
      <c r="J3776" s="350" t="str">
        <f t="array" ref="J3776">IF(C3776="","",
  IF(LEFT(C3776,4)="2025",
    IFERROR(VLOOKUP(C3776,{'2025'!B:B,'2025'!A:A},2,FALSE),""),
    IF(LEFT(C3776,4)="2026",
      IFERROR(VLOOKUP(C3776,{'2026'!B:B,'2026'!A:A},2,FALSE),""),
      ""
    )
  )
)</f>
        <v/>
      </c>
    </row>
    <row r="3777" ht="22.5" customHeight="1">
      <c r="A3777" s="350"/>
      <c r="B3777" s="350"/>
      <c r="C3777" s="350"/>
      <c r="D3777" s="350"/>
      <c r="E3777" s="350"/>
      <c r="F3777" s="350"/>
      <c r="G3777" s="350"/>
      <c r="H3777" s="350"/>
      <c r="I3777" s="350"/>
      <c r="J3777" s="350" t="str">
        <f t="array" ref="J3777">IF(C3777="","",
  IF(LEFT(C3777,4)="2025",
    IFERROR(VLOOKUP(C3777,{'2025'!B:B,'2025'!A:A},2,FALSE),""),
    IF(LEFT(C3777,4)="2026",
      IFERROR(VLOOKUP(C3777,{'2026'!B:B,'2026'!A:A},2,FALSE),""),
      ""
    )
  )
)</f>
        <v/>
      </c>
    </row>
    <row r="3778" ht="22.5" customHeight="1">
      <c r="A3778" s="350"/>
      <c r="B3778" s="350"/>
      <c r="C3778" s="350"/>
      <c r="D3778" s="350"/>
      <c r="E3778" s="350"/>
      <c r="F3778" s="350"/>
      <c r="G3778" s="350"/>
      <c r="H3778" s="350"/>
      <c r="I3778" s="350"/>
      <c r="J3778" s="350" t="str">
        <f t="array" ref="J3778">IF(C3778="","",
  IF(LEFT(C3778,4)="2025",
    IFERROR(VLOOKUP(C3778,{'2025'!B:B,'2025'!A:A},2,FALSE),""),
    IF(LEFT(C3778,4)="2026",
      IFERROR(VLOOKUP(C3778,{'2026'!B:B,'2026'!A:A},2,FALSE),""),
      ""
    )
  )
)</f>
        <v/>
      </c>
    </row>
    <row r="3779" ht="22.5" customHeight="1">
      <c r="A3779" s="350"/>
      <c r="B3779" s="350"/>
      <c r="C3779" s="350"/>
      <c r="D3779" s="350"/>
      <c r="E3779" s="350"/>
      <c r="F3779" s="350"/>
      <c r="G3779" s="350"/>
      <c r="H3779" s="350"/>
      <c r="I3779" s="350"/>
      <c r="J3779" s="350" t="str">
        <f t="array" ref="J3779">IF(C3779="","",
  IF(LEFT(C3779,4)="2025",
    IFERROR(VLOOKUP(C3779,{'2025'!B:B,'2025'!A:A},2,FALSE),""),
    IF(LEFT(C3779,4)="2026",
      IFERROR(VLOOKUP(C3779,{'2026'!B:B,'2026'!A:A},2,FALSE),""),
      ""
    )
  )
)</f>
        <v/>
      </c>
    </row>
    <row r="3780" ht="22.5" customHeight="1">
      <c r="A3780" s="350"/>
      <c r="B3780" s="350"/>
      <c r="C3780" s="350"/>
      <c r="D3780" s="350"/>
      <c r="E3780" s="350"/>
      <c r="F3780" s="350"/>
      <c r="G3780" s="350"/>
      <c r="H3780" s="350"/>
      <c r="I3780" s="350"/>
      <c r="J3780" s="350" t="str">
        <f t="array" ref="J3780">IF(C3780="","",
  IF(LEFT(C3780,4)="2025",
    IFERROR(VLOOKUP(C3780,{'2025'!B:B,'2025'!A:A},2,FALSE),""),
    IF(LEFT(C3780,4)="2026",
      IFERROR(VLOOKUP(C3780,{'2026'!B:B,'2026'!A:A},2,FALSE),""),
      ""
    )
  )
)</f>
        <v/>
      </c>
    </row>
    <row r="3781" ht="22.5" customHeight="1">
      <c r="A3781" s="350"/>
      <c r="B3781" s="350"/>
      <c r="C3781" s="350"/>
      <c r="D3781" s="350"/>
      <c r="E3781" s="350"/>
      <c r="F3781" s="350"/>
      <c r="G3781" s="350"/>
      <c r="H3781" s="350"/>
      <c r="I3781" s="350"/>
      <c r="J3781" s="350" t="str">
        <f t="array" ref="J3781">IF(C3781="","",
  IF(LEFT(C3781,4)="2025",
    IFERROR(VLOOKUP(C3781,{'2025'!B:B,'2025'!A:A},2,FALSE),""),
    IF(LEFT(C3781,4)="2026",
      IFERROR(VLOOKUP(C3781,{'2026'!B:B,'2026'!A:A},2,FALSE),""),
      ""
    )
  )
)</f>
        <v/>
      </c>
    </row>
    <row r="3782" ht="22.5" customHeight="1">
      <c r="A3782" s="350"/>
      <c r="B3782" s="350"/>
      <c r="C3782" s="350"/>
      <c r="D3782" s="350"/>
      <c r="E3782" s="350"/>
      <c r="F3782" s="350"/>
      <c r="G3782" s="350"/>
      <c r="H3782" s="350"/>
      <c r="I3782" s="350"/>
      <c r="J3782" s="350" t="str">
        <f t="array" ref="J3782">IF(C3782="","",
  IF(LEFT(C3782,4)="2025",
    IFERROR(VLOOKUP(C3782,{'2025'!B:B,'2025'!A:A},2,FALSE),""),
    IF(LEFT(C3782,4)="2026",
      IFERROR(VLOOKUP(C3782,{'2026'!B:B,'2026'!A:A},2,FALSE),""),
      ""
    )
  )
)</f>
        <v/>
      </c>
    </row>
    <row r="3783" ht="22.5" customHeight="1">
      <c r="A3783" s="350"/>
      <c r="B3783" s="350"/>
      <c r="C3783" s="350"/>
      <c r="D3783" s="350"/>
      <c r="E3783" s="350"/>
      <c r="F3783" s="350"/>
      <c r="G3783" s="350"/>
      <c r="H3783" s="350"/>
      <c r="I3783" s="350"/>
      <c r="J3783" s="350" t="str">
        <f t="array" ref="J3783">IF(C3783="","",
  IF(LEFT(C3783,4)="2025",
    IFERROR(VLOOKUP(C3783,{'2025'!B:B,'2025'!A:A},2,FALSE),""),
    IF(LEFT(C3783,4)="2026",
      IFERROR(VLOOKUP(C3783,{'2026'!B:B,'2026'!A:A},2,FALSE),""),
      ""
    )
  )
)</f>
        <v/>
      </c>
    </row>
    <row r="3784" ht="22.5" customHeight="1">
      <c r="A3784" s="350"/>
      <c r="B3784" s="350"/>
      <c r="C3784" s="350"/>
      <c r="D3784" s="350"/>
      <c r="E3784" s="350"/>
      <c r="F3784" s="350"/>
      <c r="G3784" s="350"/>
      <c r="H3784" s="350"/>
      <c r="I3784" s="350"/>
      <c r="J3784" s="350" t="str">
        <f t="array" ref="J3784">IF(C3784="","",
  IF(LEFT(C3784,4)="2025",
    IFERROR(VLOOKUP(C3784,{'2025'!B:B,'2025'!A:A},2,FALSE),""),
    IF(LEFT(C3784,4)="2026",
      IFERROR(VLOOKUP(C3784,{'2026'!B:B,'2026'!A:A},2,FALSE),""),
      ""
    )
  )
)</f>
        <v/>
      </c>
    </row>
    <row r="3785" ht="22.5" customHeight="1">
      <c r="A3785" s="350"/>
      <c r="B3785" s="350"/>
      <c r="C3785" s="350"/>
      <c r="D3785" s="350"/>
      <c r="E3785" s="350"/>
      <c r="F3785" s="350"/>
      <c r="G3785" s="350"/>
      <c r="H3785" s="350"/>
      <c r="I3785" s="350"/>
      <c r="J3785" s="350" t="str">
        <f t="array" ref="J3785">IF(C3785="","",
  IF(LEFT(C3785,4)="2025",
    IFERROR(VLOOKUP(C3785,{'2025'!B:B,'2025'!A:A},2,FALSE),""),
    IF(LEFT(C3785,4)="2026",
      IFERROR(VLOOKUP(C3785,{'2026'!B:B,'2026'!A:A},2,FALSE),""),
      ""
    )
  )
)</f>
        <v/>
      </c>
    </row>
    <row r="3786" ht="22.5" customHeight="1">
      <c r="A3786" s="350"/>
      <c r="B3786" s="350"/>
      <c r="C3786" s="350"/>
      <c r="D3786" s="350"/>
      <c r="E3786" s="350"/>
      <c r="F3786" s="350"/>
      <c r="G3786" s="350"/>
      <c r="H3786" s="350"/>
      <c r="I3786" s="350"/>
      <c r="J3786" s="350" t="str">
        <f t="array" ref="J3786">IF(C3786="","",
  IF(LEFT(C3786,4)="2025",
    IFERROR(VLOOKUP(C3786,{'2025'!B:B,'2025'!A:A},2,FALSE),""),
    IF(LEFT(C3786,4)="2026",
      IFERROR(VLOOKUP(C3786,{'2026'!B:B,'2026'!A:A},2,FALSE),""),
      ""
    )
  )
)</f>
        <v/>
      </c>
    </row>
    <row r="3787" ht="22.5" customHeight="1">
      <c r="A3787" s="350"/>
      <c r="B3787" s="350"/>
      <c r="C3787" s="350"/>
      <c r="D3787" s="350"/>
      <c r="E3787" s="350"/>
      <c r="F3787" s="350"/>
      <c r="G3787" s="350"/>
      <c r="H3787" s="350"/>
      <c r="I3787" s="350"/>
      <c r="J3787" s="350" t="str">
        <f t="array" ref="J3787">IF(C3787="","",
  IF(LEFT(C3787,4)="2025",
    IFERROR(VLOOKUP(C3787,{'2025'!B:B,'2025'!A:A},2,FALSE),""),
    IF(LEFT(C3787,4)="2026",
      IFERROR(VLOOKUP(C3787,{'2026'!B:B,'2026'!A:A},2,FALSE),""),
      ""
    )
  )
)</f>
        <v/>
      </c>
    </row>
    <row r="3788" ht="22.5" customHeight="1">
      <c r="A3788" s="350"/>
      <c r="B3788" s="350"/>
      <c r="C3788" s="350"/>
      <c r="D3788" s="350"/>
      <c r="E3788" s="350"/>
      <c r="F3788" s="350"/>
      <c r="G3788" s="350"/>
      <c r="H3788" s="350"/>
      <c r="I3788" s="350"/>
      <c r="J3788" s="350" t="str">
        <f t="array" ref="J3788">IF(C3788="","",
  IF(LEFT(C3788,4)="2025",
    IFERROR(VLOOKUP(C3788,{'2025'!B:B,'2025'!A:A},2,FALSE),""),
    IF(LEFT(C3788,4)="2026",
      IFERROR(VLOOKUP(C3788,{'2026'!B:B,'2026'!A:A},2,FALSE),""),
      ""
    )
  )
)</f>
        <v/>
      </c>
    </row>
    <row r="3789" ht="22.5" customHeight="1">
      <c r="A3789" s="350"/>
      <c r="B3789" s="350"/>
      <c r="C3789" s="350"/>
      <c r="D3789" s="350"/>
      <c r="E3789" s="350"/>
      <c r="F3789" s="350"/>
      <c r="G3789" s="350"/>
      <c r="H3789" s="350"/>
      <c r="I3789" s="350"/>
      <c r="J3789" s="350" t="str">
        <f t="array" ref="J3789">IF(C3789="","",
  IF(LEFT(C3789,4)="2025",
    IFERROR(VLOOKUP(C3789,{'2025'!B:B,'2025'!A:A},2,FALSE),""),
    IF(LEFT(C3789,4)="2026",
      IFERROR(VLOOKUP(C3789,{'2026'!B:B,'2026'!A:A},2,FALSE),""),
      ""
    )
  )
)</f>
        <v/>
      </c>
    </row>
    <row r="3790" ht="22.5" customHeight="1">
      <c r="A3790" s="350"/>
      <c r="B3790" s="350"/>
      <c r="C3790" s="350"/>
      <c r="D3790" s="350"/>
      <c r="E3790" s="350"/>
      <c r="F3790" s="350"/>
      <c r="G3790" s="350"/>
      <c r="H3790" s="350"/>
      <c r="I3790" s="350"/>
      <c r="J3790" s="350" t="str">
        <f t="array" ref="J3790">IF(C3790="","",
  IF(LEFT(C3790,4)="2025",
    IFERROR(VLOOKUP(C3790,{'2025'!B:B,'2025'!A:A},2,FALSE),""),
    IF(LEFT(C3790,4)="2026",
      IFERROR(VLOOKUP(C3790,{'2026'!B:B,'2026'!A:A},2,FALSE),""),
      ""
    )
  )
)</f>
        <v/>
      </c>
    </row>
    <row r="3791" ht="22.5" customHeight="1">
      <c r="A3791" s="350"/>
      <c r="B3791" s="350"/>
      <c r="C3791" s="350"/>
      <c r="D3791" s="350"/>
      <c r="E3791" s="350"/>
      <c r="F3791" s="350"/>
      <c r="G3791" s="350"/>
      <c r="H3791" s="350"/>
      <c r="I3791" s="350"/>
      <c r="J3791" s="350" t="str">
        <f t="array" ref="J3791">IF(C3791="","",
  IF(LEFT(C3791,4)="2025",
    IFERROR(VLOOKUP(C3791,{'2025'!B:B,'2025'!A:A},2,FALSE),""),
    IF(LEFT(C3791,4)="2026",
      IFERROR(VLOOKUP(C3791,{'2026'!B:B,'2026'!A:A},2,FALSE),""),
      ""
    )
  )
)</f>
        <v/>
      </c>
    </row>
    <row r="3792" ht="22.5" customHeight="1">
      <c r="A3792" s="350"/>
      <c r="B3792" s="350"/>
      <c r="C3792" s="350"/>
      <c r="D3792" s="350"/>
      <c r="E3792" s="350"/>
      <c r="F3792" s="350"/>
      <c r="G3792" s="350"/>
      <c r="H3792" s="350"/>
      <c r="I3792" s="350"/>
      <c r="J3792" s="350" t="str">
        <f t="array" ref="J3792">IF(C3792="","",
  IF(LEFT(C3792,4)="2025",
    IFERROR(VLOOKUP(C3792,{'2025'!B:B,'2025'!A:A},2,FALSE),""),
    IF(LEFT(C3792,4)="2026",
      IFERROR(VLOOKUP(C3792,{'2026'!B:B,'2026'!A:A},2,FALSE),""),
      ""
    )
  )
)</f>
        <v/>
      </c>
    </row>
    <row r="3793" ht="22.5" customHeight="1">
      <c r="A3793" s="350"/>
      <c r="B3793" s="350"/>
      <c r="C3793" s="350"/>
      <c r="D3793" s="350"/>
      <c r="E3793" s="350"/>
      <c r="F3793" s="350"/>
      <c r="G3793" s="350"/>
      <c r="H3793" s="350"/>
      <c r="I3793" s="350"/>
      <c r="J3793" s="350" t="str">
        <f t="array" ref="J3793">IF(C3793="","",
  IF(LEFT(C3793,4)="2025",
    IFERROR(VLOOKUP(C3793,{'2025'!B:B,'2025'!A:A},2,FALSE),""),
    IF(LEFT(C3793,4)="2026",
      IFERROR(VLOOKUP(C3793,{'2026'!B:B,'2026'!A:A},2,FALSE),""),
      ""
    )
  )
)</f>
        <v/>
      </c>
    </row>
    <row r="3794" ht="22.5" customHeight="1">
      <c r="A3794" s="350"/>
      <c r="B3794" s="350"/>
      <c r="C3794" s="350"/>
      <c r="D3794" s="350"/>
      <c r="E3794" s="350"/>
      <c r="F3794" s="350"/>
      <c r="G3794" s="350"/>
      <c r="H3794" s="350"/>
      <c r="I3794" s="350"/>
      <c r="J3794" s="350" t="str">
        <f t="array" ref="J3794">IF(C3794="","",
  IF(LEFT(C3794,4)="2025",
    IFERROR(VLOOKUP(C3794,{'2025'!B:B,'2025'!A:A},2,FALSE),""),
    IF(LEFT(C3794,4)="2026",
      IFERROR(VLOOKUP(C3794,{'2026'!B:B,'2026'!A:A},2,FALSE),""),
      ""
    )
  )
)</f>
        <v/>
      </c>
    </row>
    <row r="3795" ht="22.5" customHeight="1">
      <c r="A3795" s="350"/>
      <c r="B3795" s="350"/>
      <c r="C3795" s="350"/>
      <c r="D3795" s="350"/>
      <c r="E3795" s="350"/>
      <c r="F3795" s="350"/>
      <c r="G3795" s="350"/>
      <c r="H3795" s="350"/>
      <c r="I3795" s="350"/>
      <c r="J3795" s="350" t="str">
        <f t="array" ref="J3795">IF(C3795="","",
  IF(LEFT(C3795,4)="2025",
    IFERROR(VLOOKUP(C3795,{'2025'!B:B,'2025'!A:A},2,FALSE),""),
    IF(LEFT(C3795,4)="2026",
      IFERROR(VLOOKUP(C3795,{'2026'!B:B,'2026'!A:A},2,FALSE),""),
      ""
    )
  )
)</f>
        <v/>
      </c>
    </row>
    <row r="3796" ht="22.5" customHeight="1">
      <c r="A3796" s="350"/>
      <c r="B3796" s="350"/>
      <c r="C3796" s="350"/>
      <c r="D3796" s="350"/>
      <c r="E3796" s="350"/>
      <c r="F3796" s="350"/>
      <c r="G3796" s="350"/>
      <c r="H3796" s="350"/>
      <c r="I3796" s="350"/>
      <c r="J3796" s="350" t="str">
        <f t="array" ref="J3796">IF(C3796="","",
  IF(LEFT(C3796,4)="2025",
    IFERROR(VLOOKUP(C3796,{'2025'!B:B,'2025'!A:A},2,FALSE),""),
    IF(LEFT(C3796,4)="2026",
      IFERROR(VLOOKUP(C3796,{'2026'!B:B,'2026'!A:A},2,FALSE),""),
      ""
    )
  )
)</f>
        <v/>
      </c>
    </row>
    <row r="3797" ht="22.5" customHeight="1">
      <c r="A3797" s="350"/>
      <c r="B3797" s="350"/>
      <c r="C3797" s="350"/>
      <c r="D3797" s="350"/>
      <c r="E3797" s="350"/>
      <c r="F3797" s="350"/>
      <c r="G3797" s="350"/>
      <c r="H3797" s="350"/>
      <c r="I3797" s="350"/>
      <c r="J3797" s="350" t="str">
        <f t="array" ref="J3797">IF(C3797="","",
  IF(LEFT(C3797,4)="2025",
    IFERROR(VLOOKUP(C3797,{'2025'!B:B,'2025'!A:A},2,FALSE),""),
    IF(LEFT(C3797,4)="2026",
      IFERROR(VLOOKUP(C3797,{'2026'!B:B,'2026'!A:A},2,FALSE),""),
      ""
    )
  )
)</f>
        <v/>
      </c>
    </row>
    <row r="3798" ht="22.5" customHeight="1">
      <c r="A3798" s="350"/>
      <c r="B3798" s="350"/>
      <c r="C3798" s="350"/>
      <c r="D3798" s="350"/>
      <c r="E3798" s="350"/>
      <c r="F3798" s="350"/>
      <c r="G3798" s="350"/>
      <c r="H3798" s="350"/>
      <c r="I3798" s="350"/>
      <c r="J3798" s="350" t="str">
        <f t="array" ref="J3798">IF(C3798="","",
  IF(LEFT(C3798,4)="2025",
    IFERROR(VLOOKUP(C3798,{'2025'!B:B,'2025'!A:A},2,FALSE),""),
    IF(LEFT(C3798,4)="2026",
      IFERROR(VLOOKUP(C3798,{'2026'!B:B,'2026'!A:A},2,FALSE),""),
      ""
    )
  )
)</f>
        <v/>
      </c>
    </row>
    <row r="3799" ht="22.5" customHeight="1">
      <c r="A3799" s="350"/>
      <c r="B3799" s="350"/>
      <c r="C3799" s="350"/>
      <c r="D3799" s="350"/>
      <c r="E3799" s="350"/>
      <c r="F3799" s="350"/>
      <c r="G3799" s="350"/>
      <c r="H3799" s="350"/>
      <c r="I3799" s="350"/>
      <c r="J3799" s="350" t="str">
        <f t="array" ref="J3799">IF(C3799="","",
  IF(LEFT(C3799,4)="2025",
    IFERROR(VLOOKUP(C3799,{'2025'!B:B,'2025'!A:A},2,FALSE),""),
    IF(LEFT(C3799,4)="2026",
      IFERROR(VLOOKUP(C3799,{'2026'!B:B,'2026'!A:A},2,FALSE),""),
      ""
    )
  )
)</f>
        <v/>
      </c>
    </row>
    <row r="3800" ht="22.5" customHeight="1">
      <c r="A3800" s="350"/>
      <c r="B3800" s="350"/>
      <c r="C3800" s="350"/>
      <c r="D3800" s="350"/>
      <c r="E3800" s="350"/>
      <c r="F3800" s="350"/>
      <c r="G3800" s="350"/>
      <c r="H3800" s="350"/>
      <c r="I3800" s="350"/>
      <c r="J3800" s="350" t="str">
        <f t="array" ref="J3800">IF(C3800="","",
  IF(LEFT(C3800,4)="2025",
    IFERROR(VLOOKUP(C3800,{'2025'!B:B,'2025'!A:A},2,FALSE),""),
    IF(LEFT(C3800,4)="2026",
      IFERROR(VLOOKUP(C3800,{'2026'!B:B,'2026'!A:A},2,FALSE),""),
      ""
    )
  )
)</f>
        <v/>
      </c>
    </row>
    <row r="3801" ht="22.5" customHeight="1">
      <c r="A3801" s="350"/>
      <c r="B3801" s="350"/>
      <c r="C3801" s="350"/>
      <c r="D3801" s="350"/>
      <c r="E3801" s="350"/>
      <c r="F3801" s="350"/>
      <c r="G3801" s="350"/>
      <c r="H3801" s="350"/>
      <c r="I3801" s="350"/>
      <c r="J3801" s="350" t="str">
        <f t="array" ref="J3801">IF(C3801="","",
  IF(LEFT(C3801,4)="2025",
    IFERROR(VLOOKUP(C3801,{'2025'!B:B,'2025'!A:A},2,FALSE),""),
    IF(LEFT(C3801,4)="2026",
      IFERROR(VLOOKUP(C3801,{'2026'!B:B,'2026'!A:A},2,FALSE),""),
      ""
    )
  )
)</f>
        <v/>
      </c>
    </row>
    <row r="3802" ht="22.5" customHeight="1">
      <c r="A3802" s="350"/>
      <c r="B3802" s="350"/>
      <c r="C3802" s="350"/>
      <c r="D3802" s="350"/>
      <c r="E3802" s="350"/>
      <c r="F3802" s="350"/>
      <c r="G3802" s="350"/>
      <c r="H3802" s="350"/>
      <c r="I3802" s="350"/>
      <c r="J3802" s="350" t="str">
        <f t="array" ref="J3802">IF(C3802="","",
  IF(LEFT(C3802,4)="2025",
    IFERROR(VLOOKUP(C3802,{'2025'!B:B,'2025'!A:A},2,FALSE),""),
    IF(LEFT(C3802,4)="2026",
      IFERROR(VLOOKUP(C3802,{'2026'!B:B,'2026'!A:A},2,FALSE),""),
      ""
    )
  )
)</f>
        <v/>
      </c>
    </row>
    <row r="3803" ht="22.5" customHeight="1">
      <c r="A3803" s="350"/>
      <c r="B3803" s="350"/>
      <c r="C3803" s="350"/>
      <c r="D3803" s="350"/>
      <c r="E3803" s="350"/>
      <c r="F3803" s="350"/>
      <c r="G3803" s="350"/>
      <c r="H3803" s="350"/>
      <c r="I3803" s="350"/>
      <c r="J3803" s="350" t="str">
        <f t="array" ref="J3803">IF(C3803="","",
  IF(LEFT(C3803,4)="2025",
    IFERROR(VLOOKUP(C3803,{'2025'!B:B,'2025'!A:A},2,FALSE),""),
    IF(LEFT(C3803,4)="2026",
      IFERROR(VLOOKUP(C3803,{'2026'!B:B,'2026'!A:A},2,FALSE),""),
      ""
    )
  )
)</f>
        <v/>
      </c>
    </row>
    <row r="3804" ht="22.5" customHeight="1">
      <c r="A3804" s="350"/>
      <c r="B3804" s="350"/>
      <c r="C3804" s="350"/>
      <c r="D3804" s="350"/>
      <c r="E3804" s="350"/>
      <c r="F3804" s="350"/>
      <c r="G3804" s="350"/>
      <c r="H3804" s="350"/>
      <c r="I3804" s="350"/>
      <c r="J3804" s="350" t="str">
        <f t="array" ref="J3804">IF(C3804="","",
  IF(LEFT(C3804,4)="2025",
    IFERROR(VLOOKUP(C3804,{'2025'!B:B,'2025'!A:A},2,FALSE),""),
    IF(LEFT(C3804,4)="2026",
      IFERROR(VLOOKUP(C3804,{'2026'!B:B,'2026'!A:A},2,FALSE),""),
      ""
    )
  )
)</f>
        <v/>
      </c>
    </row>
    <row r="3805" ht="22.5" customHeight="1">
      <c r="A3805" s="350"/>
      <c r="B3805" s="350"/>
      <c r="C3805" s="350"/>
      <c r="D3805" s="350"/>
      <c r="E3805" s="350"/>
      <c r="F3805" s="350"/>
      <c r="G3805" s="350"/>
      <c r="H3805" s="350"/>
      <c r="I3805" s="350"/>
      <c r="J3805" s="350" t="str">
        <f t="array" ref="J3805">IF(C3805="","",
  IF(LEFT(C3805,4)="2025",
    IFERROR(VLOOKUP(C3805,{'2025'!B:B,'2025'!A:A},2,FALSE),""),
    IF(LEFT(C3805,4)="2026",
      IFERROR(VLOOKUP(C3805,{'2026'!B:B,'2026'!A:A},2,FALSE),""),
      ""
    )
  )
)</f>
        <v/>
      </c>
    </row>
    <row r="3806" ht="22.5" customHeight="1">
      <c r="A3806" s="350"/>
      <c r="B3806" s="350"/>
      <c r="C3806" s="350"/>
      <c r="D3806" s="350"/>
      <c r="E3806" s="350"/>
      <c r="F3806" s="350"/>
      <c r="G3806" s="350"/>
      <c r="H3806" s="350"/>
      <c r="I3806" s="350"/>
      <c r="J3806" s="350" t="str">
        <f t="array" ref="J3806">IF(C3806="","",
  IF(LEFT(C3806,4)="2025",
    IFERROR(VLOOKUP(C3806,{'2025'!B:B,'2025'!A:A},2,FALSE),""),
    IF(LEFT(C3806,4)="2026",
      IFERROR(VLOOKUP(C3806,{'2026'!B:B,'2026'!A:A},2,FALSE),""),
      ""
    )
  )
)</f>
        <v/>
      </c>
    </row>
    <row r="3807" ht="22.5" customHeight="1">
      <c r="A3807" s="350"/>
      <c r="B3807" s="350"/>
      <c r="C3807" s="350"/>
      <c r="D3807" s="350"/>
      <c r="E3807" s="350"/>
      <c r="F3807" s="350"/>
      <c r="G3807" s="350"/>
      <c r="H3807" s="350"/>
      <c r="I3807" s="350"/>
      <c r="J3807" s="350" t="str">
        <f t="array" ref="J3807">IF(C3807="","",
  IF(LEFT(C3807,4)="2025",
    IFERROR(VLOOKUP(C3807,{'2025'!B:B,'2025'!A:A},2,FALSE),""),
    IF(LEFT(C3807,4)="2026",
      IFERROR(VLOOKUP(C3807,{'2026'!B:B,'2026'!A:A},2,FALSE),""),
      ""
    )
  )
)</f>
        <v/>
      </c>
    </row>
    <row r="3808" ht="22.5" customHeight="1">
      <c r="A3808" s="350"/>
      <c r="B3808" s="350"/>
      <c r="C3808" s="350"/>
      <c r="D3808" s="350"/>
      <c r="E3808" s="350"/>
      <c r="F3808" s="350"/>
      <c r="G3808" s="350"/>
      <c r="H3808" s="350"/>
      <c r="I3808" s="350"/>
      <c r="J3808" s="350" t="str">
        <f t="array" ref="J3808">IF(C3808="","",
  IF(LEFT(C3808,4)="2025",
    IFERROR(VLOOKUP(C3808,{'2025'!B:B,'2025'!A:A},2,FALSE),""),
    IF(LEFT(C3808,4)="2026",
      IFERROR(VLOOKUP(C3808,{'2026'!B:B,'2026'!A:A},2,FALSE),""),
      ""
    )
  )
)</f>
        <v/>
      </c>
    </row>
    <row r="3809" ht="22.5" customHeight="1">
      <c r="A3809" s="350"/>
      <c r="B3809" s="350"/>
      <c r="C3809" s="350"/>
      <c r="D3809" s="350"/>
      <c r="E3809" s="350"/>
      <c r="F3809" s="350"/>
      <c r="G3809" s="350"/>
      <c r="H3809" s="350"/>
      <c r="I3809" s="350"/>
      <c r="J3809" s="350" t="str">
        <f t="array" ref="J3809">IF(C3809="","",
  IF(LEFT(C3809,4)="2025",
    IFERROR(VLOOKUP(C3809,{'2025'!B:B,'2025'!A:A},2,FALSE),""),
    IF(LEFT(C3809,4)="2026",
      IFERROR(VLOOKUP(C3809,{'2026'!B:B,'2026'!A:A},2,FALSE),""),
      ""
    )
  )
)</f>
        <v/>
      </c>
    </row>
    <row r="3810" ht="22.5" customHeight="1">
      <c r="A3810" s="350"/>
      <c r="B3810" s="350"/>
      <c r="C3810" s="350"/>
      <c r="D3810" s="350"/>
      <c r="E3810" s="350"/>
      <c r="F3810" s="350"/>
      <c r="G3810" s="350"/>
      <c r="H3810" s="350"/>
      <c r="I3810" s="350"/>
      <c r="J3810" s="350" t="str">
        <f t="array" ref="J3810">IF(C3810="","",
  IF(LEFT(C3810,4)="2025",
    IFERROR(VLOOKUP(C3810,{'2025'!B:B,'2025'!A:A},2,FALSE),""),
    IF(LEFT(C3810,4)="2026",
      IFERROR(VLOOKUP(C3810,{'2026'!B:B,'2026'!A:A},2,FALSE),""),
      ""
    )
  )
)</f>
        <v/>
      </c>
    </row>
    <row r="3811" ht="22.5" customHeight="1">
      <c r="A3811" s="350"/>
      <c r="B3811" s="350"/>
      <c r="C3811" s="350"/>
      <c r="D3811" s="350"/>
      <c r="E3811" s="350"/>
      <c r="F3811" s="350"/>
      <c r="G3811" s="350"/>
      <c r="H3811" s="350"/>
      <c r="I3811" s="350"/>
      <c r="J3811" s="350" t="str">
        <f t="array" ref="J3811">IF(C3811="","",
  IF(LEFT(C3811,4)="2025",
    IFERROR(VLOOKUP(C3811,{'2025'!B:B,'2025'!A:A},2,FALSE),""),
    IF(LEFT(C3811,4)="2026",
      IFERROR(VLOOKUP(C3811,{'2026'!B:B,'2026'!A:A},2,FALSE),""),
      ""
    )
  )
)</f>
        <v/>
      </c>
    </row>
    <row r="3812" ht="22.5" customHeight="1">
      <c r="A3812" s="350"/>
      <c r="B3812" s="350"/>
      <c r="C3812" s="350"/>
      <c r="D3812" s="350"/>
      <c r="E3812" s="350"/>
      <c r="F3812" s="350"/>
      <c r="G3812" s="350"/>
      <c r="H3812" s="350"/>
      <c r="I3812" s="350"/>
      <c r="J3812" s="350" t="str">
        <f t="array" ref="J3812">IF(C3812="","",
  IF(LEFT(C3812,4)="2025",
    IFERROR(VLOOKUP(C3812,{'2025'!B:B,'2025'!A:A},2,FALSE),""),
    IF(LEFT(C3812,4)="2026",
      IFERROR(VLOOKUP(C3812,{'2026'!B:B,'2026'!A:A},2,FALSE),""),
      ""
    )
  )
)</f>
        <v/>
      </c>
    </row>
    <row r="3813" ht="22.5" customHeight="1">
      <c r="A3813" s="350"/>
      <c r="B3813" s="350"/>
      <c r="C3813" s="350"/>
      <c r="D3813" s="350"/>
      <c r="E3813" s="350"/>
      <c r="F3813" s="350"/>
      <c r="G3813" s="350"/>
      <c r="H3813" s="350"/>
      <c r="I3813" s="350"/>
      <c r="J3813" s="350" t="str">
        <f t="array" ref="J3813">IF(C3813="","",
  IF(LEFT(C3813,4)="2025",
    IFERROR(VLOOKUP(C3813,{'2025'!B:B,'2025'!A:A},2,FALSE),""),
    IF(LEFT(C3813,4)="2026",
      IFERROR(VLOOKUP(C3813,{'2026'!B:B,'2026'!A:A},2,FALSE),""),
      ""
    )
  )
)</f>
        <v/>
      </c>
    </row>
    <row r="3814" ht="22.5" customHeight="1">
      <c r="A3814" s="350"/>
      <c r="B3814" s="350"/>
      <c r="C3814" s="350"/>
      <c r="D3814" s="350"/>
      <c r="E3814" s="350"/>
      <c r="F3814" s="350"/>
      <c r="G3814" s="350"/>
      <c r="H3814" s="350"/>
      <c r="I3814" s="350"/>
      <c r="J3814" s="350" t="str">
        <f t="array" ref="J3814">IF(C3814="","",
  IF(LEFT(C3814,4)="2025",
    IFERROR(VLOOKUP(C3814,{'2025'!B:B,'2025'!A:A},2,FALSE),""),
    IF(LEFT(C3814,4)="2026",
      IFERROR(VLOOKUP(C3814,{'2026'!B:B,'2026'!A:A},2,FALSE),""),
      ""
    )
  )
)</f>
        <v/>
      </c>
    </row>
    <row r="3815" ht="22.5" customHeight="1">
      <c r="A3815" s="350"/>
      <c r="B3815" s="350"/>
      <c r="C3815" s="350"/>
      <c r="D3815" s="350"/>
      <c r="E3815" s="350"/>
      <c r="F3815" s="350"/>
      <c r="G3815" s="350"/>
      <c r="H3815" s="350"/>
      <c r="I3815" s="350"/>
      <c r="J3815" s="350" t="str">
        <f t="array" ref="J3815">IF(C3815="","",
  IF(LEFT(C3815,4)="2025",
    IFERROR(VLOOKUP(C3815,{'2025'!B:B,'2025'!A:A},2,FALSE),""),
    IF(LEFT(C3815,4)="2026",
      IFERROR(VLOOKUP(C3815,{'2026'!B:B,'2026'!A:A},2,FALSE),""),
      ""
    )
  )
)</f>
        <v/>
      </c>
    </row>
    <row r="3816" ht="22.5" customHeight="1">
      <c r="A3816" s="350"/>
      <c r="B3816" s="350"/>
      <c r="C3816" s="350"/>
      <c r="D3816" s="350"/>
      <c r="E3816" s="350"/>
      <c r="F3816" s="350"/>
      <c r="G3816" s="350"/>
      <c r="H3816" s="350"/>
      <c r="I3816" s="350"/>
      <c r="J3816" s="350" t="str">
        <f t="array" ref="J3816">IF(C3816="","",
  IF(LEFT(C3816,4)="2025",
    IFERROR(VLOOKUP(C3816,{'2025'!B:B,'2025'!A:A},2,FALSE),""),
    IF(LEFT(C3816,4)="2026",
      IFERROR(VLOOKUP(C3816,{'2026'!B:B,'2026'!A:A},2,FALSE),""),
      ""
    )
  )
)</f>
        <v/>
      </c>
    </row>
    <row r="3817" ht="22.5" customHeight="1">
      <c r="A3817" s="350"/>
      <c r="B3817" s="350"/>
      <c r="C3817" s="350"/>
      <c r="D3817" s="350"/>
      <c r="E3817" s="350"/>
      <c r="F3817" s="350"/>
      <c r="G3817" s="350"/>
      <c r="H3817" s="350"/>
      <c r="I3817" s="350"/>
      <c r="J3817" s="350" t="str">
        <f t="array" ref="J3817">IF(C3817="","",
  IF(LEFT(C3817,4)="2025",
    IFERROR(VLOOKUP(C3817,{'2025'!B:B,'2025'!A:A},2,FALSE),""),
    IF(LEFT(C3817,4)="2026",
      IFERROR(VLOOKUP(C3817,{'2026'!B:B,'2026'!A:A},2,FALSE),""),
      ""
    )
  )
)</f>
        <v/>
      </c>
    </row>
    <row r="3818" ht="22.5" customHeight="1">
      <c r="A3818" s="350"/>
      <c r="B3818" s="350"/>
      <c r="C3818" s="350"/>
      <c r="D3818" s="350"/>
      <c r="E3818" s="350"/>
      <c r="F3818" s="350"/>
      <c r="G3818" s="350"/>
      <c r="H3818" s="350"/>
      <c r="I3818" s="350"/>
      <c r="J3818" s="350" t="str">
        <f t="array" ref="J3818">IF(C3818="","",
  IF(LEFT(C3818,4)="2025",
    IFERROR(VLOOKUP(C3818,{'2025'!B:B,'2025'!A:A},2,FALSE),""),
    IF(LEFT(C3818,4)="2026",
      IFERROR(VLOOKUP(C3818,{'2026'!B:B,'2026'!A:A},2,FALSE),""),
      ""
    )
  )
)</f>
        <v/>
      </c>
    </row>
    <row r="3819" ht="22.5" customHeight="1">
      <c r="A3819" s="350"/>
      <c r="B3819" s="350"/>
      <c r="C3819" s="350"/>
      <c r="D3819" s="350"/>
      <c r="E3819" s="350"/>
      <c r="F3819" s="350"/>
      <c r="G3819" s="350"/>
      <c r="H3819" s="350"/>
      <c r="I3819" s="350"/>
      <c r="J3819" s="350" t="str">
        <f t="array" ref="J3819">IF(C3819="","",
  IF(LEFT(C3819,4)="2025",
    IFERROR(VLOOKUP(C3819,{'2025'!B:B,'2025'!A:A},2,FALSE),""),
    IF(LEFT(C3819,4)="2026",
      IFERROR(VLOOKUP(C3819,{'2026'!B:B,'2026'!A:A},2,FALSE),""),
      ""
    )
  )
)</f>
        <v/>
      </c>
    </row>
    <row r="3820" ht="22.5" customHeight="1">
      <c r="A3820" s="350"/>
      <c r="B3820" s="350"/>
      <c r="C3820" s="350"/>
      <c r="D3820" s="350"/>
      <c r="E3820" s="350"/>
      <c r="F3820" s="350"/>
      <c r="G3820" s="350"/>
      <c r="H3820" s="350"/>
      <c r="I3820" s="350"/>
      <c r="J3820" s="350" t="str">
        <f t="array" ref="J3820">IF(C3820="","",
  IF(LEFT(C3820,4)="2025",
    IFERROR(VLOOKUP(C3820,{'2025'!B:B,'2025'!A:A},2,FALSE),""),
    IF(LEFT(C3820,4)="2026",
      IFERROR(VLOOKUP(C3820,{'2026'!B:B,'2026'!A:A},2,FALSE),""),
      ""
    )
  )
)</f>
        <v/>
      </c>
    </row>
    <row r="3821" ht="22.5" customHeight="1">
      <c r="A3821" s="350"/>
      <c r="B3821" s="350"/>
      <c r="C3821" s="350"/>
      <c r="D3821" s="350"/>
      <c r="E3821" s="350"/>
      <c r="F3821" s="350"/>
      <c r="G3821" s="350"/>
      <c r="H3821" s="350"/>
      <c r="I3821" s="350"/>
      <c r="J3821" s="350" t="str">
        <f t="array" ref="J3821">IF(C3821="","",
  IF(LEFT(C3821,4)="2025",
    IFERROR(VLOOKUP(C3821,{'2025'!B:B,'2025'!A:A},2,FALSE),""),
    IF(LEFT(C3821,4)="2026",
      IFERROR(VLOOKUP(C3821,{'2026'!B:B,'2026'!A:A},2,FALSE),""),
      ""
    )
  )
)</f>
        <v/>
      </c>
    </row>
    <row r="3822" ht="22.5" customHeight="1">
      <c r="A3822" s="350"/>
      <c r="B3822" s="350"/>
      <c r="C3822" s="350"/>
      <c r="D3822" s="350"/>
      <c r="E3822" s="350"/>
      <c r="F3822" s="350"/>
      <c r="G3822" s="350"/>
      <c r="H3822" s="350"/>
      <c r="I3822" s="350"/>
      <c r="J3822" s="350" t="str">
        <f t="array" ref="J3822">IF(C3822="","",
  IF(LEFT(C3822,4)="2025",
    IFERROR(VLOOKUP(C3822,{'2025'!B:B,'2025'!A:A},2,FALSE),""),
    IF(LEFT(C3822,4)="2026",
      IFERROR(VLOOKUP(C3822,{'2026'!B:B,'2026'!A:A},2,FALSE),""),
      ""
    )
  )
)</f>
        <v/>
      </c>
    </row>
    <row r="3823" ht="22.5" customHeight="1">
      <c r="A3823" s="350"/>
      <c r="B3823" s="350"/>
      <c r="C3823" s="350"/>
      <c r="D3823" s="350"/>
      <c r="E3823" s="350"/>
      <c r="F3823" s="350"/>
      <c r="G3823" s="350"/>
      <c r="H3823" s="350"/>
      <c r="I3823" s="350"/>
      <c r="J3823" s="350" t="str">
        <f t="array" ref="J3823">IF(C3823="","",
  IF(LEFT(C3823,4)="2025",
    IFERROR(VLOOKUP(C3823,{'2025'!B:B,'2025'!A:A},2,FALSE),""),
    IF(LEFT(C3823,4)="2026",
      IFERROR(VLOOKUP(C3823,{'2026'!B:B,'2026'!A:A},2,FALSE),""),
      ""
    )
  )
)</f>
        <v/>
      </c>
    </row>
    <row r="3824" ht="22.5" customHeight="1">
      <c r="A3824" s="350"/>
      <c r="B3824" s="350"/>
      <c r="C3824" s="350"/>
      <c r="D3824" s="350"/>
      <c r="E3824" s="350"/>
      <c r="F3824" s="350"/>
      <c r="G3824" s="350"/>
      <c r="H3824" s="350"/>
      <c r="I3824" s="350"/>
      <c r="J3824" s="350" t="str">
        <f t="array" ref="J3824">IF(C3824="","",
  IF(LEFT(C3824,4)="2025",
    IFERROR(VLOOKUP(C3824,{'2025'!B:B,'2025'!A:A},2,FALSE),""),
    IF(LEFT(C3824,4)="2026",
      IFERROR(VLOOKUP(C3824,{'2026'!B:B,'2026'!A:A},2,FALSE),""),
      ""
    )
  )
)</f>
        <v/>
      </c>
    </row>
    <row r="3825" ht="22.5" customHeight="1">
      <c r="A3825" s="350"/>
      <c r="B3825" s="350"/>
      <c r="C3825" s="350"/>
      <c r="D3825" s="350"/>
      <c r="E3825" s="350"/>
      <c r="F3825" s="350"/>
      <c r="G3825" s="350"/>
      <c r="H3825" s="350"/>
      <c r="I3825" s="350"/>
      <c r="J3825" s="350" t="str">
        <f t="array" ref="J3825">IF(C3825="","",
  IF(LEFT(C3825,4)="2025",
    IFERROR(VLOOKUP(C3825,{'2025'!B:B,'2025'!A:A},2,FALSE),""),
    IF(LEFT(C3825,4)="2026",
      IFERROR(VLOOKUP(C3825,{'2026'!B:B,'2026'!A:A},2,FALSE),""),
      ""
    )
  )
)</f>
        <v/>
      </c>
    </row>
    <row r="3826" ht="22.5" customHeight="1">
      <c r="A3826" s="350"/>
      <c r="B3826" s="350"/>
      <c r="C3826" s="350"/>
      <c r="D3826" s="350"/>
      <c r="E3826" s="350"/>
      <c r="F3826" s="350"/>
      <c r="G3826" s="350"/>
      <c r="H3826" s="350"/>
      <c r="I3826" s="350"/>
      <c r="J3826" s="350" t="str">
        <f t="array" ref="J3826">IF(C3826="","",
  IF(LEFT(C3826,4)="2025",
    IFERROR(VLOOKUP(C3826,{'2025'!B:B,'2025'!A:A},2,FALSE),""),
    IF(LEFT(C3826,4)="2026",
      IFERROR(VLOOKUP(C3826,{'2026'!B:B,'2026'!A:A},2,FALSE),""),
      ""
    )
  )
)</f>
        <v/>
      </c>
    </row>
    <row r="3827" ht="22.5" customHeight="1">
      <c r="A3827" s="350"/>
      <c r="B3827" s="350"/>
      <c r="C3827" s="350"/>
      <c r="D3827" s="350"/>
      <c r="E3827" s="350"/>
      <c r="F3827" s="350"/>
      <c r="G3827" s="350"/>
      <c r="H3827" s="350"/>
      <c r="I3827" s="350"/>
      <c r="J3827" s="350" t="str">
        <f t="array" ref="J3827">IF(C3827="","",
  IF(LEFT(C3827,4)="2025",
    IFERROR(VLOOKUP(C3827,{'2025'!B:B,'2025'!A:A},2,FALSE),""),
    IF(LEFT(C3827,4)="2026",
      IFERROR(VLOOKUP(C3827,{'2026'!B:B,'2026'!A:A},2,FALSE),""),
      ""
    )
  )
)</f>
        <v/>
      </c>
    </row>
    <row r="3828" ht="22.5" customHeight="1">
      <c r="A3828" s="350"/>
      <c r="B3828" s="350"/>
      <c r="C3828" s="350"/>
      <c r="D3828" s="350"/>
      <c r="E3828" s="350"/>
      <c r="F3828" s="350"/>
      <c r="G3828" s="350"/>
      <c r="H3828" s="350"/>
      <c r="I3828" s="350"/>
      <c r="J3828" s="350" t="str">
        <f t="array" ref="J3828">IF(C3828="","",
  IF(LEFT(C3828,4)="2025",
    IFERROR(VLOOKUP(C3828,{'2025'!B:B,'2025'!A:A},2,FALSE),""),
    IF(LEFT(C3828,4)="2026",
      IFERROR(VLOOKUP(C3828,{'2026'!B:B,'2026'!A:A},2,FALSE),""),
      ""
    )
  )
)</f>
        <v/>
      </c>
    </row>
    <row r="3829" ht="22.5" customHeight="1">
      <c r="A3829" s="350"/>
      <c r="B3829" s="350"/>
      <c r="C3829" s="350"/>
      <c r="D3829" s="350"/>
      <c r="E3829" s="350"/>
      <c r="F3829" s="350"/>
      <c r="G3829" s="350"/>
      <c r="H3829" s="350"/>
      <c r="I3829" s="350"/>
      <c r="J3829" s="350" t="str">
        <f t="array" ref="J3829">IF(C3829="","",
  IF(LEFT(C3829,4)="2025",
    IFERROR(VLOOKUP(C3829,{'2025'!B:B,'2025'!A:A},2,FALSE),""),
    IF(LEFT(C3829,4)="2026",
      IFERROR(VLOOKUP(C3829,{'2026'!B:B,'2026'!A:A},2,FALSE),""),
      ""
    )
  )
)</f>
        <v/>
      </c>
    </row>
    <row r="3830" ht="22.5" customHeight="1">
      <c r="A3830" s="350"/>
      <c r="B3830" s="350"/>
      <c r="C3830" s="350"/>
      <c r="D3830" s="350"/>
      <c r="E3830" s="350"/>
      <c r="F3830" s="350"/>
      <c r="G3830" s="350"/>
      <c r="H3830" s="350"/>
      <c r="I3830" s="350"/>
      <c r="J3830" s="350" t="str">
        <f t="array" ref="J3830">IF(C3830="","",
  IF(LEFT(C3830,4)="2025",
    IFERROR(VLOOKUP(C3830,{'2025'!B:B,'2025'!A:A},2,FALSE),""),
    IF(LEFT(C3830,4)="2026",
      IFERROR(VLOOKUP(C3830,{'2026'!B:B,'2026'!A:A},2,FALSE),""),
      ""
    )
  )
)</f>
        <v/>
      </c>
    </row>
    <row r="3831" ht="22.5" customHeight="1">
      <c r="A3831" s="350"/>
      <c r="B3831" s="350"/>
      <c r="C3831" s="350"/>
      <c r="D3831" s="350"/>
      <c r="E3831" s="350"/>
      <c r="F3831" s="350"/>
      <c r="G3831" s="350"/>
      <c r="H3831" s="350"/>
      <c r="I3831" s="350"/>
      <c r="J3831" s="350" t="str">
        <f t="array" ref="J3831">IF(C3831="","",
  IF(LEFT(C3831,4)="2025",
    IFERROR(VLOOKUP(C3831,{'2025'!B:B,'2025'!A:A},2,FALSE),""),
    IF(LEFT(C3831,4)="2026",
      IFERROR(VLOOKUP(C3831,{'2026'!B:B,'2026'!A:A},2,FALSE),""),
      ""
    )
  )
)</f>
        <v/>
      </c>
    </row>
    <row r="3832" ht="22.5" customHeight="1">
      <c r="A3832" s="350"/>
      <c r="B3832" s="350"/>
      <c r="C3832" s="350"/>
      <c r="D3832" s="350"/>
      <c r="E3832" s="350"/>
      <c r="F3832" s="350"/>
      <c r="G3832" s="350"/>
      <c r="H3832" s="350"/>
      <c r="I3832" s="350"/>
      <c r="J3832" s="350" t="str">
        <f t="array" ref="J3832">IF(C3832="","",
  IF(LEFT(C3832,4)="2025",
    IFERROR(VLOOKUP(C3832,{'2025'!B:B,'2025'!A:A},2,FALSE),""),
    IF(LEFT(C3832,4)="2026",
      IFERROR(VLOOKUP(C3832,{'2026'!B:B,'2026'!A:A},2,FALSE),""),
      ""
    )
  )
)</f>
        <v/>
      </c>
    </row>
    <row r="3833" ht="22.5" customHeight="1">
      <c r="A3833" s="350"/>
      <c r="B3833" s="350"/>
      <c r="C3833" s="350"/>
      <c r="D3833" s="350"/>
      <c r="E3833" s="350"/>
      <c r="F3833" s="350"/>
      <c r="G3833" s="350"/>
      <c r="H3833" s="350"/>
      <c r="I3833" s="350"/>
      <c r="J3833" s="350" t="str">
        <f t="array" ref="J3833">IF(C3833="","",
  IF(LEFT(C3833,4)="2025",
    IFERROR(VLOOKUP(C3833,{'2025'!B:B,'2025'!A:A},2,FALSE),""),
    IF(LEFT(C3833,4)="2026",
      IFERROR(VLOOKUP(C3833,{'2026'!B:B,'2026'!A:A},2,FALSE),""),
      ""
    )
  )
)</f>
        <v/>
      </c>
    </row>
    <row r="3834" ht="22.5" customHeight="1">
      <c r="A3834" s="350"/>
      <c r="B3834" s="350"/>
      <c r="C3834" s="350"/>
      <c r="D3834" s="350"/>
      <c r="E3834" s="350"/>
      <c r="F3834" s="350"/>
      <c r="G3834" s="350"/>
      <c r="H3834" s="350"/>
      <c r="I3834" s="350"/>
      <c r="J3834" s="350" t="str">
        <f t="array" ref="J3834">IF(C3834="","",
  IF(LEFT(C3834,4)="2025",
    IFERROR(VLOOKUP(C3834,{'2025'!B:B,'2025'!A:A},2,FALSE),""),
    IF(LEFT(C3834,4)="2026",
      IFERROR(VLOOKUP(C3834,{'2026'!B:B,'2026'!A:A},2,FALSE),""),
      ""
    )
  )
)</f>
        <v/>
      </c>
    </row>
    <row r="3835" ht="22.5" customHeight="1">
      <c r="A3835" s="350"/>
      <c r="B3835" s="350"/>
      <c r="C3835" s="350"/>
      <c r="D3835" s="350"/>
      <c r="E3835" s="350"/>
      <c r="F3835" s="350"/>
      <c r="G3835" s="350"/>
      <c r="H3835" s="350"/>
      <c r="I3835" s="350"/>
      <c r="J3835" s="350" t="str">
        <f t="array" ref="J3835">IF(C3835="","",
  IF(LEFT(C3835,4)="2025",
    IFERROR(VLOOKUP(C3835,{'2025'!B:B,'2025'!A:A},2,FALSE),""),
    IF(LEFT(C3835,4)="2026",
      IFERROR(VLOOKUP(C3835,{'2026'!B:B,'2026'!A:A},2,FALSE),""),
      ""
    )
  )
)</f>
        <v/>
      </c>
    </row>
    <row r="3836" ht="22.5" customHeight="1">
      <c r="A3836" s="350"/>
      <c r="B3836" s="350"/>
      <c r="C3836" s="350"/>
      <c r="D3836" s="350"/>
      <c r="E3836" s="350"/>
      <c r="F3836" s="350"/>
      <c r="G3836" s="350"/>
      <c r="H3836" s="350"/>
      <c r="I3836" s="350"/>
      <c r="J3836" s="350" t="str">
        <f t="array" ref="J3836">IF(C3836="","",
  IF(LEFT(C3836,4)="2025",
    IFERROR(VLOOKUP(C3836,{'2025'!B:B,'2025'!A:A},2,FALSE),""),
    IF(LEFT(C3836,4)="2026",
      IFERROR(VLOOKUP(C3836,{'2026'!B:B,'2026'!A:A},2,FALSE),""),
      ""
    )
  )
)</f>
        <v/>
      </c>
    </row>
    <row r="3837" ht="22.5" customHeight="1">
      <c r="A3837" s="350"/>
      <c r="B3837" s="350"/>
      <c r="C3837" s="350"/>
      <c r="D3837" s="350"/>
      <c r="E3837" s="350"/>
      <c r="F3837" s="350"/>
      <c r="G3837" s="350"/>
      <c r="H3837" s="350"/>
      <c r="I3837" s="350"/>
      <c r="J3837" s="350" t="str">
        <f t="array" ref="J3837">IF(C3837="","",
  IF(LEFT(C3837,4)="2025",
    IFERROR(VLOOKUP(C3837,{'2025'!B:B,'2025'!A:A},2,FALSE),""),
    IF(LEFT(C3837,4)="2026",
      IFERROR(VLOOKUP(C3837,{'2026'!B:B,'2026'!A:A},2,FALSE),""),
      ""
    )
  )
)</f>
        <v/>
      </c>
    </row>
    <row r="3838" ht="22.5" customHeight="1">
      <c r="A3838" s="350"/>
      <c r="B3838" s="350"/>
      <c r="C3838" s="350"/>
      <c r="D3838" s="350"/>
      <c r="E3838" s="350"/>
      <c r="F3838" s="350"/>
      <c r="G3838" s="350"/>
      <c r="H3838" s="350"/>
      <c r="I3838" s="350"/>
      <c r="J3838" s="350" t="str">
        <f t="array" ref="J3838">IF(C3838="","",
  IF(LEFT(C3838,4)="2025",
    IFERROR(VLOOKUP(C3838,{'2025'!B:B,'2025'!A:A},2,FALSE),""),
    IF(LEFT(C3838,4)="2026",
      IFERROR(VLOOKUP(C3838,{'2026'!B:B,'2026'!A:A},2,FALSE),""),
      ""
    )
  )
)</f>
        <v/>
      </c>
    </row>
    <row r="3839" ht="22.5" customHeight="1">
      <c r="A3839" s="350"/>
      <c r="B3839" s="350"/>
      <c r="C3839" s="350"/>
      <c r="D3839" s="350"/>
      <c r="E3839" s="350"/>
      <c r="F3839" s="350"/>
      <c r="G3839" s="350"/>
      <c r="H3839" s="350"/>
      <c r="I3839" s="350"/>
      <c r="J3839" s="350" t="str">
        <f t="array" ref="J3839">IF(C3839="","",
  IF(LEFT(C3839,4)="2025",
    IFERROR(VLOOKUP(C3839,{'2025'!B:B,'2025'!A:A},2,FALSE),""),
    IF(LEFT(C3839,4)="2026",
      IFERROR(VLOOKUP(C3839,{'2026'!B:B,'2026'!A:A},2,FALSE),""),
      ""
    )
  )
)</f>
        <v/>
      </c>
    </row>
    <row r="3840" ht="22.5" customHeight="1">
      <c r="A3840" s="350"/>
      <c r="B3840" s="350"/>
      <c r="C3840" s="350"/>
      <c r="D3840" s="350"/>
      <c r="E3840" s="350"/>
      <c r="F3840" s="350"/>
      <c r="G3840" s="350"/>
      <c r="H3840" s="350"/>
      <c r="I3840" s="350"/>
      <c r="J3840" s="350" t="str">
        <f t="array" ref="J3840">IF(C3840="","",
  IF(LEFT(C3840,4)="2025",
    IFERROR(VLOOKUP(C3840,{'2025'!B:B,'2025'!A:A},2,FALSE),""),
    IF(LEFT(C3840,4)="2026",
      IFERROR(VLOOKUP(C3840,{'2026'!B:B,'2026'!A:A},2,FALSE),""),
      ""
    )
  )
)</f>
        <v/>
      </c>
    </row>
    <row r="3841" ht="22.5" customHeight="1">
      <c r="A3841" s="350"/>
      <c r="B3841" s="350"/>
      <c r="C3841" s="350"/>
      <c r="D3841" s="350"/>
      <c r="E3841" s="350"/>
      <c r="F3841" s="350"/>
      <c r="G3841" s="350"/>
      <c r="H3841" s="350"/>
      <c r="I3841" s="350"/>
      <c r="J3841" s="350" t="str">
        <f t="array" ref="J3841">IF(C3841="","",
  IF(LEFT(C3841,4)="2025",
    IFERROR(VLOOKUP(C3841,{'2025'!B:B,'2025'!A:A},2,FALSE),""),
    IF(LEFT(C3841,4)="2026",
      IFERROR(VLOOKUP(C3841,{'2026'!B:B,'2026'!A:A},2,FALSE),""),
      ""
    )
  )
)</f>
        <v/>
      </c>
    </row>
    <row r="3842" ht="22.5" customHeight="1">
      <c r="A3842" s="350"/>
      <c r="B3842" s="350"/>
      <c r="C3842" s="350"/>
      <c r="D3842" s="350"/>
      <c r="E3842" s="350"/>
      <c r="F3842" s="350"/>
      <c r="G3842" s="350"/>
      <c r="H3842" s="350"/>
      <c r="I3842" s="350"/>
      <c r="J3842" s="350" t="str">
        <f t="array" ref="J3842">IF(C3842="","",
  IF(LEFT(C3842,4)="2025",
    IFERROR(VLOOKUP(C3842,{'2025'!B:B,'2025'!A:A},2,FALSE),""),
    IF(LEFT(C3842,4)="2026",
      IFERROR(VLOOKUP(C3842,{'2026'!B:B,'2026'!A:A},2,FALSE),""),
      ""
    )
  )
)</f>
        <v/>
      </c>
    </row>
    <row r="3843" ht="22.5" customHeight="1">
      <c r="A3843" s="350"/>
      <c r="B3843" s="350"/>
      <c r="C3843" s="350"/>
      <c r="D3843" s="350"/>
      <c r="E3843" s="350"/>
      <c r="F3843" s="350"/>
      <c r="G3843" s="350"/>
      <c r="H3843" s="350"/>
      <c r="I3843" s="350"/>
      <c r="J3843" s="350" t="str">
        <f t="array" ref="J3843">IF(C3843="","",
  IF(LEFT(C3843,4)="2025",
    IFERROR(VLOOKUP(C3843,{'2025'!B:B,'2025'!A:A},2,FALSE),""),
    IF(LEFT(C3843,4)="2026",
      IFERROR(VLOOKUP(C3843,{'2026'!B:B,'2026'!A:A},2,FALSE),""),
      ""
    )
  )
)</f>
        <v/>
      </c>
    </row>
    <row r="3844" ht="22.5" customHeight="1">
      <c r="A3844" s="350"/>
      <c r="B3844" s="350"/>
      <c r="C3844" s="350"/>
      <c r="D3844" s="350"/>
      <c r="E3844" s="350"/>
      <c r="F3844" s="350"/>
      <c r="G3844" s="350"/>
      <c r="H3844" s="350"/>
      <c r="I3844" s="350"/>
      <c r="J3844" s="350" t="str">
        <f t="array" ref="J3844">IF(C3844="","",
  IF(LEFT(C3844,4)="2025",
    IFERROR(VLOOKUP(C3844,{'2025'!B:B,'2025'!A:A},2,FALSE),""),
    IF(LEFT(C3844,4)="2026",
      IFERROR(VLOOKUP(C3844,{'2026'!B:B,'2026'!A:A},2,FALSE),""),
      ""
    )
  )
)</f>
        <v/>
      </c>
    </row>
    <row r="3845" ht="22.5" customHeight="1">
      <c r="A3845" s="350"/>
      <c r="B3845" s="350"/>
      <c r="C3845" s="350"/>
      <c r="D3845" s="350"/>
      <c r="E3845" s="350"/>
      <c r="F3845" s="350"/>
      <c r="G3845" s="350"/>
      <c r="H3845" s="350"/>
      <c r="I3845" s="350"/>
      <c r="J3845" s="350" t="str">
        <f t="array" ref="J3845">IF(C3845="","",
  IF(LEFT(C3845,4)="2025",
    IFERROR(VLOOKUP(C3845,{'2025'!B:B,'2025'!A:A},2,FALSE),""),
    IF(LEFT(C3845,4)="2026",
      IFERROR(VLOOKUP(C3845,{'2026'!B:B,'2026'!A:A},2,FALSE),""),
      ""
    )
  )
)</f>
        <v/>
      </c>
    </row>
    <row r="3846" ht="22.5" customHeight="1">
      <c r="A3846" s="350"/>
      <c r="B3846" s="350"/>
      <c r="C3846" s="350"/>
      <c r="D3846" s="350"/>
      <c r="E3846" s="350"/>
      <c r="F3846" s="350"/>
      <c r="G3846" s="350"/>
      <c r="H3846" s="350"/>
      <c r="I3846" s="350"/>
      <c r="J3846" s="350" t="str">
        <f t="array" ref="J3846">IF(C3846="","",
  IF(LEFT(C3846,4)="2025",
    IFERROR(VLOOKUP(C3846,{'2025'!B:B,'2025'!A:A},2,FALSE),""),
    IF(LEFT(C3846,4)="2026",
      IFERROR(VLOOKUP(C3846,{'2026'!B:B,'2026'!A:A},2,FALSE),""),
      ""
    )
  )
)</f>
        <v/>
      </c>
    </row>
    <row r="3847" ht="22.5" customHeight="1">
      <c r="A3847" s="350"/>
      <c r="B3847" s="350"/>
      <c r="C3847" s="350"/>
      <c r="D3847" s="350"/>
      <c r="E3847" s="350"/>
      <c r="F3847" s="350"/>
      <c r="G3847" s="350"/>
      <c r="H3847" s="350"/>
      <c r="I3847" s="350"/>
      <c r="J3847" s="350" t="str">
        <f t="array" ref="J3847">IF(C3847="","",
  IF(LEFT(C3847,4)="2025",
    IFERROR(VLOOKUP(C3847,{'2025'!B:B,'2025'!A:A},2,FALSE),""),
    IF(LEFT(C3847,4)="2026",
      IFERROR(VLOOKUP(C3847,{'2026'!B:B,'2026'!A:A},2,FALSE),""),
      ""
    )
  )
)</f>
        <v/>
      </c>
    </row>
    <row r="3848" ht="22.5" customHeight="1">
      <c r="A3848" s="350"/>
      <c r="B3848" s="350"/>
      <c r="C3848" s="350"/>
      <c r="D3848" s="350"/>
      <c r="E3848" s="350"/>
      <c r="F3848" s="350"/>
      <c r="G3848" s="350"/>
      <c r="H3848" s="350"/>
      <c r="I3848" s="350"/>
      <c r="J3848" s="350" t="str">
        <f t="array" ref="J3848">IF(C3848="","",
  IF(LEFT(C3848,4)="2025",
    IFERROR(VLOOKUP(C3848,{'2025'!B:B,'2025'!A:A},2,FALSE),""),
    IF(LEFT(C3848,4)="2026",
      IFERROR(VLOOKUP(C3848,{'2026'!B:B,'2026'!A:A},2,FALSE),""),
      ""
    )
  )
)</f>
        <v/>
      </c>
    </row>
    <row r="3849" ht="22.5" customHeight="1">
      <c r="A3849" s="350"/>
      <c r="B3849" s="350"/>
      <c r="C3849" s="350"/>
      <c r="D3849" s="350"/>
      <c r="E3849" s="350"/>
      <c r="F3849" s="350"/>
      <c r="G3849" s="350"/>
      <c r="H3849" s="350"/>
      <c r="I3849" s="350"/>
      <c r="J3849" s="350" t="str">
        <f t="array" ref="J3849">IF(C3849="","",
  IF(LEFT(C3849,4)="2025",
    IFERROR(VLOOKUP(C3849,{'2025'!B:B,'2025'!A:A},2,FALSE),""),
    IF(LEFT(C3849,4)="2026",
      IFERROR(VLOOKUP(C3849,{'2026'!B:B,'2026'!A:A},2,FALSE),""),
      ""
    )
  )
)</f>
        <v/>
      </c>
    </row>
    <row r="3850" ht="22.5" customHeight="1">
      <c r="A3850" s="350"/>
      <c r="B3850" s="350"/>
      <c r="C3850" s="350"/>
      <c r="D3850" s="350"/>
      <c r="E3850" s="350"/>
      <c r="F3850" s="350"/>
      <c r="G3850" s="350"/>
      <c r="H3850" s="350"/>
      <c r="I3850" s="350"/>
      <c r="J3850" s="350" t="str">
        <f t="array" ref="J3850">IF(C3850="","",
  IF(LEFT(C3850,4)="2025",
    IFERROR(VLOOKUP(C3850,{'2025'!B:B,'2025'!A:A},2,FALSE),""),
    IF(LEFT(C3850,4)="2026",
      IFERROR(VLOOKUP(C3850,{'2026'!B:B,'2026'!A:A},2,FALSE),""),
      ""
    )
  )
)</f>
        <v/>
      </c>
    </row>
    <row r="3851" ht="22.5" customHeight="1">
      <c r="A3851" s="350"/>
      <c r="B3851" s="350"/>
      <c r="C3851" s="350"/>
      <c r="D3851" s="350"/>
      <c r="E3851" s="350"/>
      <c r="F3851" s="350"/>
      <c r="G3851" s="350"/>
      <c r="H3851" s="350"/>
      <c r="I3851" s="350"/>
      <c r="J3851" s="350" t="str">
        <f t="array" ref="J3851">IF(C3851="","",
  IF(LEFT(C3851,4)="2025",
    IFERROR(VLOOKUP(C3851,{'2025'!B:B,'2025'!A:A},2,FALSE),""),
    IF(LEFT(C3851,4)="2026",
      IFERROR(VLOOKUP(C3851,{'2026'!B:B,'2026'!A:A},2,FALSE),""),
      ""
    )
  )
)</f>
        <v/>
      </c>
    </row>
    <row r="3852" ht="22.5" customHeight="1">
      <c r="A3852" s="350"/>
      <c r="B3852" s="350"/>
      <c r="C3852" s="350"/>
      <c r="D3852" s="350"/>
      <c r="E3852" s="350"/>
      <c r="F3852" s="350"/>
      <c r="G3852" s="350"/>
      <c r="H3852" s="350"/>
      <c r="I3852" s="350"/>
      <c r="J3852" s="350" t="str">
        <f t="array" ref="J3852">IF(C3852="","",
  IF(LEFT(C3852,4)="2025",
    IFERROR(VLOOKUP(C3852,{'2025'!B:B,'2025'!A:A},2,FALSE),""),
    IF(LEFT(C3852,4)="2026",
      IFERROR(VLOOKUP(C3852,{'2026'!B:B,'2026'!A:A},2,FALSE),""),
      ""
    )
  )
)</f>
        <v/>
      </c>
    </row>
    <row r="3853" ht="22.5" customHeight="1">
      <c r="A3853" s="350"/>
      <c r="B3853" s="350"/>
      <c r="C3853" s="350"/>
      <c r="D3853" s="350"/>
      <c r="E3853" s="350"/>
      <c r="F3853" s="350"/>
      <c r="G3853" s="350"/>
      <c r="H3853" s="350"/>
      <c r="I3853" s="350"/>
      <c r="J3853" s="350" t="str">
        <f t="array" ref="J3853">IF(C3853="","",
  IF(LEFT(C3853,4)="2025",
    IFERROR(VLOOKUP(C3853,{'2025'!B:B,'2025'!A:A},2,FALSE),""),
    IF(LEFT(C3853,4)="2026",
      IFERROR(VLOOKUP(C3853,{'2026'!B:B,'2026'!A:A},2,FALSE),""),
      ""
    )
  )
)</f>
        <v/>
      </c>
    </row>
    <row r="3854" ht="22.5" customHeight="1">
      <c r="A3854" s="350"/>
      <c r="B3854" s="350"/>
      <c r="C3854" s="350"/>
      <c r="D3854" s="350"/>
      <c r="E3854" s="350"/>
      <c r="F3854" s="350"/>
      <c r="G3854" s="350"/>
      <c r="H3854" s="350"/>
      <c r="I3854" s="350"/>
      <c r="J3854" s="350" t="str">
        <f t="array" ref="J3854">IF(C3854="","",
  IF(LEFT(C3854,4)="2025",
    IFERROR(VLOOKUP(C3854,{'2025'!B:B,'2025'!A:A},2,FALSE),""),
    IF(LEFT(C3854,4)="2026",
      IFERROR(VLOOKUP(C3854,{'2026'!B:B,'2026'!A:A},2,FALSE),""),
      ""
    )
  )
)</f>
        <v/>
      </c>
    </row>
    <row r="3855" ht="22.5" customHeight="1">
      <c r="A3855" s="350"/>
      <c r="B3855" s="350"/>
      <c r="C3855" s="350"/>
      <c r="D3855" s="350"/>
      <c r="E3855" s="350"/>
      <c r="F3855" s="350"/>
      <c r="G3855" s="350"/>
      <c r="H3855" s="350"/>
      <c r="I3855" s="350"/>
      <c r="J3855" s="350" t="str">
        <f t="array" ref="J3855">IF(C3855="","",
  IF(LEFT(C3855,4)="2025",
    IFERROR(VLOOKUP(C3855,{'2025'!B:B,'2025'!A:A},2,FALSE),""),
    IF(LEFT(C3855,4)="2026",
      IFERROR(VLOOKUP(C3855,{'2026'!B:B,'2026'!A:A},2,FALSE),""),
      ""
    )
  )
)</f>
        <v/>
      </c>
    </row>
    <row r="3856" ht="22.5" customHeight="1">
      <c r="A3856" s="350"/>
      <c r="B3856" s="350"/>
      <c r="C3856" s="350"/>
      <c r="D3856" s="350"/>
      <c r="E3856" s="350"/>
      <c r="F3856" s="350"/>
      <c r="G3856" s="350"/>
      <c r="H3856" s="350"/>
      <c r="I3856" s="350"/>
      <c r="J3856" s="350" t="str">
        <f t="array" ref="J3856">IF(C3856="","",
  IF(LEFT(C3856,4)="2025",
    IFERROR(VLOOKUP(C3856,{'2025'!B:B,'2025'!A:A},2,FALSE),""),
    IF(LEFT(C3856,4)="2026",
      IFERROR(VLOOKUP(C3856,{'2026'!B:B,'2026'!A:A},2,FALSE),""),
      ""
    )
  )
)</f>
        <v/>
      </c>
    </row>
    <row r="3857" ht="22.5" customHeight="1">
      <c r="A3857" s="350"/>
      <c r="B3857" s="350"/>
      <c r="C3857" s="350"/>
      <c r="D3857" s="350"/>
      <c r="E3857" s="350"/>
      <c r="F3857" s="350"/>
      <c r="G3857" s="350"/>
      <c r="H3857" s="350"/>
      <c r="I3857" s="350"/>
      <c r="J3857" s="350" t="str">
        <f t="array" ref="J3857">IF(C3857="","",
  IF(LEFT(C3857,4)="2025",
    IFERROR(VLOOKUP(C3857,{'2025'!B:B,'2025'!A:A},2,FALSE),""),
    IF(LEFT(C3857,4)="2026",
      IFERROR(VLOOKUP(C3857,{'2026'!B:B,'2026'!A:A},2,FALSE),""),
      ""
    )
  )
)</f>
        <v/>
      </c>
    </row>
    <row r="3858" ht="22.5" customHeight="1">
      <c r="A3858" s="350"/>
      <c r="B3858" s="350"/>
      <c r="C3858" s="350"/>
      <c r="D3858" s="350"/>
      <c r="E3858" s="350"/>
      <c r="F3858" s="350"/>
      <c r="G3858" s="350"/>
      <c r="H3858" s="350"/>
      <c r="I3858" s="350"/>
      <c r="J3858" s="350" t="str">
        <f t="array" ref="J3858">IF(C3858="","",
  IF(LEFT(C3858,4)="2025",
    IFERROR(VLOOKUP(C3858,{'2025'!B:B,'2025'!A:A},2,FALSE),""),
    IF(LEFT(C3858,4)="2026",
      IFERROR(VLOOKUP(C3858,{'2026'!B:B,'2026'!A:A},2,FALSE),""),
      ""
    )
  )
)</f>
        <v/>
      </c>
    </row>
    <row r="3859" ht="22.5" customHeight="1">
      <c r="A3859" s="350"/>
      <c r="B3859" s="350"/>
      <c r="C3859" s="350"/>
      <c r="D3859" s="350"/>
      <c r="E3859" s="350"/>
      <c r="F3859" s="350"/>
      <c r="G3859" s="350"/>
      <c r="H3859" s="350"/>
      <c r="I3859" s="350"/>
      <c r="J3859" s="350" t="str">
        <f t="array" ref="J3859">IF(C3859="","",
  IF(LEFT(C3859,4)="2025",
    IFERROR(VLOOKUP(C3859,{'2025'!B:B,'2025'!A:A},2,FALSE),""),
    IF(LEFT(C3859,4)="2026",
      IFERROR(VLOOKUP(C3859,{'2026'!B:B,'2026'!A:A},2,FALSE),""),
      ""
    )
  )
)</f>
        <v/>
      </c>
    </row>
    <row r="3860" ht="22.5" customHeight="1">
      <c r="A3860" s="350"/>
      <c r="B3860" s="350"/>
      <c r="C3860" s="350"/>
      <c r="D3860" s="350"/>
      <c r="E3860" s="350"/>
      <c r="F3860" s="350"/>
      <c r="G3860" s="350"/>
      <c r="H3860" s="350"/>
      <c r="I3860" s="350"/>
      <c r="J3860" s="350" t="str">
        <f t="array" ref="J3860">IF(C3860="","",
  IF(LEFT(C3860,4)="2025",
    IFERROR(VLOOKUP(C3860,{'2025'!B:B,'2025'!A:A},2,FALSE),""),
    IF(LEFT(C3860,4)="2026",
      IFERROR(VLOOKUP(C3860,{'2026'!B:B,'2026'!A:A},2,FALSE),""),
      ""
    )
  )
)</f>
        <v/>
      </c>
    </row>
    <row r="3861" ht="22.5" customHeight="1">
      <c r="A3861" s="350"/>
      <c r="B3861" s="350"/>
      <c r="C3861" s="350"/>
      <c r="D3861" s="350"/>
      <c r="E3861" s="350"/>
      <c r="F3861" s="350"/>
      <c r="G3861" s="350"/>
      <c r="H3861" s="350"/>
      <c r="I3861" s="350"/>
      <c r="J3861" s="350" t="str">
        <f t="array" ref="J3861">IF(C3861="","",
  IF(LEFT(C3861,4)="2025",
    IFERROR(VLOOKUP(C3861,{'2025'!B:B,'2025'!A:A},2,FALSE),""),
    IF(LEFT(C3861,4)="2026",
      IFERROR(VLOOKUP(C3861,{'2026'!B:B,'2026'!A:A},2,FALSE),""),
      ""
    )
  )
)</f>
        <v/>
      </c>
    </row>
    <row r="3862" ht="22.5" customHeight="1">
      <c r="A3862" s="350"/>
      <c r="B3862" s="350"/>
      <c r="C3862" s="350"/>
      <c r="D3862" s="350"/>
      <c r="E3862" s="350"/>
      <c r="F3862" s="350"/>
      <c r="G3862" s="350"/>
      <c r="H3862" s="350"/>
      <c r="I3862" s="350"/>
      <c r="J3862" s="350" t="str">
        <f t="array" ref="J3862">IF(C3862="","",
  IF(LEFT(C3862,4)="2025",
    IFERROR(VLOOKUP(C3862,{'2025'!B:B,'2025'!A:A},2,FALSE),""),
    IF(LEFT(C3862,4)="2026",
      IFERROR(VLOOKUP(C3862,{'2026'!B:B,'2026'!A:A},2,FALSE),""),
      ""
    )
  )
)</f>
        <v/>
      </c>
    </row>
    <row r="3863" ht="22.5" customHeight="1">
      <c r="A3863" s="350"/>
      <c r="B3863" s="350"/>
      <c r="C3863" s="350"/>
      <c r="D3863" s="350"/>
      <c r="E3863" s="350"/>
      <c r="F3863" s="350"/>
      <c r="G3863" s="350"/>
      <c r="H3863" s="350"/>
      <c r="I3863" s="350"/>
      <c r="J3863" s="350" t="str">
        <f t="array" ref="J3863">IF(C3863="","",
  IF(LEFT(C3863,4)="2025",
    IFERROR(VLOOKUP(C3863,{'2025'!B:B,'2025'!A:A},2,FALSE),""),
    IF(LEFT(C3863,4)="2026",
      IFERROR(VLOOKUP(C3863,{'2026'!B:B,'2026'!A:A},2,FALSE),""),
      ""
    )
  )
)</f>
        <v/>
      </c>
    </row>
    <row r="3864" ht="22.5" customHeight="1">
      <c r="A3864" s="350"/>
      <c r="B3864" s="350"/>
      <c r="C3864" s="350"/>
      <c r="D3864" s="350"/>
      <c r="E3864" s="350"/>
      <c r="F3864" s="350"/>
      <c r="G3864" s="350"/>
      <c r="H3864" s="350"/>
      <c r="I3864" s="350"/>
      <c r="J3864" s="350" t="str">
        <f t="array" ref="J3864">IF(C3864="","",
  IF(LEFT(C3864,4)="2025",
    IFERROR(VLOOKUP(C3864,{'2025'!B:B,'2025'!A:A},2,FALSE),""),
    IF(LEFT(C3864,4)="2026",
      IFERROR(VLOOKUP(C3864,{'2026'!B:B,'2026'!A:A},2,FALSE),""),
      ""
    )
  )
)</f>
        <v/>
      </c>
    </row>
    <row r="3865" ht="22.5" customHeight="1">
      <c r="A3865" s="350"/>
      <c r="B3865" s="350"/>
      <c r="C3865" s="350"/>
      <c r="D3865" s="350"/>
      <c r="E3865" s="350"/>
      <c r="F3865" s="350"/>
      <c r="G3865" s="350"/>
      <c r="H3865" s="350"/>
      <c r="I3865" s="350"/>
      <c r="J3865" s="350" t="str">
        <f t="array" ref="J3865">IF(C3865="","",
  IF(LEFT(C3865,4)="2025",
    IFERROR(VLOOKUP(C3865,{'2025'!B:B,'2025'!A:A},2,FALSE),""),
    IF(LEFT(C3865,4)="2026",
      IFERROR(VLOOKUP(C3865,{'2026'!B:B,'2026'!A:A},2,FALSE),""),
      ""
    )
  )
)</f>
        <v/>
      </c>
    </row>
    <row r="3866" ht="22.5" customHeight="1">
      <c r="A3866" s="350"/>
      <c r="B3866" s="350"/>
      <c r="C3866" s="350"/>
      <c r="D3866" s="350"/>
      <c r="E3866" s="350"/>
      <c r="F3866" s="350"/>
      <c r="G3866" s="350"/>
      <c r="H3866" s="350"/>
      <c r="I3866" s="350"/>
      <c r="J3866" s="350" t="str">
        <f t="array" ref="J3866">IF(C3866="","",
  IF(LEFT(C3866,4)="2025",
    IFERROR(VLOOKUP(C3866,{'2025'!B:B,'2025'!A:A},2,FALSE),""),
    IF(LEFT(C3866,4)="2026",
      IFERROR(VLOOKUP(C3866,{'2026'!B:B,'2026'!A:A},2,FALSE),""),
      ""
    )
  )
)</f>
        <v/>
      </c>
    </row>
    <row r="3867" ht="22.5" customHeight="1">
      <c r="A3867" s="350"/>
      <c r="B3867" s="350"/>
      <c r="C3867" s="350"/>
      <c r="D3867" s="350"/>
      <c r="E3867" s="350"/>
      <c r="F3867" s="350"/>
      <c r="G3867" s="350"/>
      <c r="H3867" s="350"/>
      <c r="I3867" s="350"/>
      <c r="J3867" s="350" t="str">
        <f t="array" ref="J3867">IF(C3867="","",
  IF(LEFT(C3867,4)="2025",
    IFERROR(VLOOKUP(C3867,{'2025'!B:B,'2025'!A:A},2,FALSE),""),
    IF(LEFT(C3867,4)="2026",
      IFERROR(VLOOKUP(C3867,{'2026'!B:B,'2026'!A:A},2,FALSE),""),
      ""
    )
  )
)</f>
        <v/>
      </c>
    </row>
    <row r="3868" ht="22.5" customHeight="1">
      <c r="A3868" s="350"/>
      <c r="B3868" s="350"/>
      <c r="C3868" s="350"/>
      <c r="D3868" s="350"/>
      <c r="E3868" s="350"/>
      <c r="F3868" s="350"/>
      <c r="G3868" s="350"/>
      <c r="H3868" s="350"/>
      <c r="I3868" s="350"/>
      <c r="J3868" s="350" t="str">
        <f t="array" ref="J3868">IF(C3868="","",
  IF(LEFT(C3868,4)="2025",
    IFERROR(VLOOKUP(C3868,{'2025'!B:B,'2025'!A:A},2,FALSE),""),
    IF(LEFT(C3868,4)="2026",
      IFERROR(VLOOKUP(C3868,{'2026'!B:B,'2026'!A:A},2,FALSE),""),
      ""
    )
  )
)</f>
        <v/>
      </c>
    </row>
    <row r="3869" ht="22.5" customHeight="1">
      <c r="A3869" s="350"/>
      <c r="B3869" s="350"/>
      <c r="C3869" s="350"/>
      <c r="D3869" s="350"/>
      <c r="E3869" s="350"/>
      <c r="F3869" s="350"/>
      <c r="G3869" s="350"/>
      <c r="H3869" s="350"/>
      <c r="I3869" s="350"/>
      <c r="J3869" s="350" t="str">
        <f t="array" ref="J3869">IF(C3869="","",
  IF(LEFT(C3869,4)="2025",
    IFERROR(VLOOKUP(C3869,{'2025'!B:B,'2025'!A:A},2,FALSE),""),
    IF(LEFT(C3869,4)="2026",
      IFERROR(VLOOKUP(C3869,{'2026'!B:B,'2026'!A:A},2,FALSE),""),
      ""
    )
  )
)</f>
        <v/>
      </c>
    </row>
    <row r="3870" ht="22.5" customHeight="1">
      <c r="A3870" s="350"/>
      <c r="B3870" s="350"/>
      <c r="C3870" s="350"/>
      <c r="D3870" s="350"/>
      <c r="E3870" s="350"/>
      <c r="F3870" s="350"/>
      <c r="G3870" s="350"/>
      <c r="H3870" s="350"/>
      <c r="I3870" s="350"/>
      <c r="J3870" s="350" t="str">
        <f t="array" ref="J3870">IF(C3870="","",
  IF(LEFT(C3870,4)="2025",
    IFERROR(VLOOKUP(C3870,{'2025'!B:B,'2025'!A:A},2,FALSE),""),
    IF(LEFT(C3870,4)="2026",
      IFERROR(VLOOKUP(C3870,{'2026'!B:B,'2026'!A:A},2,FALSE),""),
      ""
    )
  )
)</f>
        <v/>
      </c>
    </row>
    <row r="3871" ht="22.5" customHeight="1">
      <c r="A3871" s="350"/>
      <c r="B3871" s="350"/>
      <c r="C3871" s="350"/>
      <c r="D3871" s="350"/>
      <c r="E3871" s="350"/>
      <c r="F3871" s="350"/>
      <c r="G3871" s="350"/>
      <c r="H3871" s="350"/>
      <c r="I3871" s="350"/>
      <c r="J3871" s="350" t="str">
        <f t="array" ref="J3871">IF(C3871="","",
  IF(LEFT(C3871,4)="2025",
    IFERROR(VLOOKUP(C3871,{'2025'!B:B,'2025'!A:A},2,FALSE),""),
    IF(LEFT(C3871,4)="2026",
      IFERROR(VLOOKUP(C3871,{'2026'!B:B,'2026'!A:A},2,FALSE),""),
      ""
    )
  )
)</f>
        <v/>
      </c>
    </row>
    <row r="3872" ht="22.5" customHeight="1">
      <c r="A3872" s="350"/>
      <c r="B3872" s="350"/>
      <c r="C3872" s="350"/>
      <c r="D3872" s="350"/>
      <c r="E3872" s="350"/>
      <c r="F3872" s="350"/>
      <c r="G3872" s="350"/>
      <c r="H3872" s="350"/>
      <c r="I3872" s="350"/>
      <c r="J3872" s="350" t="str">
        <f t="array" ref="J3872">IF(C3872="","",
  IF(LEFT(C3872,4)="2025",
    IFERROR(VLOOKUP(C3872,{'2025'!B:B,'2025'!A:A},2,FALSE),""),
    IF(LEFT(C3872,4)="2026",
      IFERROR(VLOOKUP(C3872,{'2026'!B:B,'2026'!A:A},2,FALSE),""),
      ""
    )
  )
)</f>
        <v/>
      </c>
    </row>
    <row r="3873" ht="22.5" customHeight="1">
      <c r="A3873" s="350"/>
      <c r="B3873" s="350"/>
      <c r="C3873" s="350"/>
      <c r="D3873" s="350"/>
      <c r="E3873" s="350"/>
      <c r="F3873" s="350"/>
      <c r="G3873" s="350"/>
      <c r="H3873" s="350"/>
      <c r="I3873" s="350"/>
      <c r="J3873" s="350" t="str">
        <f t="array" ref="J3873">IF(C3873="","",
  IF(LEFT(C3873,4)="2025",
    IFERROR(VLOOKUP(C3873,{'2025'!B:B,'2025'!A:A},2,FALSE),""),
    IF(LEFT(C3873,4)="2026",
      IFERROR(VLOOKUP(C3873,{'2026'!B:B,'2026'!A:A},2,FALSE),""),
      ""
    )
  )
)</f>
        <v/>
      </c>
    </row>
    <row r="3874" ht="22.5" customHeight="1">
      <c r="A3874" s="350"/>
      <c r="B3874" s="350"/>
      <c r="C3874" s="350"/>
      <c r="D3874" s="350"/>
      <c r="E3874" s="350"/>
      <c r="F3874" s="350"/>
      <c r="G3874" s="350"/>
      <c r="H3874" s="350"/>
      <c r="I3874" s="350"/>
      <c r="J3874" s="350" t="str">
        <f t="array" ref="J3874">IF(C3874="","",
  IF(LEFT(C3874,4)="2025",
    IFERROR(VLOOKUP(C3874,{'2025'!B:B,'2025'!A:A},2,FALSE),""),
    IF(LEFT(C3874,4)="2026",
      IFERROR(VLOOKUP(C3874,{'2026'!B:B,'2026'!A:A},2,FALSE),""),
      ""
    )
  )
)</f>
        <v/>
      </c>
    </row>
    <row r="3875" ht="22.5" customHeight="1">
      <c r="A3875" s="350"/>
      <c r="B3875" s="350"/>
      <c r="C3875" s="350"/>
      <c r="D3875" s="350"/>
      <c r="E3875" s="350"/>
      <c r="F3875" s="350"/>
      <c r="G3875" s="350"/>
      <c r="H3875" s="350"/>
      <c r="I3875" s="350"/>
      <c r="J3875" s="350" t="str">
        <f t="array" ref="J3875">IF(C3875="","",
  IF(LEFT(C3875,4)="2025",
    IFERROR(VLOOKUP(C3875,{'2025'!B:B,'2025'!A:A},2,FALSE),""),
    IF(LEFT(C3875,4)="2026",
      IFERROR(VLOOKUP(C3875,{'2026'!B:B,'2026'!A:A},2,FALSE),""),
      ""
    )
  )
)</f>
        <v/>
      </c>
    </row>
    <row r="3876" ht="22.5" customHeight="1">
      <c r="A3876" s="350"/>
      <c r="B3876" s="350"/>
      <c r="C3876" s="350"/>
      <c r="D3876" s="350"/>
      <c r="E3876" s="350"/>
      <c r="F3876" s="350"/>
      <c r="G3876" s="350"/>
      <c r="H3876" s="350"/>
      <c r="I3876" s="350"/>
      <c r="J3876" s="350" t="str">
        <f t="array" ref="J3876">IF(C3876="","",
  IF(LEFT(C3876,4)="2025",
    IFERROR(VLOOKUP(C3876,{'2025'!B:B,'2025'!A:A},2,FALSE),""),
    IF(LEFT(C3876,4)="2026",
      IFERROR(VLOOKUP(C3876,{'2026'!B:B,'2026'!A:A},2,FALSE),""),
      ""
    )
  )
)</f>
        <v/>
      </c>
    </row>
    <row r="3877" ht="22.5" customHeight="1">
      <c r="A3877" s="350"/>
      <c r="B3877" s="350"/>
      <c r="C3877" s="350"/>
      <c r="D3877" s="350"/>
      <c r="E3877" s="350"/>
      <c r="F3877" s="350"/>
      <c r="G3877" s="350"/>
      <c r="H3877" s="350"/>
      <c r="I3877" s="350"/>
      <c r="J3877" s="350" t="str">
        <f t="array" ref="J3877">IF(C3877="","",
  IF(LEFT(C3877,4)="2025",
    IFERROR(VLOOKUP(C3877,{'2025'!B:B,'2025'!A:A},2,FALSE),""),
    IF(LEFT(C3877,4)="2026",
      IFERROR(VLOOKUP(C3877,{'2026'!B:B,'2026'!A:A},2,FALSE),""),
      ""
    )
  )
)</f>
        <v/>
      </c>
    </row>
    <row r="3878" ht="22.5" customHeight="1">
      <c r="A3878" s="350"/>
      <c r="B3878" s="350"/>
      <c r="C3878" s="350"/>
      <c r="D3878" s="350"/>
      <c r="E3878" s="350"/>
      <c r="F3878" s="350"/>
      <c r="G3878" s="350"/>
      <c r="H3878" s="350"/>
      <c r="I3878" s="350"/>
      <c r="J3878" s="350" t="str">
        <f t="array" ref="J3878">IF(C3878="","",
  IF(LEFT(C3878,4)="2025",
    IFERROR(VLOOKUP(C3878,{'2025'!B:B,'2025'!A:A},2,FALSE),""),
    IF(LEFT(C3878,4)="2026",
      IFERROR(VLOOKUP(C3878,{'2026'!B:B,'2026'!A:A},2,FALSE),""),
      ""
    )
  )
)</f>
        <v/>
      </c>
    </row>
    <row r="3879" ht="22.5" customHeight="1">
      <c r="A3879" s="350"/>
      <c r="B3879" s="350"/>
      <c r="C3879" s="350"/>
      <c r="D3879" s="350"/>
      <c r="E3879" s="350"/>
      <c r="F3879" s="350"/>
      <c r="G3879" s="350"/>
      <c r="H3879" s="350"/>
      <c r="I3879" s="350"/>
      <c r="J3879" s="350" t="str">
        <f t="array" ref="J3879">IF(C3879="","",
  IF(LEFT(C3879,4)="2025",
    IFERROR(VLOOKUP(C3879,{'2025'!B:B,'2025'!A:A},2,FALSE),""),
    IF(LEFT(C3879,4)="2026",
      IFERROR(VLOOKUP(C3879,{'2026'!B:B,'2026'!A:A},2,FALSE),""),
      ""
    )
  )
)</f>
        <v/>
      </c>
    </row>
    <row r="3880" ht="22.5" customHeight="1">
      <c r="A3880" s="350"/>
      <c r="B3880" s="350"/>
      <c r="C3880" s="350"/>
      <c r="D3880" s="350"/>
      <c r="E3880" s="350"/>
      <c r="F3880" s="350"/>
      <c r="G3880" s="350"/>
      <c r="H3880" s="350"/>
      <c r="I3880" s="350"/>
      <c r="J3880" s="350" t="str">
        <f t="array" ref="J3880">IF(C3880="","",
  IF(LEFT(C3880,4)="2025",
    IFERROR(VLOOKUP(C3880,{'2025'!B:B,'2025'!A:A},2,FALSE),""),
    IF(LEFT(C3880,4)="2026",
      IFERROR(VLOOKUP(C3880,{'2026'!B:B,'2026'!A:A},2,FALSE),""),
      ""
    )
  )
)</f>
        <v/>
      </c>
    </row>
    <row r="3881" ht="22.5" customHeight="1">
      <c r="A3881" s="350"/>
      <c r="B3881" s="350"/>
      <c r="C3881" s="350"/>
      <c r="D3881" s="350"/>
      <c r="E3881" s="350"/>
      <c r="F3881" s="350"/>
      <c r="G3881" s="350"/>
      <c r="H3881" s="350"/>
      <c r="I3881" s="350"/>
      <c r="J3881" s="350" t="str">
        <f t="array" ref="J3881">IF(C3881="","",
  IF(LEFT(C3881,4)="2025",
    IFERROR(VLOOKUP(C3881,{'2025'!B:B,'2025'!A:A},2,FALSE),""),
    IF(LEFT(C3881,4)="2026",
      IFERROR(VLOOKUP(C3881,{'2026'!B:B,'2026'!A:A},2,FALSE),""),
      ""
    )
  )
)</f>
        <v/>
      </c>
    </row>
    <row r="3882" ht="22.5" customHeight="1">
      <c r="A3882" s="350"/>
      <c r="B3882" s="350"/>
      <c r="C3882" s="350"/>
      <c r="D3882" s="350"/>
      <c r="E3882" s="350"/>
      <c r="F3882" s="350"/>
      <c r="G3882" s="350"/>
      <c r="H3882" s="350"/>
      <c r="I3882" s="350"/>
      <c r="J3882" s="350" t="str">
        <f t="array" ref="J3882">IF(C3882="","",
  IF(LEFT(C3882,4)="2025",
    IFERROR(VLOOKUP(C3882,{'2025'!B:B,'2025'!A:A},2,FALSE),""),
    IF(LEFT(C3882,4)="2026",
      IFERROR(VLOOKUP(C3882,{'2026'!B:B,'2026'!A:A},2,FALSE),""),
      ""
    )
  )
)</f>
        <v/>
      </c>
    </row>
    <row r="3883" ht="22.5" customHeight="1">
      <c r="A3883" s="350"/>
      <c r="B3883" s="350"/>
      <c r="C3883" s="350"/>
      <c r="D3883" s="350"/>
      <c r="E3883" s="350"/>
      <c r="F3883" s="350"/>
      <c r="G3883" s="350"/>
      <c r="H3883" s="350"/>
      <c r="I3883" s="350"/>
      <c r="J3883" s="350" t="str">
        <f t="array" ref="J3883">IF(C3883="","",
  IF(LEFT(C3883,4)="2025",
    IFERROR(VLOOKUP(C3883,{'2025'!B:B,'2025'!A:A},2,FALSE),""),
    IF(LEFT(C3883,4)="2026",
      IFERROR(VLOOKUP(C3883,{'2026'!B:B,'2026'!A:A},2,FALSE),""),
      ""
    )
  )
)</f>
        <v/>
      </c>
    </row>
    <row r="3884" ht="22.5" customHeight="1">
      <c r="A3884" s="350"/>
      <c r="B3884" s="350"/>
      <c r="C3884" s="350"/>
      <c r="D3884" s="350"/>
      <c r="E3884" s="350"/>
      <c r="F3884" s="350"/>
      <c r="G3884" s="350"/>
      <c r="H3884" s="350"/>
      <c r="I3884" s="350"/>
      <c r="J3884" s="350" t="str">
        <f t="array" ref="J3884">IF(C3884="","",
  IF(LEFT(C3884,4)="2025",
    IFERROR(VLOOKUP(C3884,{'2025'!B:B,'2025'!A:A},2,FALSE),""),
    IF(LEFT(C3884,4)="2026",
      IFERROR(VLOOKUP(C3884,{'2026'!B:B,'2026'!A:A},2,FALSE),""),
      ""
    )
  )
)</f>
        <v/>
      </c>
    </row>
    <row r="3885" ht="22.5" customHeight="1">
      <c r="A3885" s="350"/>
      <c r="B3885" s="350"/>
      <c r="C3885" s="350"/>
      <c r="D3885" s="350"/>
      <c r="E3885" s="350"/>
      <c r="F3885" s="350"/>
      <c r="G3885" s="350"/>
      <c r="H3885" s="350"/>
      <c r="I3885" s="350"/>
      <c r="J3885" s="350" t="str">
        <f t="array" ref="J3885">IF(C3885="","",
  IF(LEFT(C3885,4)="2025",
    IFERROR(VLOOKUP(C3885,{'2025'!B:B,'2025'!A:A},2,FALSE),""),
    IF(LEFT(C3885,4)="2026",
      IFERROR(VLOOKUP(C3885,{'2026'!B:B,'2026'!A:A},2,FALSE),""),
      ""
    )
  )
)</f>
        <v/>
      </c>
    </row>
    <row r="3886" ht="22.5" customHeight="1">
      <c r="A3886" s="350"/>
      <c r="B3886" s="350"/>
      <c r="C3886" s="350"/>
      <c r="D3886" s="350"/>
      <c r="E3886" s="350"/>
      <c r="F3886" s="350"/>
      <c r="G3886" s="350"/>
      <c r="H3886" s="350"/>
      <c r="I3886" s="350"/>
      <c r="J3886" s="350" t="str">
        <f t="array" ref="J3886">IF(C3886="","",
  IF(LEFT(C3886,4)="2025",
    IFERROR(VLOOKUP(C3886,{'2025'!B:B,'2025'!A:A},2,FALSE),""),
    IF(LEFT(C3886,4)="2026",
      IFERROR(VLOOKUP(C3886,{'2026'!B:B,'2026'!A:A},2,FALSE),""),
      ""
    )
  )
)</f>
        <v/>
      </c>
    </row>
    <row r="3887" ht="22.5" customHeight="1">
      <c r="A3887" s="350"/>
      <c r="B3887" s="350"/>
      <c r="C3887" s="350"/>
      <c r="D3887" s="350"/>
      <c r="E3887" s="350"/>
      <c r="F3887" s="350"/>
      <c r="G3887" s="350"/>
      <c r="H3887" s="350"/>
      <c r="I3887" s="350"/>
      <c r="J3887" s="350" t="str">
        <f t="array" ref="J3887">IF(C3887="","",
  IF(LEFT(C3887,4)="2025",
    IFERROR(VLOOKUP(C3887,{'2025'!B:B,'2025'!A:A},2,FALSE),""),
    IF(LEFT(C3887,4)="2026",
      IFERROR(VLOOKUP(C3887,{'2026'!B:B,'2026'!A:A},2,FALSE),""),
      ""
    )
  )
)</f>
        <v/>
      </c>
    </row>
    <row r="3888" ht="22.5" customHeight="1">
      <c r="A3888" s="350"/>
      <c r="B3888" s="350"/>
      <c r="C3888" s="350"/>
      <c r="D3888" s="350"/>
      <c r="E3888" s="350"/>
      <c r="F3888" s="350"/>
      <c r="G3888" s="350"/>
      <c r="H3888" s="350"/>
      <c r="I3888" s="350"/>
      <c r="J3888" s="350" t="str">
        <f t="array" ref="J3888">IF(C3888="","",
  IF(LEFT(C3888,4)="2025",
    IFERROR(VLOOKUP(C3888,{'2025'!B:B,'2025'!A:A},2,FALSE),""),
    IF(LEFT(C3888,4)="2026",
      IFERROR(VLOOKUP(C3888,{'2026'!B:B,'2026'!A:A},2,FALSE),""),
      ""
    )
  )
)</f>
        <v/>
      </c>
    </row>
    <row r="3889" ht="22.5" customHeight="1">
      <c r="A3889" s="350"/>
      <c r="B3889" s="350"/>
      <c r="C3889" s="350"/>
      <c r="D3889" s="350"/>
      <c r="E3889" s="350"/>
      <c r="F3889" s="350"/>
      <c r="G3889" s="350"/>
      <c r="H3889" s="350"/>
      <c r="I3889" s="350"/>
      <c r="J3889" s="350" t="str">
        <f t="array" ref="J3889">IF(C3889="","",
  IF(LEFT(C3889,4)="2025",
    IFERROR(VLOOKUP(C3889,{'2025'!B:B,'2025'!A:A},2,FALSE),""),
    IF(LEFT(C3889,4)="2026",
      IFERROR(VLOOKUP(C3889,{'2026'!B:B,'2026'!A:A},2,FALSE),""),
      ""
    )
  )
)</f>
        <v/>
      </c>
    </row>
    <row r="3890" ht="22.5" customHeight="1">
      <c r="A3890" s="350"/>
      <c r="B3890" s="350"/>
      <c r="C3890" s="350"/>
      <c r="D3890" s="350"/>
      <c r="E3890" s="350"/>
      <c r="F3890" s="350"/>
      <c r="G3890" s="350"/>
      <c r="H3890" s="350"/>
      <c r="I3890" s="350"/>
      <c r="J3890" s="350" t="str">
        <f t="array" ref="J3890">IF(C3890="","",
  IF(LEFT(C3890,4)="2025",
    IFERROR(VLOOKUP(C3890,{'2025'!B:B,'2025'!A:A},2,FALSE),""),
    IF(LEFT(C3890,4)="2026",
      IFERROR(VLOOKUP(C3890,{'2026'!B:B,'2026'!A:A},2,FALSE),""),
      ""
    )
  )
)</f>
        <v/>
      </c>
    </row>
    <row r="3891" ht="22.5" customHeight="1">
      <c r="A3891" s="350"/>
      <c r="B3891" s="350"/>
      <c r="C3891" s="350"/>
      <c r="D3891" s="350"/>
      <c r="E3891" s="350"/>
      <c r="F3891" s="350"/>
      <c r="G3891" s="350"/>
      <c r="H3891" s="350"/>
      <c r="I3891" s="350"/>
      <c r="J3891" s="350" t="str">
        <f t="array" ref="J3891">IF(C3891="","",
  IF(LEFT(C3891,4)="2025",
    IFERROR(VLOOKUP(C3891,{'2025'!B:B,'2025'!A:A},2,FALSE),""),
    IF(LEFT(C3891,4)="2026",
      IFERROR(VLOOKUP(C3891,{'2026'!B:B,'2026'!A:A},2,FALSE),""),
      ""
    )
  )
)</f>
        <v/>
      </c>
    </row>
    <row r="3892" ht="22.5" customHeight="1">
      <c r="A3892" s="350"/>
      <c r="B3892" s="350"/>
      <c r="C3892" s="350"/>
      <c r="D3892" s="350"/>
      <c r="E3892" s="350"/>
      <c r="F3892" s="350"/>
      <c r="G3892" s="350"/>
      <c r="H3892" s="350"/>
      <c r="I3892" s="350"/>
      <c r="J3892" s="350" t="str">
        <f t="array" ref="J3892">IF(C3892="","",
  IF(LEFT(C3892,4)="2025",
    IFERROR(VLOOKUP(C3892,{'2025'!B:B,'2025'!A:A},2,FALSE),""),
    IF(LEFT(C3892,4)="2026",
      IFERROR(VLOOKUP(C3892,{'2026'!B:B,'2026'!A:A},2,FALSE),""),
      ""
    )
  )
)</f>
        <v/>
      </c>
    </row>
    <row r="3893" ht="22.5" customHeight="1">
      <c r="A3893" s="350"/>
      <c r="B3893" s="350"/>
      <c r="C3893" s="350"/>
      <c r="D3893" s="350"/>
      <c r="E3893" s="350"/>
      <c r="F3893" s="350"/>
      <c r="G3893" s="350"/>
      <c r="H3893" s="350"/>
      <c r="I3893" s="350"/>
      <c r="J3893" s="350" t="str">
        <f t="array" ref="J3893">IF(C3893="","",
  IF(LEFT(C3893,4)="2025",
    IFERROR(VLOOKUP(C3893,{'2025'!B:B,'2025'!A:A},2,FALSE),""),
    IF(LEFT(C3893,4)="2026",
      IFERROR(VLOOKUP(C3893,{'2026'!B:B,'2026'!A:A},2,FALSE),""),
      ""
    )
  )
)</f>
        <v/>
      </c>
    </row>
    <row r="3894" ht="22.5" customHeight="1">
      <c r="A3894" s="350"/>
      <c r="B3894" s="350"/>
      <c r="C3894" s="350"/>
      <c r="D3894" s="350"/>
      <c r="E3894" s="350"/>
      <c r="F3894" s="350"/>
      <c r="G3894" s="350"/>
      <c r="H3894" s="350"/>
      <c r="I3894" s="350"/>
      <c r="J3894" s="350" t="str">
        <f t="array" ref="J3894">IF(C3894="","",
  IF(LEFT(C3894,4)="2025",
    IFERROR(VLOOKUP(C3894,{'2025'!B:B,'2025'!A:A},2,FALSE),""),
    IF(LEFT(C3894,4)="2026",
      IFERROR(VLOOKUP(C3894,{'2026'!B:B,'2026'!A:A},2,FALSE),""),
      ""
    )
  )
)</f>
        <v/>
      </c>
    </row>
    <row r="3895" ht="22.5" customHeight="1">
      <c r="A3895" s="350"/>
      <c r="B3895" s="350"/>
      <c r="C3895" s="350"/>
      <c r="D3895" s="350"/>
      <c r="E3895" s="350"/>
      <c r="F3895" s="350"/>
      <c r="G3895" s="350"/>
      <c r="H3895" s="350"/>
      <c r="I3895" s="350"/>
      <c r="J3895" s="350" t="str">
        <f t="array" ref="J3895">IF(C3895="","",
  IF(LEFT(C3895,4)="2025",
    IFERROR(VLOOKUP(C3895,{'2025'!B:B,'2025'!A:A},2,FALSE),""),
    IF(LEFT(C3895,4)="2026",
      IFERROR(VLOOKUP(C3895,{'2026'!B:B,'2026'!A:A},2,FALSE),""),
      ""
    )
  )
)</f>
        <v/>
      </c>
    </row>
    <row r="3896" ht="22.5" customHeight="1">
      <c r="A3896" s="350"/>
      <c r="B3896" s="350"/>
      <c r="C3896" s="350"/>
      <c r="D3896" s="350"/>
      <c r="E3896" s="350"/>
      <c r="F3896" s="350"/>
      <c r="G3896" s="350"/>
      <c r="H3896" s="350"/>
      <c r="I3896" s="350"/>
      <c r="J3896" s="350" t="str">
        <f t="array" ref="J3896">IF(C3896="","",
  IF(LEFT(C3896,4)="2025",
    IFERROR(VLOOKUP(C3896,{'2025'!B:B,'2025'!A:A},2,FALSE),""),
    IF(LEFT(C3896,4)="2026",
      IFERROR(VLOOKUP(C3896,{'2026'!B:B,'2026'!A:A},2,FALSE),""),
      ""
    )
  )
)</f>
        <v/>
      </c>
    </row>
    <row r="3897" ht="22.5" customHeight="1">
      <c r="A3897" s="350"/>
      <c r="B3897" s="350"/>
      <c r="C3897" s="350"/>
      <c r="D3897" s="350"/>
      <c r="E3897" s="350"/>
      <c r="F3897" s="350"/>
      <c r="G3897" s="350"/>
      <c r="H3897" s="350"/>
      <c r="I3897" s="350"/>
      <c r="J3897" s="350" t="str">
        <f t="array" ref="J3897">IF(C3897="","",
  IF(LEFT(C3897,4)="2025",
    IFERROR(VLOOKUP(C3897,{'2025'!B:B,'2025'!A:A},2,FALSE),""),
    IF(LEFT(C3897,4)="2026",
      IFERROR(VLOOKUP(C3897,{'2026'!B:B,'2026'!A:A},2,FALSE),""),
      ""
    )
  )
)</f>
        <v/>
      </c>
    </row>
    <row r="3898" ht="22.5" customHeight="1">
      <c r="A3898" s="350"/>
      <c r="B3898" s="350"/>
      <c r="C3898" s="350"/>
      <c r="D3898" s="350"/>
      <c r="E3898" s="350"/>
      <c r="F3898" s="350"/>
      <c r="G3898" s="350"/>
      <c r="H3898" s="350"/>
      <c r="I3898" s="350"/>
      <c r="J3898" s="350" t="str">
        <f t="array" ref="J3898">IF(C3898="","",
  IF(LEFT(C3898,4)="2025",
    IFERROR(VLOOKUP(C3898,{'2025'!B:B,'2025'!A:A},2,FALSE),""),
    IF(LEFT(C3898,4)="2026",
      IFERROR(VLOOKUP(C3898,{'2026'!B:B,'2026'!A:A},2,FALSE),""),
      ""
    )
  )
)</f>
        <v/>
      </c>
    </row>
    <row r="3899" ht="22.5" customHeight="1">
      <c r="A3899" s="350"/>
      <c r="B3899" s="350"/>
      <c r="C3899" s="350"/>
      <c r="D3899" s="350"/>
      <c r="E3899" s="350"/>
      <c r="F3899" s="350"/>
      <c r="G3899" s="350"/>
      <c r="H3899" s="350"/>
      <c r="I3899" s="350"/>
      <c r="J3899" s="350" t="str">
        <f t="array" ref="J3899">IF(C3899="","",
  IF(LEFT(C3899,4)="2025",
    IFERROR(VLOOKUP(C3899,{'2025'!B:B,'2025'!A:A},2,FALSE),""),
    IF(LEFT(C3899,4)="2026",
      IFERROR(VLOOKUP(C3899,{'2026'!B:B,'2026'!A:A},2,FALSE),""),
      ""
    )
  )
)</f>
        <v/>
      </c>
    </row>
    <row r="3900" ht="22.5" customHeight="1">
      <c r="A3900" s="350"/>
      <c r="B3900" s="350"/>
      <c r="C3900" s="350"/>
      <c r="D3900" s="350"/>
      <c r="E3900" s="350"/>
      <c r="F3900" s="350"/>
      <c r="G3900" s="350"/>
      <c r="H3900" s="350"/>
      <c r="I3900" s="350"/>
      <c r="J3900" s="350" t="str">
        <f t="array" ref="J3900">IF(C3900="","",
  IF(LEFT(C3900,4)="2025",
    IFERROR(VLOOKUP(C3900,{'2025'!B:B,'2025'!A:A},2,FALSE),""),
    IF(LEFT(C3900,4)="2026",
      IFERROR(VLOOKUP(C3900,{'2026'!B:B,'2026'!A:A},2,FALSE),""),
      ""
    )
  )
)</f>
        <v/>
      </c>
    </row>
    <row r="3901" ht="22.5" customHeight="1">
      <c r="A3901" s="350"/>
      <c r="B3901" s="350"/>
      <c r="C3901" s="350"/>
      <c r="D3901" s="350"/>
      <c r="E3901" s="350"/>
      <c r="F3901" s="350"/>
      <c r="G3901" s="350"/>
      <c r="H3901" s="350"/>
      <c r="I3901" s="350"/>
      <c r="J3901" s="350" t="str">
        <f t="array" ref="J3901">IF(C3901="","",
  IF(LEFT(C3901,4)="2025",
    IFERROR(VLOOKUP(C3901,{'2025'!B:B,'2025'!A:A},2,FALSE),""),
    IF(LEFT(C3901,4)="2026",
      IFERROR(VLOOKUP(C3901,{'2026'!B:B,'2026'!A:A},2,FALSE),""),
      ""
    )
  )
)</f>
        <v/>
      </c>
    </row>
    <row r="3902" ht="22.5" customHeight="1">
      <c r="A3902" s="350"/>
      <c r="B3902" s="350"/>
      <c r="C3902" s="350"/>
      <c r="D3902" s="350"/>
      <c r="E3902" s="350"/>
      <c r="F3902" s="350"/>
      <c r="G3902" s="350"/>
      <c r="H3902" s="350"/>
      <c r="I3902" s="350"/>
      <c r="J3902" s="350" t="str">
        <f t="array" ref="J3902">IF(C3902="","",
  IF(LEFT(C3902,4)="2025",
    IFERROR(VLOOKUP(C3902,{'2025'!B:B,'2025'!A:A},2,FALSE),""),
    IF(LEFT(C3902,4)="2026",
      IFERROR(VLOOKUP(C3902,{'2026'!B:B,'2026'!A:A},2,FALSE),""),
      ""
    )
  )
)</f>
        <v/>
      </c>
    </row>
    <row r="3903" ht="22.5" customHeight="1">
      <c r="A3903" s="350"/>
      <c r="B3903" s="350"/>
      <c r="C3903" s="350"/>
      <c r="D3903" s="350"/>
      <c r="E3903" s="350"/>
      <c r="F3903" s="350"/>
      <c r="G3903" s="350"/>
      <c r="H3903" s="350"/>
      <c r="I3903" s="350"/>
      <c r="J3903" s="350" t="str">
        <f t="array" ref="J3903">IF(C3903="","",
  IF(LEFT(C3903,4)="2025",
    IFERROR(VLOOKUP(C3903,{'2025'!B:B,'2025'!A:A},2,FALSE),""),
    IF(LEFT(C3903,4)="2026",
      IFERROR(VLOOKUP(C3903,{'2026'!B:B,'2026'!A:A},2,FALSE),""),
      ""
    )
  )
)</f>
        <v/>
      </c>
    </row>
    <row r="3904" ht="22.5" customHeight="1">
      <c r="A3904" s="350"/>
      <c r="B3904" s="350"/>
      <c r="C3904" s="350"/>
      <c r="D3904" s="350"/>
      <c r="E3904" s="350"/>
      <c r="F3904" s="350"/>
      <c r="G3904" s="350"/>
      <c r="H3904" s="350"/>
      <c r="I3904" s="350"/>
      <c r="J3904" s="350" t="str">
        <f t="array" ref="J3904">IF(C3904="","",
  IF(LEFT(C3904,4)="2025",
    IFERROR(VLOOKUP(C3904,{'2025'!B:B,'2025'!A:A},2,FALSE),""),
    IF(LEFT(C3904,4)="2026",
      IFERROR(VLOOKUP(C3904,{'2026'!B:B,'2026'!A:A},2,FALSE),""),
      ""
    )
  )
)</f>
        <v/>
      </c>
    </row>
    <row r="3905" ht="22.5" customHeight="1">
      <c r="A3905" s="350"/>
      <c r="B3905" s="350"/>
      <c r="C3905" s="350"/>
      <c r="D3905" s="350"/>
      <c r="E3905" s="350"/>
      <c r="F3905" s="350"/>
      <c r="G3905" s="350"/>
      <c r="H3905" s="350"/>
      <c r="I3905" s="350"/>
      <c r="J3905" s="350" t="str">
        <f t="array" ref="J3905">IF(C3905="","",
  IF(LEFT(C3905,4)="2025",
    IFERROR(VLOOKUP(C3905,{'2025'!B:B,'2025'!A:A},2,FALSE),""),
    IF(LEFT(C3905,4)="2026",
      IFERROR(VLOOKUP(C3905,{'2026'!B:B,'2026'!A:A},2,FALSE),""),
      ""
    )
  )
)</f>
        <v/>
      </c>
    </row>
    <row r="3906" ht="22.5" customHeight="1">
      <c r="A3906" s="350"/>
      <c r="B3906" s="350"/>
      <c r="C3906" s="350"/>
      <c r="D3906" s="350"/>
      <c r="E3906" s="350"/>
      <c r="F3906" s="350"/>
      <c r="G3906" s="350"/>
      <c r="H3906" s="350"/>
      <c r="I3906" s="350"/>
      <c r="J3906" s="350" t="str">
        <f t="array" ref="J3906">IF(C3906="","",
  IF(LEFT(C3906,4)="2025",
    IFERROR(VLOOKUP(C3906,{'2025'!B:B,'2025'!A:A},2,FALSE),""),
    IF(LEFT(C3906,4)="2026",
      IFERROR(VLOOKUP(C3906,{'2026'!B:B,'2026'!A:A},2,FALSE),""),
      ""
    )
  )
)</f>
        <v/>
      </c>
    </row>
    <row r="3907" ht="22.5" customHeight="1">
      <c r="A3907" s="350"/>
      <c r="B3907" s="350"/>
      <c r="C3907" s="350"/>
      <c r="D3907" s="350"/>
      <c r="E3907" s="350"/>
      <c r="F3907" s="350"/>
      <c r="G3907" s="350"/>
      <c r="H3907" s="350"/>
      <c r="I3907" s="350"/>
      <c r="J3907" s="350" t="str">
        <f t="array" ref="J3907">IF(C3907="","",
  IF(LEFT(C3907,4)="2025",
    IFERROR(VLOOKUP(C3907,{'2025'!B:B,'2025'!A:A},2,FALSE),""),
    IF(LEFT(C3907,4)="2026",
      IFERROR(VLOOKUP(C3907,{'2026'!B:B,'2026'!A:A},2,FALSE),""),
      ""
    )
  )
)</f>
        <v/>
      </c>
    </row>
    <row r="3908" ht="22.5" customHeight="1">
      <c r="A3908" s="350"/>
      <c r="B3908" s="350"/>
      <c r="C3908" s="350"/>
      <c r="D3908" s="350"/>
      <c r="E3908" s="350"/>
      <c r="F3908" s="350"/>
      <c r="G3908" s="350"/>
      <c r="H3908" s="350"/>
      <c r="I3908" s="350"/>
      <c r="J3908" s="350" t="str">
        <f t="array" ref="J3908">IF(C3908="","",
  IF(LEFT(C3908,4)="2025",
    IFERROR(VLOOKUP(C3908,{'2025'!B:B,'2025'!A:A},2,FALSE),""),
    IF(LEFT(C3908,4)="2026",
      IFERROR(VLOOKUP(C3908,{'2026'!B:B,'2026'!A:A},2,FALSE),""),
      ""
    )
  )
)</f>
        <v/>
      </c>
    </row>
    <row r="3909" ht="22.5" customHeight="1">
      <c r="A3909" s="350"/>
      <c r="B3909" s="350"/>
      <c r="C3909" s="350"/>
      <c r="D3909" s="350"/>
      <c r="E3909" s="350"/>
      <c r="F3909" s="350"/>
      <c r="G3909" s="350"/>
      <c r="H3909" s="350"/>
      <c r="I3909" s="350"/>
      <c r="J3909" s="350" t="str">
        <f t="array" ref="J3909">IF(C3909="","",
  IF(LEFT(C3909,4)="2025",
    IFERROR(VLOOKUP(C3909,{'2025'!B:B,'2025'!A:A},2,FALSE),""),
    IF(LEFT(C3909,4)="2026",
      IFERROR(VLOOKUP(C3909,{'2026'!B:B,'2026'!A:A},2,FALSE),""),
      ""
    )
  )
)</f>
        <v/>
      </c>
    </row>
    <row r="3910" ht="22.5" customHeight="1">
      <c r="A3910" s="350"/>
      <c r="B3910" s="350"/>
      <c r="C3910" s="350"/>
      <c r="D3910" s="350"/>
      <c r="E3910" s="350"/>
      <c r="F3910" s="350"/>
      <c r="G3910" s="350"/>
      <c r="H3910" s="350"/>
      <c r="I3910" s="350"/>
      <c r="J3910" s="350" t="str">
        <f t="array" ref="J3910">IF(C3910="","",
  IF(LEFT(C3910,4)="2025",
    IFERROR(VLOOKUP(C3910,{'2025'!B:B,'2025'!A:A},2,FALSE),""),
    IF(LEFT(C3910,4)="2026",
      IFERROR(VLOOKUP(C3910,{'2026'!B:B,'2026'!A:A},2,FALSE),""),
      ""
    )
  )
)</f>
        <v/>
      </c>
    </row>
    <row r="3911" ht="22.5" customHeight="1">
      <c r="A3911" s="350"/>
      <c r="B3911" s="350"/>
      <c r="C3911" s="350"/>
      <c r="D3911" s="350"/>
      <c r="E3911" s="350"/>
      <c r="F3911" s="350"/>
      <c r="G3911" s="350"/>
      <c r="H3911" s="350"/>
      <c r="I3911" s="350"/>
      <c r="J3911" s="350" t="str">
        <f t="array" ref="J3911">IF(C3911="","",
  IF(LEFT(C3911,4)="2025",
    IFERROR(VLOOKUP(C3911,{'2025'!B:B,'2025'!A:A},2,FALSE),""),
    IF(LEFT(C3911,4)="2026",
      IFERROR(VLOOKUP(C3911,{'2026'!B:B,'2026'!A:A},2,FALSE),""),
      ""
    )
  )
)</f>
        <v/>
      </c>
    </row>
    <row r="3912" ht="22.5" customHeight="1">
      <c r="A3912" s="350"/>
      <c r="B3912" s="350"/>
      <c r="C3912" s="350"/>
      <c r="D3912" s="350"/>
      <c r="E3912" s="350"/>
      <c r="F3912" s="350"/>
      <c r="G3912" s="350"/>
      <c r="H3912" s="350"/>
      <c r="I3912" s="350"/>
      <c r="J3912" s="350" t="str">
        <f t="array" ref="J3912">IF(C3912="","",
  IF(LEFT(C3912,4)="2025",
    IFERROR(VLOOKUP(C3912,{'2025'!B:B,'2025'!A:A},2,FALSE),""),
    IF(LEFT(C3912,4)="2026",
      IFERROR(VLOOKUP(C3912,{'2026'!B:B,'2026'!A:A},2,FALSE),""),
      ""
    )
  )
)</f>
        <v/>
      </c>
    </row>
    <row r="3913" ht="22.5" customHeight="1">
      <c r="A3913" s="350"/>
      <c r="B3913" s="350"/>
      <c r="C3913" s="350"/>
      <c r="D3913" s="350"/>
      <c r="E3913" s="350"/>
      <c r="F3913" s="350"/>
      <c r="G3913" s="350"/>
      <c r="H3913" s="350"/>
      <c r="I3913" s="350"/>
      <c r="J3913" s="350" t="str">
        <f t="array" ref="J3913">IF(C3913="","",
  IF(LEFT(C3913,4)="2025",
    IFERROR(VLOOKUP(C3913,{'2025'!B:B,'2025'!A:A},2,FALSE),""),
    IF(LEFT(C3913,4)="2026",
      IFERROR(VLOOKUP(C3913,{'2026'!B:B,'2026'!A:A},2,FALSE),""),
      ""
    )
  )
)</f>
        <v/>
      </c>
    </row>
    <row r="3914" ht="22.5" customHeight="1">
      <c r="A3914" s="350"/>
      <c r="B3914" s="350"/>
      <c r="C3914" s="350"/>
      <c r="D3914" s="350"/>
      <c r="E3914" s="350"/>
      <c r="F3914" s="350"/>
      <c r="G3914" s="350"/>
      <c r="H3914" s="350"/>
      <c r="I3914" s="350"/>
      <c r="J3914" s="350" t="str">
        <f t="array" ref="J3914">IF(C3914="","",
  IF(LEFT(C3914,4)="2025",
    IFERROR(VLOOKUP(C3914,{'2025'!B:B,'2025'!A:A},2,FALSE),""),
    IF(LEFT(C3914,4)="2026",
      IFERROR(VLOOKUP(C3914,{'2026'!B:B,'2026'!A:A},2,FALSE),""),
      ""
    )
  )
)</f>
        <v/>
      </c>
    </row>
    <row r="3915" ht="22.5" customHeight="1">
      <c r="A3915" s="350"/>
      <c r="B3915" s="350"/>
      <c r="C3915" s="350"/>
      <c r="D3915" s="350"/>
      <c r="E3915" s="350"/>
      <c r="F3915" s="350"/>
      <c r="G3915" s="350"/>
      <c r="H3915" s="350"/>
      <c r="I3915" s="350"/>
      <c r="J3915" s="350" t="str">
        <f t="array" ref="J3915">IF(C3915="","",
  IF(LEFT(C3915,4)="2025",
    IFERROR(VLOOKUP(C3915,{'2025'!B:B,'2025'!A:A},2,FALSE),""),
    IF(LEFT(C3915,4)="2026",
      IFERROR(VLOOKUP(C3915,{'2026'!B:B,'2026'!A:A},2,FALSE),""),
      ""
    )
  )
)</f>
        <v/>
      </c>
    </row>
    <row r="3916" ht="22.5" customHeight="1">
      <c r="A3916" s="350"/>
      <c r="B3916" s="350"/>
      <c r="C3916" s="350"/>
      <c r="D3916" s="350"/>
      <c r="E3916" s="350"/>
      <c r="F3916" s="350"/>
      <c r="G3916" s="350"/>
      <c r="H3916" s="350"/>
      <c r="I3916" s="350"/>
      <c r="J3916" s="350" t="str">
        <f t="array" ref="J3916">IF(C3916="","",
  IF(LEFT(C3916,4)="2025",
    IFERROR(VLOOKUP(C3916,{'2025'!B:B,'2025'!A:A},2,FALSE),""),
    IF(LEFT(C3916,4)="2026",
      IFERROR(VLOOKUP(C3916,{'2026'!B:B,'2026'!A:A},2,FALSE),""),
      ""
    )
  )
)</f>
        <v/>
      </c>
    </row>
    <row r="3917" ht="22.5" customHeight="1">
      <c r="A3917" s="350"/>
      <c r="B3917" s="350"/>
      <c r="C3917" s="350"/>
      <c r="D3917" s="350"/>
      <c r="E3917" s="350"/>
      <c r="F3917" s="350"/>
      <c r="G3917" s="350"/>
      <c r="H3917" s="350"/>
      <c r="I3917" s="350"/>
      <c r="J3917" s="350" t="str">
        <f t="array" ref="J3917">IF(C3917="","",
  IF(LEFT(C3917,4)="2025",
    IFERROR(VLOOKUP(C3917,{'2025'!B:B,'2025'!A:A},2,FALSE),""),
    IF(LEFT(C3917,4)="2026",
      IFERROR(VLOOKUP(C3917,{'2026'!B:B,'2026'!A:A},2,FALSE),""),
      ""
    )
  )
)</f>
        <v/>
      </c>
    </row>
    <row r="3918" ht="22.5" customHeight="1">
      <c r="A3918" s="350"/>
      <c r="B3918" s="350"/>
      <c r="C3918" s="350"/>
      <c r="D3918" s="350"/>
      <c r="E3918" s="350"/>
      <c r="F3918" s="350"/>
      <c r="G3918" s="350"/>
      <c r="H3918" s="350"/>
      <c r="I3918" s="350"/>
      <c r="J3918" s="350" t="str">
        <f t="array" ref="J3918">IF(C3918="","",
  IF(LEFT(C3918,4)="2025",
    IFERROR(VLOOKUP(C3918,{'2025'!B:B,'2025'!A:A},2,FALSE),""),
    IF(LEFT(C3918,4)="2026",
      IFERROR(VLOOKUP(C3918,{'2026'!B:B,'2026'!A:A},2,FALSE),""),
      ""
    )
  )
)</f>
        <v/>
      </c>
    </row>
    <row r="3919" ht="22.5" customHeight="1">
      <c r="A3919" s="350"/>
      <c r="B3919" s="350"/>
      <c r="C3919" s="350"/>
      <c r="D3919" s="350"/>
      <c r="E3919" s="350"/>
      <c r="F3919" s="350"/>
      <c r="G3919" s="350"/>
      <c r="H3919" s="350"/>
      <c r="I3919" s="350"/>
      <c r="J3919" s="350" t="str">
        <f t="array" ref="J3919">IF(C3919="","",
  IF(LEFT(C3919,4)="2025",
    IFERROR(VLOOKUP(C3919,{'2025'!B:B,'2025'!A:A},2,FALSE),""),
    IF(LEFT(C3919,4)="2026",
      IFERROR(VLOOKUP(C3919,{'2026'!B:B,'2026'!A:A},2,FALSE),""),
      ""
    )
  )
)</f>
        <v/>
      </c>
    </row>
    <row r="3920" ht="22.5" customHeight="1">
      <c r="A3920" s="350"/>
      <c r="B3920" s="350"/>
      <c r="C3920" s="350"/>
      <c r="D3920" s="350"/>
      <c r="E3920" s="350"/>
      <c r="F3920" s="350"/>
      <c r="G3920" s="350"/>
      <c r="H3920" s="350"/>
      <c r="I3920" s="350"/>
      <c r="J3920" s="350" t="str">
        <f t="array" ref="J3920">IF(C3920="","",
  IF(LEFT(C3920,4)="2025",
    IFERROR(VLOOKUP(C3920,{'2025'!B:B,'2025'!A:A},2,FALSE),""),
    IF(LEFT(C3920,4)="2026",
      IFERROR(VLOOKUP(C3920,{'2026'!B:B,'2026'!A:A},2,FALSE),""),
      ""
    )
  )
)</f>
        <v/>
      </c>
    </row>
    <row r="3921" ht="22.5" customHeight="1">
      <c r="A3921" s="350"/>
      <c r="B3921" s="350"/>
      <c r="C3921" s="350"/>
      <c r="D3921" s="350"/>
      <c r="E3921" s="350"/>
      <c r="F3921" s="350"/>
      <c r="G3921" s="350"/>
      <c r="H3921" s="350"/>
      <c r="I3921" s="350"/>
      <c r="J3921" s="350" t="str">
        <f t="array" ref="J3921">IF(C3921="","",
  IF(LEFT(C3921,4)="2025",
    IFERROR(VLOOKUP(C3921,{'2025'!B:B,'2025'!A:A},2,FALSE),""),
    IF(LEFT(C3921,4)="2026",
      IFERROR(VLOOKUP(C3921,{'2026'!B:B,'2026'!A:A},2,FALSE),""),
      ""
    )
  )
)</f>
        <v/>
      </c>
    </row>
    <row r="3922" ht="22.5" customHeight="1">
      <c r="A3922" s="350"/>
      <c r="B3922" s="350"/>
      <c r="C3922" s="350"/>
      <c r="D3922" s="350"/>
      <c r="E3922" s="350"/>
      <c r="F3922" s="350"/>
      <c r="G3922" s="350"/>
      <c r="H3922" s="350"/>
      <c r="I3922" s="350"/>
      <c r="J3922" s="350" t="str">
        <f t="array" ref="J3922">IF(C3922="","",
  IF(LEFT(C3922,4)="2025",
    IFERROR(VLOOKUP(C3922,{'2025'!B:B,'2025'!A:A},2,FALSE),""),
    IF(LEFT(C3922,4)="2026",
      IFERROR(VLOOKUP(C3922,{'2026'!B:B,'2026'!A:A},2,FALSE),""),
      ""
    )
  )
)</f>
        <v/>
      </c>
    </row>
    <row r="3923" ht="22.5" customHeight="1">
      <c r="A3923" s="350"/>
      <c r="B3923" s="350"/>
      <c r="C3923" s="350"/>
      <c r="D3923" s="350"/>
      <c r="E3923" s="350"/>
      <c r="F3923" s="350"/>
      <c r="G3923" s="350"/>
      <c r="H3923" s="350"/>
      <c r="I3923" s="350"/>
      <c r="J3923" s="350" t="str">
        <f t="array" ref="J3923">IF(C3923="","",
  IF(LEFT(C3923,4)="2025",
    IFERROR(VLOOKUP(C3923,{'2025'!B:B,'2025'!A:A},2,FALSE),""),
    IF(LEFT(C3923,4)="2026",
      IFERROR(VLOOKUP(C3923,{'2026'!B:B,'2026'!A:A},2,FALSE),""),
      ""
    )
  )
)</f>
        <v/>
      </c>
    </row>
    <row r="3924" ht="22.5" customHeight="1">
      <c r="A3924" s="350"/>
      <c r="B3924" s="350"/>
      <c r="C3924" s="350"/>
      <c r="D3924" s="350"/>
      <c r="E3924" s="350"/>
      <c r="F3924" s="350"/>
      <c r="G3924" s="350"/>
      <c r="H3924" s="350"/>
      <c r="I3924" s="350"/>
      <c r="J3924" s="350" t="str">
        <f t="array" ref="J3924">IF(C3924="","",
  IF(LEFT(C3924,4)="2025",
    IFERROR(VLOOKUP(C3924,{'2025'!B:B,'2025'!A:A},2,FALSE),""),
    IF(LEFT(C3924,4)="2026",
      IFERROR(VLOOKUP(C3924,{'2026'!B:B,'2026'!A:A},2,FALSE),""),
      ""
    )
  )
)</f>
        <v/>
      </c>
    </row>
    <row r="3925" ht="22.5" customHeight="1">
      <c r="A3925" s="350"/>
      <c r="B3925" s="350"/>
      <c r="C3925" s="350"/>
      <c r="D3925" s="350"/>
      <c r="E3925" s="350"/>
      <c r="F3925" s="350"/>
      <c r="G3925" s="350"/>
      <c r="H3925" s="350"/>
      <c r="I3925" s="350"/>
      <c r="J3925" s="350" t="str">
        <f t="array" ref="J3925">IF(C3925="","",
  IF(LEFT(C3925,4)="2025",
    IFERROR(VLOOKUP(C3925,{'2025'!B:B,'2025'!A:A},2,FALSE),""),
    IF(LEFT(C3925,4)="2026",
      IFERROR(VLOOKUP(C3925,{'2026'!B:B,'2026'!A:A},2,FALSE),""),
      ""
    )
  )
)</f>
        <v/>
      </c>
    </row>
    <row r="3926" ht="22.5" customHeight="1">
      <c r="A3926" s="350"/>
      <c r="B3926" s="350"/>
      <c r="C3926" s="350"/>
      <c r="D3926" s="350"/>
      <c r="E3926" s="350"/>
      <c r="F3926" s="350"/>
      <c r="G3926" s="350"/>
      <c r="H3926" s="350"/>
      <c r="I3926" s="350"/>
      <c r="J3926" s="350" t="str">
        <f t="array" ref="J3926">IF(C3926="","",
  IF(LEFT(C3926,4)="2025",
    IFERROR(VLOOKUP(C3926,{'2025'!B:B,'2025'!A:A},2,FALSE),""),
    IF(LEFT(C3926,4)="2026",
      IFERROR(VLOOKUP(C3926,{'2026'!B:B,'2026'!A:A},2,FALSE),""),
      ""
    )
  )
)</f>
        <v/>
      </c>
    </row>
    <row r="3927" ht="22.5" customHeight="1">
      <c r="A3927" s="350"/>
      <c r="B3927" s="350"/>
      <c r="C3927" s="350"/>
      <c r="D3927" s="350"/>
      <c r="E3927" s="350"/>
      <c r="F3927" s="350"/>
      <c r="G3927" s="350"/>
      <c r="H3927" s="350"/>
      <c r="I3927" s="350"/>
      <c r="J3927" s="350" t="str">
        <f t="array" ref="J3927">IF(C3927="","",
  IF(LEFT(C3927,4)="2025",
    IFERROR(VLOOKUP(C3927,{'2025'!B:B,'2025'!A:A},2,FALSE),""),
    IF(LEFT(C3927,4)="2026",
      IFERROR(VLOOKUP(C3927,{'2026'!B:B,'2026'!A:A},2,FALSE),""),
      ""
    )
  )
)</f>
        <v/>
      </c>
    </row>
    <row r="3928" ht="22.5" customHeight="1">
      <c r="A3928" s="350"/>
      <c r="B3928" s="350"/>
      <c r="C3928" s="350"/>
      <c r="D3928" s="350"/>
      <c r="E3928" s="350"/>
      <c r="F3928" s="350"/>
      <c r="G3928" s="350"/>
      <c r="H3928" s="350"/>
      <c r="I3928" s="350"/>
      <c r="J3928" s="350" t="str">
        <f t="array" ref="J3928">IF(C3928="","",
  IF(LEFT(C3928,4)="2025",
    IFERROR(VLOOKUP(C3928,{'2025'!B:B,'2025'!A:A},2,FALSE),""),
    IF(LEFT(C3928,4)="2026",
      IFERROR(VLOOKUP(C3928,{'2026'!B:B,'2026'!A:A},2,FALSE),""),
      ""
    )
  )
)</f>
        <v/>
      </c>
    </row>
    <row r="3929" ht="22.5" customHeight="1">
      <c r="A3929" s="350"/>
      <c r="B3929" s="350"/>
      <c r="C3929" s="350"/>
      <c r="D3929" s="350"/>
      <c r="E3929" s="350"/>
      <c r="F3929" s="350"/>
      <c r="G3929" s="350"/>
      <c r="H3929" s="350"/>
      <c r="I3929" s="350"/>
      <c r="J3929" s="350" t="str">
        <f t="array" ref="J3929">IF(C3929="","",
  IF(LEFT(C3929,4)="2025",
    IFERROR(VLOOKUP(C3929,{'2025'!B:B,'2025'!A:A},2,FALSE),""),
    IF(LEFT(C3929,4)="2026",
      IFERROR(VLOOKUP(C3929,{'2026'!B:B,'2026'!A:A},2,FALSE),""),
      ""
    )
  )
)</f>
        <v/>
      </c>
    </row>
    <row r="3930" ht="22.5" customHeight="1">
      <c r="A3930" s="350"/>
      <c r="B3930" s="350"/>
      <c r="C3930" s="350"/>
      <c r="D3930" s="350"/>
      <c r="E3930" s="350"/>
      <c r="F3930" s="350"/>
      <c r="G3930" s="350"/>
      <c r="H3930" s="350"/>
      <c r="I3930" s="350"/>
      <c r="J3930" s="350" t="str">
        <f t="array" ref="J3930">IF(C3930="","",
  IF(LEFT(C3930,4)="2025",
    IFERROR(VLOOKUP(C3930,{'2025'!B:B,'2025'!A:A},2,FALSE),""),
    IF(LEFT(C3930,4)="2026",
      IFERROR(VLOOKUP(C3930,{'2026'!B:B,'2026'!A:A},2,FALSE),""),
      ""
    )
  )
)</f>
        <v/>
      </c>
    </row>
    <row r="3931" ht="22.5" customHeight="1">
      <c r="A3931" s="350"/>
      <c r="B3931" s="350"/>
      <c r="C3931" s="350"/>
      <c r="D3931" s="350"/>
      <c r="E3931" s="350"/>
      <c r="F3931" s="350"/>
      <c r="G3931" s="350"/>
      <c r="H3931" s="350"/>
      <c r="I3931" s="350"/>
      <c r="J3931" s="350" t="str">
        <f t="array" ref="J3931">IF(C3931="","",
  IF(LEFT(C3931,4)="2025",
    IFERROR(VLOOKUP(C3931,{'2025'!B:B,'2025'!A:A},2,FALSE),""),
    IF(LEFT(C3931,4)="2026",
      IFERROR(VLOOKUP(C3931,{'2026'!B:B,'2026'!A:A},2,FALSE),""),
      ""
    )
  )
)</f>
        <v/>
      </c>
    </row>
    <row r="3932" ht="22.5" customHeight="1">
      <c r="A3932" s="350"/>
      <c r="B3932" s="350"/>
      <c r="C3932" s="350"/>
      <c r="D3932" s="350"/>
      <c r="E3932" s="350"/>
      <c r="F3932" s="350"/>
      <c r="G3932" s="350"/>
      <c r="H3932" s="350"/>
      <c r="I3932" s="350"/>
      <c r="J3932" s="350" t="str">
        <f t="array" ref="J3932">IF(C3932="","",
  IF(LEFT(C3932,4)="2025",
    IFERROR(VLOOKUP(C3932,{'2025'!B:B,'2025'!A:A},2,FALSE),""),
    IF(LEFT(C3932,4)="2026",
      IFERROR(VLOOKUP(C3932,{'2026'!B:B,'2026'!A:A},2,FALSE),""),
      ""
    )
  )
)</f>
        <v/>
      </c>
    </row>
    <row r="3933" ht="22.5" customHeight="1">
      <c r="A3933" s="350"/>
      <c r="B3933" s="350"/>
      <c r="C3933" s="350"/>
      <c r="D3933" s="350"/>
      <c r="E3933" s="350"/>
      <c r="F3933" s="350"/>
      <c r="G3933" s="350"/>
      <c r="H3933" s="350"/>
      <c r="I3933" s="350"/>
      <c r="J3933" s="350" t="str">
        <f t="array" ref="J3933">IF(C3933="","",
  IF(LEFT(C3933,4)="2025",
    IFERROR(VLOOKUP(C3933,{'2025'!B:B,'2025'!A:A},2,FALSE),""),
    IF(LEFT(C3933,4)="2026",
      IFERROR(VLOOKUP(C3933,{'2026'!B:B,'2026'!A:A},2,FALSE),""),
      ""
    )
  )
)</f>
        <v/>
      </c>
    </row>
    <row r="3934" ht="22.5" customHeight="1">
      <c r="A3934" s="350"/>
      <c r="B3934" s="350"/>
      <c r="C3934" s="350"/>
      <c r="D3934" s="350"/>
      <c r="E3934" s="350"/>
      <c r="F3934" s="350"/>
      <c r="G3934" s="350"/>
      <c r="H3934" s="350"/>
      <c r="I3934" s="350"/>
      <c r="J3934" s="350" t="str">
        <f t="array" ref="J3934">IF(C3934="","",
  IF(LEFT(C3934,4)="2025",
    IFERROR(VLOOKUP(C3934,{'2025'!B:B,'2025'!A:A},2,FALSE),""),
    IF(LEFT(C3934,4)="2026",
      IFERROR(VLOOKUP(C3934,{'2026'!B:B,'2026'!A:A},2,FALSE),""),
      ""
    )
  )
)</f>
        <v/>
      </c>
    </row>
    <row r="3935" ht="22.5" customHeight="1">
      <c r="A3935" s="350"/>
      <c r="B3935" s="350"/>
      <c r="C3935" s="350"/>
      <c r="D3935" s="350"/>
      <c r="E3935" s="350"/>
      <c r="F3935" s="350"/>
      <c r="G3935" s="350"/>
      <c r="H3935" s="350"/>
      <c r="I3935" s="350"/>
      <c r="J3935" s="350" t="str">
        <f t="array" ref="J3935">IF(C3935="","",
  IF(LEFT(C3935,4)="2025",
    IFERROR(VLOOKUP(C3935,{'2025'!B:B,'2025'!A:A},2,FALSE),""),
    IF(LEFT(C3935,4)="2026",
      IFERROR(VLOOKUP(C3935,{'2026'!B:B,'2026'!A:A},2,FALSE),""),
      ""
    )
  )
)</f>
        <v/>
      </c>
    </row>
    <row r="3936" ht="22.5" customHeight="1">
      <c r="A3936" s="350"/>
      <c r="B3936" s="350"/>
      <c r="C3936" s="350"/>
      <c r="D3936" s="350"/>
      <c r="E3936" s="350"/>
      <c r="F3936" s="350"/>
      <c r="G3936" s="350"/>
      <c r="H3936" s="350"/>
      <c r="I3936" s="350"/>
      <c r="J3936" s="350" t="str">
        <f t="array" ref="J3936">IF(C3936="","",
  IF(LEFT(C3936,4)="2025",
    IFERROR(VLOOKUP(C3936,{'2025'!B:B,'2025'!A:A},2,FALSE),""),
    IF(LEFT(C3936,4)="2026",
      IFERROR(VLOOKUP(C3936,{'2026'!B:B,'2026'!A:A},2,FALSE),""),
      ""
    )
  )
)</f>
        <v/>
      </c>
    </row>
    <row r="3937" ht="22.5" customHeight="1">
      <c r="A3937" s="350"/>
      <c r="B3937" s="350"/>
      <c r="C3937" s="350"/>
      <c r="D3937" s="350"/>
      <c r="E3937" s="350"/>
      <c r="F3937" s="350"/>
      <c r="G3937" s="350"/>
      <c r="H3937" s="350"/>
      <c r="I3937" s="350"/>
      <c r="J3937" s="350" t="str">
        <f t="array" ref="J3937">IF(C3937="","",
  IF(LEFT(C3937,4)="2025",
    IFERROR(VLOOKUP(C3937,{'2025'!B:B,'2025'!A:A},2,FALSE),""),
    IF(LEFT(C3937,4)="2026",
      IFERROR(VLOOKUP(C3937,{'2026'!B:B,'2026'!A:A},2,FALSE),""),
      ""
    )
  )
)</f>
        <v/>
      </c>
    </row>
    <row r="3938" ht="22.5" customHeight="1">
      <c r="A3938" s="350"/>
      <c r="B3938" s="350"/>
      <c r="C3938" s="350"/>
      <c r="D3938" s="350"/>
      <c r="E3938" s="350"/>
      <c r="F3938" s="350"/>
      <c r="G3938" s="350"/>
      <c r="H3938" s="350"/>
      <c r="I3938" s="350"/>
      <c r="J3938" s="350" t="str">
        <f t="array" ref="J3938">IF(C3938="","",
  IF(LEFT(C3938,4)="2025",
    IFERROR(VLOOKUP(C3938,{'2025'!B:B,'2025'!A:A},2,FALSE),""),
    IF(LEFT(C3938,4)="2026",
      IFERROR(VLOOKUP(C3938,{'2026'!B:B,'2026'!A:A},2,FALSE),""),
      ""
    )
  )
)</f>
        <v/>
      </c>
    </row>
    <row r="3939" ht="22.5" customHeight="1">
      <c r="A3939" s="350"/>
      <c r="B3939" s="350"/>
      <c r="C3939" s="350"/>
      <c r="D3939" s="350"/>
      <c r="E3939" s="350"/>
      <c r="F3939" s="350"/>
      <c r="G3939" s="350"/>
      <c r="H3939" s="350"/>
      <c r="I3939" s="350"/>
      <c r="J3939" s="350" t="str">
        <f t="array" ref="J3939">IF(C3939="","",
  IF(LEFT(C3939,4)="2025",
    IFERROR(VLOOKUP(C3939,{'2025'!B:B,'2025'!A:A},2,FALSE),""),
    IF(LEFT(C3939,4)="2026",
      IFERROR(VLOOKUP(C3939,{'2026'!B:B,'2026'!A:A},2,FALSE),""),
      ""
    )
  )
)</f>
        <v/>
      </c>
    </row>
    <row r="3940" ht="22.5" customHeight="1">
      <c r="A3940" s="350"/>
      <c r="B3940" s="350"/>
      <c r="C3940" s="350"/>
      <c r="D3940" s="350"/>
      <c r="E3940" s="350"/>
      <c r="F3940" s="350"/>
      <c r="G3940" s="350"/>
      <c r="H3940" s="350"/>
      <c r="I3940" s="350"/>
      <c r="J3940" s="350" t="str">
        <f t="array" ref="J3940">IF(C3940="","",
  IF(LEFT(C3940,4)="2025",
    IFERROR(VLOOKUP(C3940,{'2025'!B:B,'2025'!A:A},2,FALSE),""),
    IF(LEFT(C3940,4)="2026",
      IFERROR(VLOOKUP(C3940,{'2026'!B:B,'2026'!A:A},2,FALSE),""),
      ""
    )
  )
)</f>
        <v/>
      </c>
    </row>
    <row r="3941" ht="22.5" customHeight="1">
      <c r="A3941" s="350"/>
      <c r="B3941" s="350"/>
      <c r="C3941" s="350"/>
      <c r="D3941" s="350"/>
      <c r="E3941" s="350"/>
      <c r="F3941" s="350"/>
      <c r="G3941" s="350"/>
      <c r="H3941" s="350"/>
      <c r="I3941" s="350"/>
      <c r="J3941" s="350" t="str">
        <f t="array" ref="J3941">IF(C3941="","",
  IF(LEFT(C3941,4)="2025",
    IFERROR(VLOOKUP(C3941,{'2025'!B:B,'2025'!A:A},2,FALSE),""),
    IF(LEFT(C3941,4)="2026",
      IFERROR(VLOOKUP(C3941,{'2026'!B:B,'2026'!A:A},2,FALSE),""),
      ""
    )
  )
)</f>
        <v/>
      </c>
    </row>
    <row r="3942" ht="22.5" customHeight="1">
      <c r="A3942" s="350"/>
      <c r="B3942" s="350"/>
      <c r="C3942" s="350"/>
      <c r="D3942" s="350"/>
      <c r="E3942" s="350"/>
      <c r="F3942" s="350"/>
      <c r="G3942" s="350"/>
      <c r="H3942" s="350"/>
      <c r="I3942" s="350"/>
      <c r="J3942" s="350" t="str">
        <f t="array" ref="J3942">IF(C3942="","",
  IF(LEFT(C3942,4)="2025",
    IFERROR(VLOOKUP(C3942,{'2025'!B:B,'2025'!A:A},2,FALSE),""),
    IF(LEFT(C3942,4)="2026",
      IFERROR(VLOOKUP(C3942,{'2026'!B:B,'2026'!A:A},2,FALSE),""),
      ""
    )
  )
)</f>
        <v/>
      </c>
    </row>
    <row r="3943" ht="22.5" customHeight="1">
      <c r="A3943" s="350"/>
      <c r="B3943" s="350"/>
      <c r="C3943" s="350"/>
      <c r="D3943" s="350"/>
      <c r="E3943" s="350"/>
      <c r="F3943" s="350"/>
      <c r="G3943" s="350"/>
      <c r="H3943" s="350"/>
      <c r="I3943" s="350"/>
      <c r="J3943" s="350" t="str">
        <f t="array" ref="J3943">IF(C3943="","",
  IF(LEFT(C3943,4)="2025",
    IFERROR(VLOOKUP(C3943,{'2025'!B:B,'2025'!A:A},2,FALSE),""),
    IF(LEFT(C3943,4)="2026",
      IFERROR(VLOOKUP(C3943,{'2026'!B:B,'2026'!A:A},2,FALSE),""),
      ""
    )
  )
)</f>
        <v/>
      </c>
    </row>
    <row r="3944" ht="22.5" customHeight="1">
      <c r="A3944" s="350"/>
      <c r="B3944" s="350"/>
      <c r="C3944" s="350"/>
      <c r="D3944" s="350"/>
      <c r="E3944" s="350"/>
      <c r="F3944" s="350"/>
      <c r="G3944" s="350"/>
      <c r="H3944" s="350"/>
      <c r="I3944" s="350"/>
      <c r="J3944" s="350" t="str">
        <f t="array" ref="J3944">IF(C3944="","",
  IF(LEFT(C3944,4)="2025",
    IFERROR(VLOOKUP(C3944,{'2025'!B:B,'2025'!A:A},2,FALSE),""),
    IF(LEFT(C3944,4)="2026",
      IFERROR(VLOOKUP(C3944,{'2026'!B:B,'2026'!A:A},2,FALSE),""),
      ""
    )
  )
)</f>
        <v/>
      </c>
    </row>
    <row r="3945" ht="22.5" customHeight="1">
      <c r="A3945" s="350"/>
      <c r="B3945" s="350"/>
      <c r="C3945" s="350"/>
      <c r="D3945" s="350"/>
      <c r="E3945" s="350"/>
      <c r="F3945" s="350"/>
      <c r="G3945" s="350"/>
      <c r="H3945" s="350"/>
      <c r="I3945" s="350"/>
      <c r="J3945" s="350" t="str">
        <f t="array" ref="J3945">IF(C3945="","",
  IF(LEFT(C3945,4)="2025",
    IFERROR(VLOOKUP(C3945,{'2025'!B:B,'2025'!A:A},2,FALSE),""),
    IF(LEFT(C3945,4)="2026",
      IFERROR(VLOOKUP(C3945,{'2026'!B:B,'2026'!A:A},2,FALSE),""),
      ""
    )
  )
)</f>
        <v/>
      </c>
    </row>
    <row r="3946" ht="22.5" customHeight="1">
      <c r="A3946" s="350"/>
      <c r="B3946" s="350"/>
      <c r="C3946" s="350"/>
      <c r="D3946" s="350"/>
      <c r="E3946" s="350"/>
      <c r="F3946" s="350"/>
      <c r="G3946" s="350"/>
      <c r="H3946" s="350"/>
      <c r="I3946" s="350"/>
      <c r="J3946" s="350" t="str">
        <f t="array" ref="J3946">IF(C3946="","",
  IF(LEFT(C3946,4)="2025",
    IFERROR(VLOOKUP(C3946,{'2025'!B:B,'2025'!A:A},2,FALSE),""),
    IF(LEFT(C3946,4)="2026",
      IFERROR(VLOOKUP(C3946,{'2026'!B:B,'2026'!A:A},2,FALSE),""),
      ""
    )
  )
)</f>
        <v/>
      </c>
    </row>
    <row r="3947" ht="22.5" customHeight="1">
      <c r="A3947" s="350"/>
      <c r="B3947" s="350"/>
      <c r="C3947" s="350"/>
      <c r="D3947" s="350"/>
      <c r="E3947" s="350"/>
      <c r="F3947" s="350"/>
      <c r="G3947" s="350"/>
      <c r="H3947" s="350"/>
      <c r="I3947" s="350"/>
      <c r="J3947" s="350" t="str">
        <f t="array" ref="J3947">IF(C3947="","",
  IF(LEFT(C3947,4)="2025",
    IFERROR(VLOOKUP(C3947,{'2025'!B:B,'2025'!A:A},2,FALSE),""),
    IF(LEFT(C3947,4)="2026",
      IFERROR(VLOOKUP(C3947,{'2026'!B:B,'2026'!A:A},2,FALSE),""),
      ""
    )
  )
)</f>
        <v/>
      </c>
    </row>
    <row r="3948" ht="22.5" customHeight="1">
      <c r="A3948" s="350"/>
      <c r="B3948" s="350"/>
      <c r="C3948" s="350"/>
      <c r="D3948" s="350"/>
      <c r="E3948" s="350"/>
      <c r="F3948" s="350"/>
      <c r="G3948" s="350"/>
      <c r="H3948" s="350"/>
      <c r="I3948" s="350"/>
      <c r="J3948" s="350" t="str">
        <f t="array" ref="J3948">IF(C3948="","",
  IF(LEFT(C3948,4)="2025",
    IFERROR(VLOOKUP(C3948,{'2025'!B:B,'2025'!A:A},2,FALSE),""),
    IF(LEFT(C3948,4)="2026",
      IFERROR(VLOOKUP(C3948,{'2026'!B:B,'2026'!A:A},2,FALSE),""),
      ""
    )
  )
)</f>
        <v/>
      </c>
    </row>
    <row r="3949" ht="22.5" customHeight="1">
      <c r="A3949" s="350"/>
      <c r="B3949" s="350"/>
      <c r="C3949" s="350"/>
      <c r="D3949" s="350"/>
      <c r="E3949" s="350"/>
      <c r="F3949" s="350"/>
      <c r="G3949" s="350"/>
      <c r="H3949" s="350"/>
      <c r="I3949" s="350"/>
      <c r="J3949" s="350" t="str">
        <f t="array" ref="J3949">IF(C3949="","",
  IF(LEFT(C3949,4)="2025",
    IFERROR(VLOOKUP(C3949,{'2025'!B:B,'2025'!A:A},2,FALSE),""),
    IF(LEFT(C3949,4)="2026",
      IFERROR(VLOOKUP(C3949,{'2026'!B:B,'2026'!A:A},2,FALSE),""),
      ""
    )
  )
)</f>
        <v/>
      </c>
    </row>
    <row r="3950" ht="22.5" customHeight="1">
      <c r="A3950" s="350"/>
      <c r="B3950" s="350"/>
      <c r="C3950" s="350"/>
      <c r="D3950" s="350"/>
      <c r="E3950" s="350"/>
      <c r="F3950" s="350"/>
      <c r="G3950" s="350"/>
      <c r="H3950" s="350"/>
      <c r="I3950" s="350"/>
      <c r="J3950" s="350" t="str">
        <f t="array" ref="J3950">IF(C3950="","",
  IF(LEFT(C3950,4)="2025",
    IFERROR(VLOOKUP(C3950,{'2025'!B:B,'2025'!A:A},2,FALSE),""),
    IF(LEFT(C3950,4)="2026",
      IFERROR(VLOOKUP(C3950,{'2026'!B:B,'2026'!A:A},2,FALSE),""),
      ""
    )
  )
)</f>
        <v/>
      </c>
    </row>
    <row r="3951" ht="22.5" customHeight="1">
      <c r="A3951" s="350"/>
      <c r="B3951" s="350"/>
      <c r="C3951" s="350"/>
      <c r="D3951" s="350"/>
      <c r="E3951" s="350"/>
      <c r="F3951" s="350"/>
      <c r="G3951" s="350"/>
      <c r="H3951" s="350"/>
      <c r="I3951" s="350"/>
      <c r="J3951" s="350" t="str">
        <f t="array" ref="J3951">IF(C3951="","",
  IF(LEFT(C3951,4)="2025",
    IFERROR(VLOOKUP(C3951,{'2025'!B:B,'2025'!A:A},2,FALSE),""),
    IF(LEFT(C3951,4)="2026",
      IFERROR(VLOOKUP(C3951,{'2026'!B:B,'2026'!A:A},2,FALSE),""),
      ""
    )
  )
)</f>
        <v/>
      </c>
    </row>
    <row r="3952" ht="22.5" customHeight="1">
      <c r="A3952" s="350"/>
      <c r="B3952" s="350"/>
      <c r="C3952" s="350"/>
      <c r="D3952" s="350"/>
      <c r="E3952" s="350"/>
      <c r="F3952" s="350"/>
      <c r="G3952" s="350"/>
      <c r="H3952" s="350"/>
      <c r="I3952" s="350"/>
      <c r="J3952" s="350" t="str">
        <f t="array" ref="J3952">IF(C3952="","",
  IF(LEFT(C3952,4)="2025",
    IFERROR(VLOOKUP(C3952,{'2025'!B:B,'2025'!A:A},2,FALSE),""),
    IF(LEFT(C3952,4)="2026",
      IFERROR(VLOOKUP(C3952,{'2026'!B:B,'2026'!A:A},2,FALSE),""),
      ""
    )
  )
)</f>
        <v/>
      </c>
    </row>
    <row r="3953" ht="22.5" customHeight="1">
      <c r="A3953" s="350"/>
      <c r="B3953" s="350"/>
      <c r="C3953" s="350"/>
      <c r="D3953" s="350"/>
      <c r="E3953" s="350"/>
      <c r="F3953" s="350"/>
      <c r="G3953" s="350"/>
      <c r="H3953" s="350"/>
      <c r="I3953" s="350"/>
      <c r="J3953" s="350" t="str">
        <f t="array" ref="J3953">IF(C3953="","",
  IF(LEFT(C3953,4)="2025",
    IFERROR(VLOOKUP(C3953,{'2025'!B:B,'2025'!A:A},2,FALSE),""),
    IF(LEFT(C3953,4)="2026",
      IFERROR(VLOOKUP(C3953,{'2026'!B:B,'2026'!A:A},2,FALSE),""),
      ""
    )
  )
)</f>
        <v/>
      </c>
    </row>
    <row r="3954" ht="22.5" customHeight="1">
      <c r="A3954" s="350"/>
      <c r="B3954" s="350"/>
      <c r="C3954" s="350"/>
      <c r="D3954" s="350"/>
      <c r="E3954" s="350"/>
      <c r="F3954" s="350"/>
      <c r="G3954" s="350"/>
      <c r="H3954" s="350"/>
      <c r="I3954" s="350"/>
      <c r="J3954" s="350" t="str">
        <f t="array" ref="J3954">IF(C3954="","",
  IF(LEFT(C3954,4)="2025",
    IFERROR(VLOOKUP(C3954,{'2025'!B:B,'2025'!A:A},2,FALSE),""),
    IF(LEFT(C3954,4)="2026",
      IFERROR(VLOOKUP(C3954,{'2026'!B:B,'2026'!A:A},2,FALSE),""),
      ""
    )
  )
)</f>
        <v/>
      </c>
    </row>
    <row r="3955" ht="22.5" customHeight="1">
      <c r="A3955" s="350"/>
      <c r="B3955" s="350"/>
      <c r="C3955" s="350"/>
      <c r="D3955" s="350"/>
      <c r="E3955" s="350"/>
      <c r="F3955" s="350"/>
      <c r="G3955" s="350"/>
      <c r="H3955" s="350"/>
      <c r="I3955" s="350"/>
      <c r="J3955" s="350" t="str">
        <f t="array" ref="J3955">IF(C3955="","",
  IF(LEFT(C3955,4)="2025",
    IFERROR(VLOOKUP(C3955,{'2025'!B:B,'2025'!A:A},2,FALSE),""),
    IF(LEFT(C3955,4)="2026",
      IFERROR(VLOOKUP(C3955,{'2026'!B:B,'2026'!A:A},2,FALSE),""),
      ""
    )
  )
)</f>
        <v/>
      </c>
    </row>
    <row r="3956" ht="22.5" customHeight="1">
      <c r="A3956" s="350"/>
      <c r="B3956" s="350"/>
      <c r="C3956" s="350"/>
      <c r="D3956" s="350"/>
      <c r="E3956" s="350"/>
      <c r="F3956" s="350"/>
      <c r="G3956" s="350"/>
      <c r="H3956" s="350"/>
      <c r="I3956" s="350"/>
      <c r="J3956" s="350" t="str">
        <f t="array" ref="J3956">IF(C3956="","",
  IF(LEFT(C3956,4)="2025",
    IFERROR(VLOOKUP(C3956,{'2025'!B:B,'2025'!A:A},2,FALSE),""),
    IF(LEFT(C3956,4)="2026",
      IFERROR(VLOOKUP(C3956,{'2026'!B:B,'2026'!A:A},2,FALSE),""),
      ""
    )
  )
)</f>
        <v/>
      </c>
    </row>
    <row r="3957" ht="22.5" customHeight="1">
      <c r="A3957" s="350"/>
      <c r="B3957" s="350"/>
      <c r="C3957" s="350"/>
      <c r="D3957" s="350"/>
      <c r="E3957" s="350"/>
      <c r="F3957" s="350"/>
      <c r="G3957" s="350"/>
      <c r="H3957" s="350"/>
      <c r="I3957" s="350"/>
      <c r="J3957" s="350" t="str">
        <f t="array" ref="J3957">IF(C3957="","",
  IF(LEFT(C3957,4)="2025",
    IFERROR(VLOOKUP(C3957,{'2025'!B:B,'2025'!A:A},2,FALSE),""),
    IF(LEFT(C3957,4)="2026",
      IFERROR(VLOOKUP(C3957,{'2026'!B:B,'2026'!A:A},2,FALSE),""),
      ""
    )
  )
)</f>
        <v/>
      </c>
    </row>
    <row r="3958" ht="22.5" customHeight="1">
      <c r="A3958" s="350"/>
      <c r="B3958" s="350"/>
      <c r="C3958" s="350"/>
      <c r="D3958" s="350"/>
      <c r="E3958" s="350"/>
      <c r="F3958" s="350"/>
      <c r="G3958" s="350"/>
      <c r="H3958" s="350"/>
      <c r="I3958" s="350"/>
      <c r="J3958" s="350" t="str">
        <f t="array" ref="J3958">IF(C3958="","",
  IF(LEFT(C3958,4)="2025",
    IFERROR(VLOOKUP(C3958,{'2025'!B:B,'2025'!A:A},2,FALSE),""),
    IF(LEFT(C3958,4)="2026",
      IFERROR(VLOOKUP(C3958,{'2026'!B:B,'2026'!A:A},2,FALSE),""),
      ""
    )
  )
)</f>
        <v/>
      </c>
    </row>
    <row r="3959" ht="22.5" customHeight="1">
      <c r="A3959" s="350"/>
      <c r="B3959" s="350"/>
      <c r="C3959" s="350"/>
      <c r="D3959" s="350"/>
      <c r="E3959" s="350"/>
      <c r="F3959" s="350"/>
      <c r="G3959" s="350"/>
      <c r="H3959" s="350"/>
      <c r="I3959" s="350"/>
      <c r="J3959" s="350" t="str">
        <f t="array" ref="J3959">IF(C3959="","",
  IF(LEFT(C3959,4)="2025",
    IFERROR(VLOOKUP(C3959,{'2025'!B:B,'2025'!A:A},2,FALSE),""),
    IF(LEFT(C3959,4)="2026",
      IFERROR(VLOOKUP(C3959,{'2026'!B:B,'2026'!A:A},2,FALSE),""),
      ""
    )
  )
)</f>
        <v/>
      </c>
    </row>
    <row r="3960" ht="22.5" customHeight="1">
      <c r="A3960" s="350"/>
      <c r="B3960" s="350"/>
      <c r="C3960" s="350"/>
      <c r="D3960" s="350"/>
      <c r="E3960" s="350"/>
      <c r="F3960" s="350"/>
      <c r="G3960" s="350"/>
      <c r="H3960" s="350"/>
      <c r="I3960" s="350"/>
      <c r="J3960" s="350" t="str">
        <f t="array" ref="J3960">IF(C3960="","",
  IF(LEFT(C3960,4)="2025",
    IFERROR(VLOOKUP(C3960,{'2025'!B:B,'2025'!A:A},2,FALSE),""),
    IF(LEFT(C3960,4)="2026",
      IFERROR(VLOOKUP(C3960,{'2026'!B:B,'2026'!A:A},2,FALSE),""),
      ""
    )
  )
)</f>
        <v/>
      </c>
    </row>
    <row r="3961" ht="22.5" customHeight="1">
      <c r="A3961" s="350"/>
      <c r="B3961" s="350"/>
      <c r="C3961" s="350"/>
      <c r="D3961" s="350"/>
      <c r="E3961" s="350"/>
      <c r="F3961" s="350"/>
      <c r="G3961" s="350"/>
      <c r="H3961" s="350"/>
      <c r="I3961" s="350"/>
      <c r="J3961" s="350" t="str">
        <f t="array" ref="J3961">IF(C3961="","",
  IF(LEFT(C3961,4)="2025",
    IFERROR(VLOOKUP(C3961,{'2025'!B:B,'2025'!A:A},2,FALSE),""),
    IF(LEFT(C3961,4)="2026",
      IFERROR(VLOOKUP(C3961,{'2026'!B:B,'2026'!A:A},2,FALSE),""),
      ""
    )
  )
)</f>
        <v/>
      </c>
    </row>
    <row r="3962" ht="22.5" customHeight="1">
      <c r="A3962" s="350"/>
      <c r="B3962" s="350"/>
      <c r="C3962" s="350"/>
      <c r="D3962" s="350"/>
      <c r="E3962" s="350"/>
      <c r="F3962" s="350"/>
      <c r="G3962" s="350"/>
      <c r="H3962" s="350"/>
      <c r="I3962" s="350"/>
      <c r="J3962" s="350" t="str">
        <f t="array" ref="J3962">IF(C3962="","",
  IF(LEFT(C3962,4)="2025",
    IFERROR(VLOOKUP(C3962,{'2025'!B:B,'2025'!A:A},2,FALSE),""),
    IF(LEFT(C3962,4)="2026",
      IFERROR(VLOOKUP(C3962,{'2026'!B:B,'2026'!A:A},2,FALSE),""),
      ""
    )
  )
)</f>
        <v/>
      </c>
    </row>
    <row r="3963" ht="22.5" customHeight="1">
      <c r="A3963" s="350"/>
      <c r="B3963" s="350"/>
      <c r="C3963" s="350"/>
      <c r="D3963" s="350"/>
      <c r="E3963" s="350"/>
      <c r="F3963" s="350"/>
      <c r="G3963" s="350"/>
      <c r="H3963" s="350"/>
      <c r="I3963" s="350"/>
      <c r="J3963" s="350" t="str">
        <f t="array" ref="J3963">IF(C3963="","",
  IF(LEFT(C3963,4)="2025",
    IFERROR(VLOOKUP(C3963,{'2025'!B:B,'2025'!A:A},2,FALSE),""),
    IF(LEFT(C3963,4)="2026",
      IFERROR(VLOOKUP(C3963,{'2026'!B:B,'2026'!A:A},2,FALSE),""),
      ""
    )
  )
)</f>
        <v/>
      </c>
    </row>
    <row r="3964" ht="22.5" customHeight="1">
      <c r="A3964" s="350"/>
      <c r="B3964" s="350"/>
      <c r="C3964" s="350"/>
      <c r="D3964" s="350"/>
      <c r="E3964" s="350"/>
      <c r="F3964" s="350"/>
      <c r="G3964" s="350"/>
      <c r="H3964" s="350"/>
      <c r="I3964" s="350"/>
      <c r="J3964" s="350" t="str">
        <f t="array" ref="J3964">IF(C3964="","",
  IF(LEFT(C3964,4)="2025",
    IFERROR(VLOOKUP(C3964,{'2025'!B:B,'2025'!A:A},2,FALSE),""),
    IF(LEFT(C3964,4)="2026",
      IFERROR(VLOOKUP(C3964,{'2026'!B:B,'2026'!A:A},2,FALSE),""),
      ""
    )
  )
)</f>
        <v/>
      </c>
    </row>
    <row r="3965" ht="22.5" customHeight="1">
      <c r="A3965" s="350"/>
      <c r="B3965" s="350"/>
      <c r="C3965" s="350"/>
      <c r="D3965" s="350"/>
      <c r="E3965" s="350"/>
      <c r="F3965" s="350"/>
      <c r="G3965" s="350"/>
      <c r="H3965" s="350"/>
      <c r="I3965" s="350"/>
      <c r="J3965" s="350" t="str">
        <f t="array" ref="J3965">IF(C3965="","",
  IF(LEFT(C3965,4)="2025",
    IFERROR(VLOOKUP(C3965,{'2025'!B:B,'2025'!A:A},2,FALSE),""),
    IF(LEFT(C3965,4)="2026",
      IFERROR(VLOOKUP(C3965,{'2026'!B:B,'2026'!A:A},2,FALSE),""),
      ""
    )
  )
)</f>
        <v/>
      </c>
    </row>
    <row r="3966" ht="22.5" customHeight="1">
      <c r="A3966" s="350"/>
      <c r="B3966" s="350"/>
      <c r="C3966" s="350"/>
      <c r="D3966" s="350"/>
      <c r="E3966" s="350"/>
      <c r="F3966" s="350"/>
      <c r="G3966" s="350"/>
      <c r="H3966" s="350"/>
      <c r="I3966" s="350"/>
      <c r="J3966" s="350" t="str">
        <f t="array" ref="J3966">IF(C3966="","",
  IF(LEFT(C3966,4)="2025",
    IFERROR(VLOOKUP(C3966,{'2025'!B:B,'2025'!A:A},2,FALSE),""),
    IF(LEFT(C3966,4)="2026",
      IFERROR(VLOOKUP(C3966,{'2026'!B:B,'2026'!A:A},2,FALSE),""),
      ""
    )
  )
)</f>
        <v/>
      </c>
    </row>
    <row r="3967" ht="22.5" customHeight="1">
      <c r="A3967" s="350"/>
      <c r="B3967" s="350"/>
      <c r="C3967" s="350"/>
      <c r="D3967" s="350"/>
      <c r="E3967" s="350"/>
      <c r="F3967" s="350"/>
      <c r="G3967" s="350"/>
      <c r="H3967" s="350"/>
      <c r="I3967" s="350"/>
      <c r="J3967" s="350" t="str">
        <f t="array" ref="J3967">IF(C3967="","",
  IF(LEFT(C3967,4)="2025",
    IFERROR(VLOOKUP(C3967,{'2025'!B:B,'2025'!A:A},2,FALSE),""),
    IF(LEFT(C3967,4)="2026",
      IFERROR(VLOOKUP(C3967,{'2026'!B:B,'2026'!A:A},2,FALSE),""),
      ""
    )
  )
)</f>
        <v/>
      </c>
    </row>
    <row r="3968" ht="22.5" customHeight="1">
      <c r="A3968" s="350"/>
      <c r="B3968" s="350"/>
      <c r="C3968" s="350"/>
      <c r="D3968" s="350"/>
      <c r="E3968" s="350"/>
      <c r="F3968" s="350"/>
      <c r="G3968" s="350"/>
      <c r="H3968" s="350"/>
      <c r="I3968" s="350"/>
      <c r="J3968" s="350" t="str">
        <f t="array" ref="J3968">IF(C3968="","",
  IF(LEFT(C3968,4)="2025",
    IFERROR(VLOOKUP(C3968,{'2025'!B:B,'2025'!A:A},2,FALSE),""),
    IF(LEFT(C3968,4)="2026",
      IFERROR(VLOOKUP(C3968,{'2026'!B:B,'2026'!A:A},2,FALSE),""),
      ""
    )
  )
)</f>
        <v/>
      </c>
    </row>
    <row r="3969" ht="22.5" customHeight="1">
      <c r="A3969" s="350"/>
      <c r="B3969" s="350"/>
      <c r="C3969" s="350"/>
      <c r="D3969" s="350"/>
      <c r="E3969" s="350"/>
      <c r="F3969" s="350"/>
      <c r="G3969" s="350"/>
      <c r="H3969" s="350"/>
      <c r="I3969" s="350"/>
      <c r="J3969" s="350" t="str">
        <f t="array" ref="J3969">IF(C3969="","",
  IF(LEFT(C3969,4)="2025",
    IFERROR(VLOOKUP(C3969,{'2025'!B:B,'2025'!A:A},2,FALSE),""),
    IF(LEFT(C3969,4)="2026",
      IFERROR(VLOOKUP(C3969,{'2026'!B:B,'2026'!A:A},2,FALSE),""),
      ""
    )
  )
)</f>
        <v/>
      </c>
    </row>
    <row r="3970" ht="22.5" customHeight="1">
      <c r="A3970" s="350"/>
      <c r="B3970" s="350"/>
      <c r="C3970" s="350"/>
      <c r="D3970" s="350"/>
      <c r="E3970" s="350"/>
      <c r="F3970" s="350"/>
      <c r="G3970" s="350"/>
      <c r="H3970" s="350"/>
      <c r="I3970" s="350"/>
      <c r="J3970" s="350" t="str">
        <f t="array" ref="J3970">IF(C3970="","",
  IF(LEFT(C3970,4)="2025",
    IFERROR(VLOOKUP(C3970,{'2025'!B:B,'2025'!A:A},2,FALSE),""),
    IF(LEFT(C3970,4)="2026",
      IFERROR(VLOOKUP(C3970,{'2026'!B:B,'2026'!A:A},2,FALSE),""),
      ""
    )
  )
)</f>
        <v/>
      </c>
    </row>
    <row r="3971" ht="22.5" customHeight="1">
      <c r="A3971" s="350"/>
      <c r="B3971" s="350"/>
      <c r="C3971" s="350"/>
      <c r="D3971" s="350"/>
      <c r="E3971" s="350"/>
      <c r="F3971" s="350"/>
      <c r="G3971" s="350"/>
      <c r="H3971" s="350"/>
      <c r="I3971" s="350"/>
      <c r="J3971" s="350" t="str">
        <f t="array" ref="J3971">IF(C3971="","",
  IF(LEFT(C3971,4)="2025",
    IFERROR(VLOOKUP(C3971,{'2025'!B:B,'2025'!A:A},2,FALSE),""),
    IF(LEFT(C3971,4)="2026",
      IFERROR(VLOOKUP(C3971,{'2026'!B:B,'2026'!A:A},2,FALSE),""),
      ""
    )
  )
)</f>
        <v/>
      </c>
    </row>
    <row r="3972" ht="22.5" customHeight="1">
      <c r="A3972" s="350"/>
      <c r="B3972" s="350"/>
      <c r="C3972" s="350"/>
      <c r="D3972" s="350"/>
      <c r="E3972" s="350"/>
      <c r="F3972" s="350"/>
      <c r="G3972" s="350"/>
      <c r="H3972" s="350"/>
      <c r="I3972" s="350"/>
      <c r="J3972" s="350" t="str">
        <f t="array" ref="J3972">IF(C3972="","",
  IF(LEFT(C3972,4)="2025",
    IFERROR(VLOOKUP(C3972,{'2025'!B:B,'2025'!A:A},2,FALSE),""),
    IF(LEFT(C3972,4)="2026",
      IFERROR(VLOOKUP(C3972,{'2026'!B:B,'2026'!A:A},2,FALSE),""),
      ""
    )
  )
)</f>
        <v/>
      </c>
    </row>
    <row r="3973" ht="22.5" customHeight="1">
      <c r="A3973" s="350"/>
      <c r="B3973" s="350"/>
      <c r="C3973" s="350"/>
      <c r="D3973" s="350"/>
      <c r="E3973" s="350"/>
      <c r="F3973" s="350"/>
      <c r="G3973" s="350"/>
      <c r="H3973" s="350"/>
      <c r="I3973" s="350"/>
      <c r="J3973" s="350" t="str">
        <f t="array" ref="J3973">IF(C3973="","",
  IF(LEFT(C3973,4)="2025",
    IFERROR(VLOOKUP(C3973,{'2025'!B:B,'2025'!A:A},2,FALSE),""),
    IF(LEFT(C3973,4)="2026",
      IFERROR(VLOOKUP(C3973,{'2026'!B:B,'2026'!A:A},2,FALSE),""),
      ""
    )
  )
)</f>
        <v/>
      </c>
    </row>
    <row r="3974" ht="22.5" customHeight="1">
      <c r="A3974" s="350"/>
      <c r="B3974" s="350"/>
      <c r="C3974" s="350"/>
      <c r="D3974" s="350"/>
      <c r="E3974" s="350"/>
      <c r="F3974" s="350"/>
      <c r="G3974" s="350"/>
      <c r="H3974" s="350"/>
      <c r="I3974" s="350"/>
      <c r="J3974" s="350" t="str">
        <f t="array" ref="J3974">IF(C3974="","",
  IF(LEFT(C3974,4)="2025",
    IFERROR(VLOOKUP(C3974,{'2025'!B:B,'2025'!A:A},2,FALSE),""),
    IF(LEFT(C3974,4)="2026",
      IFERROR(VLOOKUP(C3974,{'2026'!B:B,'2026'!A:A},2,FALSE),""),
      ""
    )
  )
)</f>
        <v/>
      </c>
    </row>
    <row r="3975" ht="22.5" customHeight="1">
      <c r="A3975" s="350"/>
      <c r="B3975" s="350"/>
      <c r="C3975" s="350"/>
      <c r="D3975" s="350"/>
      <c r="E3975" s="350"/>
      <c r="F3975" s="350"/>
      <c r="G3975" s="350"/>
      <c r="H3975" s="350"/>
      <c r="I3975" s="350"/>
      <c r="J3975" s="350" t="str">
        <f t="array" ref="J3975">IF(C3975="","",
  IF(LEFT(C3975,4)="2025",
    IFERROR(VLOOKUP(C3975,{'2025'!B:B,'2025'!A:A},2,FALSE),""),
    IF(LEFT(C3975,4)="2026",
      IFERROR(VLOOKUP(C3975,{'2026'!B:B,'2026'!A:A},2,FALSE),""),
      ""
    )
  )
)</f>
        <v/>
      </c>
    </row>
    <row r="3976" ht="22.5" customHeight="1">
      <c r="A3976" s="350"/>
      <c r="B3976" s="350"/>
      <c r="C3976" s="350"/>
      <c r="D3976" s="350"/>
      <c r="E3976" s="350"/>
      <c r="F3976" s="350"/>
      <c r="G3976" s="350"/>
      <c r="H3976" s="350"/>
      <c r="I3976" s="350"/>
      <c r="J3976" s="350" t="str">
        <f t="array" ref="J3976">IF(C3976="","",
  IF(LEFT(C3976,4)="2025",
    IFERROR(VLOOKUP(C3976,{'2025'!B:B,'2025'!A:A},2,FALSE),""),
    IF(LEFT(C3976,4)="2026",
      IFERROR(VLOOKUP(C3976,{'2026'!B:B,'2026'!A:A},2,FALSE),""),
      ""
    )
  )
)</f>
        <v/>
      </c>
    </row>
    <row r="3977" ht="22.5" customHeight="1">
      <c r="A3977" s="350"/>
      <c r="B3977" s="350"/>
      <c r="C3977" s="350"/>
      <c r="D3977" s="350"/>
      <c r="E3977" s="350"/>
      <c r="F3977" s="350"/>
      <c r="G3977" s="350"/>
      <c r="H3977" s="350"/>
      <c r="I3977" s="350"/>
      <c r="J3977" s="350" t="str">
        <f t="array" ref="J3977">IF(C3977="","",
  IF(LEFT(C3977,4)="2025",
    IFERROR(VLOOKUP(C3977,{'2025'!B:B,'2025'!A:A},2,FALSE),""),
    IF(LEFT(C3977,4)="2026",
      IFERROR(VLOOKUP(C3977,{'2026'!B:B,'2026'!A:A},2,FALSE),""),
      ""
    )
  )
)</f>
        <v/>
      </c>
    </row>
    <row r="3978" ht="22.5" customHeight="1">
      <c r="A3978" s="350"/>
      <c r="B3978" s="350"/>
      <c r="C3978" s="350"/>
      <c r="D3978" s="350"/>
      <c r="E3978" s="350"/>
      <c r="F3978" s="350"/>
      <c r="G3978" s="350"/>
      <c r="H3978" s="350"/>
      <c r="I3978" s="350"/>
      <c r="J3978" s="350" t="str">
        <f t="array" ref="J3978">IF(C3978="","",
  IF(LEFT(C3978,4)="2025",
    IFERROR(VLOOKUP(C3978,{'2025'!B:B,'2025'!A:A},2,FALSE),""),
    IF(LEFT(C3978,4)="2026",
      IFERROR(VLOOKUP(C3978,{'2026'!B:B,'2026'!A:A},2,FALSE),""),
      ""
    )
  )
)</f>
        <v/>
      </c>
    </row>
    <row r="3979" ht="22.5" customHeight="1">
      <c r="A3979" s="350"/>
      <c r="B3979" s="350"/>
      <c r="C3979" s="350"/>
      <c r="D3979" s="350"/>
      <c r="E3979" s="350"/>
      <c r="F3979" s="350"/>
      <c r="G3979" s="350"/>
      <c r="H3979" s="350"/>
      <c r="I3979" s="350"/>
      <c r="J3979" s="350" t="str">
        <f t="array" ref="J3979">IF(C3979="","",
  IF(LEFT(C3979,4)="2025",
    IFERROR(VLOOKUP(C3979,{'2025'!B:B,'2025'!A:A},2,FALSE),""),
    IF(LEFT(C3979,4)="2026",
      IFERROR(VLOOKUP(C3979,{'2026'!B:B,'2026'!A:A},2,FALSE),""),
      ""
    )
  )
)</f>
        <v/>
      </c>
    </row>
    <row r="3980" ht="22.5" customHeight="1">
      <c r="A3980" s="350"/>
      <c r="B3980" s="350"/>
      <c r="C3980" s="350"/>
      <c r="D3980" s="350"/>
      <c r="E3980" s="350"/>
      <c r="F3980" s="350"/>
      <c r="G3980" s="350"/>
      <c r="H3980" s="350"/>
      <c r="I3980" s="350"/>
      <c r="J3980" s="350" t="str">
        <f t="array" ref="J3980">IF(C3980="","",
  IF(LEFT(C3980,4)="2025",
    IFERROR(VLOOKUP(C3980,{'2025'!B:B,'2025'!A:A},2,FALSE),""),
    IF(LEFT(C3980,4)="2026",
      IFERROR(VLOOKUP(C3980,{'2026'!B:B,'2026'!A:A},2,FALSE),""),
      ""
    )
  )
)</f>
        <v/>
      </c>
    </row>
    <row r="3981" ht="22.5" customHeight="1">
      <c r="A3981" s="350"/>
      <c r="B3981" s="350"/>
      <c r="C3981" s="350"/>
      <c r="D3981" s="350"/>
      <c r="E3981" s="350"/>
      <c r="F3981" s="350"/>
      <c r="G3981" s="350"/>
      <c r="H3981" s="350"/>
      <c r="I3981" s="350"/>
      <c r="J3981" s="350" t="str">
        <f t="array" ref="J3981">IF(C3981="","",
  IF(LEFT(C3981,4)="2025",
    IFERROR(VLOOKUP(C3981,{'2025'!B:B,'2025'!A:A},2,FALSE),""),
    IF(LEFT(C3981,4)="2026",
      IFERROR(VLOOKUP(C3981,{'2026'!B:B,'2026'!A:A},2,FALSE),""),
      ""
    )
  )
)</f>
        <v/>
      </c>
    </row>
    <row r="3982" ht="22.5" customHeight="1">
      <c r="A3982" s="350"/>
      <c r="B3982" s="350"/>
      <c r="C3982" s="350"/>
      <c r="D3982" s="350"/>
      <c r="E3982" s="350"/>
      <c r="F3982" s="350"/>
      <c r="G3982" s="350"/>
      <c r="H3982" s="350"/>
      <c r="I3982" s="350"/>
      <c r="J3982" s="350" t="str">
        <f t="array" ref="J3982">IF(C3982="","",
  IF(LEFT(C3982,4)="2025",
    IFERROR(VLOOKUP(C3982,{'2025'!B:B,'2025'!A:A},2,FALSE),""),
    IF(LEFT(C3982,4)="2026",
      IFERROR(VLOOKUP(C3982,{'2026'!B:B,'2026'!A:A},2,FALSE),""),
      ""
    )
  )
)</f>
        <v/>
      </c>
    </row>
    <row r="3983" ht="22.5" customHeight="1">
      <c r="A3983" s="350"/>
      <c r="B3983" s="350"/>
      <c r="C3983" s="350"/>
      <c r="D3983" s="350"/>
      <c r="E3983" s="350"/>
      <c r="F3983" s="350"/>
      <c r="G3983" s="350"/>
      <c r="H3983" s="350"/>
      <c r="I3983" s="350"/>
      <c r="J3983" s="350" t="str">
        <f t="array" ref="J3983">IF(C3983="","",
  IF(LEFT(C3983,4)="2025",
    IFERROR(VLOOKUP(C3983,{'2025'!B:B,'2025'!A:A},2,FALSE),""),
    IF(LEFT(C3983,4)="2026",
      IFERROR(VLOOKUP(C3983,{'2026'!B:B,'2026'!A:A},2,FALSE),""),
      ""
    )
  )
)</f>
        <v/>
      </c>
    </row>
    <row r="3984" ht="22.5" customHeight="1">
      <c r="A3984" s="350"/>
      <c r="B3984" s="350"/>
      <c r="C3984" s="350"/>
      <c r="D3984" s="350"/>
      <c r="E3984" s="350"/>
      <c r="F3984" s="350"/>
      <c r="G3984" s="350"/>
      <c r="H3984" s="350"/>
      <c r="I3984" s="350"/>
      <c r="J3984" s="350" t="str">
        <f t="array" ref="J3984">IF(C3984="","",
  IF(LEFT(C3984,4)="2025",
    IFERROR(VLOOKUP(C3984,{'2025'!B:B,'2025'!A:A},2,FALSE),""),
    IF(LEFT(C3984,4)="2026",
      IFERROR(VLOOKUP(C3984,{'2026'!B:B,'2026'!A:A},2,FALSE),""),
      ""
    )
  )
)</f>
        <v/>
      </c>
    </row>
    <row r="3985" ht="22.5" customHeight="1">
      <c r="A3985" s="350"/>
      <c r="B3985" s="350"/>
      <c r="C3985" s="350"/>
      <c r="D3985" s="350"/>
      <c r="E3985" s="350"/>
      <c r="F3985" s="350"/>
      <c r="G3985" s="350"/>
      <c r="H3985" s="350"/>
      <c r="I3985" s="350"/>
      <c r="J3985" s="350" t="str">
        <f t="array" ref="J3985">IF(C3985="","",
  IF(LEFT(C3985,4)="2025",
    IFERROR(VLOOKUP(C3985,{'2025'!B:B,'2025'!A:A},2,FALSE),""),
    IF(LEFT(C3985,4)="2026",
      IFERROR(VLOOKUP(C3985,{'2026'!B:B,'2026'!A:A},2,FALSE),""),
      ""
    )
  )
)</f>
        <v/>
      </c>
    </row>
    <row r="3986" ht="22.5" customHeight="1">
      <c r="A3986" s="350"/>
      <c r="B3986" s="350"/>
      <c r="C3986" s="350"/>
      <c r="D3986" s="350"/>
      <c r="E3986" s="350"/>
      <c r="F3986" s="350"/>
      <c r="G3986" s="350"/>
      <c r="H3986" s="350"/>
      <c r="I3986" s="350"/>
      <c r="J3986" s="350" t="str">
        <f t="array" ref="J3986">IF(C3986="","",
  IF(LEFT(C3986,4)="2025",
    IFERROR(VLOOKUP(C3986,{'2025'!B:B,'2025'!A:A},2,FALSE),""),
    IF(LEFT(C3986,4)="2026",
      IFERROR(VLOOKUP(C3986,{'2026'!B:B,'2026'!A:A},2,FALSE),""),
      ""
    )
  )
)</f>
        <v/>
      </c>
    </row>
    <row r="3987" ht="22.5" customHeight="1">
      <c r="A3987" s="350"/>
      <c r="B3987" s="350"/>
      <c r="C3987" s="350"/>
      <c r="D3987" s="350"/>
      <c r="E3987" s="350"/>
      <c r="F3987" s="350"/>
      <c r="G3987" s="350"/>
      <c r="H3987" s="350"/>
      <c r="I3987" s="350"/>
      <c r="J3987" s="350" t="str">
        <f t="array" ref="J3987">IF(C3987="","",
  IF(LEFT(C3987,4)="2025",
    IFERROR(VLOOKUP(C3987,{'2025'!B:B,'2025'!A:A},2,FALSE),""),
    IF(LEFT(C3987,4)="2026",
      IFERROR(VLOOKUP(C3987,{'2026'!B:B,'2026'!A:A},2,FALSE),""),
      ""
    )
  )
)</f>
        <v/>
      </c>
    </row>
    <row r="3988" ht="22.5" customHeight="1">
      <c r="A3988" s="350"/>
      <c r="B3988" s="350"/>
      <c r="C3988" s="350"/>
      <c r="D3988" s="350"/>
      <c r="E3988" s="350"/>
      <c r="F3988" s="350"/>
      <c r="G3988" s="350"/>
      <c r="H3988" s="350"/>
      <c r="I3988" s="350"/>
      <c r="J3988" s="350" t="str">
        <f t="array" ref="J3988">IF(C3988="","",
  IF(LEFT(C3988,4)="2025",
    IFERROR(VLOOKUP(C3988,{'2025'!B:B,'2025'!A:A},2,FALSE),""),
    IF(LEFT(C3988,4)="2026",
      IFERROR(VLOOKUP(C3988,{'2026'!B:B,'2026'!A:A},2,FALSE),""),
      ""
    )
  )
)</f>
        <v/>
      </c>
    </row>
    <row r="3989" ht="22.5" customHeight="1">
      <c r="A3989" s="350"/>
      <c r="B3989" s="350"/>
      <c r="C3989" s="350"/>
      <c r="D3989" s="350"/>
      <c r="E3989" s="350"/>
      <c r="F3989" s="350"/>
      <c r="G3989" s="350"/>
      <c r="H3989" s="350"/>
      <c r="I3989" s="350"/>
      <c r="J3989" s="350" t="str">
        <f t="array" ref="J3989">IF(C3989="","",
  IF(LEFT(C3989,4)="2025",
    IFERROR(VLOOKUP(C3989,{'2025'!B:B,'2025'!A:A},2,FALSE),""),
    IF(LEFT(C3989,4)="2026",
      IFERROR(VLOOKUP(C3989,{'2026'!B:B,'2026'!A:A},2,FALSE),""),
      ""
    )
  )
)</f>
        <v/>
      </c>
    </row>
    <row r="3990" ht="22.5" customHeight="1">
      <c r="A3990" s="350"/>
      <c r="B3990" s="350"/>
      <c r="C3990" s="350"/>
      <c r="D3990" s="350"/>
      <c r="E3990" s="350"/>
      <c r="F3990" s="350"/>
      <c r="G3990" s="350"/>
      <c r="H3990" s="350"/>
      <c r="I3990" s="350"/>
      <c r="J3990" s="350" t="str">
        <f t="array" ref="J3990">IF(C3990="","",
  IF(LEFT(C3990,4)="2025",
    IFERROR(VLOOKUP(C3990,{'2025'!B:B,'2025'!A:A},2,FALSE),""),
    IF(LEFT(C3990,4)="2026",
      IFERROR(VLOOKUP(C3990,{'2026'!B:B,'2026'!A:A},2,FALSE),""),
      ""
    )
  )
)</f>
        <v/>
      </c>
    </row>
    <row r="3991" ht="22.5" customHeight="1">
      <c r="A3991" s="350"/>
      <c r="B3991" s="350"/>
      <c r="C3991" s="350"/>
      <c r="D3991" s="350"/>
      <c r="E3991" s="350"/>
      <c r="F3991" s="350"/>
      <c r="G3991" s="350"/>
      <c r="H3991" s="350"/>
      <c r="I3991" s="350"/>
      <c r="J3991" s="350" t="str">
        <f t="array" ref="J3991">IF(C3991="","",
  IF(LEFT(C3991,4)="2025",
    IFERROR(VLOOKUP(C3991,{'2025'!B:B,'2025'!A:A},2,FALSE),""),
    IF(LEFT(C3991,4)="2026",
      IFERROR(VLOOKUP(C3991,{'2026'!B:B,'2026'!A:A},2,FALSE),""),
      ""
    )
  )
)</f>
        <v/>
      </c>
    </row>
    <row r="3992" ht="22.5" customHeight="1">
      <c r="A3992" s="350"/>
      <c r="B3992" s="350"/>
      <c r="C3992" s="350"/>
      <c r="D3992" s="350"/>
      <c r="E3992" s="350"/>
      <c r="F3992" s="350"/>
      <c r="G3992" s="350"/>
      <c r="H3992" s="350"/>
      <c r="I3992" s="350"/>
      <c r="J3992" s="350" t="str">
        <f t="array" ref="J3992">IF(C3992="","",
  IF(LEFT(C3992,4)="2025",
    IFERROR(VLOOKUP(C3992,{'2025'!B:B,'2025'!A:A},2,FALSE),""),
    IF(LEFT(C3992,4)="2026",
      IFERROR(VLOOKUP(C3992,{'2026'!B:B,'2026'!A:A},2,FALSE),""),
      ""
    )
  )
)</f>
        <v/>
      </c>
    </row>
    <row r="3993" ht="22.5" customHeight="1">
      <c r="A3993" s="350"/>
      <c r="B3993" s="350"/>
      <c r="C3993" s="350"/>
      <c r="D3993" s="350"/>
      <c r="E3993" s="350"/>
      <c r="F3993" s="350"/>
      <c r="G3993" s="350"/>
      <c r="H3993" s="350"/>
      <c r="I3993" s="350"/>
      <c r="J3993" s="350" t="str">
        <f t="array" ref="J3993">IF(C3993="","",
  IF(LEFT(C3993,4)="2025",
    IFERROR(VLOOKUP(C3993,{'2025'!B:B,'2025'!A:A},2,FALSE),""),
    IF(LEFT(C3993,4)="2026",
      IFERROR(VLOOKUP(C3993,{'2026'!B:B,'2026'!A:A},2,FALSE),""),
      ""
    )
  )
)</f>
        <v/>
      </c>
    </row>
    <row r="3994" ht="22.5" customHeight="1">
      <c r="A3994" s="350"/>
      <c r="B3994" s="350"/>
      <c r="C3994" s="350"/>
      <c r="D3994" s="350"/>
      <c r="E3994" s="350"/>
      <c r="F3994" s="350"/>
      <c r="G3994" s="350"/>
      <c r="H3994" s="350"/>
      <c r="I3994" s="350"/>
      <c r="J3994" s="350" t="str">
        <f t="array" ref="J3994">IF(C3994="","",
  IF(LEFT(C3994,4)="2025",
    IFERROR(VLOOKUP(C3994,{'2025'!B:B,'2025'!A:A},2,FALSE),""),
    IF(LEFT(C3994,4)="2026",
      IFERROR(VLOOKUP(C3994,{'2026'!B:B,'2026'!A:A},2,FALSE),""),
      ""
    )
  )
)</f>
        <v/>
      </c>
    </row>
    <row r="3995" ht="22.5" customHeight="1">
      <c r="A3995" s="350"/>
      <c r="B3995" s="350"/>
      <c r="C3995" s="350"/>
      <c r="D3995" s="350"/>
      <c r="E3995" s="350"/>
      <c r="F3995" s="350"/>
      <c r="G3995" s="350"/>
      <c r="H3995" s="350"/>
      <c r="I3995" s="350"/>
      <c r="J3995" s="350" t="str">
        <f t="array" ref="J3995">IF(C3995="","",
  IF(LEFT(C3995,4)="2025",
    IFERROR(VLOOKUP(C3995,{'2025'!B:B,'2025'!A:A},2,FALSE),""),
    IF(LEFT(C3995,4)="2026",
      IFERROR(VLOOKUP(C3995,{'2026'!B:B,'2026'!A:A},2,FALSE),""),
      ""
    )
  )
)</f>
        <v/>
      </c>
    </row>
    <row r="3996" ht="22.5" customHeight="1">
      <c r="A3996" s="350"/>
      <c r="B3996" s="350"/>
      <c r="C3996" s="350"/>
      <c r="D3996" s="350"/>
      <c r="E3996" s="350"/>
      <c r="F3996" s="350"/>
      <c r="G3996" s="350"/>
      <c r="H3996" s="350"/>
      <c r="I3996" s="350"/>
      <c r="J3996" s="350" t="str">
        <f t="array" ref="J3996">IF(C3996="","",
  IF(LEFT(C3996,4)="2025",
    IFERROR(VLOOKUP(C3996,{'2025'!B:B,'2025'!A:A},2,FALSE),""),
    IF(LEFT(C3996,4)="2026",
      IFERROR(VLOOKUP(C3996,{'2026'!B:B,'2026'!A:A},2,FALSE),""),
      ""
    )
  )
)</f>
        <v/>
      </c>
    </row>
    <row r="3997" ht="22.5" customHeight="1">
      <c r="A3997" s="350"/>
      <c r="B3997" s="350"/>
      <c r="C3997" s="350"/>
      <c r="D3997" s="350"/>
      <c r="E3997" s="350"/>
      <c r="F3997" s="350"/>
      <c r="G3997" s="350"/>
      <c r="H3997" s="350"/>
      <c r="I3997" s="350"/>
      <c r="J3997" s="350" t="str">
        <f t="array" ref="J3997">IF(C3997="","",
  IF(LEFT(C3997,4)="2025",
    IFERROR(VLOOKUP(C3997,{'2025'!B:B,'2025'!A:A},2,FALSE),""),
    IF(LEFT(C3997,4)="2026",
      IFERROR(VLOOKUP(C3997,{'2026'!B:B,'2026'!A:A},2,FALSE),""),
      ""
    )
  )
)</f>
        <v/>
      </c>
    </row>
    <row r="3998" ht="22.5" customHeight="1">
      <c r="A3998" s="350"/>
      <c r="B3998" s="350"/>
      <c r="C3998" s="350"/>
      <c r="D3998" s="350"/>
      <c r="E3998" s="350"/>
      <c r="F3998" s="350"/>
      <c r="G3998" s="350"/>
      <c r="H3998" s="350"/>
      <c r="I3998" s="350"/>
      <c r="J3998" s="350" t="str">
        <f t="array" ref="J3998">IF(C3998="","",
  IF(LEFT(C3998,4)="2025",
    IFERROR(VLOOKUP(C3998,{'2025'!B:B,'2025'!A:A},2,FALSE),""),
    IF(LEFT(C3998,4)="2026",
      IFERROR(VLOOKUP(C3998,{'2026'!B:B,'2026'!A:A},2,FALSE),""),
      ""
    )
  )
)</f>
        <v/>
      </c>
    </row>
    <row r="3999" ht="22.5" customHeight="1">
      <c r="A3999" s="350"/>
      <c r="B3999" s="350"/>
      <c r="C3999" s="350"/>
      <c r="D3999" s="350"/>
      <c r="E3999" s="350"/>
      <c r="F3999" s="350"/>
      <c r="G3999" s="350"/>
      <c r="H3999" s="350"/>
      <c r="I3999" s="350"/>
      <c r="J3999" s="350" t="str">
        <f t="array" ref="J3999">IF(C3999="","",
  IF(LEFT(C3999,4)="2025",
    IFERROR(VLOOKUP(C3999,{'2025'!B:B,'2025'!A:A},2,FALSE),""),
    IF(LEFT(C3999,4)="2026",
      IFERROR(VLOOKUP(C3999,{'2026'!B:B,'2026'!A:A},2,FALSE),""),
      ""
    )
  )
)</f>
        <v/>
      </c>
    </row>
    <row r="4000" ht="22.5" customHeight="1">
      <c r="A4000" s="350"/>
      <c r="B4000" s="350"/>
      <c r="C4000" s="350"/>
      <c r="D4000" s="350"/>
      <c r="E4000" s="350"/>
      <c r="F4000" s="350"/>
      <c r="G4000" s="350"/>
      <c r="H4000" s="350"/>
      <c r="I4000" s="350"/>
      <c r="J4000" s="350" t="str">
        <f t="array" ref="J4000">IF(C4000="","",
  IF(LEFT(C4000,4)="2025",
    IFERROR(VLOOKUP(C4000,{'2025'!B:B,'2025'!A:A},2,FALSE),""),
    IF(LEFT(C4000,4)="2026",
      IFERROR(VLOOKUP(C4000,{'2026'!B:B,'2026'!A:A},2,FALSE),""),
      ""
    )
  )
)</f>
        <v/>
      </c>
    </row>
    <row r="4001" ht="22.5" customHeight="1">
      <c r="A4001" s="350"/>
      <c r="B4001" s="350"/>
      <c r="C4001" s="350"/>
      <c r="D4001" s="350"/>
      <c r="E4001" s="350"/>
      <c r="F4001" s="350"/>
      <c r="G4001" s="350"/>
      <c r="H4001" s="350"/>
      <c r="I4001" s="350"/>
      <c r="J4001" s="350" t="str">
        <f t="array" ref="J4001">IF(C4001="","",
  IF(LEFT(C4001,4)="2025",
    IFERROR(VLOOKUP(C4001,{'2025'!B:B,'2025'!A:A},2,FALSE),""),
    IF(LEFT(C4001,4)="2026",
      IFERROR(VLOOKUP(C4001,{'2026'!B:B,'2026'!A:A},2,FALSE),""),
      ""
    )
  )
)</f>
        <v/>
      </c>
    </row>
    <row r="4002" ht="22.5" customHeight="1">
      <c r="A4002" s="350"/>
      <c r="B4002" s="350"/>
      <c r="C4002" s="350"/>
      <c r="D4002" s="350"/>
      <c r="E4002" s="350"/>
      <c r="F4002" s="350"/>
      <c r="G4002" s="350"/>
      <c r="H4002" s="350"/>
      <c r="I4002" s="350"/>
      <c r="J4002" s="350" t="str">
        <f t="array" ref="J4002">IF(C4002="","",
  IF(LEFT(C4002,4)="2025",
    IFERROR(VLOOKUP(C4002,{'2025'!B:B,'2025'!A:A},2,FALSE),""),
    IF(LEFT(C4002,4)="2026",
      IFERROR(VLOOKUP(C4002,{'2026'!B:B,'2026'!A:A},2,FALSE),""),
      ""
    )
  )
)</f>
        <v/>
      </c>
    </row>
    <row r="4003" ht="22.5" customHeight="1">
      <c r="A4003" s="350"/>
      <c r="B4003" s="350"/>
      <c r="C4003" s="350"/>
      <c r="D4003" s="350"/>
      <c r="E4003" s="350"/>
      <c r="F4003" s="350"/>
      <c r="G4003" s="350"/>
      <c r="H4003" s="350"/>
      <c r="I4003" s="350"/>
      <c r="J4003" s="350" t="str">
        <f t="array" ref="J4003">IF(C4003="","",
  IF(LEFT(C4003,4)="2025",
    IFERROR(VLOOKUP(C4003,{'2025'!B:B,'2025'!A:A},2,FALSE),""),
    IF(LEFT(C4003,4)="2026",
      IFERROR(VLOOKUP(C4003,{'2026'!B:B,'2026'!A:A},2,FALSE),""),
      ""
    )
  )
)</f>
        <v/>
      </c>
    </row>
    <row r="4004" ht="22.5" customHeight="1">
      <c r="A4004" s="350"/>
      <c r="B4004" s="350"/>
      <c r="C4004" s="350"/>
      <c r="D4004" s="350"/>
      <c r="E4004" s="350"/>
      <c r="F4004" s="350"/>
      <c r="G4004" s="350"/>
      <c r="H4004" s="350"/>
      <c r="I4004" s="350"/>
      <c r="J4004" s="350" t="str">
        <f t="array" ref="J4004">IF(C4004="","",
  IF(LEFT(C4004,4)="2025",
    IFERROR(VLOOKUP(C4004,{'2025'!B:B,'2025'!A:A},2,FALSE),""),
    IF(LEFT(C4004,4)="2026",
      IFERROR(VLOOKUP(C4004,{'2026'!B:B,'2026'!A:A},2,FALSE),""),
      ""
    )
  )
)</f>
        <v/>
      </c>
    </row>
    <row r="4005" ht="22.5" customHeight="1">
      <c r="A4005" s="350"/>
      <c r="B4005" s="350"/>
      <c r="C4005" s="350"/>
      <c r="D4005" s="350"/>
      <c r="E4005" s="350"/>
      <c r="F4005" s="350"/>
      <c r="G4005" s="350"/>
      <c r="H4005" s="350"/>
      <c r="I4005" s="350"/>
      <c r="J4005" s="350" t="str">
        <f t="array" ref="J4005">IF(C4005="","",
  IF(LEFT(C4005,4)="2025",
    IFERROR(VLOOKUP(C4005,{'2025'!B:B,'2025'!A:A},2,FALSE),""),
    IF(LEFT(C4005,4)="2026",
      IFERROR(VLOOKUP(C4005,{'2026'!B:B,'2026'!A:A},2,FALSE),""),
      ""
    )
  )
)</f>
        <v/>
      </c>
    </row>
    <row r="4006" ht="22.5" customHeight="1">
      <c r="A4006" s="350"/>
      <c r="B4006" s="350"/>
      <c r="C4006" s="350"/>
      <c r="D4006" s="350"/>
      <c r="E4006" s="350"/>
      <c r="F4006" s="350"/>
      <c r="G4006" s="350"/>
      <c r="H4006" s="350"/>
      <c r="I4006" s="350"/>
      <c r="J4006" s="350" t="str">
        <f t="array" ref="J4006">IF(C4006="","",
  IF(LEFT(C4006,4)="2025",
    IFERROR(VLOOKUP(C4006,{'2025'!B:B,'2025'!A:A},2,FALSE),""),
    IF(LEFT(C4006,4)="2026",
      IFERROR(VLOOKUP(C4006,{'2026'!B:B,'2026'!A:A},2,FALSE),""),
      ""
    )
  )
)</f>
        <v/>
      </c>
    </row>
    <row r="4007" ht="22.5" customHeight="1">
      <c r="A4007" s="350"/>
      <c r="B4007" s="350"/>
      <c r="C4007" s="350"/>
      <c r="D4007" s="350"/>
      <c r="E4007" s="350"/>
      <c r="F4007" s="350"/>
      <c r="G4007" s="350"/>
      <c r="H4007" s="350"/>
      <c r="I4007" s="350"/>
      <c r="J4007" s="350" t="str">
        <f t="array" ref="J4007">IF(C4007="","",
  IF(LEFT(C4007,4)="2025",
    IFERROR(VLOOKUP(C4007,{'2025'!B:B,'2025'!A:A},2,FALSE),""),
    IF(LEFT(C4007,4)="2026",
      IFERROR(VLOOKUP(C4007,{'2026'!B:B,'2026'!A:A},2,FALSE),""),
      ""
    )
  )
)</f>
        <v/>
      </c>
    </row>
    <row r="4008" ht="22.5" customHeight="1">
      <c r="A4008" s="350"/>
      <c r="B4008" s="350"/>
      <c r="C4008" s="350"/>
      <c r="D4008" s="350"/>
      <c r="E4008" s="350"/>
      <c r="F4008" s="350"/>
      <c r="G4008" s="350"/>
      <c r="H4008" s="350"/>
      <c r="I4008" s="350"/>
      <c r="J4008" s="350" t="str">
        <f t="array" ref="J4008">IF(C4008="","",
  IF(LEFT(C4008,4)="2025",
    IFERROR(VLOOKUP(C4008,{'2025'!B:B,'2025'!A:A},2,FALSE),""),
    IF(LEFT(C4008,4)="2026",
      IFERROR(VLOOKUP(C4008,{'2026'!B:B,'2026'!A:A},2,FALSE),""),
      ""
    )
  )
)</f>
        <v/>
      </c>
    </row>
    <row r="4009" ht="22.5" customHeight="1">
      <c r="A4009" s="350"/>
      <c r="B4009" s="350"/>
      <c r="C4009" s="350"/>
      <c r="D4009" s="350"/>
      <c r="E4009" s="350"/>
      <c r="F4009" s="350"/>
      <c r="G4009" s="350"/>
      <c r="H4009" s="350"/>
      <c r="I4009" s="350"/>
      <c r="J4009" s="350" t="str">
        <f t="array" ref="J4009">IF(C4009="","",
  IF(LEFT(C4009,4)="2025",
    IFERROR(VLOOKUP(C4009,{'2025'!B:B,'2025'!A:A},2,FALSE),""),
    IF(LEFT(C4009,4)="2026",
      IFERROR(VLOOKUP(C4009,{'2026'!B:B,'2026'!A:A},2,FALSE),""),
      ""
    )
  )
)</f>
        <v/>
      </c>
    </row>
    <row r="4010" ht="22.5" customHeight="1">
      <c r="A4010" s="350"/>
      <c r="B4010" s="350"/>
      <c r="C4010" s="350"/>
      <c r="D4010" s="350"/>
      <c r="E4010" s="350"/>
      <c r="F4010" s="350"/>
      <c r="G4010" s="350"/>
      <c r="H4010" s="350"/>
      <c r="I4010" s="350"/>
      <c r="J4010" s="350" t="str">
        <f t="array" ref="J4010">IF(C4010="","",
  IF(LEFT(C4010,4)="2025",
    IFERROR(VLOOKUP(C4010,{'2025'!B:B,'2025'!A:A},2,FALSE),""),
    IF(LEFT(C4010,4)="2026",
      IFERROR(VLOOKUP(C4010,{'2026'!B:B,'2026'!A:A},2,FALSE),""),
      ""
    )
  )
)</f>
        <v/>
      </c>
    </row>
    <row r="4011" ht="22.5" customHeight="1">
      <c r="A4011" s="350"/>
      <c r="B4011" s="350"/>
      <c r="C4011" s="350"/>
      <c r="D4011" s="350"/>
      <c r="E4011" s="350"/>
      <c r="F4011" s="350"/>
      <c r="G4011" s="350"/>
      <c r="H4011" s="350"/>
      <c r="I4011" s="350"/>
      <c r="J4011" s="350" t="str">
        <f t="array" ref="J4011">IF(C4011="","",
  IF(LEFT(C4011,4)="2025",
    IFERROR(VLOOKUP(C4011,{'2025'!B:B,'2025'!A:A},2,FALSE),""),
    IF(LEFT(C4011,4)="2026",
      IFERROR(VLOOKUP(C4011,{'2026'!B:B,'2026'!A:A},2,FALSE),""),
      ""
    )
  )
)</f>
        <v/>
      </c>
    </row>
    <row r="4012" ht="22.5" customHeight="1">
      <c r="A4012" s="350"/>
      <c r="B4012" s="350"/>
      <c r="C4012" s="350"/>
      <c r="D4012" s="350"/>
      <c r="E4012" s="350"/>
      <c r="F4012" s="350"/>
      <c r="G4012" s="350"/>
      <c r="H4012" s="350"/>
      <c r="I4012" s="350"/>
      <c r="J4012" s="350" t="str">
        <f t="array" ref="J4012">IF(C4012="","",
  IF(LEFT(C4012,4)="2025",
    IFERROR(VLOOKUP(C4012,{'2025'!B:B,'2025'!A:A},2,FALSE),""),
    IF(LEFT(C4012,4)="2026",
      IFERROR(VLOOKUP(C4012,{'2026'!B:B,'2026'!A:A},2,FALSE),""),
      ""
    )
  )
)</f>
        <v/>
      </c>
    </row>
    <row r="4013" ht="22.5" customHeight="1">
      <c r="A4013" s="350"/>
      <c r="B4013" s="350"/>
      <c r="C4013" s="350"/>
      <c r="D4013" s="350"/>
      <c r="E4013" s="350"/>
      <c r="F4013" s="350"/>
      <c r="G4013" s="350"/>
      <c r="H4013" s="350"/>
      <c r="I4013" s="350"/>
      <c r="J4013" s="350" t="str">
        <f t="array" ref="J4013">IF(C4013="","",
  IF(LEFT(C4013,4)="2025",
    IFERROR(VLOOKUP(C4013,{'2025'!B:B,'2025'!A:A},2,FALSE),""),
    IF(LEFT(C4013,4)="2026",
      IFERROR(VLOOKUP(C4013,{'2026'!B:B,'2026'!A:A},2,FALSE),""),
      ""
    )
  )
)</f>
        <v/>
      </c>
    </row>
    <row r="4014" ht="22.5" customHeight="1">
      <c r="A4014" s="350"/>
      <c r="B4014" s="350"/>
      <c r="C4014" s="350"/>
      <c r="D4014" s="350"/>
      <c r="E4014" s="350"/>
      <c r="F4014" s="350"/>
      <c r="G4014" s="350"/>
      <c r="H4014" s="350"/>
      <c r="I4014" s="350"/>
      <c r="J4014" s="350" t="str">
        <f t="array" ref="J4014">IF(C4014="","",
  IF(LEFT(C4014,4)="2025",
    IFERROR(VLOOKUP(C4014,{'2025'!B:B,'2025'!A:A},2,FALSE),""),
    IF(LEFT(C4014,4)="2026",
      IFERROR(VLOOKUP(C4014,{'2026'!B:B,'2026'!A:A},2,FALSE),""),
      ""
    )
  )
)</f>
        <v/>
      </c>
    </row>
    <row r="4015" ht="22.5" customHeight="1">
      <c r="A4015" s="350"/>
      <c r="B4015" s="350"/>
      <c r="C4015" s="350"/>
      <c r="D4015" s="350"/>
      <c r="E4015" s="350"/>
      <c r="F4015" s="350"/>
      <c r="G4015" s="350"/>
      <c r="H4015" s="350"/>
      <c r="I4015" s="350"/>
      <c r="J4015" s="350" t="str">
        <f t="array" ref="J4015">IF(C4015="","",
  IF(LEFT(C4015,4)="2025",
    IFERROR(VLOOKUP(C4015,{'2025'!B:B,'2025'!A:A},2,FALSE),""),
    IF(LEFT(C4015,4)="2026",
      IFERROR(VLOOKUP(C4015,{'2026'!B:B,'2026'!A:A},2,FALSE),""),
      ""
    )
  )
)</f>
        <v/>
      </c>
    </row>
    <row r="4016" ht="22.5" customHeight="1">
      <c r="A4016" s="350"/>
      <c r="B4016" s="350"/>
      <c r="C4016" s="350"/>
      <c r="D4016" s="350"/>
      <c r="E4016" s="350"/>
      <c r="F4016" s="350"/>
      <c r="G4016" s="350"/>
      <c r="H4016" s="350"/>
      <c r="I4016" s="350"/>
      <c r="J4016" s="350" t="str">
        <f t="array" ref="J4016">IF(C4016="","",
  IF(LEFT(C4016,4)="2025",
    IFERROR(VLOOKUP(C4016,{'2025'!B:B,'2025'!A:A},2,FALSE),""),
    IF(LEFT(C4016,4)="2026",
      IFERROR(VLOOKUP(C4016,{'2026'!B:B,'2026'!A:A},2,FALSE),""),
      ""
    )
  )
)</f>
        <v/>
      </c>
    </row>
    <row r="4017" ht="22.5" customHeight="1">
      <c r="A4017" s="350"/>
      <c r="B4017" s="350"/>
      <c r="C4017" s="350"/>
      <c r="D4017" s="350"/>
      <c r="E4017" s="350"/>
      <c r="F4017" s="350"/>
      <c r="G4017" s="350"/>
      <c r="H4017" s="350"/>
      <c r="I4017" s="350"/>
      <c r="J4017" s="350" t="str">
        <f t="array" ref="J4017">IF(C4017="","",
  IF(LEFT(C4017,4)="2025",
    IFERROR(VLOOKUP(C4017,{'2025'!B:B,'2025'!A:A},2,FALSE),""),
    IF(LEFT(C4017,4)="2026",
      IFERROR(VLOOKUP(C4017,{'2026'!B:B,'2026'!A:A},2,FALSE),""),
      ""
    )
  )
)</f>
        <v/>
      </c>
    </row>
    <row r="4018" ht="22.5" customHeight="1">
      <c r="A4018" s="350"/>
      <c r="B4018" s="350"/>
      <c r="C4018" s="350"/>
      <c r="D4018" s="350"/>
      <c r="E4018" s="350"/>
      <c r="F4018" s="350"/>
      <c r="G4018" s="350"/>
      <c r="H4018" s="350"/>
      <c r="I4018" s="350"/>
      <c r="J4018" s="350" t="str">
        <f t="array" ref="J4018">IF(C4018="","",
  IF(LEFT(C4018,4)="2025",
    IFERROR(VLOOKUP(C4018,{'2025'!B:B,'2025'!A:A},2,FALSE),""),
    IF(LEFT(C4018,4)="2026",
      IFERROR(VLOOKUP(C4018,{'2026'!B:B,'2026'!A:A},2,FALSE),""),
      ""
    )
  )
)</f>
        <v/>
      </c>
    </row>
    <row r="4019" ht="22.5" customHeight="1">
      <c r="A4019" s="350"/>
      <c r="B4019" s="350"/>
      <c r="C4019" s="350"/>
      <c r="D4019" s="350"/>
      <c r="E4019" s="350"/>
      <c r="F4019" s="350"/>
      <c r="G4019" s="350"/>
      <c r="H4019" s="350"/>
      <c r="I4019" s="350"/>
      <c r="J4019" s="350" t="str">
        <f t="array" ref="J4019">IF(C4019="","",
  IF(LEFT(C4019,4)="2025",
    IFERROR(VLOOKUP(C4019,{'2025'!B:B,'2025'!A:A},2,FALSE),""),
    IF(LEFT(C4019,4)="2026",
      IFERROR(VLOOKUP(C4019,{'2026'!B:B,'2026'!A:A},2,FALSE),""),
      ""
    )
  )
)</f>
        <v/>
      </c>
    </row>
    <row r="4020" ht="22.5" customHeight="1">
      <c r="A4020" s="350"/>
      <c r="B4020" s="350"/>
      <c r="C4020" s="350"/>
      <c r="D4020" s="350"/>
      <c r="E4020" s="350"/>
      <c r="F4020" s="350"/>
      <c r="G4020" s="350"/>
      <c r="H4020" s="350"/>
      <c r="I4020" s="350"/>
      <c r="J4020" s="350" t="str">
        <f t="array" ref="J4020">IF(C4020="","",
  IF(LEFT(C4020,4)="2025",
    IFERROR(VLOOKUP(C4020,{'2025'!B:B,'2025'!A:A},2,FALSE),""),
    IF(LEFT(C4020,4)="2026",
      IFERROR(VLOOKUP(C4020,{'2026'!B:B,'2026'!A:A},2,FALSE),""),
      ""
    )
  )
)</f>
        <v/>
      </c>
    </row>
    <row r="4021" ht="22.5" customHeight="1">
      <c r="A4021" s="350"/>
      <c r="B4021" s="350"/>
      <c r="C4021" s="350"/>
      <c r="D4021" s="350"/>
      <c r="E4021" s="350"/>
      <c r="F4021" s="350"/>
      <c r="G4021" s="350"/>
      <c r="H4021" s="350"/>
      <c r="I4021" s="350"/>
      <c r="J4021" s="350" t="str">
        <f t="array" ref="J4021">IF(C4021="","",
  IF(LEFT(C4021,4)="2025",
    IFERROR(VLOOKUP(C4021,{'2025'!B:B,'2025'!A:A},2,FALSE),""),
    IF(LEFT(C4021,4)="2026",
      IFERROR(VLOOKUP(C4021,{'2026'!B:B,'2026'!A:A},2,FALSE),""),
      ""
    )
  )
)</f>
        <v/>
      </c>
    </row>
    <row r="4022" ht="22.5" customHeight="1">
      <c r="A4022" s="350"/>
      <c r="B4022" s="350"/>
      <c r="C4022" s="350"/>
      <c r="D4022" s="350"/>
      <c r="E4022" s="350"/>
      <c r="F4022" s="350"/>
      <c r="G4022" s="350"/>
      <c r="H4022" s="350"/>
      <c r="I4022" s="350"/>
      <c r="J4022" s="350" t="str">
        <f t="array" ref="J4022">IF(C4022="","",
  IF(LEFT(C4022,4)="2025",
    IFERROR(VLOOKUP(C4022,{'2025'!B:B,'2025'!A:A},2,FALSE),""),
    IF(LEFT(C4022,4)="2026",
      IFERROR(VLOOKUP(C4022,{'2026'!B:B,'2026'!A:A},2,FALSE),""),
      ""
    )
  )
)</f>
        <v/>
      </c>
    </row>
    <row r="4023" ht="22.5" customHeight="1">
      <c r="A4023" s="350"/>
      <c r="B4023" s="350"/>
      <c r="C4023" s="350"/>
      <c r="D4023" s="350"/>
      <c r="E4023" s="350"/>
      <c r="F4023" s="350"/>
      <c r="G4023" s="350"/>
      <c r="H4023" s="350"/>
      <c r="I4023" s="350"/>
      <c r="J4023" s="350" t="str">
        <f t="array" ref="J4023">IF(C4023="","",
  IF(LEFT(C4023,4)="2025",
    IFERROR(VLOOKUP(C4023,{'2025'!B:B,'2025'!A:A},2,FALSE),""),
    IF(LEFT(C4023,4)="2026",
      IFERROR(VLOOKUP(C4023,{'2026'!B:B,'2026'!A:A},2,FALSE),""),
      ""
    )
  )
)</f>
        <v/>
      </c>
    </row>
    <row r="4024" ht="22.5" customHeight="1">
      <c r="A4024" s="350"/>
      <c r="B4024" s="350"/>
      <c r="C4024" s="350"/>
      <c r="D4024" s="350"/>
      <c r="E4024" s="350"/>
      <c r="F4024" s="350"/>
      <c r="G4024" s="350"/>
      <c r="H4024" s="350"/>
      <c r="I4024" s="350"/>
      <c r="J4024" s="350" t="str">
        <f t="array" ref="J4024">IF(C4024="","",
  IF(LEFT(C4024,4)="2025",
    IFERROR(VLOOKUP(C4024,{'2025'!B:B,'2025'!A:A},2,FALSE),""),
    IF(LEFT(C4024,4)="2026",
      IFERROR(VLOOKUP(C4024,{'2026'!B:B,'2026'!A:A},2,FALSE),""),
      ""
    )
  )
)</f>
        <v/>
      </c>
    </row>
    <row r="4025" ht="22.5" customHeight="1">
      <c r="A4025" s="350"/>
      <c r="B4025" s="350"/>
      <c r="C4025" s="350"/>
      <c r="D4025" s="350"/>
      <c r="E4025" s="350"/>
      <c r="F4025" s="350"/>
      <c r="G4025" s="350"/>
      <c r="H4025" s="350"/>
      <c r="I4025" s="350"/>
      <c r="J4025" s="350" t="str">
        <f t="array" ref="J4025">IF(C4025="","",
  IF(LEFT(C4025,4)="2025",
    IFERROR(VLOOKUP(C4025,{'2025'!B:B,'2025'!A:A},2,FALSE),""),
    IF(LEFT(C4025,4)="2026",
      IFERROR(VLOOKUP(C4025,{'2026'!B:B,'2026'!A:A},2,FALSE),""),
      ""
    )
  )
)</f>
        <v/>
      </c>
    </row>
    <row r="4026" ht="22.5" customHeight="1">
      <c r="A4026" s="350"/>
      <c r="B4026" s="350"/>
      <c r="C4026" s="350"/>
      <c r="D4026" s="350"/>
      <c r="E4026" s="350"/>
      <c r="F4026" s="350"/>
      <c r="G4026" s="350"/>
      <c r="H4026" s="350"/>
      <c r="I4026" s="350"/>
      <c r="J4026" s="350" t="str">
        <f t="array" ref="J4026">IF(C4026="","",
  IF(LEFT(C4026,4)="2025",
    IFERROR(VLOOKUP(C4026,{'2025'!B:B,'2025'!A:A},2,FALSE),""),
    IF(LEFT(C4026,4)="2026",
      IFERROR(VLOOKUP(C4026,{'2026'!B:B,'2026'!A:A},2,FALSE),""),
      ""
    )
  )
)</f>
        <v/>
      </c>
    </row>
    <row r="4027" ht="22.5" customHeight="1">
      <c r="A4027" s="350"/>
      <c r="B4027" s="350"/>
      <c r="C4027" s="350"/>
      <c r="D4027" s="350"/>
      <c r="E4027" s="350"/>
      <c r="F4027" s="350"/>
      <c r="G4027" s="350"/>
      <c r="H4027" s="350"/>
      <c r="I4027" s="350"/>
      <c r="J4027" s="350" t="str">
        <f t="array" ref="J4027">IF(C4027="","",
  IF(LEFT(C4027,4)="2025",
    IFERROR(VLOOKUP(C4027,{'2025'!B:B,'2025'!A:A},2,FALSE),""),
    IF(LEFT(C4027,4)="2026",
      IFERROR(VLOOKUP(C4027,{'2026'!B:B,'2026'!A:A},2,FALSE),""),
      ""
    )
  )
)</f>
        <v/>
      </c>
    </row>
    <row r="4028" ht="22.5" customHeight="1">
      <c r="A4028" s="350"/>
      <c r="B4028" s="350"/>
      <c r="C4028" s="350"/>
      <c r="D4028" s="350"/>
      <c r="E4028" s="350"/>
      <c r="F4028" s="350"/>
      <c r="G4028" s="350"/>
      <c r="H4028" s="350"/>
      <c r="I4028" s="350"/>
      <c r="J4028" s="350" t="str">
        <f t="array" ref="J4028">IF(C4028="","",
  IF(LEFT(C4028,4)="2025",
    IFERROR(VLOOKUP(C4028,{'2025'!B:B,'2025'!A:A},2,FALSE),""),
    IF(LEFT(C4028,4)="2026",
      IFERROR(VLOOKUP(C4028,{'2026'!B:B,'2026'!A:A},2,FALSE),""),
      ""
    )
  )
)</f>
        <v/>
      </c>
    </row>
    <row r="4029" ht="22.5" customHeight="1">
      <c r="A4029" s="350"/>
      <c r="B4029" s="350"/>
      <c r="C4029" s="350"/>
      <c r="D4029" s="350"/>
      <c r="E4029" s="350"/>
      <c r="F4029" s="350"/>
      <c r="G4029" s="350"/>
      <c r="H4029" s="350"/>
      <c r="I4029" s="350"/>
      <c r="J4029" s="350" t="str">
        <f t="array" ref="J4029">IF(C4029="","",
  IF(LEFT(C4029,4)="2025",
    IFERROR(VLOOKUP(C4029,{'2025'!B:B,'2025'!A:A},2,FALSE),""),
    IF(LEFT(C4029,4)="2026",
      IFERROR(VLOOKUP(C4029,{'2026'!B:B,'2026'!A:A},2,FALSE),""),
      ""
    )
  )
)</f>
        <v/>
      </c>
    </row>
    <row r="4030" ht="22.5" customHeight="1">
      <c r="A4030" s="350"/>
      <c r="B4030" s="350"/>
      <c r="C4030" s="350"/>
      <c r="D4030" s="350"/>
      <c r="E4030" s="350"/>
      <c r="F4030" s="350"/>
      <c r="G4030" s="350"/>
      <c r="H4030" s="350"/>
      <c r="I4030" s="350"/>
      <c r="J4030" s="350" t="str">
        <f t="array" ref="J4030">IF(C4030="","",
  IF(LEFT(C4030,4)="2025",
    IFERROR(VLOOKUP(C4030,{'2025'!B:B,'2025'!A:A},2,FALSE),""),
    IF(LEFT(C4030,4)="2026",
      IFERROR(VLOOKUP(C4030,{'2026'!B:B,'2026'!A:A},2,FALSE),""),
      ""
    )
  )
)</f>
        <v/>
      </c>
    </row>
    <row r="4031" ht="22.5" customHeight="1">
      <c r="A4031" s="350"/>
      <c r="B4031" s="350"/>
      <c r="C4031" s="350"/>
      <c r="D4031" s="350"/>
      <c r="E4031" s="350"/>
      <c r="F4031" s="350"/>
      <c r="G4031" s="350"/>
      <c r="H4031" s="350"/>
      <c r="I4031" s="350"/>
      <c r="J4031" s="350" t="str">
        <f t="array" ref="J4031">IF(C4031="","",
  IF(LEFT(C4031,4)="2025",
    IFERROR(VLOOKUP(C4031,{'2025'!B:B,'2025'!A:A},2,FALSE),""),
    IF(LEFT(C4031,4)="2026",
      IFERROR(VLOOKUP(C4031,{'2026'!B:B,'2026'!A:A},2,FALSE),""),
      ""
    )
  )
)</f>
        <v/>
      </c>
    </row>
    <row r="4032" ht="22.5" customHeight="1">
      <c r="A4032" s="350"/>
      <c r="B4032" s="350"/>
      <c r="C4032" s="350"/>
      <c r="D4032" s="350"/>
      <c r="E4032" s="350"/>
      <c r="F4032" s="350"/>
      <c r="G4032" s="350"/>
      <c r="H4032" s="350"/>
      <c r="I4032" s="350"/>
      <c r="J4032" s="350" t="str">
        <f t="array" ref="J4032">IF(C4032="","",
  IF(LEFT(C4032,4)="2025",
    IFERROR(VLOOKUP(C4032,{'2025'!B:B,'2025'!A:A},2,FALSE),""),
    IF(LEFT(C4032,4)="2026",
      IFERROR(VLOOKUP(C4032,{'2026'!B:B,'2026'!A:A},2,FALSE),""),
      ""
    )
  )
)</f>
        <v/>
      </c>
    </row>
    <row r="4033" ht="22.5" customHeight="1">
      <c r="A4033" s="350"/>
      <c r="B4033" s="350"/>
      <c r="C4033" s="350"/>
      <c r="D4033" s="350"/>
      <c r="E4033" s="350"/>
      <c r="F4033" s="350"/>
      <c r="G4033" s="350"/>
      <c r="H4033" s="350"/>
      <c r="I4033" s="350"/>
      <c r="J4033" s="350" t="str">
        <f t="array" ref="J4033">IF(C4033="","",
  IF(LEFT(C4033,4)="2025",
    IFERROR(VLOOKUP(C4033,{'2025'!B:B,'2025'!A:A},2,FALSE),""),
    IF(LEFT(C4033,4)="2026",
      IFERROR(VLOOKUP(C4033,{'2026'!B:B,'2026'!A:A},2,FALSE),""),
      ""
    )
  )
)</f>
        <v/>
      </c>
    </row>
    <row r="4034" ht="22.5" customHeight="1">
      <c r="A4034" s="350"/>
      <c r="B4034" s="350"/>
      <c r="C4034" s="350"/>
      <c r="D4034" s="350"/>
      <c r="E4034" s="350"/>
      <c r="F4034" s="350"/>
      <c r="G4034" s="350"/>
      <c r="H4034" s="350"/>
      <c r="I4034" s="350"/>
      <c r="J4034" s="350" t="str">
        <f t="array" ref="J4034">IF(C4034="","",
  IF(LEFT(C4034,4)="2025",
    IFERROR(VLOOKUP(C4034,{'2025'!B:B,'2025'!A:A},2,FALSE),""),
    IF(LEFT(C4034,4)="2026",
      IFERROR(VLOOKUP(C4034,{'2026'!B:B,'2026'!A:A},2,FALSE),""),
      ""
    )
  )
)</f>
        <v/>
      </c>
    </row>
    <row r="4035" ht="22.5" customHeight="1">
      <c r="A4035" s="350"/>
      <c r="B4035" s="350"/>
      <c r="C4035" s="350"/>
      <c r="D4035" s="350"/>
      <c r="E4035" s="350"/>
      <c r="F4035" s="350"/>
      <c r="G4035" s="350"/>
      <c r="H4035" s="350"/>
      <c r="I4035" s="350"/>
      <c r="J4035" s="350" t="str">
        <f t="array" ref="J4035">IF(C4035="","",
  IF(LEFT(C4035,4)="2025",
    IFERROR(VLOOKUP(C4035,{'2025'!B:B,'2025'!A:A},2,FALSE),""),
    IF(LEFT(C4035,4)="2026",
      IFERROR(VLOOKUP(C4035,{'2026'!B:B,'2026'!A:A},2,FALSE),""),
      ""
    )
  )
)</f>
        <v/>
      </c>
    </row>
    <row r="4036" ht="22.5" customHeight="1">
      <c r="A4036" s="350"/>
      <c r="B4036" s="350"/>
      <c r="C4036" s="350"/>
      <c r="D4036" s="350"/>
      <c r="E4036" s="350"/>
      <c r="F4036" s="350"/>
      <c r="G4036" s="350"/>
      <c r="H4036" s="350"/>
      <c r="I4036" s="350"/>
      <c r="J4036" s="350" t="str">
        <f t="array" ref="J4036">IF(C4036="","",
  IF(LEFT(C4036,4)="2025",
    IFERROR(VLOOKUP(C4036,{'2025'!B:B,'2025'!A:A},2,FALSE),""),
    IF(LEFT(C4036,4)="2026",
      IFERROR(VLOOKUP(C4036,{'2026'!B:B,'2026'!A:A},2,FALSE),""),
      ""
    )
  )
)</f>
        <v/>
      </c>
    </row>
    <row r="4037" ht="22.5" customHeight="1">
      <c r="A4037" s="350"/>
      <c r="B4037" s="350"/>
      <c r="C4037" s="350"/>
      <c r="D4037" s="350"/>
      <c r="E4037" s="350"/>
      <c r="F4037" s="350"/>
      <c r="G4037" s="350"/>
      <c r="H4037" s="350"/>
      <c r="I4037" s="350"/>
      <c r="J4037" s="350" t="str">
        <f t="array" ref="J4037">IF(C4037="","",
  IF(LEFT(C4037,4)="2025",
    IFERROR(VLOOKUP(C4037,{'2025'!B:B,'2025'!A:A},2,FALSE),""),
    IF(LEFT(C4037,4)="2026",
      IFERROR(VLOOKUP(C4037,{'2026'!B:B,'2026'!A:A},2,FALSE),""),
      ""
    )
  )
)</f>
        <v/>
      </c>
    </row>
    <row r="4038" ht="22.5" customHeight="1">
      <c r="A4038" s="350"/>
      <c r="B4038" s="350"/>
      <c r="C4038" s="350"/>
      <c r="D4038" s="350"/>
      <c r="E4038" s="350"/>
      <c r="F4038" s="350"/>
      <c r="G4038" s="350"/>
      <c r="H4038" s="350"/>
      <c r="I4038" s="350"/>
      <c r="J4038" s="350" t="str">
        <f t="array" ref="J4038">IF(C4038="","",
  IF(LEFT(C4038,4)="2025",
    IFERROR(VLOOKUP(C4038,{'2025'!B:B,'2025'!A:A},2,FALSE),""),
    IF(LEFT(C4038,4)="2026",
      IFERROR(VLOOKUP(C4038,{'2026'!B:B,'2026'!A:A},2,FALSE),""),
      ""
    )
  )
)</f>
        <v/>
      </c>
    </row>
    <row r="4039" ht="22.5" customHeight="1">
      <c r="A4039" s="350"/>
      <c r="B4039" s="350"/>
      <c r="C4039" s="350"/>
      <c r="D4039" s="350"/>
      <c r="E4039" s="350"/>
      <c r="F4039" s="350"/>
      <c r="G4039" s="350"/>
      <c r="H4039" s="350"/>
      <c r="I4039" s="350"/>
      <c r="J4039" s="350" t="str">
        <f t="array" ref="J4039">IF(C4039="","",
  IF(LEFT(C4039,4)="2025",
    IFERROR(VLOOKUP(C4039,{'2025'!B:B,'2025'!A:A},2,FALSE),""),
    IF(LEFT(C4039,4)="2026",
      IFERROR(VLOOKUP(C4039,{'2026'!B:B,'2026'!A:A},2,FALSE),""),
      ""
    )
  )
)</f>
        <v/>
      </c>
    </row>
    <row r="4040" ht="22.5" customHeight="1">
      <c r="A4040" s="350"/>
      <c r="B4040" s="350"/>
      <c r="C4040" s="350"/>
      <c r="D4040" s="350"/>
      <c r="E4040" s="350"/>
      <c r="F4040" s="350"/>
      <c r="G4040" s="350"/>
      <c r="H4040" s="350"/>
      <c r="I4040" s="350"/>
      <c r="J4040" s="350" t="str">
        <f t="array" ref="J4040">IF(C4040="","",
  IF(LEFT(C4040,4)="2025",
    IFERROR(VLOOKUP(C4040,{'2025'!B:B,'2025'!A:A},2,FALSE),""),
    IF(LEFT(C4040,4)="2026",
      IFERROR(VLOOKUP(C4040,{'2026'!B:B,'2026'!A:A},2,FALSE),""),
      ""
    )
  )
)</f>
        <v/>
      </c>
    </row>
    <row r="4041" ht="22.5" customHeight="1">
      <c r="A4041" s="350"/>
      <c r="B4041" s="350"/>
      <c r="C4041" s="350"/>
      <c r="D4041" s="350"/>
      <c r="E4041" s="350"/>
      <c r="F4041" s="350"/>
      <c r="G4041" s="350"/>
      <c r="H4041" s="350"/>
      <c r="I4041" s="350"/>
      <c r="J4041" s="350" t="str">
        <f t="array" ref="J4041">IF(C4041="","",
  IF(LEFT(C4041,4)="2025",
    IFERROR(VLOOKUP(C4041,{'2025'!B:B,'2025'!A:A},2,FALSE),""),
    IF(LEFT(C4041,4)="2026",
      IFERROR(VLOOKUP(C4041,{'2026'!B:B,'2026'!A:A},2,FALSE),""),
      ""
    )
  )
)</f>
        <v/>
      </c>
    </row>
    <row r="4042" ht="22.5" customHeight="1">
      <c r="A4042" s="350"/>
      <c r="B4042" s="350"/>
      <c r="C4042" s="350"/>
      <c r="D4042" s="350"/>
      <c r="E4042" s="350"/>
      <c r="F4042" s="350"/>
      <c r="G4042" s="350"/>
      <c r="H4042" s="350"/>
      <c r="I4042" s="350"/>
      <c r="J4042" s="350" t="str">
        <f t="array" ref="J4042">IF(C4042="","",
  IF(LEFT(C4042,4)="2025",
    IFERROR(VLOOKUP(C4042,{'2025'!B:B,'2025'!A:A},2,FALSE),""),
    IF(LEFT(C4042,4)="2026",
      IFERROR(VLOOKUP(C4042,{'2026'!B:B,'2026'!A:A},2,FALSE),""),
      ""
    )
  )
)</f>
        <v/>
      </c>
    </row>
    <row r="4043" ht="22.5" customHeight="1">
      <c r="A4043" s="350"/>
      <c r="B4043" s="350"/>
      <c r="C4043" s="350"/>
      <c r="D4043" s="350"/>
      <c r="E4043" s="350"/>
      <c r="F4043" s="350"/>
      <c r="G4043" s="350"/>
      <c r="H4043" s="350"/>
      <c r="I4043" s="350"/>
      <c r="J4043" s="350" t="str">
        <f t="array" ref="J4043">IF(C4043="","",
  IF(LEFT(C4043,4)="2025",
    IFERROR(VLOOKUP(C4043,{'2025'!B:B,'2025'!A:A},2,FALSE),""),
    IF(LEFT(C4043,4)="2026",
      IFERROR(VLOOKUP(C4043,{'2026'!B:B,'2026'!A:A},2,FALSE),""),
      ""
    )
  )
)</f>
        <v/>
      </c>
    </row>
    <row r="4044" ht="22.5" customHeight="1">
      <c r="A4044" s="350"/>
      <c r="B4044" s="350"/>
      <c r="C4044" s="350"/>
      <c r="D4044" s="350"/>
      <c r="E4044" s="350"/>
      <c r="F4044" s="350"/>
      <c r="G4044" s="350"/>
      <c r="H4044" s="350"/>
      <c r="I4044" s="350"/>
      <c r="J4044" s="350" t="str">
        <f t="array" ref="J4044">IF(C4044="","",
  IF(LEFT(C4044,4)="2025",
    IFERROR(VLOOKUP(C4044,{'2025'!B:B,'2025'!A:A},2,FALSE),""),
    IF(LEFT(C4044,4)="2026",
      IFERROR(VLOOKUP(C4044,{'2026'!B:B,'2026'!A:A},2,FALSE),""),
      ""
    )
  )
)</f>
        <v/>
      </c>
    </row>
    <row r="4045" ht="22.5" customHeight="1">
      <c r="A4045" s="350"/>
      <c r="B4045" s="350"/>
      <c r="C4045" s="350"/>
      <c r="D4045" s="350"/>
      <c r="E4045" s="350"/>
      <c r="F4045" s="350"/>
      <c r="G4045" s="350"/>
      <c r="H4045" s="350"/>
      <c r="I4045" s="350"/>
      <c r="J4045" s="350" t="str">
        <f t="array" ref="J4045">IF(C4045="","",
  IF(LEFT(C4045,4)="2025",
    IFERROR(VLOOKUP(C4045,{'2025'!B:B,'2025'!A:A},2,FALSE),""),
    IF(LEFT(C4045,4)="2026",
      IFERROR(VLOOKUP(C4045,{'2026'!B:B,'2026'!A:A},2,FALSE),""),
      ""
    )
  )
)</f>
        <v/>
      </c>
    </row>
    <row r="4046" ht="22.5" customHeight="1">
      <c r="A4046" s="350"/>
      <c r="B4046" s="350"/>
      <c r="C4046" s="350"/>
      <c r="D4046" s="350"/>
      <c r="E4046" s="350"/>
      <c r="F4046" s="350"/>
      <c r="G4046" s="350"/>
      <c r="H4046" s="350"/>
      <c r="I4046" s="350"/>
      <c r="J4046" s="350" t="str">
        <f t="array" ref="J4046">IF(C4046="","",
  IF(LEFT(C4046,4)="2025",
    IFERROR(VLOOKUP(C4046,{'2025'!B:B,'2025'!A:A},2,FALSE),""),
    IF(LEFT(C4046,4)="2026",
      IFERROR(VLOOKUP(C4046,{'2026'!B:B,'2026'!A:A},2,FALSE),""),
      ""
    )
  )
)</f>
        <v/>
      </c>
    </row>
    <row r="4047" ht="22.5" customHeight="1">
      <c r="A4047" s="350"/>
      <c r="B4047" s="350"/>
      <c r="C4047" s="350"/>
      <c r="D4047" s="350"/>
      <c r="E4047" s="350"/>
      <c r="F4047" s="350"/>
      <c r="G4047" s="350"/>
      <c r="H4047" s="350"/>
      <c r="I4047" s="350"/>
      <c r="J4047" s="350" t="str">
        <f t="array" ref="J4047">IF(C4047="","",
  IF(LEFT(C4047,4)="2025",
    IFERROR(VLOOKUP(C4047,{'2025'!B:B,'2025'!A:A},2,FALSE),""),
    IF(LEFT(C4047,4)="2026",
      IFERROR(VLOOKUP(C4047,{'2026'!B:B,'2026'!A:A},2,FALSE),""),
      ""
    )
  )
)</f>
        <v/>
      </c>
    </row>
    <row r="4048" ht="22.5" customHeight="1">
      <c r="A4048" s="350"/>
      <c r="B4048" s="350"/>
      <c r="C4048" s="350"/>
      <c r="D4048" s="350"/>
      <c r="E4048" s="350"/>
      <c r="F4048" s="350"/>
      <c r="G4048" s="350"/>
      <c r="H4048" s="350"/>
      <c r="I4048" s="350"/>
      <c r="J4048" s="350" t="str">
        <f t="array" ref="J4048">IF(C4048="","",
  IF(LEFT(C4048,4)="2025",
    IFERROR(VLOOKUP(C4048,{'2025'!B:B,'2025'!A:A},2,FALSE),""),
    IF(LEFT(C4048,4)="2026",
      IFERROR(VLOOKUP(C4048,{'2026'!B:B,'2026'!A:A},2,FALSE),""),
      ""
    )
  )
)</f>
        <v/>
      </c>
    </row>
    <row r="4049" ht="22.5" customHeight="1">
      <c r="A4049" s="350"/>
      <c r="B4049" s="350"/>
      <c r="C4049" s="350"/>
      <c r="D4049" s="350"/>
      <c r="E4049" s="350"/>
      <c r="F4049" s="350"/>
      <c r="G4049" s="350"/>
      <c r="H4049" s="350"/>
      <c r="I4049" s="350"/>
      <c r="J4049" s="350" t="str">
        <f t="array" ref="J4049">IF(C4049="","",
  IF(LEFT(C4049,4)="2025",
    IFERROR(VLOOKUP(C4049,{'2025'!B:B,'2025'!A:A},2,FALSE),""),
    IF(LEFT(C4049,4)="2026",
      IFERROR(VLOOKUP(C4049,{'2026'!B:B,'2026'!A:A},2,FALSE),""),
      ""
    )
  )
)</f>
        <v/>
      </c>
    </row>
    <row r="4050" ht="22.5" customHeight="1">
      <c r="A4050" s="350"/>
      <c r="B4050" s="350"/>
      <c r="C4050" s="350"/>
      <c r="D4050" s="350"/>
      <c r="E4050" s="350"/>
      <c r="F4050" s="350"/>
      <c r="G4050" s="350"/>
      <c r="H4050" s="350"/>
      <c r="I4050" s="350"/>
      <c r="J4050" s="350" t="str">
        <f t="array" ref="J4050">IF(C4050="","",
  IF(LEFT(C4050,4)="2025",
    IFERROR(VLOOKUP(C4050,{'2025'!B:B,'2025'!A:A},2,FALSE),""),
    IF(LEFT(C4050,4)="2026",
      IFERROR(VLOOKUP(C4050,{'2026'!B:B,'2026'!A:A},2,FALSE),""),
      ""
    )
  )
)</f>
        <v/>
      </c>
    </row>
    <row r="4051" ht="22.5" customHeight="1">
      <c r="A4051" s="350"/>
      <c r="B4051" s="350"/>
      <c r="C4051" s="350"/>
      <c r="D4051" s="350"/>
      <c r="E4051" s="350"/>
      <c r="F4051" s="350"/>
      <c r="G4051" s="350"/>
      <c r="H4051" s="350"/>
      <c r="I4051" s="350"/>
      <c r="J4051" s="350" t="str">
        <f t="array" ref="J4051">IF(C4051="","",
  IF(LEFT(C4051,4)="2025",
    IFERROR(VLOOKUP(C4051,{'2025'!B:B,'2025'!A:A},2,FALSE),""),
    IF(LEFT(C4051,4)="2026",
      IFERROR(VLOOKUP(C4051,{'2026'!B:B,'2026'!A:A},2,FALSE),""),
      ""
    )
  )
)</f>
        <v/>
      </c>
    </row>
    <row r="4052" ht="22.5" customHeight="1">
      <c r="A4052" s="350"/>
      <c r="B4052" s="350"/>
      <c r="C4052" s="350"/>
      <c r="D4052" s="350"/>
      <c r="E4052" s="350"/>
      <c r="F4052" s="350"/>
      <c r="G4052" s="350"/>
      <c r="H4052" s="350"/>
      <c r="I4052" s="350"/>
      <c r="J4052" s="350" t="str">
        <f t="array" ref="J4052">IF(C4052="","",
  IF(LEFT(C4052,4)="2025",
    IFERROR(VLOOKUP(C4052,{'2025'!B:B,'2025'!A:A},2,FALSE),""),
    IF(LEFT(C4052,4)="2026",
      IFERROR(VLOOKUP(C4052,{'2026'!B:B,'2026'!A:A},2,FALSE),""),
      ""
    )
  )
)</f>
        <v/>
      </c>
    </row>
    <row r="4053" ht="22.5" customHeight="1">
      <c r="A4053" s="350"/>
      <c r="B4053" s="350"/>
      <c r="C4053" s="350"/>
      <c r="D4053" s="350"/>
      <c r="E4053" s="350"/>
      <c r="F4053" s="350"/>
      <c r="G4053" s="350"/>
      <c r="H4053" s="350"/>
      <c r="I4053" s="350"/>
      <c r="J4053" s="350" t="str">
        <f t="array" ref="J4053">IF(C4053="","",
  IF(LEFT(C4053,4)="2025",
    IFERROR(VLOOKUP(C4053,{'2025'!B:B,'2025'!A:A},2,FALSE),""),
    IF(LEFT(C4053,4)="2026",
      IFERROR(VLOOKUP(C4053,{'2026'!B:B,'2026'!A:A},2,FALSE),""),
      ""
    )
  )
)</f>
        <v/>
      </c>
    </row>
    <row r="4054" ht="22.5" customHeight="1">
      <c r="A4054" s="350"/>
      <c r="B4054" s="350"/>
      <c r="C4054" s="350"/>
      <c r="D4054" s="350"/>
      <c r="E4054" s="350"/>
      <c r="F4054" s="350"/>
      <c r="G4054" s="350"/>
      <c r="H4054" s="350"/>
      <c r="I4054" s="350"/>
      <c r="J4054" s="350" t="str">
        <f t="array" ref="J4054">IF(C4054="","",
  IF(LEFT(C4054,4)="2025",
    IFERROR(VLOOKUP(C4054,{'2025'!B:B,'2025'!A:A},2,FALSE),""),
    IF(LEFT(C4054,4)="2026",
      IFERROR(VLOOKUP(C4054,{'2026'!B:B,'2026'!A:A},2,FALSE),""),
      ""
    )
  )
)</f>
        <v/>
      </c>
    </row>
    <row r="4055" ht="22.5" customHeight="1">
      <c r="A4055" s="350"/>
      <c r="B4055" s="350"/>
      <c r="C4055" s="350"/>
      <c r="D4055" s="350"/>
      <c r="E4055" s="350"/>
      <c r="F4055" s="350"/>
      <c r="G4055" s="350"/>
      <c r="H4055" s="350"/>
      <c r="I4055" s="350"/>
      <c r="J4055" s="350" t="str">
        <f t="array" ref="J4055">IF(C4055="","",
  IF(LEFT(C4055,4)="2025",
    IFERROR(VLOOKUP(C4055,{'2025'!B:B,'2025'!A:A},2,FALSE),""),
    IF(LEFT(C4055,4)="2026",
      IFERROR(VLOOKUP(C4055,{'2026'!B:B,'2026'!A:A},2,FALSE),""),
      ""
    )
  )
)</f>
        <v/>
      </c>
    </row>
    <row r="4056" ht="22.5" customHeight="1">
      <c r="A4056" s="350"/>
      <c r="B4056" s="350"/>
      <c r="C4056" s="350"/>
      <c r="D4056" s="350"/>
      <c r="E4056" s="350"/>
      <c r="F4056" s="350"/>
      <c r="G4056" s="350"/>
      <c r="H4056" s="350"/>
      <c r="I4056" s="350"/>
      <c r="J4056" s="350" t="str">
        <f t="array" ref="J4056">IF(C4056="","",
  IF(LEFT(C4056,4)="2025",
    IFERROR(VLOOKUP(C4056,{'2025'!B:B,'2025'!A:A},2,FALSE),""),
    IF(LEFT(C4056,4)="2026",
      IFERROR(VLOOKUP(C4056,{'2026'!B:B,'2026'!A:A},2,FALSE),""),
      ""
    )
  )
)</f>
        <v/>
      </c>
    </row>
    <row r="4057" ht="22.5" customHeight="1">
      <c r="A4057" s="350"/>
      <c r="B4057" s="350"/>
      <c r="C4057" s="350"/>
      <c r="D4057" s="350"/>
      <c r="E4057" s="350"/>
      <c r="F4057" s="350"/>
      <c r="G4057" s="350"/>
      <c r="H4057" s="350"/>
      <c r="I4057" s="350"/>
      <c r="J4057" s="350" t="str">
        <f t="array" ref="J4057">IF(C4057="","",
  IF(LEFT(C4057,4)="2025",
    IFERROR(VLOOKUP(C4057,{'2025'!B:B,'2025'!A:A},2,FALSE),""),
    IF(LEFT(C4057,4)="2026",
      IFERROR(VLOOKUP(C4057,{'2026'!B:B,'2026'!A:A},2,FALSE),""),
      ""
    )
  )
)</f>
        <v/>
      </c>
    </row>
    <row r="4058" ht="22.5" customHeight="1">
      <c r="A4058" s="350"/>
      <c r="B4058" s="350"/>
      <c r="C4058" s="350"/>
      <c r="D4058" s="350"/>
      <c r="E4058" s="350"/>
      <c r="F4058" s="350"/>
      <c r="G4058" s="350"/>
      <c r="H4058" s="350"/>
      <c r="I4058" s="350"/>
      <c r="J4058" s="350" t="str">
        <f t="array" ref="J4058">IF(C4058="","",
  IF(LEFT(C4058,4)="2025",
    IFERROR(VLOOKUP(C4058,{'2025'!B:B,'2025'!A:A},2,FALSE),""),
    IF(LEFT(C4058,4)="2026",
      IFERROR(VLOOKUP(C4058,{'2026'!B:B,'2026'!A:A},2,FALSE),""),
      ""
    )
  )
)</f>
        <v/>
      </c>
    </row>
    <row r="4059" ht="22.5" customHeight="1">
      <c r="A4059" s="350"/>
      <c r="B4059" s="350"/>
      <c r="C4059" s="350"/>
      <c r="D4059" s="350"/>
      <c r="E4059" s="350"/>
      <c r="F4059" s="350"/>
      <c r="G4059" s="350"/>
      <c r="H4059" s="350"/>
      <c r="I4059" s="350"/>
      <c r="J4059" s="350" t="str">
        <f t="array" ref="J4059">IF(C4059="","",
  IF(LEFT(C4059,4)="2025",
    IFERROR(VLOOKUP(C4059,{'2025'!B:B,'2025'!A:A},2,FALSE),""),
    IF(LEFT(C4059,4)="2026",
      IFERROR(VLOOKUP(C4059,{'2026'!B:B,'2026'!A:A},2,FALSE),""),
      ""
    )
  )
)</f>
        <v/>
      </c>
    </row>
    <row r="4060" ht="22.5" customHeight="1">
      <c r="A4060" s="350"/>
      <c r="B4060" s="350"/>
      <c r="C4060" s="350"/>
      <c r="D4060" s="350"/>
      <c r="E4060" s="350"/>
      <c r="F4060" s="350"/>
      <c r="G4060" s="350"/>
      <c r="H4060" s="350"/>
      <c r="I4060" s="350"/>
      <c r="J4060" s="350" t="str">
        <f t="array" ref="J4060">IF(C4060="","",
  IF(LEFT(C4060,4)="2025",
    IFERROR(VLOOKUP(C4060,{'2025'!B:B,'2025'!A:A},2,FALSE),""),
    IF(LEFT(C4060,4)="2026",
      IFERROR(VLOOKUP(C4060,{'2026'!B:B,'2026'!A:A},2,FALSE),""),
      ""
    )
  )
)</f>
        <v/>
      </c>
    </row>
    <row r="4061" ht="22.5" customHeight="1">
      <c r="A4061" s="350"/>
      <c r="B4061" s="350"/>
      <c r="C4061" s="350"/>
      <c r="D4061" s="350"/>
      <c r="E4061" s="350"/>
      <c r="F4061" s="350"/>
      <c r="G4061" s="350"/>
      <c r="H4061" s="350"/>
      <c r="I4061" s="350"/>
      <c r="J4061" s="350" t="str">
        <f t="array" ref="J4061">IF(C4061="","",
  IF(LEFT(C4061,4)="2025",
    IFERROR(VLOOKUP(C4061,{'2025'!B:B,'2025'!A:A},2,FALSE),""),
    IF(LEFT(C4061,4)="2026",
      IFERROR(VLOOKUP(C4061,{'2026'!B:B,'2026'!A:A},2,FALSE),""),
      ""
    )
  )
)</f>
        <v/>
      </c>
    </row>
    <row r="4062" ht="22.5" customHeight="1">
      <c r="A4062" s="350"/>
      <c r="B4062" s="350"/>
      <c r="C4062" s="350"/>
      <c r="D4062" s="350"/>
      <c r="E4062" s="350"/>
      <c r="F4062" s="350"/>
      <c r="G4062" s="350"/>
      <c r="H4062" s="350"/>
      <c r="I4062" s="350"/>
      <c r="J4062" s="350" t="str">
        <f t="array" ref="J4062">IF(C4062="","",
  IF(LEFT(C4062,4)="2025",
    IFERROR(VLOOKUP(C4062,{'2025'!B:B,'2025'!A:A},2,FALSE),""),
    IF(LEFT(C4062,4)="2026",
      IFERROR(VLOOKUP(C4062,{'2026'!B:B,'2026'!A:A},2,FALSE),""),
      ""
    )
  )
)</f>
        <v/>
      </c>
    </row>
    <row r="4063" ht="22.5" customHeight="1">
      <c r="A4063" s="350"/>
      <c r="B4063" s="350"/>
      <c r="C4063" s="350"/>
      <c r="D4063" s="350"/>
      <c r="E4063" s="350"/>
      <c r="F4063" s="350"/>
      <c r="G4063" s="350"/>
      <c r="H4063" s="350"/>
      <c r="I4063" s="350"/>
      <c r="J4063" s="350" t="str">
        <f t="array" ref="J4063">IF(C4063="","",
  IF(LEFT(C4063,4)="2025",
    IFERROR(VLOOKUP(C4063,{'2025'!B:B,'2025'!A:A},2,FALSE),""),
    IF(LEFT(C4063,4)="2026",
      IFERROR(VLOOKUP(C4063,{'2026'!B:B,'2026'!A:A},2,FALSE),""),
      ""
    )
  )
)</f>
        <v/>
      </c>
    </row>
    <row r="4064" ht="22.5" customHeight="1">
      <c r="A4064" s="350"/>
      <c r="B4064" s="350"/>
      <c r="C4064" s="350"/>
      <c r="D4064" s="350"/>
      <c r="E4064" s="350"/>
      <c r="F4064" s="350"/>
      <c r="G4064" s="350"/>
      <c r="H4064" s="350"/>
      <c r="I4064" s="350"/>
      <c r="J4064" s="350" t="str">
        <f t="array" ref="J4064">IF(C4064="","",
  IF(LEFT(C4064,4)="2025",
    IFERROR(VLOOKUP(C4064,{'2025'!B:B,'2025'!A:A},2,FALSE),""),
    IF(LEFT(C4064,4)="2026",
      IFERROR(VLOOKUP(C4064,{'2026'!B:B,'2026'!A:A},2,FALSE),""),
      ""
    )
  )
)</f>
        <v/>
      </c>
    </row>
    <row r="4065" ht="22.5" customHeight="1">
      <c r="A4065" s="350"/>
      <c r="B4065" s="350"/>
      <c r="C4065" s="350"/>
      <c r="D4065" s="350"/>
      <c r="E4065" s="350"/>
      <c r="F4065" s="350"/>
      <c r="G4065" s="350"/>
      <c r="H4065" s="350"/>
      <c r="I4065" s="350"/>
      <c r="J4065" s="350" t="str">
        <f t="array" ref="J4065">IF(C4065="","",
  IF(LEFT(C4065,4)="2025",
    IFERROR(VLOOKUP(C4065,{'2025'!B:B,'2025'!A:A},2,FALSE),""),
    IF(LEFT(C4065,4)="2026",
      IFERROR(VLOOKUP(C4065,{'2026'!B:B,'2026'!A:A},2,FALSE),""),
      ""
    )
  )
)</f>
        <v/>
      </c>
    </row>
    <row r="4066" ht="22.5" customHeight="1">
      <c r="A4066" s="350"/>
      <c r="B4066" s="350"/>
      <c r="C4066" s="350"/>
      <c r="D4066" s="350"/>
      <c r="E4066" s="350"/>
      <c r="F4066" s="350"/>
      <c r="G4066" s="350"/>
      <c r="H4066" s="350"/>
      <c r="I4066" s="350"/>
      <c r="J4066" s="350" t="str">
        <f t="array" ref="J4066">IF(C4066="","",
  IF(LEFT(C4066,4)="2025",
    IFERROR(VLOOKUP(C4066,{'2025'!B:B,'2025'!A:A},2,FALSE),""),
    IF(LEFT(C4066,4)="2026",
      IFERROR(VLOOKUP(C4066,{'2026'!B:B,'2026'!A:A},2,FALSE),""),
      ""
    )
  )
)</f>
        <v/>
      </c>
    </row>
    <row r="4067" ht="22.5" customHeight="1">
      <c r="A4067" s="350"/>
      <c r="B4067" s="350"/>
      <c r="C4067" s="350"/>
      <c r="D4067" s="350"/>
      <c r="E4067" s="350"/>
      <c r="F4067" s="350"/>
      <c r="G4067" s="350"/>
      <c r="H4067" s="350"/>
      <c r="I4067" s="350"/>
      <c r="J4067" s="350" t="str">
        <f t="array" ref="J4067">IF(C4067="","",
  IF(LEFT(C4067,4)="2025",
    IFERROR(VLOOKUP(C4067,{'2025'!B:B,'2025'!A:A},2,FALSE),""),
    IF(LEFT(C4067,4)="2026",
      IFERROR(VLOOKUP(C4067,{'2026'!B:B,'2026'!A:A},2,FALSE),""),
      ""
    )
  )
)</f>
        <v/>
      </c>
    </row>
    <row r="4068" ht="22.5" customHeight="1">
      <c r="A4068" s="350"/>
      <c r="B4068" s="350"/>
      <c r="C4068" s="350"/>
      <c r="D4068" s="350"/>
      <c r="E4068" s="350"/>
      <c r="F4068" s="350"/>
      <c r="G4068" s="350"/>
      <c r="H4068" s="350"/>
      <c r="I4068" s="350"/>
      <c r="J4068" s="350" t="str">
        <f t="array" ref="J4068">IF(C4068="","",
  IF(LEFT(C4068,4)="2025",
    IFERROR(VLOOKUP(C4068,{'2025'!B:B,'2025'!A:A},2,FALSE),""),
    IF(LEFT(C4068,4)="2026",
      IFERROR(VLOOKUP(C4068,{'2026'!B:B,'2026'!A:A},2,FALSE),""),
      ""
    )
  )
)</f>
        <v/>
      </c>
    </row>
    <row r="4069" ht="22.5" customHeight="1">
      <c r="A4069" s="350"/>
      <c r="B4069" s="350"/>
      <c r="C4069" s="350"/>
      <c r="D4069" s="350"/>
      <c r="E4069" s="350"/>
      <c r="F4069" s="350"/>
      <c r="G4069" s="350"/>
      <c r="H4069" s="350"/>
      <c r="I4069" s="350"/>
      <c r="J4069" s="350" t="str">
        <f t="array" ref="J4069">IF(C4069="","",
  IF(LEFT(C4069,4)="2025",
    IFERROR(VLOOKUP(C4069,{'2025'!B:B,'2025'!A:A},2,FALSE),""),
    IF(LEFT(C4069,4)="2026",
      IFERROR(VLOOKUP(C4069,{'2026'!B:B,'2026'!A:A},2,FALSE),""),
      ""
    )
  )
)</f>
        <v/>
      </c>
    </row>
    <row r="4070" ht="22.5" customHeight="1">
      <c r="A4070" s="350"/>
      <c r="B4070" s="350"/>
      <c r="C4070" s="350"/>
      <c r="D4070" s="350"/>
      <c r="E4070" s="350"/>
      <c r="F4070" s="350"/>
      <c r="G4070" s="350"/>
      <c r="H4070" s="350"/>
      <c r="I4070" s="350"/>
      <c r="J4070" s="350" t="str">
        <f t="array" ref="J4070">IF(C4070="","",
  IF(LEFT(C4070,4)="2025",
    IFERROR(VLOOKUP(C4070,{'2025'!B:B,'2025'!A:A},2,FALSE),""),
    IF(LEFT(C4070,4)="2026",
      IFERROR(VLOOKUP(C4070,{'2026'!B:B,'2026'!A:A},2,FALSE),""),
      ""
    )
  )
)</f>
        <v/>
      </c>
    </row>
    <row r="4071" ht="22.5" customHeight="1">
      <c r="A4071" s="350"/>
      <c r="B4071" s="350"/>
      <c r="C4071" s="350"/>
      <c r="D4071" s="350"/>
      <c r="E4071" s="350"/>
      <c r="F4071" s="350"/>
      <c r="G4071" s="350"/>
      <c r="H4071" s="350"/>
      <c r="I4071" s="350"/>
      <c r="J4071" s="350" t="str">
        <f t="array" ref="J4071">IF(C4071="","",
  IF(LEFT(C4071,4)="2025",
    IFERROR(VLOOKUP(C4071,{'2025'!B:B,'2025'!A:A},2,FALSE),""),
    IF(LEFT(C4071,4)="2026",
      IFERROR(VLOOKUP(C4071,{'2026'!B:B,'2026'!A:A},2,FALSE),""),
      ""
    )
  )
)</f>
        <v/>
      </c>
    </row>
    <row r="4072" ht="22.5" customHeight="1">
      <c r="A4072" s="350"/>
      <c r="B4072" s="350"/>
      <c r="C4072" s="350"/>
      <c r="D4072" s="350"/>
      <c r="E4072" s="350"/>
      <c r="F4072" s="350"/>
      <c r="G4072" s="350"/>
      <c r="H4072" s="350"/>
      <c r="I4072" s="350"/>
      <c r="J4072" s="350" t="str">
        <f t="array" ref="J4072">IF(C4072="","",
  IF(LEFT(C4072,4)="2025",
    IFERROR(VLOOKUP(C4072,{'2025'!B:B,'2025'!A:A},2,FALSE),""),
    IF(LEFT(C4072,4)="2026",
      IFERROR(VLOOKUP(C4072,{'2026'!B:B,'2026'!A:A},2,FALSE),""),
      ""
    )
  )
)</f>
        <v/>
      </c>
    </row>
    <row r="4073" ht="22.5" customHeight="1">
      <c r="A4073" s="350"/>
      <c r="B4073" s="350"/>
      <c r="C4073" s="350"/>
      <c r="D4073" s="350"/>
      <c r="E4073" s="350"/>
      <c r="F4073" s="350"/>
      <c r="G4073" s="350"/>
      <c r="H4073" s="350"/>
      <c r="I4073" s="350"/>
      <c r="J4073" s="350" t="str">
        <f t="array" ref="J4073">IF(C4073="","",
  IF(LEFT(C4073,4)="2025",
    IFERROR(VLOOKUP(C4073,{'2025'!B:B,'2025'!A:A},2,FALSE),""),
    IF(LEFT(C4073,4)="2026",
      IFERROR(VLOOKUP(C4073,{'2026'!B:B,'2026'!A:A},2,FALSE),""),
      ""
    )
  )
)</f>
        <v/>
      </c>
    </row>
    <row r="4074" ht="22.5" customHeight="1">
      <c r="A4074" s="350"/>
      <c r="B4074" s="350"/>
      <c r="C4074" s="350"/>
      <c r="D4074" s="350"/>
      <c r="E4074" s="350"/>
      <c r="F4074" s="350"/>
      <c r="G4074" s="350"/>
      <c r="H4074" s="350"/>
      <c r="I4074" s="350"/>
      <c r="J4074" s="350" t="str">
        <f t="array" ref="J4074">IF(C4074="","",
  IF(LEFT(C4074,4)="2025",
    IFERROR(VLOOKUP(C4074,{'2025'!B:B,'2025'!A:A},2,FALSE),""),
    IF(LEFT(C4074,4)="2026",
      IFERROR(VLOOKUP(C4074,{'2026'!B:B,'2026'!A:A},2,FALSE),""),
      ""
    )
  )
)</f>
        <v/>
      </c>
    </row>
    <row r="4075" ht="22.5" customHeight="1">
      <c r="A4075" s="350"/>
      <c r="B4075" s="350"/>
      <c r="C4075" s="350"/>
      <c r="D4075" s="350"/>
      <c r="E4075" s="350"/>
      <c r="F4075" s="350"/>
      <c r="G4075" s="350"/>
      <c r="H4075" s="350"/>
      <c r="I4075" s="350"/>
      <c r="J4075" s="350" t="str">
        <f t="array" ref="J4075">IF(C4075="","",
  IF(LEFT(C4075,4)="2025",
    IFERROR(VLOOKUP(C4075,{'2025'!B:B,'2025'!A:A},2,FALSE),""),
    IF(LEFT(C4075,4)="2026",
      IFERROR(VLOOKUP(C4075,{'2026'!B:B,'2026'!A:A},2,FALSE),""),
      ""
    )
  )
)</f>
        <v/>
      </c>
    </row>
    <row r="4076" ht="22.5" customHeight="1">
      <c r="A4076" s="350"/>
      <c r="B4076" s="350"/>
      <c r="C4076" s="350"/>
      <c r="D4076" s="350"/>
      <c r="E4076" s="350"/>
      <c r="F4076" s="350"/>
      <c r="G4076" s="350"/>
      <c r="H4076" s="350"/>
      <c r="I4076" s="350"/>
      <c r="J4076" s="350" t="str">
        <f t="array" ref="J4076">IF(C4076="","",
  IF(LEFT(C4076,4)="2025",
    IFERROR(VLOOKUP(C4076,{'2025'!B:B,'2025'!A:A},2,FALSE),""),
    IF(LEFT(C4076,4)="2026",
      IFERROR(VLOOKUP(C4076,{'2026'!B:B,'2026'!A:A},2,FALSE),""),
      ""
    )
  )
)</f>
        <v/>
      </c>
    </row>
    <row r="4077" ht="22.5" customHeight="1">
      <c r="A4077" s="350"/>
      <c r="B4077" s="350"/>
      <c r="C4077" s="350"/>
      <c r="D4077" s="350"/>
      <c r="E4077" s="350"/>
      <c r="F4077" s="350"/>
      <c r="G4077" s="350"/>
      <c r="H4077" s="350"/>
      <c r="I4077" s="350"/>
      <c r="J4077" s="350" t="str">
        <f t="array" ref="J4077">IF(C4077="","",
  IF(LEFT(C4077,4)="2025",
    IFERROR(VLOOKUP(C4077,{'2025'!B:B,'2025'!A:A},2,FALSE),""),
    IF(LEFT(C4077,4)="2026",
      IFERROR(VLOOKUP(C4077,{'2026'!B:B,'2026'!A:A},2,FALSE),""),
      ""
    )
  )
)</f>
        <v/>
      </c>
    </row>
    <row r="4078" ht="22.5" customHeight="1">
      <c r="A4078" s="350"/>
      <c r="B4078" s="350"/>
      <c r="C4078" s="350"/>
      <c r="D4078" s="350"/>
      <c r="E4078" s="350"/>
      <c r="F4078" s="350"/>
      <c r="G4078" s="350"/>
      <c r="H4078" s="350"/>
      <c r="I4078" s="350"/>
      <c r="J4078" s="350" t="str">
        <f t="array" ref="J4078">IF(C4078="","",
  IF(LEFT(C4078,4)="2025",
    IFERROR(VLOOKUP(C4078,{'2025'!B:B,'2025'!A:A},2,FALSE),""),
    IF(LEFT(C4078,4)="2026",
      IFERROR(VLOOKUP(C4078,{'2026'!B:B,'2026'!A:A},2,FALSE),""),
      ""
    )
  )
)</f>
        <v/>
      </c>
    </row>
    <row r="4079" ht="22.5" customHeight="1">
      <c r="A4079" s="350"/>
      <c r="B4079" s="350"/>
      <c r="C4079" s="350"/>
      <c r="D4079" s="350"/>
      <c r="E4079" s="350"/>
      <c r="F4079" s="350"/>
      <c r="G4079" s="350"/>
      <c r="H4079" s="350"/>
      <c r="I4079" s="350"/>
      <c r="J4079" s="350" t="str">
        <f t="array" ref="J4079">IF(C4079="","",
  IF(LEFT(C4079,4)="2025",
    IFERROR(VLOOKUP(C4079,{'2025'!B:B,'2025'!A:A},2,FALSE),""),
    IF(LEFT(C4079,4)="2026",
      IFERROR(VLOOKUP(C4079,{'2026'!B:B,'2026'!A:A},2,FALSE),""),
      ""
    )
  )
)</f>
        <v/>
      </c>
    </row>
    <row r="4080" ht="22.5" customHeight="1">
      <c r="A4080" s="350"/>
      <c r="B4080" s="350"/>
      <c r="C4080" s="350"/>
      <c r="D4080" s="350"/>
      <c r="E4080" s="350"/>
      <c r="F4080" s="350"/>
      <c r="G4080" s="350"/>
      <c r="H4080" s="350"/>
      <c r="I4080" s="350"/>
      <c r="J4080" s="350" t="str">
        <f t="array" ref="J4080">IF(C4080="","",
  IF(LEFT(C4080,4)="2025",
    IFERROR(VLOOKUP(C4080,{'2025'!B:B,'2025'!A:A},2,FALSE),""),
    IF(LEFT(C4080,4)="2026",
      IFERROR(VLOOKUP(C4080,{'2026'!B:B,'2026'!A:A},2,FALSE),""),
      ""
    )
  )
)</f>
        <v/>
      </c>
    </row>
    <row r="4081" ht="22.5" customHeight="1">
      <c r="A4081" s="350"/>
      <c r="B4081" s="350"/>
      <c r="C4081" s="350"/>
      <c r="D4081" s="350"/>
      <c r="E4081" s="350"/>
      <c r="F4081" s="350"/>
      <c r="G4081" s="350"/>
      <c r="H4081" s="350"/>
      <c r="I4081" s="350"/>
      <c r="J4081" s="350" t="str">
        <f t="array" ref="J4081">IF(C4081="","",
  IF(LEFT(C4081,4)="2025",
    IFERROR(VLOOKUP(C4081,{'2025'!B:B,'2025'!A:A},2,FALSE),""),
    IF(LEFT(C4081,4)="2026",
      IFERROR(VLOOKUP(C4081,{'2026'!B:B,'2026'!A:A},2,FALSE),""),
      ""
    )
  )
)</f>
        <v/>
      </c>
    </row>
    <row r="4082" ht="22.5" customHeight="1">
      <c r="A4082" s="350"/>
      <c r="B4082" s="350"/>
      <c r="C4082" s="350"/>
      <c r="D4082" s="350"/>
      <c r="E4082" s="350"/>
      <c r="F4082" s="350"/>
      <c r="G4082" s="350"/>
      <c r="H4082" s="350"/>
      <c r="I4082" s="350"/>
      <c r="J4082" s="350" t="str">
        <f t="array" ref="J4082">IF(C4082="","",
  IF(LEFT(C4082,4)="2025",
    IFERROR(VLOOKUP(C4082,{'2025'!B:B,'2025'!A:A},2,FALSE),""),
    IF(LEFT(C4082,4)="2026",
      IFERROR(VLOOKUP(C4082,{'2026'!B:B,'2026'!A:A},2,FALSE),""),
      ""
    )
  )
)</f>
        <v/>
      </c>
    </row>
    <row r="4083" ht="22.5" customHeight="1">
      <c r="A4083" s="350"/>
      <c r="B4083" s="350"/>
      <c r="C4083" s="350"/>
      <c r="D4083" s="350"/>
      <c r="E4083" s="350"/>
      <c r="F4083" s="350"/>
      <c r="G4083" s="350"/>
      <c r="H4083" s="350"/>
      <c r="I4083" s="350"/>
      <c r="J4083" s="350" t="str">
        <f t="array" ref="J4083">IF(C4083="","",
  IF(LEFT(C4083,4)="2025",
    IFERROR(VLOOKUP(C4083,{'2025'!B:B,'2025'!A:A},2,FALSE),""),
    IF(LEFT(C4083,4)="2026",
      IFERROR(VLOOKUP(C4083,{'2026'!B:B,'2026'!A:A},2,FALSE),""),
      ""
    )
  )
)</f>
        <v/>
      </c>
    </row>
    <row r="4084" ht="22.5" customHeight="1">
      <c r="A4084" s="350"/>
      <c r="B4084" s="350"/>
      <c r="C4084" s="350"/>
      <c r="D4084" s="350"/>
      <c r="E4084" s="350"/>
      <c r="F4084" s="350"/>
      <c r="G4084" s="350"/>
      <c r="H4084" s="350"/>
      <c r="I4084" s="350"/>
      <c r="J4084" s="350" t="str">
        <f t="array" ref="J4084">IF(C4084="","",
  IF(LEFT(C4084,4)="2025",
    IFERROR(VLOOKUP(C4084,{'2025'!B:B,'2025'!A:A},2,FALSE),""),
    IF(LEFT(C4084,4)="2026",
      IFERROR(VLOOKUP(C4084,{'2026'!B:B,'2026'!A:A},2,FALSE),""),
      ""
    )
  )
)</f>
        <v/>
      </c>
    </row>
    <row r="4085" ht="22.5" customHeight="1">
      <c r="A4085" s="350"/>
      <c r="B4085" s="350"/>
      <c r="C4085" s="350"/>
      <c r="D4085" s="350"/>
      <c r="E4085" s="350"/>
      <c r="F4085" s="350"/>
      <c r="G4085" s="350"/>
      <c r="H4085" s="350"/>
      <c r="I4085" s="350"/>
      <c r="J4085" s="350" t="str">
        <f t="array" ref="J4085">IF(C4085="","",
  IF(LEFT(C4085,4)="2025",
    IFERROR(VLOOKUP(C4085,{'2025'!B:B,'2025'!A:A},2,FALSE),""),
    IF(LEFT(C4085,4)="2026",
      IFERROR(VLOOKUP(C4085,{'2026'!B:B,'2026'!A:A},2,FALSE),""),
      ""
    )
  )
)</f>
        <v/>
      </c>
    </row>
    <row r="4086" ht="22.5" customHeight="1">
      <c r="A4086" s="350"/>
      <c r="B4086" s="350"/>
      <c r="C4086" s="350"/>
      <c r="D4086" s="350"/>
      <c r="E4086" s="350"/>
      <c r="F4086" s="350"/>
      <c r="G4086" s="350"/>
      <c r="H4086" s="350"/>
      <c r="I4086" s="350"/>
      <c r="J4086" s="350" t="str">
        <f t="array" ref="J4086">IF(C4086="","",
  IF(LEFT(C4086,4)="2025",
    IFERROR(VLOOKUP(C4086,{'2025'!B:B,'2025'!A:A},2,FALSE),""),
    IF(LEFT(C4086,4)="2026",
      IFERROR(VLOOKUP(C4086,{'2026'!B:B,'2026'!A:A},2,FALSE),""),
      ""
    )
  )
)</f>
        <v/>
      </c>
    </row>
    <row r="4087" ht="22.5" customHeight="1">
      <c r="A4087" s="350"/>
      <c r="B4087" s="350"/>
      <c r="C4087" s="350"/>
      <c r="D4087" s="350"/>
      <c r="E4087" s="350"/>
      <c r="F4087" s="350"/>
      <c r="G4087" s="350"/>
      <c r="H4087" s="350"/>
      <c r="I4087" s="350"/>
      <c r="J4087" s="350" t="str">
        <f t="array" ref="J4087">IF(C4087="","",
  IF(LEFT(C4087,4)="2025",
    IFERROR(VLOOKUP(C4087,{'2025'!B:B,'2025'!A:A},2,FALSE),""),
    IF(LEFT(C4087,4)="2026",
      IFERROR(VLOOKUP(C4087,{'2026'!B:B,'2026'!A:A},2,FALSE),""),
      ""
    )
  )
)</f>
        <v/>
      </c>
    </row>
    <row r="4088" ht="22.5" customHeight="1">
      <c r="A4088" s="350"/>
      <c r="B4088" s="350"/>
      <c r="C4088" s="350"/>
      <c r="D4088" s="350"/>
      <c r="E4088" s="350"/>
      <c r="F4088" s="350"/>
      <c r="G4088" s="350"/>
      <c r="H4088" s="350"/>
      <c r="I4088" s="350"/>
      <c r="J4088" s="350" t="str">
        <f t="array" ref="J4088">IF(C4088="","",
  IF(LEFT(C4088,4)="2025",
    IFERROR(VLOOKUP(C4088,{'2025'!B:B,'2025'!A:A},2,FALSE),""),
    IF(LEFT(C4088,4)="2026",
      IFERROR(VLOOKUP(C4088,{'2026'!B:B,'2026'!A:A},2,FALSE),""),
      ""
    )
  )
)</f>
        <v/>
      </c>
    </row>
    <row r="4089" ht="22.5" customHeight="1">
      <c r="A4089" s="350"/>
      <c r="B4089" s="350"/>
      <c r="C4089" s="350"/>
      <c r="D4089" s="350"/>
      <c r="E4089" s="350"/>
      <c r="F4089" s="350"/>
      <c r="G4089" s="350"/>
      <c r="H4089" s="350"/>
      <c r="I4089" s="350"/>
      <c r="J4089" s="350" t="str">
        <f t="array" ref="J4089">IF(C4089="","",
  IF(LEFT(C4089,4)="2025",
    IFERROR(VLOOKUP(C4089,{'2025'!B:B,'2025'!A:A},2,FALSE),""),
    IF(LEFT(C4089,4)="2026",
      IFERROR(VLOOKUP(C4089,{'2026'!B:B,'2026'!A:A},2,FALSE),""),
      ""
    )
  )
)</f>
        <v/>
      </c>
    </row>
    <row r="4090" ht="22.5" customHeight="1">
      <c r="A4090" s="350"/>
      <c r="B4090" s="350"/>
      <c r="C4090" s="350"/>
      <c r="D4090" s="350"/>
      <c r="E4090" s="350"/>
      <c r="F4090" s="350"/>
      <c r="G4090" s="350"/>
      <c r="H4090" s="350"/>
      <c r="I4090" s="350"/>
      <c r="J4090" s="350" t="str">
        <f t="array" ref="J4090">IF(C4090="","",
  IF(LEFT(C4090,4)="2025",
    IFERROR(VLOOKUP(C4090,{'2025'!B:B,'2025'!A:A},2,FALSE),""),
    IF(LEFT(C4090,4)="2026",
      IFERROR(VLOOKUP(C4090,{'2026'!B:B,'2026'!A:A},2,FALSE),""),
      ""
    )
  )
)</f>
        <v/>
      </c>
    </row>
    <row r="4091" ht="22.5" customHeight="1">
      <c r="A4091" s="350"/>
      <c r="B4091" s="350"/>
      <c r="C4091" s="350"/>
      <c r="D4091" s="350"/>
      <c r="E4091" s="350"/>
      <c r="F4091" s="350"/>
      <c r="G4091" s="350"/>
      <c r="H4091" s="350"/>
      <c r="I4091" s="350"/>
      <c r="J4091" s="350" t="str">
        <f t="array" ref="J4091">IF(C4091="","",
  IF(LEFT(C4091,4)="2025",
    IFERROR(VLOOKUP(C4091,{'2025'!B:B,'2025'!A:A},2,FALSE),""),
    IF(LEFT(C4091,4)="2026",
      IFERROR(VLOOKUP(C4091,{'2026'!B:B,'2026'!A:A},2,FALSE),""),
      ""
    )
  )
)</f>
        <v/>
      </c>
    </row>
    <row r="4092" ht="22.5" customHeight="1">
      <c r="A4092" s="350"/>
      <c r="B4092" s="350"/>
      <c r="C4092" s="350"/>
      <c r="D4092" s="350"/>
      <c r="E4092" s="350"/>
      <c r="F4092" s="350"/>
      <c r="G4092" s="350"/>
      <c r="H4092" s="350"/>
      <c r="I4092" s="350"/>
      <c r="J4092" s="350" t="str">
        <f t="array" ref="J4092">IF(C4092="","",
  IF(LEFT(C4092,4)="2025",
    IFERROR(VLOOKUP(C4092,{'2025'!B:B,'2025'!A:A},2,FALSE),""),
    IF(LEFT(C4092,4)="2026",
      IFERROR(VLOOKUP(C4092,{'2026'!B:B,'2026'!A:A},2,FALSE),""),
      ""
    )
  )
)</f>
        <v/>
      </c>
    </row>
    <row r="4093" ht="22.5" customHeight="1">
      <c r="A4093" s="350"/>
      <c r="B4093" s="350"/>
      <c r="C4093" s="350"/>
      <c r="D4093" s="350"/>
      <c r="E4093" s="350"/>
      <c r="F4093" s="350"/>
      <c r="G4093" s="350"/>
      <c r="H4093" s="350"/>
      <c r="I4093" s="350"/>
      <c r="J4093" s="350" t="str">
        <f t="array" ref="J4093">IF(C4093="","",
  IF(LEFT(C4093,4)="2025",
    IFERROR(VLOOKUP(C4093,{'2025'!B:B,'2025'!A:A},2,FALSE),""),
    IF(LEFT(C4093,4)="2026",
      IFERROR(VLOOKUP(C4093,{'2026'!B:B,'2026'!A:A},2,FALSE),""),
      ""
    )
  )
)</f>
        <v/>
      </c>
    </row>
    <row r="4094" ht="22.5" customHeight="1">
      <c r="A4094" s="350"/>
      <c r="B4094" s="350"/>
      <c r="C4094" s="350"/>
      <c r="D4094" s="350"/>
      <c r="E4094" s="350"/>
      <c r="F4094" s="350"/>
      <c r="G4094" s="350"/>
      <c r="H4094" s="350"/>
      <c r="I4094" s="350"/>
      <c r="J4094" s="350" t="str">
        <f t="array" ref="J4094">IF(C4094="","",
  IF(LEFT(C4094,4)="2025",
    IFERROR(VLOOKUP(C4094,{'2025'!B:B,'2025'!A:A},2,FALSE),""),
    IF(LEFT(C4094,4)="2026",
      IFERROR(VLOOKUP(C4094,{'2026'!B:B,'2026'!A:A},2,FALSE),""),
      ""
    )
  )
)</f>
        <v/>
      </c>
    </row>
    <row r="4095" ht="22.5" customHeight="1">
      <c r="A4095" s="350"/>
      <c r="B4095" s="350"/>
      <c r="C4095" s="350"/>
      <c r="D4095" s="350"/>
      <c r="E4095" s="350"/>
      <c r="F4095" s="350"/>
      <c r="G4095" s="350"/>
      <c r="H4095" s="350"/>
      <c r="I4095" s="350"/>
      <c r="J4095" s="350" t="str">
        <f t="array" ref="J4095">IF(C4095="","",
  IF(LEFT(C4095,4)="2025",
    IFERROR(VLOOKUP(C4095,{'2025'!B:B,'2025'!A:A},2,FALSE),""),
    IF(LEFT(C4095,4)="2026",
      IFERROR(VLOOKUP(C4095,{'2026'!B:B,'2026'!A:A},2,FALSE),""),
      ""
    )
  )
)</f>
        <v/>
      </c>
    </row>
    <row r="4096" ht="22.5" customHeight="1">
      <c r="A4096" s="350"/>
      <c r="B4096" s="350"/>
      <c r="C4096" s="350"/>
      <c r="D4096" s="350"/>
      <c r="E4096" s="350"/>
      <c r="F4096" s="350"/>
      <c r="G4096" s="350"/>
      <c r="H4096" s="350"/>
      <c r="I4096" s="350"/>
      <c r="J4096" s="350" t="str">
        <f t="array" ref="J4096">IF(C4096="","",
  IF(LEFT(C4096,4)="2025",
    IFERROR(VLOOKUP(C4096,{'2025'!B:B,'2025'!A:A},2,FALSE),""),
    IF(LEFT(C4096,4)="2026",
      IFERROR(VLOOKUP(C4096,{'2026'!B:B,'2026'!A:A},2,FALSE),""),
      ""
    )
  )
)</f>
        <v/>
      </c>
    </row>
    <row r="4097" ht="22.5" customHeight="1">
      <c r="A4097" s="350"/>
      <c r="B4097" s="350"/>
      <c r="C4097" s="350"/>
      <c r="D4097" s="350"/>
      <c r="E4097" s="350"/>
      <c r="F4097" s="350"/>
      <c r="G4097" s="350"/>
      <c r="H4097" s="350"/>
      <c r="I4097" s="350"/>
      <c r="J4097" s="350" t="str">
        <f t="array" ref="J4097">IF(C4097="","",
  IF(LEFT(C4097,4)="2025",
    IFERROR(VLOOKUP(C4097,{'2025'!B:B,'2025'!A:A},2,FALSE),""),
    IF(LEFT(C4097,4)="2026",
      IFERROR(VLOOKUP(C4097,{'2026'!B:B,'2026'!A:A},2,FALSE),""),
      ""
    )
  )
)</f>
        <v/>
      </c>
    </row>
    <row r="4098" ht="22.5" customHeight="1">
      <c r="A4098" s="350"/>
      <c r="B4098" s="350"/>
      <c r="C4098" s="350"/>
      <c r="D4098" s="350"/>
      <c r="E4098" s="350"/>
      <c r="F4098" s="350"/>
      <c r="G4098" s="350"/>
      <c r="H4098" s="350"/>
      <c r="I4098" s="350"/>
      <c r="J4098" s="350" t="str">
        <f t="array" ref="J4098">IF(C4098="","",
  IF(LEFT(C4098,4)="2025",
    IFERROR(VLOOKUP(C4098,{'2025'!B:B,'2025'!A:A},2,FALSE),""),
    IF(LEFT(C4098,4)="2026",
      IFERROR(VLOOKUP(C4098,{'2026'!B:B,'2026'!A:A},2,FALSE),""),
      ""
    )
  )
)</f>
        <v/>
      </c>
    </row>
    <row r="4099" ht="22.5" customHeight="1">
      <c r="A4099" s="350"/>
      <c r="B4099" s="350"/>
      <c r="C4099" s="350"/>
      <c r="D4099" s="350"/>
      <c r="E4099" s="350"/>
      <c r="F4099" s="350"/>
      <c r="G4099" s="350"/>
      <c r="H4099" s="350"/>
      <c r="I4099" s="350"/>
      <c r="J4099" s="350" t="str">
        <f t="array" ref="J4099">IF(C4099="","",
  IF(LEFT(C4099,4)="2025",
    IFERROR(VLOOKUP(C4099,{'2025'!B:B,'2025'!A:A},2,FALSE),""),
    IF(LEFT(C4099,4)="2026",
      IFERROR(VLOOKUP(C4099,{'2026'!B:B,'2026'!A:A},2,FALSE),""),
      ""
    )
  )
)</f>
        <v/>
      </c>
    </row>
    <row r="4100" ht="22.5" customHeight="1">
      <c r="A4100" s="350"/>
      <c r="B4100" s="350"/>
      <c r="C4100" s="350"/>
      <c r="D4100" s="350"/>
      <c r="E4100" s="350"/>
      <c r="F4100" s="350"/>
      <c r="G4100" s="350"/>
      <c r="H4100" s="350"/>
      <c r="I4100" s="350"/>
      <c r="J4100" s="350" t="str">
        <f t="array" ref="J4100">IF(C4100="","",
  IF(LEFT(C4100,4)="2025",
    IFERROR(VLOOKUP(C4100,{'2025'!B:B,'2025'!A:A},2,FALSE),""),
    IF(LEFT(C4100,4)="2026",
      IFERROR(VLOOKUP(C4100,{'2026'!B:B,'2026'!A:A},2,FALSE),""),
      ""
    )
  )
)</f>
        <v/>
      </c>
    </row>
    <row r="4101" ht="22.5" customHeight="1">
      <c r="A4101" s="350"/>
      <c r="B4101" s="350"/>
      <c r="C4101" s="350"/>
      <c r="D4101" s="350"/>
      <c r="E4101" s="350"/>
      <c r="F4101" s="350"/>
      <c r="G4101" s="350"/>
      <c r="H4101" s="350"/>
      <c r="I4101" s="350"/>
      <c r="J4101" s="350" t="str">
        <f t="array" ref="J4101">IF(C4101="","",
  IF(LEFT(C4101,4)="2025",
    IFERROR(VLOOKUP(C4101,{'2025'!B:B,'2025'!A:A},2,FALSE),""),
    IF(LEFT(C4101,4)="2026",
      IFERROR(VLOOKUP(C4101,{'2026'!B:B,'2026'!A:A},2,FALSE),""),
      ""
    )
  )
)</f>
        <v/>
      </c>
    </row>
    <row r="4102" ht="22.5" customHeight="1">
      <c r="A4102" s="350"/>
      <c r="B4102" s="350"/>
      <c r="C4102" s="350"/>
      <c r="D4102" s="350"/>
      <c r="E4102" s="350"/>
      <c r="F4102" s="350"/>
      <c r="G4102" s="350"/>
      <c r="H4102" s="350"/>
      <c r="I4102" s="350"/>
      <c r="J4102" s="350" t="str">
        <f t="array" ref="J4102">IF(C4102="","",
  IF(LEFT(C4102,4)="2025",
    IFERROR(VLOOKUP(C4102,{'2025'!B:B,'2025'!A:A},2,FALSE),""),
    IF(LEFT(C4102,4)="2026",
      IFERROR(VLOOKUP(C4102,{'2026'!B:B,'2026'!A:A},2,FALSE),""),
      ""
    )
  )
)</f>
        <v/>
      </c>
    </row>
    <row r="4103" ht="22.5" customHeight="1">
      <c r="A4103" s="350"/>
      <c r="B4103" s="350"/>
      <c r="C4103" s="350"/>
      <c r="D4103" s="350"/>
      <c r="E4103" s="350"/>
      <c r="F4103" s="350"/>
      <c r="G4103" s="350"/>
      <c r="H4103" s="350"/>
      <c r="I4103" s="350"/>
      <c r="J4103" s="350" t="str">
        <f t="array" ref="J4103">IF(C4103="","",
  IF(LEFT(C4103,4)="2025",
    IFERROR(VLOOKUP(C4103,{'2025'!B:B,'2025'!A:A},2,FALSE),""),
    IF(LEFT(C4103,4)="2026",
      IFERROR(VLOOKUP(C4103,{'2026'!B:B,'2026'!A:A},2,FALSE),""),
      ""
    )
  )
)</f>
        <v/>
      </c>
    </row>
    <row r="4104" ht="22.5" customHeight="1">
      <c r="A4104" s="350"/>
      <c r="B4104" s="350"/>
      <c r="C4104" s="350"/>
      <c r="D4104" s="350"/>
      <c r="E4104" s="350"/>
      <c r="F4104" s="350"/>
      <c r="G4104" s="350"/>
      <c r="H4104" s="350"/>
      <c r="I4104" s="350"/>
      <c r="J4104" s="350" t="str">
        <f t="array" ref="J4104">IF(C4104="","",
  IF(LEFT(C4104,4)="2025",
    IFERROR(VLOOKUP(C4104,{'2025'!B:B,'2025'!A:A},2,FALSE),""),
    IF(LEFT(C4104,4)="2026",
      IFERROR(VLOOKUP(C4104,{'2026'!B:B,'2026'!A:A},2,FALSE),""),
      ""
    )
  )
)</f>
        <v/>
      </c>
    </row>
    <row r="4105" ht="22.5" customHeight="1">
      <c r="A4105" s="350"/>
      <c r="B4105" s="350"/>
      <c r="C4105" s="350"/>
      <c r="D4105" s="350"/>
      <c r="E4105" s="350"/>
      <c r="F4105" s="350"/>
      <c r="G4105" s="350"/>
      <c r="H4105" s="350"/>
      <c r="I4105" s="350"/>
      <c r="J4105" s="350" t="str">
        <f t="array" ref="J4105">IF(C4105="","",
  IF(LEFT(C4105,4)="2025",
    IFERROR(VLOOKUP(C4105,{'2025'!B:B,'2025'!A:A},2,FALSE),""),
    IF(LEFT(C4105,4)="2026",
      IFERROR(VLOOKUP(C4105,{'2026'!B:B,'2026'!A:A},2,FALSE),""),
      ""
    )
  )
)</f>
        <v/>
      </c>
    </row>
    <row r="4106" ht="22.5" customHeight="1">
      <c r="A4106" s="350"/>
      <c r="B4106" s="350"/>
      <c r="C4106" s="350"/>
      <c r="D4106" s="350"/>
      <c r="E4106" s="350"/>
      <c r="F4106" s="350"/>
      <c r="G4106" s="350"/>
      <c r="H4106" s="350"/>
      <c r="I4106" s="350"/>
      <c r="J4106" s="350" t="str">
        <f t="array" ref="J4106">IF(C4106="","",
  IF(LEFT(C4106,4)="2025",
    IFERROR(VLOOKUP(C4106,{'2025'!B:B,'2025'!A:A},2,FALSE),""),
    IF(LEFT(C4106,4)="2026",
      IFERROR(VLOOKUP(C4106,{'2026'!B:B,'2026'!A:A},2,FALSE),""),
      ""
    )
  )
)</f>
        <v/>
      </c>
    </row>
    <row r="4107" ht="22.5" customHeight="1">
      <c r="A4107" s="350"/>
      <c r="B4107" s="350"/>
      <c r="C4107" s="350"/>
      <c r="D4107" s="350"/>
      <c r="E4107" s="350"/>
      <c r="F4107" s="350"/>
      <c r="G4107" s="350"/>
      <c r="H4107" s="350"/>
      <c r="I4107" s="350"/>
      <c r="J4107" s="350" t="str">
        <f t="array" ref="J4107">IF(C4107="","",
  IF(LEFT(C4107,4)="2025",
    IFERROR(VLOOKUP(C4107,{'2025'!B:B,'2025'!A:A},2,FALSE),""),
    IF(LEFT(C4107,4)="2026",
      IFERROR(VLOOKUP(C4107,{'2026'!B:B,'2026'!A:A},2,FALSE),""),
      ""
    )
  )
)</f>
        <v/>
      </c>
    </row>
    <row r="4108" ht="22.5" customHeight="1">
      <c r="A4108" s="350"/>
      <c r="B4108" s="350"/>
      <c r="C4108" s="350"/>
      <c r="D4108" s="350"/>
      <c r="E4108" s="350"/>
      <c r="F4108" s="350"/>
      <c r="G4108" s="350"/>
      <c r="H4108" s="350"/>
      <c r="I4108" s="350"/>
      <c r="J4108" s="350" t="str">
        <f t="array" ref="J4108">IF(C4108="","",
  IF(LEFT(C4108,4)="2025",
    IFERROR(VLOOKUP(C4108,{'2025'!B:B,'2025'!A:A},2,FALSE),""),
    IF(LEFT(C4108,4)="2026",
      IFERROR(VLOOKUP(C4108,{'2026'!B:B,'2026'!A:A},2,FALSE),""),
      ""
    )
  )
)</f>
        <v/>
      </c>
    </row>
    <row r="4109" ht="22.5" customHeight="1">
      <c r="A4109" s="350"/>
      <c r="B4109" s="350"/>
      <c r="C4109" s="350"/>
      <c r="D4109" s="350"/>
      <c r="E4109" s="350"/>
      <c r="F4109" s="350"/>
      <c r="G4109" s="350"/>
      <c r="H4109" s="350"/>
      <c r="I4109" s="350"/>
      <c r="J4109" s="350" t="str">
        <f t="array" ref="J4109">IF(C4109="","",
  IF(LEFT(C4109,4)="2025",
    IFERROR(VLOOKUP(C4109,{'2025'!B:B,'2025'!A:A},2,FALSE),""),
    IF(LEFT(C4109,4)="2026",
      IFERROR(VLOOKUP(C4109,{'2026'!B:B,'2026'!A:A},2,FALSE),""),
      ""
    )
  )
)</f>
        <v/>
      </c>
    </row>
    <row r="4110" ht="22.5" customHeight="1">
      <c r="A4110" s="350"/>
      <c r="B4110" s="350"/>
      <c r="C4110" s="350"/>
      <c r="D4110" s="350"/>
      <c r="E4110" s="350"/>
      <c r="F4110" s="350"/>
      <c r="G4110" s="350"/>
      <c r="H4110" s="350"/>
      <c r="I4110" s="350"/>
      <c r="J4110" s="350" t="str">
        <f t="array" ref="J4110">IF(C4110="","",
  IF(LEFT(C4110,4)="2025",
    IFERROR(VLOOKUP(C4110,{'2025'!B:B,'2025'!A:A},2,FALSE),""),
    IF(LEFT(C4110,4)="2026",
      IFERROR(VLOOKUP(C4110,{'2026'!B:B,'2026'!A:A},2,FALSE),""),
      ""
    )
  )
)</f>
        <v/>
      </c>
    </row>
    <row r="4111" ht="22.5" customHeight="1">
      <c r="A4111" s="350"/>
      <c r="B4111" s="350"/>
      <c r="C4111" s="350"/>
      <c r="D4111" s="350"/>
      <c r="E4111" s="350"/>
      <c r="F4111" s="350"/>
      <c r="G4111" s="350"/>
      <c r="H4111" s="350"/>
      <c r="I4111" s="350"/>
      <c r="J4111" s="350" t="str">
        <f t="array" ref="J4111">IF(C4111="","",
  IF(LEFT(C4111,4)="2025",
    IFERROR(VLOOKUP(C4111,{'2025'!B:B,'2025'!A:A},2,FALSE),""),
    IF(LEFT(C4111,4)="2026",
      IFERROR(VLOOKUP(C4111,{'2026'!B:B,'2026'!A:A},2,FALSE),""),
      ""
    )
  )
)</f>
        <v/>
      </c>
    </row>
    <row r="4112" ht="22.5" customHeight="1">
      <c r="A4112" s="350"/>
      <c r="B4112" s="350"/>
      <c r="C4112" s="350"/>
      <c r="D4112" s="350"/>
      <c r="E4112" s="350"/>
      <c r="F4112" s="350"/>
      <c r="G4112" s="350"/>
      <c r="H4112" s="350"/>
      <c r="I4112" s="350"/>
      <c r="J4112" s="350" t="str">
        <f t="array" ref="J4112">IF(C4112="","",
  IF(LEFT(C4112,4)="2025",
    IFERROR(VLOOKUP(C4112,{'2025'!B:B,'2025'!A:A},2,FALSE),""),
    IF(LEFT(C4112,4)="2026",
      IFERROR(VLOOKUP(C4112,{'2026'!B:B,'2026'!A:A},2,FALSE),""),
      ""
    )
  )
)</f>
        <v/>
      </c>
    </row>
    <row r="4113" ht="22.5" customHeight="1">
      <c r="A4113" s="350"/>
      <c r="B4113" s="350"/>
      <c r="C4113" s="350"/>
      <c r="D4113" s="350"/>
      <c r="E4113" s="350"/>
      <c r="F4113" s="350"/>
      <c r="G4113" s="350"/>
      <c r="H4113" s="350"/>
      <c r="I4113" s="350"/>
      <c r="J4113" s="350" t="str">
        <f t="array" ref="J4113">IF(C4113="","",
  IF(LEFT(C4113,4)="2025",
    IFERROR(VLOOKUP(C4113,{'2025'!B:B,'2025'!A:A},2,FALSE),""),
    IF(LEFT(C4113,4)="2026",
      IFERROR(VLOOKUP(C4113,{'2026'!B:B,'2026'!A:A},2,FALSE),""),
      ""
    )
  )
)</f>
        <v/>
      </c>
    </row>
    <row r="4114" ht="22.5" customHeight="1">
      <c r="A4114" s="350"/>
      <c r="B4114" s="350"/>
      <c r="C4114" s="350"/>
      <c r="D4114" s="350"/>
      <c r="E4114" s="350"/>
      <c r="F4114" s="350"/>
      <c r="G4114" s="350"/>
      <c r="H4114" s="350"/>
      <c r="I4114" s="350"/>
      <c r="J4114" s="350" t="str">
        <f t="array" ref="J4114">IF(C4114="","",
  IF(LEFT(C4114,4)="2025",
    IFERROR(VLOOKUP(C4114,{'2025'!B:B,'2025'!A:A},2,FALSE),""),
    IF(LEFT(C4114,4)="2026",
      IFERROR(VLOOKUP(C4114,{'2026'!B:B,'2026'!A:A},2,FALSE),""),
      ""
    )
  )
)</f>
        <v/>
      </c>
    </row>
    <row r="4115" ht="22.5" customHeight="1">
      <c r="A4115" s="350"/>
      <c r="B4115" s="350"/>
      <c r="C4115" s="350"/>
      <c r="D4115" s="350"/>
      <c r="E4115" s="350"/>
      <c r="F4115" s="350"/>
      <c r="G4115" s="350"/>
      <c r="H4115" s="350"/>
      <c r="I4115" s="350"/>
      <c r="J4115" s="350" t="str">
        <f t="array" ref="J4115">IF(C4115="","",
  IF(LEFT(C4115,4)="2025",
    IFERROR(VLOOKUP(C4115,{'2025'!B:B,'2025'!A:A},2,FALSE),""),
    IF(LEFT(C4115,4)="2026",
      IFERROR(VLOOKUP(C4115,{'2026'!B:B,'2026'!A:A},2,FALSE),""),
      ""
    )
  )
)</f>
        <v/>
      </c>
    </row>
    <row r="4116" ht="22.5" customHeight="1">
      <c r="A4116" s="350"/>
      <c r="B4116" s="350"/>
      <c r="C4116" s="350"/>
      <c r="D4116" s="350"/>
      <c r="E4116" s="350"/>
      <c r="F4116" s="350"/>
      <c r="G4116" s="350"/>
      <c r="H4116" s="350"/>
      <c r="I4116" s="350"/>
      <c r="J4116" s="350" t="str">
        <f t="array" ref="J4116">IF(C4116="","",
  IF(LEFT(C4116,4)="2025",
    IFERROR(VLOOKUP(C4116,{'2025'!B:B,'2025'!A:A},2,FALSE),""),
    IF(LEFT(C4116,4)="2026",
      IFERROR(VLOOKUP(C4116,{'2026'!B:B,'2026'!A:A},2,FALSE),""),
      ""
    )
  )
)</f>
        <v/>
      </c>
    </row>
    <row r="4117" ht="22.5" customHeight="1">
      <c r="A4117" s="350"/>
      <c r="B4117" s="350"/>
      <c r="C4117" s="350"/>
      <c r="D4117" s="350"/>
      <c r="E4117" s="350"/>
      <c r="F4117" s="350"/>
      <c r="G4117" s="350"/>
      <c r="H4117" s="350"/>
      <c r="I4117" s="350"/>
      <c r="J4117" s="350" t="str">
        <f t="array" ref="J4117">IF(C4117="","",
  IF(LEFT(C4117,4)="2025",
    IFERROR(VLOOKUP(C4117,{'2025'!B:B,'2025'!A:A},2,FALSE),""),
    IF(LEFT(C4117,4)="2026",
      IFERROR(VLOOKUP(C4117,{'2026'!B:B,'2026'!A:A},2,FALSE),""),
      ""
    )
  )
)</f>
        <v/>
      </c>
    </row>
    <row r="4118" ht="22.5" customHeight="1">
      <c r="A4118" s="350"/>
      <c r="B4118" s="350"/>
      <c r="C4118" s="350"/>
      <c r="D4118" s="350"/>
      <c r="E4118" s="350"/>
      <c r="F4118" s="350"/>
      <c r="G4118" s="350"/>
      <c r="H4118" s="350"/>
      <c r="I4118" s="350"/>
      <c r="J4118" s="350" t="str">
        <f t="array" ref="J4118">IF(C4118="","",
  IF(LEFT(C4118,4)="2025",
    IFERROR(VLOOKUP(C4118,{'2025'!B:B,'2025'!A:A},2,FALSE),""),
    IF(LEFT(C4118,4)="2026",
      IFERROR(VLOOKUP(C4118,{'2026'!B:B,'2026'!A:A},2,FALSE),""),
      ""
    )
  )
)</f>
        <v/>
      </c>
    </row>
    <row r="4119" ht="22.5" customHeight="1">
      <c r="A4119" s="350"/>
      <c r="B4119" s="350"/>
      <c r="C4119" s="350"/>
      <c r="D4119" s="350"/>
      <c r="E4119" s="350"/>
      <c r="F4119" s="350"/>
      <c r="G4119" s="350"/>
      <c r="H4119" s="350"/>
      <c r="I4119" s="350"/>
      <c r="J4119" s="350" t="str">
        <f t="array" ref="J4119">IF(C4119="","",
  IF(LEFT(C4119,4)="2025",
    IFERROR(VLOOKUP(C4119,{'2025'!B:B,'2025'!A:A},2,FALSE),""),
    IF(LEFT(C4119,4)="2026",
      IFERROR(VLOOKUP(C4119,{'2026'!B:B,'2026'!A:A},2,FALSE),""),
      ""
    )
  )
)</f>
        <v/>
      </c>
    </row>
    <row r="4120" ht="22.5" customHeight="1">
      <c r="A4120" s="350"/>
      <c r="B4120" s="350"/>
      <c r="C4120" s="350"/>
      <c r="D4120" s="350"/>
      <c r="E4120" s="350"/>
      <c r="F4120" s="350"/>
      <c r="G4120" s="350"/>
      <c r="H4120" s="350"/>
      <c r="I4120" s="350"/>
      <c r="J4120" s="350" t="str">
        <f t="array" ref="J4120">IF(C4120="","",
  IF(LEFT(C4120,4)="2025",
    IFERROR(VLOOKUP(C4120,{'2025'!B:B,'2025'!A:A},2,FALSE),""),
    IF(LEFT(C4120,4)="2026",
      IFERROR(VLOOKUP(C4120,{'2026'!B:B,'2026'!A:A},2,FALSE),""),
      ""
    )
  )
)</f>
        <v/>
      </c>
    </row>
    <row r="4121" ht="22.5" customHeight="1">
      <c r="A4121" s="350"/>
      <c r="B4121" s="350"/>
      <c r="C4121" s="350"/>
      <c r="D4121" s="350"/>
      <c r="E4121" s="350"/>
      <c r="F4121" s="350"/>
      <c r="G4121" s="350"/>
      <c r="H4121" s="350"/>
      <c r="I4121" s="350"/>
      <c r="J4121" s="350" t="str">
        <f t="array" ref="J4121">IF(C4121="","",
  IF(LEFT(C4121,4)="2025",
    IFERROR(VLOOKUP(C4121,{'2025'!B:B,'2025'!A:A},2,FALSE),""),
    IF(LEFT(C4121,4)="2026",
      IFERROR(VLOOKUP(C4121,{'2026'!B:B,'2026'!A:A},2,FALSE),""),
      ""
    )
  )
)</f>
        <v/>
      </c>
    </row>
    <row r="4122" ht="22.5" customHeight="1">
      <c r="A4122" s="350"/>
      <c r="B4122" s="350"/>
      <c r="C4122" s="350"/>
      <c r="D4122" s="350"/>
      <c r="E4122" s="350"/>
      <c r="F4122" s="350"/>
      <c r="G4122" s="350"/>
      <c r="H4122" s="350"/>
      <c r="I4122" s="350"/>
      <c r="J4122" s="350" t="str">
        <f t="array" ref="J4122">IF(C4122="","",
  IF(LEFT(C4122,4)="2025",
    IFERROR(VLOOKUP(C4122,{'2025'!B:B,'2025'!A:A},2,FALSE),""),
    IF(LEFT(C4122,4)="2026",
      IFERROR(VLOOKUP(C4122,{'2026'!B:B,'2026'!A:A},2,FALSE),""),
      ""
    )
  )
)</f>
        <v/>
      </c>
    </row>
    <row r="4123" ht="22.5" customHeight="1">
      <c r="A4123" s="350"/>
      <c r="B4123" s="350"/>
      <c r="C4123" s="350"/>
      <c r="D4123" s="350"/>
      <c r="E4123" s="350"/>
      <c r="F4123" s="350"/>
      <c r="G4123" s="350"/>
      <c r="H4123" s="350"/>
      <c r="I4123" s="350"/>
      <c r="J4123" s="350" t="str">
        <f t="array" ref="J4123">IF(C4123="","",
  IF(LEFT(C4123,4)="2025",
    IFERROR(VLOOKUP(C4123,{'2025'!B:B,'2025'!A:A},2,FALSE),""),
    IF(LEFT(C4123,4)="2026",
      IFERROR(VLOOKUP(C4123,{'2026'!B:B,'2026'!A:A},2,FALSE),""),
      ""
    )
  )
)</f>
        <v/>
      </c>
    </row>
    <row r="4124" ht="22.5" customHeight="1">
      <c r="A4124" s="350"/>
      <c r="B4124" s="350"/>
      <c r="C4124" s="350"/>
      <c r="D4124" s="350"/>
      <c r="E4124" s="350"/>
      <c r="F4124" s="350"/>
      <c r="G4124" s="350"/>
      <c r="H4124" s="350"/>
      <c r="I4124" s="350"/>
      <c r="J4124" s="350" t="str">
        <f t="array" ref="J4124">IF(C4124="","",
  IF(LEFT(C4124,4)="2025",
    IFERROR(VLOOKUP(C4124,{'2025'!B:B,'2025'!A:A},2,FALSE),""),
    IF(LEFT(C4124,4)="2026",
      IFERROR(VLOOKUP(C4124,{'2026'!B:B,'2026'!A:A},2,FALSE),""),
      ""
    )
  )
)</f>
        <v/>
      </c>
    </row>
    <row r="4125" ht="22.5" customHeight="1">
      <c r="A4125" s="350"/>
      <c r="B4125" s="350"/>
      <c r="C4125" s="350"/>
      <c r="D4125" s="350"/>
      <c r="E4125" s="350"/>
      <c r="F4125" s="350"/>
      <c r="G4125" s="350"/>
      <c r="H4125" s="350"/>
      <c r="I4125" s="350"/>
      <c r="J4125" s="350" t="str">
        <f t="array" ref="J4125">IF(C4125="","",
  IF(LEFT(C4125,4)="2025",
    IFERROR(VLOOKUP(C4125,{'2025'!B:B,'2025'!A:A},2,FALSE),""),
    IF(LEFT(C4125,4)="2026",
      IFERROR(VLOOKUP(C4125,{'2026'!B:B,'2026'!A:A},2,FALSE),""),
      ""
    )
  )
)</f>
        <v/>
      </c>
    </row>
    <row r="4126" ht="22.5" customHeight="1">
      <c r="A4126" s="350"/>
      <c r="B4126" s="350"/>
      <c r="C4126" s="350"/>
      <c r="D4126" s="350"/>
      <c r="E4126" s="350"/>
      <c r="F4126" s="350"/>
      <c r="G4126" s="350"/>
      <c r="H4126" s="350"/>
      <c r="I4126" s="350"/>
      <c r="J4126" s="350" t="str">
        <f t="array" ref="J4126">IF(C4126="","",
  IF(LEFT(C4126,4)="2025",
    IFERROR(VLOOKUP(C4126,{'2025'!B:B,'2025'!A:A},2,FALSE),""),
    IF(LEFT(C4126,4)="2026",
      IFERROR(VLOOKUP(C4126,{'2026'!B:B,'2026'!A:A},2,FALSE),""),
      ""
    )
  )
)</f>
        <v/>
      </c>
    </row>
    <row r="4127" ht="22.5" customHeight="1">
      <c r="A4127" s="350"/>
      <c r="B4127" s="350"/>
      <c r="C4127" s="350"/>
      <c r="D4127" s="350"/>
      <c r="E4127" s="350"/>
      <c r="F4127" s="350"/>
      <c r="G4127" s="350"/>
      <c r="H4127" s="350"/>
      <c r="I4127" s="350"/>
      <c r="J4127" s="350" t="str">
        <f t="array" ref="J4127">IF(C4127="","",
  IF(LEFT(C4127,4)="2025",
    IFERROR(VLOOKUP(C4127,{'2025'!B:B,'2025'!A:A},2,FALSE),""),
    IF(LEFT(C4127,4)="2026",
      IFERROR(VLOOKUP(C4127,{'2026'!B:B,'2026'!A:A},2,FALSE),""),
      ""
    )
  )
)</f>
        <v/>
      </c>
    </row>
    <row r="4128" ht="22.5" customHeight="1">
      <c r="A4128" s="350"/>
      <c r="B4128" s="350"/>
      <c r="C4128" s="350"/>
      <c r="D4128" s="350"/>
      <c r="E4128" s="350"/>
      <c r="F4128" s="350"/>
      <c r="G4128" s="350"/>
      <c r="H4128" s="350"/>
      <c r="I4128" s="350"/>
      <c r="J4128" s="350" t="str">
        <f t="array" ref="J4128">IF(C4128="","",
  IF(LEFT(C4128,4)="2025",
    IFERROR(VLOOKUP(C4128,{'2025'!B:B,'2025'!A:A},2,FALSE),""),
    IF(LEFT(C4128,4)="2026",
      IFERROR(VLOOKUP(C4128,{'2026'!B:B,'2026'!A:A},2,FALSE),""),
      ""
    )
  )
)</f>
        <v/>
      </c>
    </row>
    <row r="4129" ht="22.5" customHeight="1">
      <c r="A4129" s="350"/>
      <c r="B4129" s="350"/>
      <c r="C4129" s="350"/>
      <c r="D4129" s="350"/>
      <c r="E4129" s="350"/>
      <c r="F4129" s="350"/>
      <c r="G4129" s="350"/>
      <c r="H4129" s="350"/>
      <c r="I4129" s="350"/>
      <c r="J4129" s="350" t="str">
        <f t="array" ref="J4129">IF(C4129="","",
  IF(LEFT(C4129,4)="2025",
    IFERROR(VLOOKUP(C4129,{'2025'!B:B,'2025'!A:A},2,FALSE),""),
    IF(LEFT(C4129,4)="2026",
      IFERROR(VLOOKUP(C4129,{'2026'!B:B,'2026'!A:A},2,FALSE),""),
      ""
    )
  )
)</f>
        <v/>
      </c>
    </row>
    <row r="4130" ht="22.5" customHeight="1">
      <c r="A4130" s="350"/>
      <c r="B4130" s="350"/>
      <c r="C4130" s="350"/>
      <c r="D4130" s="350"/>
      <c r="E4130" s="350"/>
      <c r="F4130" s="350"/>
      <c r="G4130" s="350"/>
      <c r="H4130" s="350"/>
      <c r="I4130" s="350"/>
      <c r="J4130" s="350" t="str">
        <f t="array" ref="J4130">IF(C4130="","",
  IF(LEFT(C4130,4)="2025",
    IFERROR(VLOOKUP(C4130,{'2025'!B:B,'2025'!A:A},2,FALSE),""),
    IF(LEFT(C4130,4)="2026",
      IFERROR(VLOOKUP(C4130,{'2026'!B:B,'2026'!A:A},2,FALSE),""),
      ""
    )
  )
)</f>
        <v/>
      </c>
    </row>
    <row r="4131" ht="22.5" customHeight="1">
      <c r="A4131" s="350"/>
      <c r="B4131" s="350"/>
      <c r="C4131" s="350"/>
      <c r="D4131" s="350"/>
      <c r="E4131" s="350"/>
      <c r="F4131" s="350"/>
      <c r="G4131" s="350"/>
      <c r="H4131" s="350"/>
      <c r="I4131" s="350"/>
      <c r="J4131" s="350" t="str">
        <f t="array" ref="J4131">IF(C4131="","",
  IF(LEFT(C4131,4)="2025",
    IFERROR(VLOOKUP(C4131,{'2025'!B:B,'2025'!A:A},2,FALSE),""),
    IF(LEFT(C4131,4)="2026",
      IFERROR(VLOOKUP(C4131,{'2026'!B:B,'2026'!A:A},2,FALSE),""),
      ""
    )
  )
)</f>
        <v/>
      </c>
    </row>
    <row r="4132" ht="22.5" customHeight="1">
      <c r="A4132" s="350"/>
      <c r="B4132" s="350"/>
      <c r="C4132" s="350"/>
      <c r="D4132" s="350"/>
      <c r="E4132" s="350"/>
      <c r="F4132" s="350"/>
      <c r="G4132" s="350"/>
      <c r="H4132" s="350"/>
      <c r="I4132" s="350"/>
      <c r="J4132" s="350" t="str">
        <f t="array" ref="J4132">IF(C4132="","",
  IF(LEFT(C4132,4)="2025",
    IFERROR(VLOOKUP(C4132,{'2025'!B:B,'2025'!A:A},2,FALSE),""),
    IF(LEFT(C4132,4)="2026",
      IFERROR(VLOOKUP(C4132,{'2026'!B:B,'2026'!A:A},2,FALSE),""),
      ""
    )
  )
)</f>
        <v/>
      </c>
    </row>
    <row r="4133" ht="22.5" customHeight="1">
      <c r="A4133" s="350"/>
      <c r="B4133" s="350"/>
      <c r="C4133" s="350"/>
      <c r="D4133" s="350"/>
      <c r="E4133" s="350"/>
      <c r="F4133" s="350"/>
      <c r="G4133" s="350"/>
      <c r="H4133" s="350"/>
      <c r="I4133" s="350"/>
      <c r="J4133" s="350" t="str">
        <f t="array" ref="J4133">IF(C4133="","",
  IF(LEFT(C4133,4)="2025",
    IFERROR(VLOOKUP(C4133,{'2025'!B:B,'2025'!A:A},2,FALSE),""),
    IF(LEFT(C4133,4)="2026",
      IFERROR(VLOOKUP(C4133,{'2026'!B:B,'2026'!A:A},2,FALSE),""),
      ""
    )
  )
)</f>
        <v/>
      </c>
    </row>
    <row r="4134" ht="22.5" customHeight="1">
      <c r="A4134" s="350"/>
      <c r="B4134" s="350"/>
      <c r="C4134" s="350"/>
      <c r="D4134" s="350"/>
      <c r="E4134" s="350"/>
      <c r="F4134" s="350"/>
      <c r="G4134" s="350"/>
      <c r="H4134" s="350"/>
      <c r="I4134" s="350"/>
      <c r="J4134" s="350" t="str">
        <f t="array" ref="J4134">IF(C4134="","",
  IF(LEFT(C4134,4)="2025",
    IFERROR(VLOOKUP(C4134,{'2025'!B:B,'2025'!A:A},2,FALSE),""),
    IF(LEFT(C4134,4)="2026",
      IFERROR(VLOOKUP(C4134,{'2026'!B:B,'2026'!A:A},2,FALSE),""),
      ""
    )
  )
)</f>
        <v/>
      </c>
    </row>
    <row r="4135" ht="22.5" customHeight="1">
      <c r="A4135" s="350"/>
      <c r="B4135" s="350"/>
      <c r="C4135" s="350"/>
      <c r="D4135" s="350"/>
      <c r="E4135" s="350"/>
      <c r="F4135" s="350"/>
      <c r="G4135" s="350"/>
      <c r="H4135" s="350"/>
      <c r="I4135" s="350"/>
      <c r="J4135" s="350" t="str">
        <f t="array" ref="J4135">IF(C4135="","",
  IF(LEFT(C4135,4)="2025",
    IFERROR(VLOOKUP(C4135,{'2025'!B:B,'2025'!A:A},2,FALSE),""),
    IF(LEFT(C4135,4)="2026",
      IFERROR(VLOOKUP(C4135,{'2026'!B:B,'2026'!A:A},2,FALSE),""),
      ""
    )
  )
)</f>
        <v/>
      </c>
    </row>
    <row r="4136" ht="22.5" customHeight="1">
      <c r="A4136" s="350"/>
      <c r="B4136" s="350"/>
      <c r="C4136" s="350"/>
      <c r="D4136" s="350"/>
      <c r="E4136" s="350"/>
      <c r="F4136" s="350"/>
      <c r="G4136" s="350"/>
      <c r="H4136" s="350"/>
      <c r="I4136" s="350"/>
      <c r="J4136" s="350" t="str">
        <f t="array" ref="J4136">IF(C4136="","",
  IF(LEFT(C4136,4)="2025",
    IFERROR(VLOOKUP(C4136,{'2025'!B:B,'2025'!A:A},2,FALSE),""),
    IF(LEFT(C4136,4)="2026",
      IFERROR(VLOOKUP(C4136,{'2026'!B:B,'2026'!A:A},2,FALSE),""),
      ""
    )
  )
)</f>
        <v/>
      </c>
    </row>
    <row r="4137" ht="22.5" customHeight="1">
      <c r="A4137" s="350"/>
      <c r="B4137" s="350"/>
      <c r="C4137" s="350"/>
      <c r="D4137" s="350"/>
      <c r="E4137" s="350"/>
      <c r="F4137" s="350"/>
      <c r="G4137" s="350"/>
      <c r="H4137" s="350"/>
      <c r="I4137" s="350"/>
      <c r="J4137" s="350" t="str">
        <f t="array" ref="J4137">IF(C4137="","",
  IF(LEFT(C4137,4)="2025",
    IFERROR(VLOOKUP(C4137,{'2025'!B:B,'2025'!A:A},2,FALSE),""),
    IF(LEFT(C4137,4)="2026",
      IFERROR(VLOOKUP(C4137,{'2026'!B:B,'2026'!A:A},2,FALSE),""),
      ""
    )
  )
)</f>
        <v/>
      </c>
    </row>
    <row r="4138" ht="22.5" customHeight="1">
      <c r="A4138" s="350"/>
      <c r="B4138" s="350"/>
      <c r="C4138" s="350"/>
      <c r="D4138" s="350"/>
      <c r="E4138" s="350"/>
      <c r="F4138" s="350"/>
      <c r="G4138" s="350"/>
      <c r="H4138" s="350"/>
      <c r="I4138" s="350"/>
      <c r="J4138" s="350" t="str">
        <f t="array" ref="J4138">IF(C4138="","",
  IF(LEFT(C4138,4)="2025",
    IFERROR(VLOOKUP(C4138,{'2025'!B:B,'2025'!A:A},2,FALSE),""),
    IF(LEFT(C4138,4)="2026",
      IFERROR(VLOOKUP(C4138,{'2026'!B:B,'2026'!A:A},2,FALSE),""),
      ""
    )
  )
)</f>
        <v/>
      </c>
    </row>
    <row r="4139" ht="22.5" customHeight="1">
      <c r="A4139" s="350"/>
      <c r="B4139" s="350"/>
      <c r="C4139" s="350"/>
      <c r="D4139" s="350"/>
      <c r="E4139" s="350"/>
      <c r="F4139" s="350"/>
      <c r="G4139" s="350"/>
      <c r="H4139" s="350"/>
      <c r="I4139" s="350"/>
      <c r="J4139" s="350" t="str">
        <f t="array" ref="J4139">IF(C4139="","",
  IF(LEFT(C4139,4)="2025",
    IFERROR(VLOOKUP(C4139,{'2025'!B:B,'2025'!A:A},2,FALSE),""),
    IF(LEFT(C4139,4)="2026",
      IFERROR(VLOOKUP(C4139,{'2026'!B:B,'2026'!A:A},2,FALSE),""),
      ""
    )
  )
)</f>
        <v/>
      </c>
    </row>
    <row r="4140" ht="22.5" customHeight="1">
      <c r="A4140" s="350"/>
      <c r="B4140" s="350"/>
      <c r="C4140" s="350"/>
      <c r="D4140" s="350"/>
      <c r="E4140" s="350"/>
      <c r="F4140" s="350"/>
      <c r="G4140" s="350"/>
      <c r="H4140" s="350"/>
      <c r="I4140" s="350"/>
      <c r="J4140" s="350" t="str">
        <f t="array" ref="J4140">IF(C4140="","",
  IF(LEFT(C4140,4)="2025",
    IFERROR(VLOOKUP(C4140,{'2025'!B:B,'2025'!A:A},2,FALSE),""),
    IF(LEFT(C4140,4)="2026",
      IFERROR(VLOOKUP(C4140,{'2026'!B:B,'2026'!A:A},2,FALSE),""),
      ""
    )
  )
)</f>
        <v/>
      </c>
    </row>
    <row r="4141" ht="22.5" customHeight="1">
      <c r="A4141" s="350"/>
      <c r="B4141" s="350"/>
      <c r="C4141" s="350"/>
      <c r="D4141" s="350"/>
      <c r="E4141" s="350"/>
      <c r="F4141" s="350"/>
      <c r="G4141" s="350"/>
      <c r="H4141" s="350"/>
      <c r="I4141" s="350"/>
      <c r="J4141" s="350" t="str">
        <f t="array" ref="J4141">IF(C4141="","",
  IF(LEFT(C4141,4)="2025",
    IFERROR(VLOOKUP(C4141,{'2025'!B:B,'2025'!A:A},2,FALSE),""),
    IF(LEFT(C4141,4)="2026",
      IFERROR(VLOOKUP(C4141,{'2026'!B:B,'2026'!A:A},2,FALSE),""),
      ""
    )
  )
)</f>
        <v/>
      </c>
    </row>
    <row r="4142" ht="22.5" customHeight="1">
      <c r="A4142" s="350"/>
      <c r="B4142" s="350"/>
      <c r="C4142" s="350"/>
      <c r="D4142" s="350"/>
      <c r="E4142" s="350"/>
      <c r="F4142" s="350"/>
      <c r="G4142" s="350"/>
      <c r="H4142" s="350"/>
      <c r="I4142" s="350"/>
      <c r="J4142" s="350" t="str">
        <f t="array" ref="J4142">IF(C4142="","",
  IF(LEFT(C4142,4)="2025",
    IFERROR(VLOOKUP(C4142,{'2025'!B:B,'2025'!A:A},2,FALSE),""),
    IF(LEFT(C4142,4)="2026",
      IFERROR(VLOOKUP(C4142,{'2026'!B:B,'2026'!A:A},2,FALSE),""),
      ""
    )
  )
)</f>
        <v/>
      </c>
    </row>
    <row r="4143" ht="22.5" customHeight="1">
      <c r="A4143" s="350"/>
      <c r="B4143" s="350"/>
      <c r="C4143" s="350"/>
      <c r="D4143" s="350"/>
      <c r="E4143" s="350"/>
      <c r="F4143" s="350"/>
      <c r="G4143" s="350"/>
      <c r="H4143" s="350"/>
      <c r="I4143" s="350"/>
      <c r="J4143" s="350" t="str">
        <f t="array" ref="J4143">IF(C4143="","",
  IF(LEFT(C4143,4)="2025",
    IFERROR(VLOOKUP(C4143,{'2025'!B:B,'2025'!A:A},2,FALSE),""),
    IF(LEFT(C4143,4)="2026",
      IFERROR(VLOOKUP(C4143,{'2026'!B:B,'2026'!A:A},2,FALSE),""),
      ""
    )
  )
)</f>
        <v/>
      </c>
    </row>
    <row r="4144" ht="22.5" customHeight="1">
      <c r="A4144" s="350"/>
      <c r="B4144" s="350"/>
      <c r="C4144" s="350"/>
      <c r="D4144" s="350"/>
      <c r="E4144" s="350"/>
      <c r="F4144" s="350"/>
      <c r="G4144" s="350"/>
      <c r="H4144" s="350"/>
      <c r="I4144" s="350"/>
      <c r="J4144" s="350" t="str">
        <f t="array" ref="J4144">IF(C4144="","",
  IF(LEFT(C4144,4)="2025",
    IFERROR(VLOOKUP(C4144,{'2025'!B:B,'2025'!A:A},2,FALSE),""),
    IF(LEFT(C4144,4)="2026",
      IFERROR(VLOOKUP(C4144,{'2026'!B:B,'2026'!A:A},2,FALSE),""),
      ""
    )
  )
)</f>
        <v/>
      </c>
    </row>
    <row r="4145" ht="22.5" customHeight="1">
      <c r="A4145" s="350"/>
      <c r="B4145" s="350"/>
      <c r="C4145" s="350"/>
      <c r="D4145" s="350"/>
      <c r="E4145" s="350"/>
      <c r="F4145" s="350"/>
      <c r="G4145" s="350"/>
      <c r="H4145" s="350"/>
      <c r="I4145" s="350"/>
      <c r="J4145" s="350" t="str">
        <f t="array" ref="J4145">IF(C4145="","",
  IF(LEFT(C4145,4)="2025",
    IFERROR(VLOOKUP(C4145,{'2025'!B:B,'2025'!A:A},2,FALSE),""),
    IF(LEFT(C4145,4)="2026",
      IFERROR(VLOOKUP(C4145,{'2026'!B:B,'2026'!A:A},2,FALSE),""),
      ""
    )
  )
)</f>
        <v/>
      </c>
    </row>
    <row r="4146" ht="22.5" customHeight="1">
      <c r="A4146" s="350"/>
      <c r="B4146" s="350"/>
      <c r="C4146" s="350"/>
      <c r="D4146" s="350"/>
      <c r="E4146" s="350"/>
      <c r="F4146" s="350"/>
      <c r="G4146" s="350"/>
      <c r="H4146" s="350"/>
      <c r="I4146" s="350"/>
      <c r="J4146" s="350" t="str">
        <f t="array" ref="J4146">IF(C4146="","",
  IF(LEFT(C4146,4)="2025",
    IFERROR(VLOOKUP(C4146,{'2025'!B:B,'2025'!A:A},2,FALSE),""),
    IF(LEFT(C4146,4)="2026",
      IFERROR(VLOOKUP(C4146,{'2026'!B:B,'2026'!A:A},2,FALSE),""),
      ""
    )
  )
)</f>
        <v/>
      </c>
    </row>
    <row r="4147" ht="22.5" customHeight="1">
      <c r="A4147" s="350"/>
      <c r="B4147" s="350"/>
      <c r="C4147" s="350"/>
      <c r="D4147" s="350"/>
      <c r="E4147" s="350"/>
      <c r="F4147" s="350"/>
      <c r="G4147" s="350"/>
      <c r="H4147" s="350"/>
      <c r="I4147" s="350"/>
      <c r="J4147" s="350" t="str">
        <f t="array" ref="J4147">IF(C4147="","",
  IF(LEFT(C4147,4)="2025",
    IFERROR(VLOOKUP(C4147,{'2025'!B:B,'2025'!A:A},2,FALSE),""),
    IF(LEFT(C4147,4)="2026",
      IFERROR(VLOOKUP(C4147,{'2026'!B:B,'2026'!A:A},2,FALSE),""),
      ""
    )
  )
)</f>
        <v/>
      </c>
    </row>
    <row r="4148" ht="22.5" customHeight="1">
      <c r="A4148" s="350"/>
      <c r="B4148" s="350"/>
      <c r="C4148" s="350"/>
      <c r="D4148" s="350"/>
      <c r="E4148" s="350"/>
      <c r="F4148" s="350"/>
      <c r="G4148" s="350"/>
      <c r="H4148" s="350"/>
      <c r="I4148" s="350"/>
      <c r="J4148" s="350" t="str">
        <f t="array" ref="J4148">IF(C4148="","",
  IF(LEFT(C4148,4)="2025",
    IFERROR(VLOOKUP(C4148,{'2025'!B:B,'2025'!A:A},2,FALSE),""),
    IF(LEFT(C4148,4)="2026",
      IFERROR(VLOOKUP(C4148,{'2026'!B:B,'2026'!A:A},2,FALSE),""),
      ""
    )
  )
)</f>
        <v/>
      </c>
    </row>
    <row r="4149" ht="22.5" customHeight="1">
      <c r="A4149" s="350"/>
      <c r="B4149" s="350"/>
      <c r="C4149" s="350"/>
      <c r="D4149" s="350"/>
      <c r="E4149" s="350"/>
      <c r="F4149" s="350"/>
      <c r="G4149" s="350"/>
      <c r="H4149" s="350"/>
      <c r="I4149" s="350"/>
      <c r="J4149" s="350" t="str">
        <f t="array" ref="J4149">IF(C4149="","",
  IF(LEFT(C4149,4)="2025",
    IFERROR(VLOOKUP(C4149,{'2025'!B:B,'2025'!A:A},2,FALSE),""),
    IF(LEFT(C4149,4)="2026",
      IFERROR(VLOOKUP(C4149,{'2026'!B:B,'2026'!A:A},2,FALSE),""),
      ""
    )
  )
)</f>
        <v/>
      </c>
    </row>
    <row r="4150" ht="22.5" customHeight="1">
      <c r="A4150" s="350"/>
      <c r="B4150" s="350"/>
      <c r="C4150" s="350"/>
      <c r="D4150" s="350"/>
      <c r="E4150" s="350"/>
      <c r="F4150" s="350"/>
      <c r="G4150" s="350"/>
      <c r="H4150" s="350"/>
      <c r="I4150" s="350"/>
      <c r="J4150" s="350" t="str">
        <f t="array" ref="J4150">IF(C4150="","",
  IF(LEFT(C4150,4)="2025",
    IFERROR(VLOOKUP(C4150,{'2025'!B:B,'2025'!A:A},2,FALSE),""),
    IF(LEFT(C4150,4)="2026",
      IFERROR(VLOOKUP(C4150,{'2026'!B:B,'2026'!A:A},2,FALSE),""),
      ""
    )
  )
)</f>
        <v/>
      </c>
    </row>
    <row r="4151" ht="22.5" customHeight="1">
      <c r="A4151" s="350"/>
      <c r="B4151" s="350"/>
      <c r="C4151" s="350"/>
      <c r="D4151" s="350"/>
      <c r="E4151" s="350"/>
      <c r="F4151" s="350"/>
      <c r="G4151" s="350"/>
      <c r="H4151" s="350"/>
      <c r="I4151" s="350"/>
      <c r="J4151" s="350" t="str">
        <f t="array" ref="J4151">IF(C4151="","",
  IF(LEFT(C4151,4)="2025",
    IFERROR(VLOOKUP(C4151,{'2025'!B:B,'2025'!A:A},2,FALSE),""),
    IF(LEFT(C4151,4)="2026",
      IFERROR(VLOOKUP(C4151,{'2026'!B:B,'2026'!A:A},2,FALSE),""),
      ""
    )
  )
)</f>
        <v/>
      </c>
    </row>
    <row r="4152" ht="22.5" customHeight="1">
      <c r="A4152" s="350"/>
      <c r="B4152" s="350"/>
      <c r="C4152" s="350"/>
      <c r="D4152" s="350"/>
      <c r="E4152" s="350"/>
      <c r="F4152" s="350"/>
      <c r="G4152" s="350"/>
      <c r="H4152" s="350"/>
      <c r="I4152" s="350"/>
      <c r="J4152" s="350" t="str">
        <f t="array" ref="J4152">IF(C4152="","",
  IF(LEFT(C4152,4)="2025",
    IFERROR(VLOOKUP(C4152,{'2025'!B:B,'2025'!A:A},2,FALSE),""),
    IF(LEFT(C4152,4)="2026",
      IFERROR(VLOOKUP(C4152,{'2026'!B:B,'2026'!A:A},2,FALSE),""),
      ""
    )
  )
)</f>
        <v/>
      </c>
    </row>
    <row r="4153" ht="22.5" customHeight="1">
      <c r="A4153" s="350"/>
      <c r="B4153" s="350"/>
      <c r="C4153" s="350"/>
      <c r="D4153" s="350"/>
      <c r="E4153" s="350"/>
      <c r="F4153" s="350"/>
      <c r="G4153" s="350"/>
      <c r="H4153" s="350"/>
      <c r="I4153" s="350"/>
      <c r="J4153" s="350" t="str">
        <f t="array" ref="J4153">IF(C4153="","",
  IF(LEFT(C4153,4)="2025",
    IFERROR(VLOOKUP(C4153,{'2025'!B:B,'2025'!A:A},2,FALSE),""),
    IF(LEFT(C4153,4)="2026",
      IFERROR(VLOOKUP(C4153,{'2026'!B:B,'2026'!A:A},2,FALSE),""),
      ""
    )
  )
)</f>
        <v/>
      </c>
    </row>
    <row r="4154" ht="22.5" customHeight="1">
      <c r="A4154" s="350"/>
      <c r="B4154" s="350"/>
      <c r="C4154" s="350"/>
      <c r="D4154" s="350"/>
      <c r="E4154" s="350"/>
      <c r="F4154" s="350"/>
      <c r="G4154" s="350"/>
      <c r="H4154" s="350"/>
      <c r="I4154" s="350"/>
      <c r="J4154" s="350" t="str">
        <f t="array" ref="J4154">IF(C4154="","",
  IF(LEFT(C4154,4)="2025",
    IFERROR(VLOOKUP(C4154,{'2025'!B:B,'2025'!A:A},2,FALSE),""),
    IF(LEFT(C4154,4)="2026",
      IFERROR(VLOOKUP(C4154,{'2026'!B:B,'2026'!A:A},2,FALSE),""),
      ""
    )
  )
)</f>
        <v/>
      </c>
    </row>
    <row r="4155" ht="22.5" customHeight="1">
      <c r="A4155" s="350"/>
      <c r="B4155" s="350"/>
      <c r="C4155" s="350"/>
      <c r="D4155" s="350"/>
      <c r="E4155" s="350"/>
      <c r="F4155" s="350"/>
      <c r="G4155" s="350"/>
      <c r="H4155" s="350"/>
      <c r="I4155" s="350"/>
      <c r="J4155" s="350" t="str">
        <f t="array" ref="J4155">IF(C4155="","",
  IF(LEFT(C4155,4)="2025",
    IFERROR(VLOOKUP(C4155,{'2025'!B:B,'2025'!A:A},2,FALSE),""),
    IF(LEFT(C4155,4)="2026",
      IFERROR(VLOOKUP(C4155,{'2026'!B:B,'2026'!A:A},2,FALSE),""),
      ""
    )
  )
)</f>
        <v/>
      </c>
    </row>
    <row r="4156" ht="22.5" customHeight="1">
      <c r="A4156" s="350"/>
      <c r="B4156" s="350"/>
      <c r="C4156" s="350"/>
      <c r="D4156" s="350"/>
      <c r="E4156" s="350"/>
      <c r="F4156" s="350"/>
      <c r="G4156" s="350"/>
      <c r="H4156" s="350"/>
      <c r="I4156" s="350"/>
      <c r="J4156" s="350" t="str">
        <f t="array" ref="J4156">IF(C4156="","",
  IF(LEFT(C4156,4)="2025",
    IFERROR(VLOOKUP(C4156,{'2025'!B:B,'2025'!A:A},2,FALSE),""),
    IF(LEFT(C4156,4)="2026",
      IFERROR(VLOOKUP(C4156,{'2026'!B:B,'2026'!A:A},2,FALSE),""),
      ""
    )
  )
)</f>
        <v/>
      </c>
    </row>
    <row r="4157" ht="22.5" customHeight="1">
      <c r="A4157" s="350"/>
      <c r="B4157" s="350"/>
      <c r="C4157" s="350"/>
      <c r="D4157" s="350"/>
      <c r="E4157" s="350"/>
      <c r="F4157" s="350"/>
      <c r="G4157" s="350"/>
      <c r="H4157" s="350"/>
      <c r="I4157" s="350"/>
      <c r="J4157" s="350" t="str">
        <f t="array" ref="J4157">IF(C4157="","",
  IF(LEFT(C4157,4)="2025",
    IFERROR(VLOOKUP(C4157,{'2025'!B:B,'2025'!A:A},2,FALSE),""),
    IF(LEFT(C4157,4)="2026",
      IFERROR(VLOOKUP(C4157,{'2026'!B:B,'2026'!A:A},2,FALSE),""),
      ""
    )
  )
)</f>
        <v/>
      </c>
    </row>
    <row r="4158" ht="22.5" customHeight="1">
      <c r="A4158" s="350"/>
      <c r="B4158" s="350"/>
      <c r="C4158" s="350"/>
      <c r="D4158" s="350"/>
      <c r="E4158" s="350"/>
      <c r="F4158" s="350"/>
      <c r="G4158" s="350"/>
      <c r="H4158" s="350"/>
      <c r="I4158" s="350"/>
      <c r="J4158" s="350" t="str">
        <f t="array" ref="J4158">IF(C4158="","",
  IF(LEFT(C4158,4)="2025",
    IFERROR(VLOOKUP(C4158,{'2025'!B:B,'2025'!A:A},2,FALSE),""),
    IF(LEFT(C4158,4)="2026",
      IFERROR(VLOOKUP(C4158,{'2026'!B:B,'2026'!A:A},2,FALSE),""),
      ""
    )
  )
)</f>
        <v/>
      </c>
    </row>
    <row r="4159" ht="22.5" customHeight="1">
      <c r="A4159" s="350"/>
      <c r="B4159" s="350"/>
      <c r="C4159" s="350"/>
      <c r="D4159" s="350"/>
      <c r="E4159" s="350"/>
      <c r="F4159" s="350"/>
      <c r="G4159" s="350"/>
      <c r="H4159" s="350"/>
      <c r="I4159" s="350"/>
      <c r="J4159" s="350" t="str">
        <f t="array" ref="J4159">IF(C4159="","",
  IF(LEFT(C4159,4)="2025",
    IFERROR(VLOOKUP(C4159,{'2025'!B:B,'2025'!A:A},2,FALSE),""),
    IF(LEFT(C4159,4)="2026",
      IFERROR(VLOOKUP(C4159,{'2026'!B:B,'2026'!A:A},2,FALSE),""),
      ""
    )
  )
)</f>
        <v/>
      </c>
    </row>
    <row r="4160" ht="22.5" customHeight="1">
      <c r="A4160" s="350"/>
      <c r="B4160" s="350"/>
      <c r="C4160" s="350"/>
      <c r="D4160" s="350"/>
      <c r="E4160" s="350"/>
      <c r="F4160" s="350"/>
      <c r="G4160" s="350"/>
      <c r="H4160" s="350"/>
      <c r="I4160" s="350"/>
      <c r="J4160" s="350" t="str">
        <f t="array" ref="J4160">IF(C4160="","",
  IF(LEFT(C4160,4)="2025",
    IFERROR(VLOOKUP(C4160,{'2025'!B:B,'2025'!A:A},2,FALSE),""),
    IF(LEFT(C4160,4)="2026",
      IFERROR(VLOOKUP(C4160,{'2026'!B:B,'2026'!A:A},2,FALSE),""),
      ""
    )
  )
)</f>
        <v/>
      </c>
    </row>
    <row r="4161" ht="22.5" customHeight="1">
      <c r="A4161" s="350"/>
      <c r="B4161" s="350"/>
      <c r="C4161" s="350"/>
      <c r="D4161" s="350"/>
      <c r="E4161" s="350"/>
      <c r="F4161" s="350"/>
      <c r="G4161" s="350"/>
      <c r="H4161" s="350"/>
      <c r="I4161" s="350"/>
      <c r="J4161" s="350" t="str">
        <f t="array" ref="J4161">IF(C4161="","",
  IF(LEFT(C4161,4)="2025",
    IFERROR(VLOOKUP(C4161,{'2025'!B:B,'2025'!A:A},2,FALSE),""),
    IF(LEFT(C4161,4)="2026",
      IFERROR(VLOOKUP(C4161,{'2026'!B:B,'2026'!A:A},2,FALSE),""),
      ""
    )
  )
)</f>
        <v/>
      </c>
    </row>
    <row r="4162" ht="22.5" customHeight="1">
      <c r="A4162" s="350"/>
      <c r="B4162" s="350"/>
      <c r="C4162" s="350"/>
      <c r="D4162" s="350"/>
      <c r="E4162" s="350"/>
      <c r="F4162" s="350"/>
      <c r="G4162" s="350"/>
      <c r="H4162" s="350"/>
      <c r="I4162" s="350"/>
      <c r="J4162" s="350" t="str">
        <f t="array" ref="J4162">IF(C4162="","",
  IF(LEFT(C4162,4)="2025",
    IFERROR(VLOOKUP(C4162,{'2025'!B:B,'2025'!A:A},2,FALSE),""),
    IF(LEFT(C4162,4)="2026",
      IFERROR(VLOOKUP(C4162,{'2026'!B:B,'2026'!A:A},2,FALSE),""),
      ""
    )
  )
)</f>
        <v/>
      </c>
    </row>
    <row r="4163" ht="22.5" customHeight="1">
      <c r="A4163" s="350"/>
      <c r="B4163" s="350"/>
      <c r="C4163" s="350"/>
      <c r="D4163" s="350"/>
      <c r="E4163" s="350"/>
      <c r="F4163" s="350"/>
      <c r="G4163" s="350"/>
      <c r="H4163" s="350"/>
      <c r="I4163" s="350"/>
      <c r="J4163" s="350" t="str">
        <f t="array" ref="J4163">IF(C4163="","",
  IF(LEFT(C4163,4)="2025",
    IFERROR(VLOOKUP(C4163,{'2025'!B:B,'2025'!A:A},2,FALSE),""),
    IF(LEFT(C4163,4)="2026",
      IFERROR(VLOOKUP(C4163,{'2026'!B:B,'2026'!A:A},2,FALSE),""),
      ""
    )
  )
)</f>
        <v/>
      </c>
    </row>
    <row r="4164" ht="22.5" customHeight="1">
      <c r="A4164" s="350"/>
      <c r="B4164" s="350"/>
      <c r="C4164" s="350"/>
      <c r="D4164" s="350"/>
      <c r="E4164" s="350"/>
      <c r="F4164" s="350"/>
      <c r="G4164" s="350"/>
      <c r="H4164" s="350"/>
      <c r="I4164" s="350"/>
      <c r="J4164" s="350" t="str">
        <f t="array" ref="J4164">IF(C4164="","",
  IF(LEFT(C4164,4)="2025",
    IFERROR(VLOOKUP(C4164,{'2025'!B:B,'2025'!A:A},2,FALSE),""),
    IF(LEFT(C4164,4)="2026",
      IFERROR(VLOOKUP(C4164,{'2026'!B:B,'2026'!A:A},2,FALSE),""),
      ""
    )
  )
)</f>
        <v/>
      </c>
    </row>
    <row r="4165" ht="22.5" customHeight="1">
      <c r="A4165" s="350"/>
      <c r="B4165" s="350"/>
      <c r="C4165" s="350"/>
      <c r="D4165" s="350"/>
      <c r="E4165" s="350"/>
      <c r="F4165" s="350"/>
      <c r="G4165" s="350"/>
      <c r="H4165" s="350"/>
      <c r="I4165" s="350"/>
      <c r="J4165" s="350" t="str">
        <f t="array" ref="J4165">IF(C4165="","",
  IF(LEFT(C4165,4)="2025",
    IFERROR(VLOOKUP(C4165,{'2025'!B:B,'2025'!A:A},2,FALSE),""),
    IF(LEFT(C4165,4)="2026",
      IFERROR(VLOOKUP(C4165,{'2026'!B:B,'2026'!A:A},2,FALSE),""),
      ""
    )
  )
)</f>
        <v/>
      </c>
    </row>
    <row r="4166" ht="22.5" customHeight="1">
      <c r="A4166" s="350"/>
      <c r="B4166" s="350"/>
      <c r="C4166" s="350"/>
      <c r="D4166" s="350"/>
      <c r="E4166" s="350"/>
      <c r="F4166" s="350"/>
      <c r="G4166" s="350"/>
      <c r="H4166" s="350"/>
      <c r="I4166" s="350"/>
      <c r="J4166" s="350" t="str">
        <f t="array" ref="J4166">IF(C4166="","",
  IF(LEFT(C4166,4)="2025",
    IFERROR(VLOOKUP(C4166,{'2025'!B:B,'2025'!A:A},2,FALSE),""),
    IF(LEFT(C4166,4)="2026",
      IFERROR(VLOOKUP(C4166,{'2026'!B:B,'2026'!A:A},2,FALSE),""),
      ""
    )
  )
)</f>
        <v/>
      </c>
    </row>
    <row r="4167" ht="22.5" customHeight="1">
      <c r="A4167" s="350"/>
      <c r="B4167" s="350"/>
      <c r="C4167" s="350"/>
      <c r="D4167" s="350"/>
      <c r="E4167" s="350"/>
      <c r="F4167" s="350"/>
      <c r="G4167" s="350"/>
      <c r="H4167" s="350"/>
      <c r="I4167" s="350"/>
      <c r="J4167" s="350" t="str">
        <f t="array" ref="J4167">IF(C4167="","",
  IF(LEFT(C4167,4)="2025",
    IFERROR(VLOOKUP(C4167,{'2025'!B:B,'2025'!A:A},2,FALSE),""),
    IF(LEFT(C4167,4)="2026",
      IFERROR(VLOOKUP(C4167,{'2026'!B:B,'2026'!A:A},2,FALSE),""),
      ""
    )
  )
)</f>
        <v/>
      </c>
    </row>
    <row r="4168" ht="22.5" customHeight="1">
      <c r="A4168" s="350"/>
      <c r="B4168" s="350"/>
      <c r="C4168" s="350"/>
      <c r="D4168" s="350"/>
      <c r="E4168" s="350"/>
      <c r="F4168" s="350"/>
      <c r="G4168" s="350"/>
      <c r="H4168" s="350"/>
      <c r="I4168" s="350"/>
      <c r="J4168" s="350" t="str">
        <f t="array" ref="J4168">IF(C4168="","",
  IF(LEFT(C4168,4)="2025",
    IFERROR(VLOOKUP(C4168,{'2025'!B:B,'2025'!A:A},2,FALSE),""),
    IF(LEFT(C4168,4)="2026",
      IFERROR(VLOOKUP(C4168,{'2026'!B:B,'2026'!A:A},2,FALSE),""),
      ""
    )
  )
)</f>
        <v/>
      </c>
    </row>
    <row r="4169" ht="22.5" customHeight="1">
      <c r="A4169" s="350"/>
      <c r="B4169" s="350"/>
      <c r="C4169" s="350"/>
      <c r="D4169" s="350"/>
      <c r="E4169" s="350"/>
      <c r="F4169" s="350"/>
      <c r="G4169" s="350"/>
      <c r="H4169" s="350"/>
      <c r="I4169" s="350"/>
      <c r="J4169" s="350" t="str">
        <f t="array" ref="J4169">IF(C4169="","",
  IF(LEFT(C4169,4)="2025",
    IFERROR(VLOOKUP(C4169,{'2025'!B:B,'2025'!A:A},2,FALSE),""),
    IF(LEFT(C4169,4)="2026",
      IFERROR(VLOOKUP(C4169,{'2026'!B:B,'2026'!A:A},2,FALSE),""),
      ""
    )
  )
)</f>
        <v/>
      </c>
    </row>
    <row r="4170" ht="22.5" customHeight="1">
      <c r="A4170" s="350"/>
      <c r="B4170" s="350"/>
      <c r="C4170" s="350"/>
      <c r="D4170" s="350"/>
      <c r="E4170" s="350"/>
      <c r="F4170" s="350"/>
      <c r="G4170" s="350"/>
      <c r="H4170" s="350"/>
      <c r="I4170" s="350"/>
      <c r="J4170" s="350" t="str">
        <f t="array" ref="J4170">IF(C4170="","",
  IF(LEFT(C4170,4)="2025",
    IFERROR(VLOOKUP(C4170,{'2025'!B:B,'2025'!A:A},2,FALSE),""),
    IF(LEFT(C4170,4)="2026",
      IFERROR(VLOOKUP(C4170,{'2026'!B:B,'2026'!A:A},2,FALSE),""),
      ""
    )
  )
)</f>
        <v/>
      </c>
    </row>
    <row r="4171" ht="22.5" customHeight="1">
      <c r="A4171" s="350"/>
      <c r="B4171" s="350"/>
      <c r="C4171" s="350"/>
      <c r="D4171" s="350"/>
      <c r="E4171" s="350"/>
      <c r="F4171" s="350"/>
      <c r="G4171" s="350"/>
      <c r="H4171" s="350"/>
      <c r="I4171" s="350"/>
      <c r="J4171" s="350" t="str">
        <f t="array" ref="J4171">IF(C4171="","",
  IF(LEFT(C4171,4)="2025",
    IFERROR(VLOOKUP(C4171,{'2025'!B:B,'2025'!A:A},2,FALSE),""),
    IF(LEFT(C4171,4)="2026",
      IFERROR(VLOOKUP(C4171,{'2026'!B:B,'2026'!A:A},2,FALSE),""),
      ""
    )
  )
)</f>
        <v/>
      </c>
    </row>
    <row r="4172" ht="22.5" customHeight="1">
      <c r="A4172" s="350"/>
      <c r="B4172" s="350"/>
      <c r="C4172" s="350"/>
      <c r="D4172" s="350"/>
      <c r="E4172" s="350"/>
      <c r="F4172" s="350"/>
      <c r="G4172" s="350"/>
      <c r="H4172" s="350"/>
      <c r="I4172" s="350"/>
      <c r="J4172" s="350" t="str">
        <f t="array" ref="J4172">IF(C4172="","",
  IF(LEFT(C4172,4)="2025",
    IFERROR(VLOOKUP(C4172,{'2025'!B:B,'2025'!A:A},2,FALSE),""),
    IF(LEFT(C4172,4)="2026",
      IFERROR(VLOOKUP(C4172,{'2026'!B:B,'2026'!A:A},2,FALSE),""),
      ""
    )
  )
)</f>
        <v/>
      </c>
    </row>
    <row r="4173" ht="22.5" customHeight="1">
      <c r="A4173" s="350"/>
      <c r="B4173" s="350"/>
      <c r="C4173" s="350"/>
      <c r="D4173" s="350"/>
      <c r="E4173" s="350"/>
      <c r="F4173" s="350"/>
      <c r="G4173" s="350"/>
      <c r="H4173" s="350"/>
      <c r="I4173" s="350"/>
      <c r="J4173" s="350" t="str">
        <f t="array" ref="J4173">IF(C4173="","",
  IF(LEFT(C4173,4)="2025",
    IFERROR(VLOOKUP(C4173,{'2025'!B:B,'2025'!A:A},2,FALSE),""),
    IF(LEFT(C4173,4)="2026",
      IFERROR(VLOOKUP(C4173,{'2026'!B:B,'2026'!A:A},2,FALSE),""),
      ""
    )
  )
)</f>
        <v/>
      </c>
    </row>
    <row r="4174" ht="22.5" customHeight="1">
      <c r="A4174" s="350"/>
      <c r="B4174" s="350"/>
      <c r="C4174" s="350"/>
      <c r="D4174" s="350"/>
      <c r="E4174" s="350"/>
      <c r="F4174" s="350"/>
      <c r="G4174" s="350"/>
      <c r="H4174" s="350"/>
      <c r="I4174" s="350"/>
      <c r="J4174" s="350" t="str">
        <f t="array" ref="J4174">IF(C4174="","",
  IF(LEFT(C4174,4)="2025",
    IFERROR(VLOOKUP(C4174,{'2025'!B:B,'2025'!A:A},2,FALSE),""),
    IF(LEFT(C4174,4)="2026",
      IFERROR(VLOOKUP(C4174,{'2026'!B:B,'2026'!A:A},2,FALSE),""),
      ""
    )
  )
)</f>
        <v/>
      </c>
    </row>
    <row r="4175" ht="22.5" customHeight="1">
      <c r="A4175" s="350"/>
      <c r="B4175" s="350"/>
      <c r="C4175" s="350"/>
      <c r="D4175" s="350"/>
      <c r="E4175" s="350"/>
      <c r="F4175" s="350"/>
      <c r="G4175" s="350"/>
      <c r="H4175" s="350"/>
      <c r="I4175" s="350"/>
      <c r="J4175" s="350" t="str">
        <f t="array" ref="J4175">IF(C4175="","",
  IF(LEFT(C4175,4)="2025",
    IFERROR(VLOOKUP(C4175,{'2025'!B:B,'2025'!A:A},2,FALSE),""),
    IF(LEFT(C4175,4)="2026",
      IFERROR(VLOOKUP(C4175,{'2026'!B:B,'2026'!A:A},2,FALSE),""),
      ""
    )
  )
)</f>
        <v/>
      </c>
    </row>
    <row r="4176" ht="22.5" customHeight="1">
      <c r="A4176" s="350"/>
      <c r="B4176" s="350"/>
      <c r="C4176" s="350"/>
      <c r="D4176" s="350"/>
      <c r="E4176" s="350"/>
      <c r="F4176" s="350"/>
      <c r="G4176" s="350"/>
      <c r="H4176" s="350"/>
      <c r="I4176" s="350"/>
      <c r="J4176" s="350" t="str">
        <f t="array" ref="J4176">IF(C4176="","",
  IF(LEFT(C4176,4)="2025",
    IFERROR(VLOOKUP(C4176,{'2025'!B:B,'2025'!A:A},2,FALSE),""),
    IF(LEFT(C4176,4)="2026",
      IFERROR(VLOOKUP(C4176,{'2026'!B:B,'2026'!A:A},2,FALSE),""),
      ""
    )
  )
)</f>
        <v/>
      </c>
    </row>
    <row r="4177" ht="22.5" customHeight="1">
      <c r="A4177" s="350"/>
      <c r="B4177" s="350"/>
      <c r="C4177" s="350"/>
      <c r="D4177" s="350"/>
      <c r="E4177" s="350"/>
      <c r="F4177" s="350"/>
      <c r="G4177" s="350"/>
      <c r="H4177" s="350"/>
      <c r="I4177" s="350"/>
      <c r="J4177" s="350" t="str">
        <f t="array" ref="J4177">IF(C4177="","",
  IF(LEFT(C4177,4)="2025",
    IFERROR(VLOOKUP(C4177,{'2025'!B:B,'2025'!A:A},2,FALSE),""),
    IF(LEFT(C4177,4)="2026",
      IFERROR(VLOOKUP(C4177,{'2026'!B:B,'2026'!A:A},2,FALSE),""),
      ""
    )
  )
)</f>
        <v/>
      </c>
    </row>
    <row r="4178" ht="22.5" customHeight="1">
      <c r="A4178" s="350"/>
      <c r="B4178" s="350"/>
      <c r="C4178" s="350"/>
      <c r="D4178" s="350"/>
      <c r="E4178" s="350"/>
      <c r="F4178" s="350"/>
      <c r="G4178" s="350"/>
      <c r="H4178" s="350"/>
      <c r="I4178" s="350"/>
      <c r="J4178" s="350" t="str">
        <f t="array" ref="J4178">IF(C4178="","",
  IF(LEFT(C4178,4)="2025",
    IFERROR(VLOOKUP(C4178,{'2025'!B:B,'2025'!A:A},2,FALSE),""),
    IF(LEFT(C4178,4)="2026",
      IFERROR(VLOOKUP(C4178,{'2026'!B:B,'2026'!A:A},2,FALSE),""),
      ""
    )
  )
)</f>
        <v/>
      </c>
    </row>
    <row r="4179" ht="22.5" customHeight="1">
      <c r="A4179" s="350"/>
      <c r="B4179" s="350"/>
      <c r="C4179" s="350"/>
      <c r="D4179" s="350"/>
      <c r="E4179" s="350"/>
      <c r="F4179" s="350"/>
      <c r="G4179" s="350"/>
      <c r="H4179" s="350"/>
      <c r="I4179" s="350"/>
      <c r="J4179" s="350" t="str">
        <f t="array" ref="J4179">IF(C4179="","",
  IF(LEFT(C4179,4)="2025",
    IFERROR(VLOOKUP(C4179,{'2025'!B:B,'2025'!A:A},2,FALSE),""),
    IF(LEFT(C4179,4)="2026",
      IFERROR(VLOOKUP(C4179,{'2026'!B:B,'2026'!A:A},2,FALSE),""),
      ""
    )
  )
)</f>
        <v/>
      </c>
    </row>
    <row r="4180" ht="22.5" customHeight="1">
      <c r="A4180" s="350"/>
      <c r="B4180" s="350"/>
      <c r="C4180" s="350"/>
      <c r="D4180" s="350"/>
      <c r="E4180" s="350"/>
      <c r="F4180" s="350"/>
      <c r="G4180" s="350"/>
      <c r="H4180" s="350"/>
      <c r="I4180" s="350"/>
      <c r="J4180" s="350" t="str">
        <f t="array" ref="J4180">IF(C4180="","",
  IF(LEFT(C4180,4)="2025",
    IFERROR(VLOOKUP(C4180,{'2025'!B:B,'2025'!A:A},2,FALSE),""),
    IF(LEFT(C4180,4)="2026",
      IFERROR(VLOOKUP(C4180,{'2026'!B:B,'2026'!A:A},2,FALSE),""),
      ""
    )
  )
)</f>
        <v/>
      </c>
    </row>
    <row r="4181" ht="22.5" customHeight="1">
      <c r="A4181" s="350"/>
      <c r="B4181" s="350"/>
      <c r="C4181" s="350"/>
      <c r="D4181" s="350"/>
      <c r="E4181" s="350"/>
      <c r="F4181" s="350"/>
      <c r="G4181" s="350"/>
      <c r="H4181" s="350"/>
      <c r="I4181" s="350"/>
      <c r="J4181" s="350" t="str">
        <f t="array" ref="J4181">IF(C4181="","",
  IF(LEFT(C4181,4)="2025",
    IFERROR(VLOOKUP(C4181,{'2025'!B:B,'2025'!A:A},2,FALSE),""),
    IF(LEFT(C4181,4)="2026",
      IFERROR(VLOOKUP(C4181,{'2026'!B:B,'2026'!A:A},2,FALSE),""),
      ""
    )
  )
)</f>
        <v/>
      </c>
    </row>
    <row r="4182" ht="22.5" customHeight="1">
      <c r="A4182" s="350"/>
      <c r="B4182" s="350"/>
      <c r="C4182" s="350"/>
      <c r="D4182" s="350"/>
      <c r="E4182" s="350"/>
      <c r="F4182" s="350"/>
      <c r="G4182" s="350"/>
      <c r="H4182" s="350"/>
      <c r="I4182" s="350"/>
      <c r="J4182" s="350" t="str">
        <f t="array" ref="J4182">IF(C4182="","",
  IF(LEFT(C4182,4)="2025",
    IFERROR(VLOOKUP(C4182,{'2025'!B:B,'2025'!A:A},2,FALSE),""),
    IF(LEFT(C4182,4)="2026",
      IFERROR(VLOOKUP(C4182,{'2026'!B:B,'2026'!A:A},2,FALSE),""),
      ""
    )
  )
)</f>
        <v/>
      </c>
    </row>
    <row r="4183" ht="22.5" customHeight="1">
      <c r="A4183" s="350"/>
      <c r="B4183" s="350"/>
      <c r="C4183" s="350"/>
      <c r="D4183" s="350"/>
      <c r="E4183" s="350"/>
      <c r="F4183" s="350"/>
      <c r="G4183" s="350"/>
      <c r="H4183" s="350"/>
      <c r="I4183" s="350"/>
      <c r="J4183" s="350" t="str">
        <f t="array" ref="J4183">IF(C4183="","",
  IF(LEFT(C4183,4)="2025",
    IFERROR(VLOOKUP(C4183,{'2025'!B:B,'2025'!A:A},2,FALSE),""),
    IF(LEFT(C4183,4)="2026",
      IFERROR(VLOOKUP(C4183,{'2026'!B:B,'2026'!A:A},2,FALSE),""),
      ""
    )
  )
)</f>
        <v/>
      </c>
    </row>
    <row r="4184" ht="22.5" customHeight="1">
      <c r="A4184" s="350"/>
      <c r="B4184" s="350"/>
      <c r="C4184" s="350"/>
      <c r="D4184" s="350"/>
      <c r="E4184" s="350"/>
      <c r="F4184" s="350"/>
      <c r="G4184" s="350"/>
      <c r="H4184" s="350"/>
      <c r="I4184" s="350"/>
      <c r="J4184" s="350" t="str">
        <f t="array" ref="J4184">IF(C4184="","",
  IF(LEFT(C4184,4)="2025",
    IFERROR(VLOOKUP(C4184,{'2025'!B:B,'2025'!A:A},2,FALSE),""),
    IF(LEFT(C4184,4)="2026",
      IFERROR(VLOOKUP(C4184,{'2026'!B:B,'2026'!A:A},2,FALSE),""),
      ""
    )
  )
)</f>
        <v/>
      </c>
    </row>
    <row r="4185" ht="22.5" customHeight="1">
      <c r="A4185" s="350"/>
      <c r="B4185" s="350"/>
      <c r="C4185" s="350"/>
      <c r="D4185" s="350"/>
      <c r="E4185" s="350"/>
      <c r="F4185" s="350"/>
      <c r="G4185" s="350"/>
      <c r="H4185" s="350"/>
      <c r="I4185" s="350"/>
      <c r="J4185" s="350" t="str">
        <f t="array" ref="J4185">IF(C4185="","",
  IF(LEFT(C4185,4)="2025",
    IFERROR(VLOOKUP(C4185,{'2025'!B:B,'2025'!A:A},2,FALSE),""),
    IF(LEFT(C4185,4)="2026",
      IFERROR(VLOOKUP(C4185,{'2026'!B:B,'2026'!A:A},2,FALSE),""),
      ""
    )
  )
)</f>
        <v/>
      </c>
    </row>
    <row r="4186" ht="22.5" customHeight="1">
      <c r="A4186" s="350"/>
      <c r="B4186" s="350"/>
      <c r="C4186" s="350"/>
      <c r="D4186" s="350"/>
      <c r="E4186" s="350"/>
      <c r="F4186" s="350"/>
      <c r="G4186" s="350"/>
      <c r="H4186" s="350"/>
      <c r="I4186" s="350"/>
      <c r="J4186" s="350" t="str">
        <f t="array" ref="J4186">IF(C4186="","",
  IF(LEFT(C4186,4)="2025",
    IFERROR(VLOOKUP(C4186,{'2025'!B:B,'2025'!A:A},2,FALSE),""),
    IF(LEFT(C4186,4)="2026",
      IFERROR(VLOOKUP(C4186,{'2026'!B:B,'2026'!A:A},2,FALSE),""),
      ""
    )
  )
)</f>
        <v/>
      </c>
    </row>
    <row r="4187" ht="22.5" customHeight="1">
      <c r="A4187" s="350"/>
      <c r="B4187" s="350"/>
      <c r="C4187" s="350"/>
      <c r="D4187" s="350"/>
      <c r="E4187" s="350"/>
      <c r="F4187" s="350"/>
      <c r="G4187" s="350"/>
      <c r="H4187" s="350"/>
      <c r="I4187" s="350"/>
      <c r="J4187" s="350" t="str">
        <f t="array" ref="J4187">IF(C4187="","",
  IF(LEFT(C4187,4)="2025",
    IFERROR(VLOOKUP(C4187,{'2025'!B:B,'2025'!A:A},2,FALSE),""),
    IF(LEFT(C4187,4)="2026",
      IFERROR(VLOOKUP(C4187,{'2026'!B:B,'2026'!A:A},2,FALSE),""),
      ""
    )
  )
)</f>
        <v/>
      </c>
    </row>
    <row r="4188" ht="22.5" customHeight="1">
      <c r="A4188" s="350"/>
      <c r="B4188" s="350"/>
      <c r="C4188" s="350"/>
      <c r="D4188" s="350"/>
      <c r="E4188" s="350"/>
      <c r="F4188" s="350"/>
      <c r="G4188" s="350"/>
      <c r="H4188" s="350"/>
      <c r="I4188" s="350"/>
      <c r="J4188" s="350" t="str">
        <f t="array" ref="J4188">IF(C4188="","",
  IF(LEFT(C4188,4)="2025",
    IFERROR(VLOOKUP(C4188,{'2025'!B:B,'2025'!A:A},2,FALSE),""),
    IF(LEFT(C4188,4)="2026",
      IFERROR(VLOOKUP(C4188,{'2026'!B:B,'2026'!A:A},2,FALSE),""),
      ""
    )
  )
)</f>
        <v/>
      </c>
    </row>
    <row r="4189" ht="22.5" customHeight="1">
      <c r="A4189" s="350"/>
      <c r="B4189" s="350"/>
      <c r="C4189" s="350"/>
      <c r="D4189" s="350"/>
      <c r="E4189" s="350"/>
      <c r="F4189" s="350"/>
      <c r="G4189" s="350"/>
      <c r="H4189" s="350"/>
      <c r="I4189" s="350"/>
      <c r="J4189" s="350" t="str">
        <f t="array" ref="J4189">IF(C4189="","",
  IF(LEFT(C4189,4)="2025",
    IFERROR(VLOOKUP(C4189,{'2025'!B:B,'2025'!A:A},2,FALSE),""),
    IF(LEFT(C4189,4)="2026",
      IFERROR(VLOOKUP(C4189,{'2026'!B:B,'2026'!A:A},2,FALSE),""),
      ""
    )
  )
)</f>
        <v/>
      </c>
    </row>
    <row r="4190" ht="22.5" customHeight="1">
      <c r="A4190" s="350"/>
      <c r="B4190" s="350"/>
      <c r="C4190" s="350"/>
      <c r="D4190" s="350"/>
      <c r="E4190" s="350"/>
      <c r="F4190" s="350"/>
      <c r="G4190" s="350"/>
      <c r="H4190" s="350"/>
      <c r="I4190" s="350"/>
      <c r="J4190" s="350" t="str">
        <f t="array" ref="J4190">IF(C4190="","",
  IF(LEFT(C4190,4)="2025",
    IFERROR(VLOOKUP(C4190,{'2025'!B:B,'2025'!A:A},2,FALSE),""),
    IF(LEFT(C4190,4)="2026",
      IFERROR(VLOOKUP(C4190,{'2026'!B:B,'2026'!A:A},2,FALSE),""),
      ""
    )
  )
)</f>
        <v/>
      </c>
    </row>
    <row r="4191" ht="22.5" customHeight="1">
      <c r="A4191" s="350"/>
      <c r="B4191" s="350"/>
      <c r="C4191" s="350"/>
      <c r="D4191" s="350"/>
      <c r="E4191" s="350"/>
      <c r="F4191" s="350"/>
      <c r="G4191" s="350"/>
      <c r="H4191" s="350"/>
      <c r="I4191" s="350"/>
      <c r="J4191" s="350" t="str">
        <f t="array" ref="J4191">IF(C4191="","",
  IF(LEFT(C4191,4)="2025",
    IFERROR(VLOOKUP(C4191,{'2025'!B:B,'2025'!A:A},2,FALSE),""),
    IF(LEFT(C4191,4)="2026",
      IFERROR(VLOOKUP(C4191,{'2026'!B:B,'2026'!A:A},2,FALSE),""),
      ""
    )
  )
)</f>
        <v/>
      </c>
    </row>
    <row r="4192" ht="22.5" customHeight="1">
      <c r="A4192" s="350"/>
      <c r="B4192" s="350"/>
      <c r="C4192" s="350"/>
      <c r="D4192" s="350"/>
      <c r="E4192" s="350"/>
      <c r="F4192" s="350"/>
      <c r="G4192" s="350"/>
      <c r="H4192" s="350"/>
      <c r="I4192" s="350"/>
      <c r="J4192" s="350" t="str">
        <f t="array" ref="J4192">IF(C4192="","",
  IF(LEFT(C4192,4)="2025",
    IFERROR(VLOOKUP(C4192,{'2025'!B:B,'2025'!A:A},2,FALSE),""),
    IF(LEFT(C4192,4)="2026",
      IFERROR(VLOOKUP(C4192,{'2026'!B:B,'2026'!A:A},2,FALSE),""),
      ""
    )
  )
)</f>
        <v/>
      </c>
    </row>
    <row r="4193" ht="22.5" customHeight="1">
      <c r="A4193" s="350"/>
      <c r="B4193" s="350"/>
      <c r="C4193" s="350"/>
      <c r="D4193" s="350"/>
      <c r="E4193" s="350"/>
      <c r="F4193" s="350"/>
      <c r="G4193" s="350"/>
      <c r="H4193" s="350"/>
      <c r="I4193" s="350"/>
      <c r="J4193" s="350" t="str">
        <f t="array" ref="J4193">IF(C4193="","",
  IF(LEFT(C4193,4)="2025",
    IFERROR(VLOOKUP(C4193,{'2025'!B:B,'2025'!A:A},2,FALSE),""),
    IF(LEFT(C4193,4)="2026",
      IFERROR(VLOOKUP(C4193,{'2026'!B:B,'2026'!A:A},2,FALSE),""),
      ""
    )
  )
)</f>
        <v/>
      </c>
    </row>
    <row r="4194" ht="22.5" customHeight="1">
      <c r="A4194" s="350"/>
      <c r="B4194" s="350"/>
      <c r="C4194" s="350"/>
      <c r="D4194" s="350"/>
      <c r="E4194" s="350"/>
      <c r="F4194" s="350"/>
      <c r="G4194" s="350"/>
      <c r="H4194" s="350"/>
      <c r="I4194" s="350"/>
      <c r="J4194" s="350" t="str">
        <f t="array" ref="J4194">IF(C4194="","",
  IF(LEFT(C4194,4)="2025",
    IFERROR(VLOOKUP(C4194,{'2025'!B:B,'2025'!A:A},2,FALSE),""),
    IF(LEFT(C4194,4)="2026",
      IFERROR(VLOOKUP(C4194,{'2026'!B:B,'2026'!A:A},2,FALSE),""),
      ""
    )
  )
)</f>
        <v/>
      </c>
    </row>
    <row r="4195" ht="22.5" customHeight="1">
      <c r="A4195" s="350"/>
      <c r="B4195" s="350"/>
      <c r="C4195" s="350"/>
      <c r="D4195" s="350"/>
      <c r="E4195" s="350"/>
      <c r="F4195" s="350"/>
      <c r="G4195" s="350"/>
      <c r="H4195" s="350"/>
      <c r="I4195" s="350"/>
      <c r="J4195" s="350" t="str">
        <f t="array" ref="J4195">IF(C4195="","",
  IF(LEFT(C4195,4)="2025",
    IFERROR(VLOOKUP(C4195,{'2025'!B:B,'2025'!A:A},2,FALSE),""),
    IF(LEFT(C4195,4)="2026",
      IFERROR(VLOOKUP(C4195,{'2026'!B:B,'2026'!A:A},2,FALSE),""),
      ""
    )
  )
)</f>
        <v/>
      </c>
    </row>
    <row r="4196" ht="22.5" customHeight="1">
      <c r="A4196" s="350"/>
      <c r="B4196" s="350"/>
      <c r="C4196" s="350"/>
      <c r="D4196" s="350"/>
      <c r="E4196" s="350"/>
      <c r="F4196" s="350"/>
      <c r="G4196" s="350"/>
      <c r="H4196" s="350"/>
      <c r="I4196" s="350"/>
      <c r="J4196" s="350" t="str">
        <f t="array" ref="J4196">IF(C4196="","",
  IF(LEFT(C4196,4)="2025",
    IFERROR(VLOOKUP(C4196,{'2025'!B:B,'2025'!A:A},2,FALSE),""),
    IF(LEFT(C4196,4)="2026",
      IFERROR(VLOOKUP(C4196,{'2026'!B:B,'2026'!A:A},2,FALSE),""),
      ""
    )
  )
)</f>
        <v/>
      </c>
    </row>
    <row r="4197" ht="22.5" customHeight="1">
      <c r="A4197" s="350"/>
      <c r="B4197" s="350"/>
      <c r="C4197" s="350"/>
      <c r="D4197" s="350"/>
      <c r="E4197" s="350"/>
      <c r="F4197" s="350"/>
      <c r="G4197" s="350"/>
      <c r="H4197" s="350"/>
      <c r="I4197" s="350"/>
      <c r="J4197" s="350" t="str">
        <f t="array" ref="J4197">IF(C4197="","",
  IF(LEFT(C4197,4)="2025",
    IFERROR(VLOOKUP(C4197,{'2025'!B:B,'2025'!A:A},2,FALSE),""),
    IF(LEFT(C4197,4)="2026",
      IFERROR(VLOOKUP(C4197,{'2026'!B:B,'2026'!A:A},2,FALSE),""),
      ""
    )
  )
)</f>
        <v/>
      </c>
    </row>
    <row r="4198" ht="22.5" customHeight="1">
      <c r="A4198" s="350"/>
      <c r="B4198" s="350"/>
      <c r="C4198" s="350"/>
      <c r="D4198" s="350"/>
      <c r="E4198" s="350"/>
      <c r="F4198" s="350"/>
      <c r="G4198" s="350"/>
      <c r="H4198" s="350"/>
      <c r="I4198" s="350"/>
      <c r="J4198" s="350" t="str">
        <f t="array" ref="J4198">IF(C4198="","",
  IF(LEFT(C4198,4)="2025",
    IFERROR(VLOOKUP(C4198,{'2025'!B:B,'2025'!A:A},2,FALSE),""),
    IF(LEFT(C4198,4)="2026",
      IFERROR(VLOOKUP(C4198,{'2026'!B:B,'2026'!A:A},2,FALSE),""),
      ""
    )
  )
)</f>
        <v/>
      </c>
    </row>
    <row r="4199" ht="22.5" customHeight="1">
      <c r="A4199" s="350"/>
      <c r="B4199" s="350"/>
      <c r="C4199" s="350"/>
      <c r="D4199" s="350"/>
      <c r="E4199" s="350"/>
      <c r="F4199" s="350"/>
      <c r="G4199" s="350"/>
      <c r="H4199" s="350"/>
      <c r="I4199" s="350"/>
      <c r="J4199" s="350" t="str">
        <f t="array" ref="J4199">IF(C4199="","",
  IF(LEFT(C4199,4)="2025",
    IFERROR(VLOOKUP(C4199,{'2025'!B:B,'2025'!A:A},2,FALSE),""),
    IF(LEFT(C4199,4)="2026",
      IFERROR(VLOOKUP(C4199,{'2026'!B:B,'2026'!A:A},2,FALSE),""),
      ""
    )
  )
)</f>
        <v/>
      </c>
    </row>
    <row r="4200" ht="22.5" customHeight="1">
      <c r="A4200" s="350"/>
      <c r="B4200" s="350"/>
      <c r="C4200" s="350"/>
      <c r="D4200" s="350"/>
      <c r="E4200" s="350"/>
      <c r="F4200" s="350"/>
      <c r="G4200" s="350"/>
      <c r="H4200" s="350"/>
      <c r="I4200" s="350"/>
      <c r="J4200" s="350" t="str">
        <f t="array" ref="J4200">IF(C4200="","",
  IF(LEFT(C4200,4)="2025",
    IFERROR(VLOOKUP(C4200,{'2025'!B:B,'2025'!A:A},2,FALSE),""),
    IF(LEFT(C4200,4)="2026",
      IFERROR(VLOOKUP(C4200,{'2026'!B:B,'2026'!A:A},2,FALSE),""),
      ""
    )
  )
)</f>
        <v/>
      </c>
    </row>
    <row r="4201" ht="22.5" customHeight="1">
      <c r="A4201" s="350"/>
      <c r="B4201" s="350"/>
      <c r="C4201" s="350"/>
      <c r="D4201" s="350"/>
      <c r="E4201" s="350"/>
      <c r="F4201" s="350"/>
      <c r="G4201" s="350"/>
      <c r="H4201" s="350"/>
      <c r="I4201" s="350"/>
      <c r="J4201" s="350" t="str">
        <f t="array" ref="J4201">IF(C4201="","",
  IF(LEFT(C4201,4)="2025",
    IFERROR(VLOOKUP(C4201,{'2025'!B:B,'2025'!A:A},2,FALSE),""),
    IF(LEFT(C4201,4)="2026",
      IFERROR(VLOOKUP(C4201,{'2026'!B:B,'2026'!A:A},2,FALSE),""),
      ""
    )
  )
)</f>
        <v/>
      </c>
    </row>
    <row r="4202" ht="22.5" customHeight="1">
      <c r="A4202" s="350"/>
      <c r="B4202" s="350"/>
      <c r="C4202" s="350"/>
      <c r="D4202" s="350"/>
      <c r="E4202" s="350"/>
      <c r="F4202" s="350"/>
      <c r="G4202" s="350"/>
      <c r="H4202" s="350"/>
      <c r="I4202" s="350"/>
      <c r="J4202" s="350" t="str">
        <f t="array" ref="J4202">IF(C4202="","",
  IF(LEFT(C4202,4)="2025",
    IFERROR(VLOOKUP(C4202,{'2025'!B:B,'2025'!A:A},2,FALSE),""),
    IF(LEFT(C4202,4)="2026",
      IFERROR(VLOOKUP(C4202,{'2026'!B:B,'2026'!A:A},2,FALSE),""),
      ""
    )
  )
)</f>
        <v/>
      </c>
    </row>
    <row r="4203" ht="22.5" customHeight="1">
      <c r="A4203" s="350"/>
      <c r="B4203" s="350"/>
      <c r="C4203" s="350"/>
      <c r="D4203" s="350"/>
      <c r="E4203" s="350"/>
      <c r="F4203" s="350"/>
      <c r="G4203" s="350"/>
      <c r="H4203" s="350"/>
      <c r="I4203" s="350"/>
      <c r="J4203" s="350" t="str">
        <f t="array" ref="J4203">IF(C4203="","",
  IF(LEFT(C4203,4)="2025",
    IFERROR(VLOOKUP(C4203,{'2025'!B:B,'2025'!A:A},2,FALSE),""),
    IF(LEFT(C4203,4)="2026",
      IFERROR(VLOOKUP(C4203,{'2026'!B:B,'2026'!A:A},2,FALSE),""),
      ""
    )
  )
)</f>
        <v/>
      </c>
    </row>
    <row r="4204" ht="22.5" customHeight="1">
      <c r="A4204" s="350"/>
      <c r="B4204" s="350"/>
      <c r="C4204" s="350"/>
      <c r="D4204" s="350"/>
      <c r="E4204" s="350"/>
      <c r="F4204" s="350"/>
      <c r="G4204" s="350"/>
      <c r="H4204" s="350"/>
      <c r="I4204" s="350"/>
      <c r="J4204" s="350" t="str">
        <f t="array" ref="J4204">IF(C4204="","",
  IF(LEFT(C4204,4)="2025",
    IFERROR(VLOOKUP(C4204,{'2025'!B:B,'2025'!A:A},2,FALSE),""),
    IF(LEFT(C4204,4)="2026",
      IFERROR(VLOOKUP(C4204,{'2026'!B:B,'2026'!A:A},2,FALSE),""),
      ""
    )
  )
)</f>
        <v/>
      </c>
    </row>
    <row r="4205" ht="22.5" customHeight="1">
      <c r="A4205" s="350"/>
      <c r="B4205" s="350"/>
      <c r="C4205" s="350"/>
      <c r="D4205" s="350"/>
      <c r="E4205" s="350"/>
      <c r="F4205" s="350"/>
      <c r="G4205" s="350"/>
      <c r="H4205" s="350"/>
      <c r="I4205" s="350"/>
      <c r="J4205" s="350" t="str">
        <f t="array" ref="J4205">IF(C4205="","",
  IF(LEFT(C4205,4)="2025",
    IFERROR(VLOOKUP(C4205,{'2025'!B:B,'2025'!A:A},2,FALSE),""),
    IF(LEFT(C4205,4)="2026",
      IFERROR(VLOOKUP(C4205,{'2026'!B:B,'2026'!A:A},2,FALSE),""),
      ""
    )
  )
)</f>
        <v/>
      </c>
    </row>
    <row r="4206" ht="22.5" customHeight="1">
      <c r="A4206" s="350"/>
      <c r="B4206" s="350"/>
      <c r="C4206" s="350"/>
      <c r="D4206" s="350"/>
      <c r="E4206" s="350"/>
      <c r="F4206" s="350"/>
      <c r="G4206" s="350"/>
      <c r="H4206" s="350"/>
      <c r="I4206" s="350"/>
      <c r="J4206" s="350" t="str">
        <f t="array" ref="J4206">IF(C4206="","",
  IF(LEFT(C4206,4)="2025",
    IFERROR(VLOOKUP(C4206,{'2025'!B:B,'2025'!A:A},2,FALSE),""),
    IF(LEFT(C4206,4)="2026",
      IFERROR(VLOOKUP(C4206,{'2026'!B:B,'2026'!A:A},2,FALSE),""),
      ""
    )
  )
)</f>
        <v/>
      </c>
    </row>
    <row r="4207" ht="22.5" customHeight="1">
      <c r="A4207" s="350"/>
      <c r="B4207" s="350"/>
      <c r="C4207" s="350"/>
      <c r="D4207" s="350"/>
      <c r="E4207" s="350"/>
      <c r="F4207" s="350"/>
      <c r="G4207" s="350"/>
      <c r="H4207" s="350"/>
      <c r="I4207" s="350"/>
      <c r="J4207" s="350" t="str">
        <f t="array" ref="J4207">IF(C4207="","",
  IF(LEFT(C4207,4)="2025",
    IFERROR(VLOOKUP(C4207,{'2025'!B:B,'2025'!A:A},2,FALSE),""),
    IF(LEFT(C4207,4)="2026",
      IFERROR(VLOOKUP(C4207,{'2026'!B:B,'2026'!A:A},2,FALSE),""),
      ""
    )
  )
)</f>
        <v/>
      </c>
    </row>
    <row r="4208" ht="22.5" customHeight="1">
      <c r="A4208" s="350"/>
      <c r="B4208" s="350"/>
      <c r="C4208" s="350"/>
      <c r="D4208" s="350"/>
      <c r="E4208" s="350"/>
      <c r="F4208" s="350"/>
      <c r="G4208" s="350"/>
      <c r="H4208" s="350"/>
      <c r="I4208" s="350"/>
      <c r="J4208" s="350" t="str">
        <f t="array" ref="J4208">IF(C4208="","",
  IF(LEFT(C4208,4)="2025",
    IFERROR(VLOOKUP(C4208,{'2025'!B:B,'2025'!A:A},2,FALSE),""),
    IF(LEFT(C4208,4)="2026",
      IFERROR(VLOOKUP(C4208,{'2026'!B:B,'2026'!A:A},2,FALSE),""),
      ""
    )
  )
)</f>
        <v/>
      </c>
    </row>
    <row r="4209" ht="22.5" customHeight="1">
      <c r="A4209" s="350"/>
      <c r="B4209" s="350"/>
      <c r="C4209" s="350"/>
      <c r="D4209" s="350"/>
      <c r="E4209" s="350"/>
      <c r="F4209" s="350"/>
      <c r="G4209" s="350"/>
      <c r="H4209" s="350"/>
      <c r="I4209" s="350"/>
      <c r="J4209" s="350" t="str">
        <f t="array" ref="J4209">IF(C4209="","",
  IF(LEFT(C4209,4)="2025",
    IFERROR(VLOOKUP(C4209,{'2025'!B:B,'2025'!A:A},2,FALSE),""),
    IF(LEFT(C4209,4)="2026",
      IFERROR(VLOOKUP(C4209,{'2026'!B:B,'2026'!A:A},2,FALSE),""),
      ""
    )
  )
)</f>
        <v/>
      </c>
    </row>
    <row r="4210" ht="22.5" customHeight="1">
      <c r="A4210" s="350"/>
      <c r="B4210" s="350"/>
      <c r="C4210" s="350"/>
      <c r="D4210" s="350"/>
      <c r="E4210" s="350"/>
      <c r="F4210" s="350"/>
      <c r="G4210" s="350"/>
      <c r="H4210" s="350"/>
      <c r="I4210" s="350"/>
      <c r="J4210" s="350" t="str">
        <f t="array" ref="J4210">IF(C4210="","",
  IF(LEFT(C4210,4)="2025",
    IFERROR(VLOOKUP(C4210,{'2025'!B:B,'2025'!A:A},2,FALSE),""),
    IF(LEFT(C4210,4)="2026",
      IFERROR(VLOOKUP(C4210,{'2026'!B:B,'2026'!A:A},2,FALSE),""),
      ""
    )
  )
)</f>
        <v/>
      </c>
    </row>
    <row r="4211" ht="22.5" customHeight="1">
      <c r="A4211" s="350"/>
      <c r="B4211" s="350"/>
      <c r="C4211" s="350"/>
      <c r="D4211" s="350"/>
      <c r="E4211" s="350"/>
      <c r="F4211" s="350"/>
      <c r="G4211" s="350"/>
      <c r="H4211" s="350"/>
      <c r="I4211" s="350"/>
      <c r="J4211" s="350" t="str">
        <f t="array" ref="J4211">IF(C4211="","",
  IF(LEFT(C4211,4)="2025",
    IFERROR(VLOOKUP(C4211,{'2025'!B:B,'2025'!A:A},2,FALSE),""),
    IF(LEFT(C4211,4)="2026",
      IFERROR(VLOOKUP(C4211,{'2026'!B:B,'2026'!A:A},2,FALSE),""),
      ""
    )
  )
)</f>
        <v/>
      </c>
    </row>
    <row r="4212" ht="22.5" customHeight="1">
      <c r="A4212" s="350"/>
      <c r="B4212" s="350"/>
      <c r="C4212" s="350"/>
      <c r="D4212" s="350"/>
      <c r="E4212" s="350"/>
      <c r="F4212" s="350"/>
      <c r="G4212" s="350"/>
      <c r="H4212" s="350"/>
      <c r="I4212" s="350"/>
      <c r="J4212" s="350" t="str">
        <f t="array" ref="J4212">IF(C4212="","",
  IF(LEFT(C4212,4)="2025",
    IFERROR(VLOOKUP(C4212,{'2025'!B:B,'2025'!A:A},2,FALSE),""),
    IF(LEFT(C4212,4)="2026",
      IFERROR(VLOOKUP(C4212,{'2026'!B:B,'2026'!A:A},2,FALSE),""),
      ""
    )
  )
)</f>
        <v/>
      </c>
    </row>
    <row r="4213" ht="22.5" customHeight="1">
      <c r="A4213" s="350"/>
      <c r="B4213" s="350"/>
      <c r="C4213" s="350"/>
      <c r="D4213" s="350"/>
      <c r="E4213" s="350"/>
      <c r="F4213" s="350"/>
      <c r="G4213" s="350"/>
      <c r="H4213" s="350"/>
      <c r="I4213" s="350"/>
      <c r="J4213" s="350" t="str">
        <f t="array" ref="J4213">IF(C4213="","",
  IF(LEFT(C4213,4)="2025",
    IFERROR(VLOOKUP(C4213,{'2025'!B:B,'2025'!A:A},2,FALSE),""),
    IF(LEFT(C4213,4)="2026",
      IFERROR(VLOOKUP(C4213,{'2026'!B:B,'2026'!A:A},2,FALSE),""),
      ""
    )
  )
)</f>
        <v/>
      </c>
    </row>
    <row r="4214" ht="22.5" customHeight="1">
      <c r="A4214" s="350"/>
      <c r="B4214" s="350"/>
      <c r="C4214" s="350"/>
      <c r="D4214" s="350"/>
      <c r="E4214" s="350"/>
      <c r="F4214" s="350"/>
      <c r="G4214" s="350"/>
      <c r="H4214" s="350"/>
      <c r="I4214" s="350"/>
      <c r="J4214" s="350" t="str">
        <f t="array" ref="J4214">IF(C4214="","",
  IF(LEFT(C4214,4)="2025",
    IFERROR(VLOOKUP(C4214,{'2025'!B:B,'2025'!A:A},2,FALSE),""),
    IF(LEFT(C4214,4)="2026",
      IFERROR(VLOOKUP(C4214,{'2026'!B:B,'2026'!A:A},2,FALSE),""),
      ""
    )
  )
)</f>
        <v/>
      </c>
    </row>
    <row r="4215" ht="22.5" customHeight="1">
      <c r="A4215" s="350"/>
      <c r="B4215" s="350"/>
      <c r="C4215" s="350"/>
      <c r="D4215" s="350"/>
      <c r="E4215" s="350"/>
      <c r="F4215" s="350"/>
      <c r="G4215" s="350"/>
      <c r="H4215" s="350"/>
      <c r="I4215" s="350"/>
      <c r="J4215" s="350" t="str">
        <f t="array" ref="J4215">IF(C4215="","",
  IF(LEFT(C4215,4)="2025",
    IFERROR(VLOOKUP(C4215,{'2025'!B:B,'2025'!A:A},2,FALSE),""),
    IF(LEFT(C4215,4)="2026",
      IFERROR(VLOOKUP(C4215,{'2026'!B:B,'2026'!A:A},2,FALSE),""),
      ""
    )
  )
)</f>
        <v/>
      </c>
    </row>
    <row r="4216" ht="22.5" customHeight="1">
      <c r="A4216" s="350"/>
      <c r="B4216" s="350"/>
      <c r="C4216" s="350"/>
      <c r="D4216" s="350"/>
      <c r="E4216" s="350"/>
      <c r="F4216" s="350"/>
      <c r="G4216" s="350"/>
      <c r="H4216" s="350"/>
      <c r="I4216" s="350"/>
      <c r="J4216" s="350" t="str">
        <f t="array" ref="J4216">IF(C4216="","",
  IF(LEFT(C4216,4)="2025",
    IFERROR(VLOOKUP(C4216,{'2025'!B:B,'2025'!A:A},2,FALSE),""),
    IF(LEFT(C4216,4)="2026",
      IFERROR(VLOOKUP(C4216,{'2026'!B:B,'2026'!A:A},2,FALSE),""),
      ""
    )
  )
)</f>
        <v/>
      </c>
    </row>
    <row r="4217" ht="22.5" customHeight="1">
      <c r="A4217" s="350"/>
      <c r="B4217" s="350"/>
      <c r="C4217" s="350"/>
      <c r="D4217" s="350"/>
      <c r="E4217" s="350"/>
      <c r="F4217" s="350"/>
      <c r="G4217" s="350"/>
      <c r="H4217" s="350"/>
      <c r="I4217" s="350"/>
      <c r="J4217" s="350" t="str">
        <f t="array" ref="J4217">IF(C4217="","",
  IF(LEFT(C4217,4)="2025",
    IFERROR(VLOOKUP(C4217,{'2025'!B:B,'2025'!A:A},2,FALSE),""),
    IF(LEFT(C4217,4)="2026",
      IFERROR(VLOOKUP(C4217,{'2026'!B:B,'2026'!A:A},2,FALSE),""),
      ""
    )
  )
)</f>
        <v/>
      </c>
    </row>
    <row r="4218" ht="22.5" customHeight="1">
      <c r="A4218" s="350"/>
      <c r="B4218" s="350"/>
      <c r="C4218" s="350"/>
      <c r="D4218" s="350"/>
      <c r="E4218" s="350"/>
      <c r="F4218" s="350"/>
      <c r="G4218" s="350"/>
      <c r="H4218" s="350"/>
      <c r="I4218" s="350"/>
      <c r="J4218" s="350" t="str">
        <f t="array" ref="J4218">IF(C4218="","",
  IF(LEFT(C4218,4)="2025",
    IFERROR(VLOOKUP(C4218,{'2025'!B:B,'2025'!A:A},2,FALSE),""),
    IF(LEFT(C4218,4)="2026",
      IFERROR(VLOOKUP(C4218,{'2026'!B:B,'2026'!A:A},2,FALSE),""),
      ""
    )
  )
)</f>
        <v/>
      </c>
    </row>
    <row r="4219" ht="22.5" customHeight="1">
      <c r="A4219" s="350"/>
      <c r="B4219" s="350"/>
      <c r="C4219" s="350"/>
      <c r="D4219" s="350"/>
      <c r="E4219" s="350"/>
      <c r="F4219" s="350"/>
      <c r="G4219" s="350"/>
      <c r="H4219" s="350"/>
      <c r="I4219" s="350"/>
      <c r="J4219" s="350" t="str">
        <f t="array" ref="J4219">IF(C4219="","",
  IF(LEFT(C4219,4)="2025",
    IFERROR(VLOOKUP(C4219,{'2025'!B:B,'2025'!A:A},2,FALSE),""),
    IF(LEFT(C4219,4)="2026",
      IFERROR(VLOOKUP(C4219,{'2026'!B:B,'2026'!A:A},2,FALSE),""),
      ""
    )
  )
)</f>
        <v/>
      </c>
    </row>
    <row r="4220" ht="22.5" customHeight="1">
      <c r="A4220" s="350"/>
      <c r="B4220" s="350"/>
      <c r="C4220" s="350"/>
      <c r="D4220" s="350"/>
      <c r="E4220" s="350"/>
      <c r="F4220" s="350"/>
      <c r="G4220" s="350"/>
      <c r="H4220" s="350"/>
      <c r="I4220" s="350"/>
      <c r="J4220" s="350" t="str">
        <f t="array" ref="J4220">IF(C4220="","",
  IF(LEFT(C4220,4)="2025",
    IFERROR(VLOOKUP(C4220,{'2025'!B:B,'2025'!A:A},2,FALSE),""),
    IF(LEFT(C4220,4)="2026",
      IFERROR(VLOOKUP(C4220,{'2026'!B:B,'2026'!A:A},2,FALSE),""),
      ""
    )
  )
)</f>
        <v/>
      </c>
    </row>
    <row r="4221" ht="22.5" customHeight="1">
      <c r="A4221" s="350"/>
      <c r="B4221" s="350"/>
      <c r="C4221" s="350"/>
      <c r="D4221" s="350"/>
      <c r="E4221" s="350"/>
      <c r="F4221" s="350"/>
      <c r="G4221" s="350"/>
      <c r="H4221" s="350"/>
      <c r="I4221" s="350"/>
      <c r="J4221" s="350" t="str">
        <f t="array" ref="J4221">IF(C4221="","",
  IF(LEFT(C4221,4)="2025",
    IFERROR(VLOOKUP(C4221,{'2025'!B:B,'2025'!A:A},2,FALSE),""),
    IF(LEFT(C4221,4)="2026",
      IFERROR(VLOOKUP(C4221,{'2026'!B:B,'2026'!A:A},2,FALSE),""),
      ""
    )
  )
)</f>
        <v/>
      </c>
    </row>
    <row r="4222" ht="22.5" customHeight="1">
      <c r="A4222" s="350"/>
      <c r="B4222" s="350"/>
      <c r="C4222" s="350"/>
      <c r="D4222" s="350"/>
      <c r="E4222" s="350"/>
      <c r="F4222" s="350"/>
      <c r="G4222" s="350"/>
      <c r="H4222" s="350"/>
      <c r="I4222" s="350"/>
      <c r="J4222" s="350" t="str">
        <f t="array" ref="J4222">IF(C4222="","",
  IF(LEFT(C4222,4)="2025",
    IFERROR(VLOOKUP(C4222,{'2025'!B:B,'2025'!A:A},2,FALSE),""),
    IF(LEFT(C4222,4)="2026",
      IFERROR(VLOOKUP(C4222,{'2026'!B:B,'2026'!A:A},2,FALSE),""),
      ""
    )
  )
)</f>
        <v/>
      </c>
    </row>
    <row r="4223" ht="22.5" customHeight="1">
      <c r="A4223" s="350"/>
      <c r="B4223" s="350"/>
      <c r="C4223" s="350"/>
      <c r="D4223" s="350"/>
      <c r="E4223" s="350"/>
      <c r="F4223" s="350"/>
      <c r="G4223" s="350"/>
      <c r="H4223" s="350"/>
      <c r="I4223" s="350"/>
      <c r="J4223" s="350" t="str">
        <f t="array" ref="J4223">IF(C4223="","",
  IF(LEFT(C4223,4)="2025",
    IFERROR(VLOOKUP(C4223,{'2025'!B:B,'2025'!A:A},2,FALSE),""),
    IF(LEFT(C4223,4)="2026",
      IFERROR(VLOOKUP(C4223,{'2026'!B:B,'2026'!A:A},2,FALSE),""),
      ""
    )
  )
)</f>
        <v/>
      </c>
    </row>
    <row r="4224" ht="22.5" customHeight="1">
      <c r="A4224" s="350"/>
      <c r="B4224" s="350"/>
      <c r="C4224" s="350"/>
      <c r="D4224" s="350"/>
      <c r="E4224" s="350"/>
      <c r="F4224" s="350"/>
      <c r="G4224" s="350"/>
      <c r="H4224" s="350"/>
      <c r="I4224" s="350"/>
      <c r="J4224" s="350" t="str">
        <f t="array" ref="J4224">IF(C4224="","",
  IF(LEFT(C4224,4)="2025",
    IFERROR(VLOOKUP(C4224,{'2025'!B:B,'2025'!A:A},2,FALSE),""),
    IF(LEFT(C4224,4)="2026",
      IFERROR(VLOOKUP(C4224,{'2026'!B:B,'2026'!A:A},2,FALSE),""),
      ""
    )
  )
)</f>
        <v/>
      </c>
    </row>
    <row r="4225" ht="22.5" customHeight="1">
      <c r="A4225" s="350"/>
      <c r="B4225" s="350"/>
      <c r="C4225" s="350"/>
      <c r="D4225" s="350"/>
      <c r="E4225" s="350"/>
      <c r="F4225" s="350"/>
      <c r="G4225" s="350"/>
      <c r="H4225" s="350"/>
      <c r="I4225" s="350"/>
      <c r="J4225" s="350" t="str">
        <f t="array" ref="J4225">IF(C4225="","",
  IF(LEFT(C4225,4)="2025",
    IFERROR(VLOOKUP(C4225,{'2025'!B:B,'2025'!A:A},2,FALSE),""),
    IF(LEFT(C4225,4)="2026",
      IFERROR(VLOOKUP(C4225,{'2026'!B:B,'2026'!A:A},2,FALSE),""),
      ""
    )
  )
)</f>
        <v/>
      </c>
    </row>
    <row r="4226" ht="22.5" customHeight="1">
      <c r="A4226" s="350"/>
      <c r="B4226" s="350"/>
      <c r="C4226" s="350"/>
      <c r="D4226" s="350"/>
      <c r="E4226" s="350"/>
      <c r="F4226" s="350"/>
      <c r="G4226" s="350"/>
      <c r="H4226" s="350"/>
      <c r="I4226" s="350"/>
      <c r="J4226" s="350" t="str">
        <f t="array" ref="J4226">IF(C4226="","",
  IF(LEFT(C4226,4)="2025",
    IFERROR(VLOOKUP(C4226,{'2025'!B:B,'2025'!A:A},2,FALSE),""),
    IF(LEFT(C4226,4)="2026",
      IFERROR(VLOOKUP(C4226,{'2026'!B:B,'2026'!A:A},2,FALSE),""),
      ""
    )
  )
)</f>
        <v/>
      </c>
    </row>
    <row r="4227" ht="22.5" customHeight="1">
      <c r="A4227" s="350"/>
      <c r="B4227" s="350"/>
      <c r="C4227" s="350"/>
      <c r="D4227" s="350"/>
      <c r="E4227" s="350"/>
      <c r="F4227" s="350"/>
      <c r="G4227" s="350"/>
      <c r="H4227" s="350"/>
      <c r="I4227" s="350"/>
      <c r="J4227" s="350" t="str">
        <f t="array" ref="J4227">IF(C4227="","",
  IF(LEFT(C4227,4)="2025",
    IFERROR(VLOOKUP(C4227,{'2025'!B:B,'2025'!A:A},2,FALSE),""),
    IF(LEFT(C4227,4)="2026",
      IFERROR(VLOOKUP(C4227,{'2026'!B:B,'2026'!A:A},2,FALSE),""),
      ""
    )
  )
)</f>
        <v/>
      </c>
    </row>
    <row r="4228" ht="22.5" customHeight="1">
      <c r="A4228" s="350"/>
      <c r="B4228" s="350"/>
      <c r="C4228" s="350"/>
      <c r="D4228" s="350"/>
      <c r="E4228" s="350"/>
      <c r="F4228" s="350"/>
      <c r="G4228" s="350"/>
      <c r="H4228" s="350"/>
      <c r="I4228" s="350"/>
      <c r="J4228" s="350" t="str">
        <f t="array" ref="J4228">IF(C4228="","",
  IF(LEFT(C4228,4)="2025",
    IFERROR(VLOOKUP(C4228,{'2025'!B:B,'2025'!A:A},2,FALSE),""),
    IF(LEFT(C4228,4)="2026",
      IFERROR(VLOOKUP(C4228,{'2026'!B:B,'2026'!A:A},2,FALSE),""),
      ""
    )
  )
)</f>
        <v/>
      </c>
    </row>
    <row r="4229" ht="22.5" customHeight="1">
      <c r="A4229" s="350"/>
      <c r="B4229" s="350"/>
      <c r="C4229" s="350"/>
      <c r="D4229" s="350"/>
      <c r="E4229" s="350"/>
      <c r="F4229" s="350"/>
      <c r="G4229" s="350"/>
      <c r="H4229" s="350"/>
      <c r="I4229" s="350"/>
      <c r="J4229" s="350" t="str">
        <f t="array" ref="J4229">IF(C4229="","",
  IF(LEFT(C4229,4)="2025",
    IFERROR(VLOOKUP(C4229,{'2025'!B:B,'2025'!A:A},2,FALSE),""),
    IF(LEFT(C4229,4)="2026",
      IFERROR(VLOOKUP(C4229,{'2026'!B:B,'2026'!A:A},2,FALSE),""),
      ""
    )
  )
)</f>
        <v/>
      </c>
    </row>
    <row r="4230" ht="22.5" customHeight="1">
      <c r="A4230" s="350"/>
      <c r="B4230" s="350"/>
      <c r="C4230" s="350"/>
      <c r="D4230" s="350"/>
      <c r="E4230" s="350"/>
      <c r="F4230" s="350"/>
      <c r="G4230" s="350"/>
      <c r="H4230" s="350"/>
      <c r="I4230" s="350"/>
      <c r="J4230" s="350" t="str">
        <f t="array" ref="J4230">IF(C4230="","",
  IF(LEFT(C4230,4)="2025",
    IFERROR(VLOOKUP(C4230,{'2025'!B:B,'2025'!A:A},2,FALSE),""),
    IF(LEFT(C4230,4)="2026",
      IFERROR(VLOOKUP(C4230,{'2026'!B:B,'2026'!A:A},2,FALSE),""),
      ""
    )
  )
)</f>
        <v/>
      </c>
    </row>
    <row r="4231" ht="22.5" customHeight="1">
      <c r="A4231" s="350"/>
      <c r="B4231" s="350"/>
      <c r="C4231" s="350"/>
      <c r="D4231" s="350"/>
      <c r="E4231" s="350"/>
      <c r="F4231" s="350"/>
      <c r="G4231" s="350"/>
      <c r="H4231" s="350"/>
      <c r="I4231" s="350"/>
      <c r="J4231" s="350" t="str">
        <f t="array" ref="J4231">IF(C4231="","",
  IF(LEFT(C4231,4)="2025",
    IFERROR(VLOOKUP(C4231,{'2025'!B:B,'2025'!A:A},2,FALSE),""),
    IF(LEFT(C4231,4)="2026",
      IFERROR(VLOOKUP(C4231,{'2026'!B:B,'2026'!A:A},2,FALSE),""),
      ""
    )
  )
)</f>
        <v/>
      </c>
    </row>
    <row r="4232" ht="22.5" customHeight="1">
      <c r="A4232" s="350"/>
      <c r="B4232" s="350"/>
      <c r="C4232" s="350"/>
      <c r="D4232" s="350"/>
      <c r="E4232" s="350"/>
      <c r="F4232" s="350"/>
      <c r="G4232" s="350"/>
      <c r="H4232" s="350"/>
      <c r="I4232" s="350"/>
      <c r="J4232" s="350" t="str">
        <f t="array" ref="J4232">IF(C4232="","",
  IF(LEFT(C4232,4)="2025",
    IFERROR(VLOOKUP(C4232,{'2025'!B:B,'2025'!A:A},2,FALSE),""),
    IF(LEFT(C4232,4)="2026",
      IFERROR(VLOOKUP(C4232,{'2026'!B:B,'2026'!A:A},2,FALSE),""),
      ""
    )
  )
)</f>
        <v/>
      </c>
    </row>
    <row r="4233" ht="22.5" customHeight="1">
      <c r="A4233" s="350"/>
      <c r="B4233" s="350"/>
      <c r="C4233" s="350"/>
      <c r="D4233" s="350"/>
      <c r="E4233" s="350"/>
      <c r="F4233" s="350"/>
      <c r="G4233" s="350"/>
      <c r="H4233" s="350"/>
      <c r="I4233" s="350"/>
      <c r="J4233" s="350" t="str">
        <f t="array" ref="J4233">IF(C4233="","",
  IF(LEFT(C4233,4)="2025",
    IFERROR(VLOOKUP(C4233,{'2025'!B:B,'2025'!A:A},2,FALSE),""),
    IF(LEFT(C4233,4)="2026",
      IFERROR(VLOOKUP(C4233,{'2026'!B:B,'2026'!A:A},2,FALSE),""),
      ""
    )
  )
)</f>
        <v/>
      </c>
    </row>
    <row r="4234" ht="22.5" customHeight="1">
      <c r="A4234" s="350"/>
      <c r="B4234" s="350"/>
      <c r="C4234" s="350"/>
      <c r="D4234" s="350"/>
      <c r="E4234" s="350"/>
      <c r="F4234" s="350"/>
      <c r="G4234" s="350"/>
      <c r="H4234" s="350"/>
      <c r="I4234" s="350"/>
      <c r="J4234" s="350" t="str">
        <f t="array" ref="J4234">IF(C4234="","",
  IF(LEFT(C4234,4)="2025",
    IFERROR(VLOOKUP(C4234,{'2025'!B:B,'2025'!A:A},2,FALSE),""),
    IF(LEFT(C4234,4)="2026",
      IFERROR(VLOOKUP(C4234,{'2026'!B:B,'2026'!A:A},2,FALSE),""),
      ""
    )
  )
)</f>
        <v/>
      </c>
    </row>
    <row r="4235" ht="22.5" customHeight="1">
      <c r="A4235" s="350"/>
      <c r="B4235" s="350"/>
      <c r="C4235" s="350"/>
      <c r="D4235" s="350"/>
      <c r="E4235" s="350"/>
      <c r="F4235" s="350"/>
      <c r="G4235" s="350"/>
      <c r="H4235" s="350"/>
      <c r="I4235" s="350"/>
      <c r="J4235" s="350" t="str">
        <f t="array" ref="J4235">IF(C4235="","",
  IF(LEFT(C4235,4)="2025",
    IFERROR(VLOOKUP(C4235,{'2025'!B:B,'2025'!A:A},2,FALSE),""),
    IF(LEFT(C4235,4)="2026",
      IFERROR(VLOOKUP(C4235,{'2026'!B:B,'2026'!A:A},2,FALSE),""),
      ""
    )
  )
)</f>
        <v/>
      </c>
    </row>
    <row r="4236" ht="22.5" customHeight="1">
      <c r="A4236" s="350"/>
      <c r="B4236" s="350"/>
      <c r="C4236" s="350"/>
      <c r="D4236" s="350"/>
      <c r="E4236" s="350"/>
      <c r="F4236" s="350"/>
      <c r="G4236" s="350"/>
      <c r="H4236" s="350"/>
      <c r="I4236" s="350"/>
      <c r="J4236" s="350" t="str">
        <f t="array" ref="J4236">IF(C4236="","",
  IF(LEFT(C4236,4)="2025",
    IFERROR(VLOOKUP(C4236,{'2025'!B:B,'2025'!A:A},2,FALSE),""),
    IF(LEFT(C4236,4)="2026",
      IFERROR(VLOOKUP(C4236,{'2026'!B:B,'2026'!A:A},2,FALSE),""),
      ""
    )
  )
)</f>
        <v/>
      </c>
    </row>
    <row r="4237" ht="22.5" customHeight="1">
      <c r="A4237" s="350"/>
      <c r="B4237" s="350"/>
      <c r="C4237" s="350"/>
      <c r="D4237" s="350"/>
      <c r="E4237" s="350"/>
      <c r="F4237" s="350"/>
      <c r="G4237" s="350"/>
      <c r="H4237" s="350"/>
      <c r="I4237" s="350"/>
      <c r="J4237" s="350" t="str">
        <f t="array" ref="J4237">IF(C4237="","",
  IF(LEFT(C4237,4)="2025",
    IFERROR(VLOOKUP(C4237,{'2025'!B:B,'2025'!A:A},2,FALSE),""),
    IF(LEFT(C4237,4)="2026",
      IFERROR(VLOOKUP(C4237,{'2026'!B:B,'2026'!A:A},2,FALSE),""),
      ""
    )
  )
)</f>
        <v/>
      </c>
    </row>
    <row r="4238" ht="22.5" customHeight="1">
      <c r="A4238" s="350"/>
      <c r="B4238" s="350"/>
      <c r="C4238" s="350"/>
      <c r="D4238" s="350"/>
      <c r="E4238" s="350"/>
      <c r="F4238" s="350"/>
      <c r="G4238" s="350"/>
      <c r="H4238" s="350"/>
      <c r="I4238" s="350"/>
      <c r="J4238" s="350" t="str">
        <f t="array" ref="J4238">IF(C4238="","",
  IF(LEFT(C4238,4)="2025",
    IFERROR(VLOOKUP(C4238,{'2025'!B:B,'2025'!A:A},2,FALSE),""),
    IF(LEFT(C4238,4)="2026",
      IFERROR(VLOOKUP(C4238,{'2026'!B:B,'2026'!A:A},2,FALSE),""),
      ""
    )
  )
)</f>
        <v/>
      </c>
    </row>
    <row r="4239" ht="22.5" customHeight="1">
      <c r="A4239" s="350"/>
      <c r="B4239" s="350"/>
      <c r="C4239" s="350"/>
      <c r="D4239" s="350"/>
      <c r="E4239" s="350"/>
      <c r="F4239" s="350"/>
      <c r="G4239" s="350"/>
      <c r="H4239" s="350"/>
      <c r="I4239" s="350"/>
      <c r="J4239" s="350" t="str">
        <f t="array" ref="J4239">IF(C4239="","",
  IF(LEFT(C4239,4)="2025",
    IFERROR(VLOOKUP(C4239,{'2025'!B:B,'2025'!A:A},2,FALSE),""),
    IF(LEFT(C4239,4)="2026",
      IFERROR(VLOOKUP(C4239,{'2026'!B:B,'2026'!A:A},2,FALSE),""),
      ""
    )
  )
)</f>
        <v/>
      </c>
    </row>
    <row r="4240" ht="22.5" customHeight="1">
      <c r="A4240" s="350"/>
      <c r="B4240" s="350"/>
      <c r="C4240" s="350"/>
      <c r="D4240" s="350"/>
      <c r="E4240" s="350"/>
      <c r="F4240" s="350"/>
      <c r="G4240" s="350"/>
      <c r="H4240" s="350"/>
      <c r="I4240" s="350"/>
      <c r="J4240" s="350" t="str">
        <f t="array" ref="J4240">IF(C4240="","",
  IF(LEFT(C4240,4)="2025",
    IFERROR(VLOOKUP(C4240,{'2025'!B:B,'2025'!A:A},2,FALSE),""),
    IF(LEFT(C4240,4)="2026",
      IFERROR(VLOOKUP(C4240,{'2026'!B:B,'2026'!A:A},2,FALSE),""),
      ""
    )
  )
)</f>
        <v/>
      </c>
    </row>
    <row r="4241" ht="22.5" customHeight="1">
      <c r="A4241" s="350"/>
      <c r="B4241" s="350"/>
      <c r="C4241" s="350"/>
      <c r="D4241" s="350"/>
      <c r="E4241" s="350"/>
      <c r="F4241" s="350"/>
      <c r="G4241" s="350"/>
      <c r="H4241" s="350"/>
      <c r="I4241" s="350"/>
      <c r="J4241" s="350" t="str">
        <f t="array" ref="J4241">IF(C4241="","",
  IF(LEFT(C4241,4)="2025",
    IFERROR(VLOOKUP(C4241,{'2025'!B:B,'2025'!A:A},2,FALSE),""),
    IF(LEFT(C4241,4)="2026",
      IFERROR(VLOOKUP(C4241,{'2026'!B:B,'2026'!A:A},2,FALSE),""),
      ""
    )
  )
)</f>
        <v/>
      </c>
    </row>
    <row r="4242" ht="22.5" customHeight="1">
      <c r="A4242" s="350"/>
      <c r="B4242" s="350"/>
      <c r="C4242" s="350"/>
      <c r="D4242" s="350"/>
      <c r="E4242" s="350"/>
      <c r="F4242" s="350"/>
      <c r="G4242" s="350"/>
      <c r="H4242" s="350"/>
      <c r="I4242" s="350"/>
      <c r="J4242" s="350" t="str">
        <f t="array" ref="J4242">IF(C4242="","",
  IF(LEFT(C4242,4)="2025",
    IFERROR(VLOOKUP(C4242,{'2025'!B:B,'2025'!A:A},2,FALSE),""),
    IF(LEFT(C4242,4)="2026",
      IFERROR(VLOOKUP(C4242,{'2026'!B:B,'2026'!A:A},2,FALSE),""),
      ""
    )
  )
)</f>
        <v/>
      </c>
    </row>
    <row r="4243" ht="22.5" customHeight="1">
      <c r="A4243" s="350"/>
      <c r="B4243" s="350"/>
      <c r="C4243" s="350"/>
      <c r="D4243" s="350"/>
      <c r="E4243" s="350"/>
      <c r="F4243" s="350"/>
      <c r="G4243" s="350"/>
      <c r="H4243" s="350"/>
      <c r="I4243" s="350"/>
      <c r="J4243" s="350" t="str">
        <f t="array" ref="J4243">IF(C4243="","",
  IF(LEFT(C4243,4)="2025",
    IFERROR(VLOOKUP(C4243,{'2025'!B:B,'2025'!A:A},2,FALSE),""),
    IF(LEFT(C4243,4)="2026",
      IFERROR(VLOOKUP(C4243,{'2026'!B:B,'2026'!A:A},2,FALSE),""),
      ""
    )
  )
)</f>
        <v/>
      </c>
    </row>
    <row r="4244" ht="22.5" customHeight="1">
      <c r="A4244" s="350"/>
      <c r="B4244" s="350"/>
      <c r="C4244" s="350"/>
      <c r="D4244" s="350"/>
      <c r="E4244" s="350"/>
      <c r="F4244" s="350"/>
      <c r="G4244" s="350"/>
      <c r="H4244" s="350"/>
      <c r="I4244" s="350"/>
      <c r="J4244" s="350" t="str">
        <f t="array" ref="J4244">IF(C4244="","",
  IF(LEFT(C4244,4)="2025",
    IFERROR(VLOOKUP(C4244,{'2025'!B:B,'2025'!A:A},2,FALSE),""),
    IF(LEFT(C4244,4)="2026",
      IFERROR(VLOOKUP(C4244,{'2026'!B:B,'2026'!A:A},2,FALSE),""),
      ""
    )
  )
)</f>
        <v/>
      </c>
    </row>
    <row r="4245" ht="22.5" customHeight="1">
      <c r="A4245" s="350"/>
      <c r="B4245" s="350"/>
      <c r="C4245" s="350"/>
      <c r="D4245" s="350"/>
      <c r="E4245" s="350"/>
      <c r="F4245" s="350"/>
      <c r="G4245" s="350"/>
      <c r="H4245" s="350"/>
      <c r="I4245" s="350"/>
      <c r="J4245" s="350" t="str">
        <f t="array" ref="J4245">IF(C4245="","",
  IF(LEFT(C4245,4)="2025",
    IFERROR(VLOOKUP(C4245,{'2025'!B:B,'2025'!A:A},2,FALSE),""),
    IF(LEFT(C4245,4)="2026",
      IFERROR(VLOOKUP(C4245,{'2026'!B:B,'2026'!A:A},2,FALSE),""),
      ""
    )
  )
)</f>
        <v/>
      </c>
    </row>
    <row r="4246" ht="22.5" customHeight="1">
      <c r="A4246" s="350"/>
      <c r="B4246" s="350"/>
      <c r="C4246" s="350"/>
      <c r="D4246" s="350"/>
      <c r="E4246" s="350"/>
      <c r="F4246" s="350"/>
      <c r="G4246" s="350"/>
      <c r="H4246" s="350"/>
      <c r="I4246" s="350"/>
      <c r="J4246" s="350" t="str">
        <f t="array" ref="J4246">IF(C4246="","",
  IF(LEFT(C4246,4)="2025",
    IFERROR(VLOOKUP(C4246,{'2025'!B:B,'2025'!A:A},2,FALSE),""),
    IF(LEFT(C4246,4)="2026",
      IFERROR(VLOOKUP(C4246,{'2026'!B:B,'2026'!A:A},2,FALSE),""),
      ""
    )
  )
)</f>
        <v/>
      </c>
    </row>
    <row r="4247" ht="22.5" customHeight="1">
      <c r="A4247" s="350"/>
      <c r="B4247" s="350"/>
      <c r="C4247" s="350"/>
      <c r="D4247" s="350"/>
      <c r="E4247" s="350"/>
      <c r="F4247" s="350"/>
      <c r="G4247" s="350"/>
      <c r="H4247" s="350"/>
      <c r="I4247" s="350"/>
      <c r="J4247" s="350" t="str">
        <f t="array" ref="J4247">IF(C4247="","",
  IF(LEFT(C4247,4)="2025",
    IFERROR(VLOOKUP(C4247,{'2025'!B:B,'2025'!A:A},2,FALSE),""),
    IF(LEFT(C4247,4)="2026",
      IFERROR(VLOOKUP(C4247,{'2026'!B:B,'2026'!A:A},2,FALSE),""),
      ""
    )
  )
)</f>
        <v/>
      </c>
    </row>
    <row r="4248" ht="22.5" customHeight="1">
      <c r="A4248" s="350"/>
      <c r="B4248" s="350"/>
      <c r="C4248" s="350"/>
      <c r="D4248" s="350"/>
      <c r="E4248" s="350"/>
      <c r="F4248" s="350"/>
      <c r="G4248" s="350"/>
      <c r="H4248" s="350"/>
      <c r="I4248" s="350"/>
      <c r="J4248" s="350" t="str">
        <f t="array" ref="J4248">IF(C4248="","",
  IF(LEFT(C4248,4)="2025",
    IFERROR(VLOOKUP(C4248,{'2025'!B:B,'2025'!A:A},2,FALSE),""),
    IF(LEFT(C4248,4)="2026",
      IFERROR(VLOOKUP(C4248,{'2026'!B:B,'2026'!A:A},2,FALSE),""),
      ""
    )
  )
)</f>
        <v/>
      </c>
    </row>
    <row r="4249" ht="22.5" customHeight="1">
      <c r="A4249" s="350"/>
      <c r="B4249" s="350"/>
      <c r="C4249" s="350"/>
      <c r="D4249" s="350"/>
      <c r="E4249" s="350"/>
      <c r="F4249" s="350"/>
      <c r="G4249" s="350"/>
      <c r="H4249" s="350"/>
      <c r="I4249" s="350"/>
      <c r="J4249" s="350" t="str">
        <f t="array" ref="J4249">IF(C4249="","",
  IF(LEFT(C4249,4)="2025",
    IFERROR(VLOOKUP(C4249,{'2025'!B:B,'2025'!A:A},2,FALSE),""),
    IF(LEFT(C4249,4)="2026",
      IFERROR(VLOOKUP(C4249,{'2026'!B:B,'2026'!A:A},2,FALSE),""),
      ""
    )
  )
)</f>
        <v/>
      </c>
    </row>
    <row r="4250" ht="22.5" customHeight="1">
      <c r="A4250" s="350"/>
      <c r="B4250" s="350"/>
      <c r="C4250" s="350"/>
      <c r="D4250" s="350"/>
      <c r="E4250" s="350"/>
      <c r="F4250" s="350"/>
      <c r="G4250" s="350"/>
      <c r="H4250" s="350"/>
      <c r="I4250" s="350"/>
      <c r="J4250" s="350" t="str">
        <f t="array" ref="J4250">IF(C4250="","",
  IF(LEFT(C4250,4)="2025",
    IFERROR(VLOOKUP(C4250,{'2025'!B:B,'2025'!A:A},2,FALSE),""),
    IF(LEFT(C4250,4)="2026",
      IFERROR(VLOOKUP(C4250,{'2026'!B:B,'2026'!A:A},2,FALSE),""),
      ""
    )
  )
)</f>
        <v/>
      </c>
    </row>
    <row r="4251" ht="22.5" customHeight="1">
      <c r="A4251" s="350"/>
      <c r="B4251" s="350"/>
      <c r="C4251" s="350"/>
      <c r="D4251" s="350"/>
      <c r="E4251" s="350"/>
      <c r="F4251" s="350"/>
      <c r="G4251" s="350"/>
      <c r="H4251" s="350"/>
      <c r="I4251" s="350"/>
      <c r="J4251" s="350" t="str">
        <f t="array" ref="J4251">IF(C4251="","",
  IF(LEFT(C4251,4)="2025",
    IFERROR(VLOOKUP(C4251,{'2025'!B:B,'2025'!A:A},2,FALSE),""),
    IF(LEFT(C4251,4)="2026",
      IFERROR(VLOOKUP(C4251,{'2026'!B:B,'2026'!A:A},2,FALSE),""),
      ""
    )
  )
)</f>
        <v/>
      </c>
    </row>
    <row r="4252" ht="22.5" customHeight="1">
      <c r="A4252" s="350"/>
      <c r="B4252" s="350"/>
      <c r="C4252" s="350"/>
      <c r="D4252" s="350"/>
      <c r="E4252" s="350"/>
      <c r="F4252" s="350"/>
      <c r="G4252" s="350"/>
      <c r="H4252" s="350"/>
      <c r="I4252" s="350"/>
      <c r="J4252" s="350" t="str">
        <f t="array" ref="J4252">IF(C4252="","",
  IF(LEFT(C4252,4)="2025",
    IFERROR(VLOOKUP(C4252,{'2025'!B:B,'2025'!A:A},2,FALSE),""),
    IF(LEFT(C4252,4)="2026",
      IFERROR(VLOOKUP(C4252,{'2026'!B:B,'2026'!A:A},2,FALSE),""),
      ""
    )
  )
)</f>
        <v/>
      </c>
    </row>
    <row r="4253" ht="22.5" customHeight="1">
      <c r="A4253" s="350"/>
      <c r="B4253" s="350"/>
      <c r="C4253" s="350"/>
      <c r="D4253" s="350"/>
      <c r="E4253" s="350"/>
      <c r="F4253" s="350"/>
      <c r="G4253" s="350"/>
      <c r="H4253" s="350"/>
      <c r="I4253" s="350"/>
      <c r="J4253" s="350" t="str">
        <f t="array" ref="J4253">IF(C4253="","",
  IF(LEFT(C4253,4)="2025",
    IFERROR(VLOOKUP(C4253,{'2025'!B:B,'2025'!A:A},2,FALSE),""),
    IF(LEFT(C4253,4)="2026",
      IFERROR(VLOOKUP(C4253,{'2026'!B:B,'2026'!A:A},2,FALSE),""),
      ""
    )
  )
)</f>
        <v/>
      </c>
    </row>
    <row r="4254" ht="22.5" customHeight="1">
      <c r="A4254" s="350"/>
      <c r="B4254" s="350"/>
      <c r="C4254" s="350"/>
      <c r="D4254" s="350"/>
      <c r="E4254" s="350"/>
      <c r="F4254" s="350"/>
      <c r="G4254" s="350"/>
      <c r="H4254" s="350"/>
      <c r="I4254" s="350"/>
      <c r="J4254" s="350" t="str">
        <f t="array" ref="J4254">IF(C4254="","",
  IF(LEFT(C4254,4)="2025",
    IFERROR(VLOOKUP(C4254,{'2025'!B:B,'2025'!A:A},2,FALSE),""),
    IF(LEFT(C4254,4)="2026",
      IFERROR(VLOOKUP(C4254,{'2026'!B:B,'2026'!A:A},2,FALSE),""),
      ""
    )
  )
)</f>
        <v/>
      </c>
    </row>
    <row r="4255" ht="22.5" customHeight="1">
      <c r="A4255" s="350"/>
      <c r="B4255" s="350"/>
      <c r="C4255" s="350"/>
      <c r="D4255" s="350"/>
      <c r="E4255" s="350"/>
      <c r="F4255" s="350"/>
      <c r="G4255" s="350"/>
      <c r="H4255" s="350"/>
      <c r="I4255" s="350"/>
      <c r="J4255" s="350" t="str">
        <f t="array" ref="J4255">IF(C4255="","",
  IF(LEFT(C4255,4)="2025",
    IFERROR(VLOOKUP(C4255,{'2025'!B:B,'2025'!A:A},2,FALSE),""),
    IF(LEFT(C4255,4)="2026",
      IFERROR(VLOOKUP(C4255,{'2026'!B:B,'2026'!A:A},2,FALSE),""),
      ""
    )
  )
)</f>
        <v/>
      </c>
    </row>
    <row r="4256" ht="22.5" customHeight="1">
      <c r="A4256" s="350"/>
      <c r="B4256" s="350"/>
      <c r="C4256" s="350"/>
      <c r="D4256" s="350"/>
      <c r="E4256" s="350"/>
      <c r="F4256" s="350"/>
      <c r="G4256" s="350"/>
      <c r="H4256" s="350"/>
      <c r="I4256" s="350"/>
      <c r="J4256" s="350" t="str">
        <f t="array" ref="J4256">IF(C4256="","",
  IF(LEFT(C4256,4)="2025",
    IFERROR(VLOOKUP(C4256,{'2025'!B:B,'2025'!A:A},2,FALSE),""),
    IF(LEFT(C4256,4)="2026",
      IFERROR(VLOOKUP(C4256,{'2026'!B:B,'2026'!A:A},2,FALSE),""),
      ""
    )
  )
)</f>
        <v/>
      </c>
    </row>
    <row r="4257" ht="22.5" customHeight="1">
      <c r="A4257" s="350"/>
      <c r="B4257" s="350"/>
      <c r="C4257" s="350"/>
      <c r="D4257" s="350"/>
      <c r="E4257" s="350"/>
      <c r="F4257" s="350"/>
      <c r="G4257" s="350"/>
      <c r="H4257" s="350"/>
      <c r="I4257" s="350"/>
      <c r="J4257" s="350" t="str">
        <f t="array" ref="J4257">IF(C4257="","",
  IF(LEFT(C4257,4)="2025",
    IFERROR(VLOOKUP(C4257,{'2025'!B:B,'2025'!A:A},2,FALSE),""),
    IF(LEFT(C4257,4)="2026",
      IFERROR(VLOOKUP(C4257,{'2026'!B:B,'2026'!A:A},2,FALSE),""),
      ""
    )
  )
)</f>
        <v/>
      </c>
    </row>
    <row r="4258" ht="22.5" customHeight="1">
      <c r="A4258" s="350"/>
      <c r="B4258" s="350"/>
      <c r="C4258" s="350"/>
      <c r="D4258" s="350"/>
      <c r="E4258" s="350"/>
      <c r="F4258" s="350"/>
      <c r="G4258" s="350"/>
      <c r="H4258" s="350"/>
      <c r="I4258" s="350"/>
      <c r="J4258" s="350" t="str">
        <f t="array" ref="J4258">IF(C4258="","",
  IF(LEFT(C4258,4)="2025",
    IFERROR(VLOOKUP(C4258,{'2025'!B:B,'2025'!A:A},2,FALSE),""),
    IF(LEFT(C4258,4)="2026",
      IFERROR(VLOOKUP(C4258,{'2026'!B:B,'2026'!A:A},2,FALSE),""),
      ""
    )
  )
)</f>
        <v/>
      </c>
    </row>
    <row r="4259" ht="22.5" customHeight="1">
      <c r="A4259" s="350"/>
      <c r="B4259" s="350"/>
      <c r="C4259" s="350"/>
      <c r="D4259" s="350"/>
      <c r="E4259" s="350"/>
      <c r="F4259" s="350"/>
      <c r="G4259" s="350"/>
      <c r="H4259" s="350"/>
      <c r="I4259" s="350"/>
      <c r="J4259" s="350" t="str">
        <f t="array" ref="J4259">IF(C4259="","",
  IF(LEFT(C4259,4)="2025",
    IFERROR(VLOOKUP(C4259,{'2025'!B:B,'2025'!A:A},2,FALSE),""),
    IF(LEFT(C4259,4)="2026",
      IFERROR(VLOOKUP(C4259,{'2026'!B:B,'2026'!A:A},2,FALSE),""),
      ""
    )
  )
)</f>
        <v/>
      </c>
    </row>
    <row r="4260" ht="22.5" customHeight="1">
      <c r="A4260" s="350"/>
      <c r="B4260" s="350"/>
      <c r="C4260" s="350"/>
      <c r="D4260" s="350"/>
      <c r="E4260" s="350"/>
      <c r="F4260" s="350"/>
      <c r="G4260" s="350"/>
      <c r="H4260" s="350"/>
      <c r="I4260" s="350"/>
      <c r="J4260" s="350" t="str">
        <f t="array" ref="J4260">IF(C4260="","",
  IF(LEFT(C4260,4)="2025",
    IFERROR(VLOOKUP(C4260,{'2025'!B:B,'2025'!A:A},2,FALSE),""),
    IF(LEFT(C4260,4)="2026",
      IFERROR(VLOOKUP(C4260,{'2026'!B:B,'2026'!A:A},2,FALSE),""),
      ""
    )
  )
)</f>
        <v/>
      </c>
    </row>
    <row r="4261" ht="22.5" customHeight="1">
      <c r="A4261" s="350"/>
      <c r="B4261" s="350"/>
      <c r="C4261" s="350"/>
      <c r="D4261" s="350"/>
      <c r="E4261" s="350"/>
      <c r="F4261" s="350"/>
      <c r="G4261" s="350"/>
      <c r="H4261" s="350"/>
      <c r="I4261" s="350"/>
      <c r="J4261" s="350" t="str">
        <f t="array" ref="J4261">IF(C4261="","",
  IF(LEFT(C4261,4)="2025",
    IFERROR(VLOOKUP(C4261,{'2025'!B:B,'2025'!A:A},2,FALSE),""),
    IF(LEFT(C4261,4)="2026",
      IFERROR(VLOOKUP(C4261,{'2026'!B:B,'2026'!A:A},2,FALSE),""),
      ""
    )
  )
)</f>
        <v/>
      </c>
    </row>
    <row r="4262" ht="22.5" customHeight="1">
      <c r="A4262" s="350"/>
      <c r="B4262" s="350"/>
      <c r="C4262" s="350"/>
      <c r="D4262" s="350"/>
      <c r="E4262" s="350"/>
      <c r="F4262" s="350"/>
      <c r="G4262" s="350"/>
      <c r="H4262" s="350"/>
      <c r="I4262" s="350"/>
      <c r="J4262" s="350" t="str">
        <f t="array" ref="J4262">IF(C4262="","",
  IF(LEFT(C4262,4)="2025",
    IFERROR(VLOOKUP(C4262,{'2025'!B:B,'2025'!A:A},2,FALSE),""),
    IF(LEFT(C4262,4)="2026",
      IFERROR(VLOOKUP(C4262,{'2026'!B:B,'2026'!A:A},2,FALSE),""),
      ""
    )
  )
)</f>
        <v/>
      </c>
    </row>
    <row r="4263" ht="22.5" customHeight="1">
      <c r="A4263" s="350"/>
      <c r="B4263" s="350"/>
      <c r="C4263" s="350"/>
      <c r="D4263" s="350"/>
      <c r="E4263" s="350"/>
      <c r="F4263" s="350"/>
      <c r="G4263" s="350"/>
      <c r="H4263" s="350"/>
      <c r="I4263" s="350"/>
      <c r="J4263" s="350" t="str">
        <f t="array" ref="J4263">IF(C4263="","",
  IF(LEFT(C4263,4)="2025",
    IFERROR(VLOOKUP(C4263,{'2025'!B:B,'2025'!A:A},2,FALSE),""),
    IF(LEFT(C4263,4)="2026",
      IFERROR(VLOOKUP(C4263,{'2026'!B:B,'2026'!A:A},2,FALSE),""),
      ""
    )
  )
)</f>
        <v/>
      </c>
    </row>
    <row r="4264" ht="22.5" customHeight="1">
      <c r="A4264" s="350"/>
      <c r="B4264" s="350"/>
      <c r="C4264" s="350"/>
      <c r="D4264" s="350"/>
      <c r="E4264" s="350"/>
      <c r="F4264" s="350"/>
      <c r="G4264" s="350"/>
      <c r="H4264" s="350"/>
      <c r="I4264" s="350"/>
      <c r="J4264" s="350" t="str">
        <f t="array" ref="J4264">IF(C4264="","",
  IF(LEFT(C4264,4)="2025",
    IFERROR(VLOOKUP(C4264,{'2025'!B:B,'2025'!A:A},2,FALSE),""),
    IF(LEFT(C4264,4)="2026",
      IFERROR(VLOOKUP(C4264,{'2026'!B:B,'2026'!A:A},2,FALSE),""),
      ""
    )
  )
)</f>
        <v/>
      </c>
    </row>
    <row r="4265" ht="22.5" customHeight="1">
      <c r="A4265" s="350"/>
      <c r="B4265" s="350"/>
      <c r="C4265" s="350"/>
      <c r="D4265" s="350"/>
      <c r="E4265" s="350"/>
      <c r="F4265" s="350"/>
      <c r="G4265" s="350"/>
      <c r="H4265" s="350"/>
      <c r="I4265" s="350"/>
      <c r="J4265" s="350" t="str">
        <f t="array" ref="J4265">IF(C4265="","",
  IF(LEFT(C4265,4)="2025",
    IFERROR(VLOOKUP(C4265,{'2025'!B:B,'2025'!A:A},2,FALSE),""),
    IF(LEFT(C4265,4)="2026",
      IFERROR(VLOOKUP(C4265,{'2026'!B:B,'2026'!A:A},2,FALSE),""),
      ""
    )
  )
)</f>
        <v/>
      </c>
    </row>
    <row r="4266" ht="22.5" customHeight="1">
      <c r="A4266" s="350"/>
      <c r="B4266" s="350"/>
      <c r="C4266" s="350"/>
      <c r="D4266" s="350"/>
      <c r="E4266" s="350"/>
      <c r="F4266" s="350"/>
      <c r="G4266" s="350"/>
      <c r="H4266" s="350"/>
      <c r="I4266" s="350"/>
      <c r="J4266" s="350" t="str">
        <f t="array" ref="J4266">IF(C4266="","",
  IF(LEFT(C4266,4)="2025",
    IFERROR(VLOOKUP(C4266,{'2025'!B:B,'2025'!A:A},2,FALSE),""),
    IF(LEFT(C4266,4)="2026",
      IFERROR(VLOOKUP(C4266,{'2026'!B:B,'2026'!A:A},2,FALSE),""),
      ""
    )
  )
)</f>
        <v/>
      </c>
    </row>
    <row r="4267" ht="22.5" customHeight="1">
      <c r="A4267" s="350"/>
      <c r="B4267" s="350"/>
      <c r="C4267" s="350"/>
      <c r="D4267" s="350"/>
      <c r="E4267" s="350"/>
      <c r="F4267" s="350"/>
      <c r="G4267" s="350"/>
      <c r="H4267" s="350"/>
      <c r="I4267" s="350"/>
      <c r="J4267" s="350" t="str">
        <f t="array" ref="J4267">IF(C4267="","",
  IF(LEFT(C4267,4)="2025",
    IFERROR(VLOOKUP(C4267,{'2025'!B:B,'2025'!A:A},2,FALSE),""),
    IF(LEFT(C4267,4)="2026",
      IFERROR(VLOOKUP(C4267,{'2026'!B:B,'2026'!A:A},2,FALSE),""),
      ""
    )
  )
)</f>
        <v/>
      </c>
    </row>
    <row r="4268" ht="22.5" customHeight="1">
      <c r="A4268" s="350"/>
      <c r="B4268" s="350"/>
      <c r="C4268" s="350"/>
      <c r="D4268" s="350"/>
      <c r="E4268" s="350"/>
      <c r="F4268" s="350"/>
      <c r="G4268" s="350"/>
      <c r="H4268" s="350"/>
      <c r="I4268" s="350"/>
      <c r="J4268" s="350" t="str">
        <f t="array" ref="J4268">IF(C4268="","",
  IF(LEFT(C4268,4)="2025",
    IFERROR(VLOOKUP(C4268,{'2025'!B:B,'2025'!A:A},2,FALSE),""),
    IF(LEFT(C4268,4)="2026",
      IFERROR(VLOOKUP(C4268,{'2026'!B:B,'2026'!A:A},2,FALSE),""),
      ""
    )
  )
)</f>
        <v/>
      </c>
    </row>
    <row r="4269" ht="22.5" customHeight="1">
      <c r="A4269" s="350"/>
      <c r="B4269" s="350"/>
      <c r="C4269" s="350"/>
      <c r="D4269" s="350"/>
      <c r="E4269" s="350"/>
      <c r="F4269" s="350"/>
      <c r="G4269" s="350"/>
      <c r="H4269" s="350"/>
      <c r="I4269" s="350"/>
      <c r="J4269" s="350" t="str">
        <f t="array" ref="J4269">IF(C4269="","",
  IF(LEFT(C4269,4)="2025",
    IFERROR(VLOOKUP(C4269,{'2025'!B:B,'2025'!A:A},2,FALSE),""),
    IF(LEFT(C4269,4)="2026",
      IFERROR(VLOOKUP(C4269,{'2026'!B:B,'2026'!A:A},2,FALSE),""),
      ""
    )
  )
)</f>
        <v/>
      </c>
    </row>
    <row r="4270" ht="22.5" customHeight="1">
      <c r="A4270" s="350"/>
      <c r="B4270" s="350"/>
      <c r="C4270" s="350"/>
      <c r="D4270" s="350"/>
      <c r="E4270" s="350"/>
      <c r="F4270" s="350"/>
      <c r="G4270" s="350"/>
      <c r="H4270" s="350"/>
      <c r="I4270" s="350"/>
      <c r="J4270" s="350" t="str">
        <f t="array" ref="J4270">IF(C4270="","",
  IF(LEFT(C4270,4)="2025",
    IFERROR(VLOOKUP(C4270,{'2025'!B:B,'2025'!A:A},2,FALSE),""),
    IF(LEFT(C4270,4)="2026",
      IFERROR(VLOOKUP(C4270,{'2026'!B:B,'2026'!A:A},2,FALSE),""),
      ""
    )
  )
)</f>
        <v/>
      </c>
    </row>
    <row r="4271" ht="22.5" customHeight="1">
      <c r="A4271" s="350"/>
      <c r="B4271" s="350"/>
      <c r="C4271" s="350"/>
      <c r="D4271" s="350"/>
      <c r="E4271" s="350"/>
      <c r="F4271" s="350"/>
      <c r="G4271" s="350"/>
      <c r="H4271" s="350"/>
      <c r="I4271" s="350"/>
      <c r="J4271" s="350" t="str">
        <f t="array" ref="J4271">IF(C4271="","",
  IF(LEFT(C4271,4)="2025",
    IFERROR(VLOOKUP(C4271,{'2025'!B:B,'2025'!A:A},2,FALSE),""),
    IF(LEFT(C4271,4)="2026",
      IFERROR(VLOOKUP(C4271,{'2026'!B:B,'2026'!A:A},2,FALSE),""),
      ""
    )
  )
)</f>
        <v/>
      </c>
    </row>
    <row r="4272" ht="22.5" customHeight="1">
      <c r="A4272" s="350"/>
      <c r="B4272" s="350"/>
      <c r="C4272" s="350"/>
      <c r="D4272" s="350"/>
      <c r="E4272" s="350"/>
      <c r="F4272" s="350"/>
      <c r="G4272" s="350"/>
      <c r="H4272" s="350"/>
      <c r="I4272" s="350"/>
      <c r="J4272" s="350" t="str">
        <f t="array" ref="J4272">IF(C4272="","",
  IF(LEFT(C4272,4)="2025",
    IFERROR(VLOOKUP(C4272,{'2025'!B:B,'2025'!A:A},2,FALSE),""),
    IF(LEFT(C4272,4)="2026",
      IFERROR(VLOOKUP(C4272,{'2026'!B:B,'2026'!A:A},2,FALSE),""),
      ""
    )
  )
)</f>
        <v/>
      </c>
    </row>
    <row r="4273" ht="22.5" customHeight="1">
      <c r="A4273" s="350"/>
      <c r="B4273" s="350"/>
      <c r="C4273" s="350"/>
      <c r="D4273" s="350"/>
      <c r="E4273" s="350"/>
      <c r="F4273" s="350"/>
      <c r="G4273" s="350"/>
      <c r="H4273" s="350"/>
      <c r="I4273" s="350"/>
      <c r="J4273" s="350" t="str">
        <f t="array" ref="J4273">IF(C4273="","",
  IF(LEFT(C4273,4)="2025",
    IFERROR(VLOOKUP(C4273,{'2025'!B:B,'2025'!A:A},2,FALSE),""),
    IF(LEFT(C4273,4)="2026",
      IFERROR(VLOOKUP(C4273,{'2026'!B:B,'2026'!A:A},2,FALSE),""),
      ""
    )
  )
)</f>
        <v/>
      </c>
    </row>
    <row r="4274" ht="22.5" customHeight="1">
      <c r="A4274" s="350"/>
      <c r="B4274" s="350"/>
      <c r="C4274" s="350"/>
      <c r="D4274" s="350"/>
      <c r="E4274" s="350"/>
      <c r="F4274" s="350"/>
      <c r="G4274" s="350"/>
      <c r="H4274" s="350"/>
      <c r="I4274" s="350"/>
      <c r="J4274" s="350" t="str">
        <f t="array" ref="J4274">IF(C4274="","",
  IF(LEFT(C4274,4)="2025",
    IFERROR(VLOOKUP(C4274,{'2025'!B:B,'2025'!A:A},2,FALSE),""),
    IF(LEFT(C4274,4)="2026",
      IFERROR(VLOOKUP(C4274,{'2026'!B:B,'2026'!A:A},2,FALSE),""),
      ""
    )
  )
)</f>
        <v/>
      </c>
    </row>
    <row r="4275" ht="22.5" customHeight="1">
      <c r="A4275" s="350"/>
      <c r="B4275" s="350"/>
      <c r="C4275" s="350"/>
      <c r="D4275" s="350"/>
      <c r="E4275" s="350"/>
      <c r="F4275" s="350"/>
      <c r="G4275" s="350"/>
      <c r="H4275" s="350"/>
      <c r="I4275" s="350"/>
      <c r="J4275" s="350" t="str">
        <f t="array" ref="J4275">IF(C4275="","",
  IF(LEFT(C4275,4)="2025",
    IFERROR(VLOOKUP(C4275,{'2025'!B:B,'2025'!A:A},2,FALSE),""),
    IF(LEFT(C4275,4)="2026",
      IFERROR(VLOOKUP(C4275,{'2026'!B:B,'2026'!A:A},2,FALSE),""),
      ""
    )
  )
)</f>
        <v/>
      </c>
    </row>
    <row r="4276" ht="22.5" customHeight="1">
      <c r="A4276" s="350"/>
      <c r="B4276" s="350"/>
      <c r="C4276" s="350"/>
      <c r="D4276" s="350"/>
      <c r="E4276" s="350"/>
      <c r="F4276" s="350"/>
      <c r="G4276" s="350"/>
      <c r="H4276" s="350"/>
      <c r="I4276" s="350"/>
      <c r="J4276" s="350" t="str">
        <f t="array" ref="J4276">IF(C4276="","",
  IF(LEFT(C4276,4)="2025",
    IFERROR(VLOOKUP(C4276,{'2025'!B:B,'2025'!A:A},2,FALSE),""),
    IF(LEFT(C4276,4)="2026",
      IFERROR(VLOOKUP(C4276,{'2026'!B:B,'2026'!A:A},2,FALSE),""),
      ""
    )
  )
)</f>
        <v/>
      </c>
    </row>
    <row r="4277" ht="22.5" customHeight="1">
      <c r="A4277" s="350"/>
      <c r="B4277" s="350"/>
      <c r="C4277" s="350"/>
      <c r="D4277" s="350"/>
      <c r="E4277" s="350"/>
      <c r="F4277" s="350"/>
      <c r="G4277" s="350"/>
      <c r="H4277" s="350"/>
      <c r="I4277" s="350"/>
      <c r="J4277" s="350" t="str">
        <f t="array" ref="J4277">IF(C4277="","",
  IF(LEFT(C4277,4)="2025",
    IFERROR(VLOOKUP(C4277,{'2025'!B:B,'2025'!A:A},2,FALSE),""),
    IF(LEFT(C4277,4)="2026",
      IFERROR(VLOOKUP(C4277,{'2026'!B:B,'2026'!A:A},2,FALSE),""),
      ""
    )
  )
)</f>
        <v/>
      </c>
    </row>
    <row r="4278" ht="22.5" customHeight="1">
      <c r="A4278" s="350"/>
      <c r="B4278" s="350"/>
      <c r="C4278" s="350"/>
      <c r="D4278" s="350"/>
      <c r="E4278" s="350"/>
      <c r="F4278" s="350"/>
      <c r="G4278" s="350"/>
      <c r="H4278" s="350"/>
      <c r="I4278" s="350"/>
      <c r="J4278" s="350" t="str">
        <f t="array" ref="J4278">IF(C4278="","",
  IF(LEFT(C4278,4)="2025",
    IFERROR(VLOOKUP(C4278,{'2025'!B:B,'2025'!A:A},2,FALSE),""),
    IF(LEFT(C4278,4)="2026",
      IFERROR(VLOOKUP(C4278,{'2026'!B:B,'2026'!A:A},2,FALSE),""),
      ""
    )
  )
)</f>
        <v/>
      </c>
    </row>
    <row r="4279" ht="22.5" customHeight="1">
      <c r="A4279" s="350"/>
      <c r="B4279" s="350"/>
      <c r="C4279" s="350"/>
      <c r="D4279" s="350"/>
      <c r="E4279" s="350"/>
      <c r="F4279" s="350"/>
      <c r="G4279" s="350"/>
      <c r="H4279" s="350"/>
      <c r="I4279" s="350"/>
      <c r="J4279" s="350" t="str">
        <f t="array" ref="J4279">IF(C4279="","",
  IF(LEFT(C4279,4)="2025",
    IFERROR(VLOOKUP(C4279,{'2025'!B:B,'2025'!A:A},2,FALSE),""),
    IF(LEFT(C4279,4)="2026",
      IFERROR(VLOOKUP(C4279,{'2026'!B:B,'2026'!A:A},2,FALSE),""),
      ""
    )
  )
)</f>
        <v/>
      </c>
    </row>
    <row r="4280" ht="22.5" customHeight="1">
      <c r="A4280" s="350"/>
      <c r="B4280" s="350"/>
      <c r="C4280" s="350"/>
      <c r="D4280" s="350"/>
      <c r="E4280" s="350"/>
      <c r="F4280" s="350"/>
      <c r="G4280" s="350"/>
      <c r="H4280" s="350"/>
      <c r="I4280" s="350"/>
      <c r="J4280" s="350" t="str">
        <f t="array" ref="J4280">IF(C4280="","",
  IF(LEFT(C4280,4)="2025",
    IFERROR(VLOOKUP(C4280,{'2025'!B:B,'2025'!A:A},2,FALSE),""),
    IF(LEFT(C4280,4)="2026",
      IFERROR(VLOOKUP(C4280,{'2026'!B:B,'2026'!A:A},2,FALSE),""),
      ""
    )
  )
)</f>
        <v/>
      </c>
    </row>
    <row r="4281" ht="22.5" customHeight="1">
      <c r="A4281" s="350"/>
      <c r="B4281" s="350"/>
      <c r="C4281" s="350"/>
      <c r="D4281" s="350"/>
      <c r="E4281" s="350"/>
      <c r="F4281" s="350"/>
      <c r="G4281" s="350"/>
      <c r="H4281" s="350"/>
      <c r="I4281" s="350"/>
      <c r="J4281" s="350" t="str">
        <f t="array" ref="J4281">IF(C4281="","",
  IF(LEFT(C4281,4)="2025",
    IFERROR(VLOOKUP(C4281,{'2025'!B:B,'2025'!A:A},2,FALSE),""),
    IF(LEFT(C4281,4)="2026",
      IFERROR(VLOOKUP(C4281,{'2026'!B:B,'2026'!A:A},2,FALSE),""),
      ""
    )
  )
)</f>
        <v/>
      </c>
    </row>
    <row r="4282" ht="22.5" customHeight="1">
      <c r="A4282" s="350"/>
      <c r="B4282" s="350"/>
      <c r="C4282" s="350"/>
      <c r="D4282" s="350"/>
      <c r="E4282" s="350"/>
      <c r="F4282" s="350"/>
      <c r="G4282" s="350"/>
      <c r="H4282" s="350"/>
      <c r="I4282" s="350"/>
      <c r="J4282" s="350" t="str">
        <f t="array" ref="J4282">IF(C4282="","",
  IF(LEFT(C4282,4)="2025",
    IFERROR(VLOOKUP(C4282,{'2025'!B:B,'2025'!A:A},2,FALSE),""),
    IF(LEFT(C4282,4)="2026",
      IFERROR(VLOOKUP(C4282,{'2026'!B:B,'2026'!A:A},2,FALSE),""),
      ""
    )
  )
)</f>
        <v/>
      </c>
    </row>
    <row r="4283" ht="22.5" customHeight="1">
      <c r="A4283" s="350"/>
      <c r="B4283" s="350"/>
      <c r="C4283" s="350"/>
      <c r="D4283" s="350"/>
      <c r="E4283" s="350"/>
      <c r="F4283" s="350"/>
      <c r="G4283" s="350"/>
      <c r="H4283" s="350"/>
      <c r="I4283" s="350"/>
      <c r="J4283" s="350" t="str">
        <f t="array" ref="J4283">IF(C4283="","",
  IF(LEFT(C4283,4)="2025",
    IFERROR(VLOOKUP(C4283,{'2025'!B:B,'2025'!A:A},2,FALSE),""),
    IF(LEFT(C4283,4)="2026",
      IFERROR(VLOOKUP(C4283,{'2026'!B:B,'2026'!A:A},2,FALSE),""),
      ""
    )
  )
)</f>
        <v/>
      </c>
    </row>
    <row r="4284" ht="22.5" customHeight="1">
      <c r="A4284" s="350"/>
      <c r="B4284" s="350"/>
      <c r="C4284" s="350"/>
      <c r="D4284" s="350"/>
      <c r="E4284" s="350"/>
      <c r="F4284" s="350"/>
      <c r="G4284" s="350"/>
      <c r="H4284" s="350"/>
      <c r="I4284" s="350"/>
      <c r="J4284" s="350" t="str">
        <f t="array" ref="J4284">IF(C4284="","",
  IF(LEFT(C4284,4)="2025",
    IFERROR(VLOOKUP(C4284,{'2025'!B:B,'2025'!A:A},2,FALSE),""),
    IF(LEFT(C4284,4)="2026",
      IFERROR(VLOOKUP(C4284,{'2026'!B:B,'2026'!A:A},2,FALSE),""),
      ""
    )
  )
)</f>
        <v/>
      </c>
    </row>
    <row r="4285" ht="22.5" customHeight="1">
      <c r="A4285" s="350"/>
      <c r="B4285" s="350"/>
      <c r="C4285" s="350"/>
      <c r="D4285" s="350"/>
      <c r="E4285" s="350"/>
      <c r="F4285" s="350"/>
      <c r="G4285" s="350"/>
      <c r="H4285" s="350"/>
      <c r="I4285" s="350"/>
      <c r="J4285" s="350" t="str">
        <f t="array" ref="J4285">IF(C4285="","",
  IF(LEFT(C4285,4)="2025",
    IFERROR(VLOOKUP(C4285,{'2025'!B:B,'2025'!A:A},2,FALSE),""),
    IF(LEFT(C4285,4)="2026",
      IFERROR(VLOOKUP(C4285,{'2026'!B:B,'2026'!A:A},2,FALSE),""),
      ""
    )
  )
)</f>
        <v/>
      </c>
    </row>
    <row r="4286" ht="22.5" customHeight="1">
      <c r="A4286" s="350"/>
      <c r="B4286" s="350"/>
      <c r="C4286" s="350"/>
      <c r="D4286" s="350"/>
      <c r="E4286" s="350"/>
      <c r="F4286" s="350"/>
      <c r="G4286" s="350"/>
      <c r="H4286" s="350"/>
      <c r="I4286" s="350"/>
      <c r="J4286" s="350" t="str">
        <f t="array" ref="J4286">IF(C4286="","",
  IF(LEFT(C4286,4)="2025",
    IFERROR(VLOOKUP(C4286,{'2025'!B:B,'2025'!A:A},2,FALSE),""),
    IF(LEFT(C4286,4)="2026",
      IFERROR(VLOOKUP(C4286,{'2026'!B:B,'2026'!A:A},2,FALSE),""),
      ""
    )
  )
)</f>
        <v/>
      </c>
    </row>
    <row r="4287" ht="22.5" customHeight="1">
      <c r="A4287" s="350"/>
      <c r="B4287" s="350"/>
      <c r="C4287" s="350"/>
      <c r="D4287" s="350"/>
      <c r="E4287" s="350"/>
      <c r="F4287" s="350"/>
      <c r="G4287" s="350"/>
      <c r="H4287" s="350"/>
      <c r="I4287" s="350"/>
      <c r="J4287" s="350" t="str">
        <f t="array" ref="J4287">IF(C4287="","",
  IF(LEFT(C4287,4)="2025",
    IFERROR(VLOOKUP(C4287,{'2025'!B:B,'2025'!A:A},2,FALSE),""),
    IF(LEFT(C4287,4)="2026",
      IFERROR(VLOOKUP(C4287,{'2026'!B:B,'2026'!A:A},2,FALSE),""),
      ""
    )
  )
)</f>
        <v/>
      </c>
    </row>
    <row r="4288" ht="22.5" customHeight="1">
      <c r="A4288" s="350"/>
      <c r="B4288" s="350"/>
      <c r="C4288" s="350"/>
      <c r="D4288" s="350"/>
      <c r="E4288" s="350"/>
      <c r="F4288" s="350"/>
      <c r="G4288" s="350"/>
      <c r="H4288" s="350"/>
      <c r="I4288" s="350"/>
      <c r="J4288" s="350" t="str">
        <f t="array" ref="J4288">IF(C4288="","",
  IF(LEFT(C4288,4)="2025",
    IFERROR(VLOOKUP(C4288,{'2025'!B:B,'2025'!A:A},2,FALSE),""),
    IF(LEFT(C4288,4)="2026",
      IFERROR(VLOOKUP(C4288,{'2026'!B:B,'2026'!A:A},2,FALSE),""),
      ""
    )
  )
)</f>
        <v/>
      </c>
    </row>
    <row r="4289" ht="22.5" customHeight="1">
      <c r="A4289" s="350"/>
      <c r="B4289" s="350"/>
      <c r="C4289" s="350"/>
      <c r="D4289" s="350"/>
      <c r="E4289" s="350"/>
      <c r="F4289" s="350"/>
      <c r="G4289" s="350"/>
      <c r="H4289" s="350"/>
      <c r="I4289" s="350"/>
      <c r="J4289" s="350" t="str">
        <f t="array" ref="J4289">IF(C4289="","",
  IF(LEFT(C4289,4)="2025",
    IFERROR(VLOOKUP(C4289,{'2025'!B:B,'2025'!A:A},2,FALSE),""),
    IF(LEFT(C4289,4)="2026",
      IFERROR(VLOOKUP(C4289,{'2026'!B:B,'2026'!A:A},2,FALSE),""),
      ""
    )
  )
)</f>
        <v/>
      </c>
    </row>
    <row r="4290" ht="22.5" customHeight="1">
      <c r="A4290" s="350"/>
      <c r="B4290" s="350"/>
      <c r="C4290" s="350"/>
      <c r="D4290" s="350"/>
      <c r="E4290" s="350"/>
      <c r="F4290" s="350"/>
      <c r="G4290" s="350"/>
      <c r="H4290" s="350"/>
      <c r="I4290" s="350"/>
      <c r="J4290" s="350" t="str">
        <f t="array" ref="J4290">IF(C4290="","",
  IF(LEFT(C4290,4)="2025",
    IFERROR(VLOOKUP(C4290,{'2025'!B:B,'2025'!A:A},2,FALSE),""),
    IF(LEFT(C4290,4)="2026",
      IFERROR(VLOOKUP(C4290,{'2026'!B:B,'2026'!A:A},2,FALSE),""),
      ""
    )
  )
)</f>
        <v/>
      </c>
    </row>
    <row r="4291" ht="22.5" customHeight="1">
      <c r="A4291" s="350"/>
      <c r="B4291" s="350"/>
      <c r="C4291" s="350"/>
      <c r="D4291" s="350"/>
      <c r="E4291" s="350"/>
      <c r="F4291" s="350"/>
      <c r="G4291" s="350"/>
      <c r="H4291" s="350"/>
      <c r="I4291" s="350"/>
      <c r="J4291" s="350" t="str">
        <f t="array" ref="J4291">IF(C4291="","",
  IF(LEFT(C4291,4)="2025",
    IFERROR(VLOOKUP(C4291,{'2025'!B:B,'2025'!A:A},2,FALSE),""),
    IF(LEFT(C4291,4)="2026",
      IFERROR(VLOOKUP(C4291,{'2026'!B:B,'2026'!A:A},2,FALSE),""),
      ""
    )
  )
)</f>
        <v/>
      </c>
    </row>
    <row r="4292" ht="22.5" customHeight="1">
      <c r="A4292" s="350"/>
      <c r="B4292" s="350"/>
      <c r="C4292" s="350"/>
      <c r="D4292" s="350"/>
      <c r="E4292" s="350"/>
      <c r="F4292" s="350"/>
      <c r="G4292" s="350"/>
      <c r="H4292" s="350"/>
      <c r="I4292" s="350"/>
      <c r="J4292" s="350" t="str">
        <f t="array" ref="J4292">IF(C4292="","",
  IF(LEFT(C4292,4)="2025",
    IFERROR(VLOOKUP(C4292,{'2025'!B:B,'2025'!A:A},2,FALSE),""),
    IF(LEFT(C4292,4)="2026",
      IFERROR(VLOOKUP(C4292,{'2026'!B:B,'2026'!A:A},2,FALSE),""),
      ""
    )
  )
)</f>
        <v/>
      </c>
    </row>
    <row r="4293" ht="22.5" customHeight="1">
      <c r="A4293" s="350"/>
      <c r="B4293" s="350"/>
      <c r="C4293" s="350"/>
      <c r="D4293" s="350"/>
      <c r="E4293" s="350"/>
      <c r="F4293" s="350"/>
      <c r="G4293" s="350"/>
      <c r="H4293" s="350"/>
      <c r="I4293" s="350"/>
      <c r="J4293" s="350" t="str">
        <f t="array" ref="J4293">IF(C4293="","",
  IF(LEFT(C4293,4)="2025",
    IFERROR(VLOOKUP(C4293,{'2025'!B:B,'2025'!A:A},2,FALSE),""),
    IF(LEFT(C4293,4)="2026",
      IFERROR(VLOOKUP(C4293,{'2026'!B:B,'2026'!A:A},2,FALSE),""),
      ""
    )
  )
)</f>
        <v/>
      </c>
    </row>
    <row r="4294" ht="22.5" customHeight="1">
      <c r="A4294" s="350"/>
      <c r="B4294" s="350"/>
      <c r="C4294" s="350"/>
      <c r="D4294" s="350"/>
      <c r="E4294" s="350"/>
      <c r="F4294" s="350"/>
      <c r="G4294" s="350"/>
      <c r="H4294" s="350"/>
      <c r="I4294" s="350"/>
      <c r="J4294" s="350" t="str">
        <f t="array" ref="J4294">IF(C4294="","",
  IF(LEFT(C4294,4)="2025",
    IFERROR(VLOOKUP(C4294,{'2025'!B:B,'2025'!A:A},2,FALSE),""),
    IF(LEFT(C4294,4)="2026",
      IFERROR(VLOOKUP(C4294,{'2026'!B:B,'2026'!A:A},2,FALSE),""),
      ""
    )
  )
)</f>
        <v/>
      </c>
    </row>
    <row r="4295" ht="22.5" customHeight="1">
      <c r="A4295" s="350"/>
      <c r="B4295" s="350"/>
      <c r="C4295" s="350"/>
      <c r="D4295" s="350"/>
      <c r="E4295" s="350"/>
      <c r="F4295" s="350"/>
      <c r="G4295" s="350"/>
      <c r="H4295" s="350"/>
      <c r="I4295" s="350"/>
      <c r="J4295" s="350" t="str">
        <f t="array" ref="J4295">IF(C4295="","",
  IF(LEFT(C4295,4)="2025",
    IFERROR(VLOOKUP(C4295,{'2025'!B:B,'2025'!A:A},2,FALSE),""),
    IF(LEFT(C4295,4)="2026",
      IFERROR(VLOOKUP(C4295,{'2026'!B:B,'2026'!A:A},2,FALSE),""),
      ""
    )
  )
)</f>
        <v/>
      </c>
    </row>
    <row r="4296" ht="22.5" customHeight="1">
      <c r="A4296" s="350"/>
      <c r="B4296" s="350"/>
      <c r="C4296" s="350"/>
      <c r="D4296" s="350"/>
      <c r="E4296" s="350"/>
      <c r="F4296" s="350"/>
      <c r="G4296" s="350"/>
      <c r="H4296" s="350"/>
      <c r="I4296" s="350"/>
      <c r="J4296" s="350" t="str">
        <f t="array" ref="J4296">IF(C4296="","",
  IF(LEFT(C4296,4)="2025",
    IFERROR(VLOOKUP(C4296,{'2025'!B:B,'2025'!A:A},2,FALSE),""),
    IF(LEFT(C4296,4)="2026",
      IFERROR(VLOOKUP(C4296,{'2026'!B:B,'2026'!A:A},2,FALSE),""),
      ""
    )
  )
)</f>
        <v/>
      </c>
    </row>
    <row r="4297" ht="22.5" customHeight="1">
      <c r="A4297" s="350"/>
      <c r="B4297" s="350"/>
      <c r="C4297" s="350"/>
      <c r="D4297" s="350"/>
      <c r="E4297" s="350"/>
      <c r="F4297" s="350"/>
      <c r="G4297" s="350"/>
      <c r="H4297" s="350"/>
      <c r="I4297" s="350"/>
      <c r="J4297" s="350" t="str">
        <f t="array" ref="J4297">IF(C4297="","",
  IF(LEFT(C4297,4)="2025",
    IFERROR(VLOOKUP(C4297,{'2025'!B:B,'2025'!A:A},2,FALSE),""),
    IF(LEFT(C4297,4)="2026",
      IFERROR(VLOOKUP(C4297,{'2026'!B:B,'2026'!A:A},2,FALSE),""),
      ""
    )
  )
)</f>
        <v/>
      </c>
    </row>
    <row r="4298" ht="22.5" customHeight="1">
      <c r="A4298" s="350"/>
      <c r="B4298" s="350"/>
      <c r="C4298" s="350"/>
      <c r="D4298" s="350"/>
      <c r="E4298" s="350"/>
      <c r="F4298" s="350"/>
      <c r="G4298" s="350"/>
      <c r="H4298" s="350"/>
      <c r="I4298" s="350"/>
      <c r="J4298" s="350" t="str">
        <f t="array" ref="J4298">IF(C4298="","",
  IF(LEFT(C4298,4)="2025",
    IFERROR(VLOOKUP(C4298,{'2025'!B:B,'2025'!A:A},2,FALSE),""),
    IF(LEFT(C4298,4)="2026",
      IFERROR(VLOOKUP(C4298,{'2026'!B:B,'2026'!A:A},2,FALSE),""),
      ""
    )
  )
)</f>
        <v/>
      </c>
    </row>
    <row r="4299" ht="22.5" customHeight="1">
      <c r="A4299" s="350"/>
      <c r="B4299" s="350"/>
      <c r="C4299" s="350"/>
      <c r="D4299" s="350"/>
      <c r="E4299" s="350"/>
      <c r="F4299" s="350"/>
      <c r="G4299" s="350"/>
      <c r="H4299" s="350"/>
      <c r="I4299" s="350"/>
      <c r="J4299" s="350" t="str">
        <f t="array" ref="J4299">IF(C4299="","",
  IF(LEFT(C4299,4)="2025",
    IFERROR(VLOOKUP(C4299,{'2025'!B:B,'2025'!A:A},2,FALSE),""),
    IF(LEFT(C4299,4)="2026",
      IFERROR(VLOOKUP(C4299,{'2026'!B:B,'2026'!A:A},2,FALSE),""),
      ""
    )
  )
)</f>
        <v/>
      </c>
    </row>
    <row r="4300" ht="22.5" customHeight="1">
      <c r="A4300" s="350"/>
      <c r="B4300" s="350"/>
      <c r="C4300" s="350"/>
      <c r="D4300" s="350"/>
      <c r="E4300" s="350"/>
      <c r="F4300" s="350"/>
      <c r="G4300" s="350"/>
      <c r="H4300" s="350"/>
      <c r="I4300" s="350"/>
      <c r="J4300" s="350" t="str">
        <f t="array" ref="J4300">IF(C4300="","",
  IF(LEFT(C4300,4)="2025",
    IFERROR(VLOOKUP(C4300,{'2025'!B:B,'2025'!A:A},2,FALSE),""),
    IF(LEFT(C4300,4)="2026",
      IFERROR(VLOOKUP(C4300,{'2026'!B:B,'2026'!A:A},2,FALSE),""),
      ""
    )
  )
)</f>
        <v/>
      </c>
    </row>
    <row r="4301" ht="22.5" customHeight="1">
      <c r="A4301" s="350"/>
      <c r="B4301" s="350"/>
      <c r="C4301" s="350"/>
      <c r="D4301" s="350"/>
      <c r="E4301" s="350"/>
      <c r="F4301" s="350"/>
      <c r="G4301" s="350"/>
      <c r="H4301" s="350"/>
      <c r="I4301" s="350"/>
      <c r="J4301" s="350" t="str">
        <f t="array" ref="J4301">IF(C4301="","",
  IF(LEFT(C4301,4)="2025",
    IFERROR(VLOOKUP(C4301,{'2025'!B:B,'2025'!A:A},2,FALSE),""),
    IF(LEFT(C4301,4)="2026",
      IFERROR(VLOOKUP(C4301,{'2026'!B:B,'2026'!A:A},2,FALSE),""),
      ""
    )
  )
)</f>
        <v/>
      </c>
    </row>
    <row r="4302" ht="22.5" customHeight="1">
      <c r="A4302" s="350"/>
      <c r="B4302" s="350"/>
      <c r="C4302" s="350"/>
      <c r="D4302" s="350"/>
      <c r="E4302" s="350"/>
      <c r="F4302" s="350"/>
      <c r="G4302" s="350"/>
      <c r="H4302" s="350"/>
      <c r="I4302" s="350"/>
      <c r="J4302" s="350" t="str">
        <f t="array" ref="J4302">IF(C4302="","",
  IF(LEFT(C4302,4)="2025",
    IFERROR(VLOOKUP(C4302,{'2025'!B:B,'2025'!A:A},2,FALSE),""),
    IF(LEFT(C4302,4)="2026",
      IFERROR(VLOOKUP(C4302,{'2026'!B:B,'2026'!A:A},2,FALSE),""),
      ""
    )
  )
)</f>
        <v/>
      </c>
    </row>
    <row r="4303" ht="22.5" customHeight="1">
      <c r="A4303" s="350"/>
      <c r="B4303" s="350"/>
      <c r="C4303" s="350"/>
      <c r="D4303" s="350"/>
      <c r="E4303" s="350"/>
      <c r="F4303" s="350"/>
      <c r="G4303" s="350"/>
      <c r="H4303" s="350"/>
      <c r="I4303" s="350"/>
      <c r="J4303" s="350" t="str">
        <f t="array" ref="J4303">IF(C4303="","",
  IF(LEFT(C4303,4)="2025",
    IFERROR(VLOOKUP(C4303,{'2025'!B:B,'2025'!A:A},2,FALSE),""),
    IF(LEFT(C4303,4)="2026",
      IFERROR(VLOOKUP(C4303,{'2026'!B:B,'2026'!A:A},2,FALSE),""),
      ""
    )
  )
)</f>
        <v/>
      </c>
    </row>
    <row r="4304" ht="22.5" customHeight="1">
      <c r="A4304" s="350"/>
      <c r="B4304" s="350"/>
      <c r="C4304" s="350"/>
      <c r="D4304" s="350"/>
      <c r="E4304" s="350"/>
      <c r="F4304" s="350"/>
      <c r="G4304" s="350"/>
      <c r="H4304" s="350"/>
      <c r="I4304" s="350"/>
      <c r="J4304" s="350" t="str">
        <f t="array" ref="J4304">IF(C4304="","",
  IF(LEFT(C4304,4)="2025",
    IFERROR(VLOOKUP(C4304,{'2025'!B:B,'2025'!A:A},2,FALSE),""),
    IF(LEFT(C4304,4)="2026",
      IFERROR(VLOOKUP(C4304,{'2026'!B:B,'2026'!A:A},2,FALSE),""),
      ""
    )
  )
)</f>
        <v/>
      </c>
    </row>
    <row r="4305" ht="22.5" customHeight="1">
      <c r="A4305" s="350"/>
      <c r="B4305" s="350"/>
      <c r="C4305" s="350"/>
      <c r="D4305" s="350"/>
      <c r="E4305" s="350"/>
      <c r="F4305" s="350"/>
      <c r="G4305" s="350"/>
      <c r="H4305" s="350"/>
      <c r="I4305" s="350"/>
      <c r="J4305" s="350" t="str">
        <f t="array" ref="J4305">IF(C4305="","",
  IF(LEFT(C4305,4)="2025",
    IFERROR(VLOOKUP(C4305,{'2025'!B:B,'2025'!A:A},2,FALSE),""),
    IF(LEFT(C4305,4)="2026",
      IFERROR(VLOOKUP(C4305,{'2026'!B:B,'2026'!A:A},2,FALSE),""),
      ""
    )
  )
)</f>
        <v/>
      </c>
    </row>
    <row r="4306" ht="22.5" customHeight="1">
      <c r="A4306" s="350"/>
      <c r="B4306" s="350"/>
      <c r="C4306" s="350"/>
      <c r="D4306" s="350"/>
      <c r="E4306" s="350"/>
      <c r="F4306" s="350"/>
      <c r="G4306" s="350"/>
      <c r="H4306" s="350"/>
      <c r="I4306" s="350"/>
      <c r="J4306" s="350" t="str">
        <f t="array" ref="J4306">IF(C4306="","",
  IF(LEFT(C4306,4)="2025",
    IFERROR(VLOOKUP(C4306,{'2025'!B:B,'2025'!A:A},2,FALSE),""),
    IF(LEFT(C4306,4)="2026",
      IFERROR(VLOOKUP(C4306,{'2026'!B:B,'2026'!A:A},2,FALSE),""),
      ""
    )
  )
)</f>
        <v/>
      </c>
    </row>
    <row r="4307" ht="22.5" customHeight="1">
      <c r="A4307" s="350"/>
      <c r="B4307" s="350"/>
      <c r="C4307" s="350"/>
      <c r="D4307" s="350"/>
      <c r="E4307" s="350"/>
      <c r="F4307" s="350"/>
      <c r="G4307" s="350"/>
      <c r="H4307" s="350"/>
      <c r="I4307" s="350"/>
      <c r="J4307" s="350" t="str">
        <f t="array" ref="J4307">IF(C4307="","",
  IF(LEFT(C4307,4)="2025",
    IFERROR(VLOOKUP(C4307,{'2025'!B:B,'2025'!A:A},2,FALSE),""),
    IF(LEFT(C4307,4)="2026",
      IFERROR(VLOOKUP(C4307,{'2026'!B:B,'2026'!A:A},2,FALSE),""),
      ""
    )
  )
)</f>
        <v/>
      </c>
    </row>
    <row r="4308" ht="22.5" customHeight="1">
      <c r="A4308" s="350"/>
      <c r="B4308" s="350"/>
      <c r="C4308" s="350"/>
      <c r="D4308" s="350"/>
      <c r="E4308" s="350"/>
      <c r="F4308" s="350"/>
      <c r="G4308" s="350"/>
      <c r="H4308" s="350"/>
      <c r="I4308" s="350"/>
      <c r="J4308" s="350" t="str">
        <f t="array" ref="J4308">IF(C4308="","",
  IF(LEFT(C4308,4)="2025",
    IFERROR(VLOOKUP(C4308,{'2025'!B:B,'2025'!A:A},2,FALSE),""),
    IF(LEFT(C4308,4)="2026",
      IFERROR(VLOOKUP(C4308,{'2026'!B:B,'2026'!A:A},2,FALSE),""),
      ""
    )
  )
)</f>
        <v/>
      </c>
    </row>
    <row r="4309" ht="22.5" customHeight="1">
      <c r="A4309" s="350"/>
      <c r="B4309" s="350"/>
      <c r="C4309" s="350"/>
      <c r="D4309" s="350"/>
      <c r="E4309" s="350"/>
      <c r="F4309" s="350"/>
      <c r="G4309" s="350"/>
      <c r="H4309" s="350"/>
      <c r="I4309" s="350"/>
      <c r="J4309" s="350" t="str">
        <f t="array" ref="J4309">IF(C4309="","",
  IF(LEFT(C4309,4)="2025",
    IFERROR(VLOOKUP(C4309,{'2025'!B:B,'2025'!A:A},2,FALSE),""),
    IF(LEFT(C4309,4)="2026",
      IFERROR(VLOOKUP(C4309,{'2026'!B:B,'2026'!A:A},2,FALSE),""),
      ""
    )
  )
)</f>
        <v/>
      </c>
    </row>
    <row r="4310" ht="22.5" customHeight="1">
      <c r="A4310" s="350"/>
      <c r="B4310" s="350"/>
      <c r="C4310" s="350"/>
      <c r="D4310" s="350"/>
      <c r="E4310" s="350"/>
      <c r="F4310" s="350"/>
      <c r="G4310" s="350"/>
      <c r="H4310" s="350"/>
      <c r="I4310" s="350"/>
      <c r="J4310" s="350" t="str">
        <f t="array" ref="J4310">IF(C4310="","",
  IF(LEFT(C4310,4)="2025",
    IFERROR(VLOOKUP(C4310,{'2025'!B:B,'2025'!A:A},2,FALSE),""),
    IF(LEFT(C4310,4)="2026",
      IFERROR(VLOOKUP(C4310,{'2026'!B:B,'2026'!A:A},2,FALSE),""),
      ""
    )
  )
)</f>
        <v/>
      </c>
    </row>
    <row r="4311" ht="22.5" customHeight="1">
      <c r="A4311" s="350"/>
      <c r="B4311" s="350"/>
      <c r="C4311" s="350"/>
      <c r="D4311" s="350"/>
      <c r="E4311" s="350"/>
      <c r="F4311" s="350"/>
      <c r="G4311" s="350"/>
      <c r="H4311" s="350"/>
      <c r="I4311" s="350"/>
      <c r="J4311" s="350" t="str">
        <f t="array" ref="J4311">IF(C4311="","",
  IF(LEFT(C4311,4)="2025",
    IFERROR(VLOOKUP(C4311,{'2025'!B:B,'2025'!A:A},2,FALSE),""),
    IF(LEFT(C4311,4)="2026",
      IFERROR(VLOOKUP(C4311,{'2026'!B:B,'2026'!A:A},2,FALSE),""),
      ""
    )
  )
)</f>
        <v/>
      </c>
    </row>
    <row r="4312" ht="22.5" customHeight="1">
      <c r="A4312" s="350"/>
      <c r="B4312" s="350"/>
      <c r="C4312" s="350"/>
      <c r="D4312" s="350"/>
      <c r="E4312" s="350"/>
      <c r="F4312" s="350"/>
      <c r="G4312" s="350"/>
      <c r="H4312" s="350"/>
      <c r="I4312" s="350"/>
      <c r="J4312" s="350" t="str">
        <f t="array" ref="J4312">IF(C4312="","",
  IF(LEFT(C4312,4)="2025",
    IFERROR(VLOOKUP(C4312,{'2025'!B:B,'2025'!A:A},2,FALSE),""),
    IF(LEFT(C4312,4)="2026",
      IFERROR(VLOOKUP(C4312,{'2026'!B:B,'2026'!A:A},2,FALSE),""),
      ""
    )
  )
)</f>
        <v/>
      </c>
    </row>
    <row r="4313" ht="22.5" customHeight="1">
      <c r="A4313" s="350"/>
      <c r="B4313" s="350"/>
      <c r="C4313" s="350"/>
      <c r="D4313" s="350"/>
      <c r="E4313" s="350"/>
      <c r="F4313" s="350"/>
      <c r="G4313" s="350"/>
      <c r="H4313" s="350"/>
      <c r="I4313" s="350"/>
      <c r="J4313" s="350" t="str">
        <f t="array" ref="J4313">IF(C4313="","",
  IF(LEFT(C4313,4)="2025",
    IFERROR(VLOOKUP(C4313,{'2025'!B:B,'2025'!A:A},2,FALSE),""),
    IF(LEFT(C4313,4)="2026",
      IFERROR(VLOOKUP(C4313,{'2026'!B:B,'2026'!A:A},2,FALSE),""),
      ""
    )
  )
)</f>
        <v/>
      </c>
    </row>
    <row r="4314" ht="22.5" customHeight="1">
      <c r="A4314" s="350"/>
      <c r="B4314" s="350"/>
      <c r="C4314" s="350"/>
      <c r="D4314" s="350"/>
      <c r="E4314" s="350"/>
      <c r="F4314" s="350"/>
      <c r="G4314" s="350"/>
      <c r="H4314" s="350"/>
      <c r="I4314" s="350"/>
      <c r="J4314" s="350" t="str">
        <f t="array" ref="J4314">IF(C4314="","",
  IF(LEFT(C4314,4)="2025",
    IFERROR(VLOOKUP(C4314,{'2025'!B:B,'2025'!A:A},2,FALSE),""),
    IF(LEFT(C4314,4)="2026",
      IFERROR(VLOOKUP(C4314,{'2026'!B:B,'2026'!A:A},2,FALSE),""),
      ""
    )
  )
)</f>
        <v/>
      </c>
    </row>
    <row r="4315" ht="22.5" customHeight="1">
      <c r="A4315" s="350"/>
      <c r="B4315" s="350"/>
      <c r="C4315" s="350"/>
      <c r="D4315" s="350"/>
      <c r="E4315" s="350"/>
      <c r="F4315" s="350"/>
      <c r="G4315" s="350"/>
      <c r="H4315" s="350"/>
      <c r="I4315" s="350"/>
      <c r="J4315" s="350" t="str">
        <f t="array" ref="J4315">IF(C4315="","",
  IF(LEFT(C4315,4)="2025",
    IFERROR(VLOOKUP(C4315,{'2025'!B:B,'2025'!A:A},2,FALSE),""),
    IF(LEFT(C4315,4)="2026",
      IFERROR(VLOOKUP(C4315,{'2026'!B:B,'2026'!A:A},2,FALSE),""),
      ""
    )
  )
)</f>
        <v/>
      </c>
    </row>
    <row r="4316" ht="22.5" customHeight="1">
      <c r="A4316" s="350"/>
      <c r="B4316" s="350"/>
      <c r="C4316" s="350"/>
      <c r="D4316" s="350"/>
      <c r="E4316" s="350"/>
      <c r="F4316" s="350"/>
      <c r="G4316" s="350"/>
      <c r="H4316" s="350"/>
      <c r="I4316" s="350"/>
      <c r="J4316" s="350" t="str">
        <f t="array" ref="J4316">IF(C4316="","",
  IF(LEFT(C4316,4)="2025",
    IFERROR(VLOOKUP(C4316,{'2025'!B:B,'2025'!A:A},2,FALSE),""),
    IF(LEFT(C4316,4)="2026",
      IFERROR(VLOOKUP(C4316,{'2026'!B:B,'2026'!A:A},2,FALSE),""),
      ""
    )
  )
)</f>
        <v/>
      </c>
    </row>
    <row r="4317" ht="22.5" customHeight="1">
      <c r="A4317" s="350"/>
      <c r="B4317" s="350"/>
      <c r="C4317" s="350"/>
      <c r="D4317" s="350"/>
      <c r="E4317" s="350"/>
      <c r="F4317" s="350"/>
      <c r="G4317" s="350"/>
      <c r="H4317" s="350"/>
      <c r="I4317" s="350"/>
      <c r="J4317" s="350" t="str">
        <f t="array" ref="J4317">IF(C4317="","",
  IF(LEFT(C4317,4)="2025",
    IFERROR(VLOOKUP(C4317,{'2025'!B:B,'2025'!A:A},2,FALSE),""),
    IF(LEFT(C4317,4)="2026",
      IFERROR(VLOOKUP(C4317,{'2026'!B:B,'2026'!A:A},2,FALSE),""),
      ""
    )
  )
)</f>
        <v/>
      </c>
    </row>
    <row r="4318" ht="22.5" customHeight="1">
      <c r="A4318" s="350"/>
      <c r="B4318" s="350"/>
      <c r="C4318" s="350"/>
      <c r="D4318" s="350"/>
      <c r="E4318" s="350"/>
      <c r="F4318" s="350"/>
      <c r="G4318" s="350"/>
      <c r="H4318" s="350"/>
      <c r="I4318" s="350"/>
      <c r="J4318" s="350" t="str">
        <f t="array" ref="J4318">IF(C4318="","",
  IF(LEFT(C4318,4)="2025",
    IFERROR(VLOOKUP(C4318,{'2025'!B:B,'2025'!A:A},2,FALSE),""),
    IF(LEFT(C4318,4)="2026",
      IFERROR(VLOOKUP(C4318,{'2026'!B:B,'2026'!A:A},2,FALSE),""),
      ""
    )
  )
)</f>
        <v/>
      </c>
    </row>
    <row r="4319" ht="22.5" customHeight="1">
      <c r="A4319" s="350"/>
      <c r="B4319" s="350"/>
      <c r="C4319" s="350"/>
      <c r="D4319" s="350"/>
      <c r="E4319" s="350"/>
      <c r="F4319" s="350"/>
      <c r="G4319" s="350"/>
      <c r="H4319" s="350"/>
      <c r="I4319" s="350"/>
      <c r="J4319" s="350" t="str">
        <f t="array" ref="J4319">IF(C4319="","",
  IF(LEFT(C4319,4)="2025",
    IFERROR(VLOOKUP(C4319,{'2025'!B:B,'2025'!A:A},2,FALSE),""),
    IF(LEFT(C4319,4)="2026",
      IFERROR(VLOOKUP(C4319,{'2026'!B:B,'2026'!A:A},2,FALSE),""),
      ""
    )
  )
)</f>
        <v/>
      </c>
    </row>
    <row r="4320" ht="22.5" customHeight="1">
      <c r="A4320" s="350"/>
      <c r="B4320" s="350"/>
      <c r="C4320" s="350"/>
      <c r="D4320" s="350"/>
      <c r="E4320" s="350"/>
      <c r="F4320" s="350"/>
      <c r="G4320" s="350"/>
      <c r="H4320" s="350"/>
      <c r="I4320" s="350"/>
      <c r="J4320" s="350" t="str">
        <f t="array" ref="J4320">IF(C4320="","",
  IF(LEFT(C4320,4)="2025",
    IFERROR(VLOOKUP(C4320,{'2025'!B:B,'2025'!A:A},2,FALSE),""),
    IF(LEFT(C4320,4)="2026",
      IFERROR(VLOOKUP(C4320,{'2026'!B:B,'2026'!A:A},2,FALSE),""),
      ""
    )
  )
)</f>
        <v/>
      </c>
    </row>
    <row r="4321" ht="22.5" customHeight="1">
      <c r="A4321" s="350"/>
      <c r="B4321" s="350"/>
      <c r="C4321" s="350"/>
      <c r="D4321" s="350"/>
      <c r="E4321" s="350"/>
      <c r="F4321" s="350"/>
      <c r="G4321" s="350"/>
      <c r="H4321" s="350"/>
      <c r="I4321" s="350"/>
      <c r="J4321" s="350" t="str">
        <f t="array" ref="J4321">IF(C4321="","",
  IF(LEFT(C4321,4)="2025",
    IFERROR(VLOOKUP(C4321,{'2025'!B:B,'2025'!A:A},2,FALSE),""),
    IF(LEFT(C4321,4)="2026",
      IFERROR(VLOOKUP(C4321,{'2026'!B:B,'2026'!A:A},2,FALSE),""),
      ""
    )
  )
)</f>
        <v/>
      </c>
    </row>
    <row r="4322" ht="22.5" customHeight="1">
      <c r="A4322" s="350"/>
      <c r="B4322" s="350"/>
      <c r="C4322" s="350"/>
      <c r="D4322" s="350"/>
      <c r="E4322" s="350"/>
      <c r="F4322" s="350"/>
      <c r="G4322" s="350"/>
      <c r="H4322" s="350"/>
      <c r="I4322" s="350"/>
      <c r="J4322" s="350" t="str">
        <f t="array" ref="J4322">IF(C4322="","",
  IF(LEFT(C4322,4)="2025",
    IFERROR(VLOOKUP(C4322,{'2025'!B:B,'2025'!A:A},2,FALSE),""),
    IF(LEFT(C4322,4)="2026",
      IFERROR(VLOOKUP(C4322,{'2026'!B:B,'2026'!A:A},2,FALSE),""),
      ""
    )
  )
)</f>
        <v/>
      </c>
    </row>
    <row r="4323" ht="22.5" customHeight="1">
      <c r="A4323" s="350"/>
      <c r="B4323" s="350"/>
      <c r="C4323" s="350"/>
      <c r="D4323" s="350"/>
      <c r="E4323" s="350"/>
      <c r="F4323" s="350"/>
      <c r="G4323" s="350"/>
      <c r="H4323" s="350"/>
      <c r="I4323" s="350"/>
      <c r="J4323" s="350" t="str">
        <f t="array" ref="J4323">IF(C4323="","",
  IF(LEFT(C4323,4)="2025",
    IFERROR(VLOOKUP(C4323,{'2025'!B:B,'2025'!A:A},2,FALSE),""),
    IF(LEFT(C4323,4)="2026",
      IFERROR(VLOOKUP(C4323,{'2026'!B:B,'2026'!A:A},2,FALSE),""),
      ""
    )
  )
)</f>
        <v/>
      </c>
    </row>
    <row r="4324" ht="22.5" customHeight="1">
      <c r="A4324" s="350"/>
      <c r="B4324" s="350"/>
      <c r="C4324" s="350"/>
      <c r="D4324" s="350"/>
      <c r="E4324" s="350"/>
      <c r="F4324" s="350"/>
      <c r="G4324" s="350"/>
      <c r="H4324" s="350"/>
      <c r="I4324" s="350"/>
      <c r="J4324" s="350" t="str">
        <f t="array" ref="J4324">IF(C4324="","",
  IF(LEFT(C4324,4)="2025",
    IFERROR(VLOOKUP(C4324,{'2025'!B:B,'2025'!A:A},2,FALSE),""),
    IF(LEFT(C4324,4)="2026",
      IFERROR(VLOOKUP(C4324,{'2026'!B:B,'2026'!A:A},2,FALSE),""),
      ""
    )
  )
)</f>
        <v/>
      </c>
    </row>
    <row r="4325" ht="22.5" customHeight="1">
      <c r="A4325" s="350"/>
      <c r="B4325" s="350"/>
      <c r="C4325" s="350"/>
      <c r="D4325" s="350"/>
      <c r="E4325" s="350"/>
      <c r="F4325" s="350"/>
      <c r="G4325" s="350"/>
      <c r="H4325" s="350"/>
      <c r="I4325" s="350"/>
      <c r="J4325" s="350" t="str">
        <f t="array" ref="J4325">IF(C4325="","",
  IF(LEFT(C4325,4)="2025",
    IFERROR(VLOOKUP(C4325,{'2025'!B:B,'2025'!A:A},2,FALSE),""),
    IF(LEFT(C4325,4)="2026",
      IFERROR(VLOOKUP(C4325,{'2026'!B:B,'2026'!A:A},2,FALSE),""),
      ""
    )
  )
)</f>
        <v/>
      </c>
    </row>
    <row r="4326" ht="22.5" customHeight="1">
      <c r="A4326" s="350"/>
      <c r="B4326" s="350"/>
      <c r="C4326" s="350"/>
      <c r="D4326" s="350"/>
      <c r="E4326" s="350"/>
      <c r="F4326" s="350"/>
      <c r="G4326" s="350"/>
      <c r="H4326" s="350"/>
      <c r="I4326" s="350"/>
      <c r="J4326" s="350" t="str">
        <f t="array" ref="J4326">IF(C4326="","",
  IF(LEFT(C4326,4)="2025",
    IFERROR(VLOOKUP(C4326,{'2025'!B:B,'2025'!A:A},2,FALSE),""),
    IF(LEFT(C4326,4)="2026",
      IFERROR(VLOOKUP(C4326,{'2026'!B:B,'2026'!A:A},2,FALSE),""),
      ""
    )
  )
)</f>
        <v/>
      </c>
    </row>
    <row r="4327" ht="22.5" customHeight="1">
      <c r="A4327" s="350"/>
      <c r="B4327" s="350"/>
      <c r="C4327" s="350"/>
      <c r="D4327" s="350"/>
      <c r="E4327" s="350"/>
      <c r="F4327" s="350"/>
      <c r="G4327" s="350"/>
      <c r="H4327" s="350"/>
      <c r="I4327" s="350"/>
      <c r="J4327" s="350" t="str">
        <f t="array" ref="J4327">IF(C4327="","",
  IF(LEFT(C4327,4)="2025",
    IFERROR(VLOOKUP(C4327,{'2025'!B:B,'2025'!A:A},2,FALSE),""),
    IF(LEFT(C4327,4)="2026",
      IFERROR(VLOOKUP(C4327,{'2026'!B:B,'2026'!A:A},2,FALSE),""),
      ""
    )
  )
)</f>
        <v/>
      </c>
    </row>
    <row r="4328" ht="22.5" customHeight="1">
      <c r="A4328" s="350"/>
      <c r="B4328" s="350"/>
      <c r="C4328" s="350"/>
      <c r="D4328" s="350"/>
      <c r="E4328" s="350"/>
      <c r="F4328" s="350"/>
      <c r="G4328" s="350"/>
      <c r="H4328" s="350"/>
      <c r="I4328" s="350"/>
      <c r="J4328" s="350" t="str">
        <f t="array" ref="J4328">IF(C4328="","",
  IF(LEFT(C4328,4)="2025",
    IFERROR(VLOOKUP(C4328,{'2025'!B:B,'2025'!A:A},2,FALSE),""),
    IF(LEFT(C4328,4)="2026",
      IFERROR(VLOOKUP(C4328,{'2026'!B:B,'2026'!A:A},2,FALSE),""),
      ""
    )
  )
)</f>
        <v/>
      </c>
    </row>
    <row r="4329" ht="22.5" customHeight="1">
      <c r="A4329" s="350"/>
      <c r="B4329" s="350"/>
      <c r="C4329" s="350"/>
      <c r="D4329" s="350"/>
      <c r="E4329" s="350"/>
      <c r="F4329" s="350"/>
      <c r="G4329" s="350"/>
      <c r="H4329" s="350"/>
      <c r="I4329" s="350"/>
      <c r="J4329" s="350" t="str">
        <f t="array" ref="J4329">IF(C4329="","",
  IF(LEFT(C4329,4)="2025",
    IFERROR(VLOOKUP(C4329,{'2025'!B:B,'2025'!A:A},2,FALSE),""),
    IF(LEFT(C4329,4)="2026",
      IFERROR(VLOOKUP(C4329,{'2026'!B:B,'2026'!A:A},2,FALSE),""),
      ""
    )
  )
)</f>
        <v/>
      </c>
    </row>
    <row r="4330" ht="22.5" customHeight="1">
      <c r="A4330" s="350"/>
      <c r="B4330" s="350"/>
      <c r="C4330" s="350"/>
      <c r="D4330" s="350"/>
      <c r="E4330" s="350"/>
      <c r="F4330" s="350"/>
      <c r="G4330" s="350"/>
      <c r="H4330" s="350"/>
      <c r="I4330" s="350"/>
      <c r="J4330" s="350" t="str">
        <f t="array" ref="J4330">IF(C4330="","",
  IF(LEFT(C4330,4)="2025",
    IFERROR(VLOOKUP(C4330,{'2025'!B:B,'2025'!A:A},2,FALSE),""),
    IF(LEFT(C4330,4)="2026",
      IFERROR(VLOOKUP(C4330,{'2026'!B:B,'2026'!A:A},2,FALSE),""),
      ""
    )
  )
)</f>
        <v/>
      </c>
    </row>
    <row r="4331" ht="22.5" customHeight="1">
      <c r="A4331" s="350"/>
      <c r="B4331" s="350"/>
      <c r="C4331" s="350"/>
      <c r="D4331" s="350"/>
      <c r="E4331" s="350"/>
      <c r="F4331" s="350"/>
      <c r="G4331" s="350"/>
      <c r="H4331" s="350"/>
      <c r="I4331" s="350"/>
      <c r="J4331" s="350" t="str">
        <f t="array" ref="J4331">IF(C4331="","",
  IF(LEFT(C4331,4)="2025",
    IFERROR(VLOOKUP(C4331,{'2025'!B:B,'2025'!A:A},2,FALSE),""),
    IF(LEFT(C4331,4)="2026",
      IFERROR(VLOOKUP(C4331,{'2026'!B:B,'2026'!A:A},2,FALSE),""),
      ""
    )
  )
)</f>
        <v/>
      </c>
    </row>
    <row r="4332" ht="22.5" customHeight="1">
      <c r="A4332" s="350"/>
      <c r="B4332" s="350"/>
      <c r="C4332" s="350"/>
      <c r="D4332" s="350"/>
      <c r="E4332" s="350"/>
      <c r="F4332" s="350"/>
      <c r="G4332" s="350"/>
      <c r="H4332" s="350"/>
      <c r="I4332" s="350"/>
      <c r="J4332" s="350" t="str">
        <f t="array" ref="J4332">IF(C4332="","",
  IF(LEFT(C4332,4)="2025",
    IFERROR(VLOOKUP(C4332,{'2025'!B:B,'2025'!A:A},2,FALSE),""),
    IF(LEFT(C4332,4)="2026",
      IFERROR(VLOOKUP(C4332,{'2026'!B:B,'2026'!A:A},2,FALSE),""),
      ""
    )
  )
)</f>
        <v/>
      </c>
    </row>
    <row r="4333" ht="22.5" customHeight="1">
      <c r="A4333" s="350"/>
      <c r="B4333" s="350"/>
      <c r="C4333" s="350"/>
      <c r="D4333" s="350"/>
      <c r="E4333" s="350"/>
      <c r="F4333" s="350"/>
      <c r="G4333" s="350"/>
      <c r="H4333" s="350"/>
      <c r="I4333" s="350"/>
      <c r="J4333" s="350" t="str">
        <f t="array" ref="J4333">IF(C4333="","",
  IF(LEFT(C4333,4)="2025",
    IFERROR(VLOOKUP(C4333,{'2025'!B:B,'2025'!A:A},2,FALSE),""),
    IF(LEFT(C4333,4)="2026",
      IFERROR(VLOOKUP(C4333,{'2026'!B:B,'2026'!A:A},2,FALSE),""),
      ""
    )
  )
)</f>
        <v/>
      </c>
    </row>
    <row r="4334" ht="22.5" customHeight="1">
      <c r="A4334" s="350"/>
      <c r="B4334" s="350"/>
      <c r="C4334" s="350"/>
      <c r="D4334" s="350"/>
      <c r="E4334" s="350"/>
      <c r="F4334" s="350"/>
      <c r="G4334" s="350"/>
      <c r="H4334" s="350"/>
      <c r="I4334" s="350"/>
      <c r="J4334" s="350" t="str">
        <f t="array" ref="J4334">IF(C4334="","",
  IF(LEFT(C4334,4)="2025",
    IFERROR(VLOOKUP(C4334,{'2025'!B:B,'2025'!A:A},2,FALSE),""),
    IF(LEFT(C4334,4)="2026",
      IFERROR(VLOOKUP(C4334,{'2026'!B:B,'2026'!A:A},2,FALSE),""),
      ""
    )
  )
)</f>
        <v/>
      </c>
    </row>
    <row r="4335" ht="22.5" customHeight="1">
      <c r="A4335" s="350"/>
      <c r="B4335" s="350"/>
      <c r="C4335" s="350"/>
      <c r="D4335" s="350"/>
      <c r="E4335" s="350"/>
      <c r="F4335" s="350"/>
      <c r="G4335" s="350"/>
      <c r="H4335" s="350"/>
      <c r="I4335" s="350"/>
      <c r="J4335" s="350" t="str">
        <f t="array" ref="J4335">IF(C4335="","",
  IF(LEFT(C4335,4)="2025",
    IFERROR(VLOOKUP(C4335,{'2025'!B:B,'2025'!A:A},2,FALSE),""),
    IF(LEFT(C4335,4)="2026",
      IFERROR(VLOOKUP(C4335,{'2026'!B:B,'2026'!A:A},2,FALSE),""),
      ""
    )
  )
)</f>
        <v/>
      </c>
    </row>
    <row r="4336" ht="22.5" customHeight="1">
      <c r="A4336" s="350"/>
      <c r="B4336" s="350"/>
      <c r="C4336" s="350"/>
      <c r="D4336" s="350"/>
      <c r="E4336" s="350"/>
      <c r="F4336" s="350"/>
      <c r="G4336" s="350"/>
      <c r="H4336" s="350"/>
      <c r="I4336" s="350"/>
      <c r="J4336" s="350" t="str">
        <f t="array" ref="J4336">IF(C4336="","",
  IF(LEFT(C4336,4)="2025",
    IFERROR(VLOOKUP(C4336,{'2025'!B:B,'2025'!A:A},2,FALSE),""),
    IF(LEFT(C4336,4)="2026",
      IFERROR(VLOOKUP(C4336,{'2026'!B:B,'2026'!A:A},2,FALSE),""),
      ""
    )
  )
)</f>
        <v/>
      </c>
    </row>
    <row r="4337" ht="22.5" customHeight="1">
      <c r="A4337" s="350"/>
      <c r="B4337" s="350"/>
      <c r="C4337" s="350"/>
      <c r="D4337" s="350"/>
      <c r="E4337" s="350"/>
      <c r="F4337" s="350"/>
      <c r="G4337" s="350"/>
      <c r="H4337" s="350"/>
      <c r="I4337" s="350"/>
      <c r="J4337" s="350" t="str">
        <f t="array" ref="J4337">IF(C4337="","",
  IF(LEFT(C4337,4)="2025",
    IFERROR(VLOOKUP(C4337,{'2025'!B:B,'2025'!A:A},2,FALSE),""),
    IF(LEFT(C4337,4)="2026",
      IFERROR(VLOOKUP(C4337,{'2026'!B:B,'2026'!A:A},2,FALSE),""),
      ""
    )
  )
)</f>
        <v/>
      </c>
    </row>
    <row r="4338" ht="22.5" customHeight="1">
      <c r="A4338" s="350"/>
      <c r="B4338" s="350"/>
      <c r="C4338" s="350"/>
      <c r="D4338" s="350"/>
      <c r="E4338" s="350"/>
      <c r="F4338" s="350"/>
      <c r="G4338" s="350"/>
      <c r="H4338" s="350"/>
      <c r="I4338" s="350"/>
      <c r="J4338" s="350" t="str">
        <f t="array" ref="J4338">IF(C4338="","",
  IF(LEFT(C4338,4)="2025",
    IFERROR(VLOOKUP(C4338,{'2025'!B:B,'2025'!A:A},2,FALSE),""),
    IF(LEFT(C4338,4)="2026",
      IFERROR(VLOOKUP(C4338,{'2026'!B:B,'2026'!A:A},2,FALSE),""),
      ""
    )
  )
)</f>
        <v/>
      </c>
    </row>
    <row r="4339" ht="22.5" customHeight="1">
      <c r="A4339" s="350"/>
      <c r="B4339" s="350"/>
      <c r="C4339" s="350"/>
      <c r="D4339" s="350"/>
      <c r="E4339" s="350"/>
      <c r="F4339" s="350"/>
      <c r="G4339" s="350"/>
      <c r="H4339" s="350"/>
      <c r="I4339" s="350"/>
      <c r="J4339" s="350" t="str">
        <f t="array" ref="J4339">IF(C4339="","",
  IF(LEFT(C4339,4)="2025",
    IFERROR(VLOOKUP(C4339,{'2025'!B:B,'2025'!A:A},2,FALSE),""),
    IF(LEFT(C4339,4)="2026",
      IFERROR(VLOOKUP(C4339,{'2026'!B:B,'2026'!A:A},2,FALSE),""),
      ""
    )
  )
)</f>
        <v/>
      </c>
    </row>
    <row r="4340" ht="22.5" customHeight="1">
      <c r="A4340" s="350"/>
      <c r="B4340" s="350"/>
      <c r="C4340" s="350"/>
      <c r="D4340" s="350"/>
      <c r="E4340" s="350"/>
      <c r="F4340" s="350"/>
      <c r="G4340" s="350"/>
      <c r="H4340" s="350"/>
      <c r="I4340" s="350"/>
      <c r="J4340" s="350" t="str">
        <f t="array" ref="J4340">IF(C4340="","",
  IF(LEFT(C4340,4)="2025",
    IFERROR(VLOOKUP(C4340,{'2025'!B:B,'2025'!A:A},2,FALSE),""),
    IF(LEFT(C4340,4)="2026",
      IFERROR(VLOOKUP(C4340,{'2026'!B:B,'2026'!A:A},2,FALSE),""),
      ""
    )
  )
)</f>
        <v/>
      </c>
    </row>
    <row r="4341" ht="22.5" customHeight="1">
      <c r="A4341" s="350"/>
      <c r="B4341" s="350"/>
      <c r="C4341" s="350"/>
      <c r="D4341" s="350"/>
      <c r="E4341" s="350"/>
      <c r="F4341" s="350"/>
      <c r="G4341" s="350"/>
      <c r="H4341" s="350"/>
      <c r="I4341" s="350"/>
      <c r="J4341" s="350" t="str">
        <f t="array" ref="J4341">IF(C4341="","",
  IF(LEFT(C4341,4)="2025",
    IFERROR(VLOOKUP(C4341,{'2025'!B:B,'2025'!A:A},2,FALSE),""),
    IF(LEFT(C4341,4)="2026",
      IFERROR(VLOOKUP(C4341,{'2026'!B:B,'2026'!A:A},2,FALSE),""),
      ""
    )
  )
)</f>
        <v/>
      </c>
    </row>
    <row r="4342" ht="22.5" customHeight="1">
      <c r="A4342" s="350"/>
      <c r="B4342" s="350"/>
      <c r="C4342" s="350"/>
      <c r="D4342" s="350"/>
      <c r="E4342" s="350"/>
      <c r="F4342" s="350"/>
      <c r="G4342" s="350"/>
      <c r="H4342" s="350"/>
      <c r="I4342" s="350"/>
      <c r="J4342" s="350" t="str">
        <f t="array" ref="J4342">IF(C4342="","",
  IF(LEFT(C4342,4)="2025",
    IFERROR(VLOOKUP(C4342,{'2025'!B:B,'2025'!A:A},2,FALSE),""),
    IF(LEFT(C4342,4)="2026",
      IFERROR(VLOOKUP(C4342,{'2026'!B:B,'2026'!A:A},2,FALSE),""),
      ""
    )
  )
)</f>
        <v/>
      </c>
    </row>
    <row r="4343" ht="22.5" customHeight="1">
      <c r="A4343" s="350"/>
      <c r="B4343" s="350"/>
      <c r="C4343" s="350"/>
      <c r="D4343" s="350"/>
      <c r="E4343" s="350"/>
      <c r="F4343" s="350"/>
      <c r="G4343" s="350"/>
      <c r="H4343" s="350"/>
      <c r="I4343" s="350"/>
      <c r="J4343" s="350" t="str">
        <f t="array" ref="J4343">IF(C4343="","",
  IF(LEFT(C4343,4)="2025",
    IFERROR(VLOOKUP(C4343,{'2025'!B:B,'2025'!A:A},2,FALSE),""),
    IF(LEFT(C4343,4)="2026",
      IFERROR(VLOOKUP(C4343,{'2026'!B:B,'2026'!A:A},2,FALSE),""),
      ""
    )
  )
)</f>
        <v/>
      </c>
    </row>
    <row r="4344" ht="22.5" customHeight="1">
      <c r="A4344" s="350"/>
      <c r="B4344" s="350"/>
      <c r="C4344" s="350"/>
      <c r="D4344" s="350"/>
      <c r="E4344" s="350"/>
      <c r="F4344" s="350"/>
      <c r="G4344" s="350"/>
      <c r="H4344" s="350"/>
      <c r="I4344" s="350"/>
      <c r="J4344" s="350" t="str">
        <f t="array" ref="J4344">IF(C4344="","",
  IF(LEFT(C4344,4)="2025",
    IFERROR(VLOOKUP(C4344,{'2025'!B:B,'2025'!A:A},2,FALSE),""),
    IF(LEFT(C4344,4)="2026",
      IFERROR(VLOOKUP(C4344,{'2026'!B:B,'2026'!A:A},2,FALSE),""),
      ""
    )
  )
)</f>
        <v/>
      </c>
    </row>
    <row r="4345" ht="22.5" customHeight="1">
      <c r="A4345" s="350"/>
      <c r="B4345" s="350"/>
      <c r="C4345" s="350"/>
      <c r="D4345" s="350"/>
      <c r="E4345" s="350"/>
      <c r="F4345" s="350"/>
      <c r="G4345" s="350"/>
      <c r="H4345" s="350"/>
      <c r="I4345" s="350"/>
      <c r="J4345" s="350" t="str">
        <f t="array" ref="J4345">IF(C4345="","",
  IF(LEFT(C4345,4)="2025",
    IFERROR(VLOOKUP(C4345,{'2025'!B:B,'2025'!A:A},2,FALSE),""),
    IF(LEFT(C4345,4)="2026",
      IFERROR(VLOOKUP(C4345,{'2026'!B:B,'2026'!A:A},2,FALSE),""),
      ""
    )
  )
)</f>
        <v/>
      </c>
    </row>
    <row r="4346" ht="22.5" customHeight="1">
      <c r="A4346" s="350"/>
      <c r="B4346" s="350"/>
      <c r="C4346" s="350"/>
      <c r="D4346" s="350"/>
      <c r="E4346" s="350"/>
      <c r="F4346" s="350"/>
      <c r="G4346" s="350"/>
      <c r="H4346" s="350"/>
      <c r="I4346" s="350"/>
      <c r="J4346" s="350" t="str">
        <f t="array" ref="J4346">IF(C4346="","",
  IF(LEFT(C4346,4)="2025",
    IFERROR(VLOOKUP(C4346,{'2025'!B:B,'2025'!A:A},2,FALSE),""),
    IF(LEFT(C4346,4)="2026",
      IFERROR(VLOOKUP(C4346,{'2026'!B:B,'2026'!A:A},2,FALSE),""),
      ""
    )
  )
)</f>
        <v/>
      </c>
    </row>
    <row r="4347" ht="22.5" customHeight="1">
      <c r="A4347" s="350"/>
      <c r="B4347" s="350"/>
      <c r="C4347" s="350"/>
      <c r="D4347" s="350"/>
      <c r="E4347" s="350"/>
      <c r="F4347" s="350"/>
      <c r="G4347" s="350"/>
      <c r="H4347" s="350"/>
      <c r="I4347" s="350"/>
      <c r="J4347" s="350" t="str">
        <f t="array" ref="J4347">IF(C4347="","",
  IF(LEFT(C4347,4)="2025",
    IFERROR(VLOOKUP(C4347,{'2025'!B:B,'2025'!A:A},2,FALSE),""),
    IF(LEFT(C4347,4)="2026",
      IFERROR(VLOOKUP(C4347,{'2026'!B:B,'2026'!A:A},2,FALSE),""),
      ""
    )
  )
)</f>
        <v/>
      </c>
    </row>
    <row r="4348" ht="22.5" customHeight="1">
      <c r="A4348" s="350"/>
      <c r="B4348" s="350"/>
      <c r="C4348" s="350"/>
      <c r="D4348" s="350"/>
      <c r="E4348" s="350"/>
      <c r="F4348" s="350"/>
      <c r="G4348" s="350"/>
      <c r="H4348" s="350"/>
      <c r="I4348" s="350"/>
      <c r="J4348" s="350" t="str">
        <f t="array" ref="J4348">IF(C4348="","",
  IF(LEFT(C4348,4)="2025",
    IFERROR(VLOOKUP(C4348,{'2025'!B:B,'2025'!A:A},2,FALSE),""),
    IF(LEFT(C4348,4)="2026",
      IFERROR(VLOOKUP(C4348,{'2026'!B:B,'2026'!A:A},2,FALSE),""),
      ""
    )
  )
)</f>
        <v/>
      </c>
    </row>
    <row r="4349" ht="22.5" customHeight="1">
      <c r="A4349" s="350"/>
      <c r="B4349" s="350"/>
      <c r="C4349" s="350"/>
      <c r="D4349" s="350"/>
      <c r="E4349" s="350"/>
      <c r="F4349" s="350"/>
      <c r="G4349" s="350"/>
      <c r="H4349" s="350"/>
      <c r="I4349" s="350"/>
      <c r="J4349" s="350" t="str">
        <f t="array" ref="J4349">IF(C4349="","",
  IF(LEFT(C4349,4)="2025",
    IFERROR(VLOOKUP(C4349,{'2025'!B:B,'2025'!A:A},2,FALSE),""),
    IF(LEFT(C4349,4)="2026",
      IFERROR(VLOOKUP(C4349,{'2026'!B:B,'2026'!A:A},2,FALSE),""),
      ""
    )
  )
)</f>
        <v/>
      </c>
    </row>
    <row r="4350" ht="22.5" customHeight="1">
      <c r="A4350" s="350"/>
      <c r="B4350" s="350"/>
      <c r="C4350" s="350"/>
      <c r="D4350" s="350"/>
      <c r="E4350" s="350"/>
      <c r="F4350" s="350"/>
      <c r="G4350" s="350"/>
      <c r="H4350" s="350"/>
      <c r="I4350" s="350"/>
      <c r="J4350" s="350" t="str">
        <f t="array" ref="J4350">IF(C4350="","",
  IF(LEFT(C4350,4)="2025",
    IFERROR(VLOOKUP(C4350,{'2025'!B:B,'2025'!A:A},2,FALSE),""),
    IF(LEFT(C4350,4)="2026",
      IFERROR(VLOOKUP(C4350,{'2026'!B:B,'2026'!A:A},2,FALSE),""),
      ""
    )
  )
)</f>
        <v/>
      </c>
    </row>
    <row r="4351" ht="22.5" customHeight="1">
      <c r="A4351" s="350"/>
      <c r="B4351" s="350"/>
      <c r="C4351" s="350"/>
      <c r="D4351" s="350"/>
      <c r="E4351" s="350"/>
      <c r="F4351" s="350"/>
      <c r="G4351" s="350"/>
      <c r="H4351" s="350"/>
      <c r="I4351" s="350"/>
      <c r="J4351" s="350" t="str">
        <f t="array" ref="J4351">IF(C4351="","",
  IF(LEFT(C4351,4)="2025",
    IFERROR(VLOOKUP(C4351,{'2025'!B:B,'2025'!A:A},2,FALSE),""),
    IF(LEFT(C4351,4)="2026",
      IFERROR(VLOOKUP(C4351,{'2026'!B:B,'2026'!A:A},2,FALSE),""),
      ""
    )
  )
)</f>
        <v/>
      </c>
    </row>
    <row r="4352" ht="22.5" customHeight="1">
      <c r="A4352" s="350"/>
      <c r="B4352" s="350"/>
      <c r="C4352" s="350"/>
      <c r="D4352" s="350"/>
      <c r="E4352" s="350"/>
      <c r="F4352" s="350"/>
      <c r="G4352" s="350"/>
      <c r="H4352" s="350"/>
      <c r="I4352" s="350"/>
      <c r="J4352" s="350" t="str">
        <f t="array" ref="J4352">IF(C4352="","",
  IF(LEFT(C4352,4)="2025",
    IFERROR(VLOOKUP(C4352,{'2025'!B:B,'2025'!A:A},2,FALSE),""),
    IF(LEFT(C4352,4)="2026",
      IFERROR(VLOOKUP(C4352,{'2026'!B:B,'2026'!A:A},2,FALSE),""),
      ""
    )
  )
)</f>
        <v/>
      </c>
    </row>
    <row r="4353" ht="22.5" customHeight="1">
      <c r="A4353" s="350"/>
      <c r="B4353" s="350"/>
      <c r="C4353" s="350"/>
      <c r="D4353" s="350"/>
      <c r="E4353" s="350"/>
      <c r="F4353" s="350"/>
      <c r="G4353" s="350"/>
      <c r="H4353" s="350"/>
      <c r="I4353" s="350"/>
      <c r="J4353" s="350" t="str">
        <f t="array" ref="J4353">IF(C4353="","",
  IF(LEFT(C4353,4)="2025",
    IFERROR(VLOOKUP(C4353,{'2025'!B:B,'2025'!A:A},2,FALSE),""),
    IF(LEFT(C4353,4)="2026",
      IFERROR(VLOOKUP(C4353,{'2026'!B:B,'2026'!A:A},2,FALSE),""),
      ""
    )
  )
)</f>
        <v/>
      </c>
    </row>
    <row r="4354" ht="22.5" customHeight="1">
      <c r="A4354" s="350"/>
      <c r="B4354" s="350"/>
      <c r="C4354" s="350"/>
      <c r="D4354" s="350"/>
      <c r="E4354" s="350"/>
      <c r="F4354" s="350"/>
      <c r="G4354" s="350"/>
      <c r="H4354" s="350"/>
      <c r="I4354" s="350"/>
      <c r="J4354" s="350" t="str">
        <f t="array" ref="J4354">IF(C4354="","",
  IF(LEFT(C4354,4)="2025",
    IFERROR(VLOOKUP(C4354,{'2025'!B:B,'2025'!A:A},2,FALSE),""),
    IF(LEFT(C4354,4)="2026",
      IFERROR(VLOOKUP(C4354,{'2026'!B:B,'2026'!A:A},2,FALSE),""),
      ""
    )
  )
)</f>
        <v/>
      </c>
    </row>
    <row r="4355" ht="22.5" customHeight="1">
      <c r="A4355" s="350"/>
      <c r="B4355" s="350"/>
      <c r="C4355" s="350"/>
      <c r="D4355" s="350"/>
      <c r="E4355" s="350"/>
      <c r="F4355" s="350"/>
      <c r="G4355" s="350"/>
      <c r="H4355" s="350"/>
      <c r="I4355" s="350"/>
      <c r="J4355" s="350" t="str">
        <f t="array" ref="J4355">IF(C4355="","",
  IF(LEFT(C4355,4)="2025",
    IFERROR(VLOOKUP(C4355,{'2025'!B:B,'2025'!A:A},2,FALSE),""),
    IF(LEFT(C4355,4)="2026",
      IFERROR(VLOOKUP(C4355,{'2026'!B:B,'2026'!A:A},2,FALSE),""),
      ""
    )
  )
)</f>
        <v/>
      </c>
    </row>
    <row r="4356" ht="22.5" customHeight="1">
      <c r="A4356" s="350"/>
      <c r="B4356" s="350"/>
      <c r="C4356" s="350"/>
      <c r="D4356" s="350"/>
      <c r="E4356" s="350"/>
      <c r="F4356" s="350"/>
      <c r="G4356" s="350"/>
      <c r="H4356" s="350"/>
      <c r="I4356" s="350"/>
      <c r="J4356" s="350" t="str">
        <f t="array" ref="J4356">IF(C4356="","",
  IF(LEFT(C4356,4)="2025",
    IFERROR(VLOOKUP(C4356,{'2025'!B:B,'2025'!A:A},2,FALSE),""),
    IF(LEFT(C4356,4)="2026",
      IFERROR(VLOOKUP(C4356,{'2026'!B:B,'2026'!A:A},2,FALSE),""),
      ""
    )
  )
)</f>
        <v/>
      </c>
    </row>
    <row r="4357" ht="22.5" customHeight="1">
      <c r="A4357" s="350"/>
      <c r="B4357" s="350"/>
      <c r="C4357" s="350"/>
      <c r="D4357" s="350"/>
      <c r="E4357" s="350"/>
      <c r="F4357" s="350"/>
      <c r="G4357" s="350"/>
      <c r="H4357" s="350"/>
      <c r="I4357" s="350"/>
      <c r="J4357" s="350" t="str">
        <f t="array" ref="J4357">IF(C4357="","",
  IF(LEFT(C4357,4)="2025",
    IFERROR(VLOOKUP(C4357,{'2025'!B:B,'2025'!A:A},2,FALSE),""),
    IF(LEFT(C4357,4)="2026",
      IFERROR(VLOOKUP(C4357,{'2026'!B:B,'2026'!A:A},2,FALSE),""),
      ""
    )
  )
)</f>
        <v/>
      </c>
    </row>
    <row r="4358" ht="22.5" customHeight="1">
      <c r="A4358" s="350"/>
      <c r="B4358" s="350"/>
      <c r="C4358" s="350"/>
      <c r="D4358" s="350"/>
      <c r="E4358" s="350"/>
      <c r="F4358" s="350"/>
      <c r="G4358" s="350"/>
      <c r="H4358" s="350"/>
      <c r="I4358" s="350"/>
      <c r="J4358" s="350" t="str">
        <f t="array" ref="J4358">IF(C4358="","",
  IF(LEFT(C4358,4)="2025",
    IFERROR(VLOOKUP(C4358,{'2025'!B:B,'2025'!A:A},2,FALSE),""),
    IF(LEFT(C4358,4)="2026",
      IFERROR(VLOOKUP(C4358,{'2026'!B:B,'2026'!A:A},2,FALSE),""),
      ""
    )
  )
)</f>
        <v/>
      </c>
    </row>
    <row r="4359" ht="22.5" customHeight="1">
      <c r="A4359" s="350"/>
      <c r="B4359" s="350"/>
      <c r="C4359" s="350"/>
      <c r="D4359" s="350"/>
      <c r="E4359" s="350"/>
      <c r="F4359" s="350"/>
      <c r="G4359" s="350"/>
      <c r="H4359" s="350"/>
      <c r="I4359" s="350"/>
      <c r="J4359" s="350" t="str">
        <f t="array" ref="J4359">IF(C4359="","",
  IF(LEFT(C4359,4)="2025",
    IFERROR(VLOOKUP(C4359,{'2025'!B:B,'2025'!A:A},2,FALSE),""),
    IF(LEFT(C4359,4)="2026",
      IFERROR(VLOOKUP(C4359,{'2026'!B:B,'2026'!A:A},2,FALSE),""),
      ""
    )
  )
)</f>
        <v/>
      </c>
    </row>
    <row r="4360" ht="22.5" customHeight="1">
      <c r="A4360" s="350"/>
      <c r="B4360" s="350"/>
      <c r="C4360" s="350"/>
      <c r="D4360" s="350"/>
      <c r="E4360" s="350"/>
      <c r="F4360" s="350"/>
      <c r="G4360" s="350"/>
      <c r="H4360" s="350"/>
      <c r="I4360" s="350"/>
      <c r="J4360" s="350" t="str">
        <f t="array" ref="J4360">IF(C4360="","",
  IF(LEFT(C4360,4)="2025",
    IFERROR(VLOOKUP(C4360,{'2025'!B:B,'2025'!A:A},2,FALSE),""),
    IF(LEFT(C4360,4)="2026",
      IFERROR(VLOOKUP(C4360,{'2026'!B:B,'2026'!A:A},2,FALSE),""),
      ""
    )
  )
)</f>
        <v/>
      </c>
    </row>
    <row r="4361" ht="22.5" customHeight="1">
      <c r="A4361" s="350"/>
      <c r="B4361" s="350"/>
      <c r="C4361" s="350"/>
      <c r="D4361" s="350"/>
      <c r="E4361" s="350"/>
      <c r="F4361" s="350"/>
      <c r="G4361" s="350"/>
      <c r="H4361" s="350"/>
      <c r="I4361" s="350"/>
      <c r="J4361" s="350" t="str">
        <f t="array" ref="J4361">IF(C4361="","",
  IF(LEFT(C4361,4)="2025",
    IFERROR(VLOOKUP(C4361,{'2025'!B:B,'2025'!A:A},2,FALSE),""),
    IF(LEFT(C4361,4)="2026",
      IFERROR(VLOOKUP(C4361,{'2026'!B:B,'2026'!A:A},2,FALSE),""),
      ""
    )
  )
)</f>
        <v/>
      </c>
    </row>
    <row r="4362" ht="22.5" customHeight="1">
      <c r="A4362" s="350"/>
      <c r="B4362" s="350"/>
      <c r="C4362" s="350"/>
      <c r="D4362" s="350"/>
      <c r="E4362" s="350"/>
      <c r="F4362" s="350"/>
      <c r="G4362" s="350"/>
      <c r="H4362" s="350"/>
      <c r="I4362" s="350"/>
      <c r="J4362" s="350" t="str">
        <f t="array" ref="J4362">IF(C4362="","",
  IF(LEFT(C4362,4)="2025",
    IFERROR(VLOOKUP(C4362,{'2025'!B:B,'2025'!A:A},2,FALSE),""),
    IF(LEFT(C4362,4)="2026",
      IFERROR(VLOOKUP(C4362,{'2026'!B:B,'2026'!A:A},2,FALSE),""),
      ""
    )
  )
)</f>
        <v/>
      </c>
    </row>
    <row r="4363" ht="22.5" customHeight="1">
      <c r="A4363" s="350"/>
      <c r="B4363" s="350"/>
      <c r="C4363" s="350"/>
      <c r="D4363" s="350"/>
      <c r="E4363" s="350"/>
      <c r="F4363" s="350"/>
      <c r="G4363" s="350"/>
      <c r="H4363" s="350"/>
      <c r="I4363" s="350"/>
      <c r="J4363" s="350" t="str">
        <f t="array" ref="J4363">IF(C4363="","",
  IF(LEFT(C4363,4)="2025",
    IFERROR(VLOOKUP(C4363,{'2025'!B:B,'2025'!A:A},2,FALSE),""),
    IF(LEFT(C4363,4)="2026",
      IFERROR(VLOOKUP(C4363,{'2026'!B:B,'2026'!A:A},2,FALSE),""),
      ""
    )
  )
)</f>
        <v/>
      </c>
    </row>
    <row r="4364" ht="22.5" customHeight="1">
      <c r="A4364" s="350"/>
      <c r="B4364" s="350"/>
      <c r="C4364" s="350"/>
      <c r="D4364" s="350"/>
      <c r="E4364" s="350"/>
      <c r="F4364" s="350"/>
      <c r="G4364" s="350"/>
      <c r="H4364" s="350"/>
      <c r="I4364" s="350"/>
      <c r="J4364" s="350" t="str">
        <f t="array" ref="J4364">IF(C4364="","",
  IF(LEFT(C4364,4)="2025",
    IFERROR(VLOOKUP(C4364,{'2025'!B:B,'2025'!A:A},2,FALSE),""),
    IF(LEFT(C4364,4)="2026",
      IFERROR(VLOOKUP(C4364,{'2026'!B:B,'2026'!A:A},2,FALSE),""),
      ""
    )
  )
)</f>
        <v/>
      </c>
    </row>
    <row r="4365" ht="22.5" customHeight="1">
      <c r="A4365" s="350"/>
      <c r="B4365" s="350"/>
      <c r="C4365" s="350"/>
      <c r="D4365" s="350"/>
      <c r="E4365" s="350"/>
      <c r="F4365" s="350"/>
      <c r="G4365" s="350"/>
      <c r="H4365" s="350"/>
      <c r="I4365" s="350"/>
      <c r="J4365" s="350" t="str">
        <f t="array" ref="J4365">IF(C4365="","",
  IF(LEFT(C4365,4)="2025",
    IFERROR(VLOOKUP(C4365,{'2025'!B:B,'2025'!A:A},2,FALSE),""),
    IF(LEFT(C4365,4)="2026",
      IFERROR(VLOOKUP(C4365,{'2026'!B:B,'2026'!A:A},2,FALSE),""),
      ""
    )
  )
)</f>
        <v/>
      </c>
    </row>
    <row r="4366" ht="22.5" customHeight="1">
      <c r="A4366" s="350"/>
      <c r="B4366" s="350"/>
      <c r="C4366" s="350"/>
      <c r="D4366" s="350"/>
      <c r="E4366" s="350"/>
      <c r="F4366" s="350"/>
      <c r="G4366" s="350"/>
      <c r="H4366" s="350"/>
      <c r="I4366" s="350"/>
      <c r="J4366" s="350" t="str">
        <f t="array" ref="J4366">IF(C4366="","",
  IF(LEFT(C4366,4)="2025",
    IFERROR(VLOOKUP(C4366,{'2025'!B:B,'2025'!A:A},2,FALSE),""),
    IF(LEFT(C4366,4)="2026",
      IFERROR(VLOOKUP(C4366,{'2026'!B:B,'2026'!A:A},2,FALSE),""),
      ""
    )
  )
)</f>
        <v/>
      </c>
    </row>
    <row r="4367" ht="22.5" customHeight="1">
      <c r="A4367" s="350"/>
      <c r="B4367" s="350"/>
      <c r="C4367" s="350"/>
      <c r="D4367" s="350"/>
      <c r="E4367" s="350"/>
      <c r="F4367" s="350"/>
      <c r="G4367" s="350"/>
      <c r="H4367" s="350"/>
      <c r="I4367" s="350"/>
      <c r="J4367" s="350" t="str">
        <f t="array" ref="J4367">IF(C4367="","",
  IF(LEFT(C4367,4)="2025",
    IFERROR(VLOOKUP(C4367,{'2025'!B:B,'2025'!A:A},2,FALSE),""),
    IF(LEFT(C4367,4)="2026",
      IFERROR(VLOOKUP(C4367,{'2026'!B:B,'2026'!A:A},2,FALSE),""),
      ""
    )
  )
)</f>
        <v/>
      </c>
    </row>
    <row r="4368" ht="22.5" customHeight="1">
      <c r="A4368" s="350"/>
      <c r="B4368" s="350"/>
      <c r="C4368" s="350"/>
      <c r="D4368" s="350"/>
      <c r="E4368" s="350"/>
      <c r="F4368" s="350"/>
      <c r="G4368" s="350"/>
      <c r="H4368" s="350"/>
      <c r="I4368" s="350"/>
      <c r="J4368" s="350" t="str">
        <f t="array" ref="J4368">IF(C4368="","",
  IF(LEFT(C4368,4)="2025",
    IFERROR(VLOOKUP(C4368,{'2025'!B:B,'2025'!A:A},2,FALSE),""),
    IF(LEFT(C4368,4)="2026",
      IFERROR(VLOOKUP(C4368,{'2026'!B:B,'2026'!A:A},2,FALSE),""),
      ""
    )
  )
)</f>
        <v/>
      </c>
    </row>
    <row r="4369" ht="22.5" customHeight="1">
      <c r="A4369" s="350"/>
      <c r="B4369" s="350"/>
      <c r="C4369" s="350"/>
      <c r="D4369" s="350"/>
      <c r="E4369" s="350"/>
      <c r="F4369" s="350"/>
      <c r="G4369" s="350"/>
      <c r="H4369" s="350"/>
      <c r="I4369" s="350"/>
      <c r="J4369" s="350" t="str">
        <f t="array" ref="J4369">IF(C4369="","",
  IF(LEFT(C4369,4)="2025",
    IFERROR(VLOOKUP(C4369,{'2025'!B:B,'2025'!A:A},2,FALSE),""),
    IF(LEFT(C4369,4)="2026",
      IFERROR(VLOOKUP(C4369,{'2026'!B:B,'2026'!A:A},2,FALSE),""),
      ""
    )
  )
)</f>
        <v/>
      </c>
    </row>
    <row r="4370" ht="22.5" customHeight="1">
      <c r="A4370" s="350"/>
      <c r="B4370" s="350"/>
      <c r="C4370" s="350"/>
      <c r="D4370" s="350"/>
      <c r="E4370" s="350"/>
      <c r="F4370" s="350"/>
      <c r="G4370" s="350"/>
      <c r="H4370" s="350"/>
      <c r="I4370" s="350"/>
      <c r="J4370" s="350" t="str">
        <f t="array" ref="J4370">IF(C4370="","",
  IF(LEFT(C4370,4)="2025",
    IFERROR(VLOOKUP(C4370,{'2025'!B:B,'2025'!A:A},2,FALSE),""),
    IF(LEFT(C4370,4)="2026",
      IFERROR(VLOOKUP(C4370,{'2026'!B:B,'2026'!A:A},2,FALSE),""),
      ""
    )
  )
)</f>
        <v/>
      </c>
    </row>
    <row r="4371" ht="22.5" customHeight="1">
      <c r="A4371" s="350"/>
      <c r="B4371" s="350"/>
      <c r="C4371" s="350"/>
      <c r="D4371" s="350"/>
      <c r="E4371" s="350"/>
      <c r="F4371" s="350"/>
      <c r="G4371" s="350"/>
      <c r="H4371" s="350"/>
      <c r="I4371" s="350"/>
      <c r="J4371" s="350" t="str">
        <f t="array" ref="J4371">IF(C4371="","",
  IF(LEFT(C4371,4)="2025",
    IFERROR(VLOOKUP(C4371,{'2025'!B:B,'2025'!A:A},2,FALSE),""),
    IF(LEFT(C4371,4)="2026",
      IFERROR(VLOOKUP(C4371,{'2026'!B:B,'2026'!A:A},2,FALSE),""),
      ""
    )
  )
)</f>
        <v/>
      </c>
    </row>
    <row r="4372" ht="22.5" customHeight="1">
      <c r="A4372" s="350"/>
      <c r="B4372" s="350"/>
      <c r="C4372" s="350"/>
      <c r="D4372" s="350"/>
      <c r="E4372" s="350"/>
      <c r="F4372" s="350"/>
      <c r="G4372" s="350"/>
      <c r="H4372" s="350"/>
      <c r="I4372" s="350"/>
      <c r="J4372" s="350" t="str">
        <f t="array" ref="J4372">IF(C4372="","",
  IF(LEFT(C4372,4)="2025",
    IFERROR(VLOOKUP(C4372,{'2025'!B:B,'2025'!A:A},2,FALSE),""),
    IF(LEFT(C4372,4)="2026",
      IFERROR(VLOOKUP(C4372,{'2026'!B:B,'2026'!A:A},2,FALSE),""),
      ""
    )
  )
)</f>
        <v/>
      </c>
    </row>
    <row r="4373" ht="22.5" customHeight="1">
      <c r="A4373" s="350"/>
      <c r="B4373" s="350"/>
      <c r="C4373" s="350"/>
      <c r="D4373" s="350"/>
      <c r="E4373" s="350"/>
      <c r="F4373" s="350"/>
      <c r="G4373" s="350"/>
      <c r="H4373" s="350"/>
      <c r="I4373" s="350"/>
      <c r="J4373" s="350" t="str">
        <f t="array" ref="J4373">IF(C4373="","",
  IF(LEFT(C4373,4)="2025",
    IFERROR(VLOOKUP(C4373,{'2025'!B:B,'2025'!A:A},2,FALSE),""),
    IF(LEFT(C4373,4)="2026",
      IFERROR(VLOOKUP(C4373,{'2026'!B:B,'2026'!A:A},2,FALSE),""),
      ""
    )
  )
)</f>
        <v/>
      </c>
    </row>
    <row r="4374" ht="22.5" customHeight="1">
      <c r="A4374" s="350"/>
      <c r="B4374" s="350"/>
      <c r="C4374" s="350"/>
      <c r="D4374" s="350"/>
      <c r="E4374" s="350"/>
      <c r="F4374" s="350"/>
      <c r="G4374" s="350"/>
      <c r="H4374" s="350"/>
      <c r="I4374" s="350"/>
      <c r="J4374" s="350" t="str">
        <f t="array" ref="J4374">IF(C4374="","",
  IF(LEFT(C4374,4)="2025",
    IFERROR(VLOOKUP(C4374,{'2025'!B:B,'2025'!A:A},2,FALSE),""),
    IF(LEFT(C4374,4)="2026",
      IFERROR(VLOOKUP(C4374,{'2026'!B:B,'2026'!A:A},2,FALSE),""),
      ""
    )
  )
)</f>
        <v/>
      </c>
    </row>
    <row r="4375" ht="22.5" customHeight="1">
      <c r="A4375" s="350"/>
      <c r="B4375" s="350"/>
      <c r="C4375" s="350"/>
      <c r="D4375" s="350"/>
      <c r="E4375" s="350"/>
      <c r="F4375" s="350"/>
      <c r="G4375" s="350"/>
      <c r="H4375" s="350"/>
      <c r="I4375" s="350"/>
      <c r="J4375" s="350" t="str">
        <f t="array" ref="J4375">IF(C4375="","",
  IF(LEFT(C4375,4)="2025",
    IFERROR(VLOOKUP(C4375,{'2025'!B:B,'2025'!A:A},2,FALSE),""),
    IF(LEFT(C4375,4)="2026",
      IFERROR(VLOOKUP(C4375,{'2026'!B:B,'2026'!A:A},2,FALSE),""),
      ""
    )
  )
)</f>
        <v/>
      </c>
    </row>
    <row r="4376" ht="22.5" customHeight="1">
      <c r="A4376" s="350"/>
      <c r="B4376" s="350"/>
      <c r="C4376" s="350"/>
      <c r="D4376" s="350"/>
      <c r="E4376" s="350"/>
      <c r="F4376" s="350"/>
      <c r="G4376" s="350"/>
      <c r="H4376" s="350"/>
      <c r="I4376" s="350"/>
      <c r="J4376" s="350" t="str">
        <f t="array" ref="J4376">IF(C4376="","",
  IF(LEFT(C4376,4)="2025",
    IFERROR(VLOOKUP(C4376,{'2025'!B:B,'2025'!A:A},2,FALSE),""),
    IF(LEFT(C4376,4)="2026",
      IFERROR(VLOOKUP(C4376,{'2026'!B:B,'2026'!A:A},2,FALSE),""),
      ""
    )
  )
)</f>
        <v/>
      </c>
    </row>
    <row r="4377" ht="22.5" customHeight="1">
      <c r="A4377" s="350"/>
      <c r="B4377" s="350"/>
      <c r="C4377" s="350"/>
      <c r="D4377" s="350"/>
      <c r="E4377" s="350"/>
      <c r="F4377" s="350"/>
      <c r="G4377" s="350"/>
      <c r="H4377" s="350"/>
      <c r="I4377" s="350"/>
      <c r="J4377" s="350" t="str">
        <f t="array" ref="J4377">IF(C4377="","",
  IF(LEFT(C4377,4)="2025",
    IFERROR(VLOOKUP(C4377,{'2025'!B:B,'2025'!A:A},2,FALSE),""),
    IF(LEFT(C4377,4)="2026",
      IFERROR(VLOOKUP(C4377,{'2026'!B:B,'2026'!A:A},2,FALSE),""),
      ""
    )
  )
)</f>
        <v/>
      </c>
    </row>
    <row r="4378" ht="22.5" customHeight="1">
      <c r="A4378" s="350"/>
      <c r="B4378" s="350"/>
      <c r="C4378" s="350"/>
      <c r="D4378" s="350"/>
      <c r="E4378" s="350"/>
      <c r="F4378" s="350"/>
      <c r="G4378" s="350"/>
      <c r="H4378" s="350"/>
      <c r="I4378" s="350"/>
      <c r="J4378" s="350" t="str">
        <f t="array" ref="J4378">IF(C4378="","",
  IF(LEFT(C4378,4)="2025",
    IFERROR(VLOOKUP(C4378,{'2025'!B:B,'2025'!A:A},2,FALSE),""),
    IF(LEFT(C4378,4)="2026",
      IFERROR(VLOOKUP(C4378,{'2026'!B:B,'2026'!A:A},2,FALSE),""),
      ""
    )
  )
)</f>
        <v/>
      </c>
    </row>
    <row r="4379" ht="22.5" customHeight="1">
      <c r="A4379" s="350"/>
      <c r="B4379" s="350"/>
      <c r="C4379" s="350"/>
      <c r="D4379" s="350"/>
      <c r="E4379" s="350"/>
      <c r="F4379" s="350"/>
      <c r="G4379" s="350"/>
      <c r="H4379" s="350"/>
      <c r="I4379" s="350"/>
      <c r="J4379" s="350" t="str">
        <f t="array" ref="J4379">IF(C4379="","",
  IF(LEFT(C4379,4)="2025",
    IFERROR(VLOOKUP(C4379,{'2025'!B:B,'2025'!A:A},2,FALSE),""),
    IF(LEFT(C4379,4)="2026",
      IFERROR(VLOOKUP(C4379,{'2026'!B:B,'2026'!A:A},2,FALSE),""),
      ""
    )
  )
)</f>
        <v/>
      </c>
    </row>
    <row r="4380" ht="22.5" customHeight="1">
      <c r="A4380" s="350"/>
      <c r="B4380" s="350"/>
      <c r="C4380" s="350"/>
      <c r="D4380" s="350"/>
      <c r="E4380" s="350"/>
      <c r="F4380" s="350"/>
      <c r="G4380" s="350"/>
      <c r="H4380" s="350"/>
      <c r="I4380" s="350"/>
      <c r="J4380" s="350" t="str">
        <f t="array" ref="J4380">IF(C4380="","",
  IF(LEFT(C4380,4)="2025",
    IFERROR(VLOOKUP(C4380,{'2025'!B:B,'2025'!A:A},2,FALSE),""),
    IF(LEFT(C4380,4)="2026",
      IFERROR(VLOOKUP(C4380,{'2026'!B:B,'2026'!A:A},2,FALSE),""),
      ""
    )
  )
)</f>
        <v/>
      </c>
    </row>
    <row r="4381" ht="22.5" customHeight="1">
      <c r="A4381" s="350"/>
      <c r="B4381" s="350"/>
      <c r="C4381" s="350"/>
      <c r="D4381" s="350"/>
      <c r="E4381" s="350"/>
      <c r="F4381" s="350"/>
      <c r="G4381" s="350"/>
      <c r="H4381" s="350"/>
      <c r="I4381" s="350"/>
      <c r="J4381" s="350" t="str">
        <f t="array" ref="J4381">IF(C4381="","",
  IF(LEFT(C4381,4)="2025",
    IFERROR(VLOOKUP(C4381,{'2025'!B:B,'2025'!A:A},2,FALSE),""),
    IF(LEFT(C4381,4)="2026",
      IFERROR(VLOOKUP(C4381,{'2026'!B:B,'2026'!A:A},2,FALSE),""),
      ""
    )
  )
)</f>
        <v/>
      </c>
    </row>
    <row r="4382" ht="22.5" customHeight="1">
      <c r="A4382" s="350"/>
      <c r="B4382" s="350"/>
      <c r="C4382" s="350"/>
      <c r="D4382" s="350"/>
      <c r="E4382" s="350"/>
      <c r="F4382" s="350"/>
      <c r="G4382" s="350"/>
      <c r="H4382" s="350"/>
      <c r="I4382" s="350"/>
      <c r="J4382" s="350" t="str">
        <f t="array" ref="J4382">IF(C4382="","",
  IF(LEFT(C4382,4)="2025",
    IFERROR(VLOOKUP(C4382,{'2025'!B:B,'2025'!A:A},2,FALSE),""),
    IF(LEFT(C4382,4)="2026",
      IFERROR(VLOOKUP(C4382,{'2026'!B:B,'2026'!A:A},2,FALSE),""),
      ""
    )
  )
)</f>
        <v/>
      </c>
    </row>
    <row r="4383" ht="22.5" customHeight="1">
      <c r="A4383" s="350"/>
      <c r="B4383" s="350"/>
      <c r="C4383" s="350"/>
      <c r="D4383" s="350"/>
      <c r="E4383" s="350"/>
      <c r="F4383" s="350"/>
      <c r="G4383" s="350"/>
      <c r="H4383" s="350"/>
      <c r="I4383" s="350"/>
      <c r="J4383" s="350" t="str">
        <f t="array" ref="J4383">IF(C4383="","",
  IF(LEFT(C4383,4)="2025",
    IFERROR(VLOOKUP(C4383,{'2025'!B:B,'2025'!A:A},2,FALSE),""),
    IF(LEFT(C4383,4)="2026",
      IFERROR(VLOOKUP(C4383,{'2026'!B:B,'2026'!A:A},2,FALSE),""),
      ""
    )
  )
)</f>
        <v/>
      </c>
    </row>
    <row r="4384" ht="22.5" customHeight="1">
      <c r="A4384" s="350"/>
      <c r="B4384" s="350"/>
      <c r="C4384" s="350"/>
      <c r="D4384" s="350"/>
      <c r="E4384" s="350"/>
      <c r="F4384" s="350"/>
      <c r="G4384" s="350"/>
      <c r="H4384" s="350"/>
      <c r="I4384" s="350"/>
      <c r="J4384" s="350" t="str">
        <f t="array" ref="J4384">IF(C4384="","",
  IF(LEFT(C4384,4)="2025",
    IFERROR(VLOOKUP(C4384,{'2025'!B:B,'2025'!A:A},2,FALSE),""),
    IF(LEFT(C4384,4)="2026",
      IFERROR(VLOOKUP(C4384,{'2026'!B:B,'2026'!A:A},2,FALSE),""),
      ""
    )
  )
)</f>
        <v/>
      </c>
    </row>
    <row r="4385" ht="22.5" customHeight="1">
      <c r="A4385" s="350"/>
      <c r="B4385" s="350"/>
      <c r="C4385" s="350"/>
      <c r="D4385" s="350"/>
      <c r="E4385" s="350"/>
      <c r="F4385" s="350"/>
      <c r="G4385" s="350"/>
      <c r="H4385" s="350"/>
      <c r="I4385" s="350"/>
      <c r="J4385" s="350" t="str">
        <f t="array" ref="J4385">IF(C4385="","",
  IF(LEFT(C4385,4)="2025",
    IFERROR(VLOOKUP(C4385,{'2025'!B:B,'2025'!A:A},2,FALSE),""),
    IF(LEFT(C4385,4)="2026",
      IFERROR(VLOOKUP(C4385,{'2026'!B:B,'2026'!A:A},2,FALSE),""),
      ""
    )
  )
)</f>
        <v/>
      </c>
    </row>
    <row r="4386" ht="22.5" customHeight="1">
      <c r="A4386" s="350"/>
      <c r="B4386" s="350"/>
      <c r="C4386" s="350"/>
      <c r="D4386" s="350"/>
      <c r="E4386" s="350"/>
      <c r="F4386" s="350"/>
      <c r="G4386" s="350"/>
      <c r="H4386" s="350"/>
      <c r="I4386" s="350"/>
      <c r="J4386" s="350" t="str">
        <f t="array" ref="J4386">IF(C4386="","",
  IF(LEFT(C4386,4)="2025",
    IFERROR(VLOOKUP(C4386,{'2025'!B:B,'2025'!A:A},2,FALSE),""),
    IF(LEFT(C4386,4)="2026",
      IFERROR(VLOOKUP(C4386,{'2026'!B:B,'2026'!A:A},2,FALSE),""),
      ""
    )
  )
)</f>
        <v/>
      </c>
    </row>
    <row r="4387" ht="22.5" customHeight="1">
      <c r="A4387" s="350"/>
      <c r="B4387" s="350"/>
      <c r="C4387" s="350"/>
      <c r="D4387" s="350"/>
      <c r="E4387" s="350"/>
      <c r="F4387" s="350"/>
      <c r="G4387" s="350"/>
      <c r="H4387" s="350"/>
      <c r="I4387" s="350"/>
      <c r="J4387" s="350" t="str">
        <f t="array" ref="J4387">IF(C4387="","",
  IF(LEFT(C4387,4)="2025",
    IFERROR(VLOOKUP(C4387,{'2025'!B:B,'2025'!A:A},2,FALSE),""),
    IF(LEFT(C4387,4)="2026",
      IFERROR(VLOOKUP(C4387,{'2026'!B:B,'2026'!A:A},2,FALSE),""),
      ""
    )
  )
)</f>
        <v/>
      </c>
    </row>
    <row r="4388" ht="22.5" customHeight="1">
      <c r="A4388" s="350"/>
      <c r="B4388" s="350"/>
      <c r="C4388" s="350"/>
      <c r="D4388" s="350"/>
      <c r="E4388" s="350"/>
      <c r="F4388" s="350"/>
      <c r="G4388" s="350"/>
      <c r="H4388" s="350"/>
      <c r="I4388" s="350"/>
      <c r="J4388" s="350" t="str">
        <f t="array" ref="J4388">IF(C4388="","",
  IF(LEFT(C4388,4)="2025",
    IFERROR(VLOOKUP(C4388,{'2025'!B:B,'2025'!A:A},2,FALSE),""),
    IF(LEFT(C4388,4)="2026",
      IFERROR(VLOOKUP(C4388,{'2026'!B:B,'2026'!A:A},2,FALSE),""),
      ""
    )
  )
)</f>
        <v/>
      </c>
    </row>
    <row r="4389" ht="22.5" customHeight="1">
      <c r="A4389" s="350"/>
      <c r="B4389" s="350"/>
      <c r="C4389" s="350"/>
      <c r="D4389" s="350"/>
      <c r="E4389" s="350"/>
      <c r="F4389" s="350"/>
      <c r="G4389" s="350"/>
      <c r="H4389" s="350"/>
      <c r="I4389" s="350"/>
      <c r="J4389" s="350" t="str">
        <f t="array" ref="J4389">IF(C4389="","",
  IF(LEFT(C4389,4)="2025",
    IFERROR(VLOOKUP(C4389,{'2025'!B:B,'2025'!A:A},2,FALSE),""),
    IF(LEFT(C4389,4)="2026",
      IFERROR(VLOOKUP(C4389,{'2026'!B:B,'2026'!A:A},2,FALSE),""),
      ""
    )
  )
)</f>
        <v/>
      </c>
    </row>
    <row r="4390" ht="22.5" customHeight="1">
      <c r="A4390" s="350"/>
      <c r="B4390" s="350"/>
      <c r="C4390" s="350"/>
      <c r="D4390" s="350"/>
      <c r="E4390" s="350"/>
      <c r="F4390" s="350"/>
      <c r="G4390" s="350"/>
      <c r="H4390" s="350"/>
      <c r="I4390" s="350"/>
      <c r="J4390" s="350" t="str">
        <f t="array" ref="J4390">IF(C4390="","",
  IF(LEFT(C4390,4)="2025",
    IFERROR(VLOOKUP(C4390,{'2025'!B:B,'2025'!A:A},2,FALSE),""),
    IF(LEFT(C4390,4)="2026",
      IFERROR(VLOOKUP(C4390,{'2026'!B:B,'2026'!A:A},2,FALSE),""),
      ""
    )
  )
)</f>
        <v/>
      </c>
    </row>
    <row r="4391" ht="22.5" customHeight="1">
      <c r="A4391" s="350"/>
      <c r="B4391" s="350"/>
      <c r="C4391" s="350"/>
      <c r="D4391" s="350"/>
      <c r="E4391" s="350"/>
      <c r="F4391" s="350"/>
      <c r="G4391" s="350"/>
      <c r="H4391" s="350"/>
      <c r="I4391" s="350"/>
      <c r="J4391" s="350" t="str">
        <f t="array" ref="J4391">IF(C4391="","",
  IF(LEFT(C4391,4)="2025",
    IFERROR(VLOOKUP(C4391,{'2025'!B:B,'2025'!A:A},2,FALSE),""),
    IF(LEFT(C4391,4)="2026",
      IFERROR(VLOOKUP(C4391,{'2026'!B:B,'2026'!A:A},2,FALSE),""),
      ""
    )
  )
)</f>
        <v/>
      </c>
    </row>
    <row r="4392" ht="22.5" customHeight="1">
      <c r="A4392" s="350"/>
      <c r="B4392" s="350"/>
      <c r="C4392" s="350"/>
      <c r="D4392" s="350"/>
      <c r="E4392" s="350"/>
      <c r="F4392" s="350"/>
      <c r="G4392" s="350"/>
      <c r="H4392" s="350"/>
      <c r="I4392" s="350"/>
      <c r="J4392" s="350" t="str">
        <f t="array" ref="J4392">IF(C4392="","",
  IF(LEFT(C4392,4)="2025",
    IFERROR(VLOOKUP(C4392,{'2025'!B:B,'2025'!A:A},2,FALSE),""),
    IF(LEFT(C4392,4)="2026",
      IFERROR(VLOOKUP(C4392,{'2026'!B:B,'2026'!A:A},2,FALSE),""),
      ""
    )
  )
)</f>
        <v/>
      </c>
    </row>
    <row r="4393" ht="22.5" customHeight="1">
      <c r="A4393" s="350"/>
      <c r="B4393" s="350"/>
      <c r="C4393" s="350"/>
      <c r="D4393" s="350"/>
      <c r="E4393" s="350"/>
      <c r="F4393" s="350"/>
      <c r="G4393" s="350"/>
      <c r="H4393" s="350"/>
      <c r="I4393" s="350"/>
      <c r="J4393" s="350" t="str">
        <f t="array" ref="J4393">IF(C4393="","",
  IF(LEFT(C4393,4)="2025",
    IFERROR(VLOOKUP(C4393,{'2025'!B:B,'2025'!A:A},2,FALSE),""),
    IF(LEFT(C4393,4)="2026",
      IFERROR(VLOOKUP(C4393,{'2026'!B:B,'2026'!A:A},2,FALSE),""),
      ""
    )
  )
)</f>
        <v/>
      </c>
    </row>
    <row r="4394" ht="22.5" customHeight="1">
      <c r="A4394" s="350"/>
      <c r="B4394" s="350"/>
      <c r="C4394" s="350"/>
      <c r="D4394" s="350"/>
      <c r="E4394" s="350"/>
      <c r="F4394" s="350"/>
      <c r="G4394" s="350"/>
      <c r="H4394" s="350"/>
      <c r="I4394" s="350"/>
      <c r="J4394" s="350" t="str">
        <f t="array" ref="J4394">IF(C4394="","",
  IF(LEFT(C4394,4)="2025",
    IFERROR(VLOOKUP(C4394,{'2025'!B:B,'2025'!A:A},2,FALSE),""),
    IF(LEFT(C4394,4)="2026",
      IFERROR(VLOOKUP(C4394,{'2026'!B:B,'2026'!A:A},2,FALSE),""),
      ""
    )
  )
)</f>
        <v/>
      </c>
    </row>
    <row r="4395" ht="22.5" customHeight="1">
      <c r="A4395" s="350"/>
      <c r="B4395" s="350"/>
      <c r="C4395" s="350"/>
      <c r="D4395" s="350"/>
      <c r="E4395" s="350"/>
      <c r="F4395" s="350"/>
      <c r="G4395" s="350"/>
      <c r="H4395" s="350"/>
      <c r="I4395" s="350"/>
      <c r="J4395" s="350" t="str">
        <f t="array" ref="J4395">IF(C4395="","",
  IF(LEFT(C4395,4)="2025",
    IFERROR(VLOOKUP(C4395,{'2025'!B:B,'2025'!A:A},2,FALSE),""),
    IF(LEFT(C4395,4)="2026",
      IFERROR(VLOOKUP(C4395,{'2026'!B:B,'2026'!A:A},2,FALSE),""),
      ""
    )
  )
)</f>
        <v/>
      </c>
    </row>
    <row r="4396" ht="22.5" customHeight="1">
      <c r="A4396" s="350"/>
      <c r="B4396" s="350"/>
      <c r="C4396" s="350"/>
      <c r="D4396" s="350"/>
      <c r="E4396" s="350"/>
      <c r="F4396" s="350"/>
      <c r="G4396" s="350"/>
      <c r="H4396" s="350"/>
      <c r="I4396" s="350"/>
      <c r="J4396" s="350" t="str">
        <f t="array" ref="J4396">IF(C4396="","",
  IF(LEFT(C4396,4)="2025",
    IFERROR(VLOOKUP(C4396,{'2025'!B:B,'2025'!A:A},2,FALSE),""),
    IF(LEFT(C4396,4)="2026",
      IFERROR(VLOOKUP(C4396,{'2026'!B:B,'2026'!A:A},2,FALSE),""),
      ""
    )
  )
)</f>
        <v/>
      </c>
    </row>
    <row r="4397" ht="22.5" customHeight="1">
      <c r="A4397" s="350"/>
      <c r="B4397" s="350"/>
      <c r="C4397" s="350"/>
      <c r="D4397" s="350"/>
      <c r="E4397" s="350"/>
      <c r="F4397" s="350"/>
      <c r="G4397" s="350"/>
      <c r="H4397" s="350"/>
      <c r="I4397" s="350"/>
      <c r="J4397" s="350" t="str">
        <f t="array" ref="J4397">IF(C4397="","",
  IF(LEFT(C4397,4)="2025",
    IFERROR(VLOOKUP(C4397,{'2025'!B:B,'2025'!A:A},2,FALSE),""),
    IF(LEFT(C4397,4)="2026",
      IFERROR(VLOOKUP(C4397,{'2026'!B:B,'2026'!A:A},2,FALSE),""),
      ""
    )
  )
)</f>
        <v/>
      </c>
    </row>
    <row r="4398" ht="22.5" customHeight="1">
      <c r="A4398" s="350"/>
      <c r="B4398" s="350"/>
      <c r="C4398" s="350"/>
      <c r="D4398" s="350"/>
      <c r="E4398" s="350"/>
      <c r="F4398" s="350"/>
      <c r="G4398" s="350"/>
      <c r="H4398" s="350"/>
      <c r="I4398" s="350"/>
      <c r="J4398" s="350" t="str">
        <f t="array" ref="J4398">IF(C4398="","",
  IF(LEFT(C4398,4)="2025",
    IFERROR(VLOOKUP(C4398,{'2025'!B:B,'2025'!A:A},2,FALSE),""),
    IF(LEFT(C4398,4)="2026",
      IFERROR(VLOOKUP(C4398,{'2026'!B:B,'2026'!A:A},2,FALSE),""),
      ""
    )
  )
)</f>
        <v/>
      </c>
    </row>
    <row r="4399" ht="22.5" customHeight="1">
      <c r="A4399" s="350"/>
      <c r="B4399" s="350"/>
      <c r="C4399" s="350"/>
      <c r="D4399" s="350"/>
      <c r="E4399" s="350"/>
      <c r="F4399" s="350"/>
      <c r="G4399" s="350"/>
      <c r="H4399" s="350"/>
      <c r="I4399" s="350"/>
      <c r="J4399" s="350" t="str">
        <f t="array" ref="J4399">IF(C4399="","",
  IF(LEFT(C4399,4)="2025",
    IFERROR(VLOOKUP(C4399,{'2025'!B:B,'2025'!A:A},2,FALSE),""),
    IF(LEFT(C4399,4)="2026",
      IFERROR(VLOOKUP(C4399,{'2026'!B:B,'2026'!A:A},2,FALSE),""),
      ""
    )
  )
)</f>
        <v/>
      </c>
    </row>
    <row r="4400" ht="22.5" customHeight="1">
      <c r="A4400" s="350"/>
      <c r="B4400" s="350"/>
      <c r="C4400" s="350"/>
      <c r="D4400" s="350"/>
      <c r="E4400" s="350"/>
      <c r="F4400" s="350"/>
      <c r="G4400" s="350"/>
      <c r="H4400" s="350"/>
      <c r="I4400" s="350"/>
      <c r="J4400" s="350" t="str">
        <f t="array" ref="J4400">IF(C4400="","",
  IF(LEFT(C4400,4)="2025",
    IFERROR(VLOOKUP(C4400,{'2025'!B:B,'2025'!A:A},2,FALSE),""),
    IF(LEFT(C4400,4)="2026",
      IFERROR(VLOOKUP(C4400,{'2026'!B:B,'2026'!A:A},2,FALSE),""),
      ""
    )
  )
)</f>
        <v/>
      </c>
    </row>
    <row r="4401" ht="22.5" customHeight="1">
      <c r="A4401" s="350"/>
      <c r="B4401" s="350"/>
      <c r="C4401" s="350"/>
      <c r="D4401" s="350"/>
      <c r="E4401" s="350"/>
      <c r="F4401" s="350"/>
      <c r="G4401" s="350"/>
      <c r="H4401" s="350"/>
      <c r="I4401" s="350"/>
      <c r="J4401" s="350" t="str">
        <f t="array" ref="J4401">IF(C4401="","",
  IF(LEFT(C4401,4)="2025",
    IFERROR(VLOOKUP(C4401,{'2025'!B:B,'2025'!A:A},2,FALSE),""),
    IF(LEFT(C4401,4)="2026",
      IFERROR(VLOOKUP(C4401,{'2026'!B:B,'2026'!A:A},2,FALSE),""),
      ""
    )
  )
)</f>
        <v/>
      </c>
    </row>
    <row r="4402" ht="22.5" customHeight="1">
      <c r="A4402" s="350"/>
      <c r="B4402" s="350"/>
      <c r="C4402" s="350"/>
      <c r="D4402" s="350"/>
      <c r="E4402" s="350"/>
      <c r="F4402" s="350"/>
      <c r="G4402" s="350"/>
      <c r="H4402" s="350"/>
      <c r="I4402" s="350"/>
      <c r="J4402" s="350" t="str">
        <f t="array" ref="J4402">IF(C4402="","",
  IF(LEFT(C4402,4)="2025",
    IFERROR(VLOOKUP(C4402,{'2025'!B:B,'2025'!A:A},2,FALSE),""),
    IF(LEFT(C4402,4)="2026",
      IFERROR(VLOOKUP(C4402,{'2026'!B:B,'2026'!A:A},2,FALSE),""),
      ""
    )
  )
)</f>
        <v/>
      </c>
    </row>
    <row r="4403" ht="22.5" customHeight="1">
      <c r="A4403" s="350"/>
      <c r="B4403" s="350"/>
      <c r="C4403" s="350"/>
      <c r="D4403" s="350"/>
      <c r="E4403" s="350"/>
      <c r="F4403" s="350"/>
      <c r="G4403" s="350"/>
      <c r="H4403" s="350"/>
      <c r="I4403" s="350"/>
      <c r="J4403" s="350" t="str">
        <f t="array" ref="J4403">IF(C4403="","",
  IF(LEFT(C4403,4)="2025",
    IFERROR(VLOOKUP(C4403,{'2025'!B:B,'2025'!A:A},2,FALSE),""),
    IF(LEFT(C4403,4)="2026",
      IFERROR(VLOOKUP(C4403,{'2026'!B:B,'2026'!A:A},2,FALSE),""),
      ""
    )
  )
)</f>
        <v/>
      </c>
    </row>
    <row r="4404" ht="22.5" customHeight="1">
      <c r="A4404" s="350"/>
      <c r="B4404" s="350"/>
      <c r="C4404" s="350"/>
      <c r="D4404" s="350"/>
      <c r="E4404" s="350"/>
      <c r="F4404" s="350"/>
      <c r="G4404" s="350"/>
      <c r="H4404" s="350"/>
      <c r="I4404" s="350"/>
      <c r="J4404" s="350" t="str">
        <f t="array" ref="J4404">IF(C4404="","",
  IF(LEFT(C4404,4)="2025",
    IFERROR(VLOOKUP(C4404,{'2025'!B:B,'2025'!A:A},2,FALSE),""),
    IF(LEFT(C4404,4)="2026",
      IFERROR(VLOOKUP(C4404,{'2026'!B:B,'2026'!A:A},2,FALSE),""),
      ""
    )
  )
)</f>
        <v/>
      </c>
    </row>
    <row r="4405" ht="22.5" customHeight="1">
      <c r="A4405" s="350"/>
      <c r="B4405" s="350"/>
      <c r="C4405" s="350"/>
      <c r="D4405" s="350"/>
      <c r="E4405" s="350"/>
      <c r="F4405" s="350"/>
      <c r="G4405" s="350"/>
      <c r="H4405" s="350"/>
      <c r="I4405" s="350"/>
      <c r="J4405" s="350" t="str">
        <f t="array" ref="J4405">IF(C4405="","",
  IF(LEFT(C4405,4)="2025",
    IFERROR(VLOOKUP(C4405,{'2025'!B:B,'2025'!A:A},2,FALSE),""),
    IF(LEFT(C4405,4)="2026",
      IFERROR(VLOOKUP(C4405,{'2026'!B:B,'2026'!A:A},2,FALSE),""),
      ""
    )
  )
)</f>
        <v/>
      </c>
    </row>
    <row r="4406" ht="22.5" customHeight="1">
      <c r="A4406" s="350"/>
      <c r="B4406" s="350"/>
      <c r="C4406" s="350"/>
      <c r="D4406" s="350"/>
      <c r="E4406" s="350"/>
      <c r="F4406" s="350"/>
      <c r="G4406" s="350"/>
      <c r="H4406" s="350"/>
      <c r="I4406" s="350"/>
      <c r="J4406" s="350" t="str">
        <f t="array" ref="J4406">IF(C4406="","",
  IF(LEFT(C4406,4)="2025",
    IFERROR(VLOOKUP(C4406,{'2025'!B:B,'2025'!A:A},2,FALSE),""),
    IF(LEFT(C4406,4)="2026",
      IFERROR(VLOOKUP(C4406,{'2026'!B:B,'2026'!A:A},2,FALSE),""),
      ""
    )
  )
)</f>
        <v/>
      </c>
    </row>
    <row r="4407" ht="22.5" customHeight="1">
      <c r="A4407" s="350"/>
      <c r="B4407" s="350"/>
      <c r="C4407" s="350"/>
      <c r="D4407" s="350"/>
      <c r="E4407" s="350"/>
      <c r="F4407" s="350"/>
      <c r="G4407" s="350"/>
      <c r="H4407" s="350"/>
      <c r="I4407" s="350"/>
      <c r="J4407" s="350" t="str">
        <f t="array" ref="J4407">IF(C4407="","",
  IF(LEFT(C4407,4)="2025",
    IFERROR(VLOOKUP(C4407,{'2025'!B:B,'2025'!A:A},2,FALSE),""),
    IF(LEFT(C4407,4)="2026",
      IFERROR(VLOOKUP(C4407,{'2026'!B:B,'2026'!A:A},2,FALSE),""),
      ""
    )
  )
)</f>
        <v/>
      </c>
    </row>
    <row r="4408" ht="22.5" customHeight="1">
      <c r="A4408" s="350"/>
      <c r="B4408" s="350"/>
      <c r="C4408" s="350"/>
      <c r="D4408" s="350"/>
      <c r="E4408" s="350"/>
      <c r="F4408" s="350"/>
      <c r="G4408" s="350"/>
      <c r="H4408" s="350"/>
      <c r="I4408" s="350"/>
      <c r="J4408" s="350" t="str">
        <f t="array" ref="J4408">IF(C4408="","",
  IF(LEFT(C4408,4)="2025",
    IFERROR(VLOOKUP(C4408,{'2025'!B:B,'2025'!A:A},2,FALSE),""),
    IF(LEFT(C4408,4)="2026",
      IFERROR(VLOOKUP(C4408,{'2026'!B:B,'2026'!A:A},2,FALSE),""),
      ""
    )
  )
)</f>
        <v/>
      </c>
    </row>
    <row r="4409" ht="22.5" customHeight="1">
      <c r="A4409" s="350"/>
      <c r="B4409" s="350"/>
      <c r="C4409" s="350"/>
      <c r="D4409" s="350"/>
      <c r="E4409" s="350"/>
      <c r="F4409" s="350"/>
      <c r="G4409" s="350"/>
      <c r="H4409" s="350"/>
      <c r="I4409" s="350"/>
      <c r="J4409" s="350" t="str">
        <f t="array" ref="J4409">IF(C4409="","",
  IF(LEFT(C4409,4)="2025",
    IFERROR(VLOOKUP(C4409,{'2025'!B:B,'2025'!A:A},2,FALSE),""),
    IF(LEFT(C4409,4)="2026",
      IFERROR(VLOOKUP(C4409,{'2026'!B:B,'2026'!A:A},2,FALSE),""),
      ""
    )
  )
)</f>
        <v/>
      </c>
    </row>
    <row r="4410" ht="22.5" customHeight="1">
      <c r="A4410" s="350"/>
      <c r="B4410" s="350"/>
      <c r="C4410" s="350"/>
      <c r="D4410" s="350"/>
      <c r="E4410" s="350"/>
      <c r="F4410" s="350"/>
      <c r="G4410" s="350"/>
      <c r="H4410" s="350"/>
      <c r="I4410" s="350"/>
      <c r="J4410" s="350" t="str">
        <f t="array" ref="J4410">IF(C4410="","",
  IF(LEFT(C4410,4)="2025",
    IFERROR(VLOOKUP(C4410,{'2025'!B:B,'2025'!A:A},2,FALSE),""),
    IF(LEFT(C4410,4)="2026",
      IFERROR(VLOOKUP(C4410,{'2026'!B:B,'2026'!A:A},2,FALSE),""),
      ""
    )
  )
)</f>
        <v/>
      </c>
    </row>
    <row r="4411" ht="22.5" customHeight="1">
      <c r="A4411" s="350"/>
      <c r="B4411" s="350"/>
      <c r="C4411" s="350"/>
      <c r="D4411" s="350"/>
      <c r="E4411" s="350"/>
      <c r="F4411" s="350"/>
      <c r="G4411" s="350"/>
      <c r="H4411" s="350"/>
      <c r="I4411" s="350"/>
      <c r="J4411" s="350" t="str">
        <f t="array" ref="J4411">IF(C4411="","",
  IF(LEFT(C4411,4)="2025",
    IFERROR(VLOOKUP(C4411,{'2025'!B:B,'2025'!A:A},2,FALSE),""),
    IF(LEFT(C4411,4)="2026",
      IFERROR(VLOOKUP(C4411,{'2026'!B:B,'2026'!A:A},2,FALSE),""),
      ""
    )
  )
)</f>
        <v/>
      </c>
    </row>
    <row r="4412" ht="22.5" customHeight="1">
      <c r="A4412" s="350"/>
      <c r="B4412" s="350"/>
      <c r="C4412" s="350"/>
      <c r="D4412" s="350"/>
      <c r="E4412" s="350"/>
      <c r="F4412" s="350"/>
      <c r="G4412" s="350"/>
      <c r="H4412" s="350"/>
      <c r="I4412" s="350"/>
      <c r="J4412" s="350" t="str">
        <f t="array" ref="J4412">IF(C4412="","",
  IF(LEFT(C4412,4)="2025",
    IFERROR(VLOOKUP(C4412,{'2025'!B:B,'2025'!A:A},2,FALSE),""),
    IF(LEFT(C4412,4)="2026",
      IFERROR(VLOOKUP(C4412,{'2026'!B:B,'2026'!A:A},2,FALSE),""),
      ""
    )
  )
)</f>
        <v/>
      </c>
    </row>
    <row r="4413" ht="22.5" customHeight="1">
      <c r="A4413" s="350"/>
      <c r="B4413" s="350"/>
      <c r="C4413" s="350"/>
      <c r="D4413" s="350"/>
      <c r="E4413" s="350"/>
      <c r="F4413" s="350"/>
      <c r="G4413" s="350"/>
      <c r="H4413" s="350"/>
      <c r="I4413" s="350"/>
      <c r="J4413" s="350" t="str">
        <f t="array" ref="J4413">IF(C4413="","",
  IF(LEFT(C4413,4)="2025",
    IFERROR(VLOOKUP(C4413,{'2025'!B:B,'2025'!A:A},2,FALSE),""),
    IF(LEFT(C4413,4)="2026",
      IFERROR(VLOOKUP(C4413,{'2026'!B:B,'2026'!A:A},2,FALSE),""),
      ""
    )
  )
)</f>
        <v/>
      </c>
    </row>
    <row r="4414" ht="22.5" customHeight="1">
      <c r="A4414" s="350"/>
      <c r="B4414" s="350"/>
      <c r="C4414" s="350"/>
      <c r="D4414" s="350"/>
      <c r="E4414" s="350"/>
      <c r="F4414" s="350"/>
      <c r="G4414" s="350"/>
      <c r="H4414" s="350"/>
      <c r="I4414" s="350"/>
      <c r="J4414" s="350" t="str">
        <f t="array" ref="J4414">IF(C4414="","",
  IF(LEFT(C4414,4)="2025",
    IFERROR(VLOOKUP(C4414,{'2025'!B:B,'2025'!A:A},2,FALSE),""),
    IF(LEFT(C4414,4)="2026",
      IFERROR(VLOOKUP(C4414,{'2026'!B:B,'2026'!A:A},2,FALSE),""),
      ""
    )
  )
)</f>
        <v/>
      </c>
    </row>
    <row r="4415" ht="22.5" customHeight="1">
      <c r="A4415" s="350"/>
      <c r="B4415" s="350"/>
      <c r="C4415" s="350"/>
      <c r="D4415" s="350"/>
      <c r="E4415" s="350"/>
      <c r="F4415" s="350"/>
      <c r="G4415" s="350"/>
      <c r="H4415" s="350"/>
      <c r="I4415" s="350"/>
      <c r="J4415" s="350" t="str">
        <f t="array" ref="J4415">IF(C4415="","",
  IF(LEFT(C4415,4)="2025",
    IFERROR(VLOOKUP(C4415,{'2025'!B:B,'2025'!A:A},2,FALSE),""),
    IF(LEFT(C4415,4)="2026",
      IFERROR(VLOOKUP(C4415,{'2026'!B:B,'2026'!A:A},2,FALSE),""),
      ""
    )
  )
)</f>
        <v/>
      </c>
    </row>
    <row r="4416" ht="22.5" customHeight="1">
      <c r="A4416" s="350"/>
      <c r="B4416" s="350"/>
      <c r="C4416" s="350"/>
      <c r="D4416" s="350"/>
      <c r="E4416" s="350"/>
      <c r="F4416" s="350"/>
      <c r="G4416" s="350"/>
      <c r="H4416" s="350"/>
      <c r="I4416" s="350"/>
      <c r="J4416" s="350" t="str">
        <f t="array" ref="J4416">IF(C4416="","",
  IF(LEFT(C4416,4)="2025",
    IFERROR(VLOOKUP(C4416,{'2025'!B:B,'2025'!A:A},2,FALSE),""),
    IF(LEFT(C4416,4)="2026",
      IFERROR(VLOOKUP(C4416,{'2026'!B:B,'2026'!A:A},2,FALSE),""),
      ""
    )
  )
)</f>
        <v/>
      </c>
    </row>
    <row r="4417" ht="22.5" customHeight="1">
      <c r="A4417" s="350"/>
      <c r="B4417" s="350"/>
      <c r="C4417" s="350"/>
      <c r="D4417" s="350"/>
      <c r="E4417" s="350"/>
      <c r="F4417" s="350"/>
      <c r="G4417" s="350"/>
      <c r="H4417" s="350"/>
      <c r="I4417" s="350"/>
      <c r="J4417" s="350" t="str">
        <f t="array" ref="J4417">IF(C4417="","",
  IF(LEFT(C4417,4)="2025",
    IFERROR(VLOOKUP(C4417,{'2025'!B:B,'2025'!A:A},2,FALSE),""),
    IF(LEFT(C4417,4)="2026",
      IFERROR(VLOOKUP(C4417,{'2026'!B:B,'2026'!A:A},2,FALSE),""),
      ""
    )
  )
)</f>
        <v/>
      </c>
    </row>
    <row r="4418" ht="22.5" customHeight="1">
      <c r="A4418" s="350"/>
      <c r="B4418" s="350"/>
      <c r="C4418" s="350"/>
      <c r="D4418" s="350"/>
      <c r="E4418" s="350"/>
      <c r="F4418" s="350"/>
      <c r="G4418" s="350"/>
      <c r="H4418" s="350"/>
      <c r="I4418" s="350"/>
      <c r="J4418" s="350" t="str">
        <f t="array" ref="J4418">IF(C4418="","",
  IF(LEFT(C4418,4)="2025",
    IFERROR(VLOOKUP(C4418,{'2025'!B:B,'2025'!A:A},2,FALSE),""),
    IF(LEFT(C4418,4)="2026",
      IFERROR(VLOOKUP(C4418,{'2026'!B:B,'2026'!A:A},2,FALSE),""),
      ""
    )
  )
)</f>
        <v/>
      </c>
    </row>
    <row r="4419" ht="22.5" customHeight="1">
      <c r="A4419" s="350"/>
      <c r="B4419" s="350"/>
      <c r="C4419" s="350"/>
      <c r="D4419" s="350"/>
      <c r="E4419" s="350"/>
      <c r="F4419" s="350"/>
      <c r="G4419" s="350"/>
      <c r="H4419" s="350"/>
      <c r="I4419" s="350"/>
      <c r="J4419" s="350" t="str">
        <f t="array" ref="J4419">IF(C4419="","",
  IF(LEFT(C4419,4)="2025",
    IFERROR(VLOOKUP(C4419,{'2025'!B:B,'2025'!A:A},2,FALSE),""),
    IF(LEFT(C4419,4)="2026",
      IFERROR(VLOOKUP(C4419,{'2026'!B:B,'2026'!A:A},2,FALSE),""),
      ""
    )
  )
)</f>
        <v/>
      </c>
    </row>
    <row r="4420" ht="22.5" customHeight="1">
      <c r="A4420" s="350"/>
      <c r="B4420" s="350"/>
      <c r="C4420" s="350"/>
      <c r="D4420" s="350"/>
      <c r="E4420" s="350"/>
      <c r="F4420" s="350"/>
      <c r="G4420" s="350"/>
      <c r="H4420" s="350"/>
      <c r="I4420" s="350"/>
      <c r="J4420" s="350" t="str">
        <f t="array" ref="J4420">IF(C4420="","",
  IF(LEFT(C4420,4)="2025",
    IFERROR(VLOOKUP(C4420,{'2025'!B:B,'2025'!A:A},2,FALSE),""),
    IF(LEFT(C4420,4)="2026",
      IFERROR(VLOOKUP(C4420,{'2026'!B:B,'2026'!A:A},2,FALSE),""),
      ""
    )
  )
)</f>
        <v/>
      </c>
    </row>
    <row r="4421" ht="22.5" customHeight="1">
      <c r="A4421" s="350"/>
      <c r="B4421" s="350"/>
      <c r="C4421" s="350"/>
      <c r="D4421" s="350"/>
      <c r="E4421" s="350"/>
      <c r="F4421" s="350"/>
      <c r="G4421" s="350"/>
      <c r="H4421" s="350"/>
      <c r="I4421" s="350"/>
      <c r="J4421" s="350" t="str">
        <f t="array" ref="J4421">IF(C4421="","",
  IF(LEFT(C4421,4)="2025",
    IFERROR(VLOOKUP(C4421,{'2025'!B:B,'2025'!A:A},2,FALSE),""),
    IF(LEFT(C4421,4)="2026",
      IFERROR(VLOOKUP(C4421,{'2026'!B:B,'2026'!A:A},2,FALSE),""),
      ""
    )
  )
)</f>
        <v/>
      </c>
    </row>
    <row r="4422" ht="22.5" customHeight="1">
      <c r="A4422" s="350"/>
      <c r="B4422" s="350"/>
      <c r="C4422" s="350"/>
      <c r="D4422" s="350"/>
      <c r="E4422" s="350"/>
      <c r="F4422" s="350"/>
      <c r="G4422" s="350"/>
      <c r="H4422" s="350"/>
      <c r="I4422" s="350"/>
      <c r="J4422" s="350" t="str">
        <f t="array" ref="J4422">IF(C4422="","",
  IF(LEFT(C4422,4)="2025",
    IFERROR(VLOOKUP(C4422,{'2025'!B:B,'2025'!A:A},2,FALSE),""),
    IF(LEFT(C4422,4)="2026",
      IFERROR(VLOOKUP(C4422,{'2026'!B:B,'2026'!A:A},2,FALSE),""),
      ""
    )
  )
)</f>
        <v/>
      </c>
    </row>
    <row r="4423" ht="22.5" customHeight="1">
      <c r="A4423" s="350"/>
      <c r="B4423" s="350"/>
      <c r="C4423" s="350"/>
      <c r="D4423" s="350"/>
      <c r="E4423" s="350"/>
      <c r="F4423" s="350"/>
      <c r="G4423" s="350"/>
      <c r="H4423" s="350"/>
      <c r="I4423" s="350"/>
      <c r="J4423" s="350" t="str">
        <f t="array" ref="J4423">IF(C4423="","",
  IF(LEFT(C4423,4)="2025",
    IFERROR(VLOOKUP(C4423,{'2025'!B:B,'2025'!A:A},2,FALSE),""),
    IF(LEFT(C4423,4)="2026",
      IFERROR(VLOOKUP(C4423,{'2026'!B:B,'2026'!A:A},2,FALSE),""),
      ""
    )
  )
)</f>
        <v/>
      </c>
    </row>
    <row r="4424" ht="22.5" customHeight="1">
      <c r="A4424" s="350"/>
      <c r="B4424" s="350"/>
      <c r="C4424" s="350"/>
      <c r="D4424" s="350"/>
      <c r="E4424" s="350"/>
      <c r="F4424" s="350"/>
      <c r="G4424" s="350"/>
      <c r="H4424" s="350"/>
      <c r="I4424" s="350"/>
      <c r="J4424" s="350" t="str">
        <f t="array" ref="J4424">IF(C4424="","",
  IF(LEFT(C4424,4)="2025",
    IFERROR(VLOOKUP(C4424,{'2025'!B:B,'2025'!A:A},2,FALSE),""),
    IF(LEFT(C4424,4)="2026",
      IFERROR(VLOOKUP(C4424,{'2026'!B:B,'2026'!A:A},2,FALSE),""),
      ""
    )
  )
)</f>
        <v/>
      </c>
    </row>
    <row r="4425" ht="22.5" customHeight="1">
      <c r="A4425" s="350"/>
      <c r="B4425" s="350"/>
      <c r="C4425" s="350"/>
      <c r="D4425" s="350"/>
      <c r="E4425" s="350"/>
      <c r="F4425" s="350"/>
      <c r="G4425" s="350"/>
      <c r="H4425" s="350"/>
      <c r="I4425" s="350"/>
      <c r="J4425" s="350" t="str">
        <f t="array" ref="J4425">IF(C4425="","",
  IF(LEFT(C4425,4)="2025",
    IFERROR(VLOOKUP(C4425,{'2025'!B:B,'2025'!A:A},2,FALSE),""),
    IF(LEFT(C4425,4)="2026",
      IFERROR(VLOOKUP(C4425,{'2026'!B:B,'2026'!A:A},2,FALSE),""),
      ""
    )
  )
)</f>
        <v/>
      </c>
    </row>
    <row r="4426" ht="22.5" customHeight="1">
      <c r="A4426" s="350"/>
      <c r="B4426" s="350"/>
      <c r="C4426" s="350"/>
      <c r="D4426" s="350"/>
      <c r="E4426" s="350"/>
      <c r="F4426" s="350"/>
      <c r="G4426" s="350"/>
      <c r="H4426" s="350"/>
      <c r="I4426" s="350"/>
      <c r="J4426" s="350" t="str">
        <f t="array" ref="J4426">IF(C4426="","",
  IF(LEFT(C4426,4)="2025",
    IFERROR(VLOOKUP(C4426,{'2025'!B:B,'2025'!A:A},2,FALSE),""),
    IF(LEFT(C4426,4)="2026",
      IFERROR(VLOOKUP(C4426,{'2026'!B:B,'2026'!A:A},2,FALSE),""),
      ""
    )
  )
)</f>
        <v/>
      </c>
    </row>
    <row r="4427" ht="22.5" customHeight="1">
      <c r="A4427" s="350"/>
      <c r="B4427" s="350"/>
      <c r="C4427" s="350"/>
      <c r="D4427" s="350"/>
      <c r="E4427" s="350"/>
      <c r="F4427" s="350"/>
      <c r="G4427" s="350"/>
      <c r="H4427" s="350"/>
      <c r="I4427" s="350"/>
      <c r="J4427" s="350" t="str">
        <f t="array" ref="J4427">IF(C4427="","",
  IF(LEFT(C4427,4)="2025",
    IFERROR(VLOOKUP(C4427,{'2025'!B:B,'2025'!A:A},2,FALSE),""),
    IF(LEFT(C4427,4)="2026",
      IFERROR(VLOOKUP(C4427,{'2026'!B:B,'2026'!A:A},2,FALSE),""),
      ""
    )
  )
)</f>
        <v/>
      </c>
    </row>
    <row r="4428" ht="22.5" customHeight="1">
      <c r="A4428" s="350"/>
      <c r="B4428" s="350"/>
      <c r="C4428" s="350"/>
      <c r="D4428" s="350"/>
      <c r="E4428" s="350"/>
      <c r="F4428" s="350"/>
      <c r="G4428" s="350"/>
      <c r="H4428" s="350"/>
      <c r="I4428" s="350"/>
      <c r="J4428" s="350" t="str">
        <f t="array" ref="J4428">IF(C4428="","",
  IF(LEFT(C4428,4)="2025",
    IFERROR(VLOOKUP(C4428,{'2025'!B:B,'2025'!A:A},2,FALSE),""),
    IF(LEFT(C4428,4)="2026",
      IFERROR(VLOOKUP(C4428,{'2026'!B:B,'2026'!A:A},2,FALSE),""),
      ""
    )
  )
)</f>
        <v/>
      </c>
    </row>
    <row r="4429" ht="22.5" customHeight="1">
      <c r="A4429" s="350"/>
      <c r="B4429" s="350"/>
      <c r="C4429" s="350"/>
      <c r="D4429" s="350"/>
      <c r="E4429" s="350"/>
      <c r="F4429" s="350"/>
      <c r="G4429" s="350"/>
      <c r="H4429" s="350"/>
      <c r="I4429" s="350"/>
      <c r="J4429" s="350" t="str">
        <f t="array" ref="J4429">IF(C4429="","",
  IF(LEFT(C4429,4)="2025",
    IFERROR(VLOOKUP(C4429,{'2025'!B:B,'2025'!A:A},2,FALSE),""),
    IF(LEFT(C4429,4)="2026",
      IFERROR(VLOOKUP(C4429,{'2026'!B:B,'2026'!A:A},2,FALSE),""),
      ""
    )
  )
)</f>
        <v/>
      </c>
    </row>
    <row r="4430" ht="22.5" customHeight="1">
      <c r="A4430" s="350"/>
      <c r="B4430" s="350"/>
      <c r="C4430" s="350"/>
      <c r="D4430" s="350"/>
      <c r="E4430" s="350"/>
      <c r="F4430" s="350"/>
      <c r="G4430" s="350"/>
      <c r="H4430" s="350"/>
      <c r="I4430" s="350"/>
      <c r="J4430" s="350" t="str">
        <f t="array" ref="J4430">IF(C4430="","",
  IF(LEFT(C4430,4)="2025",
    IFERROR(VLOOKUP(C4430,{'2025'!B:B,'2025'!A:A},2,FALSE),""),
    IF(LEFT(C4430,4)="2026",
      IFERROR(VLOOKUP(C4430,{'2026'!B:B,'2026'!A:A},2,FALSE),""),
      ""
    )
  )
)</f>
        <v/>
      </c>
    </row>
    <row r="4431" ht="22.5" customHeight="1">
      <c r="A4431" s="350"/>
      <c r="B4431" s="350"/>
      <c r="C4431" s="350"/>
      <c r="D4431" s="350"/>
      <c r="E4431" s="350"/>
      <c r="F4431" s="350"/>
      <c r="G4431" s="350"/>
      <c r="H4431" s="350"/>
      <c r="I4431" s="350"/>
      <c r="J4431" s="350" t="str">
        <f t="array" ref="J4431">IF(C4431="","",
  IF(LEFT(C4431,4)="2025",
    IFERROR(VLOOKUP(C4431,{'2025'!B:B,'2025'!A:A},2,FALSE),""),
    IF(LEFT(C4431,4)="2026",
      IFERROR(VLOOKUP(C4431,{'2026'!B:B,'2026'!A:A},2,FALSE),""),
      ""
    )
  )
)</f>
        <v/>
      </c>
    </row>
    <row r="4432" ht="22.5" customHeight="1">
      <c r="A4432" s="350"/>
      <c r="B4432" s="350"/>
      <c r="C4432" s="350"/>
      <c r="D4432" s="350"/>
      <c r="E4432" s="350"/>
      <c r="F4432" s="350"/>
      <c r="G4432" s="350"/>
      <c r="H4432" s="350"/>
      <c r="I4432" s="350"/>
      <c r="J4432" s="350" t="str">
        <f t="array" ref="J4432">IF(C4432="","",
  IF(LEFT(C4432,4)="2025",
    IFERROR(VLOOKUP(C4432,{'2025'!B:B,'2025'!A:A},2,FALSE),""),
    IF(LEFT(C4432,4)="2026",
      IFERROR(VLOOKUP(C4432,{'2026'!B:B,'2026'!A:A},2,FALSE),""),
      ""
    )
  )
)</f>
        <v/>
      </c>
    </row>
    <row r="4433" ht="22.5" customHeight="1">
      <c r="A4433" s="350"/>
      <c r="B4433" s="350"/>
      <c r="C4433" s="350"/>
      <c r="D4433" s="350"/>
      <c r="E4433" s="350"/>
      <c r="F4433" s="350"/>
      <c r="G4433" s="350"/>
      <c r="H4433" s="350"/>
      <c r="I4433" s="350"/>
      <c r="J4433" s="350" t="str">
        <f t="array" ref="J4433">IF(C4433="","",
  IF(LEFT(C4433,4)="2025",
    IFERROR(VLOOKUP(C4433,{'2025'!B:B,'2025'!A:A},2,FALSE),""),
    IF(LEFT(C4433,4)="2026",
      IFERROR(VLOOKUP(C4433,{'2026'!B:B,'2026'!A:A},2,FALSE),""),
      ""
    )
  )
)</f>
        <v/>
      </c>
    </row>
    <row r="4434" ht="22.5" customHeight="1">
      <c r="A4434" s="350"/>
      <c r="B4434" s="350"/>
      <c r="C4434" s="350"/>
      <c r="D4434" s="350"/>
      <c r="E4434" s="350"/>
      <c r="F4434" s="350"/>
      <c r="G4434" s="350"/>
      <c r="H4434" s="350"/>
      <c r="I4434" s="350"/>
      <c r="J4434" s="350" t="str">
        <f t="array" ref="J4434">IF(C4434="","",
  IF(LEFT(C4434,4)="2025",
    IFERROR(VLOOKUP(C4434,{'2025'!B:B,'2025'!A:A},2,FALSE),""),
    IF(LEFT(C4434,4)="2026",
      IFERROR(VLOOKUP(C4434,{'2026'!B:B,'2026'!A:A},2,FALSE),""),
      ""
    )
  )
)</f>
        <v/>
      </c>
    </row>
    <row r="4435" ht="22.5" customHeight="1">
      <c r="A4435" s="350"/>
      <c r="B4435" s="350"/>
      <c r="C4435" s="350"/>
      <c r="D4435" s="350"/>
      <c r="E4435" s="350"/>
      <c r="F4435" s="350"/>
      <c r="G4435" s="350"/>
      <c r="H4435" s="350"/>
      <c r="I4435" s="350"/>
      <c r="J4435" s="350" t="str">
        <f t="array" ref="J4435">IF(C4435="","",
  IF(LEFT(C4435,4)="2025",
    IFERROR(VLOOKUP(C4435,{'2025'!B:B,'2025'!A:A},2,FALSE),""),
    IF(LEFT(C4435,4)="2026",
      IFERROR(VLOOKUP(C4435,{'2026'!B:B,'2026'!A:A},2,FALSE),""),
      ""
    )
  )
)</f>
        <v/>
      </c>
    </row>
    <row r="4436" ht="22.5" customHeight="1">
      <c r="A4436" s="350"/>
      <c r="B4436" s="350"/>
      <c r="C4436" s="350"/>
      <c r="D4436" s="350"/>
      <c r="E4436" s="350"/>
      <c r="F4436" s="350"/>
      <c r="G4436" s="350"/>
      <c r="H4436" s="350"/>
      <c r="I4436" s="350"/>
      <c r="J4436" s="350" t="str">
        <f t="array" ref="J4436">IF(C4436="","",
  IF(LEFT(C4436,4)="2025",
    IFERROR(VLOOKUP(C4436,{'2025'!B:B,'2025'!A:A},2,FALSE),""),
    IF(LEFT(C4436,4)="2026",
      IFERROR(VLOOKUP(C4436,{'2026'!B:B,'2026'!A:A},2,FALSE),""),
      ""
    )
  )
)</f>
        <v/>
      </c>
    </row>
    <row r="4437" ht="22.5" customHeight="1">
      <c r="A4437" s="350"/>
      <c r="B4437" s="350"/>
      <c r="C4437" s="350"/>
      <c r="D4437" s="350"/>
      <c r="E4437" s="350"/>
      <c r="F4437" s="350"/>
      <c r="G4437" s="350"/>
      <c r="H4437" s="350"/>
      <c r="I4437" s="350"/>
      <c r="J4437" s="350" t="str">
        <f t="array" ref="J4437">IF(C4437="","",
  IF(LEFT(C4437,4)="2025",
    IFERROR(VLOOKUP(C4437,{'2025'!B:B,'2025'!A:A},2,FALSE),""),
    IF(LEFT(C4437,4)="2026",
      IFERROR(VLOOKUP(C4437,{'2026'!B:B,'2026'!A:A},2,FALSE),""),
      ""
    )
  )
)</f>
        <v/>
      </c>
    </row>
    <row r="4438" ht="22.5" customHeight="1">
      <c r="A4438" s="350"/>
      <c r="B4438" s="350"/>
      <c r="C4438" s="350"/>
      <c r="D4438" s="350"/>
      <c r="E4438" s="350"/>
      <c r="F4438" s="350"/>
      <c r="G4438" s="350"/>
      <c r="H4438" s="350"/>
      <c r="I4438" s="350"/>
      <c r="J4438" s="350" t="str">
        <f t="array" ref="J4438">IF(C4438="","",
  IF(LEFT(C4438,4)="2025",
    IFERROR(VLOOKUP(C4438,{'2025'!B:B,'2025'!A:A},2,FALSE),""),
    IF(LEFT(C4438,4)="2026",
      IFERROR(VLOOKUP(C4438,{'2026'!B:B,'2026'!A:A},2,FALSE),""),
      ""
    )
  )
)</f>
        <v/>
      </c>
    </row>
    <row r="4439" ht="22.5" customHeight="1">
      <c r="A4439" s="350"/>
      <c r="B4439" s="350"/>
      <c r="C4439" s="350"/>
      <c r="D4439" s="350"/>
      <c r="E4439" s="350"/>
      <c r="F4439" s="350"/>
      <c r="G4439" s="350"/>
      <c r="H4439" s="350"/>
      <c r="I4439" s="350"/>
      <c r="J4439" s="350" t="str">
        <f t="array" ref="J4439">IF(C4439="","",
  IF(LEFT(C4439,4)="2025",
    IFERROR(VLOOKUP(C4439,{'2025'!B:B,'2025'!A:A},2,FALSE),""),
    IF(LEFT(C4439,4)="2026",
      IFERROR(VLOOKUP(C4439,{'2026'!B:B,'2026'!A:A},2,FALSE),""),
      ""
    )
  )
)</f>
        <v/>
      </c>
    </row>
    <row r="4440" ht="22.5" customHeight="1">
      <c r="A4440" s="350"/>
      <c r="B4440" s="350"/>
      <c r="C4440" s="350"/>
      <c r="D4440" s="350"/>
      <c r="E4440" s="350"/>
      <c r="F4440" s="350"/>
      <c r="G4440" s="350"/>
      <c r="H4440" s="350"/>
      <c r="I4440" s="350"/>
      <c r="J4440" s="350" t="str">
        <f t="array" ref="J4440">IF(C4440="","",
  IF(LEFT(C4440,4)="2025",
    IFERROR(VLOOKUP(C4440,{'2025'!B:B,'2025'!A:A},2,FALSE),""),
    IF(LEFT(C4440,4)="2026",
      IFERROR(VLOOKUP(C4440,{'2026'!B:B,'2026'!A:A},2,FALSE),""),
      ""
    )
  )
)</f>
        <v/>
      </c>
    </row>
    <row r="4441" ht="22.5" customHeight="1">
      <c r="A4441" s="350"/>
      <c r="B4441" s="350"/>
      <c r="C4441" s="350"/>
      <c r="D4441" s="350"/>
      <c r="E4441" s="350"/>
      <c r="F4441" s="350"/>
      <c r="G4441" s="350"/>
      <c r="H4441" s="350"/>
      <c r="I4441" s="350"/>
      <c r="J4441" s="350" t="str">
        <f t="array" ref="J4441">IF(C4441="","",
  IF(LEFT(C4441,4)="2025",
    IFERROR(VLOOKUP(C4441,{'2025'!B:B,'2025'!A:A},2,FALSE),""),
    IF(LEFT(C4441,4)="2026",
      IFERROR(VLOOKUP(C4441,{'2026'!B:B,'2026'!A:A},2,FALSE),""),
      ""
    )
  )
)</f>
        <v/>
      </c>
    </row>
    <row r="4442" ht="22.5" customHeight="1">
      <c r="A4442" s="350"/>
      <c r="B4442" s="350"/>
      <c r="C4442" s="350"/>
      <c r="D4442" s="350"/>
      <c r="E4442" s="350"/>
      <c r="F4442" s="350"/>
      <c r="G4442" s="350"/>
      <c r="H4442" s="350"/>
      <c r="I4442" s="350"/>
      <c r="J4442" s="350" t="str">
        <f t="array" ref="J4442">IF(C4442="","",
  IF(LEFT(C4442,4)="2025",
    IFERROR(VLOOKUP(C4442,{'2025'!B:B,'2025'!A:A},2,FALSE),""),
    IF(LEFT(C4442,4)="2026",
      IFERROR(VLOOKUP(C4442,{'2026'!B:B,'2026'!A:A},2,FALSE),""),
      ""
    )
  )
)</f>
        <v/>
      </c>
    </row>
    <row r="4443" ht="22.5" customHeight="1">
      <c r="A4443" s="350"/>
      <c r="B4443" s="350"/>
      <c r="C4443" s="350"/>
      <c r="D4443" s="350"/>
      <c r="E4443" s="350"/>
      <c r="F4443" s="350"/>
      <c r="G4443" s="350"/>
      <c r="H4443" s="350"/>
      <c r="I4443" s="350"/>
      <c r="J4443" s="350" t="str">
        <f t="array" ref="J4443">IF(C4443="","",
  IF(LEFT(C4443,4)="2025",
    IFERROR(VLOOKUP(C4443,{'2025'!B:B,'2025'!A:A},2,FALSE),""),
    IF(LEFT(C4443,4)="2026",
      IFERROR(VLOOKUP(C4443,{'2026'!B:B,'2026'!A:A},2,FALSE),""),
      ""
    )
  )
)</f>
        <v/>
      </c>
    </row>
    <row r="4444" ht="22.5" customHeight="1">
      <c r="A4444" s="350"/>
      <c r="B4444" s="350"/>
      <c r="C4444" s="350"/>
      <c r="D4444" s="350"/>
      <c r="E4444" s="350"/>
      <c r="F4444" s="350"/>
      <c r="G4444" s="350"/>
      <c r="H4444" s="350"/>
      <c r="I4444" s="350"/>
      <c r="J4444" s="350" t="str">
        <f t="array" ref="J4444">IF(C4444="","",
  IF(LEFT(C4444,4)="2025",
    IFERROR(VLOOKUP(C4444,{'2025'!B:B,'2025'!A:A},2,FALSE),""),
    IF(LEFT(C4444,4)="2026",
      IFERROR(VLOOKUP(C4444,{'2026'!B:B,'2026'!A:A},2,FALSE),""),
      ""
    )
  )
)</f>
        <v/>
      </c>
    </row>
    <row r="4445" ht="22.5" customHeight="1">
      <c r="A4445" s="350"/>
      <c r="B4445" s="350"/>
      <c r="C4445" s="350"/>
      <c r="D4445" s="350"/>
      <c r="E4445" s="350"/>
      <c r="F4445" s="350"/>
      <c r="G4445" s="350"/>
      <c r="H4445" s="350"/>
      <c r="I4445" s="350"/>
      <c r="J4445" s="350" t="str">
        <f t="array" ref="J4445">IF(C4445="","",
  IF(LEFT(C4445,4)="2025",
    IFERROR(VLOOKUP(C4445,{'2025'!B:B,'2025'!A:A},2,FALSE),""),
    IF(LEFT(C4445,4)="2026",
      IFERROR(VLOOKUP(C4445,{'2026'!B:B,'2026'!A:A},2,FALSE),""),
      ""
    )
  )
)</f>
        <v/>
      </c>
    </row>
    <row r="4446" ht="22.5" customHeight="1">
      <c r="A4446" s="350"/>
      <c r="B4446" s="350"/>
      <c r="C4446" s="350"/>
      <c r="D4446" s="350"/>
      <c r="E4446" s="350"/>
      <c r="F4446" s="350"/>
      <c r="G4446" s="350"/>
      <c r="H4446" s="350"/>
      <c r="I4446" s="350"/>
      <c r="J4446" s="350" t="str">
        <f t="array" ref="J4446">IF(C4446="","",
  IF(LEFT(C4446,4)="2025",
    IFERROR(VLOOKUP(C4446,{'2025'!B:B,'2025'!A:A},2,FALSE),""),
    IF(LEFT(C4446,4)="2026",
      IFERROR(VLOOKUP(C4446,{'2026'!B:B,'2026'!A:A},2,FALSE),""),
      ""
    )
  )
)</f>
        <v/>
      </c>
    </row>
    <row r="4447" ht="22.5" customHeight="1">
      <c r="A4447" s="350"/>
      <c r="B4447" s="350"/>
      <c r="C4447" s="350"/>
      <c r="D4447" s="350"/>
      <c r="E4447" s="350"/>
      <c r="F4447" s="350"/>
      <c r="G4447" s="350"/>
      <c r="H4447" s="350"/>
      <c r="I4447" s="350"/>
      <c r="J4447" s="350" t="str">
        <f t="array" ref="J4447">IF(C4447="","",
  IF(LEFT(C4447,4)="2025",
    IFERROR(VLOOKUP(C4447,{'2025'!B:B,'2025'!A:A},2,FALSE),""),
    IF(LEFT(C4447,4)="2026",
      IFERROR(VLOOKUP(C4447,{'2026'!B:B,'2026'!A:A},2,FALSE),""),
      ""
    )
  )
)</f>
        <v/>
      </c>
    </row>
    <row r="4448" ht="22.5" customHeight="1">
      <c r="A4448" s="350"/>
      <c r="B4448" s="350"/>
      <c r="C4448" s="350"/>
      <c r="D4448" s="350"/>
      <c r="E4448" s="350"/>
      <c r="F4448" s="350"/>
      <c r="G4448" s="350"/>
      <c r="H4448" s="350"/>
      <c r="I4448" s="350"/>
      <c r="J4448" s="350" t="str">
        <f t="array" ref="J4448">IF(C4448="","",
  IF(LEFT(C4448,4)="2025",
    IFERROR(VLOOKUP(C4448,{'2025'!B:B,'2025'!A:A},2,FALSE),""),
    IF(LEFT(C4448,4)="2026",
      IFERROR(VLOOKUP(C4448,{'2026'!B:B,'2026'!A:A},2,FALSE),""),
      ""
    )
  )
)</f>
        <v/>
      </c>
    </row>
    <row r="4449" ht="22.5" customHeight="1">
      <c r="A4449" s="350"/>
      <c r="B4449" s="350"/>
      <c r="C4449" s="350"/>
      <c r="D4449" s="350"/>
      <c r="E4449" s="350"/>
      <c r="F4449" s="350"/>
      <c r="G4449" s="350"/>
      <c r="H4449" s="350"/>
      <c r="I4449" s="350"/>
      <c r="J4449" s="350" t="str">
        <f t="array" ref="J4449">IF(C4449="","",
  IF(LEFT(C4449,4)="2025",
    IFERROR(VLOOKUP(C4449,{'2025'!B:B,'2025'!A:A},2,FALSE),""),
    IF(LEFT(C4449,4)="2026",
      IFERROR(VLOOKUP(C4449,{'2026'!B:B,'2026'!A:A},2,FALSE),""),
      ""
    )
  )
)</f>
        <v/>
      </c>
    </row>
    <row r="4450" ht="22.5" customHeight="1">
      <c r="A4450" s="350"/>
      <c r="B4450" s="350"/>
      <c r="C4450" s="350"/>
      <c r="D4450" s="350"/>
      <c r="E4450" s="350"/>
      <c r="F4450" s="350"/>
      <c r="G4450" s="350"/>
      <c r="H4450" s="350"/>
      <c r="I4450" s="350"/>
      <c r="J4450" s="350" t="str">
        <f t="array" ref="J4450">IF(C4450="","",
  IF(LEFT(C4450,4)="2025",
    IFERROR(VLOOKUP(C4450,{'2025'!B:B,'2025'!A:A},2,FALSE),""),
    IF(LEFT(C4450,4)="2026",
      IFERROR(VLOOKUP(C4450,{'2026'!B:B,'2026'!A:A},2,FALSE),""),
      ""
    )
  )
)</f>
        <v/>
      </c>
    </row>
    <row r="4451" ht="22.5" customHeight="1">
      <c r="A4451" s="350"/>
      <c r="B4451" s="350"/>
      <c r="C4451" s="350"/>
      <c r="D4451" s="350"/>
      <c r="E4451" s="350"/>
      <c r="F4451" s="350"/>
      <c r="G4451" s="350"/>
      <c r="H4451" s="350"/>
      <c r="I4451" s="350"/>
      <c r="J4451" s="350" t="str">
        <f t="array" ref="J4451">IF(C4451="","",
  IF(LEFT(C4451,4)="2025",
    IFERROR(VLOOKUP(C4451,{'2025'!B:B,'2025'!A:A},2,FALSE),""),
    IF(LEFT(C4451,4)="2026",
      IFERROR(VLOOKUP(C4451,{'2026'!B:B,'2026'!A:A},2,FALSE),""),
      ""
    )
  )
)</f>
        <v/>
      </c>
    </row>
    <row r="4452" ht="22.5" customHeight="1">
      <c r="A4452" s="350"/>
      <c r="B4452" s="350"/>
      <c r="C4452" s="350"/>
      <c r="D4452" s="350"/>
      <c r="E4452" s="350"/>
      <c r="F4452" s="350"/>
      <c r="G4452" s="350"/>
      <c r="H4452" s="350"/>
      <c r="I4452" s="350"/>
      <c r="J4452" s="350" t="str">
        <f t="array" ref="J4452">IF(C4452="","",
  IF(LEFT(C4452,4)="2025",
    IFERROR(VLOOKUP(C4452,{'2025'!B:B,'2025'!A:A},2,FALSE),""),
    IF(LEFT(C4452,4)="2026",
      IFERROR(VLOOKUP(C4452,{'2026'!B:B,'2026'!A:A},2,FALSE),""),
      ""
    )
  )
)</f>
        <v/>
      </c>
    </row>
    <row r="4453" ht="22.5" customHeight="1">
      <c r="A4453" s="350"/>
      <c r="B4453" s="350"/>
      <c r="C4453" s="350"/>
      <c r="D4453" s="350"/>
      <c r="E4453" s="350"/>
      <c r="F4453" s="350"/>
      <c r="G4453" s="350"/>
      <c r="H4453" s="350"/>
      <c r="I4453" s="350"/>
      <c r="J4453" s="350" t="str">
        <f t="array" ref="J4453">IF(C4453="","",
  IF(LEFT(C4453,4)="2025",
    IFERROR(VLOOKUP(C4453,{'2025'!B:B,'2025'!A:A},2,FALSE),""),
    IF(LEFT(C4453,4)="2026",
      IFERROR(VLOOKUP(C4453,{'2026'!B:B,'2026'!A:A},2,FALSE),""),
      ""
    )
  )
)</f>
        <v/>
      </c>
    </row>
    <row r="4454" ht="22.5" customHeight="1">
      <c r="A4454" s="350"/>
      <c r="B4454" s="350"/>
      <c r="C4454" s="350"/>
      <c r="D4454" s="350"/>
      <c r="E4454" s="350"/>
      <c r="F4454" s="350"/>
      <c r="G4454" s="350"/>
      <c r="H4454" s="350"/>
      <c r="I4454" s="350"/>
      <c r="J4454" s="350" t="str">
        <f t="array" ref="J4454">IF(C4454="","",
  IF(LEFT(C4454,4)="2025",
    IFERROR(VLOOKUP(C4454,{'2025'!B:B,'2025'!A:A},2,FALSE),""),
    IF(LEFT(C4454,4)="2026",
      IFERROR(VLOOKUP(C4454,{'2026'!B:B,'2026'!A:A},2,FALSE),""),
      ""
    )
  )
)</f>
        <v/>
      </c>
    </row>
    <row r="4455" ht="22.5" customHeight="1">
      <c r="A4455" s="350"/>
      <c r="B4455" s="350"/>
      <c r="C4455" s="350"/>
      <c r="D4455" s="350"/>
      <c r="E4455" s="350"/>
      <c r="F4455" s="350"/>
      <c r="G4455" s="350"/>
      <c r="H4455" s="350"/>
      <c r="I4455" s="350"/>
      <c r="J4455" s="350" t="str">
        <f t="array" ref="J4455">IF(C4455="","",
  IF(LEFT(C4455,4)="2025",
    IFERROR(VLOOKUP(C4455,{'2025'!B:B,'2025'!A:A},2,FALSE),""),
    IF(LEFT(C4455,4)="2026",
      IFERROR(VLOOKUP(C4455,{'2026'!B:B,'2026'!A:A},2,FALSE),""),
      ""
    )
  )
)</f>
        <v/>
      </c>
    </row>
    <row r="4456" ht="22.5" customHeight="1">
      <c r="A4456" s="350"/>
      <c r="B4456" s="350"/>
      <c r="C4456" s="350"/>
      <c r="D4456" s="350"/>
      <c r="E4456" s="350"/>
      <c r="F4456" s="350"/>
      <c r="G4456" s="350"/>
      <c r="H4456" s="350"/>
      <c r="I4456" s="350"/>
      <c r="J4456" s="350" t="str">
        <f t="array" ref="J4456">IF(C4456="","",
  IF(LEFT(C4456,4)="2025",
    IFERROR(VLOOKUP(C4456,{'2025'!B:B,'2025'!A:A},2,FALSE),""),
    IF(LEFT(C4456,4)="2026",
      IFERROR(VLOOKUP(C4456,{'2026'!B:B,'2026'!A:A},2,FALSE),""),
      ""
    )
  )
)</f>
        <v/>
      </c>
    </row>
    <row r="4457" ht="22.5" customHeight="1">
      <c r="A4457" s="350"/>
      <c r="B4457" s="350"/>
      <c r="C4457" s="350"/>
      <c r="D4457" s="350"/>
      <c r="E4457" s="350"/>
      <c r="F4457" s="350"/>
      <c r="G4457" s="350"/>
      <c r="H4457" s="350"/>
      <c r="I4457" s="350"/>
      <c r="J4457" s="350" t="str">
        <f t="array" ref="J4457">IF(C4457="","",
  IF(LEFT(C4457,4)="2025",
    IFERROR(VLOOKUP(C4457,{'2025'!B:B,'2025'!A:A},2,FALSE),""),
    IF(LEFT(C4457,4)="2026",
      IFERROR(VLOOKUP(C4457,{'2026'!B:B,'2026'!A:A},2,FALSE),""),
      ""
    )
  )
)</f>
        <v/>
      </c>
    </row>
    <row r="4458" ht="22.5" customHeight="1">
      <c r="A4458" s="350"/>
      <c r="B4458" s="350"/>
      <c r="C4458" s="350"/>
      <c r="D4458" s="350"/>
      <c r="E4458" s="350"/>
      <c r="F4458" s="350"/>
      <c r="G4458" s="350"/>
      <c r="H4458" s="350"/>
      <c r="I4458" s="350"/>
      <c r="J4458" s="350" t="str">
        <f t="array" ref="J4458">IF(C4458="","",
  IF(LEFT(C4458,4)="2025",
    IFERROR(VLOOKUP(C4458,{'2025'!B:B,'2025'!A:A},2,FALSE),""),
    IF(LEFT(C4458,4)="2026",
      IFERROR(VLOOKUP(C4458,{'2026'!B:B,'2026'!A:A},2,FALSE),""),
      ""
    )
  )
)</f>
        <v/>
      </c>
    </row>
    <row r="4459" ht="22.5" customHeight="1">
      <c r="A4459" s="350"/>
      <c r="B4459" s="350"/>
      <c r="C4459" s="350"/>
      <c r="D4459" s="350"/>
      <c r="E4459" s="350"/>
      <c r="F4459" s="350"/>
      <c r="G4459" s="350"/>
      <c r="H4459" s="350"/>
      <c r="I4459" s="350"/>
      <c r="J4459" s="350" t="str">
        <f t="array" ref="J4459">IF(C4459="","",
  IF(LEFT(C4459,4)="2025",
    IFERROR(VLOOKUP(C4459,{'2025'!B:B,'2025'!A:A},2,FALSE),""),
    IF(LEFT(C4459,4)="2026",
      IFERROR(VLOOKUP(C4459,{'2026'!B:B,'2026'!A:A},2,FALSE),""),
      ""
    )
  )
)</f>
        <v/>
      </c>
    </row>
    <row r="4460" ht="22.5" customHeight="1">
      <c r="A4460" s="350"/>
      <c r="B4460" s="350"/>
      <c r="C4460" s="350"/>
      <c r="D4460" s="350"/>
      <c r="E4460" s="350"/>
      <c r="F4460" s="350"/>
      <c r="G4460" s="350"/>
      <c r="H4460" s="350"/>
      <c r="I4460" s="350"/>
      <c r="J4460" s="350" t="str">
        <f t="array" ref="J4460">IF(C4460="","",
  IF(LEFT(C4460,4)="2025",
    IFERROR(VLOOKUP(C4460,{'2025'!B:B,'2025'!A:A},2,FALSE),""),
    IF(LEFT(C4460,4)="2026",
      IFERROR(VLOOKUP(C4460,{'2026'!B:B,'2026'!A:A},2,FALSE),""),
      ""
    )
  )
)</f>
        <v/>
      </c>
    </row>
    <row r="4461" ht="22.5" customHeight="1">
      <c r="A4461" s="350"/>
      <c r="B4461" s="350"/>
      <c r="C4461" s="350"/>
      <c r="D4461" s="350"/>
      <c r="E4461" s="350"/>
      <c r="F4461" s="350"/>
      <c r="G4461" s="350"/>
      <c r="H4461" s="350"/>
      <c r="I4461" s="350"/>
      <c r="J4461" s="350" t="str">
        <f t="array" ref="J4461">IF(C4461="","",
  IF(LEFT(C4461,4)="2025",
    IFERROR(VLOOKUP(C4461,{'2025'!B:B,'2025'!A:A},2,FALSE),""),
    IF(LEFT(C4461,4)="2026",
      IFERROR(VLOOKUP(C4461,{'2026'!B:B,'2026'!A:A},2,FALSE),""),
      ""
    )
  )
)</f>
        <v/>
      </c>
    </row>
    <row r="4462" ht="22.5" customHeight="1">
      <c r="A4462" s="350"/>
      <c r="B4462" s="350"/>
      <c r="C4462" s="350"/>
      <c r="D4462" s="350"/>
      <c r="E4462" s="350"/>
      <c r="F4462" s="350"/>
      <c r="G4462" s="350"/>
      <c r="H4462" s="350"/>
      <c r="I4462" s="350"/>
      <c r="J4462" s="350" t="str">
        <f t="array" ref="J4462">IF(C4462="","",
  IF(LEFT(C4462,4)="2025",
    IFERROR(VLOOKUP(C4462,{'2025'!B:B,'2025'!A:A},2,FALSE),""),
    IF(LEFT(C4462,4)="2026",
      IFERROR(VLOOKUP(C4462,{'2026'!B:B,'2026'!A:A},2,FALSE),""),
      ""
    )
  )
)</f>
        <v/>
      </c>
    </row>
    <row r="4463" ht="22.5" customHeight="1">
      <c r="A4463" s="350"/>
      <c r="B4463" s="350"/>
      <c r="C4463" s="350"/>
      <c r="D4463" s="350"/>
      <c r="E4463" s="350"/>
      <c r="F4463" s="350"/>
      <c r="G4463" s="350"/>
      <c r="H4463" s="350"/>
      <c r="I4463" s="350"/>
      <c r="J4463" s="350" t="str">
        <f t="array" ref="J4463">IF(C4463="","",
  IF(LEFT(C4463,4)="2025",
    IFERROR(VLOOKUP(C4463,{'2025'!B:B,'2025'!A:A},2,FALSE),""),
    IF(LEFT(C4463,4)="2026",
      IFERROR(VLOOKUP(C4463,{'2026'!B:B,'2026'!A:A},2,FALSE),""),
      ""
    )
  )
)</f>
        <v/>
      </c>
    </row>
    <row r="4464" ht="22.5" customHeight="1">
      <c r="A4464" s="350"/>
      <c r="B4464" s="350"/>
      <c r="C4464" s="350"/>
      <c r="D4464" s="350"/>
      <c r="E4464" s="350"/>
      <c r="F4464" s="350"/>
      <c r="G4464" s="350"/>
      <c r="H4464" s="350"/>
      <c r="I4464" s="350"/>
      <c r="J4464" s="350" t="str">
        <f t="array" ref="J4464">IF(C4464="","",
  IF(LEFT(C4464,4)="2025",
    IFERROR(VLOOKUP(C4464,{'2025'!B:B,'2025'!A:A},2,FALSE),""),
    IF(LEFT(C4464,4)="2026",
      IFERROR(VLOOKUP(C4464,{'2026'!B:B,'2026'!A:A},2,FALSE),""),
      ""
    )
  )
)</f>
        <v/>
      </c>
    </row>
    <row r="4465" ht="22.5" customHeight="1">
      <c r="A4465" s="350"/>
      <c r="B4465" s="350"/>
      <c r="C4465" s="350"/>
      <c r="D4465" s="350"/>
      <c r="E4465" s="350"/>
      <c r="F4465" s="350"/>
      <c r="G4465" s="350"/>
      <c r="H4465" s="350"/>
      <c r="I4465" s="350"/>
      <c r="J4465" s="350" t="str">
        <f t="array" ref="J4465">IF(C4465="","",
  IF(LEFT(C4465,4)="2025",
    IFERROR(VLOOKUP(C4465,{'2025'!B:B,'2025'!A:A},2,FALSE),""),
    IF(LEFT(C4465,4)="2026",
      IFERROR(VLOOKUP(C4465,{'2026'!B:B,'2026'!A:A},2,FALSE),""),
      ""
    )
  )
)</f>
        <v/>
      </c>
    </row>
    <row r="4466" ht="22.5" customHeight="1">
      <c r="A4466" s="350"/>
      <c r="B4466" s="350"/>
      <c r="C4466" s="350"/>
      <c r="D4466" s="350"/>
      <c r="E4466" s="350"/>
      <c r="F4466" s="350"/>
      <c r="G4466" s="350"/>
      <c r="H4466" s="350"/>
      <c r="I4466" s="350"/>
      <c r="J4466" s="350" t="str">
        <f t="array" ref="J4466">IF(C4466="","",
  IF(LEFT(C4466,4)="2025",
    IFERROR(VLOOKUP(C4466,{'2025'!B:B,'2025'!A:A},2,FALSE),""),
    IF(LEFT(C4466,4)="2026",
      IFERROR(VLOOKUP(C4466,{'2026'!B:B,'2026'!A:A},2,FALSE),""),
      ""
    )
  )
)</f>
        <v/>
      </c>
    </row>
    <row r="4467" ht="22.5" customHeight="1">
      <c r="A4467" s="350"/>
      <c r="B4467" s="350"/>
      <c r="C4467" s="350"/>
      <c r="D4467" s="350"/>
      <c r="E4467" s="350"/>
      <c r="F4467" s="350"/>
      <c r="G4467" s="350"/>
      <c r="H4467" s="350"/>
      <c r="I4467" s="350"/>
      <c r="J4467" s="350" t="str">
        <f t="array" ref="J4467">IF(C4467="","",
  IF(LEFT(C4467,4)="2025",
    IFERROR(VLOOKUP(C4467,{'2025'!B:B,'2025'!A:A},2,FALSE),""),
    IF(LEFT(C4467,4)="2026",
      IFERROR(VLOOKUP(C4467,{'2026'!B:B,'2026'!A:A},2,FALSE),""),
      ""
    )
  )
)</f>
        <v/>
      </c>
    </row>
    <row r="4468" ht="22.5" customHeight="1">
      <c r="A4468" s="350"/>
      <c r="B4468" s="350"/>
      <c r="C4468" s="350"/>
      <c r="D4468" s="350"/>
      <c r="E4468" s="350"/>
      <c r="F4468" s="350"/>
      <c r="G4468" s="350"/>
      <c r="H4468" s="350"/>
      <c r="I4468" s="350"/>
      <c r="J4468" s="350" t="str">
        <f t="array" ref="J4468">IF(C4468="","",
  IF(LEFT(C4468,4)="2025",
    IFERROR(VLOOKUP(C4468,{'2025'!B:B,'2025'!A:A},2,FALSE),""),
    IF(LEFT(C4468,4)="2026",
      IFERROR(VLOOKUP(C4468,{'2026'!B:B,'2026'!A:A},2,FALSE),""),
      ""
    )
  )
)</f>
        <v/>
      </c>
    </row>
    <row r="4469" ht="22.5" customHeight="1">
      <c r="A4469" s="350"/>
      <c r="B4469" s="350"/>
      <c r="C4469" s="350"/>
      <c r="D4469" s="350"/>
      <c r="E4469" s="350"/>
      <c r="F4469" s="350"/>
      <c r="G4469" s="350"/>
      <c r="H4469" s="350"/>
      <c r="I4469" s="350"/>
      <c r="J4469" s="350" t="str">
        <f t="array" ref="J4469">IF(C4469="","",
  IF(LEFT(C4469,4)="2025",
    IFERROR(VLOOKUP(C4469,{'2025'!B:B,'2025'!A:A},2,FALSE),""),
    IF(LEFT(C4469,4)="2026",
      IFERROR(VLOOKUP(C4469,{'2026'!B:B,'2026'!A:A},2,FALSE),""),
      ""
    )
  )
)</f>
        <v/>
      </c>
    </row>
    <row r="4470" ht="22.5" customHeight="1">
      <c r="A4470" s="350"/>
      <c r="B4470" s="350"/>
      <c r="C4470" s="350"/>
      <c r="D4470" s="350"/>
      <c r="E4470" s="350"/>
      <c r="F4470" s="350"/>
      <c r="G4470" s="350"/>
      <c r="H4470" s="350"/>
      <c r="I4470" s="350"/>
      <c r="J4470" s="350" t="str">
        <f t="array" ref="J4470">IF(C4470="","",
  IF(LEFT(C4470,4)="2025",
    IFERROR(VLOOKUP(C4470,{'2025'!B:B,'2025'!A:A},2,FALSE),""),
    IF(LEFT(C4470,4)="2026",
      IFERROR(VLOOKUP(C4470,{'2026'!B:B,'2026'!A:A},2,FALSE),""),
      ""
    )
  )
)</f>
        <v/>
      </c>
    </row>
    <row r="4471" ht="22.5" customHeight="1">
      <c r="A4471" s="350"/>
      <c r="B4471" s="350"/>
      <c r="C4471" s="350"/>
      <c r="D4471" s="350"/>
      <c r="E4471" s="350"/>
      <c r="F4471" s="350"/>
      <c r="G4471" s="350"/>
      <c r="H4471" s="350"/>
      <c r="I4471" s="350"/>
      <c r="J4471" s="350" t="str">
        <f t="array" ref="J4471">IF(C4471="","",
  IF(LEFT(C4471,4)="2025",
    IFERROR(VLOOKUP(C4471,{'2025'!B:B,'2025'!A:A},2,FALSE),""),
    IF(LEFT(C4471,4)="2026",
      IFERROR(VLOOKUP(C4471,{'2026'!B:B,'2026'!A:A},2,FALSE),""),
      ""
    )
  )
)</f>
        <v/>
      </c>
    </row>
    <row r="4472" ht="22.5" customHeight="1">
      <c r="A4472" s="350"/>
      <c r="B4472" s="350"/>
      <c r="C4472" s="350"/>
      <c r="D4472" s="350"/>
      <c r="E4472" s="350"/>
      <c r="F4472" s="350"/>
      <c r="G4472" s="350"/>
      <c r="H4472" s="350"/>
      <c r="I4472" s="350"/>
      <c r="J4472" s="350" t="str">
        <f t="array" ref="J4472">IF(C4472="","",
  IF(LEFT(C4472,4)="2025",
    IFERROR(VLOOKUP(C4472,{'2025'!B:B,'2025'!A:A},2,FALSE),""),
    IF(LEFT(C4472,4)="2026",
      IFERROR(VLOOKUP(C4472,{'2026'!B:B,'2026'!A:A},2,FALSE),""),
      ""
    )
  )
)</f>
        <v/>
      </c>
    </row>
    <row r="4473" ht="22.5" customHeight="1">
      <c r="A4473" s="350"/>
      <c r="B4473" s="350"/>
      <c r="C4473" s="350"/>
      <c r="D4473" s="350"/>
      <c r="E4473" s="350"/>
      <c r="F4473" s="350"/>
      <c r="G4473" s="350"/>
      <c r="H4473" s="350"/>
      <c r="I4473" s="350"/>
      <c r="J4473" s="350" t="str">
        <f t="array" ref="J4473">IF(C4473="","",
  IF(LEFT(C4473,4)="2025",
    IFERROR(VLOOKUP(C4473,{'2025'!B:B,'2025'!A:A},2,FALSE),""),
    IF(LEFT(C4473,4)="2026",
      IFERROR(VLOOKUP(C4473,{'2026'!B:B,'2026'!A:A},2,FALSE),""),
      ""
    )
  )
)</f>
        <v/>
      </c>
    </row>
    <row r="4474" ht="22.5" customHeight="1">
      <c r="A4474" s="350"/>
      <c r="B4474" s="350"/>
      <c r="C4474" s="350"/>
      <c r="D4474" s="350"/>
      <c r="E4474" s="350"/>
      <c r="F4474" s="350"/>
      <c r="G4474" s="350"/>
      <c r="H4474" s="350"/>
      <c r="I4474" s="350"/>
      <c r="J4474" s="350" t="str">
        <f t="array" ref="J4474">IF(C4474="","",
  IF(LEFT(C4474,4)="2025",
    IFERROR(VLOOKUP(C4474,{'2025'!B:B,'2025'!A:A},2,FALSE),""),
    IF(LEFT(C4474,4)="2026",
      IFERROR(VLOOKUP(C4474,{'2026'!B:B,'2026'!A:A},2,FALSE),""),
      ""
    )
  )
)</f>
        <v/>
      </c>
    </row>
    <row r="4475" ht="22.5" customHeight="1">
      <c r="A4475" s="350"/>
      <c r="B4475" s="350"/>
      <c r="C4475" s="350"/>
      <c r="D4475" s="350"/>
      <c r="E4475" s="350"/>
      <c r="F4475" s="350"/>
      <c r="G4475" s="350"/>
      <c r="H4475" s="350"/>
      <c r="I4475" s="350"/>
      <c r="J4475" s="350" t="str">
        <f t="array" ref="J4475">IF(C4475="","",
  IF(LEFT(C4475,4)="2025",
    IFERROR(VLOOKUP(C4475,{'2025'!B:B,'2025'!A:A},2,FALSE),""),
    IF(LEFT(C4475,4)="2026",
      IFERROR(VLOOKUP(C4475,{'2026'!B:B,'2026'!A:A},2,FALSE),""),
      ""
    )
  )
)</f>
        <v/>
      </c>
    </row>
    <row r="4476" ht="22.5" customHeight="1">
      <c r="A4476" s="350"/>
      <c r="B4476" s="350"/>
      <c r="C4476" s="350"/>
      <c r="D4476" s="350"/>
      <c r="E4476" s="350"/>
      <c r="F4476" s="350"/>
      <c r="G4476" s="350"/>
      <c r="H4476" s="350"/>
      <c r="I4476" s="350"/>
      <c r="J4476" s="350" t="str">
        <f t="array" ref="J4476">IF(C4476="","",
  IF(LEFT(C4476,4)="2025",
    IFERROR(VLOOKUP(C4476,{'2025'!B:B,'2025'!A:A},2,FALSE),""),
    IF(LEFT(C4476,4)="2026",
      IFERROR(VLOOKUP(C4476,{'2026'!B:B,'2026'!A:A},2,FALSE),""),
      ""
    )
  )
)</f>
        <v/>
      </c>
    </row>
    <row r="4477" ht="22.5" customHeight="1">
      <c r="A4477" s="350"/>
      <c r="B4477" s="350"/>
      <c r="C4477" s="350"/>
      <c r="D4477" s="350"/>
      <c r="E4477" s="350"/>
      <c r="F4477" s="350"/>
      <c r="G4477" s="350"/>
      <c r="H4477" s="350"/>
      <c r="I4477" s="350"/>
      <c r="J4477" s="350" t="str">
        <f t="array" ref="J4477">IF(C4477="","",
  IF(LEFT(C4477,4)="2025",
    IFERROR(VLOOKUP(C4477,{'2025'!B:B,'2025'!A:A},2,FALSE),""),
    IF(LEFT(C4477,4)="2026",
      IFERROR(VLOOKUP(C4477,{'2026'!B:B,'2026'!A:A},2,FALSE),""),
      ""
    )
  )
)</f>
        <v/>
      </c>
    </row>
    <row r="4478" ht="22.5" customHeight="1">
      <c r="A4478" s="350"/>
      <c r="B4478" s="350"/>
      <c r="C4478" s="350"/>
      <c r="D4478" s="350"/>
      <c r="E4478" s="350"/>
      <c r="F4478" s="350"/>
      <c r="G4478" s="350"/>
      <c r="H4478" s="350"/>
      <c r="I4478" s="350"/>
      <c r="J4478" s="350" t="str">
        <f t="array" ref="J4478">IF(C4478="","",
  IF(LEFT(C4478,4)="2025",
    IFERROR(VLOOKUP(C4478,{'2025'!B:B,'2025'!A:A},2,FALSE),""),
    IF(LEFT(C4478,4)="2026",
      IFERROR(VLOOKUP(C4478,{'2026'!B:B,'2026'!A:A},2,FALSE),""),
      ""
    )
  )
)</f>
        <v/>
      </c>
    </row>
    <row r="4479" ht="22.5" customHeight="1">
      <c r="A4479" s="350"/>
      <c r="B4479" s="350"/>
      <c r="C4479" s="350"/>
      <c r="D4479" s="350"/>
      <c r="E4479" s="350"/>
      <c r="F4479" s="350"/>
      <c r="G4479" s="350"/>
      <c r="H4479" s="350"/>
      <c r="I4479" s="350"/>
      <c r="J4479" s="350" t="str">
        <f t="array" ref="J4479">IF(C4479="","",
  IF(LEFT(C4479,4)="2025",
    IFERROR(VLOOKUP(C4479,{'2025'!B:B,'2025'!A:A},2,FALSE),""),
    IF(LEFT(C4479,4)="2026",
      IFERROR(VLOOKUP(C4479,{'2026'!B:B,'2026'!A:A},2,FALSE),""),
      ""
    )
  )
)</f>
        <v/>
      </c>
    </row>
    <row r="4480" ht="22.5" customHeight="1">
      <c r="A4480" s="350"/>
      <c r="B4480" s="350"/>
      <c r="C4480" s="350"/>
      <c r="D4480" s="350"/>
      <c r="E4480" s="350"/>
      <c r="F4480" s="350"/>
      <c r="G4480" s="350"/>
      <c r="H4480" s="350"/>
      <c r="I4480" s="350"/>
      <c r="J4480" s="350" t="str">
        <f t="array" ref="J4480">IF(C4480="","",
  IF(LEFT(C4480,4)="2025",
    IFERROR(VLOOKUP(C4480,{'2025'!B:B,'2025'!A:A},2,FALSE),""),
    IF(LEFT(C4480,4)="2026",
      IFERROR(VLOOKUP(C4480,{'2026'!B:B,'2026'!A:A},2,FALSE),""),
      ""
    )
  )
)</f>
        <v/>
      </c>
    </row>
    <row r="4481" ht="22.5" customHeight="1">
      <c r="A4481" s="350"/>
      <c r="B4481" s="350"/>
      <c r="C4481" s="350"/>
      <c r="D4481" s="350"/>
      <c r="E4481" s="350"/>
      <c r="F4481" s="350"/>
      <c r="G4481" s="350"/>
      <c r="H4481" s="350"/>
      <c r="I4481" s="350"/>
      <c r="J4481" s="350" t="str">
        <f t="array" ref="J4481">IF(C4481="","",
  IF(LEFT(C4481,4)="2025",
    IFERROR(VLOOKUP(C4481,{'2025'!B:B,'2025'!A:A},2,FALSE),""),
    IF(LEFT(C4481,4)="2026",
      IFERROR(VLOOKUP(C4481,{'2026'!B:B,'2026'!A:A},2,FALSE),""),
      ""
    )
  )
)</f>
        <v/>
      </c>
    </row>
    <row r="4482" ht="22.5" customHeight="1">
      <c r="A4482" s="350"/>
      <c r="B4482" s="350"/>
      <c r="C4482" s="350"/>
      <c r="D4482" s="350"/>
      <c r="E4482" s="350"/>
      <c r="F4482" s="350"/>
      <c r="G4482" s="350"/>
      <c r="H4482" s="350"/>
      <c r="I4482" s="350"/>
      <c r="J4482" s="350" t="str">
        <f t="array" ref="J4482">IF(C4482="","",
  IF(LEFT(C4482,4)="2025",
    IFERROR(VLOOKUP(C4482,{'2025'!B:B,'2025'!A:A},2,FALSE),""),
    IF(LEFT(C4482,4)="2026",
      IFERROR(VLOOKUP(C4482,{'2026'!B:B,'2026'!A:A},2,FALSE),""),
      ""
    )
  )
)</f>
        <v/>
      </c>
    </row>
    <row r="4483" ht="22.5" customHeight="1">
      <c r="A4483" s="350"/>
      <c r="B4483" s="350"/>
      <c r="C4483" s="350"/>
      <c r="D4483" s="350"/>
      <c r="E4483" s="350"/>
      <c r="F4483" s="350"/>
      <c r="G4483" s="350"/>
      <c r="H4483" s="350"/>
      <c r="I4483" s="350"/>
      <c r="J4483" s="350" t="str">
        <f t="array" ref="J4483">IF(C4483="","",
  IF(LEFT(C4483,4)="2025",
    IFERROR(VLOOKUP(C4483,{'2025'!B:B,'2025'!A:A},2,FALSE),""),
    IF(LEFT(C4483,4)="2026",
      IFERROR(VLOOKUP(C4483,{'2026'!B:B,'2026'!A:A},2,FALSE),""),
      ""
    )
  )
)</f>
        <v/>
      </c>
    </row>
    <row r="4484" ht="22.5" customHeight="1">
      <c r="A4484" s="350"/>
      <c r="B4484" s="350"/>
      <c r="C4484" s="350"/>
      <c r="D4484" s="350"/>
      <c r="E4484" s="350"/>
      <c r="F4484" s="350"/>
      <c r="G4484" s="350"/>
      <c r="H4484" s="350"/>
      <c r="I4484" s="350"/>
      <c r="J4484" s="350" t="str">
        <f t="array" ref="J4484">IF(C4484="","",
  IF(LEFT(C4484,4)="2025",
    IFERROR(VLOOKUP(C4484,{'2025'!B:B,'2025'!A:A},2,FALSE),""),
    IF(LEFT(C4484,4)="2026",
      IFERROR(VLOOKUP(C4484,{'2026'!B:B,'2026'!A:A},2,FALSE),""),
      ""
    )
  )
)</f>
        <v/>
      </c>
    </row>
    <row r="4485" ht="22.5" customHeight="1">
      <c r="A4485" s="350"/>
      <c r="B4485" s="350"/>
      <c r="C4485" s="350"/>
      <c r="D4485" s="350"/>
      <c r="E4485" s="350"/>
      <c r="F4485" s="350"/>
      <c r="G4485" s="350"/>
      <c r="H4485" s="350"/>
      <c r="I4485" s="350"/>
      <c r="J4485" s="350" t="str">
        <f t="array" ref="J4485">IF(C4485="","",
  IF(LEFT(C4485,4)="2025",
    IFERROR(VLOOKUP(C4485,{'2025'!B:B,'2025'!A:A},2,FALSE),""),
    IF(LEFT(C4485,4)="2026",
      IFERROR(VLOOKUP(C4485,{'2026'!B:B,'2026'!A:A},2,FALSE),""),
      ""
    )
  )
)</f>
        <v/>
      </c>
    </row>
    <row r="4486" ht="22.5" customHeight="1">
      <c r="A4486" s="350"/>
      <c r="B4486" s="350"/>
      <c r="C4486" s="350"/>
      <c r="D4486" s="350"/>
      <c r="E4486" s="350"/>
      <c r="F4486" s="350"/>
      <c r="G4486" s="350"/>
      <c r="H4486" s="350"/>
      <c r="I4486" s="350"/>
      <c r="J4486" s="350" t="str">
        <f t="array" ref="J4486">IF(C4486="","",
  IF(LEFT(C4486,4)="2025",
    IFERROR(VLOOKUP(C4486,{'2025'!B:B,'2025'!A:A},2,FALSE),""),
    IF(LEFT(C4486,4)="2026",
      IFERROR(VLOOKUP(C4486,{'2026'!B:B,'2026'!A:A},2,FALSE),""),
      ""
    )
  )
)</f>
        <v/>
      </c>
    </row>
    <row r="4487" ht="22.5" customHeight="1">
      <c r="A4487" s="350"/>
      <c r="B4487" s="350"/>
      <c r="C4487" s="350"/>
      <c r="D4487" s="350"/>
      <c r="E4487" s="350"/>
      <c r="F4487" s="350"/>
      <c r="G4487" s="350"/>
      <c r="H4487" s="350"/>
      <c r="I4487" s="350"/>
      <c r="J4487" s="350" t="str">
        <f t="array" ref="J4487">IF(C4487="","",
  IF(LEFT(C4487,4)="2025",
    IFERROR(VLOOKUP(C4487,{'2025'!B:B,'2025'!A:A},2,FALSE),""),
    IF(LEFT(C4487,4)="2026",
      IFERROR(VLOOKUP(C4487,{'2026'!B:B,'2026'!A:A},2,FALSE),""),
      ""
    )
  )
)</f>
        <v/>
      </c>
    </row>
    <row r="4488" ht="22.5" customHeight="1">
      <c r="A4488" s="350"/>
      <c r="B4488" s="350"/>
      <c r="C4488" s="350"/>
      <c r="D4488" s="350"/>
      <c r="E4488" s="350"/>
      <c r="F4488" s="350"/>
      <c r="G4488" s="350"/>
      <c r="H4488" s="350"/>
      <c r="I4488" s="350"/>
      <c r="J4488" s="350" t="str">
        <f t="array" ref="J4488">IF(C4488="","",
  IF(LEFT(C4488,4)="2025",
    IFERROR(VLOOKUP(C4488,{'2025'!B:B,'2025'!A:A},2,FALSE),""),
    IF(LEFT(C4488,4)="2026",
      IFERROR(VLOOKUP(C4488,{'2026'!B:B,'2026'!A:A},2,FALSE),""),
      ""
    )
  )
)</f>
        <v/>
      </c>
    </row>
    <row r="4489" ht="22.5" customHeight="1">
      <c r="A4489" s="350"/>
      <c r="B4489" s="350"/>
      <c r="C4489" s="350"/>
      <c r="D4489" s="350"/>
      <c r="E4489" s="350"/>
      <c r="F4489" s="350"/>
      <c r="G4489" s="350"/>
      <c r="H4489" s="350"/>
      <c r="I4489" s="350"/>
      <c r="J4489" s="350" t="str">
        <f t="array" ref="J4489">IF(C4489="","",
  IF(LEFT(C4489,4)="2025",
    IFERROR(VLOOKUP(C4489,{'2025'!B:B,'2025'!A:A},2,FALSE),""),
    IF(LEFT(C4489,4)="2026",
      IFERROR(VLOOKUP(C4489,{'2026'!B:B,'2026'!A:A},2,FALSE),""),
      ""
    )
  )
)</f>
        <v/>
      </c>
    </row>
    <row r="4490" ht="22.5" customHeight="1">
      <c r="A4490" s="350"/>
      <c r="B4490" s="350"/>
      <c r="C4490" s="350"/>
      <c r="D4490" s="350"/>
      <c r="E4490" s="350"/>
      <c r="F4490" s="350"/>
      <c r="G4490" s="350"/>
      <c r="H4490" s="350"/>
      <c r="I4490" s="350"/>
      <c r="J4490" s="350" t="str">
        <f t="array" ref="J4490">IF(C4490="","",
  IF(LEFT(C4490,4)="2025",
    IFERROR(VLOOKUP(C4490,{'2025'!B:B,'2025'!A:A},2,FALSE),""),
    IF(LEFT(C4490,4)="2026",
      IFERROR(VLOOKUP(C4490,{'2026'!B:B,'2026'!A:A},2,FALSE),""),
      ""
    )
  )
)</f>
        <v/>
      </c>
    </row>
    <row r="4491" ht="22.5" customHeight="1">
      <c r="A4491" s="350"/>
      <c r="B4491" s="350"/>
      <c r="C4491" s="350"/>
      <c r="D4491" s="350"/>
      <c r="E4491" s="350"/>
      <c r="F4491" s="350"/>
      <c r="G4491" s="350"/>
      <c r="H4491" s="350"/>
      <c r="I4491" s="350"/>
      <c r="J4491" s="350" t="str">
        <f t="array" ref="J4491">IF(C4491="","",
  IF(LEFT(C4491,4)="2025",
    IFERROR(VLOOKUP(C4491,{'2025'!B:B,'2025'!A:A},2,FALSE),""),
    IF(LEFT(C4491,4)="2026",
      IFERROR(VLOOKUP(C4491,{'2026'!B:B,'2026'!A:A},2,FALSE),""),
      ""
    )
  )
)</f>
        <v/>
      </c>
    </row>
    <row r="4492" ht="22.5" customHeight="1">
      <c r="A4492" s="350"/>
      <c r="B4492" s="350"/>
      <c r="C4492" s="350"/>
      <c r="D4492" s="350"/>
      <c r="E4492" s="350"/>
      <c r="F4492" s="350"/>
      <c r="G4492" s="350"/>
      <c r="H4492" s="350"/>
      <c r="I4492" s="350"/>
      <c r="J4492" s="350" t="str">
        <f t="array" ref="J4492">IF(C4492="","",
  IF(LEFT(C4492,4)="2025",
    IFERROR(VLOOKUP(C4492,{'2025'!B:B,'2025'!A:A},2,FALSE),""),
    IF(LEFT(C4492,4)="2026",
      IFERROR(VLOOKUP(C4492,{'2026'!B:B,'2026'!A:A},2,FALSE),""),
      ""
    )
  )
)</f>
        <v/>
      </c>
    </row>
    <row r="4493" ht="22.5" customHeight="1">
      <c r="A4493" s="350"/>
      <c r="B4493" s="350"/>
      <c r="C4493" s="350"/>
      <c r="D4493" s="350"/>
      <c r="E4493" s="350"/>
      <c r="F4493" s="350"/>
      <c r="G4493" s="350"/>
      <c r="H4493" s="350"/>
      <c r="I4493" s="350"/>
      <c r="J4493" s="350" t="str">
        <f t="array" ref="J4493">IF(C4493="","",
  IF(LEFT(C4493,4)="2025",
    IFERROR(VLOOKUP(C4493,{'2025'!B:B,'2025'!A:A},2,FALSE),""),
    IF(LEFT(C4493,4)="2026",
      IFERROR(VLOOKUP(C4493,{'2026'!B:B,'2026'!A:A},2,FALSE),""),
      ""
    )
  )
)</f>
        <v/>
      </c>
    </row>
    <row r="4494" ht="22.5" customHeight="1">
      <c r="A4494" s="350"/>
      <c r="B4494" s="350"/>
      <c r="C4494" s="350"/>
      <c r="D4494" s="350"/>
      <c r="E4494" s="350"/>
      <c r="F4494" s="350"/>
      <c r="G4494" s="350"/>
      <c r="H4494" s="350"/>
      <c r="I4494" s="350"/>
      <c r="J4494" s="350" t="str">
        <f t="array" ref="J4494">IF(C4494="","",
  IF(LEFT(C4494,4)="2025",
    IFERROR(VLOOKUP(C4494,{'2025'!B:B,'2025'!A:A},2,FALSE),""),
    IF(LEFT(C4494,4)="2026",
      IFERROR(VLOOKUP(C4494,{'2026'!B:B,'2026'!A:A},2,FALSE),""),
      ""
    )
  )
)</f>
        <v/>
      </c>
    </row>
    <row r="4495" ht="22.5" customHeight="1">
      <c r="A4495" s="350"/>
      <c r="B4495" s="350"/>
      <c r="C4495" s="350"/>
      <c r="D4495" s="350"/>
      <c r="E4495" s="350"/>
      <c r="F4495" s="350"/>
      <c r="G4495" s="350"/>
      <c r="H4495" s="350"/>
      <c r="I4495" s="350"/>
      <c r="J4495" s="350" t="str">
        <f t="array" ref="J4495">IF(C4495="","",
  IF(LEFT(C4495,4)="2025",
    IFERROR(VLOOKUP(C4495,{'2025'!B:B,'2025'!A:A},2,FALSE),""),
    IF(LEFT(C4495,4)="2026",
      IFERROR(VLOOKUP(C4495,{'2026'!B:B,'2026'!A:A},2,FALSE),""),
      ""
    )
  )
)</f>
        <v/>
      </c>
    </row>
    <row r="4496" ht="22.5" customHeight="1">
      <c r="A4496" s="350"/>
      <c r="B4496" s="350"/>
      <c r="C4496" s="350"/>
      <c r="D4496" s="350"/>
      <c r="E4496" s="350"/>
      <c r="F4496" s="350"/>
      <c r="G4496" s="350"/>
      <c r="H4496" s="350"/>
      <c r="I4496" s="350"/>
      <c r="J4496" s="350" t="str">
        <f t="array" ref="J4496">IF(C4496="","",
  IF(LEFT(C4496,4)="2025",
    IFERROR(VLOOKUP(C4496,{'2025'!B:B,'2025'!A:A},2,FALSE),""),
    IF(LEFT(C4496,4)="2026",
      IFERROR(VLOOKUP(C4496,{'2026'!B:B,'2026'!A:A},2,FALSE),""),
      ""
    )
  )
)</f>
        <v/>
      </c>
    </row>
    <row r="4497" ht="22.5" customHeight="1">
      <c r="A4497" s="350"/>
      <c r="B4497" s="350"/>
      <c r="C4497" s="350"/>
      <c r="D4497" s="350"/>
      <c r="E4497" s="350"/>
      <c r="F4497" s="350"/>
      <c r="G4497" s="350"/>
      <c r="H4497" s="350"/>
      <c r="I4497" s="350"/>
      <c r="J4497" s="350" t="str">
        <f t="array" ref="J4497">IF(C4497="","",
  IF(LEFT(C4497,4)="2025",
    IFERROR(VLOOKUP(C4497,{'2025'!B:B,'2025'!A:A},2,FALSE),""),
    IF(LEFT(C4497,4)="2026",
      IFERROR(VLOOKUP(C4497,{'2026'!B:B,'2026'!A:A},2,FALSE),""),
      ""
    )
  )
)</f>
        <v/>
      </c>
    </row>
    <row r="4498" ht="22.5" customHeight="1">
      <c r="A4498" s="350"/>
      <c r="B4498" s="350"/>
      <c r="C4498" s="350"/>
      <c r="D4498" s="350"/>
      <c r="E4498" s="350"/>
      <c r="F4498" s="350"/>
      <c r="G4498" s="350"/>
      <c r="H4498" s="350"/>
      <c r="I4498" s="350"/>
      <c r="J4498" s="350" t="str">
        <f t="array" ref="J4498">IF(C4498="","",
  IF(LEFT(C4498,4)="2025",
    IFERROR(VLOOKUP(C4498,{'2025'!B:B,'2025'!A:A},2,FALSE),""),
    IF(LEFT(C4498,4)="2026",
      IFERROR(VLOOKUP(C4498,{'2026'!B:B,'2026'!A:A},2,FALSE),""),
      ""
    )
  )
)</f>
        <v/>
      </c>
    </row>
    <row r="4499" ht="22.5" customHeight="1">
      <c r="A4499" s="350"/>
      <c r="B4499" s="350"/>
      <c r="C4499" s="350"/>
      <c r="D4499" s="350"/>
      <c r="E4499" s="350"/>
      <c r="F4499" s="350"/>
      <c r="G4499" s="350"/>
      <c r="H4499" s="350"/>
      <c r="I4499" s="350"/>
      <c r="J4499" s="350" t="str">
        <f t="array" ref="J4499">IF(C4499="","",
  IF(LEFT(C4499,4)="2025",
    IFERROR(VLOOKUP(C4499,{'2025'!B:B,'2025'!A:A},2,FALSE),""),
    IF(LEFT(C4499,4)="2026",
      IFERROR(VLOOKUP(C4499,{'2026'!B:B,'2026'!A:A},2,FALSE),""),
      ""
    )
  )
)</f>
        <v/>
      </c>
    </row>
    <row r="4500" ht="22.5" customHeight="1">
      <c r="A4500" s="350"/>
      <c r="B4500" s="350"/>
      <c r="C4500" s="350"/>
      <c r="D4500" s="350"/>
      <c r="E4500" s="350"/>
      <c r="F4500" s="350"/>
      <c r="G4500" s="350"/>
      <c r="H4500" s="350"/>
      <c r="I4500" s="350"/>
      <c r="J4500" s="350" t="str">
        <f t="array" ref="J4500">IF(C4500="","",
  IF(LEFT(C4500,4)="2025",
    IFERROR(VLOOKUP(C4500,{'2025'!B:B,'2025'!A:A},2,FALSE),""),
    IF(LEFT(C4500,4)="2026",
      IFERROR(VLOOKUP(C4500,{'2026'!B:B,'2026'!A:A},2,FALSE),""),
      ""
    )
  )
)</f>
        <v/>
      </c>
    </row>
    <row r="4501" ht="22.5" customHeight="1">
      <c r="A4501" s="350"/>
      <c r="B4501" s="350"/>
      <c r="C4501" s="350"/>
      <c r="D4501" s="350"/>
      <c r="E4501" s="350"/>
      <c r="F4501" s="350"/>
      <c r="G4501" s="350"/>
      <c r="H4501" s="350"/>
      <c r="I4501" s="350"/>
      <c r="J4501" s="350" t="str">
        <f t="array" ref="J4501">IF(C4501="","",
  IF(LEFT(C4501,4)="2025",
    IFERROR(VLOOKUP(C4501,{'2025'!B:B,'2025'!A:A},2,FALSE),""),
    IF(LEFT(C4501,4)="2026",
      IFERROR(VLOOKUP(C4501,{'2026'!B:B,'2026'!A:A},2,FALSE),""),
      ""
    )
  )
)</f>
        <v/>
      </c>
    </row>
    <row r="4502" ht="22.5" customHeight="1">
      <c r="A4502" s="350"/>
      <c r="B4502" s="350"/>
      <c r="C4502" s="350"/>
      <c r="D4502" s="350"/>
      <c r="E4502" s="350"/>
      <c r="F4502" s="350"/>
      <c r="G4502" s="350"/>
      <c r="H4502" s="350"/>
      <c r="I4502" s="350"/>
      <c r="J4502" s="350" t="str">
        <f t="array" ref="J4502">IF(C4502="","",
  IF(LEFT(C4502,4)="2025",
    IFERROR(VLOOKUP(C4502,{'2025'!B:B,'2025'!A:A},2,FALSE),""),
    IF(LEFT(C4502,4)="2026",
      IFERROR(VLOOKUP(C4502,{'2026'!B:B,'2026'!A:A},2,FALSE),""),
      ""
    )
  )
)</f>
        <v/>
      </c>
    </row>
    <row r="4503" ht="22.5" customHeight="1">
      <c r="A4503" s="350"/>
      <c r="B4503" s="350"/>
      <c r="C4503" s="350"/>
      <c r="D4503" s="350"/>
      <c r="E4503" s="350"/>
      <c r="F4503" s="350"/>
      <c r="G4503" s="350"/>
      <c r="H4503" s="350"/>
      <c r="I4503" s="350"/>
      <c r="J4503" s="350" t="str">
        <f t="array" ref="J4503">IF(C4503="","",
  IF(LEFT(C4503,4)="2025",
    IFERROR(VLOOKUP(C4503,{'2025'!B:B,'2025'!A:A},2,FALSE),""),
    IF(LEFT(C4503,4)="2026",
      IFERROR(VLOOKUP(C4503,{'2026'!B:B,'2026'!A:A},2,FALSE),""),
      ""
    )
  )
)</f>
        <v/>
      </c>
    </row>
    <row r="4504" ht="22.5" customHeight="1">
      <c r="A4504" s="350"/>
      <c r="B4504" s="350"/>
      <c r="C4504" s="350"/>
      <c r="D4504" s="350"/>
      <c r="E4504" s="350"/>
      <c r="F4504" s="350"/>
      <c r="G4504" s="350"/>
      <c r="H4504" s="350"/>
      <c r="I4504" s="350"/>
      <c r="J4504" s="350" t="str">
        <f t="array" ref="J4504">IF(C4504="","",
  IF(LEFT(C4504,4)="2025",
    IFERROR(VLOOKUP(C4504,{'2025'!B:B,'2025'!A:A},2,FALSE),""),
    IF(LEFT(C4504,4)="2026",
      IFERROR(VLOOKUP(C4504,{'2026'!B:B,'2026'!A:A},2,FALSE),""),
      ""
    )
  )
)</f>
        <v/>
      </c>
    </row>
    <row r="4505" ht="22.5" customHeight="1">
      <c r="A4505" s="350"/>
      <c r="B4505" s="350"/>
      <c r="C4505" s="350"/>
      <c r="D4505" s="350"/>
      <c r="E4505" s="350"/>
      <c r="F4505" s="350"/>
      <c r="G4505" s="350"/>
      <c r="H4505" s="350"/>
      <c r="I4505" s="350"/>
      <c r="J4505" s="350" t="str">
        <f t="array" ref="J4505">IF(C4505="","",
  IF(LEFT(C4505,4)="2025",
    IFERROR(VLOOKUP(C4505,{'2025'!B:B,'2025'!A:A},2,FALSE),""),
    IF(LEFT(C4505,4)="2026",
      IFERROR(VLOOKUP(C4505,{'2026'!B:B,'2026'!A:A},2,FALSE),""),
      ""
    )
  )
)</f>
        <v/>
      </c>
    </row>
    <row r="4506" ht="22.5" customHeight="1">
      <c r="A4506" s="350"/>
      <c r="B4506" s="350"/>
      <c r="C4506" s="350"/>
      <c r="D4506" s="350"/>
      <c r="E4506" s="350"/>
      <c r="F4506" s="350"/>
      <c r="G4506" s="350"/>
      <c r="H4506" s="350"/>
      <c r="I4506" s="350"/>
      <c r="J4506" s="350" t="str">
        <f t="array" ref="J4506">IF(C4506="","",
  IF(LEFT(C4506,4)="2025",
    IFERROR(VLOOKUP(C4506,{'2025'!B:B,'2025'!A:A},2,FALSE),""),
    IF(LEFT(C4506,4)="2026",
      IFERROR(VLOOKUP(C4506,{'2026'!B:B,'2026'!A:A},2,FALSE),""),
      ""
    )
  )
)</f>
        <v/>
      </c>
    </row>
    <row r="4507" ht="22.5" customHeight="1">
      <c r="A4507" s="350"/>
      <c r="B4507" s="350"/>
      <c r="C4507" s="350"/>
      <c r="D4507" s="350"/>
      <c r="E4507" s="350"/>
      <c r="F4507" s="350"/>
      <c r="G4507" s="350"/>
      <c r="H4507" s="350"/>
      <c r="I4507" s="350"/>
      <c r="J4507" s="350" t="str">
        <f t="array" ref="J4507">IF(C4507="","",
  IF(LEFT(C4507,4)="2025",
    IFERROR(VLOOKUP(C4507,{'2025'!B:B,'2025'!A:A},2,FALSE),""),
    IF(LEFT(C4507,4)="2026",
      IFERROR(VLOOKUP(C4507,{'2026'!B:B,'2026'!A:A},2,FALSE),""),
      ""
    )
  )
)</f>
        <v/>
      </c>
    </row>
    <row r="4508" ht="22.5" customHeight="1">
      <c r="A4508" s="350"/>
      <c r="B4508" s="350"/>
      <c r="C4508" s="350"/>
      <c r="D4508" s="350"/>
      <c r="E4508" s="350"/>
      <c r="F4508" s="350"/>
      <c r="G4508" s="350"/>
      <c r="H4508" s="350"/>
      <c r="I4508" s="350"/>
      <c r="J4508" s="350" t="str">
        <f t="array" ref="J4508">IF(C4508="","",
  IF(LEFT(C4508,4)="2025",
    IFERROR(VLOOKUP(C4508,{'2025'!B:B,'2025'!A:A},2,FALSE),""),
    IF(LEFT(C4508,4)="2026",
      IFERROR(VLOOKUP(C4508,{'2026'!B:B,'2026'!A:A},2,FALSE),""),
      ""
    )
  )
)</f>
        <v/>
      </c>
    </row>
    <row r="4509" ht="22.5" customHeight="1">
      <c r="A4509" s="350"/>
      <c r="B4509" s="350"/>
      <c r="C4509" s="350"/>
      <c r="D4509" s="350"/>
      <c r="E4509" s="350"/>
      <c r="F4509" s="350"/>
      <c r="G4509" s="350"/>
      <c r="H4509" s="350"/>
      <c r="I4509" s="350"/>
      <c r="J4509" s="350" t="str">
        <f t="array" ref="J4509">IF(C4509="","",
  IF(LEFT(C4509,4)="2025",
    IFERROR(VLOOKUP(C4509,{'2025'!B:B,'2025'!A:A},2,FALSE),""),
    IF(LEFT(C4509,4)="2026",
      IFERROR(VLOOKUP(C4509,{'2026'!B:B,'2026'!A:A},2,FALSE),""),
      ""
    )
  )
)</f>
        <v/>
      </c>
    </row>
    <row r="4510" ht="22.5" customHeight="1">
      <c r="A4510" s="350"/>
      <c r="B4510" s="350"/>
      <c r="C4510" s="350"/>
      <c r="D4510" s="350"/>
      <c r="E4510" s="350"/>
      <c r="F4510" s="350"/>
      <c r="G4510" s="350"/>
      <c r="H4510" s="350"/>
      <c r="I4510" s="350"/>
      <c r="J4510" s="350" t="str">
        <f t="array" ref="J4510">IF(C4510="","",
  IF(LEFT(C4510,4)="2025",
    IFERROR(VLOOKUP(C4510,{'2025'!B:B,'2025'!A:A},2,FALSE),""),
    IF(LEFT(C4510,4)="2026",
      IFERROR(VLOOKUP(C4510,{'2026'!B:B,'2026'!A:A},2,FALSE),""),
      ""
    )
  )
)</f>
        <v/>
      </c>
    </row>
    <row r="4511" ht="22.5" customHeight="1">
      <c r="A4511" s="350"/>
      <c r="B4511" s="350"/>
      <c r="C4511" s="350"/>
      <c r="D4511" s="350"/>
      <c r="E4511" s="350"/>
      <c r="F4511" s="350"/>
      <c r="G4511" s="350"/>
      <c r="H4511" s="350"/>
      <c r="I4511" s="350"/>
      <c r="J4511" s="350" t="str">
        <f t="array" ref="J4511">IF(C4511="","",
  IF(LEFT(C4511,4)="2025",
    IFERROR(VLOOKUP(C4511,{'2025'!B:B,'2025'!A:A},2,FALSE),""),
    IF(LEFT(C4511,4)="2026",
      IFERROR(VLOOKUP(C4511,{'2026'!B:B,'2026'!A:A},2,FALSE),""),
      ""
    )
  )
)</f>
        <v/>
      </c>
    </row>
    <row r="4512" ht="22.5" customHeight="1">
      <c r="A4512" s="350"/>
      <c r="B4512" s="350"/>
      <c r="C4512" s="350"/>
      <c r="D4512" s="350"/>
      <c r="E4512" s="350"/>
      <c r="F4512" s="350"/>
      <c r="G4512" s="350"/>
      <c r="H4512" s="350"/>
      <c r="I4512" s="350"/>
      <c r="J4512" s="350" t="str">
        <f t="array" ref="J4512">IF(C4512="","",
  IF(LEFT(C4512,4)="2025",
    IFERROR(VLOOKUP(C4512,{'2025'!B:B,'2025'!A:A},2,FALSE),""),
    IF(LEFT(C4512,4)="2026",
      IFERROR(VLOOKUP(C4512,{'2026'!B:B,'2026'!A:A},2,FALSE),""),
      ""
    )
  )
)</f>
        <v/>
      </c>
    </row>
    <row r="4513" ht="22.5" customHeight="1">
      <c r="A4513" s="350"/>
      <c r="B4513" s="350"/>
      <c r="C4513" s="350"/>
      <c r="D4513" s="350"/>
      <c r="E4513" s="350"/>
      <c r="F4513" s="350"/>
      <c r="G4513" s="350"/>
      <c r="H4513" s="350"/>
      <c r="I4513" s="350"/>
      <c r="J4513" s="350" t="str">
        <f t="array" ref="J4513">IF(C4513="","",
  IF(LEFT(C4513,4)="2025",
    IFERROR(VLOOKUP(C4513,{'2025'!B:B,'2025'!A:A},2,FALSE),""),
    IF(LEFT(C4513,4)="2026",
      IFERROR(VLOOKUP(C4513,{'2026'!B:B,'2026'!A:A},2,FALSE),""),
      ""
    )
  )
)</f>
        <v/>
      </c>
    </row>
    <row r="4514" ht="22.5" customHeight="1">
      <c r="A4514" s="350"/>
      <c r="B4514" s="350"/>
      <c r="C4514" s="350"/>
      <c r="D4514" s="350"/>
      <c r="E4514" s="350"/>
      <c r="F4514" s="350"/>
      <c r="G4514" s="350"/>
      <c r="H4514" s="350"/>
      <c r="I4514" s="350"/>
      <c r="J4514" s="350" t="str">
        <f t="array" ref="J4514">IF(C4514="","",
  IF(LEFT(C4514,4)="2025",
    IFERROR(VLOOKUP(C4514,{'2025'!B:B,'2025'!A:A},2,FALSE),""),
    IF(LEFT(C4514,4)="2026",
      IFERROR(VLOOKUP(C4514,{'2026'!B:B,'2026'!A:A},2,FALSE),""),
      ""
    )
  )
)</f>
        <v/>
      </c>
    </row>
    <row r="4515" ht="22.5" customHeight="1">
      <c r="A4515" s="350"/>
      <c r="B4515" s="350"/>
      <c r="C4515" s="350"/>
      <c r="D4515" s="350"/>
      <c r="E4515" s="350"/>
      <c r="F4515" s="350"/>
      <c r="G4515" s="350"/>
      <c r="H4515" s="350"/>
      <c r="I4515" s="350"/>
      <c r="J4515" s="350" t="str">
        <f t="array" ref="J4515">IF(C4515="","",
  IF(LEFT(C4515,4)="2025",
    IFERROR(VLOOKUP(C4515,{'2025'!B:B,'2025'!A:A},2,FALSE),""),
    IF(LEFT(C4515,4)="2026",
      IFERROR(VLOOKUP(C4515,{'2026'!B:B,'2026'!A:A},2,FALSE),""),
      ""
    )
  )
)</f>
        <v/>
      </c>
    </row>
    <row r="4516" ht="22.5" customHeight="1">
      <c r="A4516" s="350"/>
      <c r="B4516" s="350"/>
      <c r="C4516" s="350"/>
      <c r="D4516" s="350"/>
      <c r="E4516" s="350"/>
      <c r="F4516" s="350"/>
      <c r="G4516" s="350"/>
      <c r="H4516" s="350"/>
      <c r="I4516" s="350"/>
      <c r="J4516" s="350" t="str">
        <f t="array" ref="J4516">IF(C4516="","",
  IF(LEFT(C4516,4)="2025",
    IFERROR(VLOOKUP(C4516,{'2025'!B:B,'2025'!A:A},2,FALSE),""),
    IF(LEFT(C4516,4)="2026",
      IFERROR(VLOOKUP(C4516,{'2026'!B:B,'2026'!A:A},2,FALSE),""),
      ""
    )
  )
)</f>
        <v/>
      </c>
    </row>
    <row r="4517" ht="22.5" customHeight="1">
      <c r="A4517" s="350"/>
      <c r="B4517" s="350"/>
      <c r="C4517" s="350"/>
      <c r="D4517" s="350"/>
      <c r="E4517" s="350"/>
      <c r="F4517" s="350"/>
      <c r="G4517" s="350"/>
      <c r="H4517" s="350"/>
      <c r="I4517" s="350"/>
      <c r="J4517" s="350" t="str">
        <f t="array" ref="J4517">IF(C4517="","",
  IF(LEFT(C4517,4)="2025",
    IFERROR(VLOOKUP(C4517,{'2025'!B:B,'2025'!A:A},2,FALSE),""),
    IF(LEFT(C4517,4)="2026",
      IFERROR(VLOOKUP(C4517,{'2026'!B:B,'2026'!A:A},2,FALSE),""),
      ""
    )
  )
)</f>
        <v/>
      </c>
    </row>
    <row r="4518" ht="22.5" customHeight="1">
      <c r="A4518" s="350"/>
      <c r="B4518" s="350"/>
      <c r="C4518" s="350"/>
      <c r="D4518" s="350"/>
      <c r="E4518" s="350"/>
      <c r="F4518" s="350"/>
      <c r="G4518" s="350"/>
      <c r="H4518" s="350"/>
      <c r="I4518" s="350"/>
      <c r="J4518" s="350" t="str">
        <f t="array" ref="J4518">IF(C4518="","",
  IF(LEFT(C4518,4)="2025",
    IFERROR(VLOOKUP(C4518,{'2025'!B:B,'2025'!A:A},2,FALSE),""),
    IF(LEFT(C4518,4)="2026",
      IFERROR(VLOOKUP(C4518,{'2026'!B:B,'2026'!A:A},2,FALSE),""),
      ""
    )
  )
)</f>
        <v/>
      </c>
    </row>
    <row r="4519" ht="22.5" customHeight="1">
      <c r="A4519" s="350"/>
      <c r="B4519" s="350"/>
      <c r="C4519" s="350"/>
      <c r="D4519" s="350"/>
      <c r="E4519" s="350"/>
      <c r="F4519" s="350"/>
      <c r="G4519" s="350"/>
      <c r="H4519" s="350"/>
      <c r="I4519" s="350"/>
      <c r="J4519" s="350" t="str">
        <f t="array" ref="J4519">IF(C4519="","",
  IF(LEFT(C4519,4)="2025",
    IFERROR(VLOOKUP(C4519,{'2025'!B:B,'2025'!A:A},2,FALSE),""),
    IF(LEFT(C4519,4)="2026",
      IFERROR(VLOOKUP(C4519,{'2026'!B:B,'2026'!A:A},2,FALSE),""),
      ""
    )
  )
)</f>
        <v/>
      </c>
    </row>
    <row r="4520" ht="22.5" customHeight="1">
      <c r="A4520" s="350"/>
      <c r="B4520" s="350"/>
      <c r="C4520" s="350"/>
      <c r="D4520" s="350"/>
      <c r="E4520" s="350"/>
      <c r="F4520" s="350"/>
      <c r="G4520" s="350"/>
      <c r="H4520" s="350"/>
      <c r="I4520" s="350"/>
      <c r="J4520" s="350" t="str">
        <f t="array" ref="J4520">IF(C4520="","",
  IF(LEFT(C4520,4)="2025",
    IFERROR(VLOOKUP(C4520,{'2025'!B:B,'2025'!A:A},2,FALSE),""),
    IF(LEFT(C4520,4)="2026",
      IFERROR(VLOOKUP(C4520,{'2026'!B:B,'2026'!A:A},2,FALSE),""),
      ""
    )
  )
)</f>
        <v/>
      </c>
    </row>
    <row r="4521" ht="22.5" customHeight="1">
      <c r="A4521" s="350"/>
      <c r="B4521" s="350"/>
      <c r="C4521" s="350"/>
      <c r="D4521" s="350"/>
      <c r="E4521" s="350"/>
      <c r="F4521" s="350"/>
      <c r="G4521" s="350"/>
      <c r="H4521" s="350"/>
      <c r="I4521" s="350"/>
      <c r="J4521" s="350" t="str">
        <f t="array" ref="J4521">IF(C4521="","",
  IF(LEFT(C4521,4)="2025",
    IFERROR(VLOOKUP(C4521,{'2025'!B:B,'2025'!A:A},2,FALSE),""),
    IF(LEFT(C4521,4)="2026",
      IFERROR(VLOOKUP(C4521,{'2026'!B:B,'2026'!A:A},2,FALSE),""),
      ""
    )
  )
)</f>
        <v/>
      </c>
    </row>
    <row r="4522" ht="22.5" customHeight="1">
      <c r="A4522" s="350"/>
      <c r="B4522" s="350"/>
      <c r="C4522" s="350"/>
      <c r="D4522" s="350"/>
      <c r="E4522" s="350"/>
      <c r="F4522" s="350"/>
      <c r="G4522" s="350"/>
      <c r="H4522" s="350"/>
      <c r="I4522" s="350"/>
      <c r="J4522" s="350" t="str">
        <f t="array" ref="J4522">IF(C4522="","",
  IF(LEFT(C4522,4)="2025",
    IFERROR(VLOOKUP(C4522,{'2025'!B:B,'2025'!A:A},2,FALSE),""),
    IF(LEFT(C4522,4)="2026",
      IFERROR(VLOOKUP(C4522,{'2026'!B:B,'2026'!A:A},2,FALSE),""),
      ""
    )
  )
)</f>
        <v/>
      </c>
    </row>
    <row r="4523" ht="22.5" customHeight="1">
      <c r="A4523" s="350"/>
      <c r="B4523" s="350"/>
      <c r="C4523" s="350"/>
      <c r="D4523" s="350"/>
      <c r="E4523" s="350"/>
      <c r="F4523" s="350"/>
      <c r="G4523" s="350"/>
      <c r="H4523" s="350"/>
      <c r="I4523" s="350"/>
      <c r="J4523" s="350" t="str">
        <f t="array" ref="J4523">IF(C4523="","",
  IF(LEFT(C4523,4)="2025",
    IFERROR(VLOOKUP(C4523,{'2025'!B:B,'2025'!A:A},2,FALSE),""),
    IF(LEFT(C4523,4)="2026",
      IFERROR(VLOOKUP(C4523,{'2026'!B:B,'2026'!A:A},2,FALSE),""),
      ""
    )
  )
)</f>
        <v/>
      </c>
    </row>
    <row r="4524" ht="22.5" customHeight="1">
      <c r="A4524" s="350"/>
      <c r="B4524" s="350"/>
      <c r="C4524" s="350"/>
      <c r="D4524" s="350"/>
      <c r="E4524" s="350"/>
      <c r="F4524" s="350"/>
      <c r="G4524" s="350"/>
      <c r="H4524" s="350"/>
      <c r="I4524" s="350"/>
      <c r="J4524" s="350" t="str">
        <f t="array" ref="J4524">IF(C4524="","",
  IF(LEFT(C4524,4)="2025",
    IFERROR(VLOOKUP(C4524,{'2025'!B:B,'2025'!A:A},2,FALSE),""),
    IF(LEFT(C4524,4)="2026",
      IFERROR(VLOOKUP(C4524,{'2026'!B:B,'2026'!A:A},2,FALSE),""),
      ""
    )
  )
)</f>
        <v/>
      </c>
    </row>
    <row r="4525" ht="22.5" customHeight="1">
      <c r="A4525" s="350"/>
      <c r="B4525" s="350"/>
      <c r="C4525" s="350"/>
      <c r="D4525" s="350"/>
      <c r="E4525" s="350"/>
      <c r="F4525" s="350"/>
      <c r="G4525" s="350"/>
      <c r="H4525" s="350"/>
      <c r="I4525" s="350"/>
      <c r="J4525" s="350" t="str">
        <f t="array" ref="J4525">IF(C4525="","",
  IF(LEFT(C4525,4)="2025",
    IFERROR(VLOOKUP(C4525,{'2025'!B:B,'2025'!A:A},2,FALSE),""),
    IF(LEFT(C4525,4)="2026",
      IFERROR(VLOOKUP(C4525,{'2026'!B:B,'2026'!A:A},2,FALSE),""),
      ""
    )
  )
)</f>
        <v/>
      </c>
    </row>
    <row r="4526" ht="22.5" customHeight="1">
      <c r="A4526" s="350"/>
      <c r="B4526" s="350"/>
      <c r="C4526" s="350"/>
      <c r="D4526" s="350"/>
      <c r="E4526" s="350"/>
      <c r="F4526" s="350"/>
      <c r="G4526" s="350"/>
      <c r="H4526" s="350"/>
      <c r="I4526" s="350"/>
      <c r="J4526" s="350" t="str">
        <f t="array" ref="J4526">IF(C4526="","",
  IF(LEFT(C4526,4)="2025",
    IFERROR(VLOOKUP(C4526,{'2025'!B:B,'2025'!A:A},2,FALSE),""),
    IF(LEFT(C4526,4)="2026",
      IFERROR(VLOOKUP(C4526,{'2026'!B:B,'2026'!A:A},2,FALSE),""),
      ""
    )
  )
)</f>
        <v/>
      </c>
    </row>
    <row r="4527" ht="22.5" customHeight="1">
      <c r="A4527" s="350"/>
      <c r="B4527" s="350"/>
      <c r="C4527" s="350"/>
      <c r="D4527" s="350"/>
      <c r="E4527" s="350"/>
      <c r="F4527" s="350"/>
      <c r="G4527" s="350"/>
      <c r="H4527" s="350"/>
      <c r="I4527" s="350"/>
      <c r="J4527" s="350" t="str">
        <f t="array" ref="J4527">IF(C4527="","",
  IF(LEFT(C4527,4)="2025",
    IFERROR(VLOOKUP(C4527,{'2025'!B:B,'2025'!A:A},2,FALSE),""),
    IF(LEFT(C4527,4)="2026",
      IFERROR(VLOOKUP(C4527,{'2026'!B:B,'2026'!A:A},2,FALSE),""),
      ""
    )
  )
)</f>
        <v/>
      </c>
    </row>
    <row r="4528" ht="22.5" customHeight="1">
      <c r="A4528" s="350"/>
      <c r="B4528" s="350"/>
      <c r="C4528" s="350"/>
      <c r="D4528" s="350"/>
      <c r="E4528" s="350"/>
      <c r="F4528" s="350"/>
      <c r="G4528" s="350"/>
      <c r="H4528" s="350"/>
      <c r="I4528" s="350"/>
      <c r="J4528" s="350" t="str">
        <f t="array" ref="J4528">IF(C4528="","",
  IF(LEFT(C4528,4)="2025",
    IFERROR(VLOOKUP(C4528,{'2025'!B:B,'2025'!A:A},2,FALSE),""),
    IF(LEFT(C4528,4)="2026",
      IFERROR(VLOOKUP(C4528,{'2026'!B:B,'2026'!A:A},2,FALSE),""),
      ""
    )
  )
)</f>
        <v/>
      </c>
    </row>
    <row r="4529" ht="22.5" customHeight="1">
      <c r="A4529" s="350"/>
      <c r="B4529" s="350"/>
      <c r="C4529" s="350"/>
      <c r="D4529" s="350"/>
      <c r="E4529" s="350"/>
      <c r="F4529" s="350"/>
      <c r="G4529" s="350"/>
      <c r="H4529" s="350"/>
      <c r="I4529" s="350"/>
      <c r="J4529" s="350" t="str">
        <f t="array" ref="J4529">IF(C4529="","",
  IF(LEFT(C4529,4)="2025",
    IFERROR(VLOOKUP(C4529,{'2025'!B:B,'2025'!A:A},2,FALSE),""),
    IF(LEFT(C4529,4)="2026",
      IFERROR(VLOOKUP(C4529,{'2026'!B:B,'2026'!A:A},2,FALSE),""),
      ""
    )
  )
)</f>
        <v/>
      </c>
    </row>
    <row r="4530" ht="22.5" customHeight="1">
      <c r="A4530" s="350"/>
      <c r="B4530" s="350"/>
      <c r="C4530" s="350"/>
      <c r="D4530" s="350"/>
      <c r="E4530" s="350"/>
      <c r="F4530" s="350"/>
      <c r="G4530" s="350"/>
      <c r="H4530" s="350"/>
      <c r="I4530" s="350"/>
      <c r="J4530" s="350" t="str">
        <f t="array" ref="J4530">IF(C4530="","",
  IF(LEFT(C4530,4)="2025",
    IFERROR(VLOOKUP(C4530,{'2025'!B:B,'2025'!A:A},2,FALSE),""),
    IF(LEFT(C4530,4)="2026",
      IFERROR(VLOOKUP(C4530,{'2026'!B:B,'2026'!A:A},2,FALSE),""),
      ""
    )
  )
)</f>
        <v/>
      </c>
    </row>
    <row r="4531" ht="22.5" customHeight="1">
      <c r="A4531" s="350"/>
      <c r="B4531" s="350"/>
      <c r="C4531" s="350"/>
      <c r="D4531" s="350"/>
      <c r="E4531" s="350"/>
      <c r="F4531" s="350"/>
      <c r="G4531" s="350"/>
      <c r="H4531" s="350"/>
      <c r="I4531" s="350"/>
      <c r="J4531" s="350" t="str">
        <f t="array" ref="J4531">IF(C4531="","",
  IF(LEFT(C4531,4)="2025",
    IFERROR(VLOOKUP(C4531,{'2025'!B:B,'2025'!A:A},2,FALSE),""),
    IF(LEFT(C4531,4)="2026",
      IFERROR(VLOOKUP(C4531,{'2026'!B:B,'2026'!A:A},2,FALSE),""),
      ""
    )
  )
)</f>
        <v/>
      </c>
    </row>
    <row r="4532" ht="22.5" customHeight="1">
      <c r="A4532" s="350"/>
      <c r="B4532" s="350"/>
      <c r="C4532" s="350"/>
      <c r="D4532" s="350"/>
      <c r="E4532" s="350"/>
      <c r="F4532" s="350"/>
      <c r="G4532" s="350"/>
      <c r="H4532" s="350"/>
      <c r="I4532" s="350"/>
      <c r="J4532" s="350" t="str">
        <f t="array" ref="J4532">IF(C4532="","",
  IF(LEFT(C4532,4)="2025",
    IFERROR(VLOOKUP(C4532,{'2025'!B:B,'2025'!A:A},2,FALSE),""),
    IF(LEFT(C4532,4)="2026",
      IFERROR(VLOOKUP(C4532,{'2026'!B:B,'2026'!A:A},2,FALSE),""),
      ""
    )
  )
)</f>
        <v/>
      </c>
    </row>
    <row r="4533" ht="22.5" customHeight="1">
      <c r="A4533" s="350"/>
      <c r="B4533" s="350"/>
      <c r="C4533" s="350"/>
      <c r="D4533" s="350"/>
      <c r="E4533" s="350"/>
      <c r="F4533" s="350"/>
      <c r="G4533" s="350"/>
      <c r="H4533" s="350"/>
      <c r="I4533" s="350"/>
      <c r="J4533" s="350" t="str">
        <f t="array" ref="J4533">IF(C4533="","",
  IF(LEFT(C4533,4)="2025",
    IFERROR(VLOOKUP(C4533,{'2025'!B:B,'2025'!A:A},2,FALSE),""),
    IF(LEFT(C4533,4)="2026",
      IFERROR(VLOOKUP(C4533,{'2026'!B:B,'2026'!A:A},2,FALSE),""),
      ""
    )
  )
)</f>
        <v/>
      </c>
    </row>
    <row r="4534" ht="22.5" customHeight="1">
      <c r="A4534" s="350"/>
      <c r="B4534" s="350"/>
      <c r="C4534" s="350"/>
      <c r="D4534" s="350"/>
      <c r="E4534" s="350"/>
      <c r="F4534" s="350"/>
      <c r="G4534" s="350"/>
      <c r="H4534" s="350"/>
      <c r="I4534" s="350"/>
      <c r="J4534" s="350" t="str">
        <f t="array" ref="J4534">IF(C4534="","",
  IF(LEFT(C4534,4)="2025",
    IFERROR(VLOOKUP(C4534,{'2025'!B:B,'2025'!A:A},2,FALSE),""),
    IF(LEFT(C4534,4)="2026",
      IFERROR(VLOOKUP(C4534,{'2026'!B:B,'2026'!A:A},2,FALSE),""),
      ""
    )
  )
)</f>
        <v/>
      </c>
    </row>
    <row r="4535" ht="22.5" customHeight="1">
      <c r="A4535" s="350"/>
      <c r="B4535" s="350"/>
      <c r="C4535" s="350"/>
      <c r="D4535" s="350"/>
      <c r="E4535" s="350"/>
      <c r="F4535" s="350"/>
      <c r="G4535" s="350"/>
      <c r="H4535" s="350"/>
      <c r="I4535" s="350"/>
      <c r="J4535" s="350" t="str">
        <f t="array" ref="J4535">IF(C4535="","",
  IF(LEFT(C4535,4)="2025",
    IFERROR(VLOOKUP(C4535,{'2025'!B:B,'2025'!A:A},2,FALSE),""),
    IF(LEFT(C4535,4)="2026",
      IFERROR(VLOOKUP(C4535,{'2026'!B:B,'2026'!A:A},2,FALSE),""),
      ""
    )
  )
)</f>
        <v/>
      </c>
    </row>
    <row r="4536" ht="22.5" customHeight="1">
      <c r="A4536" s="350"/>
      <c r="B4536" s="350"/>
      <c r="C4536" s="350"/>
      <c r="D4536" s="350"/>
      <c r="E4536" s="350"/>
      <c r="F4536" s="350"/>
      <c r="G4536" s="350"/>
      <c r="H4536" s="350"/>
      <c r="I4536" s="350"/>
      <c r="J4536" s="350" t="str">
        <f t="array" ref="J4536">IF(C4536="","",
  IF(LEFT(C4536,4)="2025",
    IFERROR(VLOOKUP(C4536,{'2025'!B:B,'2025'!A:A},2,FALSE),""),
    IF(LEFT(C4536,4)="2026",
      IFERROR(VLOOKUP(C4536,{'2026'!B:B,'2026'!A:A},2,FALSE),""),
      ""
    )
  )
)</f>
        <v/>
      </c>
    </row>
    <row r="4537" ht="22.5" customHeight="1">
      <c r="A4537" s="350"/>
      <c r="B4537" s="350"/>
      <c r="C4537" s="350"/>
      <c r="D4537" s="350"/>
      <c r="E4537" s="350"/>
      <c r="F4537" s="350"/>
      <c r="G4537" s="350"/>
      <c r="H4537" s="350"/>
      <c r="I4537" s="350"/>
      <c r="J4537" s="350" t="str">
        <f t="array" ref="J4537">IF(C4537="","",
  IF(LEFT(C4537,4)="2025",
    IFERROR(VLOOKUP(C4537,{'2025'!B:B,'2025'!A:A},2,FALSE),""),
    IF(LEFT(C4537,4)="2026",
      IFERROR(VLOOKUP(C4537,{'2026'!B:B,'2026'!A:A},2,FALSE),""),
      ""
    )
  )
)</f>
        <v/>
      </c>
    </row>
    <row r="4538" ht="22.5" customHeight="1">
      <c r="A4538" s="350"/>
      <c r="B4538" s="350"/>
      <c r="C4538" s="350"/>
      <c r="D4538" s="350"/>
      <c r="E4538" s="350"/>
      <c r="F4538" s="350"/>
      <c r="G4538" s="350"/>
      <c r="H4538" s="350"/>
      <c r="I4538" s="350"/>
      <c r="J4538" s="350" t="str">
        <f t="array" ref="J4538">IF(C4538="","",
  IF(LEFT(C4538,4)="2025",
    IFERROR(VLOOKUP(C4538,{'2025'!B:B,'2025'!A:A},2,FALSE),""),
    IF(LEFT(C4538,4)="2026",
      IFERROR(VLOOKUP(C4538,{'2026'!B:B,'2026'!A:A},2,FALSE),""),
      ""
    )
  )
)</f>
        <v/>
      </c>
    </row>
    <row r="4539" ht="22.5" customHeight="1">
      <c r="A4539" s="350"/>
      <c r="B4539" s="350"/>
      <c r="C4539" s="350"/>
      <c r="D4539" s="350"/>
      <c r="E4539" s="350"/>
      <c r="F4539" s="350"/>
      <c r="G4539" s="350"/>
      <c r="H4539" s="350"/>
      <c r="I4539" s="350"/>
      <c r="J4539" s="350" t="str">
        <f t="array" ref="J4539">IF(C4539="","",
  IF(LEFT(C4539,4)="2025",
    IFERROR(VLOOKUP(C4539,{'2025'!B:B,'2025'!A:A},2,FALSE),""),
    IF(LEFT(C4539,4)="2026",
      IFERROR(VLOOKUP(C4539,{'2026'!B:B,'2026'!A:A},2,FALSE),""),
      ""
    )
  )
)</f>
        <v/>
      </c>
    </row>
    <row r="4540" ht="22.5" customHeight="1">
      <c r="A4540" s="350"/>
      <c r="B4540" s="350"/>
      <c r="C4540" s="350"/>
      <c r="D4540" s="350"/>
      <c r="E4540" s="350"/>
      <c r="F4540" s="350"/>
      <c r="G4540" s="350"/>
      <c r="H4540" s="350"/>
      <c r="I4540" s="350"/>
      <c r="J4540" s="350" t="str">
        <f t="array" ref="J4540">IF(C4540="","",
  IF(LEFT(C4540,4)="2025",
    IFERROR(VLOOKUP(C4540,{'2025'!B:B,'2025'!A:A},2,FALSE),""),
    IF(LEFT(C4540,4)="2026",
      IFERROR(VLOOKUP(C4540,{'2026'!B:B,'2026'!A:A},2,FALSE),""),
      ""
    )
  )
)</f>
        <v/>
      </c>
    </row>
    <row r="4541" ht="22.5" customHeight="1">
      <c r="A4541" s="350"/>
      <c r="B4541" s="350"/>
      <c r="C4541" s="350"/>
      <c r="D4541" s="350"/>
      <c r="E4541" s="350"/>
      <c r="F4541" s="350"/>
      <c r="G4541" s="350"/>
      <c r="H4541" s="350"/>
      <c r="I4541" s="350"/>
      <c r="J4541" s="350" t="str">
        <f t="array" ref="J4541">IF(C4541="","",
  IF(LEFT(C4541,4)="2025",
    IFERROR(VLOOKUP(C4541,{'2025'!B:B,'2025'!A:A},2,FALSE),""),
    IF(LEFT(C4541,4)="2026",
      IFERROR(VLOOKUP(C4541,{'2026'!B:B,'2026'!A:A},2,FALSE),""),
      ""
    )
  )
)</f>
        <v/>
      </c>
    </row>
    <row r="4542" ht="22.5" customHeight="1">
      <c r="A4542" s="350"/>
      <c r="B4542" s="350"/>
      <c r="C4542" s="350"/>
      <c r="D4542" s="350"/>
      <c r="E4542" s="350"/>
      <c r="F4542" s="350"/>
      <c r="G4542" s="350"/>
      <c r="H4542" s="350"/>
      <c r="I4542" s="350"/>
      <c r="J4542" s="350" t="str">
        <f t="array" ref="J4542">IF(C4542="","",
  IF(LEFT(C4542,4)="2025",
    IFERROR(VLOOKUP(C4542,{'2025'!B:B,'2025'!A:A},2,FALSE),""),
    IF(LEFT(C4542,4)="2026",
      IFERROR(VLOOKUP(C4542,{'2026'!B:B,'2026'!A:A},2,FALSE),""),
      ""
    )
  )
)</f>
        <v/>
      </c>
    </row>
    <row r="4543" ht="22.5" customHeight="1">
      <c r="A4543" s="350"/>
      <c r="B4543" s="350"/>
      <c r="C4543" s="350"/>
      <c r="D4543" s="350"/>
      <c r="E4543" s="350"/>
      <c r="F4543" s="350"/>
      <c r="G4543" s="350"/>
      <c r="H4543" s="350"/>
      <c r="I4543" s="350"/>
      <c r="J4543" s="350" t="str">
        <f t="array" ref="J4543">IF(C4543="","",
  IF(LEFT(C4543,4)="2025",
    IFERROR(VLOOKUP(C4543,{'2025'!B:B,'2025'!A:A},2,FALSE),""),
    IF(LEFT(C4543,4)="2026",
      IFERROR(VLOOKUP(C4543,{'2026'!B:B,'2026'!A:A},2,FALSE),""),
      ""
    )
  )
)</f>
        <v/>
      </c>
    </row>
    <row r="4544" ht="22.5" customHeight="1">
      <c r="A4544" s="350"/>
      <c r="B4544" s="350"/>
      <c r="C4544" s="350"/>
      <c r="D4544" s="350"/>
      <c r="E4544" s="350"/>
      <c r="F4544" s="350"/>
      <c r="G4544" s="350"/>
      <c r="H4544" s="350"/>
      <c r="I4544" s="350"/>
      <c r="J4544" s="350" t="str">
        <f t="array" ref="J4544">IF(C4544="","",
  IF(LEFT(C4544,4)="2025",
    IFERROR(VLOOKUP(C4544,{'2025'!B:B,'2025'!A:A},2,FALSE),""),
    IF(LEFT(C4544,4)="2026",
      IFERROR(VLOOKUP(C4544,{'2026'!B:B,'2026'!A:A},2,FALSE),""),
      ""
    )
  )
)</f>
        <v/>
      </c>
    </row>
    <row r="4545" ht="22.5" customHeight="1">
      <c r="A4545" s="350"/>
      <c r="B4545" s="350"/>
      <c r="C4545" s="350"/>
      <c r="D4545" s="350"/>
      <c r="E4545" s="350"/>
      <c r="F4545" s="350"/>
      <c r="G4545" s="350"/>
      <c r="H4545" s="350"/>
      <c r="I4545" s="350"/>
      <c r="J4545" s="350" t="str">
        <f t="array" ref="J4545">IF(C4545="","",
  IF(LEFT(C4545,4)="2025",
    IFERROR(VLOOKUP(C4545,{'2025'!B:B,'2025'!A:A},2,FALSE),""),
    IF(LEFT(C4545,4)="2026",
      IFERROR(VLOOKUP(C4545,{'2026'!B:B,'2026'!A:A},2,FALSE),""),
      ""
    )
  )
)</f>
        <v/>
      </c>
    </row>
    <row r="4546" ht="22.5" customHeight="1">
      <c r="A4546" s="350"/>
      <c r="B4546" s="350"/>
      <c r="C4546" s="350"/>
      <c r="D4546" s="350"/>
      <c r="E4546" s="350"/>
      <c r="F4546" s="350"/>
      <c r="G4546" s="350"/>
      <c r="H4546" s="350"/>
      <c r="I4546" s="350"/>
      <c r="J4546" s="350" t="str">
        <f t="array" ref="J4546">IF(C4546="","",
  IF(LEFT(C4546,4)="2025",
    IFERROR(VLOOKUP(C4546,{'2025'!B:B,'2025'!A:A},2,FALSE),""),
    IF(LEFT(C4546,4)="2026",
      IFERROR(VLOOKUP(C4546,{'2026'!B:B,'2026'!A:A},2,FALSE),""),
      ""
    )
  )
)</f>
        <v/>
      </c>
    </row>
    <row r="4547" ht="22.5" customHeight="1">
      <c r="A4547" s="350"/>
      <c r="B4547" s="350"/>
      <c r="C4547" s="350"/>
      <c r="D4547" s="350"/>
      <c r="E4547" s="350"/>
      <c r="F4547" s="350"/>
      <c r="G4547" s="350"/>
      <c r="H4547" s="350"/>
      <c r="I4547" s="350"/>
      <c r="J4547" s="350" t="str">
        <f t="array" ref="J4547">IF(C4547="","",
  IF(LEFT(C4547,4)="2025",
    IFERROR(VLOOKUP(C4547,{'2025'!B:B,'2025'!A:A},2,FALSE),""),
    IF(LEFT(C4547,4)="2026",
      IFERROR(VLOOKUP(C4547,{'2026'!B:B,'2026'!A:A},2,FALSE),""),
      ""
    )
  )
)</f>
        <v/>
      </c>
    </row>
    <row r="4548" ht="22.5" customHeight="1">
      <c r="A4548" s="350"/>
      <c r="B4548" s="350"/>
      <c r="C4548" s="350"/>
      <c r="D4548" s="350"/>
      <c r="E4548" s="350"/>
      <c r="F4548" s="350"/>
      <c r="G4548" s="350"/>
      <c r="H4548" s="350"/>
      <c r="I4548" s="350"/>
      <c r="J4548" s="350" t="str">
        <f t="array" ref="J4548">IF(C4548="","",
  IF(LEFT(C4548,4)="2025",
    IFERROR(VLOOKUP(C4548,{'2025'!B:B,'2025'!A:A},2,FALSE),""),
    IF(LEFT(C4548,4)="2026",
      IFERROR(VLOOKUP(C4548,{'2026'!B:B,'2026'!A:A},2,FALSE),""),
      ""
    )
  )
)</f>
        <v/>
      </c>
    </row>
    <row r="4549" ht="22.5" customHeight="1">
      <c r="A4549" s="350"/>
      <c r="B4549" s="350"/>
      <c r="C4549" s="350"/>
      <c r="D4549" s="350"/>
      <c r="E4549" s="350"/>
      <c r="F4549" s="350"/>
      <c r="G4549" s="350"/>
      <c r="H4549" s="350"/>
      <c r="I4549" s="350"/>
      <c r="J4549" s="350" t="str">
        <f t="array" ref="J4549">IF(C4549="","",
  IF(LEFT(C4549,4)="2025",
    IFERROR(VLOOKUP(C4549,{'2025'!B:B,'2025'!A:A},2,FALSE),""),
    IF(LEFT(C4549,4)="2026",
      IFERROR(VLOOKUP(C4549,{'2026'!B:B,'2026'!A:A},2,FALSE),""),
      ""
    )
  )
)</f>
        <v/>
      </c>
    </row>
    <row r="4550" ht="22.5" customHeight="1">
      <c r="A4550" s="350"/>
      <c r="B4550" s="350"/>
      <c r="C4550" s="350"/>
      <c r="D4550" s="350"/>
      <c r="E4550" s="350"/>
      <c r="F4550" s="350"/>
      <c r="G4550" s="350"/>
      <c r="H4550" s="350"/>
      <c r="I4550" s="350"/>
      <c r="J4550" s="350" t="str">
        <f t="array" ref="J4550">IF(C4550="","",
  IF(LEFT(C4550,4)="2025",
    IFERROR(VLOOKUP(C4550,{'2025'!B:B,'2025'!A:A},2,FALSE),""),
    IF(LEFT(C4550,4)="2026",
      IFERROR(VLOOKUP(C4550,{'2026'!B:B,'2026'!A:A},2,FALSE),""),
      ""
    )
  )
)</f>
        <v/>
      </c>
    </row>
    <row r="4551" ht="22.5" customHeight="1">
      <c r="A4551" s="350"/>
      <c r="B4551" s="350"/>
      <c r="C4551" s="350"/>
      <c r="D4551" s="350"/>
      <c r="E4551" s="350"/>
      <c r="F4551" s="350"/>
      <c r="G4551" s="350"/>
      <c r="H4551" s="350"/>
      <c r="I4551" s="350"/>
      <c r="J4551" s="350" t="str">
        <f t="array" ref="J4551">IF(C4551="","",
  IF(LEFT(C4551,4)="2025",
    IFERROR(VLOOKUP(C4551,{'2025'!B:B,'2025'!A:A},2,FALSE),""),
    IF(LEFT(C4551,4)="2026",
      IFERROR(VLOOKUP(C4551,{'2026'!B:B,'2026'!A:A},2,FALSE),""),
      ""
    )
  )
)</f>
        <v/>
      </c>
    </row>
    <row r="4552" ht="22.5" customHeight="1">
      <c r="A4552" s="350"/>
      <c r="B4552" s="350"/>
      <c r="C4552" s="350"/>
      <c r="D4552" s="350"/>
      <c r="E4552" s="350"/>
      <c r="F4552" s="350"/>
      <c r="G4552" s="350"/>
      <c r="H4552" s="350"/>
      <c r="I4552" s="350"/>
      <c r="J4552" s="350" t="str">
        <f t="array" ref="J4552">IF(C4552="","",
  IF(LEFT(C4552,4)="2025",
    IFERROR(VLOOKUP(C4552,{'2025'!B:B,'2025'!A:A},2,FALSE),""),
    IF(LEFT(C4552,4)="2026",
      IFERROR(VLOOKUP(C4552,{'2026'!B:B,'2026'!A:A},2,FALSE),""),
      ""
    )
  )
)</f>
        <v/>
      </c>
    </row>
    <row r="4553" ht="22.5" customHeight="1">
      <c r="A4553" s="350"/>
      <c r="B4553" s="350"/>
      <c r="C4553" s="350"/>
      <c r="D4553" s="350"/>
      <c r="E4553" s="350"/>
      <c r="F4553" s="350"/>
      <c r="G4553" s="350"/>
      <c r="H4553" s="350"/>
      <c r="I4553" s="350"/>
      <c r="J4553" s="350" t="str">
        <f t="array" ref="J4553">IF(C4553="","",
  IF(LEFT(C4553,4)="2025",
    IFERROR(VLOOKUP(C4553,{'2025'!B:B,'2025'!A:A},2,FALSE),""),
    IF(LEFT(C4553,4)="2026",
      IFERROR(VLOOKUP(C4553,{'2026'!B:B,'2026'!A:A},2,FALSE),""),
      ""
    )
  )
)</f>
        <v/>
      </c>
    </row>
    <row r="4554" ht="22.5" customHeight="1">
      <c r="A4554" s="350"/>
      <c r="B4554" s="350"/>
      <c r="C4554" s="350"/>
      <c r="D4554" s="350"/>
      <c r="E4554" s="350"/>
      <c r="F4554" s="350"/>
      <c r="G4554" s="350"/>
      <c r="H4554" s="350"/>
      <c r="I4554" s="350"/>
      <c r="J4554" s="350" t="str">
        <f t="array" ref="J4554">IF(C4554="","",
  IF(LEFT(C4554,4)="2025",
    IFERROR(VLOOKUP(C4554,{'2025'!B:B,'2025'!A:A},2,FALSE),""),
    IF(LEFT(C4554,4)="2026",
      IFERROR(VLOOKUP(C4554,{'2026'!B:B,'2026'!A:A},2,FALSE),""),
      ""
    )
  )
)</f>
        <v/>
      </c>
    </row>
    <row r="4555" ht="22.5" customHeight="1">
      <c r="A4555" s="350"/>
      <c r="B4555" s="350"/>
      <c r="C4555" s="350"/>
      <c r="D4555" s="350"/>
      <c r="E4555" s="350"/>
      <c r="F4555" s="350"/>
      <c r="G4555" s="350"/>
      <c r="H4555" s="350"/>
      <c r="I4555" s="350"/>
      <c r="J4555" s="350" t="str">
        <f t="array" ref="J4555">IF(C4555="","",
  IF(LEFT(C4555,4)="2025",
    IFERROR(VLOOKUP(C4555,{'2025'!B:B,'2025'!A:A},2,FALSE),""),
    IF(LEFT(C4555,4)="2026",
      IFERROR(VLOOKUP(C4555,{'2026'!B:B,'2026'!A:A},2,FALSE),""),
      ""
    )
  )
)</f>
        <v/>
      </c>
    </row>
    <row r="4556" ht="22.5" customHeight="1">
      <c r="A4556" s="350"/>
      <c r="B4556" s="350"/>
      <c r="C4556" s="350"/>
      <c r="D4556" s="350"/>
      <c r="E4556" s="350"/>
      <c r="F4556" s="350"/>
      <c r="G4556" s="350"/>
      <c r="H4556" s="350"/>
      <c r="I4556" s="350"/>
      <c r="J4556" s="350" t="str">
        <f t="array" ref="J4556">IF(C4556="","",
  IF(LEFT(C4556,4)="2025",
    IFERROR(VLOOKUP(C4556,{'2025'!B:B,'2025'!A:A},2,FALSE),""),
    IF(LEFT(C4556,4)="2026",
      IFERROR(VLOOKUP(C4556,{'2026'!B:B,'2026'!A:A},2,FALSE),""),
      ""
    )
  )
)</f>
        <v/>
      </c>
    </row>
    <row r="4557" ht="22.5" customHeight="1">
      <c r="A4557" s="350"/>
      <c r="B4557" s="350"/>
      <c r="C4557" s="350"/>
      <c r="D4557" s="350"/>
      <c r="E4557" s="350"/>
      <c r="F4557" s="350"/>
      <c r="G4557" s="350"/>
      <c r="H4557" s="350"/>
      <c r="I4557" s="350"/>
      <c r="J4557" s="350" t="str">
        <f t="array" ref="J4557">IF(C4557="","",
  IF(LEFT(C4557,4)="2025",
    IFERROR(VLOOKUP(C4557,{'2025'!B:B,'2025'!A:A},2,FALSE),""),
    IF(LEFT(C4557,4)="2026",
      IFERROR(VLOOKUP(C4557,{'2026'!B:B,'2026'!A:A},2,FALSE),""),
      ""
    )
  )
)</f>
        <v/>
      </c>
    </row>
    <row r="4558" ht="22.5" customHeight="1">
      <c r="A4558" s="350"/>
      <c r="B4558" s="350"/>
      <c r="C4558" s="350"/>
      <c r="D4558" s="350"/>
      <c r="E4558" s="350"/>
      <c r="F4558" s="350"/>
      <c r="G4558" s="350"/>
      <c r="H4558" s="350"/>
      <c r="I4558" s="350"/>
      <c r="J4558" s="350" t="str">
        <f t="array" ref="J4558">IF(C4558="","",
  IF(LEFT(C4558,4)="2025",
    IFERROR(VLOOKUP(C4558,{'2025'!B:B,'2025'!A:A},2,FALSE),""),
    IF(LEFT(C4558,4)="2026",
      IFERROR(VLOOKUP(C4558,{'2026'!B:B,'2026'!A:A},2,FALSE),""),
      ""
    )
  )
)</f>
        <v/>
      </c>
    </row>
    <row r="4559" ht="22.5" customHeight="1">
      <c r="A4559" s="350"/>
      <c r="B4559" s="350"/>
      <c r="C4559" s="350"/>
      <c r="D4559" s="350"/>
      <c r="E4559" s="350"/>
      <c r="F4559" s="350"/>
      <c r="G4559" s="350"/>
      <c r="H4559" s="350"/>
      <c r="I4559" s="350"/>
      <c r="J4559" s="350" t="str">
        <f t="array" ref="J4559">IF(C4559="","",
  IF(LEFT(C4559,4)="2025",
    IFERROR(VLOOKUP(C4559,{'2025'!B:B,'2025'!A:A},2,FALSE),""),
    IF(LEFT(C4559,4)="2026",
      IFERROR(VLOOKUP(C4559,{'2026'!B:B,'2026'!A:A},2,FALSE),""),
      ""
    )
  )
)</f>
        <v/>
      </c>
    </row>
    <row r="4560" ht="22.5" customHeight="1">
      <c r="A4560" s="350"/>
      <c r="B4560" s="350"/>
      <c r="C4560" s="350"/>
      <c r="D4560" s="350"/>
      <c r="E4560" s="350"/>
      <c r="F4560" s="350"/>
      <c r="G4560" s="350"/>
      <c r="H4560" s="350"/>
      <c r="I4560" s="350"/>
      <c r="J4560" s="350" t="str">
        <f t="array" ref="J4560">IF(C4560="","",
  IF(LEFT(C4560,4)="2025",
    IFERROR(VLOOKUP(C4560,{'2025'!B:B,'2025'!A:A},2,FALSE),""),
    IF(LEFT(C4560,4)="2026",
      IFERROR(VLOOKUP(C4560,{'2026'!B:B,'2026'!A:A},2,FALSE),""),
      ""
    )
  )
)</f>
        <v/>
      </c>
    </row>
    <row r="4561" ht="22.5" customHeight="1">
      <c r="A4561" s="350"/>
      <c r="B4561" s="350"/>
      <c r="C4561" s="350"/>
      <c r="D4561" s="350"/>
      <c r="E4561" s="350"/>
      <c r="F4561" s="350"/>
      <c r="G4561" s="350"/>
      <c r="H4561" s="350"/>
      <c r="I4561" s="350"/>
      <c r="J4561" s="350" t="str">
        <f t="array" ref="J4561">IF(C4561="","",
  IF(LEFT(C4561,4)="2025",
    IFERROR(VLOOKUP(C4561,{'2025'!B:B,'2025'!A:A},2,FALSE),""),
    IF(LEFT(C4561,4)="2026",
      IFERROR(VLOOKUP(C4561,{'2026'!B:B,'2026'!A:A},2,FALSE),""),
      ""
    )
  )
)</f>
        <v/>
      </c>
    </row>
    <row r="4562" ht="22.5" customHeight="1">
      <c r="A4562" s="350"/>
      <c r="B4562" s="350"/>
      <c r="C4562" s="350"/>
      <c r="D4562" s="350"/>
      <c r="E4562" s="350"/>
      <c r="F4562" s="350"/>
      <c r="G4562" s="350"/>
      <c r="H4562" s="350"/>
      <c r="I4562" s="350"/>
      <c r="J4562" s="350" t="str">
        <f t="array" ref="J4562">IF(C4562="","",
  IF(LEFT(C4562,4)="2025",
    IFERROR(VLOOKUP(C4562,{'2025'!B:B,'2025'!A:A},2,FALSE),""),
    IF(LEFT(C4562,4)="2026",
      IFERROR(VLOOKUP(C4562,{'2026'!B:B,'2026'!A:A},2,FALSE),""),
      ""
    )
  )
)</f>
        <v/>
      </c>
    </row>
    <row r="4563" ht="22.5" customHeight="1">
      <c r="A4563" s="350"/>
      <c r="B4563" s="350"/>
      <c r="C4563" s="350"/>
      <c r="D4563" s="350"/>
      <c r="E4563" s="350"/>
      <c r="F4563" s="350"/>
      <c r="G4563" s="350"/>
      <c r="H4563" s="350"/>
      <c r="I4563" s="350"/>
      <c r="J4563" s="350" t="str">
        <f t="array" ref="J4563">IF(C4563="","",
  IF(LEFT(C4563,4)="2025",
    IFERROR(VLOOKUP(C4563,{'2025'!B:B,'2025'!A:A},2,FALSE),""),
    IF(LEFT(C4563,4)="2026",
      IFERROR(VLOOKUP(C4563,{'2026'!B:B,'2026'!A:A},2,FALSE),""),
      ""
    )
  )
)</f>
        <v/>
      </c>
    </row>
    <row r="4564" ht="22.5" customHeight="1">
      <c r="A4564" s="350"/>
      <c r="B4564" s="350"/>
      <c r="C4564" s="350"/>
      <c r="D4564" s="350"/>
      <c r="E4564" s="350"/>
      <c r="F4564" s="350"/>
      <c r="G4564" s="350"/>
      <c r="H4564" s="350"/>
      <c r="I4564" s="350"/>
      <c r="J4564" s="350" t="str">
        <f t="array" ref="J4564">IF(C4564="","",
  IF(LEFT(C4564,4)="2025",
    IFERROR(VLOOKUP(C4564,{'2025'!B:B,'2025'!A:A},2,FALSE),""),
    IF(LEFT(C4564,4)="2026",
      IFERROR(VLOOKUP(C4564,{'2026'!B:B,'2026'!A:A},2,FALSE),""),
      ""
    )
  )
)</f>
        <v/>
      </c>
    </row>
    <row r="4565" ht="22.5" customHeight="1">
      <c r="A4565" s="350"/>
      <c r="B4565" s="350"/>
      <c r="C4565" s="350"/>
      <c r="D4565" s="350"/>
      <c r="E4565" s="350"/>
      <c r="F4565" s="350"/>
      <c r="G4565" s="350"/>
      <c r="H4565" s="350"/>
      <c r="I4565" s="350"/>
      <c r="J4565" s="350" t="str">
        <f t="array" ref="J4565">IF(C4565="","",
  IF(LEFT(C4565,4)="2025",
    IFERROR(VLOOKUP(C4565,{'2025'!B:B,'2025'!A:A},2,FALSE),""),
    IF(LEFT(C4565,4)="2026",
      IFERROR(VLOOKUP(C4565,{'2026'!B:B,'2026'!A:A},2,FALSE),""),
      ""
    )
  )
)</f>
        <v/>
      </c>
    </row>
    <row r="4566" ht="22.5" customHeight="1">
      <c r="A4566" s="350"/>
      <c r="B4566" s="350"/>
      <c r="C4566" s="350"/>
      <c r="D4566" s="350"/>
      <c r="E4566" s="350"/>
      <c r="F4566" s="350"/>
      <c r="G4566" s="350"/>
      <c r="H4566" s="350"/>
      <c r="I4566" s="350"/>
      <c r="J4566" s="350" t="str">
        <f t="array" ref="J4566">IF(C4566="","",
  IF(LEFT(C4566,4)="2025",
    IFERROR(VLOOKUP(C4566,{'2025'!B:B,'2025'!A:A},2,FALSE),""),
    IF(LEFT(C4566,4)="2026",
      IFERROR(VLOOKUP(C4566,{'2026'!B:B,'2026'!A:A},2,FALSE),""),
      ""
    )
  )
)</f>
        <v/>
      </c>
    </row>
    <row r="4567" ht="22.5" customHeight="1">
      <c r="A4567" s="350"/>
      <c r="B4567" s="350"/>
      <c r="C4567" s="350"/>
      <c r="D4567" s="350"/>
      <c r="E4567" s="350"/>
      <c r="F4567" s="350"/>
      <c r="G4567" s="350"/>
      <c r="H4567" s="350"/>
      <c r="I4567" s="350"/>
      <c r="J4567" s="350" t="str">
        <f t="array" ref="J4567">IF(C4567="","",
  IF(LEFT(C4567,4)="2025",
    IFERROR(VLOOKUP(C4567,{'2025'!B:B,'2025'!A:A},2,FALSE),""),
    IF(LEFT(C4567,4)="2026",
      IFERROR(VLOOKUP(C4567,{'2026'!B:B,'2026'!A:A},2,FALSE),""),
      ""
    )
  )
)</f>
        <v/>
      </c>
    </row>
    <row r="4568" ht="22.5" customHeight="1">
      <c r="A4568" s="350"/>
      <c r="B4568" s="350"/>
      <c r="C4568" s="350"/>
      <c r="D4568" s="350"/>
      <c r="E4568" s="350"/>
      <c r="F4568" s="350"/>
      <c r="G4568" s="350"/>
      <c r="H4568" s="350"/>
      <c r="I4568" s="350"/>
      <c r="J4568" s="350" t="str">
        <f t="array" ref="J4568">IF(C4568="","",
  IF(LEFT(C4568,4)="2025",
    IFERROR(VLOOKUP(C4568,{'2025'!B:B,'2025'!A:A},2,FALSE),""),
    IF(LEFT(C4568,4)="2026",
      IFERROR(VLOOKUP(C4568,{'2026'!B:B,'2026'!A:A},2,FALSE),""),
      ""
    )
  )
)</f>
        <v/>
      </c>
    </row>
    <row r="4569" ht="22.5" customHeight="1">
      <c r="A4569" s="350"/>
      <c r="B4569" s="350"/>
      <c r="C4569" s="350"/>
      <c r="D4569" s="350"/>
      <c r="E4569" s="350"/>
      <c r="F4569" s="350"/>
      <c r="G4569" s="350"/>
      <c r="H4569" s="350"/>
      <c r="I4569" s="350"/>
      <c r="J4569" s="350" t="str">
        <f t="array" ref="J4569">IF(C4569="","",
  IF(LEFT(C4569,4)="2025",
    IFERROR(VLOOKUP(C4569,{'2025'!B:B,'2025'!A:A},2,FALSE),""),
    IF(LEFT(C4569,4)="2026",
      IFERROR(VLOOKUP(C4569,{'2026'!B:B,'2026'!A:A},2,FALSE),""),
      ""
    )
  )
)</f>
        <v/>
      </c>
    </row>
    <row r="4570" ht="22.5" customHeight="1">
      <c r="A4570" s="350"/>
      <c r="B4570" s="350"/>
      <c r="C4570" s="350"/>
      <c r="D4570" s="350"/>
      <c r="E4570" s="350"/>
      <c r="F4570" s="350"/>
      <c r="G4570" s="350"/>
      <c r="H4570" s="350"/>
      <c r="I4570" s="350"/>
      <c r="J4570" s="350" t="str">
        <f t="array" ref="J4570">IF(C4570="","",
  IF(LEFT(C4570,4)="2025",
    IFERROR(VLOOKUP(C4570,{'2025'!B:B,'2025'!A:A},2,FALSE),""),
    IF(LEFT(C4570,4)="2026",
      IFERROR(VLOOKUP(C4570,{'2026'!B:B,'2026'!A:A},2,FALSE),""),
      ""
    )
  )
)</f>
        <v/>
      </c>
    </row>
    <row r="4571" ht="22.5" customHeight="1">
      <c r="A4571" s="350"/>
      <c r="B4571" s="350"/>
      <c r="C4571" s="350"/>
      <c r="D4571" s="350"/>
      <c r="E4571" s="350"/>
      <c r="F4571" s="350"/>
      <c r="G4571" s="350"/>
      <c r="H4571" s="350"/>
      <c r="I4571" s="350"/>
      <c r="J4571" s="350" t="str">
        <f t="array" ref="J4571">IF(C4571="","",
  IF(LEFT(C4571,4)="2025",
    IFERROR(VLOOKUP(C4571,{'2025'!B:B,'2025'!A:A},2,FALSE),""),
    IF(LEFT(C4571,4)="2026",
      IFERROR(VLOOKUP(C4571,{'2026'!B:B,'2026'!A:A},2,FALSE),""),
      ""
    )
  )
)</f>
        <v/>
      </c>
    </row>
    <row r="4572" ht="22.5" customHeight="1">
      <c r="A4572" s="350"/>
      <c r="B4572" s="350"/>
      <c r="C4572" s="350"/>
      <c r="D4572" s="350"/>
      <c r="E4572" s="350"/>
      <c r="F4572" s="350"/>
      <c r="G4572" s="350"/>
      <c r="H4572" s="350"/>
      <c r="I4572" s="350"/>
      <c r="J4572" s="350" t="str">
        <f t="array" ref="J4572">IF(C4572="","",
  IF(LEFT(C4572,4)="2025",
    IFERROR(VLOOKUP(C4572,{'2025'!B:B,'2025'!A:A},2,FALSE),""),
    IF(LEFT(C4572,4)="2026",
      IFERROR(VLOOKUP(C4572,{'2026'!B:B,'2026'!A:A},2,FALSE),""),
      ""
    )
  )
)</f>
        <v/>
      </c>
    </row>
    <row r="4573" ht="22.5" customHeight="1">
      <c r="A4573" s="350"/>
      <c r="B4573" s="350"/>
      <c r="C4573" s="350"/>
      <c r="D4573" s="350"/>
      <c r="E4573" s="350"/>
      <c r="F4573" s="350"/>
      <c r="G4573" s="350"/>
      <c r="H4573" s="350"/>
      <c r="I4573" s="350"/>
      <c r="J4573" s="350" t="str">
        <f t="array" ref="J4573">IF(C4573="","",
  IF(LEFT(C4573,4)="2025",
    IFERROR(VLOOKUP(C4573,{'2025'!B:B,'2025'!A:A},2,FALSE),""),
    IF(LEFT(C4573,4)="2026",
      IFERROR(VLOOKUP(C4573,{'2026'!B:B,'2026'!A:A},2,FALSE),""),
      ""
    )
  )
)</f>
        <v/>
      </c>
    </row>
    <row r="4574" ht="22.5" customHeight="1">
      <c r="A4574" s="350"/>
      <c r="B4574" s="350"/>
      <c r="C4574" s="350"/>
      <c r="D4574" s="350"/>
      <c r="E4574" s="350"/>
      <c r="F4574" s="350"/>
      <c r="G4574" s="350"/>
      <c r="H4574" s="350"/>
      <c r="I4574" s="350"/>
      <c r="J4574" s="350" t="str">
        <f t="array" ref="J4574">IF(C4574="","",
  IF(LEFT(C4574,4)="2025",
    IFERROR(VLOOKUP(C4574,{'2025'!B:B,'2025'!A:A},2,FALSE),""),
    IF(LEFT(C4574,4)="2026",
      IFERROR(VLOOKUP(C4574,{'2026'!B:B,'2026'!A:A},2,FALSE),""),
      ""
    )
  )
)</f>
        <v/>
      </c>
    </row>
    <row r="4575" ht="22.5" customHeight="1">
      <c r="A4575" s="350"/>
      <c r="B4575" s="350"/>
      <c r="C4575" s="350"/>
      <c r="D4575" s="350"/>
      <c r="E4575" s="350"/>
      <c r="F4575" s="350"/>
      <c r="G4575" s="350"/>
      <c r="H4575" s="350"/>
      <c r="I4575" s="350"/>
      <c r="J4575" s="350" t="str">
        <f t="array" ref="J4575">IF(C4575="","",
  IF(LEFT(C4575,4)="2025",
    IFERROR(VLOOKUP(C4575,{'2025'!B:B,'2025'!A:A},2,FALSE),""),
    IF(LEFT(C4575,4)="2026",
      IFERROR(VLOOKUP(C4575,{'2026'!B:B,'2026'!A:A},2,FALSE),""),
      ""
    )
  )
)</f>
        <v/>
      </c>
    </row>
    <row r="4576" ht="22.5" customHeight="1">
      <c r="A4576" s="350"/>
      <c r="B4576" s="350"/>
      <c r="C4576" s="350"/>
      <c r="D4576" s="350"/>
      <c r="E4576" s="350"/>
      <c r="F4576" s="350"/>
      <c r="G4576" s="350"/>
      <c r="H4576" s="350"/>
      <c r="I4576" s="350"/>
      <c r="J4576" s="350" t="str">
        <f t="array" ref="J4576">IF(C4576="","",
  IF(LEFT(C4576,4)="2025",
    IFERROR(VLOOKUP(C4576,{'2025'!B:B,'2025'!A:A},2,FALSE),""),
    IF(LEFT(C4576,4)="2026",
      IFERROR(VLOOKUP(C4576,{'2026'!B:B,'2026'!A:A},2,FALSE),""),
      ""
    )
  )
)</f>
        <v/>
      </c>
    </row>
    <row r="4577" ht="22.5" customHeight="1">
      <c r="A4577" s="350"/>
      <c r="B4577" s="350"/>
      <c r="C4577" s="350"/>
      <c r="D4577" s="350"/>
      <c r="E4577" s="350"/>
      <c r="F4577" s="350"/>
      <c r="G4577" s="350"/>
      <c r="H4577" s="350"/>
      <c r="I4577" s="350"/>
      <c r="J4577" s="350" t="str">
        <f t="array" ref="J4577">IF(C4577="","",
  IF(LEFT(C4577,4)="2025",
    IFERROR(VLOOKUP(C4577,{'2025'!B:B,'2025'!A:A},2,FALSE),""),
    IF(LEFT(C4577,4)="2026",
      IFERROR(VLOOKUP(C4577,{'2026'!B:B,'2026'!A:A},2,FALSE),""),
      ""
    )
  )
)</f>
        <v/>
      </c>
    </row>
    <row r="4578" ht="22.5" customHeight="1">
      <c r="A4578" s="350"/>
      <c r="B4578" s="350"/>
      <c r="C4578" s="350"/>
      <c r="D4578" s="350"/>
      <c r="E4578" s="350"/>
      <c r="F4578" s="350"/>
      <c r="G4578" s="350"/>
      <c r="H4578" s="350"/>
      <c r="I4578" s="350"/>
      <c r="J4578" s="350" t="str">
        <f t="array" ref="J4578">IF(C4578="","",
  IF(LEFT(C4578,4)="2025",
    IFERROR(VLOOKUP(C4578,{'2025'!B:B,'2025'!A:A},2,FALSE),""),
    IF(LEFT(C4578,4)="2026",
      IFERROR(VLOOKUP(C4578,{'2026'!B:B,'2026'!A:A},2,FALSE),""),
      ""
    )
  )
)</f>
        <v/>
      </c>
    </row>
    <row r="4579" ht="22.5" customHeight="1">
      <c r="A4579" s="350"/>
      <c r="B4579" s="350"/>
      <c r="C4579" s="350"/>
      <c r="D4579" s="350"/>
      <c r="E4579" s="350"/>
      <c r="F4579" s="350"/>
      <c r="G4579" s="350"/>
      <c r="H4579" s="350"/>
      <c r="I4579" s="350"/>
      <c r="J4579" s="350" t="str">
        <f t="array" ref="J4579">IF(C4579="","",
  IF(LEFT(C4579,4)="2025",
    IFERROR(VLOOKUP(C4579,{'2025'!B:B,'2025'!A:A},2,FALSE),""),
    IF(LEFT(C4579,4)="2026",
      IFERROR(VLOOKUP(C4579,{'2026'!B:B,'2026'!A:A},2,FALSE),""),
      ""
    )
  )
)</f>
        <v/>
      </c>
    </row>
    <row r="4580" ht="22.5" customHeight="1">
      <c r="A4580" s="350"/>
      <c r="B4580" s="350"/>
      <c r="C4580" s="350"/>
      <c r="D4580" s="350"/>
      <c r="E4580" s="350"/>
      <c r="F4580" s="350"/>
      <c r="G4580" s="350"/>
      <c r="H4580" s="350"/>
      <c r="I4580" s="350"/>
      <c r="J4580" s="350" t="str">
        <f t="array" ref="J4580">IF(C4580="","",
  IF(LEFT(C4580,4)="2025",
    IFERROR(VLOOKUP(C4580,{'2025'!B:B,'2025'!A:A},2,FALSE),""),
    IF(LEFT(C4580,4)="2026",
      IFERROR(VLOOKUP(C4580,{'2026'!B:B,'2026'!A:A},2,FALSE),""),
      ""
    )
  )
)</f>
        <v/>
      </c>
    </row>
    <row r="4581" ht="22.5" customHeight="1">
      <c r="A4581" s="350"/>
      <c r="B4581" s="350"/>
      <c r="C4581" s="350"/>
      <c r="D4581" s="350"/>
      <c r="E4581" s="350"/>
      <c r="F4581" s="350"/>
      <c r="G4581" s="350"/>
      <c r="H4581" s="350"/>
      <c r="I4581" s="350"/>
      <c r="J4581" s="350" t="str">
        <f t="array" ref="J4581">IF(C4581="","",
  IF(LEFT(C4581,4)="2025",
    IFERROR(VLOOKUP(C4581,{'2025'!B:B,'2025'!A:A},2,FALSE),""),
    IF(LEFT(C4581,4)="2026",
      IFERROR(VLOOKUP(C4581,{'2026'!B:B,'2026'!A:A},2,FALSE),""),
      ""
    )
  )
)</f>
        <v/>
      </c>
    </row>
    <row r="4582" ht="22.5" customHeight="1">
      <c r="A4582" s="350"/>
      <c r="B4582" s="350"/>
      <c r="C4582" s="350"/>
      <c r="D4582" s="350"/>
      <c r="E4582" s="350"/>
      <c r="F4582" s="350"/>
      <c r="G4582" s="350"/>
      <c r="H4582" s="350"/>
      <c r="I4582" s="350"/>
      <c r="J4582" s="350" t="str">
        <f t="array" ref="J4582">IF(C4582="","",
  IF(LEFT(C4582,4)="2025",
    IFERROR(VLOOKUP(C4582,{'2025'!B:B,'2025'!A:A},2,FALSE),""),
    IF(LEFT(C4582,4)="2026",
      IFERROR(VLOOKUP(C4582,{'2026'!B:B,'2026'!A:A},2,FALSE),""),
      ""
    )
  )
)</f>
        <v/>
      </c>
    </row>
    <row r="4583" ht="22.5" customHeight="1">
      <c r="A4583" s="350"/>
      <c r="B4583" s="350"/>
      <c r="C4583" s="350"/>
      <c r="D4583" s="350"/>
      <c r="E4583" s="350"/>
      <c r="F4583" s="350"/>
      <c r="G4583" s="350"/>
      <c r="H4583" s="350"/>
      <c r="I4583" s="350"/>
      <c r="J4583" s="350" t="str">
        <f t="array" ref="J4583">IF(C4583="","",
  IF(LEFT(C4583,4)="2025",
    IFERROR(VLOOKUP(C4583,{'2025'!B:B,'2025'!A:A},2,FALSE),""),
    IF(LEFT(C4583,4)="2026",
      IFERROR(VLOOKUP(C4583,{'2026'!B:B,'2026'!A:A},2,FALSE),""),
      ""
    )
  )
)</f>
        <v/>
      </c>
    </row>
    <row r="4584" ht="22.5" customHeight="1">
      <c r="A4584" s="350"/>
      <c r="B4584" s="350"/>
      <c r="C4584" s="350"/>
      <c r="D4584" s="350"/>
      <c r="E4584" s="350"/>
      <c r="F4584" s="350"/>
      <c r="G4584" s="350"/>
      <c r="H4584" s="350"/>
      <c r="I4584" s="350"/>
      <c r="J4584" s="350" t="str">
        <f t="array" ref="J4584">IF(C4584="","",
  IF(LEFT(C4584,4)="2025",
    IFERROR(VLOOKUP(C4584,{'2025'!B:B,'2025'!A:A},2,FALSE),""),
    IF(LEFT(C4584,4)="2026",
      IFERROR(VLOOKUP(C4584,{'2026'!B:B,'2026'!A:A},2,FALSE),""),
      ""
    )
  )
)</f>
        <v/>
      </c>
    </row>
    <row r="4585" ht="22.5" customHeight="1">
      <c r="A4585" s="350"/>
      <c r="B4585" s="350"/>
      <c r="C4585" s="350"/>
      <c r="D4585" s="350"/>
      <c r="E4585" s="350"/>
      <c r="F4585" s="350"/>
      <c r="G4585" s="350"/>
      <c r="H4585" s="350"/>
      <c r="I4585" s="350"/>
      <c r="J4585" s="350" t="str">
        <f t="array" ref="J4585">IF(C4585="","",
  IF(LEFT(C4585,4)="2025",
    IFERROR(VLOOKUP(C4585,{'2025'!B:B,'2025'!A:A},2,FALSE),""),
    IF(LEFT(C4585,4)="2026",
      IFERROR(VLOOKUP(C4585,{'2026'!B:B,'2026'!A:A},2,FALSE),""),
      ""
    )
  )
)</f>
        <v/>
      </c>
    </row>
    <row r="4586" ht="22.5" customHeight="1">
      <c r="A4586" s="350"/>
      <c r="B4586" s="350"/>
      <c r="C4586" s="350"/>
      <c r="D4586" s="350"/>
      <c r="E4586" s="350"/>
      <c r="F4586" s="350"/>
      <c r="G4586" s="350"/>
      <c r="H4586" s="350"/>
      <c r="I4586" s="350"/>
      <c r="J4586" s="350" t="str">
        <f t="array" ref="J4586">IF(C4586="","",
  IF(LEFT(C4586,4)="2025",
    IFERROR(VLOOKUP(C4586,{'2025'!B:B,'2025'!A:A},2,FALSE),""),
    IF(LEFT(C4586,4)="2026",
      IFERROR(VLOOKUP(C4586,{'2026'!B:B,'2026'!A:A},2,FALSE),""),
      ""
    )
  )
)</f>
        <v/>
      </c>
    </row>
    <row r="4587" ht="22.5" customHeight="1">
      <c r="A4587" s="350"/>
      <c r="B4587" s="350"/>
      <c r="C4587" s="350"/>
      <c r="D4587" s="350"/>
      <c r="E4587" s="350"/>
      <c r="F4587" s="350"/>
      <c r="G4587" s="350"/>
      <c r="H4587" s="350"/>
      <c r="I4587" s="350"/>
      <c r="J4587" s="350" t="str">
        <f t="array" ref="J4587">IF(C4587="","",
  IF(LEFT(C4587,4)="2025",
    IFERROR(VLOOKUP(C4587,{'2025'!B:B,'2025'!A:A},2,FALSE),""),
    IF(LEFT(C4587,4)="2026",
      IFERROR(VLOOKUP(C4587,{'2026'!B:B,'2026'!A:A},2,FALSE),""),
      ""
    )
  )
)</f>
        <v/>
      </c>
    </row>
    <row r="4588" ht="22.5" customHeight="1">
      <c r="A4588" s="350"/>
      <c r="B4588" s="350"/>
      <c r="C4588" s="350"/>
      <c r="D4588" s="350"/>
      <c r="E4588" s="350"/>
      <c r="F4588" s="350"/>
      <c r="G4588" s="350"/>
      <c r="H4588" s="350"/>
      <c r="I4588" s="350"/>
      <c r="J4588" s="350" t="str">
        <f t="array" ref="J4588">IF(C4588="","",
  IF(LEFT(C4588,4)="2025",
    IFERROR(VLOOKUP(C4588,{'2025'!B:B,'2025'!A:A},2,FALSE),""),
    IF(LEFT(C4588,4)="2026",
      IFERROR(VLOOKUP(C4588,{'2026'!B:B,'2026'!A:A},2,FALSE),""),
      ""
    )
  )
)</f>
        <v/>
      </c>
    </row>
    <row r="4589" ht="22.5" customHeight="1">
      <c r="A4589" s="350"/>
      <c r="B4589" s="350"/>
      <c r="C4589" s="350"/>
      <c r="D4589" s="350"/>
      <c r="E4589" s="350"/>
      <c r="F4589" s="350"/>
      <c r="G4589" s="350"/>
      <c r="H4589" s="350"/>
      <c r="I4589" s="350"/>
      <c r="J4589" s="350" t="str">
        <f t="array" ref="J4589">IF(C4589="","",
  IF(LEFT(C4589,4)="2025",
    IFERROR(VLOOKUP(C4589,{'2025'!B:B,'2025'!A:A},2,FALSE),""),
    IF(LEFT(C4589,4)="2026",
      IFERROR(VLOOKUP(C4589,{'2026'!B:B,'2026'!A:A},2,FALSE),""),
      ""
    )
  )
)</f>
        <v/>
      </c>
    </row>
    <row r="4590" ht="22.5" customHeight="1">
      <c r="A4590" s="350"/>
      <c r="B4590" s="350"/>
      <c r="C4590" s="350"/>
      <c r="D4590" s="350"/>
      <c r="E4590" s="350"/>
      <c r="F4590" s="350"/>
      <c r="G4590" s="350"/>
      <c r="H4590" s="350"/>
      <c r="I4590" s="350"/>
      <c r="J4590" s="350" t="str">
        <f t="array" ref="J4590">IF(C4590="","",
  IF(LEFT(C4590,4)="2025",
    IFERROR(VLOOKUP(C4590,{'2025'!B:B,'2025'!A:A},2,FALSE),""),
    IF(LEFT(C4590,4)="2026",
      IFERROR(VLOOKUP(C4590,{'2026'!B:B,'2026'!A:A},2,FALSE),""),
      ""
    )
  )
)</f>
        <v/>
      </c>
    </row>
    <row r="4591" ht="22.5" customHeight="1">
      <c r="A4591" s="350"/>
      <c r="B4591" s="350"/>
      <c r="C4591" s="350"/>
      <c r="D4591" s="350"/>
      <c r="E4591" s="350"/>
      <c r="F4591" s="350"/>
      <c r="G4591" s="350"/>
      <c r="H4591" s="350"/>
      <c r="I4591" s="350"/>
      <c r="J4591" s="350" t="str">
        <f t="array" ref="J4591">IF(C4591="","",
  IF(LEFT(C4591,4)="2025",
    IFERROR(VLOOKUP(C4591,{'2025'!B:B,'2025'!A:A},2,FALSE),""),
    IF(LEFT(C4591,4)="2026",
      IFERROR(VLOOKUP(C4591,{'2026'!B:B,'2026'!A:A},2,FALSE),""),
      ""
    )
  )
)</f>
        <v/>
      </c>
    </row>
    <row r="4592" ht="22.5" customHeight="1">
      <c r="A4592" s="350"/>
      <c r="B4592" s="350"/>
      <c r="C4592" s="350"/>
      <c r="D4592" s="350"/>
      <c r="E4592" s="350"/>
      <c r="F4592" s="350"/>
      <c r="G4592" s="350"/>
      <c r="H4592" s="350"/>
      <c r="I4592" s="350"/>
      <c r="J4592" s="350" t="str">
        <f t="array" ref="J4592">IF(C4592="","",
  IF(LEFT(C4592,4)="2025",
    IFERROR(VLOOKUP(C4592,{'2025'!B:B,'2025'!A:A},2,FALSE),""),
    IF(LEFT(C4592,4)="2026",
      IFERROR(VLOOKUP(C4592,{'2026'!B:B,'2026'!A:A},2,FALSE),""),
      ""
    )
  )
)</f>
        <v/>
      </c>
    </row>
    <row r="4593" ht="22.5" customHeight="1">
      <c r="A4593" s="350"/>
      <c r="B4593" s="350"/>
      <c r="C4593" s="350"/>
      <c r="D4593" s="350"/>
      <c r="E4593" s="350"/>
      <c r="F4593" s="350"/>
      <c r="G4593" s="350"/>
      <c r="H4593" s="350"/>
      <c r="I4593" s="350"/>
      <c r="J4593" s="350" t="str">
        <f t="array" ref="J4593">IF(C4593="","",
  IF(LEFT(C4593,4)="2025",
    IFERROR(VLOOKUP(C4593,{'2025'!B:B,'2025'!A:A},2,FALSE),""),
    IF(LEFT(C4593,4)="2026",
      IFERROR(VLOOKUP(C4593,{'2026'!B:B,'2026'!A:A},2,FALSE),""),
      ""
    )
  )
)</f>
        <v/>
      </c>
    </row>
    <row r="4594" ht="22.5" customHeight="1">
      <c r="A4594" s="350"/>
      <c r="B4594" s="350"/>
      <c r="C4594" s="350"/>
      <c r="D4594" s="350"/>
      <c r="E4594" s="350"/>
      <c r="F4594" s="350"/>
      <c r="G4594" s="350"/>
      <c r="H4594" s="350"/>
      <c r="I4594" s="350"/>
      <c r="J4594" s="350" t="str">
        <f t="array" ref="J4594">IF(C4594="","",
  IF(LEFT(C4594,4)="2025",
    IFERROR(VLOOKUP(C4594,{'2025'!B:B,'2025'!A:A},2,FALSE),""),
    IF(LEFT(C4594,4)="2026",
      IFERROR(VLOOKUP(C4594,{'2026'!B:B,'2026'!A:A},2,FALSE),""),
      ""
    )
  )
)</f>
        <v/>
      </c>
    </row>
    <row r="4595" ht="22.5" customHeight="1">
      <c r="A4595" s="350"/>
      <c r="B4595" s="350"/>
      <c r="C4595" s="350"/>
      <c r="D4595" s="350"/>
      <c r="E4595" s="350"/>
      <c r="F4595" s="350"/>
      <c r="G4595" s="350"/>
      <c r="H4595" s="350"/>
      <c r="I4595" s="350"/>
      <c r="J4595" s="350" t="str">
        <f t="array" ref="J4595">IF(C4595="","",
  IF(LEFT(C4595,4)="2025",
    IFERROR(VLOOKUP(C4595,{'2025'!B:B,'2025'!A:A},2,FALSE),""),
    IF(LEFT(C4595,4)="2026",
      IFERROR(VLOOKUP(C4595,{'2026'!B:B,'2026'!A:A},2,FALSE),""),
      ""
    )
  )
)</f>
        <v/>
      </c>
    </row>
    <row r="4596" ht="22.5" customHeight="1">
      <c r="A4596" s="350"/>
      <c r="B4596" s="350"/>
      <c r="C4596" s="350"/>
      <c r="D4596" s="350"/>
      <c r="E4596" s="350"/>
      <c r="F4596" s="350"/>
      <c r="G4596" s="350"/>
      <c r="H4596" s="350"/>
      <c r="I4596" s="350"/>
      <c r="J4596" s="350" t="str">
        <f t="array" ref="J4596">IF(C4596="","",
  IF(LEFT(C4596,4)="2025",
    IFERROR(VLOOKUP(C4596,{'2025'!B:B,'2025'!A:A},2,FALSE),""),
    IF(LEFT(C4596,4)="2026",
      IFERROR(VLOOKUP(C4596,{'2026'!B:B,'2026'!A:A},2,FALSE),""),
      ""
    )
  )
)</f>
        <v/>
      </c>
    </row>
    <row r="4597" ht="22.5" customHeight="1">
      <c r="A4597" s="350"/>
      <c r="B4597" s="350"/>
      <c r="C4597" s="350"/>
      <c r="D4597" s="350"/>
      <c r="E4597" s="350"/>
      <c r="F4597" s="350"/>
      <c r="G4597" s="350"/>
      <c r="H4597" s="350"/>
      <c r="I4597" s="350"/>
      <c r="J4597" s="350" t="str">
        <f t="array" ref="J4597">IF(C4597="","",
  IF(LEFT(C4597,4)="2025",
    IFERROR(VLOOKUP(C4597,{'2025'!B:B,'2025'!A:A},2,FALSE),""),
    IF(LEFT(C4597,4)="2026",
      IFERROR(VLOOKUP(C4597,{'2026'!B:B,'2026'!A:A},2,FALSE),""),
      ""
    )
  )
)</f>
        <v/>
      </c>
    </row>
    <row r="4598" ht="22.5" customHeight="1">
      <c r="A4598" s="350"/>
      <c r="B4598" s="350"/>
      <c r="C4598" s="350"/>
      <c r="D4598" s="350"/>
      <c r="E4598" s="350"/>
      <c r="F4598" s="350"/>
      <c r="G4598" s="350"/>
      <c r="H4598" s="350"/>
      <c r="I4598" s="350"/>
      <c r="J4598" s="350" t="str">
        <f t="array" ref="J4598">IF(C4598="","",
  IF(LEFT(C4598,4)="2025",
    IFERROR(VLOOKUP(C4598,{'2025'!B:B,'2025'!A:A},2,FALSE),""),
    IF(LEFT(C4598,4)="2026",
      IFERROR(VLOOKUP(C4598,{'2026'!B:B,'2026'!A:A},2,FALSE),""),
      ""
    )
  )
)</f>
        <v/>
      </c>
    </row>
    <row r="4599" ht="22.5" customHeight="1">
      <c r="A4599" s="350"/>
      <c r="B4599" s="350"/>
      <c r="C4599" s="350"/>
      <c r="D4599" s="350"/>
      <c r="E4599" s="350"/>
      <c r="F4599" s="350"/>
      <c r="G4599" s="350"/>
      <c r="H4599" s="350"/>
      <c r="I4599" s="350"/>
      <c r="J4599" s="350" t="str">
        <f t="array" ref="J4599">IF(C4599="","",
  IF(LEFT(C4599,4)="2025",
    IFERROR(VLOOKUP(C4599,{'2025'!B:B,'2025'!A:A},2,FALSE),""),
    IF(LEFT(C4599,4)="2026",
      IFERROR(VLOOKUP(C4599,{'2026'!B:B,'2026'!A:A},2,FALSE),""),
      ""
    )
  )
)</f>
        <v/>
      </c>
    </row>
    <row r="4600" ht="22.5" customHeight="1">
      <c r="A4600" s="350"/>
      <c r="B4600" s="350"/>
      <c r="C4600" s="350"/>
      <c r="D4600" s="350"/>
      <c r="E4600" s="350"/>
      <c r="F4600" s="350"/>
      <c r="G4600" s="350"/>
      <c r="H4600" s="350"/>
      <c r="I4600" s="350"/>
      <c r="J4600" s="350" t="str">
        <f t="array" ref="J4600">IF(C4600="","",
  IF(LEFT(C4600,4)="2025",
    IFERROR(VLOOKUP(C4600,{'2025'!B:B,'2025'!A:A},2,FALSE),""),
    IF(LEFT(C4600,4)="2026",
      IFERROR(VLOOKUP(C4600,{'2026'!B:B,'2026'!A:A},2,FALSE),""),
      ""
    )
  )
)</f>
        <v/>
      </c>
    </row>
    <row r="4601" ht="22.5" customHeight="1">
      <c r="A4601" s="350"/>
      <c r="B4601" s="350"/>
      <c r="C4601" s="350"/>
      <c r="D4601" s="350"/>
      <c r="E4601" s="350"/>
      <c r="F4601" s="350"/>
      <c r="G4601" s="350"/>
      <c r="H4601" s="350"/>
      <c r="I4601" s="350"/>
      <c r="J4601" s="350" t="str">
        <f t="array" ref="J4601">IF(C4601="","",
  IF(LEFT(C4601,4)="2025",
    IFERROR(VLOOKUP(C4601,{'2025'!B:B,'2025'!A:A},2,FALSE),""),
    IF(LEFT(C4601,4)="2026",
      IFERROR(VLOOKUP(C4601,{'2026'!B:B,'2026'!A:A},2,FALSE),""),
      ""
    )
  )
)</f>
        <v/>
      </c>
    </row>
    <row r="4602" ht="22.5" customHeight="1">
      <c r="A4602" s="350"/>
      <c r="B4602" s="350"/>
      <c r="C4602" s="350"/>
      <c r="D4602" s="350"/>
      <c r="E4602" s="350"/>
      <c r="F4602" s="350"/>
      <c r="G4602" s="350"/>
      <c r="H4602" s="350"/>
      <c r="I4602" s="350"/>
      <c r="J4602" s="350" t="str">
        <f t="array" ref="J4602">IF(C4602="","",
  IF(LEFT(C4602,4)="2025",
    IFERROR(VLOOKUP(C4602,{'2025'!B:B,'2025'!A:A},2,FALSE),""),
    IF(LEFT(C4602,4)="2026",
      IFERROR(VLOOKUP(C4602,{'2026'!B:B,'2026'!A:A},2,FALSE),""),
      ""
    )
  )
)</f>
        <v/>
      </c>
    </row>
    <row r="4603" ht="22.5" customHeight="1">
      <c r="A4603" s="350"/>
      <c r="B4603" s="350"/>
      <c r="C4603" s="350"/>
      <c r="D4603" s="350"/>
      <c r="E4603" s="350"/>
      <c r="F4603" s="350"/>
      <c r="G4603" s="350"/>
      <c r="H4603" s="350"/>
      <c r="I4603" s="350"/>
      <c r="J4603" s="350" t="str">
        <f t="array" ref="J4603">IF(C4603="","",
  IF(LEFT(C4603,4)="2025",
    IFERROR(VLOOKUP(C4603,{'2025'!B:B,'2025'!A:A},2,FALSE),""),
    IF(LEFT(C4603,4)="2026",
      IFERROR(VLOOKUP(C4603,{'2026'!B:B,'2026'!A:A},2,FALSE),""),
      ""
    )
  )
)</f>
        <v/>
      </c>
    </row>
    <row r="4604" ht="22.5" customHeight="1">
      <c r="A4604" s="350"/>
      <c r="B4604" s="350"/>
      <c r="C4604" s="350"/>
      <c r="D4604" s="350"/>
      <c r="E4604" s="350"/>
      <c r="F4604" s="350"/>
      <c r="G4604" s="350"/>
      <c r="H4604" s="350"/>
      <c r="I4604" s="350"/>
      <c r="J4604" s="350" t="str">
        <f t="array" ref="J4604">IF(C4604="","",
  IF(LEFT(C4604,4)="2025",
    IFERROR(VLOOKUP(C4604,{'2025'!B:B,'2025'!A:A},2,FALSE),""),
    IF(LEFT(C4604,4)="2026",
      IFERROR(VLOOKUP(C4604,{'2026'!B:B,'2026'!A:A},2,FALSE),""),
      ""
    )
  )
)</f>
        <v/>
      </c>
    </row>
    <row r="4605" ht="22.5" customHeight="1">
      <c r="A4605" s="350"/>
      <c r="B4605" s="350"/>
      <c r="C4605" s="350"/>
      <c r="D4605" s="350"/>
      <c r="E4605" s="350"/>
      <c r="F4605" s="350"/>
      <c r="G4605" s="350"/>
      <c r="H4605" s="350"/>
      <c r="I4605" s="350"/>
      <c r="J4605" s="350" t="str">
        <f t="array" ref="J4605">IF(C4605="","",
  IF(LEFT(C4605,4)="2025",
    IFERROR(VLOOKUP(C4605,{'2025'!B:B,'2025'!A:A},2,FALSE),""),
    IF(LEFT(C4605,4)="2026",
      IFERROR(VLOOKUP(C4605,{'2026'!B:B,'2026'!A:A},2,FALSE),""),
      ""
    )
  )
)</f>
        <v/>
      </c>
    </row>
    <row r="4606" ht="22.5" customHeight="1">
      <c r="A4606" s="350"/>
      <c r="B4606" s="350"/>
      <c r="C4606" s="350"/>
      <c r="D4606" s="350"/>
      <c r="E4606" s="350"/>
      <c r="F4606" s="350"/>
      <c r="G4606" s="350"/>
      <c r="H4606" s="350"/>
      <c r="I4606" s="350"/>
      <c r="J4606" s="350" t="str">
        <f t="array" ref="J4606">IF(C4606="","",
  IF(LEFT(C4606,4)="2025",
    IFERROR(VLOOKUP(C4606,{'2025'!B:B,'2025'!A:A},2,FALSE),""),
    IF(LEFT(C4606,4)="2026",
      IFERROR(VLOOKUP(C4606,{'2026'!B:B,'2026'!A:A},2,FALSE),""),
      ""
    )
  )
)</f>
        <v/>
      </c>
    </row>
    <row r="4607" ht="22.5" customHeight="1">
      <c r="A4607" s="350"/>
      <c r="B4607" s="350"/>
      <c r="C4607" s="350"/>
      <c r="D4607" s="350"/>
      <c r="E4607" s="350"/>
      <c r="F4607" s="350"/>
      <c r="G4607" s="350"/>
      <c r="H4607" s="350"/>
      <c r="I4607" s="350"/>
      <c r="J4607" s="350" t="str">
        <f t="array" ref="J4607">IF(C4607="","",
  IF(LEFT(C4607,4)="2025",
    IFERROR(VLOOKUP(C4607,{'2025'!B:B,'2025'!A:A},2,FALSE),""),
    IF(LEFT(C4607,4)="2026",
      IFERROR(VLOOKUP(C4607,{'2026'!B:B,'2026'!A:A},2,FALSE),""),
      ""
    )
  )
)</f>
        <v/>
      </c>
    </row>
    <row r="4608" ht="22.5" customHeight="1">
      <c r="A4608" s="350"/>
      <c r="B4608" s="350"/>
      <c r="C4608" s="350"/>
      <c r="D4608" s="350"/>
      <c r="E4608" s="350"/>
      <c r="F4608" s="350"/>
      <c r="G4608" s="350"/>
      <c r="H4608" s="350"/>
      <c r="I4608" s="350"/>
      <c r="J4608" s="350" t="str">
        <f t="array" ref="J4608">IF(C4608="","",
  IF(LEFT(C4608,4)="2025",
    IFERROR(VLOOKUP(C4608,{'2025'!B:B,'2025'!A:A},2,FALSE),""),
    IF(LEFT(C4608,4)="2026",
      IFERROR(VLOOKUP(C4608,{'2026'!B:B,'2026'!A:A},2,FALSE),""),
      ""
    )
  )
)</f>
        <v/>
      </c>
    </row>
    <row r="4609" ht="22.5" customHeight="1">
      <c r="A4609" s="350"/>
      <c r="B4609" s="350"/>
      <c r="C4609" s="350"/>
      <c r="D4609" s="350"/>
      <c r="E4609" s="350"/>
      <c r="F4609" s="350"/>
      <c r="G4609" s="350"/>
      <c r="H4609" s="350"/>
      <c r="I4609" s="350"/>
      <c r="J4609" s="350" t="str">
        <f t="array" ref="J4609">IF(C4609="","",
  IF(LEFT(C4609,4)="2025",
    IFERROR(VLOOKUP(C4609,{'2025'!B:B,'2025'!A:A},2,FALSE),""),
    IF(LEFT(C4609,4)="2026",
      IFERROR(VLOOKUP(C4609,{'2026'!B:B,'2026'!A:A},2,FALSE),""),
      ""
    )
  )
)</f>
        <v/>
      </c>
    </row>
    <row r="4610" ht="22.5" customHeight="1">
      <c r="A4610" s="350"/>
      <c r="B4610" s="350"/>
      <c r="C4610" s="350"/>
      <c r="D4610" s="350"/>
      <c r="E4610" s="350"/>
      <c r="F4610" s="350"/>
      <c r="G4610" s="350"/>
      <c r="H4610" s="350"/>
      <c r="I4610" s="350"/>
      <c r="J4610" s="350" t="str">
        <f t="array" ref="J4610">IF(C4610="","",
  IF(LEFT(C4610,4)="2025",
    IFERROR(VLOOKUP(C4610,{'2025'!B:B,'2025'!A:A},2,FALSE),""),
    IF(LEFT(C4610,4)="2026",
      IFERROR(VLOOKUP(C4610,{'2026'!B:B,'2026'!A:A},2,FALSE),""),
      ""
    )
  )
)</f>
        <v/>
      </c>
    </row>
    <row r="4611" ht="22.5" customHeight="1">
      <c r="A4611" s="350"/>
      <c r="B4611" s="350"/>
      <c r="C4611" s="350"/>
      <c r="D4611" s="350"/>
      <c r="E4611" s="350"/>
      <c r="F4611" s="350"/>
      <c r="G4611" s="350"/>
      <c r="H4611" s="350"/>
      <c r="I4611" s="350"/>
      <c r="J4611" s="350" t="str">
        <f t="array" ref="J4611">IF(C4611="","",
  IF(LEFT(C4611,4)="2025",
    IFERROR(VLOOKUP(C4611,{'2025'!B:B,'2025'!A:A},2,FALSE),""),
    IF(LEFT(C4611,4)="2026",
      IFERROR(VLOOKUP(C4611,{'2026'!B:B,'2026'!A:A},2,FALSE),""),
      ""
    )
  )
)</f>
        <v/>
      </c>
    </row>
    <row r="4612" ht="22.5" customHeight="1">
      <c r="A4612" s="350"/>
      <c r="B4612" s="350"/>
      <c r="C4612" s="350"/>
      <c r="D4612" s="350"/>
      <c r="E4612" s="350"/>
      <c r="F4612" s="350"/>
      <c r="G4612" s="350"/>
      <c r="H4612" s="350"/>
      <c r="I4612" s="350"/>
      <c r="J4612" s="350" t="str">
        <f t="array" ref="J4612">IF(C4612="","",
  IF(LEFT(C4612,4)="2025",
    IFERROR(VLOOKUP(C4612,{'2025'!B:B,'2025'!A:A},2,FALSE),""),
    IF(LEFT(C4612,4)="2026",
      IFERROR(VLOOKUP(C4612,{'2026'!B:B,'2026'!A:A},2,FALSE),""),
      ""
    )
  )
)</f>
        <v/>
      </c>
    </row>
    <row r="4613" ht="22.5" customHeight="1">
      <c r="A4613" s="350"/>
      <c r="B4613" s="350"/>
      <c r="C4613" s="350"/>
      <c r="D4613" s="350"/>
      <c r="E4613" s="350"/>
      <c r="F4613" s="350"/>
      <c r="G4613" s="350"/>
      <c r="H4613" s="350"/>
      <c r="I4613" s="350"/>
      <c r="J4613" s="350" t="str">
        <f t="array" ref="J4613">IF(C4613="","",
  IF(LEFT(C4613,4)="2025",
    IFERROR(VLOOKUP(C4613,{'2025'!B:B,'2025'!A:A},2,FALSE),""),
    IF(LEFT(C4613,4)="2026",
      IFERROR(VLOOKUP(C4613,{'2026'!B:B,'2026'!A:A},2,FALSE),""),
      ""
    )
  )
)</f>
        <v/>
      </c>
    </row>
    <row r="4614" ht="22.5" customHeight="1">
      <c r="A4614" s="350"/>
      <c r="B4614" s="350"/>
      <c r="C4614" s="350"/>
      <c r="D4614" s="350"/>
      <c r="E4614" s="350"/>
      <c r="F4614" s="350"/>
      <c r="G4614" s="350"/>
      <c r="H4614" s="350"/>
      <c r="I4614" s="350"/>
      <c r="J4614" s="350" t="str">
        <f t="array" ref="J4614">IF(C4614="","",
  IF(LEFT(C4614,4)="2025",
    IFERROR(VLOOKUP(C4614,{'2025'!B:B,'2025'!A:A},2,FALSE),""),
    IF(LEFT(C4614,4)="2026",
      IFERROR(VLOOKUP(C4614,{'2026'!B:B,'2026'!A:A},2,FALSE),""),
      ""
    )
  )
)</f>
        <v/>
      </c>
    </row>
    <row r="4615" ht="22.5" customHeight="1">
      <c r="A4615" s="350"/>
      <c r="B4615" s="350"/>
      <c r="C4615" s="350"/>
      <c r="D4615" s="350"/>
      <c r="E4615" s="350"/>
      <c r="F4615" s="350"/>
      <c r="G4615" s="350"/>
      <c r="H4615" s="350"/>
      <c r="I4615" s="350"/>
      <c r="J4615" s="350" t="str">
        <f t="array" ref="J4615">IF(C4615="","",
  IF(LEFT(C4615,4)="2025",
    IFERROR(VLOOKUP(C4615,{'2025'!B:B,'2025'!A:A},2,FALSE),""),
    IF(LEFT(C4615,4)="2026",
      IFERROR(VLOOKUP(C4615,{'2026'!B:B,'2026'!A:A},2,FALSE),""),
      ""
    )
  )
)</f>
        <v/>
      </c>
    </row>
    <row r="4616" ht="22.5" customHeight="1">
      <c r="A4616" s="350"/>
      <c r="B4616" s="350"/>
      <c r="C4616" s="350"/>
      <c r="D4616" s="350"/>
      <c r="E4616" s="350"/>
      <c r="F4616" s="350"/>
      <c r="G4616" s="350"/>
      <c r="H4616" s="350"/>
      <c r="I4616" s="350"/>
      <c r="J4616" s="350" t="str">
        <f t="array" ref="J4616">IF(C4616="","",
  IF(LEFT(C4616,4)="2025",
    IFERROR(VLOOKUP(C4616,{'2025'!B:B,'2025'!A:A},2,FALSE),""),
    IF(LEFT(C4616,4)="2026",
      IFERROR(VLOOKUP(C4616,{'2026'!B:B,'2026'!A:A},2,FALSE),""),
      ""
    )
  )
)</f>
        <v/>
      </c>
    </row>
    <row r="4617" ht="22.5" customHeight="1">
      <c r="A4617" s="350"/>
      <c r="B4617" s="350"/>
      <c r="C4617" s="350"/>
      <c r="D4617" s="350"/>
      <c r="E4617" s="350"/>
      <c r="F4617" s="350"/>
      <c r="G4617" s="350"/>
      <c r="H4617" s="350"/>
      <c r="I4617" s="350"/>
      <c r="J4617" s="350" t="str">
        <f t="array" ref="J4617">IF(C4617="","",
  IF(LEFT(C4617,4)="2025",
    IFERROR(VLOOKUP(C4617,{'2025'!B:B,'2025'!A:A},2,FALSE),""),
    IF(LEFT(C4617,4)="2026",
      IFERROR(VLOOKUP(C4617,{'2026'!B:B,'2026'!A:A},2,FALSE),""),
      ""
    )
  )
)</f>
        <v/>
      </c>
    </row>
    <row r="4618" ht="22.5" customHeight="1">
      <c r="A4618" s="350"/>
      <c r="B4618" s="350"/>
      <c r="C4618" s="350"/>
      <c r="D4618" s="350"/>
      <c r="E4618" s="350"/>
      <c r="F4618" s="350"/>
      <c r="G4618" s="350"/>
      <c r="H4618" s="350"/>
      <c r="I4618" s="350"/>
      <c r="J4618" s="350" t="str">
        <f t="array" ref="J4618">IF(C4618="","",
  IF(LEFT(C4618,4)="2025",
    IFERROR(VLOOKUP(C4618,{'2025'!B:B,'2025'!A:A},2,FALSE),""),
    IF(LEFT(C4618,4)="2026",
      IFERROR(VLOOKUP(C4618,{'2026'!B:B,'2026'!A:A},2,FALSE),""),
      ""
    )
  )
)</f>
        <v/>
      </c>
    </row>
    <row r="4619" ht="22.5" customHeight="1">
      <c r="A4619" s="350"/>
      <c r="B4619" s="350"/>
      <c r="C4619" s="350"/>
      <c r="D4619" s="350"/>
      <c r="E4619" s="350"/>
      <c r="F4619" s="350"/>
      <c r="G4619" s="350"/>
      <c r="H4619" s="350"/>
      <c r="I4619" s="350"/>
      <c r="J4619" s="350" t="str">
        <f t="array" ref="J4619">IF(C4619="","",
  IF(LEFT(C4619,4)="2025",
    IFERROR(VLOOKUP(C4619,{'2025'!B:B,'2025'!A:A},2,FALSE),""),
    IF(LEFT(C4619,4)="2026",
      IFERROR(VLOOKUP(C4619,{'2026'!B:B,'2026'!A:A},2,FALSE),""),
      ""
    )
  )
)</f>
        <v/>
      </c>
    </row>
    <row r="4620" ht="22.5" customHeight="1">
      <c r="A4620" s="350"/>
      <c r="B4620" s="350"/>
      <c r="C4620" s="350"/>
      <c r="D4620" s="350"/>
      <c r="E4620" s="350"/>
      <c r="F4620" s="350"/>
      <c r="G4620" s="350"/>
      <c r="H4620" s="350"/>
      <c r="I4620" s="350"/>
      <c r="J4620" s="350" t="str">
        <f t="array" ref="J4620">IF(C4620="","",
  IF(LEFT(C4620,4)="2025",
    IFERROR(VLOOKUP(C4620,{'2025'!B:B,'2025'!A:A},2,FALSE),""),
    IF(LEFT(C4620,4)="2026",
      IFERROR(VLOOKUP(C4620,{'2026'!B:B,'2026'!A:A},2,FALSE),""),
      ""
    )
  )
)</f>
        <v/>
      </c>
    </row>
    <row r="4621" ht="22.5" customHeight="1">
      <c r="A4621" s="350"/>
      <c r="B4621" s="350"/>
      <c r="C4621" s="350"/>
      <c r="D4621" s="350"/>
      <c r="E4621" s="350"/>
      <c r="F4621" s="350"/>
      <c r="G4621" s="350"/>
      <c r="H4621" s="350"/>
      <c r="I4621" s="350"/>
      <c r="J4621" s="350" t="str">
        <f t="array" ref="J4621">IF(C4621="","",
  IF(LEFT(C4621,4)="2025",
    IFERROR(VLOOKUP(C4621,{'2025'!B:B,'2025'!A:A},2,FALSE),""),
    IF(LEFT(C4621,4)="2026",
      IFERROR(VLOOKUP(C4621,{'2026'!B:B,'2026'!A:A},2,FALSE),""),
      ""
    )
  )
)</f>
        <v/>
      </c>
    </row>
    <row r="4622" ht="22.5" customHeight="1">
      <c r="A4622" s="350"/>
      <c r="B4622" s="350"/>
      <c r="C4622" s="350"/>
      <c r="D4622" s="350"/>
      <c r="E4622" s="350"/>
      <c r="F4622" s="350"/>
      <c r="G4622" s="350"/>
      <c r="H4622" s="350"/>
      <c r="I4622" s="350"/>
      <c r="J4622" s="350" t="str">
        <f t="array" ref="J4622">IF(C4622="","",
  IF(LEFT(C4622,4)="2025",
    IFERROR(VLOOKUP(C4622,{'2025'!B:B,'2025'!A:A},2,FALSE),""),
    IF(LEFT(C4622,4)="2026",
      IFERROR(VLOOKUP(C4622,{'2026'!B:B,'2026'!A:A},2,FALSE),""),
      ""
    )
  )
)</f>
        <v/>
      </c>
    </row>
    <row r="4623" ht="22.5" customHeight="1">
      <c r="A4623" s="350"/>
      <c r="B4623" s="350"/>
      <c r="C4623" s="350"/>
      <c r="D4623" s="350"/>
      <c r="E4623" s="350"/>
      <c r="F4623" s="350"/>
      <c r="G4623" s="350"/>
      <c r="H4623" s="350"/>
      <c r="I4623" s="350"/>
      <c r="J4623" s="350" t="str">
        <f t="array" ref="J4623">IF(C4623="","",
  IF(LEFT(C4623,4)="2025",
    IFERROR(VLOOKUP(C4623,{'2025'!B:B,'2025'!A:A},2,FALSE),""),
    IF(LEFT(C4623,4)="2026",
      IFERROR(VLOOKUP(C4623,{'2026'!B:B,'2026'!A:A},2,FALSE),""),
      ""
    )
  )
)</f>
        <v/>
      </c>
    </row>
    <row r="4624" ht="22.5" customHeight="1">
      <c r="A4624" s="350"/>
      <c r="B4624" s="350"/>
      <c r="C4624" s="350"/>
      <c r="D4624" s="350"/>
      <c r="E4624" s="350"/>
      <c r="F4624" s="350"/>
      <c r="G4624" s="350"/>
      <c r="H4624" s="350"/>
      <c r="I4624" s="350"/>
      <c r="J4624" s="350" t="str">
        <f t="array" ref="J4624">IF(C4624="","",
  IF(LEFT(C4624,4)="2025",
    IFERROR(VLOOKUP(C4624,{'2025'!B:B,'2025'!A:A},2,FALSE),""),
    IF(LEFT(C4624,4)="2026",
      IFERROR(VLOOKUP(C4624,{'2026'!B:B,'2026'!A:A},2,FALSE),""),
      ""
    )
  )
)</f>
        <v/>
      </c>
    </row>
    <row r="4625" ht="22.5" customHeight="1">
      <c r="A4625" s="350"/>
      <c r="B4625" s="350"/>
      <c r="C4625" s="350"/>
      <c r="D4625" s="350"/>
      <c r="E4625" s="350"/>
      <c r="F4625" s="350"/>
      <c r="G4625" s="350"/>
      <c r="H4625" s="350"/>
      <c r="I4625" s="350"/>
      <c r="J4625" s="350" t="str">
        <f t="array" ref="J4625">IF(C4625="","",
  IF(LEFT(C4625,4)="2025",
    IFERROR(VLOOKUP(C4625,{'2025'!B:B,'2025'!A:A},2,FALSE),""),
    IF(LEFT(C4625,4)="2026",
      IFERROR(VLOOKUP(C4625,{'2026'!B:B,'2026'!A:A},2,FALSE),""),
      ""
    )
  )
)</f>
        <v/>
      </c>
    </row>
    <row r="4626" ht="22.5" customHeight="1">
      <c r="A4626" s="350"/>
      <c r="B4626" s="350"/>
      <c r="C4626" s="350"/>
      <c r="D4626" s="350"/>
      <c r="E4626" s="350"/>
      <c r="F4626" s="350"/>
      <c r="G4626" s="350"/>
      <c r="H4626" s="350"/>
      <c r="I4626" s="350"/>
      <c r="J4626" s="350" t="str">
        <f t="array" ref="J4626">IF(C4626="","",
  IF(LEFT(C4626,4)="2025",
    IFERROR(VLOOKUP(C4626,{'2025'!B:B,'2025'!A:A},2,FALSE),""),
    IF(LEFT(C4626,4)="2026",
      IFERROR(VLOOKUP(C4626,{'2026'!B:B,'2026'!A:A},2,FALSE),""),
      ""
    )
  )
)</f>
        <v/>
      </c>
    </row>
    <row r="4627" ht="22.5" customHeight="1">
      <c r="A4627" s="350"/>
      <c r="B4627" s="350"/>
      <c r="C4627" s="350"/>
      <c r="D4627" s="350"/>
      <c r="E4627" s="350"/>
      <c r="F4627" s="350"/>
      <c r="G4627" s="350"/>
      <c r="H4627" s="350"/>
      <c r="I4627" s="350"/>
      <c r="J4627" s="350" t="str">
        <f t="array" ref="J4627">IF(C4627="","",
  IF(LEFT(C4627,4)="2025",
    IFERROR(VLOOKUP(C4627,{'2025'!B:B,'2025'!A:A},2,FALSE),""),
    IF(LEFT(C4627,4)="2026",
      IFERROR(VLOOKUP(C4627,{'2026'!B:B,'2026'!A:A},2,FALSE),""),
      ""
    )
  )
)</f>
        <v/>
      </c>
    </row>
    <row r="4628" ht="22.5" customHeight="1">
      <c r="A4628" s="350"/>
      <c r="B4628" s="350"/>
      <c r="C4628" s="350"/>
      <c r="D4628" s="350"/>
      <c r="E4628" s="350"/>
      <c r="F4628" s="350"/>
      <c r="G4628" s="350"/>
      <c r="H4628" s="350"/>
      <c r="I4628" s="350"/>
      <c r="J4628" s="350" t="str">
        <f t="array" ref="J4628">IF(C4628="","",
  IF(LEFT(C4628,4)="2025",
    IFERROR(VLOOKUP(C4628,{'2025'!B:B,'2025'!A:A},2,FALSE),""),
    IF(LEFT(C4628,4)="2026",
      IFERROR(VLOOKUP(C4628,{'2026'!B:B,'2026'!A:A},2,FALSE),""),
      ""
    )
  )
)</f>
        <v/>
      </c>
    </row>
    <row r="4629" ht="22.5" customHeight="1">
      <c r="A4629" s="350"/>
      <c r="B4629" s="350"/>
      <c r="C4629" s="350"/>
      <c r="D4629" s="350"/>
      <c r="E4629" s="350"/>
      <c r="F4629" s="350"/>
      <c r="G4629" s="350"/>
      <c r="H4629" s="350"/>
      <c r="I4629" s="350"/>
      <c r="J4629" s="350" t="str">
        <f t="array" ref="J4629">IF(C4629="","",
  IF(LEFT(C4629,4)="2025",
    IFERROR(VLOOKUP(C4629,{'2025'!B:B,'2025'!A:A},2,FALSE),""),
    IF(LEFT(C4629,4)="2026",
      IFERROR(VLOOKUP(C4629,{'2026'!B:B,'2026'!A:A},2,FALSE),""),
      ""
    )
  )
)</f>
        <v/>
      </c>
    </row>
    <row r="4630" ht="22.5" customHeight="1">
      <c r="A4630" s="350"/>
      <c r="B4630" s="350"/>
      <c r="C4630" s="350"/>
      <c r="D4630" s="350"/>
      <c r="E4630" s="350"/>
      <c r="F4630" s="350"/>
      <c r="G4630" s="350"/>
      <c r="H4630" s="350"/>
      <c r="I4630" s="350"/>
      <c r="J4630" s="350" t="str">
        <f t="array" ref="J4630">IF(C4630="","",
  IF(LEFT(C4630,4)="2025",
    IFERROR(VLOOKUP(C4630,{'2025'!B:B,'2025'!A:A},2,FALSE),""),
    IF(LEFT(C4630,4)="2026",
      IFERROR(VLOOKUP(C4630,{'2026'!B:B,'2026'!A:A},2,FALSE),""),
      ""
    )
  )
)</f>
        <v/>
      </c>
    </row>
    <row r="4631" ht="22.5" customHeight="1">
      <c r="A4631" s="350"/>
      <c r="B4631" s="350"/>
      <c r="C4631" s="350"/>
      <c r="D4631" s="350"/>
      <c r="E4631" s="350"/>
      <c r="F4631" s="350"/>
      <c r="G4631" s="350"/>
      <c r="H4631" s="350"/>
      <c r="I4631" s="350"/>
      <c r="J4631" s="350" t="str">
        <f t="array" ref="J4631">IF(C4631="","",
  IF(LEFT(C4631,4)="2025",
    IFERROR(VLOOKUP(C4631,{'2025'!B:B,'2025'!A:A},2,FALSE),""),
    IF(LEFT(C4631,4)="2026",
      IFERROR(VLOOKUP(C4631,{'2026'!B:B,'2026'!A:A},2,FALSE),""),
      ""
    )
  )
)</f>
        <v/>
      </c>
    </row>
    <row r="4632" ht="22.5" customHeight="1">
      <c r="A4632" s="350"/>
      <c r="B4632" s="350"/>
      <c r="C4632" s="350"/>
      <c r="D4632" s="350"/>
      <c r="E4632" s="350"/>
      <c r="F4632" s="350"/>
      <c r="G4632" s="350"/>
      <c r="H4632" s="350"/>
      <c r="I4632" s="350"/>
      <c r="J4632" s="350" t="str">
        <f t="array" ref="J4632">IF(C4632="","",
  IF(LEFT(C4632,4)="2025",
    IFERROR(VLOOKUP(C4632,{'2025'!B:B,'2025'!A:A},2,FALSE),""),
    IF(LEFT(C4632,4)="2026",
      IFERROR(VLOOKUP(C4632,{'2026'!B:B,'2026'!A:A},2,FALSE),""),
      ""
    )
  )
)</f>
        <v/>
      </c>
    </row>
    <row r="4633" ht="22.5" customHeight="1">
      <c r="A4633" s="350"/>
      <c r="B4633" s="350"/>
      <c r="C4633" s="350"/>
      <c r="D4633" s="350"/>
      <c r="E4633" s="350"/>
      <c r="F4633" s="350"/>
      <c r="G4633" s="350"/>
      <c r="H4633" s="350"/>
      <c r="I4633" s="350"/>
      <c r="J4633" s="350" t="str">
        <f t="array" ref="J4633">IF(C4633="","",
  IF(LEFT(C4633,4)="2025",
    IFERROR(VLOOKUP(C4633,{'2025'!B:B,'2025'!A:A},2,FALSE),""),
    IF(LEFT(C4633,4)="2026",
      IFERROR(VLOOKUP(C4633,{'2026'!B:B,'2026'!A:A},2,FALSE),""),
      ""
    )
  )
)</f>
        <v/>
      </c>
    </row>
    <row r="4634" ht="22.5" customHeight="1">
      <c r="A4634" s="350"/>
      <c r="B4634" s="350"/>
      <c r="C4634" s="350"/>
      <c r="D4634" s="350"/>
      <c r="E4634" s="350"/>
      <c r="F4634" s="350"/>
      <c r="G4634" s="350"/>
      <c r="H4634" s="350"/>
      <c r="I4634" s="350"/>
      <c r="J4634" s="350" t="str">
        <f t="array" ref="J4634">IF(C4634="","",
  IF(LEFT(C4634,4)="2025",
    IFERROR(VLOOKUP(C4634,{'2025'!B:B,'2025'!A:A},2,FALSE),""),
    IF(LEFT(C4634,4)="2026",
      IFERROR(VLOOKUP(C4634,{'2026'!B:B,'2026'!A:A},2,FALSE),""),
      ""
    )
  )
)</f>
        <v/>
      </c>
    </row>
    <row r="4635" ht="22.5" customHeight="1">
      <c r="A4635" s="350"/>
      <c r="B4635" s="350"/>
      <c r="C4635" s="350"/>
      <c r="D4635" s="350"/>
      <c r="E4635" s="350"/>
      <c r="F4635" s="350"/>
      <c r="G4635" s="350"/>
      <c r="H4635" s="350"/>
      <c r="I4635" s="350"/>
      <c r="J4635" s="350" t="str">
        <f t="array" ref="J4635">IF(C4635="","",
  IF(LEFT(C4635,4)="2025",
    IFERROR(VLOOKUP(C4635,{'2025'!B:B,'2025'!A:A},2,FALSE),""),
    IF(LEFT(C4635,4)="2026",
      IFERROR(VLOOKUP(C4635,{'2026'!B:B,'2026'!A:A},2,FALSE),""),
      ""
    )
  )
)</f>
        <v/>
      </c>
    </row>
    <row r="4636" ht="22.5" customHeight="1">
      <c r="A4636" s="350"/>
      <c r="B4636" s="350"/>
      <c r="C4636" s="350"/>
      <c r="D4636" s="350"/>
      <c r="E4636" s="350"/>
      <c r="F4636" s="350"/>
      <c r="G4636" s="350"/>
      <c r="H4636" s="350"/>
      <c r="I4636" s="350"/>
      <c r="J4636" s="350" t="str">
        <f t="array" ref="J4636">IF(C4636="","",
  IF(LEFT(C4636,4)="2025",
    IFERROR(VLOOKUP(C4636,{'2025'!B:B,'2025'!A:A},2,FALSE),""),
    IF(LEFT(C4636,4)="2026",
      IFERROR(VLOOKUP(C4636,{'2026'!B:B,'2026'!A:A},2,FALSE),""),
      ""
    )
  )
)</f>
        <v/>
      </c>
    </row>
    <row r="4637" ht="22.5" customHeight="1">
      <c r="A4637" s="350"/>
      <c r="B4637" s="350"/>
      <c r="C4637" s="350"/>
      <c r="D4637" s="350"/>
      <c r="E4637" s="350"/>
      <c r="F4637" s="350"/>
      <c r="G4637" s="350"/>
      <c r="H4637" s="350"/>
      <c r="I4637" s="350"/>
      <c r="J4637" s="350" t="str">
        <f t="array" ref="J4637">IF(C4637="","",
  IF(LEFT(C4637,4)="2025",
    IFERROR(VLOOKUP(C4637,{'2025'!B:B,'2025'!A:A},2,FALSE),""),
    IF(LEFT(C4637,4)="2026",
      IFERROR(VLOOKUP(C4637,{'2026'!B:B,'2026'!A:A},2,FALSE),""),
      ""
    )
  )
)</f>
        <v/>
      </c>
    </row>
    <row r="4638" ht="22.5" customHeight="1">
      <c r="A4638" s="350"/>
      <c r="B4638" s="350"/>
      <c r="C4638" s="350"/>
      <c r="D4638" s="350"/>
      <c r="E4638" s="350"/>
      <c r="F4638" s="350"/>
      <c r="G4638" s="350"/>
      <c r="H4638" s="350"/>
      <c r="I4638" s="350"/>
      <c r="J4638" s="350" t="str">
        <f t="array" ref="J4638">IF(C4638="","",
  IF(LEFT(C4638,4)="2025",
    IFERROR(VLOOKUP(C4638,{'2025'!B:B,'2025'!A:A},2,FALSE),""),
    IF(LEFT(C4638,4)="2026",
      IFERROR(VLOOKUP(C4638,{'2026'!B:B,'2026'!A:A},2,FALSE),""),
      ""
    )
  )
)</f>
        <v/>
      </c>
    </row>
    <row r="4639" ht="22.5" customHeight="1">
      <c r="A4639" s="350"/>
      <c r="B4639" s="350"/>
      <c r="C4639" s="350"/>
      <c r="D4639" s="350"/>
      <c r="E4639" s="350"/>
      <c r="F4639" s="350"/>
      <c r="G4639" s="350"/>
      <c r="H4639" s="350"/>
      <c r="I4639" s="350"/>
      <c r="J4639" s="350" t="str">
        <f t="array" ref="J4639">IF(C4639="","",
  IF(LEFT(C4639,4)="2025",
    IFERROR(VLOOKUP(C4639,{'2025'!B:B,'2025'!A:A},2,FALSE),""),
    IF(LEFT(C4639,4)="2026",
      IFERROR(VLOOKUP(C4639,{'2026'!B:B,'2026'!A:A},2,FALSE),""),
      ""
    )
  )
)</f>
        <v/>
      </c>
    </row>
    <row r="4640" ht="22.5" customHeight="1">
      <c r="A4640" s="350"/>
      <c r="B4640" s="350"/>
      <c r="C4640" s="350"/>
      <c r="D4640" s="350"/>
      <c r="E4640" s="350"/>
      <c r="F4640" s="350"/>
      <c r="G4640" s="350"/>
      <c r="H4640" s="350"/>
      <c r="I4640" s="350"/>
      <c r="J4640" s="350" t="str">
        <f t="array" ref="J4640">IF(C4640="","",
  IF(LEFT(C4640,4)="2025",
    IFERROR(VLOOKUP(C4640,{'2025'!B:B,'2025'!A:A},2,FALSE),""),
    IF(LEFT(C4640,4)="2026",
      IFERROR(VLOOKUP(C4640,{'2026'!B:B,'2026'!A:A},2,FALSE),""),
      ""
    )
  )
)</f>
        <v/>
      </c>
    </row>
    <row r="4641" ht="22.5" customHeight="1">
      <c r="A4641" s="350"/>
      <c r="B4641" s="350"/>
      <c r="C4641" s="350"/>
      <c r="D4641" s="350"/>
      <c r="E4641" s="350"/>
      <c r="F4641" s="350"/>
      <c r="G4641" s="350"/>
      <c r="H4641" s="350"/>
      <c r="I4641" s="350"/>
      <c r="J4641" s="350" t="str">
        <f t="array" ref="J4641">IF(C4641="","",
  IF(LEFT(C4641,4)="2025",
    IFERROR(VLOOKUP(C4641,{'2025'!B:B,'2025'!A:A},2,FALSE),""),
    IF(LEFT(C4641,4)="2026",
      IFERROR(VLOOKUP(C4641,{'2026'!B:B,'2026'!A:A},2,FALSE),""),
      ""
    )
  )
)</f>
        <v/>
      </c>
    </row>
    <row r="4642" ht="22.5" customHeight="1">
      <c r="A4642" s="350"/>
      <c r="B4642" s="350"/>
      <c r="C4642" s="350"/>
      <c r="D4642" s="350"/>
      <c r="E4642" s="350"/>
      <c r="F4642" s="350"/>
      <c r="G4642" s="350"/>
      <c r="H4642" s="350"/>
      <c r="I4642" s="350"/>
      <c r="J4642" s="350" t="str">
        <f t="array" ref="J4642">IF(C4642="","",
  IF(LEFT(C4642,4)="2025",
    IFERROR(VLOOKUP(C4642,{'2025'!B:B,'2025'!A:A},2,FALSE),""),
    IF(LEFT(C4642,4)="2026",
      IFERROR(VLOOKUP(C4642,{'2026'!B:B,'2026'!A:A},2,FALSE),""),
      ""
    )
  )
)</f>
        <v/>
      </c>
    </row>
    <row r="4643" ht="22.5" customHeight="1">
      <c r="A4643" s="350"/>
      <c r="B4643" s="350"/>
      <c r="C4643" s="350"/>
      <c r="D4643" s="350"/>
      <c r="E4643" s="350"/>
      <c r="F4643" s="350"/>
      <c r="G4643" s="350"/>
      <c r="H4643" s="350"/>
      <c r="I4643" s="350"/>
      <c r="J4643" s="350" t="str">
        <f t="array" ref="J4643">IF(C4643="","",
  IF(LEFT(C4643,4)="2025",
    IFERROR(VLOOKUP(C4643,{'2025'!B:B,'2025'!A:A},2,FALSE),""),
    IF(LEFT(C4643,4)="2026",
      IFERROR(VLOOKUP(C4643,{'2026'!B:B,'2026'!A:A},2,FALSE),""),
      ""
    )
  )
)</f>
        <v/>
      </c>
    </row>
    <row r="4644" ht="22.5" customHeight="1">
      <c r="A4644" s="350"/>
      <c r="B4644" s="350"/>
      <c r="C4644" s="350"/>
      <c r="D4644" s="350"/>
      <c r="E4644" s="350"/>
      <c r="F4644" s="350"/>
      <c r="G4644" s="350"/>
      <c r="H4644" s="350"/>
      <c r="I4644" s="350"/>
      <c r="J4644" s="350" t="str">
        <f t="array" ref="J4644">IF(C4644="","",
  IF(LEFT(C4644,4)="2025",
    IFERROR(VLOOKUP(C4644,{'2025'!B:B,'2025'!A:A},2,FALSE),""),
    IF(LEFT(C4644,4)="2026",
      IFERROR(VLOOKUP(C4644,{'2026'!B:B,'2026'!A:A},2,FALSE),""),
      ""
    )
  )
)</f>
        <v/>
      </c>
    </row>
    <row r="4645" ht="22.5" customHeight="1">
      <c r="A4645" s="350"/>
      <c r="B4645" s="350"/>
      <c r="C4645" s="350"/>
      <c r="D4645" s="350"/>
      <c r="E4645" s="350"/>
      <c r="F4645" s="350"/>
      <c r="G4645" s="350"/>
      <c r="H4645" s="350"/>
      <c r="I4645" s="350"/>
      <c r="J4645" s="350" t="str">
        <f t="array" ref="J4645">IF(C4645="","",
  IF(LEFT(C4645,4)="2025",
    IFERROR(VLOOKUP(C4645,{'2025'!B:B,'2025'!A:A},2,FALSE),""),
    IF(LEFT(C4645,4)="2026",
      IFERROR(VLOOKUP(C4645,{'2026'!B:B,'2026'!A:A},2,FALSE),""),
      ""
    )
  )
)</f>
        <v/>
      </c>
    </row>
    <row r="4646" ht="22.5" customHeight="1">
      <c r="A4646" s="350"/>
      <c r="B4646" s="350"/>
      <c r="C4646" s="350"/>
      <c r="D4646" s="350"/>
      <c r="E4646" s="350"/>
      <c r="F4646" s="350"/>
      <c r="G4646" s="350"/>
      <c r="H4646" s="350"/>
      <c r="I4646" s="350"/>
      <c r="J4646" s="350" t="str">
        <f t="array" ref="J4646">IF(C4646="","",
  IF(LEFT(C4646,4)="2025",
    IFERROR(VLOOKUP(C4646,{'2025'!B:B,'2025'!A:A},2,FALSE),""),
    IF(LEFT(C4646,4)="2026",
      IFERROR(VLOOKUP(C4646,{'2026'!B:B,'2026'!A:A},2,FALSE),""),
      ""
    )
  )
)</f>
        <v/>
      </c>
    </row>
    <row r="4647" ht="22.5" customHeight="1">
      <c r="A4647" s="350"/>
      <c r="B4647" s="350"/>
      <c r="C4647" s="350"/>
      <c r="D4647" s="350"/>
      <c r="E4647" s="350"/>
      <c r="F4647" s="350"/>
      <c r="G4647" s="350"/>
      <c r="H4647" s="350"/>
      <c r="I4647" s="350"/>
      <c r="J4647" s="350" t="str">
        <f t="array" ref="J4647">IF(C4647="","",
  IF(LEFT(C4647,4)="2025",
    IFERROR(VLOOKUP(C4647,{'2025'!B:B,'2025'!A:A},2,FALSE),""),
    IF(LEFT(C4647,4)="2026",
      IFERROR(VLOOKUP(C4647,{'2026'!B:B,'2026'!A:A},2,FALSE),""),
      ""
    )
  )
)</f>
        <v/>
      </c>
    </row>
    <row r="4648" ht="22.5" customHeight="1">
      <c r="A4648" s="350"/>
      <c r="B4648" s="350"/>
      <c r="C4648" s="350"/>
      <c r="D4648" s="350"/>
      <c r="E4648" s="350"/>
      <c r="F4648" s="350"/>
      <c r="G4648" s="350"/>
      <c r="H4648" s="350"/>
      <c r="I4648" s="350"/>
      <c r="J4648" s="350" t="str">
        <f t="array" ref="J4648">IF(C4648="","",
  IF(LEFT(C4648,4)="2025",
    IFERROR(VLOOKUP(C4648,{'2025'!B:B,'2025'!A:A},2,FALSE),""),
    IF(LEFT(C4648,4)="2026",
      IFERROR(VLOOKUP(C4648,{'2026'!B:B,'2026'!A:A},2,FALSE),""),
      ""
    )
  )
)</f>
        <v/>
      </c>
    </row>
    <row r="4649" ht="22.5" customHeight="1">
      <c r="A4649" s="350"/>
      <c r="B4649" s="350"/>
      <c r="C4649" s="350"/>
      <c r="D4649" s="350"/>
      <c r="E4649" s="350"/>
      <c r="F4649" s="350"/>
      <c r="G4649" s="350"/>
      <c r="H4649" s="350"/>
      <c r="I4649" s="350"/>
      <c r="J4649" s="350" t="str">
        <f t="array" ref="J4649">IF(C4649="","",
  IF(LEFT(C4649,4)="2025",
    IFERROR(VLOOKUP(C4649,{'2025'!B:B,'2025'!A:A},2,FALSE),""),
    IF(LEFT(C4649,4)="2026",
      IFERROR(VLOOKUP(C4649,{'2026'!B:B,'2026'!A:A},2,FALSE),""),
      ""
    )
  )
)</f>
        <v/>
      </c>
    </row>
    <row r="4650" ht="22.5" customHeight="1">
      <c r="A4650" s="350"/>
      <c r="B4650" s="350"/>
      <c r="C4650" s="350"/>
      <c r="D4650" s="350"/>
      <c r="E4650" s="350"/>
      <c r="F4650" s="350"/>
      <c r="G4650" s="350"/>
      <c r="H4650" s="350"/>
      <c r="I4650" s="350"/>
      <c r="J4650" s="350" t="str">
        <f t="array" ref="J4650">IF(C4650="","",
  IF(LEFT(C4650,4)="2025",
    IFERROR(VLOOKUP(C4650,{'2025'!B:B,'2025'!A:A},2,FALSE),""),
    IF(LEFT(C4650,4)="2026",
      IFERROR(VLOOKUP(C4650,{'2026'!B:B,'2026'!A:A},2,FALSE),""),
      ""
    )
  )
)</f>
        <v/>
      </c>
    </row>
    <row r="4651" ht="22.5" customHeight="1">
      <c r="A4651" s="350"/>
      <c r="B4651" s="350"/>
      <c r="C4651" s="350"/>
      <c r="D4651" s="350"/>
      <c r="E4651" s="350"/>
      <c r="F4651" s="350"/>
      <c r="G4651" s="350"/>
      <c r="H4651" s="350"/>
      <c r="I4651" s="350"/>
      <c r="J4651" s="350" t="str">
        <f t="array" ref="J4651">IF(C4651="","",
  IF(LEFT(C4651,4)="2025",
    IFERROR(VLOOKUP(C4651,{'2025'!B:B,'2025'!A:A},2,FALSE),""),
    IF(LEFT(C4651,4)="2026",
      IFERROR(VLOOKUP(C4651,{'2026'!B:B,'2026'!A:A},2,FALSE),""),
      ""
    )
  )
)</f>
        <v/>
      </c>
    </row>
    <row r="4652" ht="22.5" customHeight="1">
      <c r="A4652" s="350"/>
      <c r="B4652" s="350"/>
      <c r="C4652" s="350"/>
      <c r="D4652" s="350"/>
      <c r="E4652" s="350"/>
      <c r="F4652" s="350"/>
      <c r="G4652" s="350"/>
      <c r="H4652" s="350"/>
      <c r="I4652" s="350"/>
      <c r="J4652" s="350" t="str">
        <f t="array" ref="J4652">IF(C4652="","",
  IF(LEFT(C4652,4)="2025",
    IFERROR(VLOOKUP(C4652,{'2025'!B:B,'2025'!A:A},2,FALSE),""),
    IF(LEFT(C4652,4)="2026",
      IFERROR(VLOOKUP(C4652,{'2026'!B:B,'2026'!A:A},2,FALSE),""),
      ""
    )
  )
)</f>
        <v/>
      </c>
    </row>
    <row r="4653" ht="22.5" customHeight="1">
      <c r="A4653" s="350"/>
      <c r="B4653" s="350"/>
      <c r="C4653" s="350"/>
      <c r="D4653" s="350"/>
      <c r="E4653" s="350"/>
      <c r="F4653" s="350"/>
      <c r="G4653" s="350"/>
      <c r="H4653" s="350"/>
      <c r="I4653" s="350"/>
      <c r="J4653" s="350" t="str">
        <f t="array" ref="J4653">IF(C4653="","",
  IF(LEFT(C4653,4)="2025",
    IFERROR(VLOOKUP(C4653,{'2025'!B:B,'2025'!A:A},2,FALSE),""),
    IF(LEFT(C4653,4)="2026",
      IFERROR(VLOOKUP(C4653,{'2026'!B:B,'2026'!A:A},2,FALSE),""),
      ""
    )
  )
)</f>
        <v/>
      </c>
    </row>
    <row r="4654" ht="22.5" customHeight="1">
      <c r="A4654" s="350"/>
      <c r="B4654" s="350"/>
      <c r="C4654" s="350"/>
      <c r="D4654" s="350"/>
      <c r="E4654" s="350"/>
      <c r="F4654" s="350"/>
      <c r="G4654" s="350"/>
      <c r="H4654" s="350"/>
      <c r="I4654" s="350"/>
      <c r="J4654" s="350" t="str">
        <f t="array" ref="J4654">IF(C4654="","",
  IF(LEFT(C4654,4)="2025",
    IFERROR(VLOOKUP(C4654,{'2025'!B:B,'2025'!A:A},2,FALSE),""),
    IF(LEFT(C4654,4)="2026",
      IFERROR(VLOOKUP(C4654,{'2026'!B:B,'2026'!A:A},2,FALSE),""),
      ""
    )
  )
)</f>
        <v/>
      </c>
    </row>
    <row r="4655" ht="22.5" customHeight="1">
      <c r="A4655" s="350"/>
      <c r="B4655" s="350"/>
      <c r="C4655" s="350"/>
      <c r="D4655" s="350"/>
      <c r="E4655" s="350"/>
      <c r="F4655" s="350"/>
      <c r="G4655" s="350"/>
      <c r="H4655" s="350"/>
      <c r="I4655" s="350"/>
      <c r="J4655" s="350" t="str">
        <f t="array" ref="J4655">IF(C4655="","",
  IF(LEFT(C4655,4)="2025",
    IFERROR(VLOOKUP(C4655,{'2025'!B:B,'2025'!A:A},2,FALSE),""),
    IF(LEFT(C4655,4)="2026",
      IFERROR(VLOOKUP(C4655,{'2026'!B:B,'2026'!A:A},2,FALSE),""),
      ""
    )
  )
)</f>
        <v/>
      </c>
    </row>
    <row r="4656" ht="22.5" customHeight="1">
      <c r="A4656" s="350"/>
      <c r="B4656" s="350"/>
      <c r="C4656" s="350"/>
      <c r="D4656" s="350"/>
      <c r="E4656" s="350"/>
      <c r="F4656" s="350"/>
      <c r="G4656" s="350"/>
      <c r="H4656" s="350"/>
      <c r="I4656" s="350"/>
      <c r="J4656" s="350" t="str">
        <f t="array" ref="J4656">IF(C4656="","",
  IF(LEFT(C4656,4)="2025",
    IFERROR(VLOOKUP(C4656,{'2025'!B:B,'2025'!A:A},2,FALSE),""),
    IF(LEFT(C4656,4)="2026",
      IFERROR(VLOOKUP(C4656,{'2026'!B:B,'2026'!A:A},2,FALSE),""),
      ""
    )
  )
)</f>
        <v/>
      </c>
    </row>
    <row r="4657" ht="22.5" customHeight="1">
      <c r="A4657" s="350"/>
      <c r="B4657" s="350"/>
      <c r="C4657" s="350"/>
      <c r="D4657" s="350"/>
      <c r="E4657" s="350"/>
      <c r="F4657" s="350"/>
      <c r="G4657" s="350"/>
      <c r="H4657" s="350"/>
      <c r="I4657" s="350"/>
      <c r="J4657" s="350" t="str">
        <f t="array" ref="J4657">IF(C4657="","",
  IF(LEFT(C4657,4)="2025",
    IFERROR(VLOOKUP(C4657,{'2025'!B:B,'2025'!A:A},2,FALSE),""),
    IF(LEFT(C4657,4)="2026",
      IFERROR(VLOOKUP(C4657,{'2026'!B:B,'2026'!A:A},2,FALSE),""),
      ""
    )
  )
)</f>
        <v/>
      </c>
    </row>
    <row r="4658" ht="22.5" customHeight="1">
      <c r="A4658" s="350"/>
      <c r="B4658" s="350"/>
      <c r="C4658" s="350"/>
      <c r="D4658" s="350"/>
      <c r="E4658" s="350"/>
      <c r="F4658" s="350"/>
      <c r="G4658" s="350"/>
      <c r="H4658" s="350"/>
      <c r="I4658" s="350"/>
      <c r="J4658" s="350" t="str">
        <f t="array" ref="J4658">IF(C4658="","",
  IF(LEFT(C4658,4)="2025",
    IFERROR(VLOOKUP(C4658,{'2025'!B:B,'2025'!A:A},2,FALSE),""),
    IF(LEFT(C4658,4)="2026",
      IFERROR(VLOOKUP(C4658,{'2026'!B:B,'2026'!A:A},2,FALSE),""),
      ""
    )
  )
)</f>
        <v/>
      </c>
    </row>
    <row r="4659" ht="22.5" customHeight="1">
      <c r="A4659" s="350"/>
      <c r="B4659" s="350"/>
      <c r="C4659" s="350"/>
      <c r="D4659" s="350"/>
      <c r="E4659" s="350"/>
      <c r="F4659" s="350"/>
      <c r="G4659" s="350"/>
      <c r="H4659" s="350"/>
      <c r="I4659" s="350"/>
      <c r="J4659" s="350" t="str">
        <f t="array" ref="J4659">IF(C4659="","",
  IF(LEFT(C4659,4)="2025",
    IFERROR(VLOOKUP(C4659,{'2025'!B:B,'2025'!A:A},2,FALSE),""),
    IF(LEFT(C4659,4)="2026",
      IFERROR(VLOOKUP(C4659,{'2026'!B:B,'2026'!A:A},2,FALSE),""),
      ""
    )
  )
)</f>
        <v/>
      </c>
    </row>
    <row r="4660" ht="22.5" customHeight="1">
      <c r="A4660" s="350"/>
      <c r="B4660" s="350"/>
      <c r="C4660" s="350"/>
      <c r="D4660" s="350"/>
      <c r="E4660" s="350"/>
      <c r="F4660" s="350"/>
      <c r="G4660" s="350"/>
      <c r="H4660" s="350"/>
      <c r="I4660" s="350"/>
      <c r="J4660" s="350" t="str">
        <f t="array" ref="J4660">IF(C4660="","",
  IF(LEFT(C4660,4)="2025",
    IFERROR(VLOOKUP(C4660,{'2025'!B:B,'2025'!A:A},2,FALSE),""),
    IF(LEFT(C4660,4)="2026",
      IFERROR(VLOOKUP(C4660,{'2026'!B:B,'2026'!A:A},2,FALSE),""),
      ""
    )
  )
)</f>
        <v/>
      </c>
    </row>
    <row r="4661" ht="22.5" customHeight="1">
      <c r="A4661" s="350"/>
      <c r="B4661" s="350"/>
      <c r="C4661" s="350"/>
      <c r="D4661" s="350"/>
      <c r="E4661" s="350"/>
      <c r="F4661" s="350"/>
      <c r="G4661" s="350"/>
      <c r="H4661" s="350"/>
      <c r="I4661" s="350"/>
      <c r="J4661" s="350" t="str">
        <f t="array" ref="J4661">IF(C4661="","",
  IF(LEFT(C4661,4)="2025",
    IFERROR(VLOOKUP(C4661,{'2025'!B:B,'2025'!A:A},2,FALSE),""),
    IF(LEFT(C4661,4)="2026",
      IFERROR(VLOOKUP(C4661,{'2026'!B:B,'2026'!A:A},2,FALSE),""),
      ""
    )
  )
)</f>
        <v/>
      </c>
    </row>
    <row r="4662" ht="22.5" customHeight="1">
      <c r="A4662" s="350"/>
      <c r="B4662" s="350"/>
      <c r="C4662" s="350"/>
      <c r="D4662" s="350"/>
      <c r="E4662" s="350"/>
      <c r="F4662" s="350"/>
      <c r="G4662" s="350"/>
      <c r="H4662" s="350"/>
      <c r="I4662" s="350"/>
      <c r="J4662" s="350" t="str">
        <f t="array" ref="J4662">IF(C4662="","",
  IF(LEFT(C4662,4)="2025",
    IFERROR(VLOOKUP(C4662,{'2025'!B:B,'2025'!A:A},2,FALSE),""),
    IF(LEFT(C4662,4)="2026",
      IFERROR(VLOOKUP(C4662,{'2026'!B:B,'2026'!A:A},2,FALSE),""),
      ""
    )
  )
)</f>
        <v/>
      </c>
    </row>
    <row r="4663" ht="22.5" customHeight="1">
      <c r="A4663" s="350"/>
      <c r="B4663" s="350"/>
      <c r="C4663" s="350"/>
      <c r="D4663" s="350"/>
      <c r="E4663" s="350"/>
      <c r="F4663" s="350"/>
      <c r="G4663" s="350"/>
      <c r="H4663" s="350"/>
      <c r="I4663" s="350"/>
      <c r="J4663" s="350" t="str">
        <f t="array" ref="J4663">IF(C4663="","",
  IF(LEFT(C4663,4)="2025",
    IFERROR(VLOOKUP(C4663,{'2025'!B:B,'2025'!A:A},2,FALSE),""),
    IF(LEFT(C4663,4)="2026",
      IFERROR(VLOOKUP(C4663,{'2026'!B:B,'2026'!A:A},2,FALSE),""),
      ""
    )
  )
)</f>
        <v/>
      </c>
    </row>
    <row r="4664" ht="22.5" customHeight="1">
      <c r="A4664" s="350"/>
      <c r="B4664" s="350"/>
      <c r="C4664" s="350"/>
      <c r="D4664" s="350"/>
      <c r="E4664" s="350"/>
      <c r="F4664" s="350"/>
      <c r="G4664" s="350"/>
      <c r="H4664" s="350"/>
      <c r="I4664" s="350"/>
      <c r="J4664" s="350" t="str">
        <f t="array" ref="J4664">IF(C4664="","",
  IF(LEFT(C4664,4)="2025",
    IFERROR(VLOOKUP(C4664,{'2025'!B:B,'2025'!A:A},2,FALSE),""),
    IF(LEFT(C4664,4)="2026",
      IFERROR(VLOOKUP(C4664,{'2026'!B:B,'2026'!A:A},2,FALSE),""),
      ""
    )
  )
)</f>
        <v/>
      </c>
    </row>
    <row r="4665" ht="22.5" customHeight="1">
      <c r="A4665" s="350"/>
      <c r="B4665" s="350"/>
      <c r="C4665" s="350"/>
      <c r="D4665" s="350"/>
      <c r="E4665" s="350"/>
      <c r="F4665" s="350"/>
      <c r="G4665" s="350"/>
      <c r="H4665" s="350"/>
      <c r="I4665" s="350"/>
      <c r="J4665" s="350" t="str">
        <f t="array" ref="J4665">IF(C4665="","",
  IF(LEFT(C4665,4)="2025",
    IFERROR(VLOOKUP(C4665,{'2025'!B:B,'2025'!A:A},2,FALSE),""),
    IF(LEFT(C4665,4)="2026",
      IFERROR(VLOOKUP(C4665,{'2026'!B:B,'2026'!A:A},2,FALSE),""),
      ""
    )
  )
)</f>
        <v/>
      </c>
    </row>
    <row r="4666" ht="22.5" customHeight="1">
      <c r="A4666" s="350"/>
      <c r="B4666" s="350"/>
      <c r="C4666" s="350"/>
      <c r="D4666" s="350"/>
      <c r="E4666" s="350"/>
      <c r="F4666" s="350"/>
      <c r="G4666" s="350"/>
      <c r="H4666" s="350"/>
      <c r="I4666" s="350"/>
      <c r="J4666" s="350" t="str">
        <f t="array" ref="J4666">IF(C4666="","",
  IF(LEFT(C4666,4)="2025",
    IFERROR(VLOOKUP(C4666,{'2025'!B:B,'2025'!A:A},2,FALSE),""),
    IF(LEFT(C4666,4)="2026",
      IFERROR(VLOOKUP(C4666,{'2026'!B:B,'2026'!A:A},2,FALSE),""),
      ""
    )
  )
)</f>
        <v/>
      </c>
    </row>
    <row r="4667" ht="22.5" customHeight="1">
      <c r="A4667" s="350"/>
      <c r="B4667" s="350"/>
      <c r="C4667" s="350"/>
      <c r="D4667" s="350"/>
      <c r="E4667" s="350"/>
      <c r="F4667" s="350"/>
      <c r="G4667" s="350"/>
      <c r="H4667" s="350"/>
      <c r="I4667" s="350"/>
      <c r="J4667" s="350" t="str">
        <f t="array" ref="J4667">IF(C4667="","",
  IF(LEFT(C4667,4)="2025",
    IFERROR(VLOOKUP(C4667,{'2025'!B:B,'2025'!A:A},2,FALSE),""),
    IF(LEFT(C4667,4)="2026",
      IFERROR(VLOOKUP(C4667,{'2026'!B:B,'2026'!A:A},2,FALSE),""),
      ""
    )
  )
)</f>
        <v/>
      </c>
    </row>
    <row r="4668" ht="22.5" customHeight="1">
      <c r="A4668" s="350"/>
      <c r="B4668" s="350"/>
      <c r="C4668" s="350"/>
      <c r="D4668" s="350"/>
      <c r="E4668" s="350"/>
      <c r="F4668" s="350"/>
      <c r="G4668" s="350"/>
      <c r="H4668" s="350"/>
      <c r="I4668" s="350"/>
      <c r="J4668" s="350" t="str">
        <f t="array" ref="J4668">IF(C4668="","",
  IF(LEFT(C4668,4)="2025",
    IFERROR(VLOOKUP(C4668,{'2025'!B:B,'2025'!A:A},2,FALSE),""),
    IF(LEFT(C4668,4)="2026",
      IFERROR(VLOOKUP(C4668,{'2026'!B:B,'2026'!A:A},2,FALSE),""),
      ""
    )
  )
)</f>
        <v/>
      </c>
    </row>
    <row r="4669" ht="22.5" customHeight="1">
      <c r="A4669" s="350"/>
      <c r="B4669" s="350"/>
      <c r="C4669" s="350"/>
      <c r="D4669" s="350"/>
      <c r="E4669" s="350"/>
      <c r="F4669" s="350"/>
      <c r="G4669" s="350"/>
      <c r="H4669" s="350"/>
      <c r="I4669" s="350"/>
      <c r="J4669" s="350" t="str">
        <f t="array" ref="J4669">IF(C4669="","",
  IF(LEFT(C4669,4)="2025",
    IFERROR(VLOOKUP(C4669,{'2025'!B:B,'2025'!A:A},2,FALSE),""),
    IF(LEFT(C4669,4)="2026",
      IFERROR(VLOOKUP(C4669,{'2026'!B:B,'2026'!A:A},2,FALSE),""),
      ""
    )
  )
)</f>
        <v/>
      </c>
    </row>
    <row r="4670" ht="22.5" customHeight="1">
      <c r="A4670" s="350"/>
      <c r="B4670" s="350"/>
      <c r="C4670" s="350"/>
      <c r="D4670" s="350"/>
      <c r="E4670" s="350"/>
      <c r="F4670" s="350"/>
      <c r="G4670" s="350"/>
      <c r="H4670" s="350"/>
      <c r="I4670" s="350"/>
      <c r="J4670" s="350" t="str">
        <f t="array" ref="J4670">IF(C4670="","",
  IF(LEFT(C4670,4)="2025",
    IFERROR(VLOOKUP(C4670,{'2025'!B:B,'2025'!A:A},2,FALSE),""),
    IF(LEFT(C4670,4)="2026",
      IFERROR(VLOOKUP(C4670,{'2026'!B:B,'2026'!A:A},2,FALSE),""),
      ""
    )
  )
)</f>
        <v/>
      </c>
    </row>
    <row r="4671" ht="22.5" customHeight="1">
      <c r="A4671" s="350"/>
      <c r="B4671" s="350"/>
      <c r="C4671" s="350"/>
      <c r="D4671" s="350"/>
      <c r="E4671" s="350"/>
      <c r="F4671" s="350"/>
      <c r="G4671" s="350"/>
      <c r="H4671" s="350"/>
      <c r="I4671" s="350"/>
      <c r="J4671" s="350" t="str">
        <f t="array" ref="J4671">IF(C4671="","",
  IF(LEFT(C4671,4)="2025",
    IFERROR(VLOOKUP(C4671,{'2025'!B:B,'2025'!A:A},2,FALSE),""),
    IF(LEFT(C4671,4)="2026",
      IFERROR(VLOOKUP(C4671,{'2026'!B:B,'2026'!A:A},2,FALSE),""),
      ""
    )
  )
)</f>
        <v/>
      </c>
    </row>
    <row r="4672" ht="22.5" customHeight="1">
      <c r="A4672" s="350"/>
      <c r="B4672" s="350"/>
      <c r="C4672" s="350"/>
      <c r="D4672" s="350"/>
      <c r="E4672" s="350"/>
      <c r="F4672" s="350"/>
      <c r="G4672" s="350"/>
      <c r="H4672" s="350"/>
      <c r="I4672" s="350"/>
      <c r="J4672" s="350" t="str">
        <f t="array" ref="J4672">IF(C4672="","",
  IF(LEFT(C4672,4)="2025",
    IFERROR(VLOOKUP(C4672,{'2025'!B:B,'2025'!A:A},2,FALSE),""),
    IF(LEFT(C4672,4)="2026",
      IFERROR(VLOOKUP(C4672,{'2026'!B:B,'2026'!A:A},2,FALSE),""),
      ""
    )
  )
)</f>
        <v/>
      </c>
    </row>
    <row r="4673" ht="22.5" customHeight="1">
      <c r="A4673" s="350"/>
      <c r="B4673" s="350"/>
      <c r="C4673" s="350"/>
      <c r="D4673" s="350"/>
      <c r="E4673" s="350"/>
      <c r="F4673" s="350"/>
      <c r="G4673" s="350"/>
      <c r="H4673" s="350"/>
      <c r="I4673" s="350"/>
      <c r="J4673" s="350" t="str">
        <f t="array" ref="J4673">IF(C4673="","",
  IF(LEFT(C4673,4)="2025",
    IFERROR(VLOOKUP(C4673,{'2025'!B:B,'2025'!A:A},2,FALSE),""),
    IF(LEFT(C4673,4)="2026",
      IFERROR(VLOOKUP(C4673,{'2026'!B:B,'2026'!A:A},2,FALSE),""),
      ""
    )
  )
)</f>
        <v/>
      </c>
    </row>
    <row r="4674" ht="22.5" customHeight="1">
      <c r="A4674" s="350"/>
      <c r="B4674" s="350"/>
      <c r="C4674" s="350"/>
      <c r="D4674" s="350"/>
      <c r="E4674" s="350"/>
      <c r="F4674" s="350"/>
      <c r="G4674" s="350"/>
      <c r="H4674" s="350"/>
      <c r="I4674" s="350"/>
      <c r="J4674" s="350" t="str">
        <f t="array" ref="J4674">IF(C4674="","",
  IF(LEFT(C4674,4)="2025",
    IFERROR(VLOOKUP(C4674,{'2025'!B:B,'2025'!A:A},2,FALSE),""),
    IF(LEFT(C4674,4)="2026",
      IFERROR(VLOOKUP(C4674,{'2026'!B:B,'2026'!A:A},2,FALSE),""),
      ""
    )
  )
)</f>
        <v/>
      </c>
    </row>
    <row r="4675" ht="22.5" customHeight="1">
      <c r="A4675" s="350"/>
      <c r="B4675" s="350"/>
      <c r="C4675" s="350"/>
      <c r="D4675" s="350"/>
      <c r="E4675" s="350"/>
      <c r="F4675" s="350"/>
      <c r="G4675" s="350"/>
      <c r="H4675" s="350"/>
      <c r="I4675" s="350"/>
      <c r="J4675" s="350" t="str">
        <f t="array" ref="J4675">IF(C4675="","",
  IF(LEFT(C4675,4)="2025",
    IFERROR(VLOOKUP(C4675,{'2025'!B:B,'2025'!A:A},2,FALSE),""),
    IF(LEFT(C4675,4)="2026",
      IFERROR(VLOOKUP(C4675,{'2026'!B:B,'2026'!A:A},2,FALSE),""),
      ""
    )
  )
)</f>
        <v/>
      </c>
    </row>
    <row r="4676" ht="22.5" customHeight="1">
      <c r="A4676" s="350"/>
      <c r="B4676" s="350"/>
      <c r="C4676" s="350"/>
      <c r="D4676" s="350"/>
      <c r="E4676" s="350"/>
      <c r="F4676" s="350"/>
      <c r="G4676" s="350"/>
      <c r="H4676" s="350"/>
      <c r="I4676" s="350"/>
      <c r="J4676" s="350" t="str">
        <f t="array" ref="J4676">IF(C4676="","",
  IF(LEFT(C4676,4)="2025",
    IFERROR(VLOOKUP(C4676,{'2025'!B:B,'2025'!A:A},2,FALSE),""),
    IF(LEFT(C4676,4)="2026",
      IFERROR(VLOOKUP(C4676,{'2026'!B:B,'2026'!A:A},2,FALSE),""),
      ""
    )
  )
)</f>
        <v/>
      </c>
    </row>
    <row r="4677" ht="22.5" customHeight="1">
      <c r="A4677" s="350"/>
      <c r="B4677" s="350"/>
      <c r="C4677" s="350"/>
      <c r="D4677" s="350"/>
      <c r="E4677" s="350"/>
      <c r="F4677" s="350"/>
      <c r="G4677" s="350"/>
      <c r="H4677" s="350"/>
      <c r="I4677" s="350"/>
      <c r="J4677" s="350" t="str">
        <f t="array" ref="J4677">IF(C4677="","",
  IF(LEFT(C4677,4)="2025",
    IFERROR(VLOOKUP(C4677,{'2025'!B:B,'2025'!A:A},2,FALSE),""),
    IF(LEFT(C4677,4)="2026",
      IFERROR(VLOOKUP(C4677,{'2026'!B:B,'2026'!A:A},2,FALSE),""),
      ""
    )
  )
)</f>
        <v/>
      </c>
    </row>
    <row r="4678" ht="22.5" customHeight="1">
      <c r="A4678" s="350"/>
      <c r="B4678" s="350"/>
      <c r="C4678" s="350"/>
      <c r="D4678" s="350"/>
      <c r="E4678" s="350"/>
      <c r="F4678" s="350"/>
      <c r="G4678" s="350"/>
      <c r="H4678" s="350"/>
      <c r="I4678" s="350"/>
      <c r="J4678" s="350" t="str">
        <f t="array" ref="J4678">IF(C4678="","",
  IF(LEFT(C4678,4)="2025",
    IFERROR(VLOOKUP(C4678,{'2025'!B:B,'2025'!A:A},2,FALSE),""),
    IF(LEFT(C4678,4)="2026",
      IFERROR(VLOOKUP(C4678,{'2026'!B:B,'2026'!A:A},2,FALSE),""),
      ""
    )
  )
)</f>
        <v/>
      </c>
    </row>
    <row r="4679" ht="22.5" customHeight="1">
      <c r="A4679" s="350"/>
      <c r="B4679" s="350"/>
      <c r="C4679" s="350"/>
      <c r="D4679" s="350"/>
      <c r="E4679" s="350"/>
      <c r="F4679" s="350"/>
      <c r="G4679" s="350"/>
      <c r="H4679" s="350"/>
      <c r="I4679" s="350"/>
      <c r="J4679" s="350" t="str">
        <f t="array" ref="J4679">IF(C4679="","",
  IF(LEFT(C4679,4)="2025",
    IFERROR(VLOOKUP(C4679,{'2025'!B:B,'2025'!A:A},2,FALSE),""),
    IF(LEFT(C4679,4)="2026",
      IFERROR(VLOOKUP(C4679,{'2026'!B:B,'2026'!A:A},2,FALSE),""),
      ""
    )
  )
)</f>
        <v/>
      </c>
    </row>
    <row r="4680" ht="22.5" customHeight="1">
      <c r="A4680" s="350"/>
      <c r="B4680" s="350"/>
      <c r="C4680" s="350"/>
      <c r="D4680" s="350"/>
      <c r="E4680" s="350"/>
      <c r="F4680" s="350"/>
      <c r="G4680" s="350"/>
      <c r="H4680" s="350"/>
      <c r="I4680" s="350"/>
      <c r="J4680" s="350" t="str">
        <f t="array" ref="J4680">IF(C4680="","",
  IF(LEFT(C4680,4)="2025",
    IFERROR(VLOOKUP(C4680,{'2025'!B:B,'2025'!A:A},2,FALSE),""),
    IF(LEFT(C4680,4)="2026",
      IFERROR(VLOOKUP(C4680,{'2026'!B:B,'2026'!A:A},2,FALSE),""),
      ""
    )
  )
)</f>
        <v/>
      </c>
    </row>
    <row r="4681" ht="22.5" customHeight="1">
      <c r="A4681" s="350"/>
      <c r="B4681" s="350"/>
      <c r="C4681" s="350"/>
      <c r="D4681" s="350"/>
      <c r="E4681" s="350"/>
      <c r="F4681" s="350"/>
      <c r="G4681" s="350"/>
      <c r="H4681" s="350"/>
      <c r="I4681" s="350"/>
      <c r="J4681" s="350" t="str">
        <f t="array" ref="J4681">IF(C4681="","",
  IF(LEFT(C4681,4)="2025",
    IFERROR(VLOOKUP(C4681,{'2025'!B:B,'2025'!A:A},2,FALSE),""),
    IF(LEFT(C4681,4)="2026",
      IFERROR(VLOOKUP(C4681,{'2026'!B:B,'2026'!A:A},2,FALSE),""),
      ""
    )
  )
)</f>
        <v/>
      </c>
    </row>
    <row r="4682" ht="22.5" customHeight="1">
      <c r="A4682" s="350"/>
      <c r="B4682" s="350"/>
      <c r="C4682" s="350"/>
      <c r="D4682" s="350"/>
      <c r="E4682" s="350"/>
      <c r="F4682" s="350"/>
      <c r="G4682" s="350"/>
      <c r="H4682" s="350"/>
      <c r="I4682" s="350"/>
      <c r="J4682" s="350" t="str">
        <f t="array" ref="J4682">IF(C4682="","",
  IF(LEFT(C4682,4)="2025",
    IFERROR(VLOOKUP(C4682,{'2025'!B:B,'2025'!A:A},2,FALSE),""),
    IF(LEFT(C4682,4)="2026",
      IFERROR(VLOOKUP(C4682,{'2026'!B:B,'2026'!A:A},2,FALSE),""),
      ""
    )
  )
)</f>
        <v/>
      </c>
    </row>
    <row r="4683" ht="22.5" customHeight="1">
      <c r="A4683" s="350"/>
      <c r="B4683" s="350"/>
      <c r="C4683" s="350"/>
      <c r="D4683" s="350"/>
      <c r="E4683" s="350"/>
      <c r="F4683" s="350"/>
      <c r="G4683" s="350"/>
      <c r="H4683" s="350"/>
      <c r="I4683" s="350"/>
      <c r="J4683" s="350" t="str">
        <f t="array" ref="J4683">IF(C4683="","",
  IF(LEFT(C4683,4)="2025",
    IFERROR(VLOOKUP(C4683,{'2025'!B:B,'2025'!A:A},2,FALSE),""),
    IF(LEFT(C4683,4)="2026",
      IFERROR(VLOOKUP(C4683,{'2026'!B:B,'2026'!A:A},2,FALSE),""),
      ""
    )
  )
)</f>
        <v/>
      </c>
    </row>
    <row r="4684" ht="22.5" customHeight="1">
      <c r="A4684" s="350"/>
      <c r="B4684" s="350"/>
      <c r="C4684" s="350"/>
      <c r="D4684" s="350"/>
      <c r="E4684" s="350"/>
      <c r="F4684" s="350"/>
      <c r="G4684" s="350"/>
      <c r="H4684" s="350"/>
      <c r="I4684" s="350"/>
      <c r="J4684" s="350" t="str">
        <f t="array" ref="J4684">IF(C4684="","",
  IF(LEFT(C4684,4)="2025",
    IFERROR(VLOOKUP(C4684,{'2025'!B:B,'2025'!A:A},2,FALSE),""),
    IF(LEFT(C4684,4)="2026",
      IFERROR(VLOOKUP(C4684,{'2026'!B:B,'2026'!A:A},2,FALSE),""),
      ""
    )
  )
)</f>
        <v/>
      </c>
    </row>
    <row r="4685" ht="22.5" customHeight="1">
      <c r="A4685" s="350"/>
      <c r="B4685" s="350"/>
      <c r="C4685" s="350"/>
      <c r="D4685" s="350"/>
      <c r="E4685" s="350"/>
      <c r="F4685" s="350"/>
      <c r="G4685" s="350"/>
      <c r="H4685" s="350"/>
      <c r="I4685" s="350"/>
      <c r="J4685" s="350" t="str">
        <f t="array" ref="J4685">IF(C4685="","",
  IF(LEFT(C4685,4)="2025",
    IFERROR(VLOOKUP(C4685,{'2025'!B:B,'2025'!A:A},2,FALSE),""),
    IF(LEFT(C4685,4)="2026",
      IFERROR(VLOOKUP(C4685,{'2026'!B:B,'2026'!A:A},2,FALSE),""),
      ""
    )
  )
)</f>
        <v/>
      </c>
    </row>
    <row r="4686" ht="22.5" customHeight="1">
      <c r="A4686" s="350"/>
      <c r="B4686" s="350"/>
      <c r="C4686" s="350"/>
      <c r="D4686" s="350"/>
      <c r="E4686" s="350"/>
      <c r="F4686" s="350"/>
      <c r="G4686" s="350"/>
      <c r="H4686" s="350"/>
      <c r="I4686" s="350"/>
      <c r="J4686" s="350" t="str">
        <f t="array" ref="J4686">IF(C4686="","",
  IF(LEFT(C4686,4)="2025",
    IFERROR(VLOOKUP(C4686,{'2025'!B:B,'2025'!A:A},2,FALSE),""),
    IF(LEFT(C4686,4)="2026",
      IFERROR(VLOOKUP(C4686,{'2026'!B:B,'2026'!A:A},2,FALSE),""),
      ""
    )
  )
)</f>
        <v/>
      </c>
    </row>
    <row r="4687" ht="22.5" customHeight="1">
      <c r="A4687" s="350"/>
      <c r="B4687" s="350"/>
      <c r="C4687" s="350"/>
      <c r="D4687" s="350"/>
      <c r="E4687" s="350"/>
      <c r="F4687" s="350"/>
      <c r="G4687" s="350"/>
      <c r="H4687" s="350"/>
      <c r="I4687" s="350"/>
      <c r="J4687" s="350" t="str">
        <f t="array" ref="J4687">IF(C4687="","",
  IF(LEFT(C4687,4)="2025",
    IFERROR(VLOOKUP(C4687,{'2025'!B:B,'2025'!A:A},2,FALSE),""),
    IF(LEFT(C4687,4)="2026",
      IFERROR(VLOOKUP(C4687,{'2026'!B:B,'2026'!A:A},2,FALSE),""),
      ""
    )
  )
)</f>
        <v/>
      </c>
    </row>
    <row r="4688" ht="22.5" customHeight="1">
      <c r="A4688" s="350"/>
      <c r="B4688" s="350"/>
      <c r="C4688" s="350"/>
      <c r="D4688" s="350"/>
      <c r="E4688" s="350"/>
      <c r="F4688" s="350"/>
      <c r="G4688" s="350"/>
      <c r="H4688" s="350"/>
      <c r="I4688" s="350"/>
      <c r="J4688" s="350" t="str">
        <f t="array" ref="J4688">IF(C4688="","",
  IF(LEFT(C4688,4)="2025",
    IFERROR(VLOOKUP(C4688,{'2025'!B:B,'2025'!A:A},2,FALSE),""),
    IF(LEFT(C4688,4)="2026",
      IFERROR(VLOOKUP(C4688,{'2026'!B:B,'2026'!A:A},2,FALSE),""),
      ""
    )
  )
)</f>
        <v/>
      </c>
    </row>
    <row r="4689" ht="22.5" customHeight="1">
      <c r="A4689" s="350"/>
      <c r="B4689" s="350"/>
      <c r="C4689" s="350"/>
      <c r="D4689" s="350"/>
      <c r="E4689" s="350"/>
      <c r="F4689" s="350"/>
      <c r="G4689" s="350"/>
      <c r="H4689" s="350"/>
      <c r="I4689" s="350"/>
      <c r="J4689" s="350" t="str">
        <f t="array" ref="J4689">IF(C4689="","",
  IF(LEFT(C4689,4)="2025",
    IFERROR(VLOOKUP(C4689,{'2025'!B:B,'2025'!A:A},2,FALSE),""),
    IF(LEFT(C4689,4)="2026",
      IFERROR(VLOOKUP(C4689,{'2026'!B:B,'2026'!A:A},2,FALSE),""),
      ""
    )
  )
)</f>
        <v/>
      </c>
    </row>
    <row r="4690" ht="22.5" customHeight="1">
      <c r="A4690" s="350"/>
      <c r="B4690" s="350"/>
      <c r="C4690" s="350"/>
      <c r="D4690" s="350"/>
      <c r="E4690" s="350"/>
      <c r="F4690" s="350"/>
      <c r="G4690" s="350"/>
      <c r="H4690" s="350"/>
      <c r="I4690" s="350"/>
      <c r="J4690" s="350" t="str">
        <f t="array" ref="J4690">IF(C4690="","",
  IF(LEFT(C4690,4)="2025",
    IFERROR(VLOOKUP(C4690,{'2025'!B:B,'2025'!A:A},2,FALSE),""),
    IF(LEFT(C4690,4)="2026",
      IFERROR(VLOOKUP(C4690,{'2026'!B:B,'2026'!A:A},2,FALSE),""),
      ""
    )
  )
)</f>
        <v/>
      </c>
    </row>
    <row r="4691" ht="22.5" customHeight="1">
      <c r="A4691" s="350"/>
      <c r="B4691" s="350"/>
      <c r="C4691" s="350"/>
      <c r="D4691" s="350"/>
      <c r="E4691" s="350"/>
      <c r="F4691" s="350"/>
      <c r="G4691" s="350"/>
      <c r="H4691" s="350"/>
      <c r="I4691" s="350"/>
      <c r="J4691" s="350" t="str">
        <f t="array" ref="J4691">IF(C4691="","",
  IF(LEFT(C4691,4)="2025",
    IFERROR(VLOOKUP(C4691,{'2025'!B:B,'2025'!A:A},2,FALSE),""),
    IF(LEFT(C4691,4)="2026",
      IFERROR(VLOOKUP(C4691,{'2026'!B:B,'2026'!A:A},2,FALSE),""),
      ""
    )
  )
)</f>
        <v/>
      </c>
    </row>
    <row r="4692" ht="22.5" customHeight="1">
      <c r="A4692" s="350"/>
      <c r="B4692" s="350"/>
      <c r="C4692" s="350"/>
      <c r="D4692" s="350"/>
      <c r="E4692" s="350"/>
      <c r="F4692" s="350"/>
      <c r="G4692" s="350"/>
      <c r="H4692" s="350"/>
      <c r="I4692" s="350"/>
      <c r="J4692" s="350" t="str">
        <f t="array" ref="J4692">IF(C4692="","",
  IF(LEFT(C4692,4)="2025",
    IFERROR(VLOOKUP(C4692,{'2025'!B:B,'2025'!A:A},2,FALSE),""),
    IF(LEFT(C4692,4)="2026",
      IFERROR(VLOOKUP(C4692,{'2026'!B:B,'2026'!A:A},2,FALSE),""),
      ""
    )
  )
)</f>
        <v/>
      </c>
    </row>
    <row r="4693" ht="22.5" customHeight="1">
      <c r="A4693" s="350"/>
      <c r="B4693" s="350"/>
      <c r="C4693" s="350"/>
      <c r="D4693" s="350"/>
      <c r="E4693" s="350"/>
      <c r="F4693" s="350"/>
      <c r="G4693" s="350"/>
      <c r="H4693" s="350"/>
      <c r="I4693" s="350"/>
      <c r="J4693" s="350" t="str">
        <f t="array" ref="J4693">IF(C4693="","",
  IF(LEFT(C4693,4)="2025",
    IFERROR(VLOOKUP(C4693,{'2025'!B:B,'2025'!A:A},2,FALSE),""),
    IF(LEFT(C4693,4)="2026",
      IFERROR(VLOOKUP(C4693,{'2026'!B:B,'2026'!A:A},2,FALSE),""),
      ""
    )
  )
)</f>
        <v/>
      </c>
    </row>
    <row r="4694" ht="22.5" customHeight="1">
      <c r="A4694" s="350"/>
      <c r="B4694" s="350"/>
      <c r="C4694" s="350"/>
      <c r="D4694" s="350"/>
      <c r="E4694" s="350"/>
      <c r="F4694" s="350"/>
      <c r="G4694" s="350"/>
      <c r="H4694" s="350"/>
      <c r="I4694" s="350"/>
      <c r="J4694" s="350" t="str">
        <f t="array" ref="J4694">IF(C4694="","",
  IF(LEFT(C4694,4)="2025",
    IFERROR(VLOOKUP(C4694,{'2025'!B:B,'2025'!A:A},2,FALSE),""),
    IF(LEFT(C4694,4)="2026",
      IFERROR(VLOOKUP(C4694,{'2026'!B:B,'2026'!A:A},2,FALSE),""),
      ""
    )
  )
)</f>
        <v/>
      </c>
    </row>
    <row r="4695" ht="22.5" customHeight="1">
      <c r="A4695" s="350"/>
      <c r="B4695" s="350"/>
      <c r="C4695" s="350"/>
      <c r="D4695" s="350"/>
      <c r="E4695" s="350"/>
      <c r="F4695" s="350"/>
      <c r="G4695" s="350"/>
      <c r="H4695" s="350"/>
      <c r="I4695" s="350"/>
      <c r="J4695" s="350" t="str">
        <f t="array" ref="J4695">IF(C4695="","",
  IF(LEFT(C4695,4)="2025",
    IFERROR(VLOOKUP(C4695,{'2025'!B:B,'2025'!A:A},2,FALSE),""),
    IF(LEFT(C4695,4)="2026",
      IFERROR(VLOOKUP(C4695,{'2026'!B:B,'2026'!A:A},2,FALSE),""),
      ""
    )
  )
)</f>
        <v/>
      </c>
    </row>
    <row r="4696" ht="22.5" customHeight="1">
      <c r="A4696" s="350"/>
      <c r="B4696" s="350"/>
      <c r="C4696" s="350"/>
      <c r="D4696" s="350"/>
      <c r="E4696" s="350"/>
      <c r="F4696" s="350"/>
      <c r="G4696" s="350"/>
      <c r="H4696" s="350"/>
      <c r="I4696" s="350"/>
      <c r="J4696" s="350" t="str">
        <f t="array" ref="J4696">IF(C4696="","",
  IF(LEFT(C4696,4)="2025",
    IFERROR(VLOOKUP(C4696,{'2025'!B:B,'2025'!A:A},2,FALSE),""),
    IF(LEFT(C4696,4)="2026",
      IFERROR(VLOOKUP(C4696,{'2026'!B:B,'2026'!A:A},2,FALSE),""),
      ""
    )
  )
)</f>
        <v/>
      </c>
    </row>
    <row r="4697" ht="22.5" customHeight="1">
      <c r="A4697" s="350"/>
      <c r="B4697" s="350"/>
      <c r="C4697" s="350"/>
      <c r="D4697" s="350"/>
      <c r="E4697" s="350"/>
      <c r="F4697" s="350"/>
      <c r="G4697" s="350"/>
      <c r="H4697" s="350"/>
      <c r="I4697" s="350"/>
      <c r="J4697" s="350" t="str">
        <f t="array" ref="J4697">IF(C4697="","",
  IF(LEFT(C4697,4)="2025",
    IFERROR(VLOOKUP(C4697,{'2025'!B:B,'2025'!A:A},2,FALSE),""),
    IF(LEFT(C4697,4)="2026",
      IFERROR(VLOOKUP(C4697,{'2026'!B:B,'2026'!A:A},2,FALSE),""),
      ""
    )
  )
)</f>
        <v/>
      </c>
    </row>
    <row r="4698" ht="22.5" customHeight="1">
      <c r="A4698" s="350"/>
      <c r="B4698" s="350"/>
      <c r="C4698" s="350"/>
      <c r="D4698" s="350"/>
      <c r="E4698" s="350"/>
      <c r="F4698" s="350"/>
      <c r="G4698" s="350"/>
      <c r="H4698" s="350"/>
      <c r="I4698" s="350"/>
      <c r="J4698" s="350" t="str">
        <f t="array" ref="J4698">IF(C4698="","",
  IF(LEFT(C4698,4)="2025",
    IFERROR(VLOOKUP(C4698,{'2025'!B:B,'2025'!A:A},2,FALSE),""),
    IF(LEFT(C4698,4)="2026",
      IFERROR(VLOOKUP(C4698,{'2026'!B:B,'2026'!A:A},2,FALSE),""),
      ""
    )
  )
)</f>
        <v/>
      </c>
    </row>
    <row r="4699" ht="22.5" customHeight="1">
      <c r="A4699" s="350"/>
      <c r="B4699" s="350"/>
      <c r="C4699" s="350"/>
      <c r="D4699" s="350"/>
      <c r="E4699" s="350"/>
      <c r="F4699" s="350"/>
      <c r="G4699" s="350"/>
      <c r="H4699" s="350"/>
      <c r="I4699" s="350"/>
      <c r="J4699" s="350" t="str">
        <f t="array" ref="J4699">IF(C4699="","",
  IF(LEFT(C4699,4)="2025",
    IFERROR(VLOOKUP(C4699,{'2025'!B:B,'2025'!A:A},2,FALSE),""),
    IF(LEFT(C4699,4)="2026",
      IFERROR(VLOOKUP(C4699,{'2026'!B:B,'2026'!A:A},2,FALSE),""),
      ""
    )
  )
)</f>
        <v/>
      </c>
    </row>
    <row r="4700" ht="22.5" customHeight="1">
      <c r="A4700" s="350"/>
      <c r="B4700" s="350"/>
      <c r="C4700" s="350"/>
      <c r="D4700" s="350"/>
      <c r="E4700" s="350"/>
      <c r="F4700" s="350"/>
      <c r="G4700" s="350"/>
      <c r="H4700" s="350"/>
      <c r="I4700" s="350"/>
      <c r="J4700" s="350" t="str">
        <f t="array" ref="J4700">IF(C4700="","",
  IF(LEFT(C4700,4)="2025",
    IFERROR(VLOOKUP(C4700,{'2025'!B:B,'2025'!A:A},2,FALSE),""),
    IF(LEFT(C4700,4)="2026",
      IFERROR(VLOOKUP(C4700,{'2026'!B:B,'2026'!A:A},2,FALSE),""),
      ""
    )
  )
)</f>
        <v/>
      </c>
    </row>
    <row r="4701" ht="22.5" customHeight="1">
      <c r="A4701" s="350"/>
      <c r="B4701" s="350"/>
      <c r="C4701" s="350"/>
      <c r="D4701" s="350"/>
      <c r="E4701" s="350"/>
      <c r="F4701" s="350"/>
      <c r="G4701" s="350"/>
      <c r="H4701" s="350"/>
      <c r="I4701" s="350"/>
      <c r="J4701" s="350" t="str">
        <f t="array" ref="J4701">IF(C4701="","",
  IF(LEFT(C4701,4)="2025",
    IFERROR(VLOOKUP(C4701,{'2025'!B:B,'2025'!A:A},2,FALSE),""),
    IF(LEFT(C4701,4)="2026",
      IFERROR(VLOOKUP(C4701,{'2026'!B:B,'2026'!A:A},2,FALSE),""),
      ""
    )
  )
)</f>
        <v/>
      </c>
    </row>
    <row r="4702" ht="22.5" customHeight="1">
      <c r="A4702" s="350"/>
      <c r="B4702" s="350"/>
      <c r="C4702" s="350"/>
      <c r="D4702" s="350"/>
      <c r="E4702" s="350"/>
      <c r="F4702" s="350"/>
      <c r="G4702" s="350"/>
      <c r="H4702" s="350"/>
      <c r="I4702" s="350"/>
      <c r="J4702" s="350" t="str">
        <f t="array" ref="J4702">IF(C4702="","",
  IF(LEFT(C4702,4)="2025",
    IFERROR(VLOOKUP(C4702,{'2025'!B:B,'2025'!A:A},2,FALSE),""),
    IF(LEFT(C4702,4)="2026",
      IFERROR(VLOOKUP(C4702,{'2026'!B:B,'2026'!A:A},2,FALSE),""),
      ""
    )
  )
)</f>
        <v/>
      </c>
    </row>
    <row r="4703" ht="22.5" customHeight="1">
      <c r="A4703" s="350"/>
      <c r="B4703" s="350"/>
      <c r="C4703" s="350"/>
      <c r="D4703" s="350"/>
      <c r="E4703" s="350"/>
      <c r="F4703" s="350"/>
      <c r="G4703" s="350"/>
      <c r="H4703" s="350"/>
      <c r="I4703" s="350"/>
      <c r="J4703" s="350" t="str">
        <f t="array" ref="J4703">IF(C4703="","",
  IF(LEFT(C4703,4)="2025",
    IFERROR(VLOOKUP(C4703,{'2025'!B:B,'2025'!A:A},2,FALSE),""),
    IF(LEFT(C4703,4)="2026",
      IFERROR(VLOOKUP(C4703,{'2026'!B:B,'2026'!A:A},2,FALSE),""),
      ""
    )
  )
)</f>
        <v/>
      </c>
    </row>
    <row r="4704" ht="22.5" customHeight="1">
      <c r="A4704" s="350"/>
      <c r="B4704" s="350"/>
      <c r="C4704" s="350"/>
      <c r="D4704" s="350"/>
      <c r="E4704" s="350"/>
      <c r="F4704" s="350"/>
      <c r="G4704" s="350"/>
      <c r="H4704" s="350"/>
      <c r="I4704" s="350"/>
      <c r="J4704" s="350" t="str">
        <f t="array" ref="J4704">IF(C4704="","",
  IF(LEFT(C4704,4)="2025",
    IFERROR(VLOOKUP(C4704,{'2025'!B:B,'2025'!A:A},2,FALSE),""),
    IF(LEFT(C4704,4)="2026",
      IFERROR(VLOOKUP(C4704,{'2026'!B:B,'2026'!A:A},2,FALSE),""),
      ""
    )
  )
)</f>
        <v/>
      </c>
    </row>
    <row r="4705" ht="22.5" customHeight="1">
      <c r="A4705" s="350"/>
      <c r="B4705" s="350"/>
      <c r="C4705" s="350"/>
      <c r="D4705" s="350"/>
      <c r="E4705" s="350"/>
      <c r="F4705" s="350"/>
      <c r="G4705" s="350"/>
      <c r="H4705" s="350"/>
      <c r="I4705" s="350"/>
      <c r="J4705" s="350" t="str">
        <f t="array" ref="J4705">IF(C4705="","",
  IF(LEFT(C4705,4)="2025",
    IFERROR(VLOOKUP(C4705,{'2025'!B:B,'2025'!A:A},2,FALSE),""),
    IF(LEFT(C4705,4)="2026",
      IFERROR(VLOOKUP(C4705,{'2026'!B:B,'2026'!A:A},2,FALSE),""),
      ""
    )
  )
)</f>
        <v/>
      </c>
    </row>
    <row r="4706" ht="22.5" customHeight="1">
      <c r="A4706" s="350"/>
      <c r="B4706" s="350"/>
      <c r="C4706" s="350"/>
      <c r="D4706" s="350"/>
      <c r="E4706" s="350"/>
      <c r="F4706" s="350"/>
      <c r="G4706" s="350"/>
      <c r="H4706" s="350"/>
      <c r="I4706" s="350"/>
      <c r="J4706" s="350" t="str">
        <f t="array" ref="J4706">IF(C4706="","",
  IF(LEFT(C4706,4)="2025",
    IFERROR(VLOOKUP(C4706,{'2025'!B:B,'2025'!A:A},2,FALSE),""),
    IF(LEFT(C4706,4)="2026",
      IFERROR(VLOOKUP(C4706,{'2026'!B:B,'2026'!A:A},2,FALSE),""),
      ""
    )
  )
)</f>
        <v/>
      </c>
    </row>
    <row r="4707" ht="22.5" customHeight="1">
      <c r="A4707" s="350"/>
      <c r="B4707" s="350"/>
      <c r="C4707" s="350"/>
      <c r="D4707" s="350"/>
      <c r="E4707" s="350"/>
      <c r="F4707" s="350"/>
      <c r="G4707" s="350"/>
      <c r="H4707" s="350"/>
      <c r="I4707" s="350"/>
      <c r="J4707" s="350" t="str">
        <f t="array" ref="J4707">IF(C4707="","",
  IF(LEFT(C4707,4)="2025",
    IFERROR(VLOOKUP(C4707,{'2025'!B:B,'2025'!A:A},2,FALSE),""),
    IF(LEFT(C4707,4)="2026",
      IFERROR(VLOOKUP(C4707,{'2026'!B:B,'2026'!A:A},2,FALSE),""),
      ""
    )
  )
)</f>
        <v/>
      </c>
    </row>
    <row r="4708" ht="22.5" customHeight="1">
      <c r="A4708" s="350"/>
      <c r="B4708" s="350"/>
      <c r="C4708" s="350"/>
      <c r="D4708" s="350"/>
      <c r="E4708" s="350"/>
      <c r="F4708" s="350"/>
      <c r="G4708" s="350"/>
      <c r="H4708" s="350"/>
      <c r="I4708" s="350"/>
      <c r="J4708" s="350" t="str">
        <f t="array" ref="J4708">IF(C4708="","",
  IF(LEFT(C4708,4)="2025",
    IFERROR(VLOOKUP(C4708,{'2025'!B:B,'2025'!A:A},2,FALSE),""),
    IF(LEFT(C4708,4)="2026",
      IFERROR(VLOOKUP(C4708,{'2026'!B:B,'2026'!A:A},2,FALSE),""),
      ""
    )
  )
)</f>
        <v/>
      </c>
    </row>
    <row r="4709" ht="22.5" customHeight="1">
      <c r="A4709" s="350"/>
      <c r="B4709" s="350"/>
      <c r="C4709" s="350"/>
      <c r="D4709" s="350"/>
      <c r="E4709" s="350"/>
      <c r="F4709" s="350"/>
      <c r="G4709" s="350"/>
      <c r="H4709" s="350"/>
      <c r="I4709" s="350"/>
      <c r="J4709" s="350" t="str">
        <f t="array" ref="J4709">IF(C4709="","",
  IF(LEFT(C4709,4)="2025",
    IFERROR(VLOOKUP(C4709,{'2025'!B:B,'2025'!A:A},2,FALSE),""),
    IF(LEFT(C4709,4)="2026",
      IFERROR(VLOOKUP(C4709,{'2026'!B:B,'2026'!A:A},2,FALSE),""),
      ""
    )
  )
)</f>
        <v/>
      </c>
    </row>
    <row r="4710" ht="22.5" customHeight="1">
      <c r="A4710" s="350"/>
      <c r="B4710" s="350"/>
      <c r="C4710" s="350"/>
      <c r="D4710" s="350"/>
      <c r="E4710" s="350"/>
      <c r="F4710" s="350"/>
      <c r="G4710" s="350"/>
      <c r="H4710" s="350"/>
      <c r="I4710" s="350"/>
      <c r="J4710" s="350" t="str">
        <f t="array" ref="J4710">IF(C4710="","",
  IF(LEFT(C4710,4)="2025",
    IFERROR(VLOOKUP(C4710,{'2025'!B:B,'2025'!A:A},2,FALSE),""),
    IF(LEFT(C4710,4)="2026",
      IFERROR(VLOOKUP(C4710,{'2026'!B:B,'2026'!A:A},2,FALSE),""),
      ""
    )
  )
)</f>
        <v/>
      </c>
    </row>
    <row r="4711" ht="22.5" customHeight="1">
      <c r="A4711" s="350"/>
      <c r="B4711" s="350"/>
      <c r="C4711" s="350"/>
      <c r="D4711" s="350"/>
      <c r="E4711" s="350"/>
      <c r="F4711" s="350"/>
      <c r="G4711" s="350"/>
      <c r="H4711" s="350"/>
      <c r="I4711" s="350"/>
      <c r="J4711" s="350" t="str">
        <f t="array" ref="J4711">IF(C4711="","",
  IF(LEFT(C4711,4)="2025",
    IFERROR(VLOOKUP(C4711,{'2025'!B:B,'2025'!A:A},2,FALSE),""),
    IF(LEFT(C4711,4)="2026",
      IFERROR(VLOOKUP(C4711,{'2026'!B:B,'2026'!A:A},2,FALSE),""),
      ""
    )
  )
)</f>
        <v/>
      </c>
    </row>
    <row r="4712" ht="22.5" customHeight="1">
      <c r="A4712" s="350"/>
      <c r="B4712" s="350"/>
      <c r="C4712" s="350"/>
      <c r="D4712" s="350"/>
      <c r="E4712" s="350"/>
      <c r="F4712" s="350"/>
      <c r="G4712" s="350"/>
      <c r="H4712" s="350"/>
      <c r="I4712" s="350"/>
      <c r="J4712" s="350" t="str">
        <f t="array" ref="J4712">IF(C4712="","",
  IF(LEFT(C4712,4)="2025",
    IFERROR(VLOOKUP(C4712,{'2025'!B:B,'2025'!A:A},2,FALSE),""),
    IF(LEFT(C4712,4)="2026",
      IFERROR(VLOOKUP(C4712,{'2026'!B:B,'2026'!A:A},2,FALSE),""),
      ""
    )
  )
)</f>
        <v/>
      </c>
    </row>
    <row r="4713" ht="22.5" customHeight="1">
      <c r="A4713" s="350"/>
      <c r="B4713" s="350"/>
      <c r="C4713" s="350"/>
      <c r="D4713" s="350"/>
      <c r="E4713" s="350"/>
      <c r="F4713" s="350"/>
      <c r="G4713" s="350"/>
      <c r="H4713" s="350"/>
      <c r="I4713" s="350"/>
      <c r="J4713" s="350" t="str">
        <f t="array" ref="J4713">IF(C4713="","",
  IF(LEFT(C4713,4)="2025",
    IFERROR(VLOOKUP(C4713,{'2025'!B:B,'2025'!A:A},2,FALSE),""),
    IF(LEFT(C4713,4)="2026",
      IFERROR(VLOOKUP(C4713,{'2026'!B:B,'2026'!A:A},2,FALSE),""),
      ""
    )
  )
)</f>
        <v/>
      </c>
    </row>
    <row r="4714" ht="22.5" customHeight="1">
      <c r="A4714" s="350"/>
      <c r="B4714" s="350"/>
      <c r="C4714" s="350"/>
      <c r="D4714" s="350"/>
      <c r="E4714" s="350"/>
      <c r="F4714" s="350"/>
      <c r="G4714" s="350"/>
      <c r="H4714" s="350"/>
      <c r="I4714" s="350"/>
      <c r="J4714" s="350" t="str">
        <f t="array" ref="J4714">IF(C4714="","",
  IF(LEFT(C4714,4)="2025",
    IFERROR(VLOOKUP(C4714,{'2025'!B:B,'2025'!A:A},2,FALSE),""),
    IF(LEFT(C4714,4)="2026",
      IFERROR(VLOOKUP(C4714,{'2026'!B:B,'2026'!A:A},2,FALSE),""),
      ""
    )
  )
)</f>
        <v/>
      </c>
    </row>
    <row r="4715" ht="22.5" customHeight="1">
      <c r="A4715" s="350"/>
      <c r="B4715" s="350"/>
      <c r="C4715" s="350"/>
      <c r="D4715" s="350"/>
      <c r="E4715" s="350"/>
      <c r="F4715" s="350"/>
      <c r="G4715" s="350"/>
      <c r="H4715" s="350"/>
      <c r="I4715" s="350"/>
      <c r="J4715" s="350" t="str">
        <f t="array" ref="J4715">IF(C4715="","",
  IF(LEFT(C4715,4)="2025",
    IFERROR(VLOOKUP(C4715,{'2025'!B:B,'2025'!A:A},2,FALSE),""),
    IF(LEFT(C4715,4)="2026",
      IFERROR(VLOOKUP(C4715,{'2026'!B:B,'2026'!A:A},2,FALSE),""),
      ""
    )
  )
)</f>
        <v/>
      </c>
    </row>
    <row r="4716" ht="22.5" customHeight="1">
      <c r="A4716" s="350"/>
      <c r="B4716" s="350"/>
      <c r="C4716" s="350"/>
      <c r="D4716" s="350"/>
      <c r="E4716" s="350"/>
      <c r="F4716" s="350"/>
      <c r="G4716" s="350"/>
      <c r="H4716" s="350"/>
      <c r="I4716" s="350"/>
      <c r="J4716" s="350" t="str">
        <f t="array" ref="J4716">IF(C4716="","",
  IF(LEFT(C4716,4)="2025",
    IFERROR(VLOOKUP(C4716,{'2025'!B:B,'2025'!A:A},2,FALSE),""),
    IF(LEFT(C4716,4)="2026",
      IFERROR(VLOOKUP(C4716,{'2026'!B:B,'2026'!A:A},2,FALSE),""),
      ""
    )
  )
)</f>
        <v/>
      </c>
    </row>
    <row r="4717" ht="22.5" customHeight="1">
      <c r="A4717" s="350"/>
      <c r="B4717" s="350"/>
      <c r="C4717" s="350"/>
      <c r="D4717" s="350"/>
      <c r="E4717" s="350"/>
      <c r="F4717" s="350"/>
      <c r="G4717" s="350"/>
      <c r="H4717" s="350"/>
      <c r="I4717" s="350"/>
      <c r="J4717" s="350" t="str">
        <f t="array" ref="J4717">IF(C4717="","",
  IF(LEFT(C4717,4)="2025",
    IFERROR(VLOOKUP(C4717,{'2025'!B:B,'2025'!A:A},2,FALSE),""),
    IF(LEFT(C4717,4)="2026",
      IFERROR(VLOOKUP(C4717,{'2026'!B:B,'2026'!A:A},2,FALSE),""),
      ""
    )
  )
)</f>
        <v/>
      </c>
    </row>
    <row r="4718" ht="22.5" customHeight="1">
      <c r="A4718" s="350"/>
      <c r="B4718" s="350"/>
      <c r="C4718" s="350"/>
      <c r="D4718" s="350"/>
      <c r="E4718" s="350"/>
      <c r="F4718" s="350"/>
      <c r="G4718" s="350"/>
      <c r="H4718" s="350"/>
      <c r="I4718" s="350"/>
      <c r="J4718" s="350" t="str">
        <f t="array" ref="J4718">IF(C4718="","",
  IF(LEFT(C4718,4)="2025",
    IFERROR(VLOOKUP(C4718,{'2025'!B:B,'2025'!A:A},2,FALSE),""),
    IF(LEFT(C4718,4)="2026",
      IFERROR(VLOOKUP(C4718,{'2026'!B:B,'2026'!A:A},2,FALSE),""),
      ""
    )
  )
)</f>
        <v/>
      </c>
    </row>
    <row r="4719" ht="22.5" customHeight="1">
      <c r="A4719" s="350"/>
      <c r="B4719" s="350"/>
      <c r="C4719" s="350"/>
      <c r="D4719" s="350"/>
      <c r="E4719" s="350"/>
      <c r="F4719" s="350"/>
      <c r="G4719" s="350"/>
      <c r="H4719" s="350"/>
      <c r="I4719" s="350"/>
      <c r="J4719" s="350" t="str">
        <f t="array" ref="J4719">IF(C4719="","",
  IF(LEFT(C4719,4)="2025",
    IFERROR(VLOOKUP(C4719,{'2025'!B:B,'2025'!A:A},2,FALSE),""),
    IF(LEFT(C4719,4)="2026",
      IFERROR(VLOOKUP(C4719,{'2026'!B:B,'2026'!A:A},2,FALSE),""),
      ""
    )
  )
)</f>
        <v/>
      </c>
    </row>
    <row r="4720" ht="22.5" customHeight="1">
      <c r="A4720" s="350"/>
      <c r="B4720" s="350"/>
      <c r="C4720" s="350"/>
      <c r="D4720" s="350"/>
      <c r="E4720" s="350"/>
      <c r="F4720" s="350"/>
      <c r="G4720" s="350"/>
      <c r="H4720" s="350"/>
      <c r="I4720" s="350"/>
      <c r="J4720" s="350" t="str">
        <f t="array" ref="J4720">IF(C4720="","",
  IF(LEFT(C4720,4)="2025",
    IFERROR(VLOOKUP(C4720,{'2025'!B:B,'2025'!A:A},2,FALSE),""),
    IF(LEFT(C4720,4)="2026",
      IFERROR(VLOOKUP(C4720,{'2026'!B:B,'2026'!A:A},2,FALSE),""),
      ""
    )
  )
)</f>
        <v/>
      </c>
    </row>
    <row r="4721" ht="22.5" customHeight="1">
      <c r="A4721" s="350"/>
      <c r="B4721" s="350"/>
      <c r="C4721" s="350"/>
      <c r="D4721" s="350"/>
      <c r="E4721" s="350"/>
      <c r="F4721" s="350"/>
      <c r="G4721" s="350"/>
      <c r="H4721" s="350"/>
      <c r="I4721" s="350"/>
      <c r="J4721" s="350" t="str">
        <f t="array" ref="J4721">IF(C4721="","",
  IF(LEFT(C4721,4)="2025",
    IFERROR(VLOOKUP(C4721,{'2025'!B:B,'2025'!A:A},2,FALSE),""),
    IF(LEFT(C4721,4)="2026",
      IFERROR(VLOOKUP(C4721,{'2026'!B:B,'2026'!A:A},2,FALSE),""),
      ""
    )
  )
)</f>
        <v/>
      </c>
    </row>
    <row r="4722" ht="22.5" customHeight="1">
      <c r="A4722" s="350"/>
      <c r="B4722" s="350"/>
      <c r="C4722" s="350"/>
      <c r="D4722" s="350"/>
      <c r="E4722" s="350"/>
      <c r="F4722" s="350"/>
      <c r="G4722" s="350"/>
      <c r="H4722" s="350"/>
      <c r="I4722" s="350"/>
      <c r="J4722" s="350" t="str">
        <f t="array" ref="J4722">IF(C4722="","",
  IF(LEFT(C4722,4)="2025",
    IFERROR(VLOOKUP(C4722,{'2025'!B:B,'2025'!A:A},2,FALSE),""),
    IF(LEFT(C4722,4)="2026",
      IFERROR(VLOOKUP(C4722,{'2026'!B:B,'2026'!A:A},2,FALSE),""),
      ""
    )
  )
)</f>
        <v/>
      </c>
    </row>
    <row r="4723" ht="22.5" customHeight="1">
      <c r="A4723" s="350"/>
      <c r="B4723" s="350"/>
      <c r="C4723" s="350"/>
      <c r="D4723" s="350"/>
      <c r="E4723" s="350"/>
      <c r="F4723" s="350"/>
      <c r="G4723" s="350"/>
      <c r="H4723" s="350"/>
      <c r="I4723" s="350"/>
      <c r="J4723" s="350" t="str">
        <f t="array" ref="J4723">IF(C4723="","",
  IF(LEFT(C4723,4)="2025",
    IFERROR(VLOOKUP(C4723,{'2025'!B:B,'2025'!A:A},2,FALSE),""),
    IF(LEFT(C4723,4)="2026",
      IFERROR(VLOOKUP(C4723,{'2026'!B:B,'2026'!A:A},2,FALSE),""),
      ""
    )
  )
)</f>
        <v/>
      </c>
    </row>
    <row r="4724" ht="22.5" customHeight="1">
      <c r="A4724" s="350"/>
      <c r="B4724" s="350"/>
      <c r="C4724" s="350"/>
      <c r="D4724" s="350"/>
      <c r="E4724" s="350"/>
      <c r="F4724" s="350"/>
      <c r="G4724" s="350"/>
      <c r="H4724" s="350"/>
      <c r="I4724" s="350"/>
      <c r="J4724" s="350" t="str">
        <f t="array" ref="J4724">IF(C4724="","",
  IF(LEFT(C4724,4)="2025",
    IFERROR(VLOOKUP(C4724,{'2025'!B:B,'2025'!A:A},2,FALSE),""),
    IF(LEFT(C4724,4)="2026",
      IFERROR(VLOOKUP(C4724,{'2026'!B:B,'2026'!A:A},2,FALSE),""),
      ""
    )
  )
)</f>
        <v/>
      </c>
    </row>
    <row r="4725" ht="22.5" customHeight="1">
      <c r="A4725" s="350"/>
      <c r="B4725" s="350"/>
      <c r="C4725" s="350"/>
      <c r="D4725" s="350"/>
      <c r="E4725" s="350"/>
      <c r="F4725" s="350"/>
      <c r="G4725" s="350"/>
      <c r="H4725" s="350"/>
      <c r="I4725" s="350"/>
      <c r="J4725" s="350" t="str">
        <f t="array" ref="J4725">IF(C4725="","",
  IF(LEFT(C4725,4)="2025",
    IFERROR(VLOOKUP(C4725,{'2025'!B:B,'2025'!A:A},2,FALSE),""),
    IF(LEFT(C4725,4)="2026",
      IFERROR(VLOOKUP(C4725,{'2026'!B:B,'2026'!A:A},2,FALSE),""),
      ""
    )
  )
)</f>
        <v/>
      </c>
    </row>
    <row r="4726" ht="22.5" customHeight="1">
      <c r="A4726" s="350"/>
      <c r="B4726" s="350"/>
      <c r="C4726" s="350"/>
      <c r="D4726" s="350"/>
      <c r="E4726" s="350"/>
      <c r="F4726" s="350"/>
      <c r="G4726" s="350"/>
      <c r="H4726" s="350"/>
      <c r="I4726" s="350"/>
      <c r="J4726" s="350" t="str">
        <f t="array" ref="J4726">IF(C4726="","",
  IF(LEFT(C4726,4)="2025",
    IFERROR(VLOOKUP(C4726,{'2025'!B:B,'2025'!A:A},2,FALSE),""),
    IF(LEFT(C4726,4)="2026",
      IFERROR(VLOOKUP(C4726,{'2026'!B:B,'2026'!A:A},2,FALSE),""),
      ""
    )
  )
)</f>
        <v/>
      </c>
    </row>
    <row r="4727" ht="22.5" customHeight="1">
      <c r="A4727" s="350"/>
      <c r="B4727" s="350"/>
      <c r="C4727" s="350"/>
      <c r="D4727" s="350"/>
      <c r="E4727" s="350"/>
      <c r="F4727" s="350"/>
      <c r="G4727" s="350"/>
      <c r="H4727" s="350"/>
      <c r="I4727" s="350"/>
      <c r="J4727" s="350" t="str">
        <f t="array" ref="J4727">IF(C4727="","",
  IF(LEFT(C4727,4)="2025",
    IFERROR(VLOOKUP(C4727,{'2025'!B:B,'2025'!A:A},2,FALSE),""),
    IF(LEFT(C4727,4)="2026",
      IFERROR(VLOOKUP(C4727,{'2026'!B:B,'2026'!A:A},2,FALSE),""),
      ""
    )
  )
)</f>
        <v/>
      </c>
    </row>
    <row r="4728" ht="22.5" customHeight="1">
      <c r="A4728" s="350"/>
      <c r="B4728" s="350"/>
      <c r="C4728" s="350"/>
      <c r="D4728" s="350"/>
      <c r="E4728" s="350"/>
      <c r="F4728" s="350"/>
      <c r="G4728" s="350"/>
      <c r="H4728" s="350"/>
      <c r="I4728" s="350"/>
      <c r="J4728" s="350" t="str">
        <f t="array" ref="J4728">IF(C4728="","",
  IF(LEFT(C4728,4)="2025",
    IFERROR(VLOOKUP(C4728,{'2025'!B:B,'2025'!A:A},2,FALSE),""),
    IF(LEFT(C4728,4)="2026",
      IFERROR(VLOOKUP(C4728,{'2026'!B:B,'2026'!A:A},2,FALSE),""),
      ""
    )
  )
)</f>
        <v/>
      </c>
    </row>
    <row r="4729" ht="22.5" customHeight="1">
      <c r="A4729" s="350"/>
      <c r="B4729" s="350"/>
      <c r="C4729" s="350"/>
      <c r="D4729" s="350"/>
      <c r="E4729" s="350"/>
      <c r="F4729" s="350"/>
      <c r="G4729" s="350"/>
      <c r="H4729" s="350"/>
      <c r="I4729" s="350"/>
      <c r="J4729" s="350" t="str">
        <f t="array" ref="J4729">IF(C4729="","",
  IF(LEFT(C4729,4)="2025",
    IFERROR(VLOOKUP(C4729,{'2025'!B:B,'2025'!A:A},2,FALSE),""),
    IF(LEFT(C4729,4)="2026",
      IFERROR(VLOOKUP(C4729,{'2026'!B:B,'2026'!A:A},2,FALSE),""),
      ""
    )
  )
)</f>
        <v/>
      </c>
    </row>
    <row r="4730" ht="22.5" customHeight="1">
      <c r="A4730" s="350"/>
      <c r="B4730" s="350"/>
      <c r="C4730" s="350"/>
      <c r="D4730" s="350"/>
      <c r="E4730" s="350"/>
      <c r="F4730" s="350"/>
      <c r="G4730" s="350"/>
      <c r="H4730" s="350"/>
      <c r="I4730" s="350"/>
      <c r="J4730" s="350" t="str">
        <f t="array" ref="J4730">IF(C4730="","",
  IF(LEFT(C4730,4)="2025",
    IFERROR(VLOOKUP(C4730,{'2025'!B:B,'2025'!A:A},2,FALSE),""),
    IF(LEFT(C4730,4)="2026",
      IFERROR(VLOOKUP(C4730,{'2026'!B:B,'2026'!A:A},2,FALSE),""),
      ""
    )
  )
)</f>
        <v/>
      </c>
    </row>
    <row r="4731" ht="22.5" customHeight="1">
      <c r="A4731" s="350"/>
      <c r="B4731" s="350"/>
      <c r="C4731" s="350"/>
      <c r="D4731" s="350"/>
      <c r="E4731" s="350"/>
      <c r="F4731" s="350"/>
      <c r="G4731" s="350"/>
      <c r="H4731" s="350"/>
      <c r="I4731" s="350"/>
      <c r="J4731" s="350" t="str">
        <f t="array" ref="J4731">IF(C4731="","",
  IF(LEFT(C4731,4)="2025",
    IFERROR(VLOOKUP(C4731,{'2025'!B:B,'2025'!A:A},2,FALSE),""),
    IF(LEFT(C4731,4)="2026",
      IFERROR(VLOOKUP(C4731,{'2026'!B:B,'2026'!A:A},2,FALSE),""),
      ""
    )
  )
)</f>
        <v/>
      </c>
    </row>
    <row r="4732" ht="22.5" customHeight="1">
      <c r="A4732" s="350"/>
      <c r="B4732" s="350"/>
      <c r="C4732" s="350"/>
      <c r="D4732" s="350"/>
      <c r="E4732" s="350"/>
      <c r="F4732" s="350"/>
      <c r="G4732" s="350"/>
      <c r="H4732" s="350"/>
      <c r="I4732" s="350"/>
      <c r="J4732" s="350" t="str">
        <f t="array" ref="J4732">IF(C4732="","",
  IF(LEFT(C4732,4)="2025",
    IFERROR(VLOOKUP(C4732,{'2025'!B:B,'2025'!A:A},2,FALSE),""),
    IF(LEFT(C4732,4)="2026",
      IFERROR(VLOOKUP(C4732,{'2026'!B:B,'2026'!A:A},2,FALSE),""),
      ""
    )
  )
)</f>
        <v/>
      </c>
    </row>
    <row r="4733" ht="22.5" customHeight="1">
      <c r="A4733" s="350"/>
      <c r="B4733" s="350"/>
      <c r="C4733" s="350"/>
      <c r="D4733" s="350"/>
      <c r="E4733" s="350"/>
      <c r="F4733" s="350"/>
      <c r="G4733" s="350"/>
      <c r="H4733" s="350"/>
      <c r="I4733" s="350"/>
      <c r="J4733" s="350" t="str">
        <f t="array" ref="J4733">IF(C4733="","",
  IF(LEFT(C4733,4)="2025",
    IFERROR(VLOOKUP(C4733,{'2025'!B:B,'2025'!A:A},2,FALSE),""),
    IF(LEFT(C4733,4)="2026",
      IFERROR(VLOOKUP(C4733,{'2026'!B:B,'2026'!A:A},2,FALSE),""),
      ""
    )
  )
)</f>
        <v/>
      </c>
    </row>
    <row r="4734" ht="22.5" customHeight="1">
      <c r="A4734" s="350"/>
      <c r="B4734" s="350"/>
      <c r="C4734" s="350"/>
      <c r="D4734" s="350"/>
      <c r="E4734" s="350"/>
      <c r="F4734" s="350"/>
      <c r="G4734" s="350"/>
      <c r="H4734" s="350"/>
      <c r="I4734" s="350"/>
      <c r="J4734" s="350" t="str">
        <f t="array" ref="J4734">IF(C4734="","",
  IF(LEFT(C4734,4)="2025",
    IFERROR(VLOOKUP(C4734,{'2025'!B:B,'2025'!A:A},2,FALSE),""),
    IF(LEFT(C4734,4)="2026",
      IFERROR(VLOOKUP(C4734,{'2026'!B:B,'2026'!A:A},2,FALSE),""),
      ""
    )
  )
)</f>
        <v/>
      </c>
    </row>
    <row r="4735" ht="22.5" customHeight="1">
      <c r="A4735" s="350"/>
      <c r="B4735" s="350"/>
      <c r="C4735" s="350"/>
      <c r="D4735" s="350"/>
      <c r="E4735" s="350"/>
      <c r="F4735" s="350"/>
      <c r="G4735" s="350"/>
      <c r="H4735" s="350"/>
      <c r="I4735" s="350"/>
      <c r="J4735" s="350" t="str">
        <f t="array" ref="J4735">IF(C4735="","",
  IF(LEFT(C4735,4)="2025",
    IFERROR(VLOOKUP(C4735,{'2025'!B:B,'2025'!A:A},2,FALSE),""),
    IF(LEFT(C4735,4)="2026",
      IFERROR(VLOOKUP(C4735,{'2026'!B:B,'2026'!A:A},2,FALSE),""),
      ""
    )
  )
)</f>
        <v/>
      </c>
    </row>
    <row r="4736" ht="22.5" customHeight="1">
      <c r="A4736" s="350"/>
      <c r="B4736" s="350"/>
      <c r="C4736" s="350"/>
      <c r="D4736" s="350"/>
      <c r="E4736" s="350"/>
      <c r="F4736" s="350"/>
      <c r="G4736" s="350"/>
      <c r="H4736" s="350"/>
      <c r="I4736" s="350"/>
      <c r="J4736" s="350" t="str">
        <f t="array" ref="J4736">IF(C4736="","",
  IF(LEFT(C4736,4)="2025",
    IFERROR(VLOOKUP(C4736,{'2025'!B:B,'2025'!A:A},2,FALSE),""),
    IF(LEFT(C4736,4)="2026",
      IFERROR(VLOOKUP(C4736,{'2026'!B:B,'2026'!A:A},2,FALSE),""),
      ""
    )
  )
)</f>
        <v/>
      </c>
    </row>
    <row r="4737" ht="22.5" customHeight="1">
      <c r="A4737" s="350"/>
      <c r="B4737" s="350"/>
      <c r="C4737" s="350"/>
      <c r="D4737" s="350"/>
      <c r="E4737" s="350"/>
      <c r="F4737" s="350"/>
      <c r="G4737" s="350"/>
      <c r="H4737" s="350"/>
      <c r="I4737" s="350"/>
      <c r="J4737" s="350" t="str">
        <f t="array" ref="J4737">IF(C4737="","",
  IF(LEFT(C4737,4)="2025",
    IFERROR(VLOOKUP(C4737,{'2025'!B:B,'2025'!A:A},2,FALSE),""),
    IF(LEFT(C4737,4)="2026",
      IFERROR(VLOOKUP(C4737,{'2026'!B:B,'2026'!A:A},2,FALSE),""),
      ""
    )
  )
)</f>
        <v/>
      </c>
    </row>
    <row r="4738" ht="22.5" customHeight="1">
      <c r="A4738" s="350"/>
      <c r="B4738" s="350"/>
      <c r="C4738" s="350"/>
      <c r="D4738" s="350"/>
      <c r="E4738" s="350"/>
      <c r="F4738" s="350"/>
      <c r="G4738" s="350"/>
      <c r="H4738" s="350"/>
      <c r="I4738" s="350"/>
      <c r="J4738" s="350" t="str">
        <f t="array" ref="J4738">IF(C4738="","",
  IF(LEFT(C4738,4)="2025",
    IFERROR(VLOOKUP(C4738,{'2025'!B:B,'2025'!A:A},2,FALSE),""),
    IF(LEFT(C4738,4)="2026",
      IFERROR(VLOOKUP(C4738,{'2026'!B:B,'2026'!A:A},2,FALSE),""),
      ""
    )
  )
)</f>
        <v/>
      </c>
    </row>
    <row r="4739" ht="22.5" customHeight="1">
      <c r="A4739" s="350"/>
      <c r="B4739" s="350"/>
      <c r="C4739" s="350"/>
      <c r="D4739" s="350"/>
      <c r="E4739" s="350"/>
      <c r="F4739" s="350"/>
      <c r="G4739" s="350"/>
      <c r="H4739" s="350"/>
      <c r="I4739" s="350"/>
      <c r="J4739" s="350" t="str">
        <f t="array" ref="J4739">IF(C4739="","",
  IF(LEFT(C4739,4)="2025",
    IFERROR(VLOOKUP(C4739,{'2025'!B:B,'2025'!A:A},2,FALSE),""),
    IF(LEFT(C4739,4)="2026",
      IFERROR(VLOOKUP(C4739,{'2026'!B:B,'2026'!A:A},2,FALSE),""),
      ""
    )
  )
)</f>
        <v/>
      </c>
    </row>
    <row r="4740" ht="22.5" customHeight="1">
      <c r="A4740" s="350"/>
      <c r="B4740" s="350"/>
      <c r="C4740" s="350"/>
      <c r="D4740" s="350"/>
      <c r="E4740" s="350"/>
      <c r="F4740" s="350"/>
      <c r="G4740" s="350"/>
      <c r="H4740" s="350"/>
      <c r="I4740" s="350"/>
      <c r="J4740" s="350" t="str">
        <f t="array" ref="J4740">IF(C4740="","",
  IF(LEFT(C4740,4)="2025",
    IFERROR(VLOOKUP(C4740,{'2025'!B:B,'2025'!A:A},2,FALSE),""),
    IF(LEFT(C4740,4)="2026",
      IFERROR(VLOOKUP(C4740,{'2026'!B:B,'2026'!A:A},2,FALSE),""),
      ""
    )
  )
)</f>
        <v/>
      </c>
    </row>
    <row r="4741" ht="22.5" customHeight="1">
      <c r="A4741" s="350"/>
      <c r="B4741" s="350"/>
      <c r="C4741" s="350"/>
      <c r="D4741" s="350"/>
      <c r="E4741" s="350"/>
      <c r="F4741" s="350"/>
      <c r="G4741" s="350"/>
      <c r="H4741" s="350"/>
      <c r="I4741" s="350"/>
      <c r="J4741" s="350" t="str">
        <f t="array" ref="J4741">IF(C4741="","",
  IF(LEFT(C4741,4)="2025",
    IFERROR(VLOOKUP(C4741,{'2025'!B:B,'2025'!A:A},2,FALSE),""),
    IF(LEFT(C4741,4)="2026",
      IFERROR(VLOOKUP(C4741,{'2026'!B:B,'2026'!A:A},2,FALSE),""),
      ""
    )
  )
)</f>
        <v/>
      </c>
    </row>
    <row r="4742" ht="22.5" customHeight="1">
      <c r="A4742" s="350"/>
      <c r="B4742" s="350"/>
      <c r="C4742" s="350"/>
      <c r="D4742" s="350"/>
      <c r="E4742" s="350"/>
      <c r="F4742" s="350"/>
      <c r="G4742" s="350"/>
      <c r="H4742" s="350"/>
      <c r="I4742" s="350"/>
      <c r="J4742" s="350" t="str">
        <f t="array" ref="J4742">IF(C4742="","",
  IF(LEFT(C4742,4)="2025",
    IFERROR(VLOOKUP(C4742,{'2025'!B:B,'2025'!A:A},2,FALSE),""),
    IF(LEFT(C4742,4)="2026",
      IFERROR(VLOOKUP(C4742,{'2026'!B:B,'2026'!A:A},2,FALSE),""),
      ""
    )
  )
)</f>
        <v/>
      </c>
    </row>
    <row r="4743" ht="22.5" customHeight="1">
      <c r="A4743" s="350"/>
      <c r="B4743" s="350"/>
      <c r="C4743" s="350"/>
      <c r="D4743" s="350"/>
      <c r="E4743" s="350"/>
      <c r="F4743" s="350"/>
      <c r="G4743" s="350"/>
      <c r="H4743" s="350"/>
      <c r="I4743" s="350"/>
      <c r="J4743" s="350" t="str">
        <f t="array" ref="J4743">IF(C4743="","",
  IF(LEFT(C4743,4)="2025",
    IFERROR(VLOOKUP(C4743,{'2025'!B:B,'2025'!A:A},2,FALSE),""),
    IF(LEFT(C4743,4)="2026",
      IFERROR(VLOOKUP(C4743,{'2026'!B:B,'2026'!A:A},2,FALSE),""),
      ""
    )
  )
)</f>
        <v/>
      </c>
    </row>
    <row r="4744" ht="22.5" customHeight="1">
      <c r="A4744" s="350"/>
      <c r="B4744" s="350"/>
      <c r="C4744" s="350"/>
      <c r="D4744" s="350"/>
      <c r="E4744" s="350"/>
      <c r="F4744" s="350"/>
      <c r="G4744" s="350"/>
      <c r="H4744" s="350"/>
      <c r="I4744" s="350"/>
      <c r="J4744" s="350" t="str">
        <f t="array" ref="J4744">IF(C4744="","",
  IF(LEFT(C4744,4)="2025",
    IFERROR(VLOOKUP(C4744,{'2025'!B:B,'2025'!A:A},2,FALSE),""),
    IF(LEFT(C4744,4)="2026",
      IFERROR(VLOOKUP(C4744,{'2026'!B:B,'2026'!A:A},2,FALSE),""),
      ""
    )
  )
)</f>
        <v/>
      </c>
    </row>
    <row r="4745" ht="22.5" customHeight="1">
      <c r="A4745" s="350"/>
      <c r="B4745" s="350"/>
      <c r="C4745" s="350"/>
      <c r="D4745" s="350"/>
      <c r="E4745" s="350"/>
      <c r="F4745" s="350"/>
      <c r="G4745" s="350"/>
      <c r="H4745" s="350"/>
      <c r="I4745" s="350"/>
      <c r="J4745" s="350" t="str">
        <f t="array" ref="J4745">IF(C4745="","",
  IF(LEFT(C4745,4)="2025",
    IFERROR(VLOOKUP(C4745,{'2025'!B:B,'2025'!A:A},2,FALSE),""),
    IF(LEFT(C4745,4)="2026",
      IFERROR(VLOOKUP(C4745,{'2026'!B:B,'2026'!A:A},2,FALSE),""),
      ""
    )
  )
)</f>
        <v/>
      </c>
    </row>
    <row r="4746" ht="22.5" customHeight="1">
      <c r="A4746" s="350"/>
      <c r="B4746" s="350"/>
      <c r="C4746" s="350"/>
      <c r="D4746" s="350"/>
      <c r="E4746" s="350"/>
      <c r="F4746" s="350"/>
      <c r="G4746" s="350"/>
      <c r="H4746" s="350"/>
      <c r="I4746" s="350"/>
      <c r="J4746" s="350" t="str">
        <f t="array" ref="J4746">IF(C4746="","",
  IF(LEFT(C4746,4)="2025",
    IFERROR(VLOOKUP(C4746,{'2025'!B:B,'2025'!A:A},2,FALSE),""),
    IF(LEFT(C4746,4)="2026",
      IFERROR(VLOOKUP(C4746,{'2026'!B:B,'2026'!A:A},2,FALSE),""),
      ""
    )
  )
)</f>
        <v/>
      </c>
    </row>
    <row r="4747" ht="22.5" customHeight="1">
      <c r="A4747" s="350"/>
      <c r="B4747" s="350"/>
      <c r="C4747" s="350"/>
      <c r="D4747" s="350"/>
      <c r="E4747" s="350"/>
      <c r="F4747" s="350"/>
      <c r="G4747" s="350"/>
      <c r="H4747" s="350"/>
      <c r="I4747" s="350"/>
      <c r="J4747" s="350" t="str">
        <f t="array" ref="J4747">IF(C4747="","",
  IF(LEFT(C4747,4)="2025",
    IFERROR(VLOOKUP(C4747,{'2025'!B:B,'2025'!A:A},2,FALSE),""),
    IF(LEFT(C4747,4)="2026",
      IFERROR(VLOOKUP(C4747,{'2026'!B:B,'2026'!A:A},2,FALSE),""),
      ""
    )
  )
)</f>
        <v/>
      </c>
    </row>
    <row r="4748" ht="22.5" customHeight="1">
      <c r="A4748" s="350"/>
      <c r="B4748" s="350"/>
      <c r="C4748" s="350"/>
      <c r="D4748" s="350"/>
      <c r="E4748" s="350"/>
      <c r="F4748" s="350"/>
      <c r="G4748" s="350"/>
      <c r="H4748" s="350"/>
      <c r="I4748" s="350"/>
      <c r="J4748" s="350" t="str">
        <f t="array" ref="J4748">IF(C4748="","",
  IF(LEFT(C4748,4)="2025",
    IFERROR(VLOOKUP(C4748,{'2025'!B:B,'2025'!A:A},2,FALSE),""),
    IF(LEFT(C4748,4)="2026",
      IFERROR(VLOOKUP(C4748,{'2026'!B:B,'2026'!A:A},2,FALSE),""),
      ""
    )
  )
)</f>
        <v/>
      </c>
    </row>
    <row r="4749" ht="22.5" customHeight="1">
      <c r="A4749" s="350"/>
      <c r="B4749" s="350"/>
      <c r="C4749" s="350"/>
      <c r="D4749" s="350"/>
      <c r="E4749" s="350"/>
      <c r="F4749" s="350"/>
      <c r="G4749" s="350"/>
      <c r="H4749" s="350"/>
      <c r="I4749" s="350"/>
      <c r="J4749" s="350" t="str">
        <f t="array" ref="J4749">IF(C4749="","",
  IF(LEFT(C4749,4)="2025",
    IFERROR(VLOOKUP(C4749,{'2025'!B:B,'2025'!A:A},2,FALSE),""),
    IF(LEFT(C4749,4)="2026",
      IFERROR(VLOOKUP(C4749,{'2026'!B:B,'2026'!A:A},2,FALSE),""),
      ""
    )
  )
)</f>
        <v/>
      </c>
    </row>
    <row r="4750" ht="22.5" customHeight="1">
      <c r="A4750" s="350"/>
      <c r="B4750" s="350"/>
      <c r="C4750" s="350"/>
      <c r="D4750" s="350"/>
      <c r="E4750" s="350"/>
      <c r="F4750" s="350"/>
      <c r="G4750" s="350"/>
      <c r="H4750" s="350"/>
      <c r="I4750" s="350"/>
      <c r="J4750" s="350" t="str">
        <f t="array" ref="J4750">IF(C4750="","",
  IF(LEFT(C4750,4)="2025",
    IFERROR(VLOOKUP(C4750,{'2025'!B:B,'2025'!A:A},2,FALSE),""),
    IF(LEFT(C4750,4)="2026",
      IFERROR(VLOOKUP(C4750,{'2026'!B:B,'2026'!A:A},2,FALSE),""),
      ""
    )
  )
)</f>
        <v/>
      </c>
    </row>
    <row r="4751" ht="22.5" customHeight="1">
      <c r="A4751" s="350"/>
      <c r="B4751" s="350"/>
      <c r="C4751" s="350"/>
      <c r="D4751" s="350"/>
      <c r="E4751" s="350"/>
      <c r="F4751" s="350"/>
      <c r="G4751" s="350"/>
      <c r="H4751" s="350"/>
      <c r="I4751" s="350"/>
      <c r="J4751" s="350" t="str">
        <f t="array" ref="J4751">IF(C4751="","",
  IF(LEFT(C4751,4)="2025",
    IFERROR(VLOOKUP(C4751,{'2025'!B:B,'2025'!A:A},2,FALSE),""),
    IF(LEFT(C4751,4)="2026",
      IFERROR(VLOOKUP(C4751,{'2026'!B:B,'2026'!A:A},2,FALSE),""),
      ""
    )
  )
)</f>
        <v/>
      </c>
    </row>
    <row r="4752" ht="22.5" customHeight="1">
      <c r="A4752" s="350"/>
      <c r="B4752" s="350"/>
      <c r="C4752" s="350"/>
      <c r="D4752" s="350"/>
      <c r="E4752" s="350"/>
      <c r="F4752" s="350"/>
      <c r="G4752" s="350"/>
      <c r="H4752" s="350"/>
      <c r="I4752" s="350"/>
      <c r="J4752" s="350" t="str">
        <f t="array" ref="J4752">IF(C4752="","",
  IF(LEFT(C4752,4)="2025",
    IFERROR(VLOOKUP(C4752,{'2025'!B:B,'2025'!A:A},2,FALSE),""),
    IF(LEFT(C4752,4)="2026",
      IFERROR(VLOOKUP(C4752,{'2026'!B:B,'2026'!A:A},2,FALSE),""),
      ""
    )
  )
)</f>
        <v/>
      </c>
    </row>
    <row r="4753" ht="22.5" customHeight="1">
      <c r="A4753" s="350"/>
      <c r="B4753" s="350"/>
      <c r="C4753" s="350"/>
      <c r="D4753" s="350"/>
      <c r="E4753" s="350"/>
      <c r="F4753" s="350"/>
      <c r="G4753" s="350"/>
      <c r="H4753" s="350"/>
      <c r="I4753" s="350"/>
      <c r="J4753" s="350" t="str">
        <f t="array" ref="J4753">IF(C4753="","",
  IF(LEFT(C4753,4)="2025",
    IFERROR(VLOOKUP(C4753,{'2025'!B:B,'2025'!A:A},2,FALSE),""),
    IF(LEFT(C4753,4)="2026",
      IFERROR(VLOOKUP(C4753,{'2026'!B:B,'2026'!A:A},2,FALSE),""),
      ""
    )
  )
)</f>
        <v/>
      </c>
    </row>
    <row r="4754" ht="22.5" customHeight="1">
      <c r="A4754" s="350"/>
      <c r="B4754" s="350"/>
      <c r="C4754" s="350"/>
      <c r="D4754" s="350"/>
      <c r="E4754" s="350"/>
      <c r="F4754" s="350"/>
      <c r="G4754" s="350"/>
      <c r="H4754" s="350"/>
      <c r="I4754" s="350"/>
      <c r="J4754" s="350" t="str">
        <f t="array" ref="J4754">IF(C4754="","",
  IF(LEFT(C4754,4)="2025",
    IFERROR(VLOOKUP(C4754,{'2025'!B:B,'2025'!A:A},2,FALSE),""),
    IF(LEFT(C4754,4)="2026",
      IFERROR(VLOOKUP(C4754,{'2026'!B:B,'2026'!A:A},2,FALSE),""),
      ""
    )
  )
)</f>
        <v/>
      </c>
    </row>
    <row r="4755" ht="22.5" customHeight="1">
      <c r="A4755" s="350"/>
      <c r="B4755" s="350"/>
      <c r="C4755" s="350"/>
      <c r="D4755" s="350"/>
      <c r="E4755" s="350"/>
      <c r="F4755" s="350"/>
      <c r="G4755" s="350"/>
      <c r="H4755" s="350"/>
      <c r="I4755" s="350"/>
      <c r="J4755" s="350" t="str">
        <f t="array" ref="J4755">IF(C4755="","",
  IF(LEFT(C4755,4)="2025",
    IFERROR(VLOOKUP(C4755,{'2025'!B:B,'2025'!A:A},2,FALSE),""),
    IF(LEFT(C4755,4)="2026",
      IFERROR(VLOOKUP(C4755,{'2026'!B:B,'2026'!A:A},2,FALSE),""),
      ""
    )
  )
)</f>
        <v/>
      </c>
    </row>
    <row r="4756" ht="22.5" customHeight="1">
      <c r="A4756" s="350"/>
      <c r="B4756" s="350"/>
      <c r="C4756" s="350"/>
      <c r="D4756" s="350"/>
      <c r="E4756" s="350"/>
      <c r="F4756" s="350"/>
      <c r="G4756" s="350"/>
      <c r="H4756" s="350"/>
      <c r="I4756" s="350"/>
      <c r="J4756" s="350" t="str">
        <f t="array" ref="J4756">IF(C4756="","",
  IF(LEFT(C4756,4)="2025",
    IFERROR(VLOOKUP(C4756,{'2025'!B:B,'2025'!A:A},2,FALSE),""),
    IF(LEFT(C4756,4)="2026",
      IFERROR(VLOOKUP(C4756,{'2026'!B:B,'2026'!A:A},2,FALSE),""),
      ""
    )
  )
)</f>
        <v/>
      </c>
    </row>
    <row r="4757" ht="22.5" customHeight="1">
      <c r="A4757" s="350"/>
      <c r="B4757" s="350"/>
      <c r="C4757" s="350"/>
      <c r="D4757" s="350"/>
      <c r="E4757" s="350"/>
      <c r="F4757" s="350"/>
      <c r="G4757" s="350"/>
      <c r="H4757" s="350"/>
      <c r="I4757" s="350"/>
      <c r="J4757" s="350" t="str">
        <f t="array" ref="J4757">IF(C4757="","",
  IF(LEFT(C4757,4)="2025",
    IFERROR(VLOOKUP(C4757,{'2025'!B:B,'2025'!A:A},2,FALSE),""),
    IF(LEFT(C4757,4)="2026",
      IFERROR(VLOOKUP(C4757,{'2026'!B:B,'2026'!A:A},2,FALSE),""),
      ""
    )
  )
)</f>
        <v/>
      </c>
    </row>
    <row r="4758" ht="22.5" customHeight="1">
      <c r="A4758" s="350"/>
      <c r="B4758" s="350"/>
      <c r="C4758" s="350"/>
      <c r="D4758" s="350"/>
      <c r="E4758" s="350"/>
      <c r="F4758" s="350"/>
      <c r="G4758" s="350"/>
      <c r="H4758" s="350"/>
      <c r="I4758" s="350"/>
      <c r="J4758" s="350" t="str">
        <f t="array" ref="J4758">IF(C4758="","",
  IF(LEFT(C4758,4)="2025",
    IFERROR(VLOOKUP(C4758,{'2025'!B:B,'2025'!A:A},2,FALSE),""),
    IF(LEFT(C4758,4)="2026",
      IFERROR(VLOOKUP(C4758,{'2026'!B:B,'2026'!A:A},2,FALSE),""),
      ""
    )
  )
)</f>
        <v/>
      </c>
    </row>
    <row r="4759" ht="22.5" customHeight="1">
      <c r="A4759" s="350"/>
      <c r="B4759" s="350"/>
      <c r="C4759" s="350"/>
      <c r="D4759" s="350"/>
      <c r="E4759" s="350"/>
      <c r="F4759" s="350"/>
      <c r="G4759" s="350"/>
      <c r="H4759" s="350"/>
      <c r="I4759" s="350"/>
      <c r="J4759" s="350" t="str">
        <f t="array" ref="J4759">IF(C4759="","",
  IF(LEFT(C4759,4)="2025",
    IFERROR(VLOOKUP(C4759,{'2025'!B:B,'2025'!A:A},2,FALSE),""),
    IF(LEFT(C4759,4)="2026",
      IFERROR(VLOOKUP(C4759,{'2026'!B:B,'2026'!A:A},2,FALSE),""),
      ""
    )
  )
)</f>
        <v/>
      </c>
    </row>
    <row r="4760" ht="22.5" customHeight="1">
      <c r="A4760" s="350"/>
      <c r="B4760" s="350"/>
      <c r="C4760" s="350"/>
      <c r="D4760" s="350"/>
      <c r="E4760" s="350"/>
      <c r="F4760" s="350"/>
      <c r="G4760" s="350"/>
      <c r="H4760" s="350"/>
      <c r="I4760" s="350"/>
      <c r="J4760" s="350" t="str">
        <f t="array" ref="J4760">IF(C4760="","",
  IF(LEFT(C4760,4)="2025",
    IFERROR(VLOOKUP(C4760,{'2025'!B:B,'2025'!A:A},2,FALSE),""),
    IF(LEFT(C4760,4)="2026",
      IFERROR(VLOOKUP(C4760,{'2026'!B:B,'2026'!A:A},2,FALSE),""),
      ""
    )
  )
)</f>
        <v/>
      </c>
    </row>
    <row r="4761" ht="22.5" customHeight="1">
      <c r="A4761" s="350"/>
      <c r="B4761" s="350"/>
      <c r="C4761" s="350"/>
      <c r="D4761" s="350"/>
      <c r="E4761" s="350"/>
      <c r="F4761" s="350"/>
      <c r="G4761" s="350"/>
      <c r="H4761" s="350"/>
      <c r="I4761" s="350"/>
      <c r="J4761" s="350" t="str">
        <f t="array" ref="J4761">IF(C4761="","",
  IF(LEFT(C4761,4)="2025",
    IFERROR(VLOOKUP(C4761,{'2025'!B:B,'2025'!A:A},2,FALSE),""),
    IF(LEFT(C4761,4)="2026",
      IFERROR(VLOOKUP(C4761,{'2026'!B:B,'2026'!A:A},2,FALSE),""),
      ""
    )
  )
)</f>
        <v/>
      </c>
    </row>
    <row r="4762" ht="22.5" customHeight="1">
      <c r="A4762" s="350"/>
      <c r="B4762" s="350"/>
      <c r="C4762" s="350"/>
      <c r="D4762" s="350"/>
      <c r="E4762" s="350"/>
      <c r="F4762" s="350"/>
      <c r="G4762" s="350"/>
      <c r="H4762" s="350"/>
      <c r="I4762" s="350"/>
      <c r="J4762" s="350" t="str">
        <f t="array" ref="J4762">IF(C4762="","",
  IF(LEFT(C4762,4)="2025",
    IFERROR(VLOOKUP(C4762,{'2025'!B:B,'2025'!A:A},2,FALSE),""),
    IF(LEFT(C4762,4)="2026",
      IFERROR(VLOOKUP(C4762,{'2026'!B:B,'2026'!A:A},2,FALSE),""),
      ""
    )
  )
)</f>
        <v/>
      </c>
    </row>
    <row r="4763" ht="22.5" customHeight="1">
      <c r="A4763" s="350"/>
      <c r="B4763" s="350"/>
      <c r="C4763" s="350"/>
      <c r="D4763" s="350"/>
      <c r="E4763" s="350"/>
      <c r="F4763" s="350"/>
      <c r="G4763" s="350"/>
      <c r="H4763" s="350"/>
      <c r="I4763" s="350"/>
      <c r="J4763" s="350" t="str">
        <f t="array" ref="J4763">IF(C4763="","",
  IF(LEFT(C4763,4)="2025",
    IFERROR(VLOOKUP(C4763,{'2025'!B:B,'2025'!A:A},2,FALSE),""),
    IF(LEFT(C4763,4)="2026",
      IFERROR(VLOOKUP(C4763,{'2026'!B:B,'2026'!A:A},2,FALSE),""),
      ""
    )
  )
)</f>
        <v/>
      </c>
    </row>
    <row r="4764" ht="22.5" customHeight="1">
      <c r="A4764" s="350"/>
      <c r="B4764" s="350"/>
      <c r="C4764" s="350"/>
      <c r="D4764" s="350"/>
      <c r="E4764" s="350"/>
      <c r="F4764" s="350"/>
      <c r="G4764" s="350"/>
      <c r="H4764" s="350"/>
      <c r="I4764" s="350"/>
      <c r="J4764" s="350" t="str">
        <f t="array" ref="J4764">IF(C4764="","",
  IF(LEFT(C4764,4)="2025",
    IFERROR(VLOOKUP(C4764,{'2025'!B:B,'2025'!A:A},2,FALSE),""),
    IF(LEFT(C4764,4)="2026",
      IFERROR(VLOOKUP(C4764,{'2026'!B:B,'2026'!A:A},2,FALSE),""),
      ""
    )
  )
)</f>
        <v/>
      </c>
    </row>
    <row r="4765" ht="22.5" customHeight="1">
      <c r="A4765" s="350"/>
      <c r="B4765" s="350"/>
      <c r="C4765" s="350"/>
      <c r="D4765" s="350"/>
      <c r="E4765" s="350"/>
      <c r="F4765" s="350"/>
      <c r="G4765" s="350"/>
      <c r="H4765" s="350"/>
      <c r="I4765" s="350"/>
      <c r="J4765" s="350" t="str">
        <f t="array" ref="J4765">IF(C4765="","",
  IF(LEFT(C4765,4)="2025",
    IFERROR(VLOOKUP(C4765,{'2025'!B:B,'2025'!A:A},2,FALSE),""),
    IF(LEFT(C4765,4)="2026",
      IFERROR(VLOOKUP(C4765,{'2026'!B:B,'2026'!A:A},2,FALSE),""),
      ""
    )
  )
)</f>
        <v/>
      </c>
    </row>
    <row r="4766" ht="22.5" customHeight="1">
      <c r="A4766" s="350"/>
      <c r="B4766" s="350"/>
      <c r="C4766" s="350"/>
      <c r="D4766" s="350"/>
      <c r="E4766" s="350"/>
      <c r="F4766" s="350"/>
      <c r="G4766" s="350"/>
      <c r="H4766" s="350"/>
      <c r="I4766" s="350"/>
      <c r="J4766" s="350" t="str">
        <f t="array" ref="J4766">IF(C4766="","",
  IF(LEFT(C4766,4)="2025",
    IFERROR(VLOOKUP(C4766,{'2025'!B:B,'2025'!A:A},2,FALSE),""),
    IF(LEFT(C4766,4)="2026",
      IFERROR(VLOOKUP(C4766,{'2026'!B:B,'2026'!A:A},2,FALSE),""),
      ""
    )
  )
)</f>
        <v/>
      </c>
    </row>
    <row r="4767" ht="22.5" customHeight="1">
      <c r="A4767" s="350"/>
      <c r="B4767" s="350"/>
      <c r="C4767" s="350"/>
      <c r="D4767" s="350"/>
      <c r="E4767" s="350"/>
      <c r="F4767" s="350"/>
      <c r="G4767" s="350"/>
      <c r="H4767" s="350"/>
      <c r="I4767" s="350"/>
      <c r="J4767" s="350" t="str">
        <f t="array" ref="J4767">IF(C4767="","",
  IF(LEFT(C4767,4)="2025",
    IFERROR(VLOOKUP(C4767,{'2025'!B:B,'2025'!A:A},2,FALSE),""),
    IF(LEFT(C4767,4)="2026",
      IFERROR(VLOOKUP(C4767,{'2026'!B:B,'2026'!A:A},2,FALSE),""),
      ""
    )
  )
)</f>
        <v/>
      </c>
    </row>
    <row r="4768" ht="22.5" customHeight="1">
      <c r="A4768" s="350"/>
      <c r="B4768" s="350"/>
      <c r="C4768" s="350"/>
      <c r="D4768" s="350"/>
      <c r="E4768" s="350"/>
      <c r="F4768" s="350"/>
      <c r="G4768" s="350"/>
      <c r="H4768" s="350"/>
      <c r="I4768" s="350"/>
      <c r="J4768" s="350" t="str">
        <f t="array" ref="J4768">IF(C4768="","",
  IF(LEFT(C4768,4)="2025",
    IFERROR(VLOOKUP(C4768,{'2025'!B:B,'2025'!A:A},2,FALSE),""),
    IF(LEFT(C4768,4)="2026",
      IFERROR(VLOOKUP(C4768,{'2026'!B:B,'2026'!A:A},2,FALSE),""),
      ""
    )
  )
)</f>
        <v/>
      </c>
    </row>
    <row r="4769" ht="22.5" customHeight="1">
      <c r="A4769" s="350"/>
      <c r="B4769" s="350"/>
      <c r="C4769" s="350"/>
      <c r="D4769" s="350"/>
      <c r="E4769" s="350"/>
      <c r="F4769" s="350"/>
      <c r="G4769" s="350"/>
      <c r="H4769" s="350"/>
      <c r="I4769" s="350"/>
      <c r="J4769" s="350" t="str">
        <f t="array" ref="J4769">IF(C4769="","",
  IF(LEFT(C4769,4)="2025",
    IFERROR(VLOOKUP(C4769,{'2025'!B:B,'2025'!A:A},2,FALSE),""),
    IF(LEFT(C4769,4)="2026",
      IFERROR(VLOOKUP(C4769,{'2026'!B:B,'2026'!A:A},2,FALSE),""),
      ""
    )
  )
)</f>
        <v/>
      </c>
    </row>
    <row r="4770" ht="22.5" customHeight="1">
      <c r="A4770" s="350"/>
      <c r="B4770" s="350"/>
      <c r="C4770" s="350"/>
      <c r="D4770" s="350"/>
      <c r="E4770" s="350"/>
      <c r="F4770" s="350"/>
      <c r="G4770" s="350"/>
      <c r="H4770" s="350"/>
      <c r="I4770" s="350"/>
      <c r="J4770" s="350" t="str">
        <f t="array" ref="J4770">IF(C4770="","",
  IF(LEFT(C4770,4)="2025",
    IFERROR(VLOOKUP(C4770,{'2025'!B:B,'2025'!A:A},2,FALSE),""),
    IF(LEFT(C4770,4)="2026",
      IFERROR(VLOOKUP(C4770,{'2026'!B:B,'2026'!A:A},2,FALSE),""),
      ""
    )
  )
)</f>
        <v/>
      </c>
    </row>
    <row r="4771" ht="22.5" customHeight="1">
      <c r="A4771" s="350"/>
      <c r="B4771" s="350"/>
      <c r="C4771" s="350"/>
      <c r="D4771" s="350"/>
      <c r="E4771" s="350"/>
      <c r="F4771" s="350"/>
      <c r="G4771" s="350"/>
      <c r="H4771" s="350"/>
      <c r="I4771" s="350"/>
      <c r="J4771" s="350" t="str">
        <f t="array" ref="J4771">IF(C4771="","",
  IF(LEFT(C4771,4)="2025",
    IFERROR(VLOOKUP(C4771,{'2025'!B:B,'2025'!A:A},2,FALSE),""),
    IF(LEFT(C4771,4)="2026",
      IFERROR(VLOOKUP(C4771,{'2026'!B:B,'2026'!A:A},2,FALSE),""),
      ""
    )
  )
)</f>
        <v/>
      </c>
    </row>
    <row r="4772" ht="22.5" customHeight="1">
      <c r="A4772" s="350"/>
      <c r="B4772" s="350"/>
      <c r="C4772" s="350"/>
      <c r="D4772" s="350"/>
      <c r="E4772" s="350"/>
      <c r="F4772" s="350"/>
      <c r="G4772" s="350"/>
      <c r="H4772" s="350"/>
      <c r="I4772" s="350"/>
      <c r="J4772" s="350" t="str">
        <f t="array" ref="J4772">IF(C4772="","",
  IF(LEFT(C4772,4)="2025",
    IFERROR(VLOOKUP(C4772,{'2025'!B:B,'2025'!A:A},2,FALSE),""),
    IF(LEFT(C4772,4)="2026",
      IFERROR(VLOOKUP(C4772,{'2026'!B:B,'2026'!A:A},2,FALSE),""),
      ""
    )
  )
)</f>
        <v/>
      </c>
    </row>
    <row r="4773" ht="22.5" customHeight="1">
      <c r="A4773" s="350"/>
      <c r="B4773" s="350"/>
      <c r="C4773" s="350"/>
      <c r="D4773" s="350"/>
      <c r="E4773" s="350"/>
      <c r="F4773" s="350"/>
      <c r="G4773" s="350"/>
      <c r="H4773" s="350"/>
      <c r="I4773" s="350"/>
      <c r="J4773" s="350" t="str">
        <f t="array" ref="J4773">IF(C4773="","",
  IF(LEFT(C4773,4)="2025",
    IFERROR(VLOOKUP(C4773,{'2025'!B:B,'2025'!A:A},2,FALSE),""),
    IF(LEFT(C4773,4)="2026",
      IFERROR(VLOOKUP(C4773,{'2026'!B:B,'2026'!A:A},2,FALSE),""),
      ""
    )
  )
)</f>
        <v/>
      </c>
    </row>
    <row r="4774" ht="22.5" customHeight="1">
      <c r="A4774" s="350"/>
      <c r="B4774" s="350"/>
      <c r="C4774" s="350"/>
      <c r="D4774" s="350"/>
      <c r="E4774" s="350"/>
      <c r="F4774" s="350"/>
      <c r="G4774" s="350"/>
      <c r="H4774" s="350"/>
      <c r="I4774" s="350"/>
      <c r="J4774" s="350" t="str">
        <f t="array" ref="J4774">IF(C4774="","",
  IF(LEFT(C4774,4)="2025",
    IFERROR(VLOOKUP(C4774,{'2025'!B:B,'2025'!A:A},2,FALSE),""),
    IF(LEFT(C4774,4)="2026",
      IFERROR(VLOOKUP(C4774,{'2026'!B:B,'2026'!A:A},2,FALSE),""),
      ""
    )
  )
)</f>
        <v/>
      </c>
    </row>
    <row r="4775" ht="22.5" customHeight="1">
      <c r="A4775" s="350"/>
      <c r="B4775" s="350"/>
      <c r="C4775" s="350"/>
      <c r="D4775" s="350"/>
      <c r="E4775" s="350"/>
      <c r="F4775" s="350"/>
      <c r="G4775" s="350"/>
      <c r="H4775" s="350"/>
      <c r="I4775" s="350"/>
      <c r="J4775" s="350" t="str">
        <f t="array" ref="J4775">IF(C4775="","",
  IF(LEFT(C4775,4)="2025",
    IFERROR(VLOOKUP(C4775,{'2025'!B:B,'2025'!A:A},2,FALSE),""),
    IF(LEFT(C4775,4)="2026",
      IFERROR(VLOOKUP(C4775,{'2026'!B:B,'2026'!A:A},2,FALSE),""),
      ""
    )
  )
)</f>
        <v/>
      </c>
    </row>
    <row r="4776" ht="22.5" customHeight="1">
      <c r="A4776" s="350"/>
      <c r="B4776" s="350"/>
      <c r="C4776" s="350"/>
      <c r="D4776" s="350"/>
      <c r="E4776" s="350"/>
      <c r="F4776" s="350"/>
      <c r="G4776" s="350"/>
      <c r="H4776" s="350"/>
      <c r="I4776" s="350"/>
      <c r="J4776" s="350" t="str">
        <f t="array" ref="J4776">IF(C4776="","",
  IF(LEFT(C4776,4)="2025",
    IFERROR(VLOOKUP(C4776,{'2025'!B:B,'2025'!A:A},2,FALSE),""),
    IF(LEFT(C4776,4)="2026",
      IFERROR(VLOOKUP(C4776,{'2026'!B:B,'2026'!A:A},2,FALSE),""),
      ""
    )
  )
)</f>
        <v/>
      </c>
    </row>
    <row r="4777" ht="22.5" customHeight="1">
      <c r="A4777" s="350"/>
      <c r="B4777" s="350"/>
      <c r="C4777" s="350"/>
      <c r="D4777" s="350"/>
      <c r="E4777" s="350"/>
      <c r="F4777" s="350"/>
      <c r="G4777" s="350"/>
      <c r="H4777" s="350"/>
      <c r="I4777" s="350"/>
      <c r="J4777" s="350" t="str">
        <f t="array" ref="J4777">IF(C4777="","",
  IF(LEFT(C4777,4)="2025",
    IFERROR(VLOOKUP(C4777,{'2025'!B:B,'2025'!A:A},2,FALSE),""),
    IF(LEFT(C4777,4)="2026",
      IFERROR(VLOOKUP(C4777,{'2026'!B:B,'2026'!A:A},2,FALSE),""),
      ""
    )
  )
)</f>
        <v/>
      </c>
    </row>
    <row r="4778" ht="22.5" customHeight="1">
      <c r="A4778" s="350"/>
      <c r="B4778" s="350"/>
      <c r="C4778" s="350"/>
      <c r="D4778" s="350"/>
      <c r="E4778" s="350"/>
      <c r="F4778" s="350"/>
      <c r="G4778" s="350"/>
      <c r="H4778" s="350"/>
      <c r="I4778" s="350"/>
      <c r="J4778" s="350" t="str">
        <f t="array" ref="J4778">IF(C4778="","",
  IF(LEFT(C4778,4)="2025",
    IFERROR(VLOOKUP(C4778,{'2025'!B:B,'2025'!A:A},2,FALSE),""),
    IF(LEFT(C4778,4)="2026",
      IFERROR(VLOOKUP(C4778,{'2026'!B:B,'2026'!A:A},2,FALSE),""),
      ""
    )
  )
)</f>
        <v/>
      </c>
    </row>
    <row r="4779" ht="22.5" customHeight="1">
      <c r="A4779" s="350"/>
      <c r="B4779" s="350"/>
      <c r="C4779" s="350"/>
      <c r="D4779" s="350"/>
      <c r="E4779" s="350"/>
      <c r="F4779" s="350"/>
      <c r="G4779" s="350"/>
      <c r="H4779" s="350"/>
      <c r="I4779" s="350"/>
      <c r="J4779" s="350" t="str">
        <f t="array" ref="J4779">IF(C4779="","",
  IF(LEFT(C4779,4)="2025",
    IFERROR(VLOOKUP(C4779,{'2025'!B:B,'2025'!A:A},2,FALSE),""),
    IF(LEFT(C4779,4)="2026",
      IFERROR(VLOOKUP(C4779,{'2026'!B:B,'2026'!A:A},2,FALSE),""),
      ""
    )
  )
)</f>
        <v/>
      </c>
    </row>
    <row r="4780" ht="22.5" customHeight="1">
      <c r="A4780" s="350"/>
      <c r="B4780" s="350"/>
      <c r="C4780" s="350"/>
      <c r="D4780" s="350"/>
      <c r="E4780" s="350"/>
      <c r="F4780" s="350"/>
      <c r="G4780" s="350"/>
      <c r="H4780" s="350"/>
      <c r="I4780" s="350"/>
      <c r="J4780" s="350" t="str">
        <f t="array" ref="J4780">IF(C4780="","",
  IF(LEFT(C4780,4)="2025",
    IFERROR(VLOOKUP(C4780,{'2025'!B:B,'2025'!A:A},2,FALSE),""),
    IF(LEFT(C4780,4)="2026",
      IFERROR(VLOOKUP(C4780,{'2026'!B:B,'2026'!A:A},2,FALSE),""),
      ""
    )
  )
)</f>
        <v/>
      </c>
    </row>
    <row r="4781" ht="22.5" customHeight="1">
      <c r="A4781" s="350"/>
      <c r="B4781" s="350"/>
      <c r="C4781" s="350"/>
      <c r="D4781" s="350"/>
      <c r="E4781" s="350"/>
      <c r="F4781" s="350"/>
      <c r="G4781" s="350"/>
      <c r="H4781" s="350"/>
      <c r="I4781" s="350"/>
      <c r="J4781" s="350" t="str">
        <f t="array" ref="J4781">IF(C4781="","",
  IF(LEFT(C4781,4)="2025",
    IFERROR(VLOOKUP(C4781,{'2025'!B:B,'2025'!A:A},2,FALSE),""),
    IF(LEFT(C4781,4)="2026",
      IFERROR(VLOOKUP(C4781,{'2026'!B:B,'2026'!A:A},2,FALSE),""),
      ""
    )
  )
)</f>
        <v/>
      </c>
    </row>
    <row r="4782" ht="22.5" customHeight="1">
      <c r="A4782" s="350"/>
      <c r="B4782" s="350"/>
      <c r="C4782" s="350"/>
      <c r="D4782" s="350"/>
      <c r="E4782" s="350"/>
      <c r="F4782" s="350"/>
      <c r="G4782" s="350"/>
      <c r="H4782" s="350"/>
      <c r="I4782" s="350"/>
      <c r="J4782" s="350" t="str">
        <f t="array" ref="J4782">IF(C4782="","",
  IF(LEFT(C4782,4)="2025",
    IFERROR(VLOOKUP(C4782,{'2025'!B:B,'2025'!A:A},2,FALSE),""),
    IF(LEFT(C4782,4)="2026",
      IFERROR(VLOOKUP(C4782,{'2026'!B:B,'2026'!A:A},2,FALSE),""),
      ""
    )
  )
)</f>
        <v/>
      </c>
    </row>
    <row r="4783" ht="22.5" customHeight="1">
      <c r="A4783" s="350"/>
      <c r="B4783" s="350"/>
      <c r="C4783" s="350"/>
      <c r="D4783" s="350"/>
      <c r="E4783" s="350"/>
      <c r="F4783" s="350"/>
      <c r="G4783" s="350"/>
      <c r="H4783" s="350"/>
      <c r="I4783" s="350"/>
      <c r="J4783" s="350" t="str">
        <f t="array" ref="J4783">IF(C4783="","",
  IF(LEFT(C4783,4)="2025",
    IFERROR(VLOOKUP(C4783,{'2025'!B:B,'2025'!A:A},2,FALSE),""),
    IF(LEFT(C4783,4)="2026",
      IFERROR(VLOOKUP(C4783,{'2026'!B:B,'2026'!A:A},2,FALSE),""),
      ""
    )
  )
)</f>
        <v/>
      </c>
    </row>
    <row r="4784" ht="22.5" customHeight="1">
      <c r="A4784" s="350"/>
      <c r="B4784" s="350"/>
      <c r="C4784" s="350"/>
      <c r="D4784" s="350"/>
      <c r="E4784" s="350"/>
      <c r="F4784" s="350"/>
      <c r="G4784" s="350"/>
      <c r="H4784" s="350"/>
      <c r="I4784" s="350"/>
      <c r="J4784" s="350" t="str">
        <f t="array" ref="J4784">IF(C4784="","",
  IF(LEFT(C4784,4)="2025",
    IFERROR(VLOOKUP(C4784,{'2025'!B:B,'2025'!A:A},2,FALSE),""),
    IF(LEFT(C4784,4)="2026",
      IFERROR(VLOOKUP(C4784,{'2026'!B:B,'2026'!A:A},2,FALSE),""),
      ""
    )
  )
)</f>
        <v/>
      </c>
    </row>
    <row r="4785" ht="22.5" customHeight="1">
      <c r="A4785" s="350"/>
      <c r="B4785" s="350"/>
      <c r="C4785" s="350"/>
      <c r="D4785" s="350"/>
      <c r="E4785" s="350"/>
      <c r="F4785" s="350"/>
      <c r="G4785" s="350"/>
      <c r="H4785" s="350"/>
      <c r="I4785" s="350"/>
      <c r="J4785" s="350" t="str">
        <f t="array" ref="J4785">IF(C4785="","",
  IF(LEFT(C4785,4)="2025",
    IFERROR(VLOOKUP(C4785,{'2025'!B:B,'2025'!A:A},2,FALSE),""),
    IF(LEFT(C4785,4)="2026",
      IFERROR(VLOOKUP(C4785,{'2026'!B:B,'2026'!A:A},2,FALSE),""),
      ""
    )
  )
)</f>
        <v/>
      </c>
    </row>
    <row r="4786" ht="22.5" customHeight="1">
      <c r="A4786" s="350"/>
      <c r="B4786" s="350"/>
      <c r="C4786" s="350"/>
      <c r="D4786" s="350"/>
      <c r="E4786" s="350"/>
      <c r="F4786" s="350"/>
      <c r="G4786" s="350"/>
      <c r="H4786" s="350"/>
      <c r="I4786" s="350"/>
      <c r="J4786" s="350" t="str">
        <f t="array" ref="J4786">IF(C4786="","",
  IF(LEFT(C4786,4)="2025",
    IFERROR(VLOOKUP(C4786,{'2025'!B:B,'2025'!A:A},2,FALSE),""),
    IF(LEFT(C4786,4)="2026",
      IFERROR(VLOOKUP(C4786,{'2026'!B:B,'2026'!A:A},2,FALSE),""),
      ""
    )
  )
)</f>
        <v/>
      </c>
    </row>
    <row r="4787" ht="22.5" customHeight="1">
      <c r="A4787" s="350"/>
      <c r="B4787" s="350"/>
      <c r="C4787" s="350"/>
      <c r="D4787" s="350"/>
      <c r="E4787" s="350"/>
      <c r="F4787" s="350"/>
      <c r="G4787" s="350"/>
      <c r="H4787" s="350"/>
      <c r="I4787" s="350"/>
      <c r="J4787" s="350" t="str">
        <f t="array" ref="J4787">IF(C4787="","",
  IF(LEFT(C4787,4)="2025",
    IFERROR(VLOOKUP(C4787,{'2025'!B:B,'2025'!A:A},2,FALSE),""),
    IF(LEFT(C4787,4)="2026",
      IFERROR(VLOOKUP(C4787,{'2026'!B:B,'2026'!A:A},2,FALSE),""),
      ""
    )
  )
)</f>
        <v/>
      </c>
    </row>
    <row r="4788" ht="22.5" customHeight="1">
      <c r="A4788" s="350"/>
      <c r="B4788" s="350"/>
      <c r="C4788" s="350"/>
      <c r="D4788" s="350"/>
      <c r="E4788" s="350"/>
      <c r="F4788" s="350"/>
      <c r="G4788" s="350"/>
      <c r="H4788" s="350"/>
      <c r="I4788" s="350"/>
      <c r="J4788" s="350" t="str">
        <f t="array" ref="J4788">IF(C4788="","",
  IF(LEFT(C4788,4)="2025",
    IFERROR(VLOOKUP(C4788,{'2025'!B:B,'2025'!A:A},2,FALSE),""),
    IF(LEFT(C4788,4)="2026",
      IFERROR(VLOOKUP(C4788,{'2026'!B:B,'2026'!A:A},2,FALSE),""),
      ""
    )
  )
)</f>
        <v/>
      </c>
    </row>
    <row r="4789" ht="22.5" customHeight="1">
      <c r="A4789" s="350"/>
      <c r="B4789" s="350"/>
      <c r="C4789" s="350"/>
      <c r="D4789" s="350"/>
      <c r="E4789" s="350"/>
      <c r="F4789" s="350"/>
      <c r="G4789" s="350"/>
      <c r="H4789" s="350"/>
      <c r="I4789" s="350"/>
      <c r="J4789" s="350" t="str">
        <f t="array" ref="J4789">IF(C4789="","",
  IF(LEFT(C4789,4)="2025",
    IFERROR(VLOOKUP(C4789,{'2025'!B:B,'2025'!A:A},2,FALSE),""),
    IF(LEFT(C4789,4)="2026",
      IFERROR(VLOOKUP(C4789,{'2026'!B:B,'2026'!A:A},2,FALSE),""),
      ""
    )
  )
)</f>
        <v/>
      </c>
    </row>
    <row r="4790" ht="22.5" customHeight="1">
      <c r="A4790" s="350"/>
      <c r="B4790" s="350"/>
      <c r="C4790" s="350"/>
      <c r="D4790" s="350"/>
      <c r="E4790" s="350"/>
      <c r="F4790" s="350"/>
      <c r="G4790" s="350"/>
      <c r="H4790" s="350"/>
      <c r="I4790" s="350"/>
      <c r="J4790" s="350" t="str">
        <f t="array" ref="J4790">IF(C4790="","",
  IF(LEFT(C4790,4)="2025",
    IFERROR(VLOOKUP(C4790,{'2025'!B:B,'2025'!A:A},2,FALSE),""),
    IF(LEFT(C4790,4)="2026",
      IFERROR(VLOOKUP(C4790,{'2026'!B:B,'2026'!A:A},2,FALSE),""),
      ""
    )
  )
)</f>
        <v/>
      </c>
    </row>
    <row r="4791" ht="22.5" customHeight="1">
      <c r="A4791" s="350"/>
      <c r="B4791" s="350"/>
      <c r="C4791" s="350"/>
      <c r="D4791" s="350"/>
      <c r="E4791" s="350"/>
      <c r="F4791" s="350"/>
      <c r="G4791" s="350"/>
      <c r="H4791" s="350"/>
      <c r="I4791" s="350"/>
      <c r="J4791" s="350" t="str">
        <f t="array" ref="J4791">IF(C4791="","",
  IF(LEFT(C4791,4)="2025",
    IFERROR(VLOOKUP(C4791,{'2025'!B:B,'2025'!A:A},2,FALSE),""),
    IF(LEFT(C4791,4)="2026",
      IFERROR(VLOOKUP(C4791,{'2026'!B:B,'2026'!A:A},2,FALSE),""),
      ""
    )
  )
)</f>
        <v/>
      </c>
    </row>
    <row r="4792" ht="22.5" customHeight="1">
      <c r="A4792" s="350"/>
      <c r="B4792" s="350"/>
      <c r="C4792" s="350"/>
      <c r="D4792" s="350"/>
      <c r="E4792" s="350"/>
      <c r="F4792" s="350"/>
      <c r="G4792" s="350"/>
      <c r="H4792" s="350"/>
      <c r="I4792" s="350"/>
      <c r="J4792" s="350" t="str">
        <f t="array" ref="J4792">IF(C4792="","",
  IF(LEFT(C4792,4)="2025",
    IFERROR(VLOOKUP(C4792,{'2025'!B:B,'2025'!A:A},2,FALSE),""),
    IF(LEFT(C4792,4)="2026",
      IFERROR(VLOOKUP(C4792,{'2026'!B:B,'2026'!A:A},2,FALSE),""),
      ""
    )
  )
)</f>
        <v/>
      </c>
    </row>
    <row r="4793" ht="22.5" customHeight="1">
      <c r="A4793" s="350"/>
      <c r="B4793" s="350"/>
      <c r="C4793" s="350"/>
      <c r="D4793" s="350"/>
      <c r="E4793" s="350"/>
      <c r="F4793" s="350"/>
      <c r="G4793" s="350"/>
      <c r="H4793" s="350"/>
      <c r="I4793" s="350"/>
      <c r="J4793" s="350" t="str">
        <f t="array" ref="J4793">IF(C4793="","",
  IF(LEFT(C4793,4)="2025",
    IFERROR(VLOOKUP(C4793,{'2025'!B:B,'2025'!A:A},2,FALSE),""),
    IF(LEFT(C4793,4)="2026",
      IFERROR(VLOOKUP(C4793,{'2026'!B:B,'2026'!A:A},2,FALSE),""),
      ""
    )
  )
)</f>
        <v/>
      </c>
    </row>
    <row r="4794" ht="22.5" customHeight="1">
      <c r="A4794" s="350"/>
      <c r="B4794" s="350"/>
      <c r="C4794" s="350"/>
      <c r="D4794" s="350"/>
      <c r="E4794" s="350"/>
      <c r="F4794" s="350"/>
      <c r="G4794" s="350"/>
      <c r="H4794" s="350"/>
      <c r="I4794" s="350"/>
      <c r="J4794" s="350" t="str">
        <f t="array" ref="J4794">IF(C4794="","",
  IF(LEFT(C4794,4)="2025",
    IFERROR(VLOOKUP(C4794,{'2025'!B:B,'2025'!A:A},2,FALSE),""),
    IF(LEFT(C4794,4)="2026",
      IFERROR(VLOOKUP(C4794,{'2026'!B:B,'2026'!A:A},2,FALSE),""),
      ""
    )
  )
)</f>
        <v/>
      </c>
    </row>
    <row r="4795" ht="22.5" customHeight="1">
      <c r="A4795" s="350"/>
      <c r="B4795" s="350"/>
      <c r="C4795" s="350"/>
      <c r="D4795" s="350"/>
      <c r="E4795" s="350"/>
      <c r="F4795" s="350"/>
      <c r="G4795" s="350"/>
      <c r="H4795" s="350"/>
      <c r="I4795" s="350"/>
      <c r="J4795" s="350" t="str">
        <f t="array" ref="J4795">IF(C4795="","",
  IF(LEFT(C4795,4)="2025",
    IFERROR(VLOOKUP(C4795,{'2025'!B:B,'2025'!A:A},2,FALSE),""),
    IF(LEFT(C4795,4)="2026",
      IFERROR(VLOOKUP(C4795,{'2026'!B:B,'2026'!A:A},2,FALSE),""),
      ""
    )
  )
)</f>
        <v/>
      </c>
    </row>
    <row r="4796" ht="22.5" customHeight="1">
      <c r="A4796" s="350"/>
      <c r="B4796" s="350"/>
      <c r="C4796" s="350"/>
      <c r="D4796" s="350"/>
      <c r="E4796" s="350"/>
      <c r="F4796" s="350"/>
      <c r="G4796" s="350"/>
      <c r="H4796" s="350"/>
      <c r="I4796" s="350"/>
      <c r="J4796" s="350" t="str">
        <f t="array" ref="J4796">IF(C4796="","",
  IF(LEFT(C4796,4)="2025",
    IFERROR(VLOOKUP(C4796,{'2025'!B:B,'2025'!A:A},2,FALSE),""),
    IF(LEFT(C4796,4)="2026",
      IFERROR(VLOOKUP(C4796,{'2026'!B:B,'2026'!A:A},2,FALSE),""),
      ""
    )
  )
)</f>
        <v/>
      </c>
    </row>
    <row r="4797" ht="22.5" customHeight="1">
      <c r="A4797" s="350"/>
      <c r="B4797" s="350"/>
      <c r="C4797" s="350"/>
      <c r="D4797" s="350"/>
      <c r="E4797" s="350"/>
      <c r="F4797" s="350"/>
      <c r="G4797" s="350"/>
      <c r="H4797" s="350"/>
      <c r="I4797" s="350"/>
      <c r="J4797" s="350" t="str">
        <f t="array" ref="J4797">IF(C4797="","",
  IF(LEFT(C4797,4)="2025",
    IFERROR(VLOOKUP(C4797,{'2025'!B:B,'2025'!A:A},2,FALSE),""),
    IF(LEFT(C4797,4)="2026",
      IFERROR(VLOOKUP(C4797,{'2026'!B:B,'2026'!A:A},2,FALSE),""),
      ""
    )
  )
)</f>
        <v/>
      </c>
    </row>
    <row r="4798" ht="22.5" customHeight="1">
      <c r="A4798" s="350"/>
      <c r="B4798" s="350"/>
      <c r="C4798" s="350"/>
      <c r="D4798" s="350"/>
      <c r="E4798" s="350"/>
      <c r="F4798" s="350"/>
      <c r="G4798" s="350"/>
      <c r="H4798" s="350"/>
      <c r="I4798" s="350"/>
      <c r="J4798" s="350" t="str">
        <f t="array" ref="J4798">IF(C4798="","",
  IF(LEFT(C4798,4)="2025",
    IFERROR(VLOOKUP(C4798,{'2025'!B:B,'2025'!A:A},2,FALSE),""),
    IF(LEFT(C4798,4)="2026",
      IFERROR(VLOOKUP(C4798,{'2026'!B:B,'2026'!A:A},2,FALSE),""),
      ""
    )
  )
)</f>
        <v/>
      </c>
    </row>
    <row r="4799" ht="22.5" customHeight="1">
      <c r="A4799" s="350"/>
      <c r="B4799" s="350"/>
      <c r="C4799" s="350"/>
      <c r="D4799" s="350"/>
      <c r="E4799" s="350"/>
      <c r="F4799" s="350"/>
      <c r="G4799" s="350"/>
      <c r="H4799" s="350"/>
      <c r="I4799" s="350"/>
      <c r="J4799" s="350" t="str">
        <f t="array" ref="J4799">IF(C4799="","",
  IF(LEFT(C4799,4)="2025",
    IFERROR(VLOOKUP(C4799,{'2025'!B:B,'2025'!A:A},2,FALSE),""),
    IF(LEFT(C4799,4)="2026",
      IFERROR(VLOOKUP(C4799,{'2026'!B:B,'2026'!A:A},2,FALSE),""),
      ""
    )
  )
)</f>
        <v/>
      </c>
    </row>
    <row r="4800" ht="22.5" customHeight="1">
      <c r="A4800" s="350"/>
      <c r="B4800" s="350"/>
      <c r="C4800" s="350"/>
      <c r="D4800" s="350"/>
      <c r="E4800" s="350"/>
      <c r="F4800" s="350"/>
      <c r="G4800" s="350"/>
      <c r="H4800" s="350"/>
      <c r="I4800" s="350"/>
      <c r="J4800" s="350" t="str">
        <f t="array" ref="J4800">IF(C4800="","",
  IF(LEFT(C4800,4)="2025",
    IFERROR(VLOOKUP(C4800,{'2025'!B:B,'2025'!A:A},2,FALSE),""),
    IF(LEFT(C4800,4)="2026",
      IFERROR(VLOOKUP(C4800,{'2026'!B:B,'2026'!A:A},2,FALSE),""),
      ""
    )
  )
)</f>
        <v/>
      </c>
    </row>
    <row r="4801" ht="22.5" customHeight="1">
      <c r="A4801" s="350"/>
      <c r="B4801" s="350"/>
      <c r="C4801" s="350"/>
      <c r="D4801" s="350"/>
      <c r="E4801" s="350"/>
      <c r="F4801" s="350"/>
      <c r="G4801" s="350"/>
      <c r="H4801" s="350"/>
      <c r="I4801" s="350"/>
      <c r="J4801" s="350" t="str">
        <f t="array" ref="J4801">IF(C4801="","",
  IF(LEFT(C4801,4)="2025",
    IFERROR(VLOOKUP(C4801,{'2025'!B:B,'2025'!A:A},2,FALSE),""),
    IF(LEFT(C4801,4)="2026",
      IFERROR(VLOOKUP(C4801,{'2026'!B:B,'2026'!A:A},2,FALSE),""),
      ""
    )
  )
)</f>
        <v/>
      </c>
    </row>
    <row r="4802" ht="22.5" customHeight="1">
      <c r="A4802" s="350"/>
      <c r="B4802" s="350"/>
      <c r="C4802" s="350"/>
      <c r="D4802" s="350"/>
      <c r="E4802" s="350"/>
      <c r="F4802" s="350"/>
      <c r="G4802" s="350"/>
      <c r="H4802" s="350"/>
      <c r="I4802" s="350"/>
      <c r="J4802" s="350" t="str">
        <f t="array" ref="J4802">IF(C4802="","",
  IF(LEFT(C4802,4)="2025",
    IFERROR(VLOOKUP(C4802,{'2025'!B:B,'2025'!A:A},2,FALSE),""),
    IF(LEFT(C4802,4)="2026",
      IFERROR(VLOOKUP(C4802,{'2026'!B:B,'2026'!A:A},2,FALSE),""),
      ""
    )
  )
)</f>
        <v/>
      </c>
    </row>
    <row r="4803" ht="22.5" customHeight="1">
      <c r="A4803" s="350"/>
      <c r="B4803" s="350"/>
      <c r="C4803" s="350"/>
      <c r="D4803" s="350"/>
      <c r="E4803" s="350"/>
      <c r="F4803" s="350"/>
      <c r="G4803" s="350"/>
      <c r="H4803" s="350"/>
      <c r="I4803" s="350"/>
      <c r="J4803" s="350" t="str">
        <f t="array" ref="J4803">IF(C4803="","",
  IF(LEFT(C4803,4)="2025",
    IFERROR(VLOOKUP(C4803,{'2025'!B:B,'2025'!A:A},2,FALSE),""),
    IF(LEFT(C4803,4)="2026",
      IFERROR(VLOOKUP(C4803,{'2026'!B:B,'2026'!A:A},2,FALSE),""),
      ""
    )
  )
)</f>
        <v/>
      </c>
    </row>
    <row r="4804" ht="22.5" customHeight="1">
      <c r="A4804" s="350"/>
      <c r="B4804" s="350"/>
      <c r="C4804" s="350"/>
      <c r="D4804" s="350"/>
      <c r="E4804" s="350"/>
      <c r="F4804" s="350"/>
      <c r="G4804" s="350"/>
      <c r="H4804" s="350"/>
      <c r="I4804" s="350"/>
      <c r="J4804" s="350" t="str">
        <f t="array" ref="J4804">IF(C4804="","",
  IF(LEFT(C4804,4)="2025",
    IFERROR(VLOOKUP(C4804,{'2025'!B:B,'2025'!A:A},2,FALSE),""),
    IF(LEFT(C4804,4)="2026",
      IFERROR(VLOOKUP(C4804,{'2026'!B:B,'2026'!A:A},2,FALSE),""),
      ""
    )
  )
)</f>
        <v/>
      </c>
    </row>
    <row r="4805" ht="22.5" customHeight="1">
      <c r="A4805" s="350"/>
      <c r="B4805" s="350"/>
      <c r="C4805" s="350"/>
      <c r="D4805" s="350"/>
      <c r="E4805" s="350"/>
      <c r="F4805" s="350"/>
      <c r="G4805" s="350"/>
      <c r="H4805" s="350"/>
      <c r="I4805" s="350"/>
      <c r="J4805" s="350" t="str">
        <f t="array" ref="J4805">IF(C4805="","",
  IF(LEFT(C4805,4)="2025",
    IFERROR(VLOOKUP(C4805,{'2025'!B:B,'2025'!A:A},2,FALSE),""),
    IF(LEFT(C4805,4)="2026",
      IFERROR(VLOOKUP(C4805,{'2026'!B:B,'2026'!A:A},2,FALSE),""),
      ""
    )
  )
)</f>
        <v/>
      </c>
    </row>
    <row r="4806" ht="22.5" customHeight="1">
      <c r="A4806" s="350"/>
      <c r="B4806" s="350"/>
      <c r="C4806" s="350"/>
      <c r="D4806" s="350"/>
      <c r="E4806" s="350"/>
      <c r="F4806" s="350"/>
      <c r="G4806" s="350"/>
      <c r="H4806" s="350"/>
      <c r="I4806" s="350"/>
      <c r="J4806" s="350" t="str">
        <f t="array" ref="J4806">IF(C4806="","",
  IF(LEFT(C4806,4)="2025",
    IFERROR(VLOOKUP(C4806,{'2025'!B:B,'2025'!A:A},2,FALSE),""),
    IF(LEFT(C4806,4)="2026",
      IFERROR(VLOOKUP(C4806,{'2026'!B:B,'2026'!A:A},2,FALSE),""),
      ""
    )
  )
)</f>
        <v/>
      </c>
    </row>
    <row r="4807" ht="22.5" customHeight="1">
      <c r="A4807" s="350"/>
      <c r="B4807" s="350"/>
      <c r="C4807" s="350"/>
      <c r="D4807" s="350"/>
      <c r="E4807" s="350"/>
      <c r="F4807" s="350"/>
      <c r="G4807" s="350"/>
      <c r="H4807" s="350"/>
      <c r="I4807" s="350"/>
      <c r="J4807" s="350" t="str">
        <f t="array" ref="J4807">IF(C4807="","",
  IF(LEFT(C4807,4)="2025",
    IFERROR(VLOOKUP(C4807,{'2025'!B:B,'2025'!A:A},2,FALSE),""),
    IF(LEFT(C4807,4)="2026",
      IFERROR(VLOOKUP(C4807,{'2026'!B:B,'2026'!A:A},2,FALSE),""),
      ""
    )
  )
)</f>
        <v/>
      </c>
    </row>
    <row r="4808" ht="22.5" customHeight="1">
      <c r="A4808" s="350"/>
      <c r="B4808" s="350"/>
      <c r="C4808" s="350"/>
      <c r="D4808" s="350"/>
      <c r="E4808" s="350"/>
      <c r="F4808" s="350"/>
      <c r="G4808" s="350"/>
      <c r="H4808" s="350"/>
      <c r="I4808" s="350"/>
      <c r="J4808" s="350" t="str">
        <f t="array" ref="J4808">IF(C4808="","",
  IF(LEFT(C4808,4)="2025",
    IFERROR(VLOOKUP(C4808,{'2025'!B:B,'2025'!A:A},2,FALSE),""),
    IF(LEFT(C4808,4)="2026",
      IFERROR(VLOOKUP(C4808,{'2026'!B:B,'2026'!A:A},2,FALSE),""),
      ""
    )
  )
)</f>
        <v/>
      </c>
    </row>
    <row r="4809" ht="22.5" customHeight="1">
      <c r="A4809" s="350"/>
      <c r="B4809" s="350"/>
      <c r="C4809" s="350"/>
      <c r="D4809" s="350"/>
      <c r="E4809" s="350"/>
      <c r="F4809" s="350"/>
      <c r="G4809" s="350"/>
      <c r="H4809" s="350"/>
      <c r="I4809" s="350"/>
      <c r="J4809" s="350" t="str">
        <f t="array" ref="J4809">IF(C4809="","",
  IF(LEFT(C4809,4)="2025",
    IFERROR(VLOOKUP(C4809,{'2025'!B:B,'2025'!A:A},2,FALSE),""),
    IF(LEFT(C4809,4)="2026",
      IFERROR(VLOOKUP(C4809,{'2026'!B:B,'2026'!A:A},2,FALSE),""),
      ""
    )
  )
)</f>
        <v/>
      </c>
    </row>
    <row r="4810" ht="22.5" customHeight="1">
      <c r="A4810" s="350"/>
      <c r="B4810" s="350"/>
      <c r="C4810" s="350"/>
      <c r="D4810" s="350"/>
      <c r="E4810" s="350"/>
      <c r="F4810" s="350"/>
      <c r="G4810" s="350"/>
      <c r="H4810" s="350"/>
      <c r="I4810" s="350"/>
      <c r="J4810" s="350" t="str">
        <f t="array" ref="J4810">IF(C4810="","",
  IF(LEFT(C4810,4)="2025",
    IFERROR(VLOOKUP(C4810,{'2025'!B:B,'2025'!A:A},2,FALSE),""),
    IF(LEFT(C4810,4)="2026",
      IFERROR(VLOOKUP(C4810,{'2026'!B:B,'2026'!A:A},2,FALSE),""),
      ""
    )
  )
)</f>
        <v/>
      </c>
    </row>
    <row r="4811" ht="22.5" customHeight="1">
      <c r="A4811" s="350"/>
      <c r="B4811" s="350"/>
      <c r="C4811" s="350"/>
      <c r="D4811" s="350"/>
      <c r="E4811" s="350"/>
      <c r="F4811" s="350"/>
      <c r="G4811" s="350"/>
      <c r="H4811" s="350"/>
      <c r="I4811" s="350"/>
      <c r="J4811" s="350" t="str">
        <f t="array" ref="J4811">IF(C4811="","",
  IF(LEFT(C4811,4)="2025",
    IFERROR(VLOOKUP(C4811,{'2025'!B:B,'2025'!A:A},2,FALSE),""),
    IF(LEFT(C4811,4)="2026",
      IFERROR(VLOOKUP(C4811,{'2026'!B:B,'2026'!A:A},2,FALSE),""),
      ""
    )
  )
)</f>
        <v/>
      </c>
    </row>
    <row r="4812" ht="22.5" customHeight="1">
      <c r="A4812" s="350"/>
      <c r="B4812" s="350"/>
      <c r="C4812" s="350"/>
      <c r="D4812" s="350"/>
      <c r="E4812" s="350"/>
      <c r="F4812" s="350"/>
      <c r="G4812" s="350"/>
      <c r="H4812" s="350"/>
      <c r="I4812" s="350"/>
      <c r="J4812" s="350" t="str">
        <f t="array" ref="J4812">IF(C4812="","",
  IF(LEFT(C4812,4)="2025",
    IFERROR(VLOOKUP(C4812,{'2025'!B:B,'2025'!A:A},2,FALSE),""),
    IF(LEFT(C4812,4)="2026",
      IFERROR(VLOOKUP(C4812,{'2026'!B:B,'2026'!A:A},2,FALSE),""),
      ""
    )
  )
)</f>
        <v/>
      </c>
    </row>
    <row r="4813" ht="22.5" customHeight="1">
      <c r="A4813" s="350"/>
      <c r="B4813" s="350"/>
      <c r="C4813" s="350"/>
      <c r="D4813" s="350"/>
      <c r="E4813" s="350"/>
      <c r="F4813" s="350"/>
      <c r="G4813" s="350"/>
      <c r="H4813" s="350"/>
      <c r="I4813" s="350"/>
      <c r="J4813" s="350" t="str">
        <f t="array" ref="J4813">IF(C4813="","",
  IF(LEFT(C4813,4)="2025",
    IFERROR(VLOOKUP(C4813,{'2025'!B:B,'2025'!A:A},2,FALSE),""),
    IF(LEFT(C4813,4)="2026",
      IFERROR(VLOOKUP(C4813,{'2026'!B:B,'2026'!A:A},2,FALSE),""),
      ""
    )
  )
)</f>
        <v/>
      </c>
    </row>
    <row r="4814" ht="22.5" customHeight="1">
      <c r="A4814" s="350"/>
      <c r="B4814" s="350"/>
      <c r="C4814" s="350"/>
      <c r="D4814" s="350"/>
      <c r="E4814" s="350"/>
      <c r="F4814" s="350"/>
      <c r="G4814" s="350"/>
      <c r="H4814" s="350"/>
      <c r="I4814" s="350"/>
      <c r="J4814" s="350" t="str">
        <f t="array" ref="J4814">IF(C4814="","",
  IF(LEFT(C4814,4)="2025",
    IFERROR(VLOOKUP(C4814,{'2025'!B:B,'2025'!A:A},2,FALSE),""),
    IF(LEFT(C4814,4)="2026",
      IFERROR(VLOOKUP(C4814,{'2026'!B:B,'2026'!A:A},2,FALSE),""),
      ""
    )
  )
)</f>
        <v/>
      </c>
    </row>
    <row r="4815" ht="22.5" customHeight="1">
      <c r="A4815" s="350"/>
      <c r="B4815" s="350"/>
      <c r="C4815" s="350"/>
      <c r="D4815" s="350"/>
      <c r="E4815" s="350"/>
      <c r="F4815" s="350"/>
      <c r="G4815" s="350"/>
      <c r="H4815" s="350"/>
      <c r="I4815" s="350"/>
      <c r="J4815" s="350" t="str">
        <f t="array" ref="J4815">IF(C4815="","",
  IF(LEFT(C4815,4)="2025",
    IFERROR(VLOOKUP(C4815,{'2025'!B:B,'2025'!A:A},2,FALSE),""),
    IF(LEFT(C4815,4)="2026",
      IFERROR(VLOOKUP(C4815,{'2026'!B:B,'2026'!A:A},2,FALSE),""),
      ""
    )
  )
)</f>
        <v/>
      </c>
    </row>
    <row r="4816" ht="22.5" customHeight="1">
      <c r="A4816" s="350"/>
      <c r="B4816" s="350"/>
      <c r="C4816" s="350"/>
      <c r="D4816" s="350"/>
      <c r="E4816" s="350"/>
      <c r="F4816" s="350"/>
      <c r="G4816" s="350"/>
      <c r="H4816" s="350"/>
      <c r="I4816" s="350"/>
      <c r="J4816" s="350" t="str">
        <f t="array" ref="J4816">IF(C4816="","",
  IF(LEFT(C4816,4)="2025",
    IFERROR(VLOOKUP(C4816,{'2025'!B:B,'2025'!A:A},2,FALSE),""),
    IF(LEFT(C4816,4)="2026",
      IFERROR(VLOOKUP(C4816,{'2026'!B:B,'2026'!A:A},2,FALSE),""),
      ""
    )
  )
)</f>
        <v/>
      </c>
    </row>
    <row r="4817" ht="22.5" customHeight="1">
      <c r="A4817" s="350"/>
      <c r="B4817" s="350"/>
      <c r="C4817" s="350"/>
      <c r="D4817" s="350"/>
      <c r="E4817" s="350"/>
      <c r="F4817" s="350"/>
      <c r="G4817" s="350"/>
      <c r="H4817" s="350"/>
      <c r="I4817" s="350"/>
      <c r="J4817" s="350" t="str">
        <f t="array" ref="J4817">IF(C4817="","",
  IF(LEFT(C4817,4)="2025",
    IFERROR(VLOOKUP(C4817,{'2025'!B:B,'2025'!A:A},2,FALSE),""),
    IF(LEFT(C4817,4)="2026",
      IFERROR(VLOOKUP(C4817,{'2026'!B:B,'2026'!A:A},2,FALSE),""),
      ""
    )
  )
)</f>
        <v/>
      </c>
    </row>
    <row r="4818" ht="22.5" customHeight="1">
      <c r="A4818" s="350"/>
      <c r="B4818" s="350"/>
      <c r="C4818" s="350"/>
      <c r="D4818" s="350"/>
      <c r="E4818" s="350"/>
      <c r="F4818" s="350"/>
      <c r="G4818" s="350"/>
      <c r="H4818" s="350"/>
      <c r="I4818" s="350"/>
      <c r="J4818" s="350" t="str">
        <f t="array" ref="J4818">IF(C4818="","",
  IF(LEFT(C4818,4)="2025",
    IFERROR(VLOOKUP(C4818,{'2025'!B:B,'2025'!A:A},2,FALSE),""),
    IF(LEFT(C4818,4)="2026",
      IFERROR(VLOOKUP(C4818,{'2026'!B:B,'2026'!A:A},2,FALSE),""),
      ""
    )
  )
)</f>
        <v/>
      </c>
    </row>
    <row r="4819" ht="22.5" customHeight="1">
      <c r="A4819" s="350"/>
      <c r="B4819" s="350"/>
      <c r="C4819" s="350"/>
      <c r="D4819" s="350"/>
      <c r="E4819" s="350"/>
      <c r="F4819" s="350"/>
      <c r="G4819" s="350"/>
      <c r="H4819" s="350"/>
      <c r="I4819" s="350"/>
      <c r="J4819" s="350" t="str">
        <f t="array" ref="J4819">IF(C4819="","",
  IF(LEFT(C4819,4)="2025",
    IFERROR(VLOOKUP(C4819,{'2025'!B:B,'2025'!A:A},2,FALSE),""),
    IF(LEFT(C4819,4)="2026",
      IFERROR(VLOOKUP(C4819,{'2026'!B:B,'2026'!A:A},2,FALSE),""),
      ""
    )
  )
)</f>
        <v/>
      </c>
    </row>
    <row r="4820" ht="22.5" customHeight="1">
      <c r="A4820" s="350"/>
      <c r="B4820" s="350"/>
      <c r="C4820" s="350"/>
      <c r="D4820" s="350"/>
      <c r="E4820" s="350"/>
      <c r="F4820" s="350"/>
      <c r="G4820" s="350"/>
      <c r="H4820" s="350"/>
      <c r="I4820" s="350"/>
      <c r="J4820" s="350" t="str">
        <f t="array" ref="J4820">IF(C4820="","",
  IF(LEFT(C4820,4)="2025",
    IFERROR(VLOOKUP(C4820,{'2025'!B:B,'2025'!A:A},2,FALSE),""),
    IF(LEFT(C4820,4)="2026",
      IFERROR(VLOOKUP(C4820,{'2026'!B:B,'2026'!A:A},2,FALSE),""),
      ""
    )
  )
)</f>
        <v/>
      </c>
    </row>
    <row r="4821" ht="22.5" customHeight="1">
      <c r="A4821" s="350"/>
      <c r="B4821" s="350"/>
      <c r="C4821" s="350"/>
      <c r="D4821" s="350"/>
      <c r="E4821" s="350"/>
      <c r="F4821" s="350"/>
      <c r="G4821" s="350"/>
      <c r="H4821" s="350"/>
      <c r="I4821" s="350"/>
      <c r="J4821" s="350" t="str">
        <f t="array" ref="J4821">IF(C4821="","",
  IF(LEFT(C4821,4)="2025",
    IFERROR(VLOOKUP(C4821,{'2025'!B:B,'2025'!A:A},2,FALSE),""),
    IF(LEFT(C4821,4)="2026",
      IFERROR(VLOOKUP(C4821,{'2026'!B:B,'2026'!A:A},2,FALSE),""),
      ""
    )
  )
)</f>
        <v/>
      </c>
    </row>
    <row r="4822" ht="22.5" customHeight="1">
      <c r="A4822" s="350"/>
      <c r="B4822" s="350"/>
      <c r="C4822" s="350"/>
      <c r="D4822" s="350"/>
      <c r="E4822" s="350"/>
      <c r="F4822" s="350"/>
      <c r="G4822" s="350"/>
      <c r="H4822" s="350"/>
      <c r="I4822" s="350"/>
      <c r="J4822" s="350" t="str">
        <f t="array" ref="J4822">IF(C4822="","",
  IF(LEFT(C4822,4)="2025",
    IFERROR(VLOOKUP(C4822,{'2025'!B:B,'2025'!A:A},2,FALSE),""),
    IF(LEFT(C4822,4)="2026",
      IFERROR(VLOOKUP(C4822,{'2026'!B:B,'2026'!A:A},2,FALSE),""),
      ""
    )
  )
)</f>
        <v/>
      </c>
    </row>
    <row r="4823" ht="22.5" customHeight="1">
      <c r="A4823" s="350"/>
      <c r="B4823" s="350"/>
      <c r="C4823" s="350"/>
      <c r="D4823" s="350"/>
      <c r="E4823" s="350"/>
      <c r="F4823" s="350"/>
      <c r="G4823" s="350"/>
      <c r="H4823" s="350"/>
      <c r="I4823" s="350"/>
      <c r="J4823" s="350" t="str">
        <f t="array" ref="J4823">IF(C4823="","",
  IF(LEFT(C4823,4)="2025",
    IFERROR(VLOOKUP(C4823,{'2025'!B:B,'2025'!A:A},2,FALSE),""),
    IF(LEFT(C4823,4)="2026",
      IFERROR(VLOOKUP(C4823,{'2026'!B:B,'2026'!A:A},2,FALSE),""),
      ""
    )
  )
)</f>
        <v/>
      </c>
    </row>
    <row r="4824" ht="22.5" customHeight="1">
      <c r="A4824" s="350"/>
      <c r="B4824" s="350"/>
      <c r="C4824" s="350"/>
      <c r="D4824" s="350"/>
      <c r="E4824" s="350"/>
      <c r="F4824" s="350"/>
      <c r="G4824" s="350"/>
      <c r="H4824" s="350"/>
      <c r="I4824" s="350"/>
      <c r="J4824" s="350" t="str">
        <f t="array" ref="J4824">IF(C4824="","",
  IF(LEFT(C4824,4)="2025",
    IFERROR(VLOOKUP(C4824,{'2025'!B:B,'2025'!A:A},2,FALSE),""),
    IF(LEFT(C4824,4)="2026",
      IFERROR(VLOOKUP(C4824,{'2026'!B:B,'2026'!A:A},2,FALSE),""),
      ""
    )
  )
)</f>
        <v/>
      </c>
    </row>
    <row r="4825" ht="22.5" customHeight="1">
      <c r="A4825" s="350"/>
      <c r="B4825" s="350"/>
      <c r="C4825" s="350"/>
      <c r="D4825" s="350"/>
      <c r="E4825" s="350"/>
      <c r="F4825" s="350"/>
      <c r="G4825" s="350"/>
      <c r="H4825" s="350"/>
      <c r="I4825" s="350"/>
      <c r="J4825" s="350" t="str">
        <f t="array" ref="J4825">IF(C4825="","",
  IF(LEFT(C4825,4)="2025",
    IFERROR(VLOOKUP(C4825,{'2025'!B:B,'2025'!A:A},2,FALSE),""),
    IF(LEFT(C4825,4)="2026",
      IFERROR(VLOOKUP(C4825,{'2026'!B:B,'2026'!A:A},2,FALSE),""),
      ""
    )
  )
)</f>
        <v/>
      </c>
    </row>
    <row r="4826" ht="22.5" customHeight="1">
      <c r="A4826" s="350"/>
      <c r="B4826" s="350"/>
      <c r="C4826" s="350"/>
      <c r="D4826" s="350"/>
      <c r="E4826" s="350"/>
      <c r="F4826" s="350"/>
      <c r="G4826" s="350"/>
      <c r="H4826" s="350"/>
      <c r="I4826" s="350"/>
      <c r="J4826" s="350" t="str">
        <f t="array" ref="J4826">IF(C4826="","",
  IF(LEFT(C4826,4)="2025",
    IFERROR(VLOOKUP(C4826,{'2025'!B:B,'2025'!A:A},2,FALSE),""),
    IF(LEFT(C4826,4)="2026",
      IFERROR(VLOOKUP(C4826,{'2026'!B:B,'2026'!A:A},2,FALSE),""),
      ""
    )
  )
)</f>
        <v/>
      </c>
    </row>
    <row r="4827" ht="22.5" customHeight="1">
      <c r="A4827" s="350"/>
      <c r="B4827" s="350"/>
      <c r="C4827" s="350"/>
      <c r="D4827" s="350"/>
      <c r="E4827" s="350"/>
      <c r="F4827" s="350"/>
      <c r="G4827" s="350"/>
      <c r="H4827" s="350"/>
      <c r="I4827" s="350"/>
      <c r="J4827" s="350" t="str">
        <f t="array" ref="J4827">IF(C4827="","",
  IF(LEFT(C4827,4)="2025",
    IFERROR(VLOOKUP(C4827,{'2025'!B:B,'2025'!A:A},2,FALSE),""),
    IF(LEFT(C4827,4)="2026",
      IFERROR(VLOOKUP(C4827,{'2026'!B:B,'2026'!A:A},2,FALSE),""),
      ""
    )
  )
)</f>
        <v/>
      </c>
    </row>
    <row r="4828" ht="22.5" customHeight="1">
      <c r="A4828" s="350"/>
      <c r="B4828" s="350"/>
      <c r="C4828" s="350"/>
      <c r="D4828" s="350"/>
      <c r="E4828" s="350"/>
      <c r="F4828" s="350"/>
      <c r="G4828" s="350"/>
      <c r="H4828" s="350"/>
      <c r="I4828" s="350"/>
      <c r="J4828" s="350" t="str">
        <f t="array" ref="J4828">IF(C4828="","",
  IF(LEFT(C4828,4)="2025",
    IFERROR(VLOOKUP(C4828,{'2025'!B:B,'2025'!A:A},2,FALSE),""),
    IF(LEFT(C4828,4)="2026",
      IFERROR(VLOOKUP(C4828,{'2026'!B:B,'2026'!A:A},2,FALSE),""),
      ""
    )
  )
)</f>
        <v/>
      </c>
    </row>
    <row r="4829" ht="22.5" customHeight="1">
      <c r="A4829" s="350"/>
      <c r="B4829" s="350"/>
      <c r="C4829" s="350"/>
      <c r="D4829" s="350"/>
      <c r="E4829" s="350"/>
      <c r="F4829" s="350"/>
      <c r="G4829" s="350"/>
      <c r="H4829" s="350"/>
      <c r="I4829" s="350"/>
      <c r="J4829" s="350" t="str">
        <f t="array" ref="J4829">IF(C4829="","",
  IF(LEFT(C4829,4)="2025",
    IFERROR(VLOOKUP(C4829,{'2025'!B:B,'2025'!A:A},2,FALSE),""),
    IF(LEFT(C4829,4)="2026",
      IFERROR(VLOOKUP(C4829,{'2026'!B:B,'2026'!A:A},2,FALSE),""),
      ""
    )
  )
)</f>
        <v/>
      </c>
    </row>
    <row r="4830" ht="22.5" customHeight="1">
      <c r="A4830" s="350"/>
      <c r="B4830" s="350"/>
      <c r="C4830" s="350"/>
      <c r="D4830" s="350"/>
      <c r="E4830" s="350"/>
      <c r="F4830" s="350"/>
      <c r="G4830" s="350"/>
      <c r="H4830" s="350"/>
      <c r="I4830" s="350"/>
      <c r="J4830" s="350" t="str">
        <f t="array" ref="J4830">IF(C4830="","",
  IF(LEFT(C4830,4)="2025",
    IFERROR(VLOOKUP(C4830,{'2025'!B:B,'2025'!A:A},2,FALSE),""),
    IF(LEFT(C4830,4)="2026",
      IFERROR(VLOOKUP(C4830,{'2026'!B:B,'2026'!A:A},2,FALSE),""),
      ""
    )
  )
)</f>
        <v/>
      </c>
    </row>
    <row r="4831" ht="22.5" customHeight="1">
      <c r="A4831" s="350"/>
      <c r="B4831" s="350"/>
      <c r="C4831" s="350"/>
      <c r="D4831" s="350"/>
      <c r="E4831" s="350"/>
      <c r="F4831" s="350"/>
      <c r="G4831" s="350"/>
      <c r="H4831" s="350"/>
      <c r="I4831" s="350"/>
      <c r="J4831" s="350" t="str">
        <f t="array" ref="J4831">IF(C4831="","",
  IF(LEFT(C4831,4)="2025",
    IFERROR(VLOOKUP(C4831,{'2025'!B:B,'2025'!A:A},2,FALSE),""),
    IF(LEFT(C4831,4)="2026",
      IFERROR(VLOOKUP(C4831,{'2026'!B:B,'2026'!A:A},2,FALSE),""),
      ""
    )
  )
)</f>
        <v/>
      </c>
    </row>
    <row r="4832" ht="22.5" customHeight="1">
      <c r="A4832" s="350"/>
      <c r="B4832" s="350"/>
      <c r="C4832" s="350"/>
      <c r="D4832" s="350"/>
      <c r="E4832" s="350"/>
      <c r="F4832" s="350"/>
      <c r="G4832" s="350"/>
      <c r="H4832" s="350"/>
      <c r="I4832" s="350"/>
      <c r="J4832" s="350" t="str">
        <f t="array" ref="J4832">IF(C4832="","",
  IF(LEFT(C4832,4)="2025",
    IFERROR(VLOOKUP(C4832,{'2025'!B:B,'2025'!A:A},2,FALSE),""),
    IF(LEFT(C4832,4)="2026",
      IFERROR(VLOOKUP(C4832,{'2026'!B:B,'2026'!A:A},2,FALSE),""),
      ""
    )
  )
)</f>
        <v/>
      </c>
    </row>
    <row r="4833" ht="22.5" customHeight="1">
      <c r="A4833" s="350"/>
      <c r="B4833" s="350"/>
      <c r="C4833" s="350"/>
      <c r="D4833" s="350"/>
      <c r="E4833" s="350"/>
      <c r="F4833" s="350"/>
      <c r="G4833" s="350"/>
      <c r="H4833" s="350"/>
      <c r="I4833" s="350"/>
      <c r="J4833" s="350" t="str">
        <f t="array" ref="J4833">IF(C4833="","",
  IF(LEFT(C4833,4)="2025",
    IFERROR(VLOOKUP(C4833,{'2025'!B:B,'2025'!A:A},2,FALSE),""),
    IF(LEFT(C4833,4)="2026",
      IFERROR(VLOOKUP(C4833,{'2026'!B:B,'2026'!A:A},2,FALSE),""),
      ""
    )
  )
)</f>
        <v/>
      </c>
    </row>
    <row r="4834" ht="22.5" customHeight="1">
      <c r="A4834" s="350"/>
      <c r="B4834" s="350"/>
      <c r="C4834" s="350"/>
      <c r="D4834" s="350"/>
      <c r="E4834" s="350"/>
      <c r="F4834" s="350"/>
      <c r="G4834" s="350"/>
      <c r="H4834" s="350"/>
      <c r="I4834" s="350"/>
      <c r="J4834" s="350" t="str">
        <f t="array" ref="J4834">IF(C4834="","",
  IF(LEFT(C4834,4)="2025",
    IFERROR(VLOOKUP(C4834,{'2025'!B:B,'2025'!A:A},2,FALSE),""),
    IF(LEFT(C4834,4)="2026",
      IFERROR(VLOOKUP(C4834,{'2026'!B:B,'2026'!A:A},2,FALSE),""),
      ""
    )
  )
)</f>
        <v/>
      </c>
    </row>
    <row r="4835" ht="22.5" customHeight="1">
      <c r="A4835" s="350"/>
      <c r="B4835" s="350"/>
      <c r="C4835" s="350"/>
      <c r="D4835" s="350"/>
      <c r="E4835" s="350"/>
      <c r="F4835" s="350"/>
      <c r="G4835" s="350"/>
      <c r="H4835" s="350"/>
      <c r="I4835" s="350"/>
      <c r="J4835" s="350" t="str">
        <f t="array" ref="J4835">IF(C4835="","",
  IF(LEFT(C4835,4)="2025",
    IFERROR(VLOOKUP(C4835,{'2025'!B:B,'2025'!A:A},2,FALSE),""),
    IF(LEFT(C4835,4)="2026",
      IFERROR(VLOOKUP(C4835,{'2026'!B:B,'2026'!A:A},2,FALSE),""),
      ""
    )
  )
)</f>
        <v/>
      </c>
    </row>
    <row r="4836" ht="22.5" customHeight="1">
      <c r="A4836" s="350"/>
      <c r="B4836" s="350"/>
      <c r="C4836" s="350"/>
      <c r="D4836" s="350"/>
      <c r="E4836" s="350"/>
      <c r="F4836" s="350"/>
      <c r="G4836" s="350"/>
      <c r="H4836" s="350"/>
      <c r="I4836" s="350"/>
      <c r="J4836" s="350" t="str">
        <f t="array" ref="J4836">IF(C4836="","",
  IF(LEFT(C4836,4)="2025",
    IFERROR(VLOOKUP(C4836,{'2025'!B:B,'2025'!A:A},2,FALSE),""),
    IF(LEFT(C4836,4)="2026",
      IFERROR(VLOOKUP(C4836,{'2026'!B:B,'2026'!A:A},2,FALSE),""),
      ""
    )
  )
)</f>
        <v/>
      </c>
    </row>
    <row r="4837" ht="22.5" customHeight="1">
      <c r="A4837" s="350"/>
      <c r="B4837" s="350"/>
      <c r="C4837" s="350"/>
      <c r="D4837" s="350"/>
      <c r="E4837" s="350"/>
      <c r="F4837" s="350"/>
      <c r="G4837" s="350"/>
      <c r="H4837" s="350"/>
      <c r="I4837" s="350"/>
      <c r="J4837" s="350" t="str">
        <f t="array" ref="J4837">IF(C4837="","",
  IF(LEFT(C4837,4)="2025",
    IFERROR(VLOOKUP(C4837,{'2025'!B:B,'2025'!A:A},2,FALSE),""),
    IF(LEFT(C4837,4)="2026",
      IFERROR(VLOOKUP(C4837,{'2026'!B:B,'2026'!A:A},2,FALSE),""),
      ""
    )
  )
)</f>
        <v/>
      </c>
    </row>
    <row r="4838" ht="22.5" customHeight="1">
      <c r="A4838" s="350"/>
      <c r="B4838" s="350"/>
      <c r="C4838" s="350"/>
      <c r="D4838" s="350"/>
      <c r="E4838" s="350"/>
      <c r="F4838" s="350"/>
      <c r="G4838" s="350"/>
      <c r="H4838" s="350"/>
      <c r="I4838" s="350"/>
      <c r="J4838" s="350" t="str">
        <f t="array" ref="J4838">IF(C4838="","",
  IF(LEFT(C4838,4)="2025",
    IFERROR(VLOOKUP(C4838,{'2025'!B:B,'2025'!A:A},2,FALSE),""),
    IF(LEFT(C4838,4)="2026",
      IFERROR(VLOOKUP(C4838,{'2026'!B:B,'2026'!A:A},2,FALSE),""),
      ""
    )
  )
)</f>
        <v/>
      </c>
    </row>
    <row r="4839" ht="22.5" customHeight="1">
      <c r="A4839" s="350"/>
      <c r="B4839" s="350"/>
      <c r="C4839" s="350"/>
      <c r="D4839" s="350"/>
      <c r="E4839" s="350"/>
      <c r="F4839" s="350"/>
      <c r="G4839" s="350"/>
      <c r="H4839" s="350"/>
      <c r="I4839" s="350"/>
      <c r="J4839" s="350" t="str">
        <f t="array" ref="J4839">IF(C4839="","",
  IF(LEFT(C4839,4)="2025",
    IFERROR(VLOOKUP(C4839,{'2025'!B:B,'2025'!A:A},2,FALSE),""),
    IF(LEFT(C4839,4)="2026",
      IFERROR(VLOOKUP(C4839,{'2026'!B:B,'2026'!A:A},2,FALSE),""),
      ""
    )
  )
)</f>
        <v/>
      </c>
    </row>
    <row r="4840" ht="22.5" customHeight="1">
      <c r="A4840" s="350"/>
      <c r="B4840" s="350"/>
      <c r="C4840" s="350"/>
      <c r="D4840" s="350"/>
      <c r="E4840" s="350"/>
      <c r="F4840" s="350"/>
      <c r="G4840" s="350"/>
      <c r="H4840" s="350"/>
      <c r="I4840" s="350"/>
      <c r="J4840" s="350" t="str">
        <f t="array" ref="J4840">IF(C4840="","",
  IF(LEFT(C4840,4)="2025",
    IFERROR(VLOOKUP(C4840,{'2025'!B:B,'2025'!A:A},2,FALSE),""),
    IF(LEFT(C4840,4)="2026",
      IFERROR(VLOOKUP(C4840,{'2026'!B:B,'2026'!A:A},2,FALSE),""),
      ""
    )
  )
)</f>
        <v/>
      </c>
    </row>
    <row r="4841" ht="22.5" customHeight="1">
      <c r="A4841" s="350"/>
      <c r="B4841" s="350"/>
      <c r="C4841" s="350"/>
      <c r="D4841" s="350"/>
      <c r="E4841" s="350"/>
      <c r="F4841" s="350"/>
      <c r="G4841" s="350"/>
      <c r="H4841" s="350"/>
      <c r="I4841" s="350"/>
      <c r="J4841" s="350" t="str">
        <f t="array" ref="J4841">IF(C4841="","",
  IF(LEFT(C4841,4)="2025",
    IFERROR(VLOOKUP(C4841,{'2025'!B:B,'2025'!A:A},2,FALSE),""),
    IF(LEFT(C4841,4)="2026",
      IFERROR(VLOOKUP(C4841,{'2026'!B:B,'2026'!A:A},2,FALSE),""),
      ""
    )
  )
)</f>
        <v/>
      </c>
    </row>
    <row r="4842" ht="22.5" customHeight="1">
      <c r="A4842" s="350"/>
      <c r="B4842" s="350"/>
      <c r="C4842" s="350"/>
      <c r="D4842" s="350"/>
      <c r="E4842" s="350"/>
      <c r="F4842" s="350"/>
      <c r="G4842" s="350"/>
      <c r="H4842" s="350"/>
      <c r="I4842" s="350"/>
      <c r="J4842" s="350" t="str">
        <f t="array" ref="J4842">IF(C4842="","",
  IF(LEFT(C4842,4)="2025",
    IFERROR(VLOOKUP(C4842,{'2025'!B:B,'2025'!A:A},2,FALSE),""),
    IF(LEFT(C4842,4)="2026",
      IFERROR(VLOOKUP(C4842,{'2026'!B:B,'2026'!A:A},2,FALSE),""),
      ""
    )
  )
)</f>
        <v/>
      </c>
    </row>
    <row r="4843" ht="22.5" customHeight="1">
      <c r="A4843" s="350"/>
      <c r="B4843" s="350"/>
      <c r="C4843" s="350"/>
      <c r="D4843" s="350"/>
      <c r="E4843" s="350"/>
      <c r="F4843" s="350"/>
      <c r="G4843" s="350"/>
      <c r="H4843" s="350"/>
      <c r="I4843" s="350"/>
      <c r="J4843" s="350" t="str">
        <f t="array" ref="J4843">IF(C4843="","",
  IF(LEFT(C4843,4)="2025",
    IFERROR(VLOOKUP(C4843,{'2025'!B:B,'2025'!A:A},2,FALSE),""),
    IF(LEFT(C4843,4)="2026",
      IFERROR(VLOOKUP(C4843,{'2026'!B:B,'2026'!A:A},2,FALSE),""),
      ""
    )
  )
)</f>
        <v/>
      </c>
    </row>
    <row r="4844" ht="22.5" customHeight="1">
      <c r="A4844" s="350"/>
      <c r="B4844" s="350"/>
      <c r="C4844" s="350"/>
      <c r="D4844" s="350"/>
      <c r="E4844" s="350"/>
      <c r="F4844" s="350"/>
      <c r="G4844" s="350"/>
      <c r="H4844" s="350"/>
      <c r="I4844" s="350"/>
      <c r="J4844" s="350" t="str">
        <f t="array" ref="J4844">IF(C4844="","",
  IF(LEFT(C4844,4)="2025",
    IFERROR(VLOOKUP(C4844,{'2025'!B:B,'2025'!A:A},2,FALSE),""),
    IF(LEFT(C4844,4)="2026",
      IFERROR(VLOOKUP(C4844,{'2026'!B:B,'2026'!A:A},2,FALSE),""),
      ""
    )
  )
)</f>
        <v/>
      </c>
    </row>
    <row r="4845" ht="22.5" customHeight="1">
      <c r="A4845" s="350"/>
      <c r="B4845" s="350"/>
      <c r="C4845" s="350"/>
      <c r="D4845" s="350"/>
      <c r="E4845" s="350"/>
      <c r="F4845" s="350"/>
      <c r="G4845" s="350"/>
      <c r="H4845" s="350"/>
      <c r="I4845" s="350"/>
      <c r="J4845" s="350" t="str">
        <f t="array" ref="J4845">IF(C4845="","",
  IF(LEFT(C4845,4)="2025",
    IFERROR(VLOOKUP(C4845,{'2025'!B:B,'2025'!A:A},2,FALSE),""),
    IF(LEFT(C4845,4)="2026",
      IFERROR(VLOOKUP(C4845,{'2026'!B:B,'2026'!A:A},2,FALSE),""),
      ""
    )
  )
)</f>
        <v/>
      </c>
    </row>
    <row r="4846" ht="22.5" customHeight="1">
      <c r="A4846" s="350"/>
      <c r="B4846" s="350"/>
      <c r="C4846" s="350"/>
      <c r="D4846" s="350"/>
      <c r="E4846" s="350"/>
      <c r="F4846" s="350"/>
      <c r="G4846" s="350"/>
      <c r="H4846" s="350"/>
      <c r="I4846" s="350"/>
      <c r="J4846" s="350" t="str">
        <f t="array" ref="J4846">IF(C4846="","",
  IF(LEFT(C4846,4)="2025",
    IFERROR(VLOOKUP(C4846,{'2025'!B:B,'2025'!A:A},2,FALSE),""),
    IF(LEFT(C4846,4)="2026",
      IFERROR(VLOOKUP(C4846,{'2026'!B:B,'2026'!A:A},2,FALSE),""),
      ""
    )
  )
)</f>
        <v/>
      </c>
    </row>
    <row r="4847" ht="22.5" customHeight="1">
      <c r="A4847" s="350"/>
      <c r="B4847" s="350"/>
      <c r="C4847" s="350"/>
      <c r="D4847" s="350"/>
      <c r="E4847" s="350"/>
      <c r="F4847" s="350"/>
      <c r="G4847" s="350"/>
      <c r="H4847" s="350"/>
      <c r="I4847" s="350"/>
      <c r="J4847" s="350" t="str">
        <f t="array" ref="J4847">IF(C4847="","",
  IF(LEFT(C4847,4)="2025",
    IFERROR(VLOOKUP(C4847,{'2025'!B:B,'2025'!A:A},2,FALSE),""),
    IF(LEFT(C4847,4)="2026",
      IFERROR(VLOOKUP(C4847,{'2026'!B:B,'2026'!A:A},2,FALSE),""),
      ""
    )
  )
)</f>
        <v/>
      </c>
    </row>
    <row r="4848" ht="22.5" customHeight="1">
      <c r="A4848" s="350"/>
      <c r="B4848" s="350"/>
      <c r="C4848" s="350"/>
      <c r="D4848" s="350"/>
      <c r="E4848" s="350"/>
      <c r="F4848" s="350"/>
      <c r="G4848" s="350"/>
      <c r="H4848" s="350"/>
      <c r="I4848" s="350"/>
      <c r="J4848" s="350" t="str">
        <f t="array" ref="J4848">IF(C4848="","",
  IF(LEFT(C4848,4)="2025",
    IFERROR(VLOOKUP(C4848,{'2025'!B:B,'2025'!A:A},2,FALSE),""),
    IF(LEFT(C4848,4)="2026",
      IFERROR(VLOOKUP(C4848,{'2026'!B:B,'2026'!A:A},2,FALSE),""),
      ""
    )
  )
)</f>
        <v/>
      </c>
    </row>
    <row r="4849" ht="22.5" customHeight="1">
      <c r="A4849" s="350"/>
      <c r="B4849" s="350"/>
      <c r="C4849" s="350"/>
      <c r="D4849" s="350"/>
      <c r="E4849" s="350"/>
      <c r="F4849" s="350"/>
      <c r="G4849" s="350"/>
      <c r="H4849" s="350"/>
      <c r="I4849" s="350"/>
      <c r="J4849" s="350" t="str">
        <f t="array" ref="J4849">IF(C4849="","",
  IF(LEFT(C4849,4)="2025",
    IFERROR(VLOOKUP(C4849,{'2025'!B:B,'2025'!A:A},2,FALSE),""),
    IF(LEFT(C4849,4)="2026",
      IFERROR(VLOOKUP(C4849,{'2026'!B:B,'2026'!A:A},2,FALSE),""),
      ""
    )
  )
)</f>
        <v/>
      </c>
    </row>
    <row r="4850" ht="22.5" customHeight="1">
      <c r="A4850" s="350"/>
      <c r="B4850" s="350"/>
      <c r="C4850" s="350"/>
      <c r="D4850" s="350"/>
      <c r="E4850" s="350"/>
      <c r="F4850" s="350"/>
      <c r="G4850" s="350"/>
      <c r="H4850" s="350"/>
      <c r="I4850" s="350"/>
      <c r="J4850" s="350" t="str">
        <f t="array" ref="J4850">IF(C4850="","",
  IF(LEFT(C4850,4)="2025",
    IFERROR(VLOOKUP(C4850,{'2025'!B:B,'2025'!A:A},2,FALSE),""),
    IF(LEFT(C4850,4)="2026",
      IFERROR(VLOOKUP(C4850,{'2026'!B:B,'2026'!A:A},2,FALSE),""),
      ""
    )
  )
)</f>
        <v/>
      </c>
    </row>
    <row r="4851" ht="22.5" customHeight="1">
      <c r="A4851" s="350"/>
      <c r="B4851" s="350"/>
      <c r="C4851" s="350"/>
      <c r="D4851" s="350"/>
      <c r="E4851" s="350"/>
      <c r="F4851" s="350"/>
      <c r="G4851" s="350"/>
      <c r="H4851" s="350"/>
      <c r="I4851" s="350"/>
      <c r="J4851" s="350" t="str">
        <f t="array" ref="J4851">IF(C4851="","",
  IF(LEFT(C4851,4)="2025",
    IFERROR(VLOOKUP(C4851,{'2025'!B:B,'2025'!A:A},2,FALSE),""),
    IF(LEFT(C4851,4)="2026",
      IFERROR(VLOOKUP(C4851,{'2026'!B:B,'2026'!A:A},2,FALSE),""),
      ""
    )
  )
)</f>
        <v/>
      </c>
    </row>
    <row r="4852" ht="22.5" customHeight="1">
      <c r="A4852" s="350"/>
      <c r="B4852" s="350"/>
      <c r="C4852" s="350"/>
      <c r="D4852" s="350"/>
      <c r="E4852" s="350"/>
      <c r="F4852" s="350"/>
      <c r="G4852" s="350"/>
      <c r="H4852" s="350"/>
      <c r="I4852" s="350"/>
      <c r="J4852" s="350" t="str">
        <f t="array" ref="J4852">IF(C4852="","",
  IF(LEFT(C4852,4)="2025",
    IFERROR(VLOOKUP(C4852,{'2025'!B:B,'2025'!A:A},2,FALSE),""),
    IF(LEFT(C4852,4)="2026",
      IFERROR(VLOOKUP(C4852,{'2026'!B:B,'2026'!A:A},2,FALSE),""),
      ""
    )
  )
)</f>
        <v/>
      </c>
    </row>
    <row r="4853" ht="22.5" customHeight="1">
      <c r="A4853" s="350"/>
      <c r="B4853" s="350"/>
      <c r="C4853" s="350"/>
      <c r="D4853" s="350"/>
      <c r="E4853" s="350"/>
      <c r="F4853" s="350"/>
      <c r="G4853" s="350"/>
      <c r="H4853" s="350"/>
      <c r="I4853" s="350"/>
      <c r="J4853" s="350" t="str">
        <f t="array" ref="J4853">IF(C4853="","",
  IF(LEFT(C4853,4)="2025",
    IFERROR(VLOOKUP(C4853,{'2025'!B:B,'2025'!A:A},2,FALSE),""),
    IF(LEFT(C4853,4)="2026",
      IFERROR(VLOOKUP(C4853,{'2026'!B:B,'2026'!A:A},2,FALSE),""),
      ""
    )
  )
)</f>
        <v/>
      </c>
    </row>
    <row r="4854" ht="22.5" customHeight="1">
      <c r="A4854" s="350"/>
      <c r="B4854" s="350"/>
      <c r="C4854" s="350"/>
      <c r="D4854" s="350"/>
      <c r="E4854" s="350"/>
      <c r="F4854" s="350"/>
      <c r="G4854" s="350"/>
      <c r="H4854" s="350"/>
      <c r="I4854" s="350"/>
      <c r="J4854" s="350" t="str">
        <f t="array" ref="J4854">IF(C4854="","",
  IF(LEFT(C4854,4)="2025",
    IFERROR(VLOOKUP(C4854,{'2025'!B:B,'2025'!A:A},2,FALSE),""),
    IF(LEFT(C4854,4)="2026",
      IFERROR(VLOOKUP(C4854,{'2026'!B:B,'2026'!A:A},2,FALSE),""),
      ""
    )
  )
)</f>
        <v/>
      </c>
    </row>
    <row r="4855" ht="22.5" customHeight="1">
      <c r="A4855" s="350"/>
      <c r="B4855" s="350"/>
      <c r="C4855" s="350"/>
      <c r="D4855" s="350"/>
      <c r="E4855" s="350"/>
      <c r="F4855" s="350"/>
      <c r="G4855" s="350"/>
      <c r="H4855" s="350"/>
      <c r="I4855" s="350"/>
      <c r="J4855" s="350" t="str">
        <f t="array" ref="J4855">IF(C4855="","",
  IF(LEFT(C4855,4)="2025",
    IFERROR(VLOOKUP(C4855,{'2025'!B:B,'2025'!A:A},2,FALSE),""),
    IF(LEFT(C4855,4)="2026",
      IFERROR(VLOOKUP(C4855,{'2026'!B:B,'2026'!A:A},2,FALSE),""),
      ""
    )
  )
)</f>
        <v/>
      </c>
    </row>
    <row r="4856" ht="22.5" customHeight="1">
      <c r="A4856" s="350"/>
      <c r="B4856" s="350"/>
      <c r="C4856" s="350"/>
      <c r="D4856" s="350"/>
      <c r="E4856" s="350"/>
      <c r="F4856" s="350"/>
      <c r="G4856" s="350"/>
      <c r="H4856" s="350"/>
      <c r="I4856" s="350"/>
      <c r="J4856" s="350" t="str">
        <f t="array" ref="J4856">IF(C4856="","",
  IF(LEFT(C4856,4)="2025",
    IFERROR(VLOOKUP(C4856,{'2025'!B:B,'2025'!A:A},2,FALSE),""),
    IF(LEFT(C4856,4)="2026",
      IFERROR(VLOOKUP(C4856,{'2026'!B:B,'2026'!A:A},2,FALSE),""),
      ""
    )
  )
)</f>
        <v/>
      </c>
    </row>
    <row r="4857" ht="22.5" customHeight="1">
      <c r="A4857" s="350"/>
      <c r="B4857" s="350"/>
      <c r="C4857" s="350"/>
      <c r="D4857" s="350"/>
      <c r="E4857" s="350"/>
      <c r="F4857" s="350"/>
      <c r="G4857" s="350"/>
      <c r="H4857" s="350"/>
      <c r="I4857" s="350"/>
      <c r="J4857" s="350" t="str">
        <f t="array" ref="J4857">IF(C4857="","",
  IF(LEFT(C4857,4)="2025",
    IFERROR(VLOOKUP(C4857,{'2025'!B:B,'2025'!A:A},2,FALSE),""),
    IF(LEFT(C4857,4)="2026",
      IFERROR(VLOOKUP(C4857,{'2026'!B:B,'2026'!A:A},2,FALSE),""),
      ""
    )
  )
)</f>
        <v/>
      </c>
    </row>
    <row r="4858" ht="22.5" customHeight="1">
      <c r="A4858" s="350"/>
      <c r="B4858" s="350"/>
      <c r="C4858" s="350"/>
      <c r="D4858" s="350"/>
      <c r="E4858" s="350"/>
      <c r="F4858" s="350"/>
      <c r="G4858" s="350"/>
      <c r="H4858" s="350"/>
      <c r="I4858" s="350"/>
      <c r="J4858" s="350" t="str">
        <f t="array" ref="J4858">IF(C4858="","",
  IF(LEFT(C4858,4)="2025",
    IFERROR(VLOOKUP(C4858,{'2025'!B:B,'2025'!A:A},2,FALSE),""),
    IF(LEFT(C4858,4)="2026",
      IFERROR(VLOOKUP(C4858,{'2026'!B:B,'2026'!A:A},2,FALSE),""),
      ""
    )
  )
)</f>
        <v/>
      </c>
    </row>
    <row r="4859" ht="22.5" customHeight="1">
      <c r="A4859" s="350"/>
      <c r="B4859" s="350"/>
      <c r="C4859" s="350"/>
      <c r="D4859" s="350"/>
      <c r="E4859" s="350"/>
      <c r="F4859" s="350"/>
      <c r="G4859" s="350"/>
      <c r="H4859" s="350"/>
      <c r="I4859" s="350"/>
      <c r="J4859" s="350" t="str">
        <f t="array" ref="J4859">IF(C4859="","",
  IF(LEFT(C4859,4)="2025",
    IFERROR(VLOOKUP(C4859,{'2025'!B:B,'2025'!A:A},2,FALSE),""),
    IF(LEFT(C4859,4)="2026",
      IFERROR(VLOOKUP(C4859,{'2026'!B:B,'2026'!A:A},2,FALSE),""),
      ""
    )
  )
)</f>
        <v/>
      </c>
    </row>
    <row r="4860" ht="22.5" customHeight="1">
      <c r="A4860" s="350"/>
      <c r="B4860" s="350"/>
      <c r="C4860" s="350"/>
      <c r="D4860" s="350"/>
      <c r="E4860" s="350"/>
      <c r="F4860" s="350"/>
      <c r="G4860" s="350"/>
      <c r="H4860" s="350"/>
      <c r="I4860" s="350"/>
      <c r="J4860" s="350" t="str">
        <f t="array" ref="J4860">IF(C4860="","",
  IF(LEFT(C4860,4)="2025",
    IFERROR(VLOOKUP(C4860,{'2025'!B:B,'2025'!A:A},2,FALSE),""),
    IF(LEFT(C4860,4)="2026",
      IFERROR(VLOOKUP(C4860,{'2026'!B:B,'2026'!A:A},2,FALSE),""),
      ""
    )
  )
)</f>
        <v/>
      </c>
    </row>
    <row r="4861" ht="22.5" customHeight="1">
      <c r="A4861" s="350"/>
      <c r="B4861" s="350"/>
      <c r="C4861" s="350"/>
      <c r="D4861" s="350"/>
      <c r="E4861" s="350"/>
      <c r="F4861" s="350"/>
      <c r="G4861" s="350"/>
      <c r="H4861" s="350"/>
      <c r="I4861" s="350"/>
      <c r="J4861" s="350" t="str">
        <f t="array" ref="J4861">IF(C4861="","",
  IF(LEFT(C4861,4)="2025",
    IFERROR(VLOOKUP(C4861,{'2025'!B:B,'2025'!A:A},2,FALSE),""),
    IF(LEFT(C4861,4)="2026",
      IFERROR(VLOOKUP(C4861,{'2026'!B:B,'2026'!A:A},2,FALSE),""),
      ""
    )
  )
)</f>
        <v/>
      </c>
    </row>
    <row r="4862" ht="22.5" customHeight="1">
      <c r="A4862" s="350"/>
      <c r="B4862" s="350"/>
      <c r="C4862" s="350"/>
      <c r="D4862" s="350"/>
      <c r="E4862" s="350"/>
      <c r="F4862" s="350"/>
      <c r="G4862" s="350"/>
      <c r="H4862" s="350"/>
      <c r="I4862" s="350"/>
      <c r="J4862" s="350" t="str">
        <f t="array" ref="J4862">IF(C4862="","",
  IF(LEFT(C4862,4)="2025",
    IFERROR(VLOOKUP(C4862,{'2025'!B:B,'2025'!A:A},2,FALSE),""),
    IF(LEFT(C4862,4)="2026",
      IFERROR(VLOOKUP(C4862,{'2026'!B:B,'2026'!A:A},2,FALSE),""),
      ""
    )
  )
)</f>
        <v/>
      </c>
    </row>
    <row r="4863" ht="22.5" customHeight="1">
      <c r="A4863" s="350"/>
      <c r="B4863" s="350"/>
      <c r="C4863" s="350"/>
      <c r="D4863" s="350"/>
      <c r="E4863" s="350"/>
      <c r="F4863" s="350"/>
      <c r="G4863" s="350"/>
      <c r="H4863" s="350"/>
      <c r="I4863" s="350"/>
      <c r="J4863" s="350" t="str">
        <f t="array" ref="J4863">IF(C4863="","",
  IF(LEFT(C4863,4)="2025",
    IFERROR(VLOOKUP(C4863,{'2025'!B:B,'2025'!A:A},2,FALSE),""),
    IF(LEFT(C4863,4)="2026",
      IFERROR(VLOOKUP(C4863,{'2026'!B:B,'2026'!A:A},2,FALSE),""),
      ""
    )
  )
)</f>
        <v/>
      </c>
    </row>
    <row r="4864" ht="22.5" customHeight="1">
      <c r="A4864" s="350"/>
      <c r="B4864" s="350"/>
      <c r="C4864" s="350"/>
      <c r="D4864" s="350"/>
      <c r="E4864" s="350"/>
      <c r="F4864" s="350"/>
      <c r="G4864" s="350"/>
      <c r="H4864" s="350"/>
      <c r="I4864" s="350"/>
      <c r="J4864" s="350" t="str">
        <f t="array" ref="J4864">IF(C4864="","",
  IF(LEFT(C4864,4)="2025",
    IFERROR(VLOOKUP(C4864,{'2025'!B:B,'2025'!A:A},2,FALSE),""),
    IF(LEFT(C4864,4)="2026",
      IFERROR(VLOOKUP(C4864,{'2026'!B:B,'2026'!A:A},2,FALSE),""),
      ""
    )
  )
)</f>
        <v/>
      </c>
    </row>
    <row r="4865" ht="22.5" customHeight="1">
      <c r="A4865" s="350"/>
      <c r="B4865" s="350"/>
      <c r="C4865" s="350"/>
      <c r="D4865" s="350"/>
      <c r="E4865" s="350"/>
      <c r="F4865" s="350"/>
      <c r="G4865" s="350"/>
      <c r="H4865" s="350"/>
      <c r="I4865" s="350"/>
      <c r="J4865" s="350" t="str">
        <f t="array" ref="J4865">IF(C4865="","",
  IF(LEFT(C4865,4)="2025",
    IFERROR(VLOOKUP(C4865,{'2025'!B:B,'2025'!A:A},2,FALSE),""),
    IF(LEFT(C4865,4)="2026",
      IFERROR(VLOOKUP(C4865,{'2026'!B:B,'2026'!A:A},2,FALSE),""),
      ""
    )
  )
)</f>
        <v/>
      </c>
    </row>
    <row r="4866" ht="22.5" customHeight="1">
      <c r="A4866" s="350"/>
      <c r="B4866" s="350"/>
      <c r="C4866" s="350"/>
      <c r="D4866" s="350"/>
      <c r="E4866" s="350"/>
      <c r="F4866" s="350"/>
      <c r="G4866" s="350"/>
      <c r="H4866" s="350"/>
      <c r="I4866" s="350"/>
      <c r="J4866" s="350" t="str">
        <f t="array" ref="J4866">IF(C4866="","",
  IF(LEFT(C4866,4)="2025",
    IFERROR(VLOOKUP(C4866,{'2025'!B:B,'2025'!A:A},2,FALSE),""),
    IF(LEFT(C4866,4)="2026",
      IFERROR(VLOOKUP(C4866,{'2026'!B:B,'2026'!A:A},2,FALSE),""),
      ""
    )
  )
)</f>
        <v/>
      </c>
    </row>
    <row r="4867" ht="22.5" customHeight="1">
      <c r="A4867" s="350"/>
      <c r="B4867" s="350"/>
      <c r="C4867" s="350"/>
      <c r="D4867" s="350"/>
      <c r="E4867" s="350"/>
      <c r="F4867" s="350"/>
      <c r="G4867" s="350"/>
      <c r="H4867" s="350"/>
      <c r="I4867" s="350"/>
      <c r="J4867" s="350" t="str">
        <f t="array" ref="J4867">IF(C4867="","",
  IF(LEFT(C4867,4)="2025",
    IFERROR(VLOOKUP(C4867,{'2025'!B:B,'2025'!A:A},2,FALSE),""),
    IF(LEFT(C4867,4)="2026",
      IFERROR(VLOOKUP(C4867,{'2026'!B:B,'2026'!A:A},2,FALSE),""),
      ""
    )
  )
)</f>
        <v/>
      </c>
    </row>
    <row r="4868" ht="22.5" customHeight="1">
      <c r="A4868" s="350"/>
      <c r="B4868" s="350"/>
      <c r="C4868" s="350"/>
      <c r="D4868" s="350"/>
      <c r="E4868" s="350"/>
      <c r="F4868" s="350"/>
      <c r="G4868" s="350"/>
      <c r="H4868" s="350"/>
      <c r="I4868" s="350"/>
      <c r="J4868" s="350" t="str">
        <f t="array" ref="J4868">IF(C4868="","",
  IF(LEFT(C4868,4)="2025",
    IFERROR(VLOOKUP(C4868,{'2025'!B:B,'2025'!A:A},2,FALSE),""),
    IF(LEFT(C4868,4)="2026",
      IFERROR(VLOOKUP(C4868,{'2026'!B:B,'2026'!A:A},2,FALSE),""),
      ""
    )
  )
)</f>
        <v/>
      </c>
    </row>
    <row r="4869" ht="22.5" customHeight="1">
      <c r="A4869" s="350"/>
      <c r="B4869" s="350"/>
      <c r="C4869" s="350"/>
      <c r="D4869" s="350"/>
      <c r="E4869" s="350"/>
      <c r="F4869" s="350"/>
      <c r="G4869" s="350"/>
      <c r="H4869" s="350"/>
      <c r="I4869" s="350"/>
      <c r="J4869" s="350" t="str">
        <f t="array" ref="J4869">IF(C4869="","",
  IF(LEFT(C4869,4)="2025",
    IFERROR(VLOOKUP(C4869,{'2025'!B:B,'2025'!A:A},2,FALSE),""),
    IF(LEFT(C4869,4)="2026",
      IFERROR(VLOOKUP(C4869,{'2026'!B:B,'2026'!A:A},2,FALSE),""),
      ""
    )
  )
)</f>
        <v/>
      </c>
    </row>
    <row r="4870" ht="22.5" customHeight="1">
      <c r="A4870" s="350"/>
      <c r="B4870" s="350"/>
      <c r="C4870" s="350"/>
      <c r="D4870" s="350"/>
      <c r="E4870" s="350"/>
      <c r="F4870" s="350"/>
      <c r="G4870" s="350"/>
      <c r="H4870" s="350"/>
      <c r="I4870" s="350"/>
      <c r="J4870" s="350" t="str">
        <f t="array" ref="J4870">IF(C4870="","",
  IF(LEFT(C4870,4)="2025",
    IFERROR(VLOOKUP(C4870,{'2025'!B:B,'2025'!A:A},2,FALSE),""),
    IF(LEFT(C4870,4)="2026",
      IFERROR(VLOOKUP(C4870,{'2026'!B:B,'2026'!A:A},2,FALSE),""),
      ""
    )
  )
)</f>
        <v/>
      </c>
    </row>
    <row r="4871" ht="22.5" customHeight="1">
      <c r="A4871" s="350"/>
      <c r="B4871" s="350"/>
      <c r="C4871" s="350"/>
      <c r="D4871" s="350"/>
      <c r="E4871" s="350"/>
      <c r="F4871" s="350"/>
      <c r="G4871" s="350"/>
      <c r="H4871" s="350"/>
      <c r="I4871" s="350"/>
      <c r="J4871" s="350" t="str">
        <f t="array" ref="J4871">IF(C4871="","",
  IF(LEFT(C4871,4)="2025",
    IFERROR(VLOOKUP(C4871,{'2025'!B:B,'2025'!A:A},2,FALSE),""),
    IF(LEFT(C4871,4)="2026",
      IFERROR(VLOOKUP(C4871,{'2026'!B:B,'2026'!A:A},2,FALSE),""),
      ""
    )
  )
)</f>
        <v/>
      </c>
    </row>
    <row r="4872" ht="22.5" customHeight="1">
      <c r="A4872" s="350"/>
      <c r="B4872" s="350"/>
      <c r="C4872" s="350"/>
      <c r="D4872" s="350"/>
      <c r="E4872" s="350"/>
      <c r="F4872" s="350"/>
      <c r="G4872" s="350"/>
      <c r="H4872" s="350"/>
      <c r="I4872" s="350"/>
      <c r="J4872" s="350" t="str">
        <f t="array" ref="J4872">IF(C4872="","",
  IF(LEFT(C4872,4)="2025",
    IFERROR(VLOOKUP(C4872,{'2025'!B:B,'2025'!A:A},2,FALSE),""),
    IF(LEFT(C4872,4)="2026",
      IFERROR(VLOOKUP(C4872,{'2026'!B:B,'2026'!A:A},2,FALSE),""),
      ""
    )
  )
)</f>
        <v/>
      </c>
    </row>
    <row r="4873" ht="22.5" customHeight="1">
      <c r="A4873" s="350"/>
      <c r="B4873" s="350"/>
      <c r="C4873" s="350"/>
      <c r="D4873" s="350"/>
      <c r="E4873" s="350"/>
      <c r="F4873" s="350"/>
      <c r="G4873" s="350"/>
      <c r="H4873" s="350"/>
      <c r="I4873" s="350"/>
      <c r="J4873" s="350" t="str">
        <f t="array" ref="J4873">IF(C4873="","",
  IF(LEFT(C4873,4)="2025",
    IFERROR(VLOOKUP(C4873,{'2025'!B:B,'2025'!A:A},2,FALSE),""),
    IF(LEFT(C4873,4)="2026",
      IFERROR(VLOOKUP(C4873,{'2026'!B:B,'2026'!A:A},2,FALSE),""),
      ""
    )
  )
)</f>
        <v/>
      </c>
    </row>
    <row r="4874" ht="22.5" customHeight="1">
      <c r="A4874" s="350"/>
      <c r="B4874" s="350"/>
      <c r="C4874" s="350"/>
      <c r="D4874" s="350"/>
      <c r="E4874" s="350"/>
      <c r="F4874" s="350"/>
      <c r="G4874" s="350"/>
      <c r="H4874" s="350"/>
      <c r="I4874" s="350"/>
      <c r="J4874" s="350" t="str">
        <f t="array" ref="J4874">IF(C4874="","",
  IF(LEFT(C4874,4)="2025",
    IFERROR(VLOOKUP(C4874,{'2025'!B:B,'2025'!A:A},2,FALSE),""),
    IF(LEFT(C4874,4)="2026",
      IFERROR(VLOOKUP(C4874,{'2026'!B:B,'2026'!A:A},2,FALSE),""),
      ""
    )
  )
)</f>
        <v/>
      </c>
    </row>
    <row r="4875" ht="22.5" customHeight="1">
      <c r="A4875" s="350"/>
      <c r="B4875" s="350"/>
      <c r="C4875" s="350"/>
      <c r="D4875" s="350"/>
      <c r="E4875" s="350"/>
      <c r="F4875" s="350"/>
      <c r="G4875" s="350"/>
      <c r="H4875" s="350"/>
      <c r="I4875" s="350"/>
      <c r="J4875" s="350" t="str">
        <f t="array" ref="J4875">IF(C4875="","",
  IF(LEFT(C4875,4)="2025",
    IFERROR(VLOOKUP(C4875,{'2025'!B:B,'2025'!A:A},2,FALSE),""),
    IF(LEFT(C4875,4)="2026",
      IFERROR(VLOOKUP(C4875,{'2026'!B:B,'2026'!A:A},2,FALSE),""),
      ""
    )
  )
)</f>
        <v/>
      </c>
    </row>
    <row r="4876" ht="22.5" customHeight="1">
      <c r="A4876" s="350"/>
      <c r="B4876" s="350"/>
      <c r="C4876" s="350"/>
      <c r="D4876" s="350"/>
      <c r="E4876" s="350"/>
      <c r="F4876" s="350"/>
      <c r="G4876" s="350"/>
      <c r="H4876" s="350"/>
      <c r="I4876" s="350"/>
      <c r="J4876" s="350" t="str">
        <f t="array" ref="J4876">IF(C4876="","",
  IF(LEFT(C4876,4)="2025",
    IFERROR(VLOOKUP(C4876,{'2025'!B:B,'2025'!A:A},2,FALSE),""),
    IF(LEFT(C4876,4)="2026",
      IFERROR(VLOOKUP(C4876,{'2026'!B:B,'2026'!A:A},2,FALSE),""),
      ""
    )
  )
)</f>
        <v/>
      </c>
    </row>
    <row r="4877" ht="22.5" customHeight="1">
      <c r="A4877" s="350"/>
      <c r="B4877" s="350"/>
      <c r="C4877" s="350"/>
      <c r="D4877" s="350"/>
      <c r="E4877" s="350"/>
      <c r="F4877" s="350"/>
      <c r="G4877" s="350"/>
      <c r="H4877" s="350"/>
      <c r="I4877" s="350"/>
      <c r="J4877" s="350" t="str">
        <f t="array" ref="J4877">IF(C4877="","",
  IF(LEFT(C4877,4)="2025",
    IFERROR(VLOOKUP(C4877,{'2025'!B:B,'2025'!A:A},2,FALSE),""),
    IF(LEFT(C4877,4)="2026",
      IFERROR(VLOOKUP(C4877,{'2026'!B:B,'2026'!A:A},2,FALSE),""),
      ""
    )
  )
)</f>
        <v/>
      </c>
    </row>
    <row r="4878" ht="22.5" customHeight="1">
      <c r="A4878" s="350"/>
      <c r="B4878" s="350"/>
      <c r="C4878" s="350"/>
      <c r="D4878" s="350"/>
      <c r="E4878" s="350"/>
      <c r="F4878" s="350"/>
      <c r="G4878" s="350"/>
      <c r="H4878" s="350"/>
      <c r="I4878" s="350"/>
      <c r="J4878" s="350" t="str">
        <f t="array" ref="J4878">IF(C4878="","",
  IF(LEFT(C4878,4)="2025",
    IFERROR(VLOOKUP(C4878,{'2025'!B:B,'2025'!A:A},2,FALSE),""),
    IF(LEFT(C4878,4)="2026",
      IFERROR(VLOOKUP(C4878,{'2026'!B:B,'2026'!A:A},2,FALSE),""),
      ""
    )
  )
)</f>
        <v/>
      </c>
    </row>
    <row r="4879" ht="22.5" customHeight="1">
      <c r="A4879" s="350"/>
      <c r="B4879" s="350"/>
      <c r="C4879" s="350"/>
      <c r="D4879" s="350"/>
      <c r="E4879" s="350"/>
      <c r="F4879" s="350"/>
      <c r="G4879" s="350"/>
      <c r="H4879" s="350"/>
      <c r="I4879" s="350"/>
      <c r="J4879" s="350" t="str">
        <f t="array" ref="J4879">IF(C4879="","",
  IF(LEFT(C4879,4)="2025",
    IFERROR(VLOOKUP(C4879,{'2025'!B:B,'2025'!A:A},2,FALSE),""),
    IF(LEFT(C4879,4)="2026",
      IFERROR(VLOOKUP(C4879,{'2026'!B:B,'2026'!A:A},2,FALSE),""),
      ""
    )
  )
)</f>
        <v/>
      </c>
    </row>
    <row r="4880" ht="22.5" customHeight="1">
      <c r="A4880" s="350"/>
      <c r="B4880" s="350"/>
      <c r="C4880" s="350"/>
      <c r="D4880" s="350"/>
      <c r="E4880" s="350"/>
      <c r="F4880" s="350"/>
      <c r="G4880" s="350"/>
      <c r="H4880" s="350"/>
      <c r="I4880" s="350"/>
      <c r="J4880" s="350" t="str">
        <f t="array" ref="J4880">IF(C4880="","",
  IF(LEFT(C4880,4)="2025",
    IFERROR(VLOOKUP(C4880,{'2025'!B:B,'2025'!A:A},2,FALSE),""),
    IF(LEFT(C4880,4)="2026",
      IFERROR(VLOOKUP(C4880,{'2026'!B:B,'2026'!A:A},2,FALSE),""),
      ""
    )
  )
)</f>
        <v/>
      </c>
    </row>
    <row r="4881" ht="22.5" customHeight="1">
      <c r="A4881" s="350"/>
      <c r="B4881" s="350"/>
      <c r="C4881" s="350"/>
      <c r="D4881" s="350"/>
      <c r="E4881" s="350"/>
      <c r="F4881" s="350"/>
      <c r="G4881" s="350"/>
      <c r="H4881" s="350"/>
      <c r="I4881" s="350"/>
      <c r="J4881" s="350" t="str">
        <f t="array" ref="J4881">IF(C4881="","",
  IF(LEFT(C4881,4)="2025",
    IFERROR(VLOOKUP(C4881,{'2025'!B:B,'2025'!A:A},2,FALSE),""),
    IF(LEFT(C4881,4)="2026",
      IFERROR(VLOOKUP(C4881,{'2026'!B:B,'2026'!A:A},2,FALSE),""),
      ""
    )
  )
)</f>
        <v/>
      </c>
    </row>
    <row r="4882" ht="22.5" customHeight="1">
      <c r="A4882" s="350"/>
      <c r="B4882" s="350"/>
      <c r="C4882" s="350"/>
      <c r="D4882" s="350"/>
      <c r="E4882" s="350"/>
      <c r="F4882" s="350"/>
      <c r="G4882" s="350"/>
      <c r="H4882" s="350"/>
      <c r="I4882" s="350"/>
      <c r="J4882" s="350" t="str">
        <f t="array" ref="J4882">IF(C4882="","",
  IF(LEFT(C4882,4)="2025",
    IFERROR(VLOOKUP(C4882,{'2025'!B:B,'2025'!A:A},2,FALSE),""),
    IF(LEFT(C4882,4)="2026",
      IFERROR(VLOOKUP(C4882,{'2026'!B:B,'2026'!A:A},2,FALSE),""),
      ""
    )
  )
)</f>
        <v/>
      </c>
    </row>
    <row r="4883" ht="22.5" customHeight="1">
      <c r="A4883" s="350"/>
      <c r="B4883" s="350"/>
      <c r="C4883" s="350"/>
      <c r="D4883" s="350"/>
      <c r="E4883" s="350"/>
      <c r="F4883" s="350"/>
      <c r="G4883" s="350"/>
      <c r="H4883" s="350"/>
      <c r="I4883" s="350"/>
      <c r="J4883" s="350" t="str">
        <f t="array" ref="J4883">IF(C4883="","",
  IF(LEFT(C4883,4)="2025",
    IFERROR(VLOOKUP(C4883,{'2025'!B:B,'2025'!A:A},2,FALSE),""),
    IF(LEFT(C4883,4)="2026",
      IFERROR(VLOOKUP(C4883,{'2026'!B:B,'2026'!A:A},2,FALSE),""),
      ""
    )
  )
)</f>
        <v/>
      </c>
    </row>
    <row r="4884" ht="22.5" customHeight="1">
      <c r="A4884" s="350"/>
      <c r="B4884" s="350"/>
      <c r="C4884" s="350"/>
      <c r="D4884" s="350"/>
      <c r="E4884" s="350"/>
      <c r="F4884" s="350"/>
      <c r="G4884" s="350"/>
      <c r="H4884" s="350"/>
      <c r="I4884" s="350"/>
      <c r="J4884" s="350" t="str">
        <f t="array" ref="J4884">IF(C4884="","",
  IF(LEFT(C4884,4)="2025",
    IFERROR(VLOOKUP(C4884,{'2025'!B:B,'2025'!A:A},2,FALSE),""),
    IF(LEFT(C4884,4)="2026",
      IFERROR(VLOOKUP(C4884,{'2026'!B:B,'2026'!A:A},2,FALSE),""),
      ""
    )
  )
)</f>
        <v/>
      </c>
    </row>
    <row r="4885" ht="22.5" customHeight="1">
      <c r="A4885" s="350"/>
      <c r="B4885" s="350"/>
      <c r="C4885" s="350"/>
      <c r="D4885" s="350"/>
      <c r="E4885" s="350"/>
      <c r="F4885" s="350"/>
      <c r="G4885" s="350"/>
      <c r="H4885" s="350"/>
      <c r="I4885" s="350"/>
      <c r="J4885" s="350" t="str">
        <f t="array" ref="J4885">IF(C4885="","",
  IF(LEFT(C4885,4)="2025",
    IFERROR(VLOOKUP(C4885,{'2025'!B:B,'2025'!A:A},2,FALSE),""),
    IF(LEFT(C4885,4)="2026",
      IFERROR(VLOOKUP(C4885,{'2026'!B:B,'2026'!A:A},2,FALSE),""),
      ""
    )
  )
)</f>
        <v/>
      </c>
    </row>
    <row r="4886" ht="22.5" customHeight="1">
      <c r="A4886" s="350"/>
      <c r="B4886" s="350"/>
      <c r="C4886" s="350"/>
      <c r="D4886" s="350"/>
      <c r="E4886" s="350"/>
      <c r="F4886" s="350"/>
      <c r="G4886" s="350"/>
      <c r="H4886" s="350"/>
      <c r="I4886" s="350"/>
      <c r="J4886" s="350" t="str">
        <f t="array" ref="J4886">IF(C4886="","",
  IF(LEFT(C4886,4)="2025",
    IFERROR(VLOOKUP(C4886,{'2025'!B:B,'2025'!A:A},2,FALSE),""),
    IF(LEFT(C4886,4)="2026",
      IFERROR(VLOOKUP(C4886,{'2026'!B:B,'2026'!A:A},2,FALSE),""),
      ""
    )
  )
)</f>
        <v/>
      </c>
    </row>
    <row r="4887" ht="22.5" customHeight="1">
      <c r="A4887" s="350"/>
      <c r="B4887" s="350"/>
      <c r="C4887" s="350"/>
      <c r="D4887" s="350"/>
      <c r="E4887" s="350"/>
      <c r="F4887" s="350"/>
      <c r="G4887" s="350"/>
      <c r="H4887" s="350"/>
      <c r="I4887" s="350"/>
      <c r="J4887" s="350" t="str">
        <f t="array" ref="J4887">IF(C4887="","",
  IF(LEFT(C4887,4)="2025",
    IFERROR(VLOOKUP(C4887,{'2025'!B:B,'2025'!A:A},2,FALSE),""),
    IF(LEFT(C4887,4)="2026",
      IFERROR(VLOOKUP(C4887,{'2026'!B:B,'2026'!A:A},2,FALSE),""),
      ""
    )
  )
)</f>
        <v/>
      </c>
    </row>
    <row r="4888" ht="22.5" customHeight="1">
      <c r="A4888" s="350"/>
      <c r="B4888" s="350"/>
      <c r="C4888" s="350"/>
      <c r="D4888" s="350"/>
      <c r="E4888" s="350"/>
      <c r="F4888" s="350"/>
      <c r="G4888" s="350"/>
      <c r="H4888" s="350"/>
      <c r="I4888" s="350"/>
      <c r="J4888" s="350" t="str">
        <f t="array" ref="J4888">IF(C4888="","",
  IF(LEFT(C4888,4)="2025",
    IFERROR(VLOOKUP(C4888,{'2025'!B:B,'2025'!A:A},2,FALSE),""),
    IF(LEFT(C4888,4)="2026",
      IFERROR(VLOOKUP(C4888,{'2026'!B:B,'2026'!A:A},2,FALSE),""),
      ""
    )
  )
)</f>
        <v/>
      </c>
    </row>
    <row r="4889" ht="22.5" customHeight="1">
      <c r="A4889" s="350"/>
      <c r="B4889" s="350"/>
      <c r="C4889" s="350"/>
      <c r="D4889" s="350"/>
      <c r="E4889" s="350"/>
      <c r="F4889" s="350"/>
      <c r="G4889" s="350"/>
      <c r="H4889" s="350"/>
      <c r="I4889" s="350"/>
      <c r="J4889" s="350" t="str">
        <f t="array" ref="J4889">IF(C4889="","",
  IF(LEFT(C4889,4)="2025",
    IFERROR(VLOOKUP(C4889,{'2025'!B:B,'2025'!A:A},2,FALSE),""),
    IF(LEFT(C4889,4)="2026",
      IFERROR(VLOOKUP(C4889,{'2026'!B:B,'2026'!A:A},2,FALSE),""),
      ""
    )
  )
)</f>
        <v/>
      </c>
    </row>
    <row r="4890" ht="22.5" customHeight="1">
      <c r="A4890" s="350"/>
      <c r="B4890" s="350"/>
      <c r="C4890" s="350"/>
      <c r="D4890" s="350"/>
      <c r="E4890" s="350"/>
      <c r="F4890" s="350"/>
      <c r="G4890" s="350"/>
      <c r="H4890" s="350"/>
      <c r="I4890" s="350"/>
      <c r="J4890" s="350" t="str">
        <f t="array" ref="J4890">IF(C4890="","",
  IF(LEFT(C4890,4)="2025",
    IFERROR(VLOOKUP(C4890,{'2025'!B:B,'2025'!A:A},2,FALSE),""),
    IF(LEFT(C4890,4)="2026",
      IFERROR(VLOOKUP(C4890,{'2026'!B:B,'2026'!A:A},2,FALSE),""),
      ""
    )
  )
)</f>
        <v/>
      </c>
    </row>
    <row r="4891" ht="22.5" customHeight="1">
      <c r="A4891" s="350"/>
      <c r="B4891" s="350"/>
      <c r="C4891" s="350"/>
      <c r="D4891" s="350"/>
      <c r="E4891" s="350"/>
      <c r="F4891" s="350"/>
      <c r="G4891" s="350"/>
      <c r="H4891" s="350"/>
      <c r="I4891" s="350"/>
      <c r="J4891" s="350" t="str">
        <f t="array" ref="J4891">IF(C4891="","",
  IF(LEFT(C4891,4)="2025",
    IFERROR(VLOOKUP(C4891,{'2025'!B:B,'2025'!A:A},2,FALSE),""),
    IF(LEFT(C4891,4)="2026",
      IFERROR(VLOOKUP(C4891,{'2026'!B:B,'2026'!A:A},2,FALSE),""),
      ""
    )
  )
)</f>
        <v/>
      </c>
    </row>
    <row r="4892" ht="22.5" customHeight="1">
      <c r="A4892" s="350"/>
      <c r="B4892" s="350"/>
      <c r="C4892" s="350"/>
      <c r="D4892" s="350"/>
      <c r="E4892" s="350"/>
      <c r="F4892" s="350"/>
      <c r="G4892" s="350"/>
      <c r="H4892" s="350"/>
      <c r="I4892" s="350"/>
      <c r="J4892" s="350" t="str">
        <f t="array" ref="J4892">IF(C4892="","",
  IF(LEFT(C4892,4)="2025",
    IFERROR(VLOOKUP(C4892,{'2025'!B:B,'2025'!A:A},2,FALSE),""),
    IF(LEFT(C4892,4)="2026",
      IFERROR(VLOOKUP(C4892,{'2026'!B:B,'2026'!A:A},2,FALSE),""),
      ""
    )
  )
)</f>
        <v/>
      </c>
    </row>
    <row r="4893" ht="22.5" customHeight="1">
      <c r="A4893" s="350"/>
      <c r="B4893" s="350"/>
      <c r="C4893" s="350"/>
      <c r="D4893" s="350"/>
      <c r="E4893" s="350"/>
      <c r="F4893" s="350"/>
      <c r="G4893" s="350"/>
      <c r="H4893" s="350"/>
      <c r="I4893" s="350"/>
      <c r="J4893" s="350" t="str">
        <f t="array" ref="J4893">IF(C4893="","",
  IF(LEFT(C4893,4)="2025",
    IFERROR(VLOOKUP(C4893,{'2025'!B:B,'2025'!A:A},2,FALSE),""),
    IF(LEFT(C4893,4)="2026",
      IFERROR(VLOOKUP(C4893,{'2026'!B:B,'2026'!A:A},2,FALSE),""),
      ""
    )
  )
)</f>
        <v/>
      </c>
    </row>
    <row r="4894" ht="22.5" customHeight="1">
      <c r="A4894" s="350"/>
      <c r="B4894" s="350"/>
      <c r="C4894" s="350"/>
      <c r="D4894" s="350"/>
      <c r="E4894" s="350"/>
      <c r="F4894" s="350"/>
      <c r="G4894" s="350"/>
      <c r="H4894" s="350"/>
      <c r="I4894" s="350"/>
      <c r="J4894" s="350" t="str">
        <f t="array" ref="J4894">IF(C4894="","",
  IF(LEFT(C4894,4)="2025",
    IFERROR(VLOOKUP(C4894,{'2025'!B:B,'2025'!A:A},2,FALSE),""),
    IF(LEFT(C4894,4)="2026",
      IFERROR(VLOOKUP(C4894,{'2026'!B:B,'2026'!A:A},2,FALSE),""),
      ""
    )
  )
)</f>
        <v/>
      </c>
    </row>
    <row r="4895" ht="22.5" customHeight="1">
      <c r="A4895" s="350"/>
      <c r="B4895" s="350"/>
      <c r="C4895" s="350"/>
      <c r="D4895" s="350"/>
      <c r="E4895" s="350"/>
      <c r="F4895" s="350"/>
      <c r="G4895" s="350"/>
      <c r="H4895" s="350"/>
      <c r="I4895" s="350"/>
      <c r="J4895" s="350" t="str">
        <f t="array" ref="J4895">IF(C4895="","",
  IF(LEFT(C4895,4)="2025",
    IFERROR(VLOOKUP(C4895,{'2025'!B:B,'2025'!A:A},2,FALSE),""),
    IF(LEFT(C4895,4)="2026",
      IFERROR(VLOOKUP(C4895,{'2026'!B:B,'2026'!A:A},2,FALSE),""),
      ""
    )
  )
)</f>
        <v/>
      </c>
    </row>
    <row r="4896" ht="22.5" customHeight="1">
      <c r="A4896" s="350"/>
      <c r="B4896" s="350"/>
      <c r="C4896" s="350"/>
      <c r="D4896" s="350"/>
      <c r="E4896" s="350"/>
      <c r="F4896" s="350"/>
      <c r="G4896" s="350"/>
      <c r="H4896" s="350"/>
      <c r="I4896" s="350"/>
      <c r="J4896" s="350" t="str">
        <f t="array" ref="J4896">IF(C4896="","",
  IF(LEFT(C4896,4)="2025",
    IFERROR(VLOOKUP(C4896,{'2025'!B:B,'2025'!A:A},2,FALSE),""),
    IF(LEFT(C4896,4)="2026",
      IFERROR(VLOOKUP(C4896,{'2026'!B:B,'2026'!A:A},2,FALSE),""),
      ""
    )
  )
)</f>
        <v/>
      </c>
    </row>
    <row r="4897" ht="22.5" customHeight="1">
      <c r="A4897" s="350"/>
      <c r="B4897" s="350"/>
      <c r="C4897" s="350"/>
      <c r="D4897" s="350"/>
      <c r="E4897" s="350"/>
      <c r="F4897" s="350"/>
      <c r="G4897" s="350"/>
      <c r="H4897" s="350"/>
      <c r="I4897" s="350"/>
      <c r="J4897" s="350" t="str">
        <f t="array" ref="J4897">IF(C4897="","",
  IF(LEFT(C4897,4)="2025",
    IFERROR(VLOOKUP(C4897,{'2025'!B:B,'2025'!A:A},2,FALSE),""),
    IF(LEFT(C4897,4)="2026",
      IFERROR(VLOOKUP(C4897,{'2026'!B:B,'2026'!A:A},2,FALSE),""),
      ""
    )
  )
)</f>
        <v/>
      </c>
    </row>
    <row r="4898" ht="22.5" customHeight="1">
      <c r="A4898" s="350"/>
      <c r="B4898" s="350"/>
      <c r="C4898" s="350"/>
      <c r="D4898" s="350"/>
      <c r="E4898" s="350"/>
      <c r="F4898" s="350"/>
      <c r="G4898" s="350"/>
      <c r="H4898" s="350"/>
      <c r="I4898" s="350"/>
      <c r="J4898" s="350" t="str">
        <f t="array" ref="J4898">IF(C4898="","",
  IF(LEFT(C4898,4)="2025",
    IFERROR(VLOOKUP(C4898,{'2025'!B:B,'2025'!A:A},2,FALSE),""),
    IF(LEFT(C4898,4)="2026",
      IFERROR(VLOOKUP(C4898,{'2026'!B:B,'2026'!A:A},2,FALSE),""),
      ""
    )
  )
)</f>
        <v/>
      </c>
    </row>
    <row r="4899" ht="22.5" customHeight="1">
      <c r="A4899" s="350"/>
      <c r="B4899" s="350"/>
      <c r="C4899" s="350"/>
      <c r="D4899" s="350"/>
      <c r="E4899" s="350"/>
      <c r="F4899" s="350"/>
      <c r="G4899" s="350"/>
      <c r="H4899" s="350"/>
      <c r="I4899" s="350"/>
      <c r="J4899" s="350" t="str">
        <f t="array" ref="J4899">IF(C4899="","",
  IF(LEFT(C4899,4)="2025",
    IFERROR(VLOOKUP(C4899,{'2025'!B:B,'2025'!A:A},2,FALSE),""),
    IF(LEFT(C4899,4)="2026",
      IFERROR(VLOOKUP(C4899,{'2026'!B:B,'2026'!A:A},2,FALSE),""),
      ""
    )
  )
)</f>
        <v/>
      </c>
    </row>
    <row r="4900" ht="22.5" customHeight="1">
      <c r="A4900" s="350"/>
      <c r="B4900" s="350"/>
      <c r="C4900" s="350"/>
      <c r="D4900" s="350"/>
      <c r="E4900" s="350"/>
      <c r="F4900" s="350"/>
      <c r="G4900" s="350"/>
      <c r="H4900" s="350"/>
      <c r="I4900" s="350"/>
      <c r="J4900" s="350" t="str">
        <f t="array" ref="J4900">IF(C4900="","",
  IF(LEFT(C4900,4)="2025",
    IFERROR(VLOOKUP(C4900,{'2025'!B:B,'2025'!A:A},2,FALSE),""),
    IF(LEFT(C4900,4)="2026",
      IFERROR(VLOOKUP(C4900,{'2026'!B:B,'2026'!A:A},2,FALSE),""),
      ""
    )
  )
)</f>
        <v/>
      </c>
    </row>
    <row r="4901" ht="22.5" customHeight="1">
      <c r="A4901" s="350"/>
      <c r="B4901" s="350"/>
      <c r="C4901" s="350"/>
      <c r="D4901" s="350"/>
      <c r="E4901" s="350"/>
      <c r="F4901" s="350"/>
      <c r="G4901" s="350"/>
      <c r="H4901" s="350"/>
      <c r="I4901" s="350"/>
      <c r="J4901" s="350" t="str">
        <f t="array" ref="J4901">IF(C4901="","",
  IF(LEFT(C4901,4)="2025",
    IFERROR(VLOOKUP(C4901,{'2025'!B:B,'2025'!A:A},2,FALSE),""),
    IF(LEFT(C4901,4)="2026",
      IFERROR(VLOOKUP(C4901,{'2026'!B:B,'2026'!A:A},2,FALSE),""),
      ""
    )
  )
)</f>
        <v/>
      </c>
    </row>
    <row r="4902" ht="22.5" customHeight="1">
      <c r="A4902" s="350"/>
      <c r="B4902" s="350"/>
      <c r="C4902" s="350"/>
      <c r="D4902" s="350"/>
      <c r="E4902" s="350"/>
      <c r="F4902" s="350"/>
      <c r="G4902" s="350"/>
      <c r="H4902" s="350"/>
      <c r="I4902" s="350"/>
      <c r="J4902" s="350" t="str">
        <f t="array" ref="J4902">IF(C4902="","",
  IF(LEFT(C4902,4)="2025",
    IFERROR(VLOOKUP(C4902,{'2025'!B:B,'2025'!A:A},2,FALSE),""),
    IF(LEFT(C4902,4)="2026",
      IFERROR(VLOOKUP(C4902,{'2026'!B:B,'2026'!A:A},2,FALSE),""),
      ""
    )
  )
)</f>
        <v/>
      </c>
    </row>
    <row r="4903" ht="22.5" customHeight="1">
      <c r="A4903" s="350"/>
      <c r="B4903" s="350"/>
      <c r="C4903" s="350"/>
      <c r="D4903" s="350"/>
      <c r="E4903" s="350"/>
      <c r="F4903" s="350"/>
      <c r="G4903" s="350"/>
      <c r="H4903" s="350"/>
      <c r="I4903" s="350"/>
      <c r="J4903" s="350" t="str">
        <f t="array" ref="J4903">IF(C4903="","",
  IF(LEFT(C4903,4)="2025",
    IFERROR(VLOOKUP(C4903,{'2025'!B:B,'2025'!A:A},2,FALSE),""),
    IF(LEFT(C4903,4)="2026",
      IFERROR(VLOOKUP(C4903,{'2026'!B:B,'2026'!A:A},2,FALSE),""),
      ""
    )
  )
)</f>
        <v/>
      </c>
    </row>
    <row r="4904" ht="22.5" customHeight="1">
      <c r="A4904" s="350"/>
      <c r="B4904" s="350"/>
      <c r="C4904" s="350"/>
      <c r="D4904" s="350"/>
      <c r="E4904" s="350"/>
      <c r="F4904" s="350"/>
      <c r="G4904" s="350"/>
      <c r="H4904" s="350"/>
      <c r="I4904" s="350"/>
      <c r="J4904" s="350" t="str">
        <f t="array" ref="J4904">IF(C4904="","",
  IF(LEFT(C4904,4)="2025",
    IFERROR(VLOOKUP(C4904,{'2025'!B:B,'2025'!A:A},2,FALSE),""),
    IF(LEFT(C4904,4)="2026",
      IFERROR(VLOOKUP(C4904,{'2026'!B:B,'2026'!A:A},2,FALSE),""),
      ""
    )
  )
)</f>
        <v/>
      </c>
    </row>
    <row r="4905" ht="22.5" customHeight="1">
      <c r="A4905" s="350"/>
      <c r="B4905" s="350"/>
      <c r="C4905" s="350"/>
      <c r="D4905" s="350"/>
      <c r="E4905" s="350"/>
      <c r="F4905" s="350"/>
      <c r="G4905" s="350"/>
      <c r="H4905" s="350"/>
      <c r="I4905" s="350"/>
      <c r="J4905" s="350" t="str">
        <f t="array" ref="J4905">IF(C4905="","",
  IF(LEFT(C4905,4)="2025",
    IFERROR(VLOOKUP(C4905,{'2025'!B:B,'2025'!A:A},2,FALSE),""),
    IF(LEFT(C4905,4)="2026",
      IFERROR(VLOOKUP(C4905,{'2026'!B:B,'2026'!A:A},2,FALSE),""),
      ""
    )
  )
)</f>
        <v/>
      </c>
    </row>
    <row r="4906" ht="22.5" customHeight="1">
      <c r="A4906" s="350"/>
      <c r="B4906" s="350"/>
      <c r="C4906" s="350"/>
      <c r="D4906" s="350"/>
      <c r="E4906" s="350"/>
      <c r="F4906" s="350"/>
      <c r="G4906" s="350"/>
      <c r="H4906" s="350"/>
      <c r="I4906" s="350"/>
      <c r="J4906" s="350" t="str">
        <f t="array" ref="J4906">IF(C4906="","",
  IF(LEFT(C4906,4)="2025",
    IFERROR(VLOOKUP(C4906,{'2025'!B:B,'2025'!A:A},2,FALSE),""),
    IF(LEFT(C4906,4)="2026",
      IFERROR(VLOOKUP(C4906,{'2026'!B:B,'2026'!A:A},2,FALSE),""),
      ""
    )
  )
)</f>
        <v/>
      </c>
    </row>
    <row r="4907" ht="22.5" customHeight="1">
      <c r="A4907" s="350"/>
      <c r="B4907" s="350"/>
      <c r="C4907" s="350"/>
      <c r="D4907" s="350"/>
      <c r="E4907" s="350"/>
      <c r="F4907" s="350"/>
      <c r="G4907" s="350"/>
      <c r="H4907" s="350"/>
      <c r="I4907" s="350"/>
      <c r="J4907" s="350" t="str">
        <f t="array" ref="J4907">IF(C4907="","",
  IF(LEFT(C4907,4)="2025",
    IFERROR(VLOOKUP(C4907,{'2025'!B:B,'2025'!A:A},2,FALSE),""),
    IF(LEFT(C4907,4)="2026",
      IFERROR(VLOOKUP(C4907,{'2026'!B:B,'2026'!A:A},2,FALSE),""),
      ""
    )
  )
)</f>
        <v/>
      </c>
    </row>
    <row r="4908" ht="22.5" customHeight="1">
      <c r="A4908" s="350"/>
      <c r="B4908" s="350"/>
      <c r="C4908" s="350"/>
      <c r="D4908" s="350"/>
      <c r="E4908" s="350"/>
      <c r="F4908" s="350"/>
      <c r="G4908" s="350"/>
      <c r="H4908" s="350"/>
      <c r="I4908" s="350"/>
      <c r="J4908" s="350" t="str">
        <f t="array" ref="J4908">IF(C4908="","",
  IF(LEFT(C4908,4)="2025",
    IFERROR(VLOOKUP(C4908,{'2025'!B:B,'2025'!A:A},2,FALSE),""),
    IF(LEFT(C4908,4)="2026",
      IFERROR(VLOOKUP(C4908,{'2026'!B:B,'2026'!A:A},2,FALSE),""),
      ""
    )
  )
)</f>
        <v/>
      </c>
    </row>
    <row r="4909" ht="22.5" customHeight="1">
      <c r="A4909" s="350"/>
      <c r="B4909" s="350"/>
      <c r="C4909" s="350"/>
      <c r="D4909" s="350"/>
      <c r="E4909" s="350"/>
      <c r="F4909" s="350"/>
      <c r="G4909" s="350"/>
      <c r="H4909" s="350"/>
      <c r="I4909" s="350"/>
      <c r="J4909" s="350" t="str">
        <f t="array" ref="J4909">IF(C4909="","",
  IF(LEFT(C4909,4)="2025",
    IFERROR(VLOOKUP(C4909,{'2025'!B:B,'2025'!A:A},2,FALSE),""),
    IF(LEFT(C4909,4)="2026",
      IFERROR(VLOOKUP(C4909,{'2026'!B:B,'2026'!A:A},2,FALSE),""),
      ""
    )
  )
)</f>
        <v/>
      </c>
    </row>
    <row r="4910" ht="22.5" customHeight="1">
      <c r="A4910" s="350"/>
      <c r="B4910" s="350"/>
      <c r="C4910" s="350"/>
      <c r="D4910" s="350"/>
      <c r="E4910" s="350"/>
      <c r="F4910" s="350"/>
      <c r="G4910" s="350"/>
      <c r="H4910" s="350"/>
      <c r="I4910" s="350"/>
      <c r="J4910" s="350" t="str">
        <f t="array" ref="J4910">IF(C4910="","",
  IF(LEFT(C4910,4)="2025",
    IFERROR(VLOOKUP(C4910,{'2025'!B:B,'2025'!A:A},2,FALSE),""),
    IF(LEFT(C4910,4)="2026",
      IFERROR(VLOOKUP(C4910,{'2026'!B:B,'2026'!A:A},2,FALSE),""),
      ""
    )
  )
)</f>
        <v/>
      </c>
    </row>
    <row r="4911" ht="22.5" customHeight="1">
      <c r="A4911" s="350"/>
      <c r="B4911" s="350"/>
      <c r="C4911" s="350"/>
      <c r="D4911" s="350"/>
      <c r="E4911" s="350"/>
      <c r="F4911" s="350"/>
      <c r="G4911" s="350"/>
      <c r="H4911" s="350"/>
      <c r="I4911" s="350"/>
      <c r="J4911" s="350" t="str">
        <f t="array" ref="J4911">IF(C4911="","",
  IF(LEFT(C4911,4)="2025",
    IFERROR(VLOOKUP(C4911,{'2025'!B:B,'2025'!A:A},2,FALSE),""),
    IF(LEFT(C4911,4)="2026",
      IFERROR(VLOOKUP(C4911,{'2026'!B:B,'2026'!A:A},2,FALSE),""),
      ""
    )
  )
)</f>
        <v/>
      </c>
    </row>
    <row r="4912" ht="22.5" customHeight="1">
      <c r="A4912" s="350"/>
      <c r="B4912" s="350"/>
      <c r="C4912" s="350"/>
      <c r="D4912" s="350"/>
      <c r="E4912" s="350"/>
      <c r="F4912" s="350"/>
      <c r="G4912" s="350"/>
      <c r="H4912" s="350"/>
      <c r="I4912" s="350"/>
      <c r="J4912" s="350" t="str">
        <f t="array" ref="J4912">IF(C4912="","",
  IF(LEFT(C4912,4)="2025",
    IFERROR(VLOOKUP(C4912,{'2025'!B:B,'2025'!A:A},2,FALSE),""),
    IF(LEFT(C4912,4)="2026",
      IFERROR(VLOOKUP(C4912,{'2026'!B:B,'2026'!A:A},2,FALSE),""),
      ""
    )
  )
)</f>
        <v/>
      </c>
    </row>
    <row r="4913" ht="22.5" customHeight="1">
      <c r="A4913" s="350"/>
      <c r="B4913" s="350"/>
      <c r="C4913" s="350"/>
      <c r="D4913" s="350"/>
      <c r="E4913" s="350"/>
      <c r="F4913" s="350"/>
      <c r="G4913" s="350"/>
      <c r="H4913" s="350"/>
      <c r="I4913" s="350"/>
      <c r="J4913" s="350" t="str">
        <f t="array" ref="J4913">IF(C4913="","",
  IF(LEFT(C4913,4)="2025",
    IFERROR(VLOOKUP(C4913,{'2025'!B:B,'2025'!A:A},2,FALSE),""),
    IF(LEFT(C4913,4)="2026",
      IFERROR(VLOOKUP(C4913,{'2026'!B:B,'2026'!A:A},2,FALSE),""),
      ""
    )
  )
)</f>
        <v/>
      </c>
    </row>
    <row r="4914" ht="22.5" customHeight="1">
      <c r="A4914" s="350"/>
      <c r="B4914" s="350"/>
      <c r="C4914" s="350"/>
      <c r="D4914" s="350"/>
      <c r="E4914" s="350"/>
      <c r="F4914" s="350"/>
      <c r="G4914" s="350"/>
      <c r="H4914" s="350"/>
      <c r="I4914" s="350"/>
      <c r="J4914" s="350" t="str">
        <f t="array" ref="J4914">IF(C4914="","",
  IF(LEFT(C4914,4)="2025",
    IFERROR(VLOOKUP(C4914,{'2025'!B:B,'2025'!A:A},2,FALSE),""),
    IF(LEFT(C4914,4)="2026",
      IFERROR(VLOOKUP(C4914,{'2026'!B:B,'2026'!A:A},2,FALSE),""),
      ""
    )
  )
)</f>
        <v/>
      </c>
    </row>
    <row r="4915" ht="22.5" customHeight="1">
      <c r="A4915" s="350"/>
      <c r="B4915" s="350"/>
      <c r="C4915" s="350"/>
      <c r="D4915" s="350"/>
      <c r="E4915" s="350"/>
      <c r="F4915" s="350"/>
      <c r="G4915" s="350"/>
      <c r="H4915" s="350"/>
      <c r="I4915" s="350"/>
      <c r="J4915" s="350" t="str">
        <f t="array" ref="J4915">IF(C4915="","",
  IF(LEFT(C4915,4)="2025",
    IFERROR(VLOOKUP(C4915,{'2025'!B:B,'2025'!A:A},2,FALSE),""),
    IF(LEFT(C4915,4)="2026",
      IFERROR(VLOOKUP(C4915,{'2026'!B:B,'2026'!A:A},2,FALSE),""),
      ""
    )
  )
)</f>
        <v/>
      </c>
    </row>
    <row r="4916" ht="22.5" customHeight="1">
      <c r="A4916" s="350"/>
      <c r="B4916" s="350"/>
      <c r="C4916" s="350"/>
      <c r="D4916" s="350"/>
      <c r="E4916" s="350"/>
      <c r="F4916" s="350"/>
      <c r="G4916" s="350"/>
      <c r="H4916" s="350"/>
      <c r="I4916" s="350"/>
      <c r="J4916" s="350" t="str">
        <f t="array" ref="J4916">IF(C4916="","",
  IF(LEFT(C4916,4)="2025",
    IFERROR(VLOOKUP(C4916,{'2025'!B:B,'2025'!A:A},2,FALSE),""),
    IF(LEFT(C4916,4)="2026",
      IFERROR(VLOOKUP(C4916,{'2026'!B:B,'2026'!A:A},2,FALSE),""),
      ""
    )
  )
)</f>
        <v/>
      </c>
    </row>
    <row r="4917" ht="22.5" customHeight="1">
      <c r="A4917" s="350"/>
      <c r="B4917" s="350"/>
      <c r="C4917" s="350"/>
      <c r="D4917" s="350"/>
      <c r="E4917" s="350"/>
      <c r="F4917" s="350"/>
      <c r="G4917" s="350"/>
      <c r="H4917" s="350"/>
      <c r="I4917" s="350"/>
      <c r="J4917" s="350" t="str">
        <f t="array" ref="J4917">IF(C4917="","",
  IF(LEFT(C4917,4)="2025",
    IFERROR(VLOOKUP(C4917,{'2025'!B:B,'2025'!A:A},2,FALSE),""),
    IF(LEFT(C4917,4)="2026",
      IFERROR(VLOOKUP(C4917,{'2026'!B:B,'2026'!A:A},2,FALSE),""),
      ""
    )
  )
)</f>
        <v/>
      </c>
    </row>
    <row r="4918" ht="22.5" customHeight="1">
      <c r="A4918" s="350"/>
      <c r="B4918" s="350"/>
      <c r="C4918" s="350"/>
      <c r="D4918" s="350"/>
      <c r="E4918" s="350"/>
      <c r="F4918" s="350"/>
      <c r="G4918" s="350"/>
      <c r="H4918" s="350"/>
      <c r="I4918" s="350"/>
      <c r="J4918" s="350" t="str">
        <f t="array" ref="J4918">IF(C4918="","",
  IF(LEFT(C4918,4)="2025",
    IFERROR(VLOOKUP(C4918,{'2025'!B:B,'2025'!A:A},2,FALSE),""),
    IF(LEFT(C4918,4)="2026",
      IFERROR(VLOOKUP(C4918,{'2026'!B:B,'2026'!A:A},2,FALSE),""),
      ""
    )
  )
)</f>
        <v/>
      </c>
    </row>
    <row r="4919" ht="22.5" customHeight="1">
      <c r="A4919" s="350"/>
      <c r="B4919" s="350"/>
      <c r="C4919" s="350"/>
      <c r="D4919" s="350"/>
      <c r="E4919" s="350"/>
      <c r="F4919" s="350"/>
      <c r="G4919" s="350"/>
      <c r="H4919" s="350"/>
      <c r="I4919" s="350"/>
      <c r="J4919" s="350" t="str">
        <f t="array" ref="J4919">IF(C4919="","",
  IF(LEFT(C4919,4)="2025",
    IFERROR(VLOOKUP(C4919,{'2025'!B:B,'2025'!A:A},2,FALSE),""),
    IF(LEFT(C4919,4)="2026",
      IFERROR(VLOOKUP(C4919,{'2026'!B:B,'2026'!A:A},2,FALSE),""),
      ""
    )
  )
)</f>
        <v/>
      </c>
    </row>
    <row r="4920" ht="22.5" customHeight="1">
      <c r="A4920" s="350"/>
      <c r="B4920" s="350"/>
      <c r="C4920" s="350"/>
      <c r="D4920" s="350"/>
      <c r="E4920" s="350"/>
      <c r="F4920" s="350"/>
      <c r="G4920" s="350"/>
      <c r="H4920" s="350"/>
      <c r="I4920" s="350"/>
      <c r="J4920" s="350" t="str">
        <f t="array" ref="J4920">IF(C4920="","",
  IF(LEFT(C4920,4)="2025",
    IFERROR(VLOOKUP(C4920,{'2025'!B:B,'2025'!A:A},2,FALSE),""),
    IF(LEFT(C4920,4)="2026",
      IFERROR(VLOOKUP(C4920,{'2026'!B:B,'2026'!A:A},2,FALSE),""),
      ""
    )
  )
)</f>
        <v/>
      </c>
    </row>
    <row r="4921" ht="22.5" customHeight="1">
      <c r="A4921" s="350"/>
      <c r="B4921" s="350"/>
      <c r="C4921" s="350"/>
      <c r="D4921" s="350"/>
      <c r="E4921" s="350"/>
      <c r="F4921" s="350"/>
      <c r="G4921" s="350"/>
      <c r="H4921" s="350"/>
      <c r="I4921" s="350"/>
      <c r="J4921" s="350" t="str">
        <f t="array" ref="J4921">IF(C4921="","",
  IF(LEFT(C4921,4)="2025",
    IFERROR(VLOOKUP(C4921,{'2025'!B:B,'2025'!A:A},2,FALSE),""),
    IF(LEFT(C4921,4)="2026",
      IFERROR(VLOOKUP(C4921,{'2026'!B:B,'2026'!A:A},2,FALSE),""),
      ""
    )
  )
)</f>
        <v/>
      </c>
    </row>
    <row r="4922" ht="22.5" customHeight="1">
      <c r="A4922" s="350"/>
      <c r="B4922" s="350"/>
      <c r="C4922" s="350"/>
      <c r="D4922" s="350"/>
      <c r="E4922" s="350"/>
      <c r="F4922" s="350"/>
      <c r="G4922" s="350"/>
      <c r="H4922" s="350"/>
      <c r="I4922" s="350"/>
      <c r="J4922" s="350" t="str">
        <f t="array" ref="J4922">IF(C4922="","",
  IF(LEFT(C4922,4)="2025",
    IFERROR(VLOOKUP(C4922,{'2025'!B:B,'2025'!A:A},2,FALSE),""),
    IF(LEFT(C4922,4)="2026",
      IFERROR(VLOOKUP(C4922,{'2026'!B:B,'2026'!A:A},2,FALSE),""),
      ""
    )
  )
)</f>
        <v/>
      </c>
    </row>
    <row r="4923" ht="22.5" customHeight="1">
      <c r="A4923" s="350"/>
      <c r="B4923" s="350"/>
      <c r="C4923" s="350"/>
      <c r="D4923" s="350"/>
      <c r="E4923" s="350"/>
      <c r="F4923" s="350"/>
      <c r="G4923" s="350"/>
      <c r="H4923" s="350"/>
      <c r="I4923" s="350"/>
      <c r="J4923" s="350" t="str">
        <f t="array" ref="J4923">IF(C4923="","",
  IF(LEFT(C4923,4)="2025",
    IFERROR(VLOOKUP(C4923,{'2025'!B:B,'2025'!A:A},2,FALSE),""),
    IF(LEFT(C4923,4)="2026",
      IFERROR(VLOOKUP(C4923,{'2026'!B:B,'2026'!A:A},2,FALSE),""),
      ""
    )
  )
)</f>
        <v/>
      </c>
    </row>
    <row r="4924" ht="22.5" customHeight="1">
      <c r="A4924" s="350"/>
      <c r="B4924" s="350"/>
      <c r="C4924" s="350"/>
      <c r="D4924" s="350"/>
      <c r="E4924" s="350"/>
      <c r="F4924" s="350"/>
      <c r="G4924" s="350"/>
      <c r="H4924" s="350"/>
      <c r="I4924" s="350"/>
      <c r="J4924" s="350" t="str">
        <f t="array" ref="J4924">IF(C4924="","",
  IF(LEFT(C4924,4)="2025",
    IFERROR(VLOOKUP(C4924,{'2025'!B:B,'2025'!A:A},2,FALSE),""),
    IF(LEFT(C4924,4)="2026",
      IFERROR(VLOOKUP(C4924,{'2026'!B:B,'2026'!A:A},2,FALSE),""),
      ""
    )
  )
)</f>
        <v/>
      </c>
    </row>
    <row r="4925" ht="22.5" customHeight="1">
      <c r="A4925" s="350"/>
      <c r="B4925" s="350"/>
      <c r="C4925" s="350"/>
      <c r="D4925" s="350"/>
      <c r="E4925" s="350"/>
      <c r="F4925" s="350"/>
      <c r="G4925" s="350"/>
      <c r="H4925" s="350"/>
      <c r="I4925" s="350"/>
      <c r="J4925" s="350" t="str">
        <f t="array" ref="J4925">IF(C4925="","",
  IF(LEFT(C4925,4)="2025",
    IFERROR(VLOOKUP(C4925,{'2025'!B:B,'2025'!A:A},2,FALSE),""),
    IF(LEFT(C4925,4)="2026",
      IFERROR(VLOOKUP(C4925,{'2026'!B:B,'2026'!A:A},2,FALSE),""),
      ""
    )
  )
)</f>
        <v/>
      </c>
    </row>
    <row r="4926" ht="22.5" customHeight="1">
      <c r="A4926" s="350"/>
      <c r="B4926" s="350"/>
      <c r="C4926" s="350"/>
      <c r="D4926" s="350"/>
      <c r="E4926" s="350"/>
      <c r="F4926" s="350"/>
      <c r="G4926" s="350"/>
      <c r="H4926" s="350"/>
      <c r="I4926" s="350"/>
      <c r="J4926" s="350" t="str">
        <f t="array" ref="J4926">IF(C4926="","",
  IF(LEFT(C4926,4)="2025",
    IFERROR(VLOOKUP(C4926,{'2025'!B:B,'2025'!A:A},2,FALSE),""),
    IF(LEFT(C4926,4)="2026",
      IFERROR(VLOOKUP(C4926,{'2026'!B:B,'2026'!A:A},2,FALSE),""),
      ""
    )
  )
)</f>
        <v/>
      </c>
    </row>
    <row r="4927" ht="22.5" customHeight="1">
      <c r="A4927" s="350"/>
      <c r="B4927" s="350"/>
      <c r="C4927" s="350"/>
      <c r="D4927" s="350"/>
      <c r="E4927" s="350"/>
      <c r="F4927" s="350"/>
      <c r="G4927" s="350"/>
      <c r="H4927" s="350"/>
      <c r="I4927" s="350"/>
      <c r="J4927" s="350" t="str">
        <f t="array" ref="J4927">IF(C4927="","",
  IF(LEFT(C4927,4)="2025",
    IFERROR(VLOOKUP(C4927,{'2025'!B:B,'2025'!A:A},2,FALSE),""),
    IF(LEFT(C4927,4)="2026",
      IFERROR(VLOOKUP(C4927,{'2026'!B:B,'2026'!A:A},2,FALSE),""),
      ""
    )
  )
)</f>
        <v/>
      </c>
    </row>
    <row r="4928" ht="22.5" customHeight="1">
      <c r="A4928" s="350"/>
      <c r="B4928" s="350"/>
      <c r="C4928" s="350"/>
      <c r="D4928" s="350"/>
      <c r="E4928" s="350"/>
      <c r="F4928" s="350"/>
      <c r="G4928" s="350"/>
      <c r="H4928" s="350"/>
      <c r="I4928" s="350"/>
      <c r="J4928" s="350" t="str">
        <f t="array" ref="J4928">IF(C4928="","",
  IF(LEFT(C4928,4)="2025",
    IFERROR(VLOOKUP(C4928,{'2025'!B:B,'2025'!A:A},2,FALSE),""),
    IF(LEFT(C4928,4)="2026",
      IFERROR(VLOOKUP(C4928,{'2026'!B:B,'2026'!A:A},2,FALSE),""),
      ""
    )
  )
)</f>
        <v/>
      </c>
    </row>
    <row r="4929" ht="22.5" customHeight="1">
      <c r="A4929" s="350"/>
      <c r="B4929" s="350"/>
      <c r="C4929" s="350"/>
      <c r="D4929" s="350"/>
      <c r="E4929" s="350"/>
      <c r="F4929" s="350"/>
      <c r="G4929" s="350"/>
      <c r="H4929" s="350"/>
      <c r="I4929" s="350"/>
      <c r="J4929" s="350" t="str">
        <f t="array" ref="J4929">IF(C4929="","",
  IF(LEFT(C4929,4)="2025",
    IFERROR(VLOOKUP(C4929,{'2025'!B:B,'2025'!A:A},2,FALSE),""),
    IF(LEFT(C4929,4)="2026",
      IFERROR(VLOOKUP(C4929,{'2026'!B:B,'2026'!A:A},2,FALSE),""),
      ""
    )
  )
)</f>
        <v/>
      </c>
    </row>
    <row r="4930" ht="22.5" customHeight="1">
      <c r="A4930" s="350"/>
      <c r="B4930" s="350"/>
      <c r="C4930" s="350"/>
      <c r="D4930" s="350"/>
      <c r="E4930" s="350"/>
      <c r="F4930" s="350"/>
      <c r="G4930" s="350"/>
      <c r="H4930" s="350"/>
      <c r="I4930" s="350"/>
      <c r="J4930" s="350" t="str">
        <f t="array" ref="J4930">IF(C4930="","",
  IF(LEFT(C4930,4)="2025",
    IFERROR(VLOOKUP(C4930,{'2025'!B:B,'2025'!A:A},2,FALSE),""),
    IF(LEFT(C4930,4)="2026",
      IFERROR(VLOOKUP(C4930,{'2026'!B:B,'2026'!A:A},2,FALSE),""),
      ""
    )
  )
)</f>
        <v/>
      </c>
    </row>
    <row r="4931" ht="22.5" customHeight="1">
      <c r="A4931" s="350"/>
      <c r="B4931" s="350"/>
      <c r="C4931" s="350"/>
      <c r="D4931" s="350"/>
      <c r="E4931" s="350"/>
      <c r="F4931" s="350"/>
      <c r="G4931" s="350"/>
      <c r="H4931" s="350"/>
      <c r="I4931" s="350"/>
      <c r="J4931" s="350" t="str">
        <f t="array" ref="J4931">IF(C4931="","",
  IF(LEFT(C4931,4)="2025",
    IFERROR(VLOOKUP(C4931,{'2025'!B:B,'2025'!A:A},2,FALSE),""),
    IF(LEFT(C4931,4)="2026",
      IFERROR(VLOOKUP(C4931,{'2026'!B:B,'2026'!A:A},2,FALSE),""),
      ""
    )
  )
)</f>
        <v/>
      </c>
    </row>
    <row r="4932" ht="22.5" customHeight="1">
      <c r="A4932" s="350"/>
      <c r="B4932" s="350"/>
      <c r="C4932" s="350"/>
      <c r="D4932" s="350"/>
      <c r="E4932" s="350"/>
      <c r="F4932" s="350"/>
      <c r="G4932" s="350"/>
      <c r="H4932" s="350"/>
      <c r="I4932" s="350"/>
      <c r="J4932" s="350" t="str">
        <f t="array" ref="J4932">IF(C4932="","",
  IF(LEFT(C4932,4)="2025",
    IFERROR(VLOOKUP(C4932,{'2025'!B:B,'2025'!A:A},2,FALSE),""),
    IF(LEFT(C4932,4)="2026",
      IFERROR(VLOOKUP(C4932,{'2026'!B:B,'2026'!A:A},2,FALSE),""),
      ""
    )
  )
)</f>
        <v/>
      </c>
    </row>
    <row r="4933" ht="22.5" customHeight="1">
      <c r="A4933" s="350"/>
      <c r="B4933" s="350"/>
      <c r="C4933" s="350"/>
      <c r="D4933" s="350"/>
      <c r="E4933" s="350"/>
      <c r="F4933" s="350"/>
      <c r="G4933" s="350"/>
      <c r="H4933" s="350"/>
      <c r="I4933" s="350"/>
      <c r="J4933" s="350" t="str">
        <f t="array" ref="J4933">IF(C4933="","",
  IF(LEFT(C4933,4)="2025",
    IFERROR(VLOOKUP(C4933,{'2025'!B:B,'2025'!A:A},2,FALSE),""),
    IF(LEFT(C4933,4)="2026",
      IFERROR(VLOOKUP(C4933,{'2026'!B:B,'2026'!A:A},2,FALSE),""),
      ""
    )
  )
)</f>
        <v/>
      </c>
    </row>
    <row r="4934" ht="22.5" customHeight="1">
      <c r="A4934" s="350"/>
      <c r="B4934" s="350"/>
      <c r="C4934" s="350"/>
      <c r="D4934" s="350"/>
      <c r="E4934" s="350"/>
      <c r="F4934" s="350"/>
      <c r="G4934" s="350"/>
      <c r="H4934" s="350"/>
      <c r="I4934" s="350"/>
      <c r="J4934" s="350" t="str">
        <f t="array" ref="J4934">IF(C4934="","",
  IF(LEFT(C4934,4)="2025",
    IFERROR(VLOOKUP(C4934,{'2025'!B:B,'2025'!A:A},2,FALSE),""),
    IF(LEFT(C4934,4)="2026",
      IFERROR(VLOOKUP(C4934,{'2026'!B:B,'2026'!A:A},2,FALSE),""),
      ""
    )
  )
)</f>
        <v/>
      </c>
    </row>
    <row r="4935" ht="22.5" customHeight="1">
      <c r="A4935" s="350"/>
      <c r="B4935" s="350"/>
      <c r="C4935" s="350"/>
      <c r="D4935" s="350"/>
      <c r="E4935" s="350"/>
      <c r="F4935" s="350"/>
      <c r="G4935" s="350"/>
      <c r="H4935" s="350"/>
      <c r="I4935" s="350"/>
      <c r="J4935" s="350" t="str">
        <f t="array" ref="J4935">IF(C4935="","",
  IF(LEFT(C4935,4)="2025",
    IFERROR(VLOOKUP(C4935,{'2025'!B:B,'2025'!A:A},2,FALSE),""),
    IF(LEFT(C4935,4)="2026",
      IFERROR(VLOOKUP(C4935,{'2026'!B:B,'2026'!A:A},2,FALSE),""),
      ""
    )
  )
)</f>
        <v/>
      </c>
    </row>
    <row r="4936" ht="22.5" customHeight="1">
      <c r="A4936" s="350"/>
      <c r="B4936" s="350"/>
      <c r="C4936" s="350"/>
      <c r="D4936" s="350"/>
      <c r="E4936" s="350"/>
      <c r="F4936" s="350"/>
      <c r="G4936" s="350"/>
      <c r="H4936" s="350"/>
      <c r="I4936" s="350"/>
      <c r="J4936" s="350" t="str">
        <f t="array" ref="J4936">IF(C4936="","",
  IF(LEFT(C4936,4)="2025",
    IFERROR(VLOOKUP(C4936,{'2025'!B:B,'2025'!A:A},2,FALSE),""),
    IF(LEFT(C4936,4)="2026",
      IFERROR(VLOOKUP(C4936,{'2026'!B:B,'2026'!A:A},2,FALSE),""),
      ""
    )
  )
)</f>
        <v/>
      </c>
    </row>
    <row r="4937" ht="22.5" customHeight="1">
      <c r="A4937" s="350"/>
      <c r="B4937" s="350"/>
      <c r="C4937" s="350"/>
      <c r="D4937" s="350"/>
      <c r="E4937" s="350"/>
      <c r="F4937" s="350"/>
      <c r="G4937" s="350"/>
      <c r="H4937" s="350"/>
      <c r="I4937" s="350"/>
      <c r="J4937" s="350" t="str">
        <f t="array" ref="J4937">IF(C4937="","",
  IF(LEFT(C4937,4)="2025",
    IFERROR(VLOOKUP(C4937,{'2025'!B:B,'2025'!A:A},2,FALSE),""),
    IF(LEFT(C4937,4)="2026",
      IFERROR(VLOOKUP(C4937,{'2026'!B:B,'2026'!A:A},2,FALSE),""),
      ""
    )
  )
)</f>
        <v/>
      </c>
    </row>
    <row r="4938" ht="22.5" customHeight="1">
      <c r="A4938" s="350"/>
      <c r="B4938" s="350"/>
      <c r="C4938" s="350"/>
      <c r="D4938" s="350"/>
      <c r="E4938" s="350"/>
      <c r="F4938" s="350"/>
      <c r="G4938" s="350"/>
      <c r="H4938" s="350"/>
      <c r="I4938" s="350"/>
      <c r="J4938" s="350" t="str">
        <f t="array" ref="J4938">IF(C4938="","",
  IF(LEFT(C4938,4)="2025",
    IFERROR(VLOOKUP(C4938,{'2025'!B:B,'2025'!A:A},2,FALSE),""),
    IF(LEFT(C4938,4)="2026",
      IFERROR(VLOOKUP(C4938,{'2026'!B:B,'2026'!A:A},2,FALSE),""),
      ""
    )
  )
)</f>
        <v/>
      </c>
    </row>
    <row r="4939" ht="22.5" customHeight="1">
      <c r="A4939" s="350"/>
      <c r="B4939" s="350"/>
      <c r="C4939" s="350"/>
      <c r="D4939" s="350"/>
      <c r="E4939" s="350"/>
      <c r="F4939" s="350"/>
      <c r="G4939" s="350"/>
      <c r="H4939" s="350"/>
      <c r="I4939" s="350"/>
      <c r="J4939" s="350" t="str">
        <f t="array" ref="J4939">IF(C4939="","",
  IF(LEFT(C4939,4)="2025",
    IFERROR(VLOOKUP(C4939,{'2025'!B:B,'2025'!A:A},2,FALSE),""),
    IF(LEFT(C4939,4)="2026",
      IFERROR(VLOOKUP(C4939,{'2026'!B:B,'2026'!A:A},2,FALSE),""),
      ""
    )
  )
)</f>
        <v/>
      </c>
    </row>
    <row r="4940" ht="22.5" customHeight="1">
      <c r="A4940" s="350"/>
      <c r="B4940" s="350"/>
      <c r="C4940" s="350"/>
      <c r="D4940" s="350"/>
      <c r="E4940" s="350"/>
      <c r="F4940" s="350"/>
      <c r="G4940" s="350"/>
      <c r="H4940" s="350"/>
      <c r="I4940" s="350"/>
      <c r="J4940" s="350" t="str">
        <f t="array" ref="J4940">IF(C4940="","",
  IF(LEFT(C4940,4)="2025",
    IFERROR(VLOOKUP(C4940,{'2025'!B:B,'2025'!A:A},2,FALSE),""),
    IF(LEFT(C4940,4)="2026",
      IFERROR(VLOOKUP(C4940,{'2026'!B:B,'2026'!A:A},2,FALSE),""),
      ""
    )
  )
)</f>
        <v/>
      </c>
    </row>
    <row r="4941" ht="22.5" customHeight="1">
      <c r="A4941" s="350"/>
      <c r="B4941" s="350"/>
      <c r="C4941" s="350"/>
      <c r="D4941" s="350"/>
      <c r="E4941" s="350"/>
      <c r="F4941" s="350"/>
      <c r="G4941" s="350"/>
      <c r="H4941" s="350"/>
      <c r="I4941" s="350"/>
      <c r="J4941" s="350" t="str">
        <f t="array" ref="J4941">IF(C4941="","",
  IF(LEFT(C4941,4)="2025",
    IFERROR(VLOOKUP(C4941,{'2025'!B:B,'2025'!A:A},2,FALSE),""),
    IF(LEFT(C4941,4)="2026",
      IFERROR(VLOOKUP(C4941,{'2026'!B:B,'2026'!A:A},2,FALSE),""),
      ""
    )
  )
)</f>
        <v/>
      </c>
    </row>
    <row r="4942" ht="22.5" customHeight="1">
      <c r="A4942" s="350"/>
      <c r="B4942" s="350"/>
      <c r="C4942" s="350"/>
      <c r="D4942" s="350"/>
      <c r="E4942" s="350"/>
      <c r="F4942" s="350"/>
      <c r="G4942" s="350"/>
      <c r="H4942" s="350"/>
      <c r="I4942" s="350"/>
      <c r="J4942" s="350" t="str">
        <f t="array" ref="J4942">IF(C4942="","",
  IF(LEFT(C4942,4)="2025",
    IFERROR(VLOOKUP(C4942,{'2025'!B:B,'2025'!A:A},2,FALSE),""),
    IF(LEFT(C4942,4)="2026",
      IFERROR(VLOOKUP(C4942,{'2026'!B:B,'2026'!A:A},2,FALSE),""),
      ""
    )
  )
)</f>
        <v/>
      </c>
    </row>
    <row r="4943" ht="22.5" customHeight="1">
      <c r="A4943" s="350"/>
      <c r="B4943" s="350"/>
      <c r="C4943" s="350"/>
      <c r="D4943" s="350"/>
      <c r="E4943" s="350"/>
      <c r="F4943" s="350"/>
      <c r="G4943" s="350"/>
      <c r="H4943" s="350"/>
      <c r="I4943" s="350"/>
      <c r="J4943" s="350" t="str">
        <f t="array" ref="J4943">IF(C4943="","",
  IF(LEFT(C4943,4)="2025",
    IFERROR(VLOOKUP(C4943,{'2025'!B:B,'2025'!A:A},2,FALSE),""),
    IF(LEFT(C4943,4)="2026",
      IFERROR(VLOOKUP(C4943,{'2026'!B:B,'2026'!A:A},2,FALSE),""),
      ""
    )
  )
)</f>
        <v/>
      </c>
    </row>
    <row r="4944" ht="22.5" customHeight="1">
      <c r="A4944" s="350"/>
      <c r="B4944" s="350"/>
      <c r="C4944" s="350"/>
      <c r="D4944" s="350"/>
      <c r="E4944" s="350"/>
      <c r="F4944" s="350"/>
      <c r="G4944" s="350"/>
      <c r="H4944" s="350"/>
      <c r="I4944" s="350"/>
      <c r="J4944" s="350" t="str">
        <f t="array" ref="J4944">IF(C4944="","",
  IF(LEFT(C4944,4)="2025",
    IFERROR(VLOOKUP(C4944,{'2025'!B:B,'2025'!A:A},2,FALSE),""),
    IF(LEFT(C4944,4)="2026",
      IFERROR(VLOOKUP(C4944,{'2026'!B:B,'2026'!A:A},2,FALSE),""),
      ""
    )
  )
)</f>
        <v/>
      </c>
    </row>
    <row r="4945" ht="22.5" customHeight="1">
      <c r="A4945" s="350"/>
      <c r="B4945" s="350"/>
      <c r="C4945" s="350"/>
      <c r="D4945" s="350"/>
      <c r="E4945" s="350"/>
      <c r="F4945" s="350"/>
      <c r="G4945" s="350"/>
      <c r="H4945" s="350"/>
      <c r="I4945" s="350"/>
      <c r="J4945" s="350" t="str">
        <f t="array" ref="J4945">IF(C4945="","",
  IF(LEFT(C4945,4)="2025",
    IFERROR(VLOOKUP(C4945,{'2025'!B:B,'2025'!A:A},2,FALSE),""),
    IF(LEFT(C4945,4)="2026",
      IFERROR(VLOOKUP(C4945,{'2026'!B:B,'2026'!A:A},2,FALSE),""),
      ""
    )
  )
)</f>
        <v/>
      </c>
    </row>
    <row r="4946" ht="22.5" customHeight="1">
      <c r="A4946" s="350"/>
      <c r="B4946" s="350"/>
      <c r="C4946" s="350"/>
      <c r="D4946" s="350"/>
      <c r="E4946" s="350"/>
      <c r="F4946" s="350"/>
      <c r="G4946" s="350"/>
      <c r="H4946" s="350"/>
      <c r="I4946" s="350"/>
      <c r="J4946" s="350" t="str">
        <f t="array" ref="J4946">IF(C4946="","",
  IF(LEFT(C4946,4)="2025",
    IFERROR(VLOOKUP(C4946,{'2025'!B:B,'2025'!A:A},2,FALSE),""),
    IF(LEFT(C4946,4)="2026",
      IFERROR(VLOOKUP(C4946,{'2026'!B:B,'2026'!A:A},2,FALSE),""),
      ""
    )
  )
)</f>
        <v/>
      </c>
    </row>
    <row r="4947" ht="22.5" customHeight="1">
      <c r="A4947" s="350"/>
      <c r="B4947" s="350"/>
      <c r="C4947" s="350"/>
      <c r="D4947" s="350"/>
      <c r="E4947" s="350"/>
      <c r="F4947" s="350"/>
      <c r="G4947" s="350"/>
      <c r="H4947" s="350"/>
      <c r="I4947" s="350"/>
      <c r="J4947" s="350" t="str">
        <f t="array" ref="J4947">IF(C4947="","",
  IF(LEFT(C4947,4)="2025",
    IFERROR(VLOOKUP(C4947,{'2025'!B:B,'2025'!A:A},2,FALSE),""),
    IF(LEFT(C4947,4)="2026",
      IFERROR(VLOOKUP(C4947,{'2026'!B:B,'2026'!A:A},2,FALSE),""),
      ""
    )
  )
)</f>
        <v/>
      </c>
    </row>
    <row r="4948" ht="22.5" customHeight="1">
      <c r="A4948" s="350"/>
      <c r="B4948" s="350"/>
      <c r="C4948" s="350"/>
      <c r="D4948" s="350"/>
      <c r="E4948" s="350"/>
      <c r="F4948" s="350"/>
      <c r="G4948" s="350"/>
      <c r="H4948" s="350"/>
      <c r="I4948" s="350"/>
      <c r="J4948" s="350" t="str">
        <f t="array" ref="J4948">IF(C4948="","",
  IF(LEFT(C4948,4)="2025",
    IFERROR(VLOOKUP(C4948,{'2025'!B:B,'2025'!A:A},2,FALSE),""),
    IF(LEFT(C4948,4)="2026",
      IFERROR(VLOOKUP(C4948,{'2026'!B:B,'2026'!A:A},2,FALSE),""),
      ""
    )
  )
)</f>
        <v/>
      </c>
    </row>
    <row r="4949" ht="22.5" customHeight="1">
      <c r="A4949" s="350"/>
      <c r="B4949" s="350"/>
      <c r="C4949" s="350"/>
      <c r="D4949" s="350"/>
      <c r="E4949" s="350"/>
      <c r="F4949" s="350"/>
      <c r="G4949" s="350"/>
      <c r="H4949" s="350"/>
      <c r="I4949" s="350"/>
      <c r="J4949" s="350" t="str">
        <f t="array" ref="J4949">IF(C4949="","",
  IF(LEFT(C4949,4)="2025",
    IFERROR(VLOOKUP(C4949,{'2025'!B:B,'2025'!A:A},2,FALSE),""),
    IF(LEFT(C4949,4)="2026",
      IFERROR(VLOOKUP(C4949,{'2026'!B:B,'2026'!A:A},2,FALSE),""),
      ""
    )
  )
)</f>
        <v/>
      </c>
    </row>
    <row r="4950" ht="22.5" customHeight="1">
      <c r="A4950" s="350"/>
      <c r="B4950" s="350"/>
      <c r="C4950" s="350"/>
      <c r="D4950" s="350"/>
      <c r="E4950" s="350"/>
      <c r="F4950" s="350"/>
      <c r="G4950" s="350"/>
      <c r="H4950" s="350"/>
      <c r="I4950" s="350"/>
      <c r="J4950" s="350" t="str">
        <f t="array" ref="J4950">IF(C4950="","",
  IF(LEFT(C4950,4)="2025",
    IFERROR(VLOOKUP(C4950,{'2025'!B:B,'2025'!A:A},2,FALSE),""),
    IF(LEFT(C4950,4)="2026",
      IFERROR(VLOOKUP(C4950,{'2026'!B:B,'2026'!A:A},2,FALSE),""),
      ""
    )
  )
)</f>
        <v/>
      </c>
    </row>
    <row r="4951" ht="22.5" customHeight="1">
      <c r="A4951" s="350"/>
      <c r="B4951" s="350"/>
      <c r="C4951" s="350"/>
      <c r="D4951" s="350"/>
      <c r="E4951" s="350"/>
      <c r="F4951" s="350"/>
      <c r="G4951" s="350"/>
      <c r="H4951" s="350"/>
      <c r="I4951" s="350"/>
      <c r="J4951" s="350" t="str">
        <f t="array" ref="J4951">IF(C4951="","",
  IF(LEFT(C4951,4)="2025",
    IFERROR(VLOOKUP(C4951,{'2025'!B:B,'2025'!A:A},2,FALSE),""),
    IF(LEFT(C4951,4)="2026",
      IFERROR(VLOOKUP(C4951,{'2026'!B:B,'2026'!A:A},2,FALSE),""),
      ""
    )
  )
)</f>
        <v/>
      </c>
    </row>
    <row r="4952" ht="22.5" customHeight="1">
      <c r="A4952" s="350"/>
      <c r="B4952" s="350"/>
      <c r="C4952" s="350"/>
      <c r="D4952" s="350"/>
      <c r="E4952" s="350"/>
      <c r="F4952" s="350"/>
      <c r="G4952" s="350"/>
      <c r="H4952" s="350"/>
      <c r="I4952" s="350"/>
      <c r="J4952" s="350" t="str">
        <f t="array" ref="J4952">IF(C4952="","",
  IF(LEFT(C4952,4)="2025",
    IFERROR(VLOOKUP(C4952,{'2025'!B:B,'2025'!A:A},2,FALSE),""),
    IF(LEFT(C4952,4)="2026",
      IFERROR(VLOOKUP(C4952,{'2026'!B:B,'2026'!A:A},2,FALSE),""),
      ""
    )
  )
)</f>
        <v/>
      </c>
    </row>
    <row r="4953" ht="22.5" customHeight="1">
      <c r="A4953" s="350"/>
      <c r="B4953" s="350"/>
      <c r="C4953" s="350"/>
      <c r="D4953" s="350"/>
      <c r="E4953" s="350"/>
      <c r="F4953" s="350"/>
      <c r="G4953" s="350"/>
      <c r="H4953" s="350"/>
      <c r="I4953" s="350"/>
      <c r="J4953" s="350" t="str">
        <f t="array" ref="J4953">IF(C4953="","",
  IF(LEFT(C4953,4)="2025",
    IFERROR(VLOOKUP(C4953,{'2025'!B:B,'2025'!A:A},2,FALSE),""),
    IF(LEFT(C4953,4)="2026",
      IFERROR(VLOOKUP(C4953,{'2026'!B:B,'2026'!A:A},2,FALSE),""),
      ""
    )
  )
)</f>
        <v/>
      </c>
    </row>
    <row r="4954" ht="22.5" customHeight="1">
      <c r="A4954" s="350"/>
      <c r="B4954" s="350"/>
      <c r="C4954" s="350"/>
      <c r="D4954" s="350"/>
      <c r="E4954" s="350"/>
      <c r="F4954" s="350"/>
      <c r="G4954" s="350"/>
      <c r="H4954" s="350"/>
      <c r="I4954" s="350"/>
      <c r="J4954" s="350" t="str">
        <f t="array" ref="J4954">IF(C4954="","",
  IF(LEFT(C4954,4)="2025",
    IFERROR(VLOOKUP(C4954,{'2025'!B:B,'2025'!A:A},2,FALSE),""),
    IF(LEFT(C4954,4)="2026",
      IFERROR(VLOOKUP(C4954,{'2026'!B:B,'2026'!A:A},2,FALSE),""),
      ""
    )
  )
)</f>
        <v/>
      </c>
    </row>
    <row r="4955" ht="22.5" customHeight="1">
      <c r="A4955" s="350"/>
      <c r="B4955" s="350"/>
      <c r="C4955" s="350"/>
      <c r="D4955" s="350"/>
      <c r="E4955" s="350"/>
      <c r="F4955" s="350"/>
      <c r="G4955" s="350"/>
      <c r="H4955" s="350"/>
      <c r="I4955" s="350"/>
      <c r="J4955" s="350" t="str">
        <f t="array" ref="J4955">IF(C4955="","",
  IF(LEFT(C4955,4)="2025",
    IFERROR(VLOOKUP(C4955,{'2025'!B:B,'2025'!A:A},2,FALSE),""),
    IF(LEFT(C4955,4)="2026",
      IFERROR(VLOOKUP(C4955,{'2026'!B:B,'2026'!A:A},2,FALSE),""),
      ""
    )
  )
)</f>
        <v/>
      </c>
    </row>
    <row r="4956" ht="22.5" customHeight="1">
      <c r="A4956" s="350"/>
      <c r="B4956" s="350"/>
      <c r="C4956" s="350"/>
      <c r="D4956" s="350"/>
      <c r="E4956" s="350"/>
      <c r="F4956" s="350"/>
      <c r="G4956" s="350"/>
      <c r="H4956" s="350"/>
      <c r="I4956" s="350"/>
      <c r="J4956" s="350" t="str">
        <f t="array" ref="J4956">IF(C4956="","",
  IF(LEFT(C4956,4)="2025",
    IFERROR(VLOOKUP(C4956,{'2025'!B:B,'2025'!A:A},2,FALSE),""),
    IF(LEFT(C4956,4)="2026",
      IFERROR(VLOOKUP(C4956,{'2026'!B:B,'2026'!A:A},2,FALSE),""),
      ""
    )
  )
)</f>
        <v/>
      </c>
    </row>
    <row r="4957" ht="22.5" customHeight="1">
      <c r="A4957" s="350"/>
      <c r="B4957" s="350"/>
      <c r="C4957" s="350"/>
      <c r="D4957" s="350"/>
      <c r="E4957" s="350"/>
      <c r="F4957" s="350"/>
      <c r="G4957" s="350"/>
      <c r="H4957" s="350"/>
      <c r="I4957" s="350"/>
      <c r="J4957" s="350" t="str">
        <f t="array" ref="J4957">IF(C4957="","",
  IF(LEFT(C4957,4)="2025",
    IFERROR(VLOOKUP(C4957,{'2025'!B:B,'2025'!A:A},2,FALSE),""),
    IF(LEFT(C4957,4)="2026",
      IFERROR(VLOOKUP(C4957,{'2026'!B:B,'2026'!A:A},2,FALSE),""),
      ""
    )
  )
)</f>
        <v/>
      </c>
    </row>
    <row r="4958" ht="22.5" customHeight="1">
      <c r="A4958" s="350"/>
      <c r="B4958" s="350"/>
      <c r="C4958" s="350"/>
      <c r="D4958" s="350"/>
      <c r="E4958" s="350"/>
      <c r="F4958" s="350"/>
      <c r="G4958" s="350"/>
      <c r="H4958" s="350"/>
      <c r="I4958" s="350"/>
      <c r="J4958" s="350" t="str">
        <f t="array" ref="J4958">IF(C4958="","",
  IF(LEFT(C4958,4)="2025",
    IFERROR(VLOOKUP(C4958,{'2025'!B:B,'2025'!A:A},2,FALSE),""),
    IF(LEFT(C4958,4)="2026",
      IFERROR(VLOOKUP(C4958,{'2026'!B:B,'2026'!A:A},2,FALSE),""),
      ""
    )
  )
)</f>
        <v/>
      </c>
    </row>
    <row r="4959" ht="22.5" customHeight="1">
      <c r="A4959" s="350"/>
      <c r="B4959" s="350"/>
      <c r="C4959" s="350"/>
      <c r="D4959" s="350"/>
      <c r="E4959" s="350"/>
      <c r="F4959" s="350"/>
      <c r="G4959" s="350"/>
      <c r="H4959" s="350"/>
      <c r="I4959" s="350"/>
      <c r="J4959" s="350" t="str">
        <f t="array" ref="J4959">IF(C4959="","",
  IF(LEFT(C4959,4)="2025",
    IFERROR(VLOOKUP(C4959,{'2025'!B:B,'2025'!A:A},2,FALSE),""),
    IF(LEFT(C4959,4)="2026",
      IFERROR(VLOOKUP(C4959,{'2026'!B:B,'2026'!A:A},2,FALSE),""),
      ""
    )
  )
)</f>
        <v/>
      </c>
    </row>
    <row r="4960" ht="22.5" customHeight="1">
      <c r="A4960" s="350"/>
      <c r="B4960" s="350"/>
      <c r="C4960" s="350"/>
      <c r="D4960" s="350"/>
      <c r="E4960" s="350"/>
      <c r="F4960" s="350"/>
      <c r="G4960" s="350"/>
      <c r="H4960" s="350"/>
      <c r="I4960" s="350"/>
      <c r="J4960" s="350" t="str">
        <f t="array" ref="J4960">IF(C4960="","",
  IF(LEFT(C4960,4)="2025",
    IFERROR(VLOOKUP(C4960,{'2025'!B:B,'2025'!A:A},2,FALSE),""),
    IF(LEFT(C4960,4)="2026",
      IFERROR(VLOOKUP(C4960,{'2026'!B:B,'2026'!A:A},2,FALSE),""),
      ""
    )
  )
)</f>
        <v/>
      </c>
    </row>
    <row r="4961" ht="22.5" customHeight="1">
      <c r="A4961" s="350"/>
      <c r="B4961" s="350"/>
      <c r="C4961" s="350"/>
      <c r="D4961" s="350"/>
      <c r="E4961" s="350"/>
      <c r="F4961" s="350"/>
      <c r="G4961" s="350"/>
      <c r="H4961" s="350"/>
      <c r="I4961" s="350"/>
      <c r="J4961" s="350" t="str">
        <f t="array" ref="J4961">IF(C4961="","",
  IF(LEFT(C4961,4)="2025",
    IFERROR(VLOOKUP(C4961,{'2025'!B:B,'2025'!A:A},2,FALSE),""),
    IF(LEFT(C4961,4)="2026",
      IFERROR(VLOOKUP(C4961,{'2026'!B:B,'2026'!A:A},2,FALSE),""),
      ""
    )
  )
)</f>
        <v/>
      </c>
    </row>
    <row r="4962" ht="22.5" customHeight="1">
      <c r="A4962" s="350"/>
      <c r="B4962" s="350"/>
      <c r="C4962" s="350"/>
      <c r="D4962" s="350"/>
      <c r="E4962" s="350"/>
      <c r="F4962" s="350"/>
      <c r="G4962" s="350"/>
      <c r="H4962" s="350"/>
      <c r="I4962" s="350"/>
      <c r="J4962" s="350" t="str">
        <f t="array" ref="J4962">IF(C4962="","",
  IF(LEFT(C4962,4)="2025",
    IFERROR(VLOOKUP(C4962,{'2025'!B:B,'2025'!A:A},2,FALSE),""),
    IF(LEFT(C4962,4)="2026",
      IFERROR(VLOOKUP(C4962,{'2026'!B:B,'2026'!A:A},2,FALSE),""),
      ""
    )
  )
)</f>
        <v/>
      </c>
    </row>
    <row r="4963" ht="22.5" customHeight="1">
      <c r="A4963" s="350"/>
      <c r="B4963" s="350"/>
      <c r="C4963" s="350"/>
      <c r="D4963" s="350"/>
      <c r="E4963" s="350"/>
      <c r="F4963" s="350"/>
      <c r="G4963" s="350"/>
      <c r="H4963" s="350"/>
      <c r="I4963" s="350"/>
      <c r="J4963" s="350" t="str">
        <f t="array" ref="J4963">IF(C4963="","",
  IF(LEFT(C4963,4)="2025",
    IFERROR(VLOOKUP(C4963,{'2025'!B:B,'2025'!A:A},2,FALSE),""),
    IF(LEFT(C4963,4)="2026",
      IFERROR(VLOOKUP(C4963,{'2026'!B:B,'2026'!A:A},2,FALSE),""),
      ""
    )
  )
)</f>
        <v/>
      </c>
    </row>
    <row r="4964" ht="22.5" customHeight="1">
      <c r="A4964" s="350"/>
      <c r="B4964" s="350"/>
      <c r="C4964" s="350"/>
      <c r="D4964" s="350"/>
      <c r="E4964" s="350"/>
      <c r="F4964" s="350"/>
      <c r="G4964" s="350"/>
      <c r="H4964" s="350"/>
      <c r="I4964" s="350"/>
      <c r="J4964" s="350" t="str">
        <f t="array" ref="J4964">IF(C4964="","",
  IF(LEFT(C4964,4)="2025",
    IFERROR(VLOOKUP(C4964,{'2025'!B:B,'2025'!A:A},2,FALSE),""),
    IF(LEFT(C4964,4)="2026",
      IFERROR(VLOOKUP(C4964,{'2026'!B:B,'2026'!A:A},2,FALSE),""),
      ""
    )
  )
)</f>
        <v/>
      </c>
    </row>
    <row r="4965" ht="22.5" customHeight="1">
      <c r="A4965" s="350"/>
      <c r="B4965" s="350"/>
      <c r="C4965" s="350"/>
      <c r="D4965" s="350"/>
      <c r="E4965" s="350"/>
      <c r="F4965" s="350"/>
      <c r="G4965" s="350"/>
      <c r="H4965" s="350"/>
      <c r="I4965" s="350"/>
      <c r="J4965" s="350" t="str">
        <f t="array" ref="J4965">IF(C4965="","",
  IF(LEFT(C4965,4)="2025",
    IFERROR(VLOOKUP(C4965,{'2025'!B:B,'2025'!A:A},2,FALSE),""),
    IF(LEFT(C4965,4)="2026",
      IFERROR(VLOOKUP(C4965,{'2026'!B:B,'2026'!A:A},2,FALSE),""),
      ""
    )
  )
)</f>
        <v/>
      </c>
    </row>
    <row r="4966" ht="22.5" customHeight="1">
      <c r="A4966" s="350"/>
      <c r="B4966" s="350"/>
      <c r="C4966" s="350"/>
      <c r="D4966" s="350"/>
      <c r="E4966" s="350"/>
      <c r="F4966" s="350"/>
      <c r="G4966" s="350"/>
      <c r="H4966" s="350"/>
      <c r="I4966" s="350"/>
      <c r="J4966" s="350" t="str">
        <f t="array" ref="J4966">IF(C4966="","",
  IF(LEFT(C4966,4)="2025",
    IFERROR(VLOOKUP(C4966,{'2025'!B:B,'2025'!A:A},2,FALSE),""),
    IF(LEFT(C4966,4)="2026",
      IFERROR(VLOOKUP(C4966,{'2026'!B:B,'2026'!A:A},2,FALSE),""),
      ""
    )
  )
)</f>
        <v/>
      </c>
    </row>
    <row r="4967" ht="22.5" customHeight="1">
      <c r="A4967" s="350"/>
      <c r="B4967" s="350"/>
      <c r="C4967" s="350"/>
      <c r="D4967" s="350"/>
      <c r="E4967" s="350"/>
      <c r="F4967" s="350"/>
      <c r="G4967" s="350"/>
      <c r="H4967" s="350"/>
      <c r="I4967" s="350"/>
      <c r="J4967" s="350" t="str">
        <f t="array" ref="J4967">IF(C4967="","",
  IF(LEFT(C4967,4)="2025",
    IFERROR(VLOOKUP(C4967,{'2025'!B:B,'2025'!A:A},2,FALSE),""),
    IF(LEFT(C4967,4)="2026",
      IFERROR(VLOOKUP(C4967,{'2026'!B:B,'2026'!A:A},2,FALSE),""),
      ""
    )
  )
)</f>
        <v/>
      </c>
    </row>
    <row r="4968" ht="22.5" customHeight="1">
      <c r="A4968" s="350"/>
      <c r="B4968" s="350"/>
      <c r="C4968" s="350"/>
      <c r="D4968" s="350"/>
      <c r="E4968" s="350"/>
      <c r="F4968" s="350"/>
      <c r="G4968" s="350"/>
      <c r="H4968" s="350"/>
      <c r="I4968" s="350"/>
      <c r="J4968" s="350" t="str">
        <f t="array" ref="J4968">IF(C4968="","",
  IF(LEFT(C4968,4)="2025",
    IFERROR(VLOOKUP(C4968,{'2025'!B:B,'2025'!A:A},2,FALSE),""),
    IF(LEFT(C4968,4)="2026",
      IFERROR(VLOOKUP(C4968,{'2026'!B:B,'2026'!A:A},2,FALSE),""),
      ""
    )
  )
)</f>
        <v/>
      </c>
    </row>
    <row r="4969" ht="22.5" customHeight="1">
      <c r="A4969" s="350"/>
      <c r="B4969" s="350"/>
      <c r="C4969" s="350"/>
      <c r="D4969" s="350"/>
      <c r="E4969" s="350"/>
      <c r="F4969" s="350"/>
      <c r="G4969" s="350"/>
      <c r="H4969" s="350"/>
      <c r="I4969" s="350"/>
      <c r="J4969" s="350" t="str">
        <f t="array" ref="J4969">IF(C4969="","",
  IF(LEFT(C4969,4)="2025",
    IFERROR(VLOOKUP(C4969,{'2025'!B:B,'2025'!A:A},2,FALSE),""),
    IF(LEFT(C4969,4)="2026",
      IFERROR(VLOOKUP(C4969,{'2026'!B:B,'2026'!A:A},2,FALSE),""),
      ""
    )
  )
)</f>
        <v/>
      </c>
    </row>
    <row r="4970" ht="22.5" customHeight="1">
      <c r="A4970" s="350"/>
      <c r="B4970" s="350"/>
      <c r="C4970" s="350"/>
      <c r="D4970" s="350"/>
      <c r="E4970" s="350"/>
      <c r="F4970" s="350"/>
      <c r="G4970" s="350"/>
      <c r="H4970" s="350"/>
      <c r="I4970" s="350"/>
      <c r="J4970" s="350" t="str">
        <f t="array" ref="J4970">IF(C4970="","",
  IF(LEFT(C4970,4)="2025",
    IFERROR(VLOOKUP(C4970,{'2025'!B:B,'2025'!A:A},2,FALSE),""),
    IF(LEFT(C4970,4)="2026",
      IFERROR(VLOOKUP(C4970,{'2026'!B:B,'2026'!A:A},2,FALSE),""),
      ""
    )
  )
)</f>
        <v/>
      </c>
    </row>
    <row r="4971" ht="22.5" customHeight="1">
      <c r="A4971" s="350"/>
      <c r="B4971" s="350"/>
      <c r="C4971" s="350"/>
      <c r="D4971" s="350"/>
      <c r="E4971" s="350"/>
      <c r="F4971" s="350"/>
      <c r="G4971" s="350"/>
      <c r="H4971" s="350"/>
      <c r="I4971" s="350"/>
      <c r="J4971" s="350" t="str">
        <f t="array" ref="J4971">IF(C4971="","",
  IF(LEFT(C4971,4)="2025",
    IFERROR(VLOOKUP(C4971,{'2025'!B:B,'2025'!A:A},2,FALSE),""),
    IF(LEFT(C4971,4)="2026",
      IFERROR(VLOOKUP(C4971,{'2026'!B:B,'2026'!A:A},2,FALSE),""),
      ""
    )
  )
)</f>
        <v/>
      </c>
    </row>
    <row r="4972" ht="22.5" customHeight="1">
      <c r="A4972" s="350"/>
      <c r="B4972" s="350"/>
      <c r="C4972" s="350"/>
      <c r="D4972" s="350"/>
      <c r="E4972" s="350"/>
      <c r="F4972" s="350"/>
      <c r="G4972" s="350"/>
      <c r="H4972" s="350"/>
      <c r="I4972" s="350"/>
      <c r="J4972" s="350" t="str">
        <f t="array" ref="J4972">IF(C4972="","",
  IF(LEFT(C4972,4)="2025",
    IFERROR(VLOOKUP(C4972,{'2025'!B:B,'2025'!A:A},2,FALSE),""),
    IF(LEFT(C4972,4)="2026",
      IFERROR(VLOOKUP(C4972,{'2026'!B:B,'2026'!A:A},2,FALSE),""),
      ""
    )
  )
)</f>
        <v/>
      </c>
    </row>
    <row r="4973" ht="22.5" customHeight="1">
      <c r="A4973" s="350"/>
      <c r="B4973" s="350"/>
      <c r="C4973" s="350"/>
      <c r="D4973" s="350"/>
      <c r="E4973" s="350"/>
      <c r="F4973" s="350"/>
      <c r="G4973" s="350"/>
      <c r="H4973" s="350"/>
      <c r="I4973" s="350"/>
      <c r="J4973" s="350" t="str">
        <f t="array" ref="J4973">IF(C4973="","",
  IF(LEFT(C4973,4)="2025",
    IFERROR(VLOOKUP(C4973,{'2025'!B:B,'2025'!A:A},2,FALSE),""),
    IF(LEFT(C4973,4)="2026",
      IFERROR(VLOOKUP(C4973,{'2026'!B:B,'2026'!A:A},2,FALSE),""),
      ""
    )
  )
)</f>
        <v/>
      </c>
    </row>
    <row r="4974" ht="22.5" customHeight="1">
      <c r="A4974" s="350"/>
      <c r="B4974" s="350"/>
      <c r="C4974" s="350"/>
      <c r="D4974" s="350"/>
      <c r="E4974" s="350"/>
      <c r="F4974" s="350"/>
      <c r="G4974" s="350"/>
      <c r="H4974" s="350"/>
      <c r="I4974" s="350"/>
      <c r="J4974" s="350" t="str">
        <f t="array" ref="J4974">IF(C4974="","",
  IF(LEFT(C4974,4)="2025",
    IFERROR(VLOOKUP(C4974,{'2025'!B:B,'2025'!A:A},2,FALSE),""),
    IF(LEFT(C4974,4)="2026",
      IFERROR(VLOOKUP(C4974,{'2026'!B:B,'2026'!A:A},2,FALSE),""),
      ""
    )
  )
)</f>
        <v/>
      </c>
    </row>
    <row r="4975" ht="22.5" customHeight="1">
      <c r="A4975" s="350"/>
      <c r="B4975" s="350"/>
      <c r="C4975" s="350"/>
      <c r="D4975" s="350"/>
      <c r="E4975" s="350"/>
      <c r="F4975" s="350"/>
      <c r="G4975" s="350"/>
      <c r="H4975" s="350"/>
      <c r="I4975" s="350"/>
      <c r="J4975" s="350" t="str">
        <f t="array" ref="J4975">IF(C4975="","",
  IF(LEFT(C4975,4)="2025",
    IFERROR(VLOOKUP(C4975,{'2025'!B:B,'2025'!A:A},2,FALSE),""),
    IF(LEFT(C4975,4)="2026",
      IFERROR(VLOOKUP(C4975,{'2026'!B:B,'2026'!A:A},2,FALSE),""),
      ""
    )
  )
)</f>
        <v/>
      </c>
    </row>
    <row r="4976" ht="22.5" customHeight="1">
      <c r="A4976" s="350"/>
      <c r="B4976" s="350"/>
      <c r="C4976" s="350"/>
      <c r="D4976" s="350"/>
      <c r="E4976" s="350"/>
      <c r="F4976" s="350"/>
      <c r="G4976" s="350"/>
      <c r="H4976" s="350"/>
      <c r="I4976" s="350"/>
      <c r="J4976" s="350" t="str">
        <f t="array" ref="J4976">IF(C4976="","",
  IF(LEFT(C4976,4)="2025",
    IFERROR(VLOOKUP(C4976,{'2025'!B:B,'2025'!A:A},2,FALSE),""),
    IF(LEFT(C4976,4)="2026",
      IFERROR(VLOOKUP(C4976,{'2026'!B:B,'2026'!A:A},2,FALSE),""),
      ""
    )
  )
)</f>
        <v/>
      </c>
    </row>
    <row r="4977" ht="22.5" customHeight="1">
      <c r="A4977" s="350"/>
      <c r="B4977" s="350"/>
      <c r="C4977" s="350"/>
      <c r="D4977" s="350"/>
      <c r="E4977" s="350"/>
      <c r="F4977" s="350"/>
      <c r="G4977" s="350"/>
      <c r="H4977" s="350"/>
      <c r="I4977" s="350"/>
      <c r="J4977" s="350" t="str">
        <f t="array" ref="J4977">IF(C4977="","",
  IF(LEFT(C4977,4)="2025",
    IFERROR(VLOOKUP(C4977,{'2025'!B:B,'2025'!A:A},2,FALSE),""),
    IF(LEFT(C4977,4)="2026",
      IFERROR(VLOOKUP(C4977,{'2026'!B:B,'2026'!A:A},2,FALSE),""),
      ""
    )
  )
)</f>
        <v/>
      </c>
    </row>
    <row r="4978" ht="22.5" customHeight="1">
      <c r="A4978" s="350"/>
      <c r="B4978" s="350"/>
      <c r="C4978" s="350"/>
      <c r="D4978" s="350"/>
      <c r="E4978" s="350"/>
      <c r="F4978" s="350"/>
      <c r="G4978" s="350"/>
      <c r="H4978" s="350"/>
      <c r="I4978" s="350"/>
      <c r="J4978" s="350" t="str">
        <f t="array" ref="J4978">IF(C4978="","",
  IF(LEFT(C4978,4)="2025",
    IFERROR(VLOOKUP(C4978,{'2025'!B:B,'2025'!A:A},2,FALSE),""),
    IF(LEFT(C4978,4)="2026",
      IFERROR(VLOOKUP(C4978,{'2026'!B:B,'2026'!A:A},2,FALSE),""),
      ""
    )
  )
)</f>
        <v/>
      </c>
    </row>
    <row r="4979" ht="22.5" customHeight="1">
      <c r="A4979" s="350"/>
      <c r="B4979" s="350"/>
      <c r="C4979" s="350"/>
      <c r="D4979" s="350"/>
      <c r="E4979" s="350"/>
      <c r="F4979" s="350"/>
      <c r="G4979" s="350"/>
      <c r="H4979" s="350"/>
      <c r="I4979" s="350"/>
      <c r="J4979" s="350" t="str">
        <f t="array" ref="J4979">IF(C4979="","",
  IF(LEFT(C4979,4)="2025",
    IFERROR(VLOOKUP(C4979,{'2025'!B:B,'2025'!A:A},2,FALSE),""),
    IF(LEFT(C4979,4)="2026",
      IFERROR(VLOOKUP(C4979,{'2026'!B:B,'2026'!A:A},2,FALSE),""),
      ""
    )
  )
)</f>
        <v/>
      </c>
    </row>
    <row r="4980" ht="22.5" customHeight="1">
      <c r="A4980" s="350"/>
      <c r="B4980" s="350"/>
      <c r="C4980" s="350"/>
      <c r="D4980" s="350"/>
      <c r="E4980" s="350"/>
      <c r="F4980" s="350"/>
      <c r="G4980" s="350"/>
      <c r="H4980" s="350"/>
      <c r="I4980" s="350"/>
      <c r="J4980" s="350" t="str">
        <f t="array" ref="J4980">IF(C4980="","",
  IF(LEFT(C4980,4)="2025",
    IFERROR(VLOOKUP(C4980,{'2025'!B:B,'2025'!A:A},2,FALSE),""),
    IF(LEFT(C4980,4)="2026",
      IFERROR(VLOOKUP(C4980,{'2026'!B:B,'2026'!A:A},2,FALSE),""),
      ""
    )
  )
)</f>
        <v/>
      </c>
    </row>
    <row r="4981" ht="22.5" customHeight="1">
      <c r="A4981" s="350"/>
      <c r="B4981" s="350"/>
      <c r="C4981" s="350"/>
      <c r="D4981" s="350"/>
      <c r="E4981" s="350"/>
      <c r="F4981" s="350"/>
      <c r="G4981" s="350"/>
      <c r="H4981" s="350"/>
      <c r="I4981" s="350"/>
      <c r="J4981" s="350" t="str">
        <f t="array" ref="J4981">IF(C4981="","",
  IF(LEFT(C4981,4)="2025",
    IFERROR(VLOOKUP(C4981,{'2025'!B:B,'2025'!A:A},2,FALSE),""),
    IF(LEFT(C4981,4)="2026",
      IFERROR(VLOOKUP(C4981,{'2026'!B:B,'2026'!A:A},2,FALSE),""),
      ""
    )
  )
)</f>
        <v/>
      </c>
    </row>
    <row r="4982" ht="22.5" customHeight="1">
      <c r="A4982" s="350"/>
      <c r="B4982" s="350"/>
      <c r="C4982" s="350"/>
      <c r="D4982" s="350"/>
      <c r="E4982" s="350"/>
      <c r="F4982" s="350"/>
      <c r="G4982" s="350"/>
      <c r="H4982" s="350"/>
      <c r="I4982" s="350"/>
      <c r="J4982" s="350" t="str">
        <f t="array" ref="J4982">IF(C4982="","",
  IF(LEFT(C4982,4)="2025",
    IFERROR(VLOOKUP(C4982,{'2025'!B:B,'2025'!A:A},2,FALSE),""),
    IF(LEFT(C4982,4)="2026",
      IFERROR(VLOOKUP(C4982,{'2026'!B:B,'2026'!A:A},2,FALSE),""),
      ""
    )
  )
)</f>
        <v/>
      </c>
    </row>
    <row r="4983" ht="22.5" customHeight="1">
      <c r="A4983" s="350"/>
      <c r="B4983" s="350"/>
      <c r="C4983" s="350"/>
      <c r="D4983" s="350"/>
      <c r="E4983" s="350"/>
      <c r="F4983" s="350"/>
      <c r="G4983" s="350"/>
      <c r="H4983" s="350"/>
      <c r="I4983" s="350"/>
      <c r="J4983" s="350" t="str">
        <f t="array" ref="J4983">IF(C4983="","",
  IF(LEFT(C4983,4)="2025",
    IFERROR(VLOOKUP(C4983,{'2025'!B:B,'2025'!A:A},2,FALSE),""),
    IF(LEFT(C4983,4)="2026",
      IFERROR(VLOOKUP(C4983,{'2026'!B:B,'2026'!A:A},2,FALSE),""),
      ""
    )
  )
)</f>
        <v/>
      </c>
    </row>
    <row r="4984" ht="22.5" customHeight="1">
      <c r="A4984" s="350"/>
      <c r="B4984" s="350"/>
      <c r="C4984" s="350"/>
      <c r="D4984" s="350"/>
      <c r="E4984" s="350"/>
      <c r="F4984" s="350"/>
      <c r="G4984" s="350"/>
      <c r="H4984" s="350"/>
      <c r="I4984" s="350"/>
      <c r="J4984" s="350" t="str">
        <f t="array" ref="J4984">IF(C4984="","",
  IF(LEFT(C4984,4)="2025",
    IFERROR(VLOOKUP(C4984,{'2025'!B:B,'2025'!A:A},2,FALSE),""),
    IF(LEFT(C4984,4)="2026",
      IFERROR(VLOOKUP(C4984,{'2026'!B:B,'2026'!A:A},2,FALSE),""),
      ""
    )
  )
)</f>
        <v/>
      </c>
    </row>
    <row r="4985" ht="22.5" customHeight="1">
      <c r="A4985" s="350"/>
      <c r="B4985" s="350"/>
      <c r="C4985" s="350"/>
      <c r="D4985" s="350"/>
      <c r="E4985" s="350"/>
      <c r="F4985" s="350"/>
      <c r="G4985" s="350"/>
      <c r="H4985" s="350"/>
      <c r="I4985" s="350"/>
      <c r="J4985" s="350" t="str">
        <f t="array" ref="J4985">IF(C4985="","",
  IF(LEFT(C4985,4)="2025",
    IFERROR(VLOOKUP(C4985,{'2025'!B:B,'2025'!A:A},2,FALSE),""),
    IF(LEFT(C4985,4)="2026",
      IFERROR(VLOOKUP(C4985,{'2026'!B:B,'2026'!A:A},2,FALSE),""),
      ""
    )
  )
)</f>
        <v/>
      </c>
    </row>
    <row r="4986" ht="22.5" customHeight="1">
      <c r="A4986" s="350"/>
      <c r="B4986" s="350"/>
      <c r="C4986" s="350"/>
      <c r="D4986" s="350"/>
      <c r="E4986" s="350"/>
      <c r="F4986" s="350"/>
      <c r="G4986" s="350"/>
      <c r="H4986" s="350"/>
      <c r="I4986" s="350"/>
      <c r="J4986" s="350" t="str">
        <f t="array" ref="J4986">IF(C4986="","",
  IF(LEFT(C4986,4)="2025",
    IFERROR(VLOOKUP(C4986,{'2025'!B:B,'2025'!A:A},2,FALSE),""),
    IF(LEFT(C4986,4)="2026",
      IFERROR(VLOOKUP(C4986,{'2026'!B:B,'2026'!A:A},2,FALSE),""),
      ""
    )
  )
)</f>
        <v/>
      </c>
    </row>
    <row r="4987" ht="22.5" customHeight="1">
      <c r="A4987" s="350"/>
      <c r="B4987" s="350"/>
      <c r="C4987" s="350"/>
      <c r="D4987" s="350"/>
      <c r="E4987" s="350"/>
      <c r="F4987" s="350"/>
      <c r="G4987" s="350"/>
      <c r="H4987" s="350"/>
      <c r="I4987" s="350"/>
      <c r="J4987" s="350" t="str">
        <f t="array" ref="J4987">IF(C4987="","",
  IF(LEFT(C4987,4)="2025",
    IFERROR(VLOOKUP(C4987,{'2025'!B:B,'2025'!A:A},2,FALSE),""),
    IF(LEFT(C4987,4)="2026",
      IFERROR(VLOOKUP(C4987,{'2026'!B:B,'2026'!A:A},2,FALSE),""),
      ""
    )
  )
)</f>
        <v/>
      </c>
    </row>
    <row r="4988" ht="22.5" customHeight="1">
      <c r="A4988" s="350"/>
      <c r="B4988" s="350"/>
      <c r="C4988" s="350"/>
      <c r="D4988" s="350"/>
      <c r="E4988" s="350"/>
      <c r="F4988" s="350"/>
      <c r="G4988" s="350"/>
      <c r="H4988" s="350"/>
      <c r="I4988" s="350"/>
      <c r="J4988" s="350" t="str">
        <f t="array" ref="J4988">IF(C4988="","",
  IF(LEFT(C4988,4)="2025",
    IFERROR(VLOOKUP(C4988,{'2025'!B:B,'2025'!A:A},2,FALSE),""),
    IF(LEFT(C4988,4)="2026",
      IFERROR(VLOOKUP(C4988,{'2026'!B:B,'2026'!A:A},2,FALSE),""),
      ""
    )
  )
)</f>
        <v/>
      </c>
    </row>
    <row r="4989" ht="22.5" customHeight="1">
      <c r="A4989" s="350"/>
      <c r="B4989" s="350"/>
      <c r="C4989" s="350"/>
      <c r="D4989" s="350"/>
      <c r="E4989" s="350"/>
      <c r="F4989" s="350"/>
      <c r="G4989" s="350"/>
      <c r="H4989" s="350"/>
      <c r="I4989" s="350"/>
      <c r="J4989" s="350" t="str">
        <f t="array" ref="J4989">IF(C4989="","",
  IF(LEFT(C4989,4)="2025",
    IFERROR(VLOOKUP(C4989,{'2025'!B:B,'2025'!A:A},2,FALSE),""),
    IF(LEFT(C4989,4)="2026",
      IFERROR(VLOOKUP(C4989,{'2026'!B:B,'2026'!A:A},2,FALSE),""),
      ""
    )
  )
)</f>
        <v/>
      </c>
    </row>
    <row r="4990" ht="22.5" customHeight="1">
      <c r="A4990" s="350"/>
      <c r="B4990" s="350"/>
      <c r="C4990" s="350"/>
      <c r="D4990" s="350"/>
      <c r="E4990" s="350"/>
      <c r="F4990" s="350"/>
      <c r="G4990" s="350"/>
      <c r="H4990" s="350"/>
      <c r="I4990" s="350"/>
      <c r="J4990" s="350" t="str">
        <f t="array" ref="J4990">IF(C4990="","",
  IF(LEFT(C4990,4)="2025",
    IFERROR(VLOOKUP(C4990,{'2025'!B:B,'2025'!A:A},2,FALSE),""),
    IF(LEFT(C4990,4)="2026",
      IFERROR(VLOOKUP(C4990,{'2026'!B:B,'2026'!A:A},2,FALSE),""),
      ""
    )
  )
)</f>
        <v/>
      </c>
    </row>
    <row r="4991" ht="22.5" customHeight="1">
      <c r="A4991" s="350"/>
      <c r="B4991" s="350"/>
      <c r="C4991" s="350"/>
      <c r="D4991" s="350"/>
      <c r="E4991" s="350"/>
      <c r="F4991" s="350"/>
      <c r="G4991" s="350"/>
      <c r="H4991" s="350"/>
      <c r="I4991" s="350"/>
      <c r="J4991" s="350" t="str">
        <f t="array" ref="J4991">IF(C4991="","",
  IF(LEFT(C4991,4)="2025",
    IFERROR(VLOOKUP(C4991,{'2025'!B:B,'2025'!A:A},2,FALSE),""),
    IF(LEFT(C4991,4)="2026",
      IFERROR(VLOOKUP(C4991,{'2026'!B:B,'2026'!A:A},2,FALSE),""),
      ""
    )
  )
)</f>
        <v/>
      </c>
    </row>
    <row r="4992" ht="22.5" customHeight="1">
      <c r="A4992" s="350"/>
      <c r="B4992" s="350"/>
      <c r="C4992" s="350"/>
      <c r="D4992" s="350"/>
      <c r="E4992" s="350"/>
      <c r="F4992" s="350"/>
      <c r="G4992" s="350"/>
      <c r="H4992" s="350"/>
      <c r="I4992" s="350"/>
      <c r="J4992" s="350" t="str">
        <f t="array" ref="J4992">IF(C4992="","",
  IF(LEFT(C4992,4)="2025",
    IFERROR(VLOOKUP(C4992,{'2025'!B:B,'2025'!A:A},2,FALSE),""),
    IF(LEFT(C4992,4)="2026",
      IFERROR(VLOOKUP(C4992,{'2026'!B:B,'2026'!A:A},2,FALSE),""),
      ""
    )
  )
)</f>
        <v/>
      </c>
    </row>
    <row r="4993" ht="22.5" customHeight="1">
      <c r="A4993" s="350"/>
      <c r="B4993" s="350"/>
      <c r="C4993" s="350"/>
      <c r="D4993" s="350"/>
      <c r="E4993" s="350"/>
      <c r="F4993" s="350"/>
      <c r="G4993" s="350"/>
      <c r="H4993" s="350"/>
      <c r="I4993" s="350"/>
      <c r="J4993" s="350" t="str">
        <f t="array" ref="J4993">IF(C4993="","",
  IF(LEFT(C4993,4)="2025",
    IFERROR(VLOOKUP(C4993,{'2025'!B:B,'2025'!A:A},2,FALSE),""),
    IF(LEFT(C4993,4)="2026",
      IFERROR(VLOOKUP(C4993,{'2026'!B:B,'2026'!A:A},2,FALSE),""),
      ""
    )
  )
)</f>
        <v/>
      </c>
    </row>
    <row r="4994" ht="22.5" customHeight="1">
      <c r="A4994" s="350"/>
      <c r="B4994" s="350"/>
      <c r="C4994" s="350"/>
      <c r="D4994" s="350"/>
      <c r="E4994" s="350"/>
      <c r="F4994" s="350"/>
      <c r="G4994" s="350"/>
      <c r="H4994" s="350"/>
      <c r="I4994" s="350"/>
      <c r="J4994" s="350" t="str">
        <f t="array" ref="J4994">IF(C4994="","",
  IF(LEFT(C4994,4)="2025",
    IFERROR(VLOOKUP(C4994,{'2025'!B:B,'2025'!A:A},2,FALSE),""),
    IF(LEFT(C4994,4)="2026",
      IFERROR(VLOOKUP(C4994,{'2026'!B:B,'2026'!A:A},2,FALSE),""),
      ""
    )
  )
)</f>
        <v/>
      </c>
    </row>
    <row r="4995" ht="22.5" customHeight="1">
      <c r="A4995" s="350"/>
      <c r="B4995" s="350"/>
      <c r="C4995" s="350"/>
      <c r="D4995" s="350"/>
      <c r="E4995" s="350"/>
      <c r="F4995" s="350"/>
      <c r="G4995" s="350"/>
      <c r="H4995" s="350"/>
      <c r="I4995" s="350"/>
      <c r="J4995" s="350" t="str">
        <f t="array" ref="J4995">IF(C4995="","",
  IF(LEFT(C4995,4)="2025",
    IFERROR(VLOOKUP(C4995,{'2025'!B:B,'2025'!A:A},2,FALSE),""),
    IF(LEFT(C4995,4)="2026",
      IFERROR(VLOOKUP(C4995,{'2026'!B:B,'2026'!A:A},2,FALSE),""),
      ""
    )
  )
)</f>
        <v/>
      </c>
    </row>
    <row r="4996" ht="22.5" customHeight="1">
      <c r="A4996" s="350"/>
      <c r="B4996" s="350"/>
      <c r="C4996" s="350"/>
      <c r="D4996" s="350"/>
      <c r="E4996" s="350"/>
      <c r="F4996" s="350"/>
      <c r="G4996" s="350"/>
      <c r="H4996" s="350"/>
      <c r="I4996" s="350"/>
      <c r="J4996" s="350" t="str">
        <f t="array" ref="J4996">IF(C4996="","",
  IF(LEFT(C4996,4)="2025",
    IFERROR(VLOOKUP(C4996,{'2025'!B:B,'2025'!A:A},2,FALSE),""),
    IF(LEFT(C4996,4)="2026",
      IFERROR(VLOOKUP(C4996,{'2026'!B:B,'2026'!A:A},2,FALSE),""),
      ""
    )
  )
)</f>
        <v/>
      </c>
    </row>
    <row r="4997" ht="22.5" customHeight="1">
      <c r="A4997" s="350"/>
      <c r="B4997" s="350"/>
      <c r="C4997" s="350"/>
      <c r="D4997" s="350"/>
      <c r="E4997" s="350"/>
      <c r="F4997" s="350"/>
      <c r="G4997" s="350"/>
      <c r="H4997" s="350"/>
      <c r="I4997" s="350"/>
      <c r="J4997" s="350" t="str">
        <f t="array" ref="J4997">IF(C4997="","",
  IF(LEFT(C4997,4)="2025",
    IFERROR(VLOOKUP(C4997,{'2025'!B:B,'2025'!A:A},2,FALSE),""),
    IF(LEFT(C4997,4)="2026",
      IFERROR(VLOOKUP(C4997,{'2026'!B:B,'2026'!A:A},2,FALSE),""),
      ""
    )
  )
)</f>
        <v/>
      </c>
    </row>
    <row r="4998" ht="22.5" customHeight="1">
      <c r="A4998" s="350"/>
      <c r="B4998" s="350"/>
      <c r="C4998" s="350"/>
      <c r="D4998" s="350"/>
      <c r="E4998" s="350"/>
      <c r="F4998" s="350"/>
      <c r="G4998" s="350"/>
      <c r="H4998" s="350"/>
      <c r="I4998" s="350"/>
      <c r="J4998" s="350" t="str">
        <f t="array" ref="J4998">IF(C4998="","",
  IF(LEFT(C4998,4)="2025",
    IFERROR(VLOOKUP(C4998,{'2025'!B:B,'2025'!A:A},2,FALSE),""),
    IF(LEFT(C4998,4)="2026",
      IFERROR(VLOOKUP(C4998,{'2026'!B:B,'2026'!A:A},2,FALSE),""),
      ""
    )
  )
)</f>
        <v/>
      </c>
    </row>
    <row r="4999" ht="22.5" customHeight="1">
      <c r="A4999" s="350"/>
      <c r="B4999" s="350"/>
      <c r="C4999" s="350"/>
      <c r="D4999" s="350"/>
      <c r="E4999" s="350"/>
      <c r="F4999" s="350"/>
      <c r="G4999" s="350"/>
      <c r="H4999" s="350"/>
      <c r="I4999" s="350"/>
      <c r="J4999" s="350" t="str">
        <f t="array" ref="J4999">IF(C4999="","",
  IF(LEFT(C4999,4)="2025",
    IFERROR(VLOOKUP(C4999,{'2025'!B:B,'2025'!A:A},2,FALSE),""),
    IF(LEFT(C4999,4)="2026",
      IFERROR(VLOOKUP(C4999,{'2026'!B:B,'2026'!A:A},2,FALSE),""),
      ""
    )
  )
)</f>
        <v/>
      </c>
    </row>
    <row r="5000" ht="22.5" customHeight="1">
      <c r="A5000" s="350"/>
      <c r="B5000" s="350"/>
      <c r="C5000" s="350"/>
      <c r="D5000" s="350"/>
      <c r="E5000" s="350"/>
      <c r="F5000" s="350"/>
      <c r="G5000" s="350"/>
      <c r="H5000" s="350"/>
      <c r="I5000" s="350"/>
      <c r="J5000" s="350" t="str">
        <f t="array" ref="J5000">IF(C5000="","",
  IF(LEFT(C5000,4)="2025",
    IFERROR(VLOOKUP(C5000,{'2025'!B:B,'2025'!A:A},2,FALSE),""),
    IF(LEFT(C5000,4)="2026",
      IFERROR(VLOOKUP(C5000,{'2026'!B:B,'2026'!A:A},2,FALSE),""),
      ""
    )
  )
)</f>
        <v/>
      </c>
    </row>
    <row r="5001" ht="22.5" customHeight="1">
      <c r="A5001" s="350"/>
      <c r="B5001" s="350"/>
      <c r="C5001" s="350"/>
      <c r="D5001" s="350"/>
      <c r="E5001" s="350"/>
      <c r="F5001" s="350"/>
      <c r="G5001" s="350"/>
      <c r="H5001" s="350"/>
      <c r="I5001" s="350"/>
      <c r="J5001" s="350" t="str">
        <f t="array" ref="J5001">IF(C5001="","",
  IF(LEFT(C5001,4)="2025",
    IFERROR(VLOOKUP(C5001,{'2025'!B:B,'2025'!A:A},2,FALSE),""),
    IF(LEFT(C5001,4)="2026",
      IFERROR(VLOOKUP(C5001,{'2026'!B:B,'2026'!A:A},2,FALSE),""),
      ""
    )
  )
)</f>
        <v/>
      </c>
    </row>
    <row r="5002" ht="22.5" customHeight="1">
      <c r="A5002" s="350"/>
      <c r="B5002" s="350"/>
      <c r="C5002" s="350"/>
      <c r="D5002" s="350"/>
      <c r="E5002" s="350"/>
      <c r="F5002" s="350"/>
      <c r="G5002" s="350"/>
      <c r="H5002" s="350"/>
      <c r="I5002" s="350"/>
      <c r="J5002" s="350" t="str">
        <f t="array" ref="J5002">IF(C5002="","",
  IF(LEFT(C5002,4)="2025",
    IFERROR(VLOOKUP(C5002,{'2025'!B:B,'2025'!A:A},2,FALSE),""),
    IF(LEFT(C5002,4)="2026",
      IFERROR(VLOOKUP(C5002,{'2026'!B:B,'2026'!A:A},2,FALSE),""),
      ""
    )
  )
)</f>
        <v/>
      </c>
    </row>
    <row r="5003" ht="22.5" customHeight="1">
      <c r="A5003" s="350"/>
      <c r="B5003" s="350"/>
      <c r="C5003" s="350"/>
      <c r="D5003" s="350"/>
      <c r="E5003" s="350"/>
      <c r="F5003" s="350"/>
      <c r="G5003" s="350"/>
      <c r="H5003" s="350"/>
      <c r="I5003" s="350"/>
      <c r="J5003" s="350" t="str">
        <f t="array" ref="J5003">IF(C5003="","",
  IF(LEFT(C5003,4)="2025",
    IFERROR(VLOOKUP(C5003,{'2025'!B:B,'2025'!A:A},2,FALSE),""),
    IF(LEFT(C5003,4)="2026",
      IFERROR(VLOOKUP(C5003,{'2026'!B:B,'2026'!A:A},2,FALSE),""),
      ""
    )
  )
)</f>
        <v/>
      </c>
    </row>
    <row r="5004" ht="22.5" customHeight="1">
      <c r="A5004" s="350"/>
      <c r="B5004" s="350"/>
      <c r="C5004" s="350"/>
      <c r="D5004" s="350"/>
      <c r="E5004" s="350"/>
      <c r="F5004" s="350"/>
      <c r="G5004" s="350"/>
      <c r="H5004" s="350"/>
      <c r="I5004" s="350"/>
      <c r="J5004" s="350" t="str">
        <f t="array" ref="J5004">IF(C5004="","",
  IF(LEFT(C5004,4)="2025",
    IFERROR(VLOOKUP(C5004,{'2025'!B:B,'2025'!A:A},2,FALSE),""),
    IF(LEFT(C5004,4)="2026",
      IFERROR(VLOOKUP(C5004,{'2026'!B:B,'2026'!A:A},2,FALSE),""),
      ""
    )
  )
)</f>
        <v/>
      </c>
    </row>
    <row r="5005" ht="22.5" customHeight="1">
      <c r="A5005" s="350"/>
      <c r="B5005" s="350"/>
      <c r="C5005" s="350"/>
      <c r="D5005" s="350"/>
      <c r="E5005" s="350"/>
      <c r="F5005" s="350"/>
      <c r="G5005" s="350"/>
      <c r="H5005" s="350"/>
      <c r="I5005" s="350"/>
      <c r="J5005" s="350" t="str">
        <f t="array" ref="J5005">IF(C5005="","",
  IF(LEFT(C5005,4)="2025",
    IFERROR(VLOOKUP(C5005,{'2025'!B:B,'2025'!A:A},2,FALSE),""),
    IF(LEFT(C5005,4)="2026",
      IFERROR(VLOOKUP(C5005,{'2026'!B:B,'2026'!A:A},2,FALSE),""),
      ""
    )
  )
)</f>
        <v/>
      </c>
    </row>
    <row r="5006" ht="22.5" customHeight="1">
      <c r="A5006" s="350"/>
      <c r="B5006" s="350"/>
      <c r="C5006" s="350"/>
      <c r="D5006" s="350"/>
      <c r="E5006" s="350"/>
      <c r="F5006" s="350"/>
      <c r="G5006" s="350"/>
      <c r="H5006" s="350"/>
      <c r="I5006" s="350"/>
      <c r="J5006" s="350" t="str">
        <f t="array" ref="J5006">IF(C5006="","",
  IF(LEFT(C5006,4)="2025",
    IFERROR(VLOOKUP(C5006,{'2025'!B:B,'2025'!A:A},2,FALSE),""),
    IF(LEFT(C5006,4)="2026",
      IFERROR(VLOOKUP(C5006,{'2026'!B:B,'2026'!A:A},2,FALSE),""),
      ""
    )
  )
)</f>
        <v/>
      </c>
    </row>
    <row r="5007" ht="22.5" customHeight="1">
      <c r="A5007" s="350"/>
      <c r="B5007" s="350"/>
      <c r="C5007" s="350"/>
      <c r="D5007" s="350"/>
      <c r="E5007" s="350"/>
      <c r="F5007" s="350"/>
      <c r="G5007" s="350"/>
      <c r="H5007" s="350"/>
      <c r="I5007" s="350"/>
      <c r="J5007" s="350" t="str">
        <f t="array" ref="J5007">IF(C5007="","",
  IF(LEFT(C5007,4)="2025",
    IFERROR(VLOOKUP(C5007,{'2025'!B:B,'2025'!A:A},2,FALSE),""),
    IF(LEFT(C5007,4)="2026",
      IFERROR(VLOOKUP(C5007,{'2026'!B:B,'2026'!A:A},2,FALSE),""),
      ""
    )
  )
)</f>
        <v/>
      </c>
    </row>
    <row r="5008" ht="22.5" customHeight="1">
      <c r="A5008" s="350"/>
      <c r="B5008" s="350"/>
      <c r="C5008" s="350"/>
      <c r="D5008" s="350"/>
      <c r="E5008" s="350"/>
      <c r="F5008" s="350"/>
      <c r="G5008" s="350"/>
      <c r="H5008" s="350"/>
      <c r="I5008" s="350"/>
      <c r="J5008" s="350" t="str">
        <f t="array" ref="J5008">IF(C5008="","",
  IF(LEFT(C5008,4)="2025",
    IFERROR(VLOOKUP(C5008,{'2025'!B:B,'2025'!A:A},2,FALSE),""),
    IF(LEFT(C5008,4)="2026",
      IFERROR(VLOOKUP(C5008,{'2026'!B:B,'2026'!A:A},2,FALSE),""),
      ""
    )
  )
)</f>
        <v/>
      </c>
    </row>
    <row r="5009" ht="22.5" customHeight="1">
      <c r="A5009" s="350"/>
      <c r="B5009" s="350"/>
      <c r="C5009" s="350"/>
      <c r="D5009" s="350"/>
      <c r="E5009" s="350"/>
      <c r="F5009" s="350"/>
      <c r="G5009" s="350"/>
      <c r="H5009" s="350"/>
      <c r="I5009" s="350"/>
      <c r="J5009" s="350" t="str">
        <f t="array" ref="J5009">IF(C5009="","",
  IF(LEFT(C5009,4)="2025",
    IFERROR(VLOOKUP(C5009,{'2025'!B:B,'2025'!A:A},2,FALSE),""),
    IF(LEFT(C5009,4)="2026",
      IFERROR(VLOOKUP(C5009,{'2026'!B:B,'2026'!A:A},2,FALSE),""),
      ""
    )
  )
)</f>
        <v/>
      </c>
    </row>
    <row r="5010" ht="22.5" customHeight="1">
      <c r="A5010" s="350"/>
      <c r="B5010" s="350"/>
      <c r="C5010" s="350"/>
      <c r="D5010" s="350"/>
      <c r="E5010" s="350"/>
      <c r="F5010" s="350"/>
      <c r="G5010" s="350"/>
      <c r="H5010" s="350"/>
      <c r="I5010" s="350"/>
      <c r="J5010" s="350" t="str">
        <f t="array" ref="J5010">IF(C5010="","",
  IF(LEFT(C5010,4)="2025",
    IFERROR(VLOOKUP(C5010,{'2025'!B:B,'2025'!A:A},2,FALSE),""),
    IF(LEFT(C5010,4)="2026",
      IFERROR(VLOOKUP(C5010,{'2026'!B:B,'2026'!A:A},2,FALSE),""),
      ""
    )
  )
)</f>
        <v/>
      </c>
    </row>
    <row r="5011" ht="22.5" customHeight="1">
      <c r="A5011" s="350"/>
      <c r="B5011" s="350"/>
      <c r="C5011" s="350"/>
      <c r="D5011" s="350"/>
      <c r="E5011" s="350"/>
      <c r="F5011" s="350"/>
      <c r="G5011" s="350"/>
      <c r="H5011" s="350"/>
      <c r="I5011" s="350"/>
      <c r="J5011" s="350" t="str">
        <f t="array" ref="J5011">IF(C5011="","",
  IF(LEFT(C5011,4)="2025",
    IFERROR(VLOOKUP(C5011,{'2025'!B:B,'2025'!A:A},2,FALSE),""),
    IF(LEFT(C5011,4)="2026",
      IFERROR(VLOOKUP(C5011,{'2026'!B:B,'2026'!A:A},2,FALSE),""),
      ""
    )
  )
)</f>
        <v/>
      </c>
    </row>
    <row r="5012" ht="22.5" customHeight="1">
      <c r="A5012" s="350"/>
      <c r="B5012" s="350"/>
      <c r="C5012" s="350"/>
      <c r="D5012" s="350"/>
      <c r="E5012" s="350"/>
      <c r="F5012" s="350"/>
      <c r="G5012" s="350"/>
      <c r="H5012" s="350"/>
      <c r="I5012" s="350"/>
      <c r="J5012" s="350" t="str">
        <f t="array" ref="J5012">IF(C5012="","",
  IF(LEFT(C5012,4)="2025",
    IFERROR(VLOOKUP(C5012,{'2025'!B:B,'2025'!A:A},2,FALSE),""),
    IF(LEFT(C5012,4)="2026",
      IFERROR(VLOOKUP(C5012,{'2026'!B:B,'2026'!A:A},2,FALSE),""),
      ""
    )
  )
)</f>
        <v/>
      </c>
    </row>
    <row r="5013" ht="22.5" customHeight="1">
      <c r="A5013" s="350"/>
      <c r="B5013" s="350"/>
      <c r="C5013" s="350"/>
      <c r="D5013" s="350"/>
      <c r="E5013" s="350"/>
      <c r="F5013" s="350"/>
      <c r="G5013" s="350"/>
      <c r="H5013" s="350"/>
      <c r="I5013" s="350"/>
      <c r="J5013" s="350" t="str">
        <f t="array" ref="J5013">IF(C5013="","",
  IF(LEFT(C5013,4)="2025",
    IFERROR(VLOOKUP(C5013,{'2025'!B:B,'2025'!A:A},2,FALSE),""),
    IF(LEFT(C5013,4)="2026",
      IFERROR(VLOOKUP(C5013,{'2026'!B:B,'2026'!A:A},2,FALSE),""),
      ""
    )
  )
)</f>
        <v/>
      </c>
    </row>
    <row r="5014" ht="22.5" customHeight="1">
      <c r="A5014" s="350"/>
      <c r="B5014" s="350"/>
      <c r="C5014" s="350"/>
      <c r="D5014" s="350"/>
      <c r="E5014" s="350"/>
      <c r="F5014" s="350"/>
      <c r="G5014" s="350"/>
      <c r="H5014" s="350"/>
      <c r="I5014" s="350"/>
      <c r="J5014" s="350" t="str">
        <f t="array" ref="J5014">IF(C5014="","",
  IF(LEFT(C5014,4)="2025",
    IFERROR(VLOOKUP(C5014,{'2025'!B:B,'2025'!A:A},2,FALSE),""),
    IF(LEFT(C5014,4)="2026",
      IFERROR(VLOOKUP(C5014,{'2026'!B:B,'2026'!A:A},2,FALSE),""),
      ""
    )
  )
)</f>
        <v/>
      </c>
    </row>
    <row r="5015" ht="22.5" customHeight="1">
      <c r="A5015" s="350"/>
      <c r="B5015" s="350"/>
      <c r="C5015" s="350"/>
      <c r="D5015" s="350"/>
      <c r="E5015" s="350"/>
      <c r="F5015" s="350"/>
      <c r="G5015" s="350"/>
      <c r="H5015" s="350"/>
      <c r="I5015" s="350"/>
      <c r="J5015" s="350" t="str">
        <f t="array" ref="J5015">IF(C5015="","",
  IF(LEFT(C5015,4)="2025",
    IFERROR(VLOOKUP(C5015,{'2025'!B:B,'2025'!A:A},2,FALSE),""),
    IF(LEFT(C5015,4)="2026",
      IFERROR(VLOOKUP(C5015,{'2026'!B:B,'2026'!A:A},2,FALSE),""),
      ""
    )
  )
)</f>
        <v/>
      </c>
    </row>
    <row r="5016" ht="22.5" customHeight="1">
      <c r="A5016" s="350"/>
      <c r="B5016" s="350"/>
      <c r="C5016" s="350"/>
      <c r="D5016" s="350"/>
      <c r="E5016" s="350"/>
      <c r="F5016" s="350"/>
      <c r="G5016" s="350"/>
      <c r="H5016" s="350"/>
      <c r="I5016" s="350"/>
      <c r="J5016" s="350" t="str">
        <f t="array" ref="J5016">IF(C5016="","",
  IF(LEFT(C5016,4)="2025",
    IFERROR(VLOOKUP(C5016,{'2025'!B:B,'2025'!A:A},2,FALSE),""),
    IF(LEFT(C5016,4)="2026",
      IFERROR(VLOOKUP(C5016,{'2026'!B:B,'2026'!A:A},2,FALSE),""),
      ""
    )
  )
)</f>
        <v/>
      </c>
    </row>
    <row r="5017" ht="22.5" customHeight="1">
      <c r="A5017" s="350"/>
      <c r="B5017" s="350"/>
      <c r="C5017" s="350"/>
      <c r="D5017" s="350"/>
      <c r="E5017" s="350"/>
      <c r="F5017" s="350"/>
      <c r="G5017" s="350"/>
      <c r="H5017" s="350"/>
      <c r="I5017" s="350"/>
      <c r="J5017" s="350" t="str">
        <f t="array" ref="J5017">IF(C5017="","",
  IF(LEFT(C5017,4)="2025",
    IFERROR(VLOOKUP(C5017,{'2025'!B:B,'2025'!A:A},2,FALSE),""),
    IF(LEFT(C5017,4)="2026",
      IFERROR(VLOOKUP(C5017,{'2026'!B:B,'2026'!A:A},2,FALSE),""),
      ""
    )
  )
)</f>
        <v/>
      </c>
    </row>
    <row r="5018" ht="22.5" customHeight="1">
      <c r="A5018" s="350"/>
      <c r="B5018" s="350"/>
      <c r="C5018" s="350"/>
      <c r="D5018" s="350"/>
      <c r="E5018" s="350"/>
      <c r="F5018" s="350"/>
      <c r="G5018" s="350"/>
      <c r="H5018" s="350"/>
      <c r="I5018" s="350"/>
      <c r="J5018" s="350" t="str">
        <f t="array" ref="J5018">IF(C5018="","",
  IF(LEFT(C5018,4)="2025",
    IFERROR(VLOOKUP(C5018,{'2025'!B:B,'2025'!A:A},2,FALSE),""),
    IF(LEFT(C5018,4)="2026",
      IFERROR(VLOOKUP(C5018,{'2026'!B:B,'2026'!A:A},2,FALSE),""),
      ""
    )
  )
)</f>
        <v/>
      </c>
    </row>
    <row r="5019" ht="22.5" customHeight="1">
      <c r="A5019" s="350"/>
      <c r="B5019" s="350"/>
      <c r="C5019" s="350"/>
      <c r="D5019" s="350"/>
      <c r="E5019" s="350"/>
      <c r="F5019" s="350"/>
      <c r="G5019" s="350"/>
      <c r="H5019" s="350"/>
      <c r="I5019" s="350"/>
      <c r="J5019" s="350" t="str">
        <f t="array" ref="J5019">IF(C5019="","",
  IF(LEFT(C5019,4)="2025",
    IFERROR(VLOOKUP(C5019,{'2025'!B:B,'2025'!A:A},2,FALSE),""),
    IF(LEFT(C5019,4)="2026",
      IFERROR(VLOOKUP(C5019,{'2026'!B:B,'2026'!A:A},2,FALSE),""),
      ""
    )
  )
)</f>
        <v/>
      </c>
    </row>
    <row r="5020" ht="22.5" customHeight="1">
      <c r="A5020" s="350"/>
      <c r="B5020" s="350"/>
      <c r="C5020" s="350"/>
      <c r="D5020" s="350"/>
      <c r="E5020" s="350"/>
      <c r="F5020" s="350"/>
      <c r="G5020" s="350"/>
      <c r="H5020" s="350"/>
      <c r="I5020" s="350"/>
      <c r="J5020" s="350" t="str">
        <f t="array" ref="J5020">IF(C5020="","",
  IF(LEFT(C5020,4)="2025",
    IFERROR(VLOOKUP(C5020,{'2025'!B:B,'2025'!A:A},2,FALSE),""),
    IF(LEFT(C5020,4)="2026",
      IFERROR(VLOOKUP(C5020,{'2026'!B:B,'2026'!A:A},2,FALSE),""),
      ""
    )
  )
)</f>
        <v/>
      </c>
    </row>
    <row r="5021" ht="22.5" customHeight="1">
      <c r="A5021" s="350"/>
      <c r="B5021" s="350"/>
      <c r="C5021" s="350"/>
      <c r="D5021" s="350"/>
      <c r="E5021" s="350"/>
      <c r="F5021" s="350"/>
      <c r="G5021" s="350"/>
      <c r="H5021" s="350"/>
      <c r="I5021" s="350"/>
      <c r="J5021" s="350" t="str">
        <f t="array" ref="J5021">IF(C5021="","",
  IF(LEFT(C5021,4)="2025",
    IFERROR(VLOOKUP(C5021,{'2025'!B:B,'2025'!A:A},2,FALSE),""),
    IF(LEFT(C5021,4)="2026",
      IFERROR(VLOOKUP(C5021,{'2026'!B:B,'2026'!A:A},2,FALSE),""),
      ""
    )
  )
)</f>
        <v/>
      </c>
    </row>
    <row r="5022" ht="22.5" customHeight="1">
      <c r="A5022" s="350"/>
      <c r="B5022" s="350"/>
      <c r="C5022" s="350"/>
      <c r="D5022" s="350"/>
      <c r="E5022" s="350"/>
      <c r="F5022" s="350"/>
      <c r="G5022" s="350"/>
      <c r="H5022" s="350"/>
      <c r="I5022" s="350"/>
      <c r="J5022" s="350" t="str">
        <f t="array" ref="J5022">IF(C5022="","",
  IF(LEFT(C5022,4)="2025",
    IFERROR(VLOOKUP(C5022,{'2025'!B:B,'2025'!A:A},2,FALSE),""),
    IF(LEFT(C5022,4)="2026",
      IFERROR(VLOOKUP(C5022,{'2026'!B:B,'2026'!A:A},2,FALSE),""),
      ""
    )
  )
)</f>
        <v/>
      </c>
    </row>
    <row r="5023" ht="22.5" customHeight="1">
      <c r="A5023" s="350"/>
      <c r="B5023" s="350"/>
      <c r="C5023" s="350"/>
      <c r="D5023" s="350"/>
      <c r="E5023" s="350"/>
      <c r="F5023" s="350"/>
      <c r="G5023" s="350"/>
      <c r="H5023" s="350"/>
      <c r="I5023" s="350"/>
      <c r="J5023" s="350" t="str">
        <f t="array" ref="J5023">IF(C5023="","",
  IF(LEFT(C5023,4)="2025",
    IFERROR(VLOOKUP(C5023,{'2025'!B:B,'2025'!A:A},2,FALSE),""),
    IF(LEFT(C5023,4)="2026",
      IFERROR(VLOOKUP(C5023,{'2026'!B:B,'2026'!A:A},2,FALSE),""),
      ""
    )
  )
)</f>
        <v/>
      </c>
    </row>
    <row r="5024" ht="22.5" customHeight="1">
      <c r="A5024" s="350"/>
      <c r="B5024" s="350"/>
      <c r="C5024" s="350"/>
      <c r="D5024" s="350"/>
      <c r="E5024" s="350"/>
      <c r="F5024" s="350"/>
      <c r="G5024" s="350"/>
      <c r="H5024" s="350"/>
      <c r="I5024" s="350"/>
      <c r="J5024" s="350" t="str">
        <f t="array" ref="J5024">IF(C5024="","",
  IF(LEFT(C5024,4)="2025",
    IFERROR(VLOOKUP(C5024,{'2025'!B:B,'2025'!A:A},2,FALSE),""),
    IF(LEFT(C5024,4)="2026",
      IFERROR(VLOOKUP(C5024,{'2026'!B:B,'2026'!A:A},2,FALSE),""),
      ""
    )
  )
)</f>
        <v/>
      </c>
    </row>
    <row r="5025" ht="22.5" customHeight="1">
      <c r="A5025" s="350"/>
      <c r="B5025" s="350"/>
      <c r="C5025" s="350"/>
      <c r="D5025" s="350"/>
      <c r="E5025" s="350"/>
      <c r="F5025" s="350"/>
      <c r="G5025" s="350"/>
      <c r="H5025" s="350"/>
      <c r="I5025" s="350"/>
      <c r="J5025" s="350" t="str">
        <f t="array" ref="J5025">IF(C5025="","",
  IF(LEFT(C5025,4)="2025",
    IFERROR(VLOOKUP(C5025,{'2025'!B:B,'2025'!A:A},2,FALSE),""),
    IF(LEFT(C5025,4)="2026",
      IFERROR(VLOOKUP(C5025,{'2026'!B:B,'2026'!A:A},2,FALSE),""),
      ""
    )
  )
)</f>
        <v/>
      </c>
    </row>
    <row r="5026" ht="22.5" customHeight="1">
      <c r="A5026" s="350"/>
      <c r="B5026" s="350"/>
      <c r="C5026" s="350"/>
      <c r="D5026" s="350"/>
      <c r="E5026" s="350"/>
      <c r="F5026" s="350"/>
      <c r="G5026" s="350"/>
      <c r="H5026" s="350"/>
      <c r="I5026" s="350"/>
      <c r="J5026" s="350" t="str">
        <f t="array" ref="J5026">IF(C5026="","",
  IF(LEFT(C5026,4)="2025",
    IFERROR(VLOOKUP(C5026,{'2025'!B:B,'2025'!A:A},2,FALSE),""),
    IF(LEFT(C5026,4)="2026",
      IFERROR(VLOOKUP(C5026,{'2026'!B:B,'2026'!A:A},2,FALSE),""),
      ""
    )
  )
)</f>
        <v/>
      </c>
    </row>
    <row r="5027" ht="22.5" customHeight="1">
      <c r="A5027" s="350"/>
      <c r="B5027" s="350"/>
      <c r="C5027" s="350"/>
      <c r="D5027" s="350"/>
      <c r="E5027" s="350"/>
      <c r="F5027" s="350"/>
      <c r="G5027" s="350"/>
      <c r="H5027" s="350"/>
      <c r="I5027" s="350"/>
      <c r="J5027" s="350" t="str">
        <f t="array" ref="J5027">IF(C5027="","",
  IF(LEFT(C5027,4)="2025",
    IFERROR(VLOOKUP(C5027,{'2025'!B:B,'2025'!A:A},2,FALSE),""),
    IF(LEFT(C5027,4)="2026",
      IFERROR(VLOOKUP(C5027,{'2026'!B:B,'2026'!A:A},2,FALSE),""),
      ""
    )
  )
)</f>
        <v/>
      </c>
    </row>
    <row r="5028" ht="22.5" customHeight="1">
      <c r="A5028" s="350"/>
      <c r="B5028" s="350"/>
      <c r="C5028" s="350"/>
      <c r="D5028" s="350"/>
      <c r="E5028" s="350"/>
      <c r="F5028" s="350"/>
      <c r="G5028" s="350"/>
      <c r="H5028" s="350"/>
      <c r="I5028" s="350"/>
      <c r="J5028" s="350" t="str">
        <f t="array" ref="J5028">IF(C5028="","",
  IF(LEFT(C5028,4)="2025",
    IFERROR(VLOOKUP(C5028,{'2025'!B:B,'2025'!A:A},2,FALSE),""),
    IF(LEFT(C5028,4)="2026",
      IFERROR(VLOOKUP(C5028,{'2026'!B:B,'2026'!A:A},2,FALSE),""),
      ""
    )
  )
)</f>
        <v/>
      </c>
    </row>
    <row r="5029" ht="22.5" customHeight="1">
      <c r="A5029" s="350"/>
      <c r="B5029" s="350"/>
      <c r="C5029" s="350"/>
      <c r="D5029" s="350"/>
      <c r="E5029" s="350"/>
      <c r="F5029" s="350"/>
      <c r="G5029" s="350"/>
      <c r="H5029" s="350"/>
      <c r="I5029" s="350"/>
      <c r="J5029" s="350" t="str">
        <f t="array" ref="J5029">IF(C5029="","",
  IF(LEFT(C5029,4)="2025",
    IFERROR(VLOOKUP(C5029,{'2025'!B:B,'2025'!A:A},2,FALSE),""),
    IF(LEFT(C5029,4)="2026",
      IFERROR(VLOOKUP(C5029,{'2026'!B:B,'2026'!A:A},2,FALSE),""),
      ""
    )
  )
)</f>
        <v/>
      </c>
    </row>
    <row r="5030" ht="22.5" customHeight="1">
      <c r="A5030" s="350"/>
      <c r="B5030" s="350"/>
      <c r="C5030" s="350"/>
      <c r="D5030" s="350"/>
      <c r="E5030" s="350"/>
      <c r="F5030" s="350"/>
      <c r="G5030" s="350"/>
      <c r="H5030" s="350"/>
      <c r="I5030" s="350"/>
      <c r="J5030" s="350" t="str">
        <f t="array" ref="J5030">IF(C5030="","",
  IF(LEFT(C5030,4)="2025",
    IFERROR(VLOOKUP(C5030,{'2025'!B:B,'2025'!A:A},2,FALSE),""),
    IF(LEFT(C5030,4)="2026",
      IFERROR(VLOOKUP(C5030,{'2026'!B:B,'2026'!A:A},2,FALSE),""),
      ""
    )
  )
)</f>
        <v/>
      </c>
    </row>
    <row r="5031" ht="22.5" customHeight="1">
      <c r="A5031" s="350"/>
      <c r="B5031" s="350"/>
      <c r="C5031" s="350"/>
      <c r="D5031" s="350"/>
      <c r="E5031" s="350"/>
      <c r="F5031" s="350"/>
      <c r="G5031" s="350"/>
      <c r="H5031" s="350"/>
      <c r="I5031" s="350"/>
      <c r="J5031" s="350" t="str">
        <f t="array" ref="J5031">IF(C5031="","",
  IF(LEFT(C5031,4)="2025",
    IFERROR(VLOOKUP(C5031,{'2025'!B:B,'2025'!A:A},2,FALSE),""),
    IF(LEFT(C5031,4)="2026",
      IFERROR(VLOOKUP(C5031,{'2026'!B:B,'2026'!A:A},2,FALSE),""),
      ""
    )
  )
)</f>
        <v/>
      </c>
    </row>
    <row r="5032" ht="22.5" customHeight="1">
      <c r="A5032" s="350"/>
      <c r="B5032" s="350"/>
      <c r="C5032" s="350"/>
      <c r="D5032" s="350"/>
      <c r="E5032" s="350"/>
      <c r="F5032" s="350"/>
      <c r="G5032" s="350"/>
      <c r="H5032" s="350"/>
      <c r="I5032" s="350"/>
      <c r="J5032" s="350" t="str">
        <f t="array" ref="J5032">IF(C5032="","",
  IF(LEFT(C5032,4)="2025",
    IFERROR(VLOOKUP(C5032,{'2025'!B:B,'2025'!A:A},2,FALSE),""),
    IF(LEFT(C5032,4)="2026",
      IFERROR(VLOOKUP(C5032,{'2026'!B:B,'2026'!A:A},2,FALSE),""),
      ""
    )
  )
)</f>
        <v/>
      </c>
    </row>
    <row r="5033" ht="22.5" customHeight="1">
      <c r="A5033" s="350"/>
      <c r="B5033" s="350"/>
      <c r="C5033" s="350"/>
      <c r="D5033" s="350"/>
      <c r="E5033" s="350"/>
      <c r="F5033" s="350"/>
      <c r="G5033" s="350"/>
      <c r="H5033" s="350"/>
      <c r="I5033" s="350"/>
      <c r="J5033" s="350" t="str">
        <f t="array" ref="J5033">IF(C5033="","",
  IF(LEFT(C5033,4)="2025",
    IFERROR(VLOOKUP(C5033,{'2025'!B:B,'2025'!A:A},2,FALSE),""),
    IF(LEFT(C5033,4)="2026",
      IFERROR(VLOOKUP(C5033,{'2026'!B:B,'2026'!A:A},2,FALSE),""),
      ""
    )
  )
)</f>
        <v/>
      </c>
    </row>
    <row r="5034" ht="22.5" customHeight="1">
      <c r="A5034" s="350"/>
      <c r="B5034" s="350"/>
      <c r="C5034" s="350"/>
      <c r="D5034" s="350"/>
      <c r="E5034" s="350"/>
      <c r="F5034" s="350"/>
      <c r="G5034" s="350"/>
      <c r="H5034" s="350"/>
      <c r="I5034" s="350"/>
      <c r="J5034" s="350" t="str">
        <f t="array" ref="J5034">IF(C5034="","",
  IF(LEFT(C5034,4)="2025",
    IFERROR(VLOOKUP(C5034,{'2025'!B:B,'2025'!A:A},2,FALSE),""),
    IF(LEFT(C5034,4)="2026",
      IFERROR(VLOOKUP(C5034,{'2026'!B:B,'2026'!A:A},2,FALSE),""),
      ""
    )
  )
)</f>
        <v/>
      </c>
    </row>
    <row r="5035" ht="22.5" customHeight="1">
      <c r="A5035" s="350"/>
      <c r="B5035" s="350"/>
      <c r="C5035" s="350"/>
      <c r="D5035" s="350"/>
      <c r="E5035" s="350"/>
      <c r="F5035" s="350"/>
      <c r="G5035" s="350"/>
      <c r="H5035" s="350"/>
      <c r="I5035" s="350"/>
      <c r="J5035" s="350" t="str">
        <f t="array" ref="J5035">IF(C5035="","",
  IF(LEFT(C5035,4)="2025",
    IFERROR(VLOOKUP(C5035,{'2025'!B:B,'2025'!A:A},2,FALSE),""),
    IF(LEFT(C5035,4)="2026",
      IFERROR(VLOOKUP(C5035,{'2026'!B:B,'2026'!A:A},2,FALSE),""),
      ""
    )
  )
)</f>
        <v/>
      </c>
    </row>
    <row r="5036" ht="22.5" customHeight="1">
      <c r="A5036" s="350"/>
      <c r="B5036" s="350"/>
      <c r="C5036" s="350"/>
      <c r="D5036" s="350"/>
      <c r="E5036" s="350"/>
      <c r="F5036" s="350"/>
      <c r="G5036" s="350"/>
      <c r="H5036" s="350"/>
      <c r="I5036" s="350"/>
      <c r="J5036" s="350" t="str">
        <f t="array" ref="J5036">IF(C5036="","",
  IF(LEFT(C5036,4)="2025",
    IFERROR(VLOOKUP(C5036,{'2025'!B:B,'2025'!A:A},2,FALSE),""),
    IF(LEFT(C5036,4)="2026",
      IFERROR(VLOOKUP(C5036,{'2026'!B:B,'2026'!A:A},2,FALSE),""),
      ""
    )
  )
)</f>
        <v/>
      </c>
    </row>
    <row r="5037" ht="22.5" customHeight="1">
      <c r="A5037" s="350"/>
      <c r="B5037" s="350"/>
      <c r="C5037" s="350"/>
      <c r="D5037" s="350"/>
      <c r="E5037" s="350"/>
      <c r="F5037" s="350"/>
      <c r="G5037" s="350"/>
      <c r="H5037" s="350"/>
      <c r="I5037" s="350"/>
      <c r="J5037" s="350" t="str">
        <f t="array" ref="J5037">IF(C5037="","",
  IF(LEFT(C5037,4)="2025",
    IFERROR(VLOOKUP(C5037,{'2025'!B:B,'2025'!A:A},2,FALSE),""),
    IF(LEFT(C5037,4)="2026",
      IFERROR(VLOOKUP(C5037,{'2026'!B:B,'2026'!A:A},2,FALSE),""),
      ""
    )
  )
)</f>
        <v/>
      </c>
    </row>
    <row r="5038" ht="22.5" customHeight="1">
      <c r="A5038" s="350"/>
      <c r="B5038" s="350"/>
      <c r="C5038" s="350"/>
      <c r="D5038" s="350"/>
      <c r="E5038" s="350"/>
      <c r="F5038" s="350"/>
      <c r="G5038" s="350"/>
      <c r="H5038" s="350"/>
      <c r="I5038" s="350"/>
      <c r="J5038" s="350" t="str">
        <f t="array" ref="J5038">IF(C5038="","",
  IF(LEFT(C5038,4)="2025",
    IFERROR(VLOOKUP(C5038,{'2025'!B:B,'2025'!A:A},2,FALSE),""),
    IF(LEFT(C5038,4)="2026",
      IFERROR(VLOOKUP(C5038,{'2026'!B:B,'2026'!A:A},2,FALSE),""),
      ""
    )
  )
)</f>
        <v/>
      </c>
    </row>
    <row r="5039" ht="22.5" customHeight="1">
      <c r="A5039" s="350"/>
      <c r="B5039" s="350"/>
      <c r="C5039" s="350"/>
      <c r="D5039" s="350"/>
      <c r="E5039" s="350"/>
      <c r="F5039" s="350"/>
      <c r="G5039" s="350"/>
      <c r="H5039" s="350"/>
      <c r="I5039" s="350"/>
      <c r="J5039" s="350" t="str">
        <f t="array" ref="J5039">IF(C5039="","",
  IF(LEFT(C5039,4)="2025",
    IFERROR(VLOOKUP(C5039,{'2025'!B:B,'2025'!A:A},2,FALSE),""),
    IF(LEFT(C5039,4)="2026",
      IFERROR(VLOOKUP(C5039,{'2026'!B:B,'2026'!A:A},2,FALSE),""),
      ""
    )
  )
)</f>
        <v/>
      </c>
    </row>
    <row r="5040" ht="22.5" customHeight="1">
      <c r="A5040" s="350"/>
      <c r="B5040" s="350"/>
      <c r="C5040" s="350"/>
      <c r="D5040" s="350"/>
      <c r="E5040" s="350"/>
      <c r="F5040" s="350"/>
      <c r="G5040" s="350"/>
      <c r="H5040" s="350"/>
      <c r="I5040" s="350"/>
      <c r="J5040" s="350" t="str">
        <f t="array" ref="J5040">IF(C5040="","",
  IF(LEFT(C5040,4)="2025",
    IFERROR(VLOOKUP(C5040,{'2025'!B:B,'2025'!A:A},2,FALSE),""),
    IF(LEFT(C5040,4)="2026",
      IFERROR(VLOOKUP(C5040,{'2026'!B:B,'2026'!A:A},2,FALSE),""),
      ""
    )
  )
)</f>
        <v/>
      </c>
    </row>
    <row r="5041" ht="22.5" customHeight="1">
      <c r="A5041" s="350"/>
      <c r="B5041" s="350"/>
      <c r="C5041" s="350"/>
      <c r="D5041" s="350"/>
      <c r="E5041" s="350"/>
      <c r="F5041" s="350"/>
      <c r="G5041" s="350"/>
      <c r="H5041" s="350"/>
      <c r="I5041" s="350"/>
      <c r="J5041" s="350" t="str">
        <f t="array" ref="J5041">IF(C5041="","",
  IF(LEFT(C5041,4)="2025",
    IFERROR(VLOOKUP(C5041,{'2025'!B:B,'2025'!A:A},2,FALSE),""),
    IF(LEFT(C5041,4)="2026",
      IFERROR(VLOOKUP(C5041,{'2026'!B:B,'2026'!A:A},2,FALSE),""),
      ""
    )
  )
)</f>
        <v/>
      </c>
    </row>
    <row r="5042" ht="22.5" customHeight="1">
      <c r="A5042" s="350"/>
      <c r="B5042" s="350"/>
      <c r="C5042" s="350"/>
      <c r="D5042" s="350"/>
      <c r="E5042" s="350"/>
      <c r="F5042" s="350"/>
      <c r="G5042" s="350"/>
      <c r="H5042" s="350"/>
      <c r="I5042" s="350"/>
      <c r="J5042" s="350" t="str">
        <f t="array" ref="J5042">IF(C5042="","",
  IF(LEFT(C5042,4)="2025",
    IFERROR(VLOOKUP(C5042,{'2025'!B:B,'2025'!A:A},2,FALSE),""),
    IF(LEFT(C5042,4)="2026",
      IFERROR(VLOOKUP(C5042,{'2026'!B:B,'2026'!A:A},2,FALSE),""),
      ""
    )
  )
)</f>
        <v/>
      </c>
    </row>
    <row r="5043" ht="22.5" customHeight="1">
      <c r="A5043" s="350"/>
      <c r="B5043" s="350"/>
      <c r="C5043" s="350"/>
      <c r="D5043" s="350"/>
      <c r="E5043" s="350"/>
      <c r="F5043" s="350"/>
      <c r="G5043" s="350"/>
      <c r="H5043" s="350"/>
      <c r="I5043" s="350"/>
      <c r="J5043" s="350" t="str">
        <f t="array" ref="J5043">IF(C5043="","",
  IF(LEFT(C5043,4)="2025",
    IFERROR(VLOOKUP(C5043,{'2025'!B:B,'2025'!A:A},2,FALSE),""),
    IF(LEFT(C5043,4)="2026",
      IFERROR(VLOOKUP(C5043,{'2026'!B:B,'2026'!A:A},2,FALSE),""),
      ""
    )
  )
)</f>
        <v/>
      </c>
    </row>
    <row r="5044" ht="22.5" customHeight="1">
      <c r="A5044" s="350"/>
      <c r="B5044" s="350"/>
      <c r="C5044" s="350"/>
      <c r="D5044" s="350"/>
      <c r="E5044" s="350"/>
      <c r="F5044" s="350"/>
      <c r="G5044" s="350"/>
      <c r="H5044" s="350"/>
      <c r="I5044" s="350"/>
      <c r="J5044" s="350" t="str">
        <f t="array" ref="J5044">IF(C5044="","",
  IF(LEFT(C5044,4)="2025",
    IFERROR(VLOOKUP(C5044,{'2025'!B:B,'2025'!A:A},2,FALSE),""),
    IF(LEFT(C5044,4)="2026",
      IFERROR(VLOOKUP(C5044,{'2026'!B:B,'2026'!A:A},2,FALSE),""),
      ""
    )
  )
)</f>
        <v/>
      </c>
    </row>
    <row r="5045" ht="22.5" customHeight="1">
      <c r="A5045" s="350"/>
      <c r="B5045" s="350"/>
      <c r="C5045" s="350"/>
      <c r="D5045" s="350"/>
      <c r="E5045" s="350"/>
      <c r="F5045" s="350"/>
      <c r="G5045" s="350"/>
      <c r="H5045" s="350"/>
      <c r="I5045" s="350"/>
      <c r="J5045" s="350" t="str">
        <f t="array" ref="J5045">IF(C5045="","",
  IF(LEFT(C5045,4)="2025",
    IFERROR(VLOOKUP(C5045,{'2025'!B:B,'2025'!A:A},2,FALSE),""),
    IF(LEFT(C5045,4)="2026",
      IFERROR(VLOOKUP(C5045,{'2026'!B:B,'2026'!A:A},2,FALSE),""),
      ""
    )
  )
)</f>
        <v/>
      </c>
    </row>
    <row r="5046" ht="22.5" customHeight="1">
      <c r="A5046" s="350"/>
      <c r="B5046" s="350"/>
      <c r="C5046" s="350"/>
      <c r="D5046" s="350"/>
      <c r="E5046" s="350"/>
      <c r="F5046" s="350"/>
      <c r="G5046" s="350"/>
      <c r="H5046" s="350"/>
      <c r="I5046" s="350"/>
      <c r="J5046" s="350" t="str">
        <f t="array" ref="J5046">IF(C5046="","",
  IF(LEFT(C5046,4)="2025",
    IFERROR(VLOOKUP(C5046,{'2025'!B:B,'2025'!A:A},2,FALSE),""),
    IF(LEFT(C5046,4)="2026",
      IFERROR(VLOOKUP(C5046,{'2026'!B:B,'2026'!A:A},2,FALSE),""),
      ""
    )
  )
)</f>
        <v/>
      </c>
    </row>
    <row r="5047" ht="22.5" customHeight="1">
      <c r="A5047" s="350"/>
      <c r="B5047" s="350"/>
      <c r="C5047" s="350"/>
      <c r="D5047" s="350"/>
      <c r="E5047" s="350"/>
      <c r="F5047" s="350"/>
      <c r="G5047" s="350"/>
      <c r="H5047" s="350"/>
      <c r="I5047" s="350"/>
      <c r="J5047" s="350" t="str">
        <f t="array" ref="J5047">IF(C5047="","",
  IF(LEFT(C5047,4)="2025",
    IFERROR(VLOOKUP(C5047,{'2025'!B:B,'2025'!A:A},2,FALSE),""),
    IF(LEFT(C5047,4)="2026",
      IFERROR(VLOOKUP(C5047,{'2026'!B:B,'2026'!A:A},2,FALSE),""),
      ""
    )
  )
)</f>
        <v/>
      </c>
    </row>
    <row r="5048" ht="22.5" customHeight="1">
      <c r="A5048" s="350"/>
      <c r="B5048" s="350"/>
      <c r="C5048" s="350"/>
      <c r="D5048" s="350"/>
      <c r="E5048" s="350"/>
      <c r="F5048" s="350"/>
      <c r="G5048" s="350"/>
      <c r="H5048" s="350"/>
      <c r="I5048" s="350"/>
      <c r="J5048" s="350" t="str">
        <f t="array" ref="J5048">IF(C5048="","",
  IF(LEFT(C5048,4)="2025",
    IFERROR(VLOOKUP(C5048,{'2025'!B:B,'2025'!A:A},2,FALSE),""),
    IF(LEFT(C5048,4)="2026",
      IFERROR(VLOOKUP(C5048,{'2026'!B:B,'2026'!A:A},2,FALSE),""),
      ""
    )
  )
)</f>
        <v/>
      </c>
    </row>
    <row r="5049" ht="22.5" customHeight="1">
      <c r="A5049" s="350"/>
      <c r="B5049" s="350"/>
      <c r="C5049" s="350"/>
      <c r="D5049" s="350"/>
      <c r="E5049" s="350"/>
      <c r="F5049" s="350"/>
      <c r="G5049" s="350"/>
      <c r="H5049" s="350"/>
      <c r="I5049" s="350"/>
      <c r="J5049" s="350" t="str">
        <f t="array" ref="J5049">IF(C5049="","",
  IF(LEFT(C5049,4)="2025",
    IFERROR(VLOOKUP(C5049,{'2025'!B:B,'2025'!A:A},2,FALSE),""),
    IF(LEFT(C5049,4)="2026",
      IFERROR(VLOOKUP(C5049,{'2026'!B:B,'2026'!A:A},2,FALSE),""),
      ""
    )
  )
)</f>
        <v/>
      </c>
    </row>
    <row r="5050" ht="22.5" customHeight="1">
      <c r="A5050" s="350"/>
      <c r="B5050" s="350"/>
      <c r="C5050" s="350"/>
      <c r="D5050" s="350"/>
      <c r="E5050" s="350"/>
      <c r="F5050" s="350"/>
      <c r="G5050" s="350"/>
      <c r="H5050" s="350"/>
      <c r="I5050" s="350"/>
      <c r="J5050" s="350" t="str">
        <f t="array" ref="J5050">IF(C5050="","",
  IF(LEFT(C5050,4)="2025",
    IFERROR(VLOOKUP(C5050,{'2025'!B:B,'2025'!A:A},2,FALSE),""),
    IF(LEFT(C5050,4)="2026",
      IFERROR(VLOOKUP(C5050,{'2026'!B:B,'2026'!A:A},2,FALSE),""),
      ""
    )
  )
)</f>
        <v/>
      </c>
    </row>
    <row r="5051" ht="22.5" customHeight="1">
      <c r="A5051" s="350"/>
      <c r="B5051" s="350"/>
      <c r="C5051" s="350"/>
      <c r="D5051" s="350"/>
      <c r="E5051" s="350"/>
      <c r="F5051" s="350"/>
      <c r="G5051" s="350"/>
      <c r="H5051" s="350"/>
      <c r="I5051" s="350"/>
      <c r="J5051" s="350" t="str">
        <f t="array" ref="J5051">IF(C5051="","",
  IF(LEFT(C5051,4)="2025",
    IFERROR(VLOOKUP(C5051,{'2025'!B:B,'2025'!A:A},2,FALSE),""),
    IF(LEFT(C5051,4)="2026",
      IFERROR(VLOOKUP(C5051,{'2026'!B:B,'2026'!A:A},2,FALSE),""),
      ""
    )
  )
)</f>
        <v/>
      </c>
    </row>
    <row r="5052" ht="22.5" customHeight="1">
      <c r="A5052" s="350"/>
      <c r="B5052" s="350"/>
      <c r="C5052" s="350"/>
      <c r="D5052" s="350"/>
      <c r="E5052" s="350"/>
      <c r="F5052" s="350"/>
      <c r="G5052" s="350"/>
      <c r="H5052" s="350"/>
      <c r="I5052" s="350"/>
      <c r="J5052" s="350" t="str">
        <f t="array" ref="J5052">IF(C5052="","",
  IF(LEFT(C5052,4)="2025",
    IFERROR(VLOOKUP(C5052,{'2025'!B:B,'2025'!A:A},2,FALSE),""),
    IF(LEFT(C5052,4)="2026",
      IFERROR(VLOOKUP(C5052,{'2026'!B:B,'2026'!A:A},2,FALSE),""),
      ""
    )
  )
)</f>
        <v/>
      </c>
    </row>
    <row r="5053" ht="22.5" customHeight="1">
      <c r="A5053" s="350"/>
      <c r="B5053" s="350"/>
      <c r="C5053" s="350"/>
      <c r="D5053" s="350"/>
      <c r="E5053" s="350"/>
      <c r="F5053" s="350"/>
      <c r="G5053" s="350"/>
      <c r="H5053" s="350"/>
      <c r="I5053" s="350"/>
      <c r="J5053" s="350" t="str">
        <f t="array" ref="J5053">IF(C5053="","",
  IF(LEFT(C5053,4)="2025",
    IFERROR(VLOOKUP(C5053,{'2025'!B:B,'2025'!A:A},2,FALSE),""),
    IF(LEFT(C5053,4)="2026",
      IFERROR(VLOOKUP(C5053,{'2026'!B:B,'2026'!A:A},2,FALSE),""),
      ""
    )
  )
)</f>
        <v/>
      </c>
    </row>
    <row r="5054" ht="22.5" customHeight="1">
      <c r="A5054" s="350"/>
      <c r="B5054" s="350"/>
      <c r="C5054" s="350"/>
      <c r="D5054" s="350"/>
      <c r="E5054" s="350"/>
      <c r="F5054" s="350"/>
      <c r="G5054" s="350"/>
      <c r="H5054" s="350"/>
      <c r="I5054" s="350"/>
      <c r="J5054" s="350" t="str">
        <f t="array" ref="J5054">IF(C5054="","",
  IF(LEFT(C5054,4)="2025",
    IFERROR(VLOOKUP(C5054,{'2025'!B:B,'2025'!A:A},2,FALSE),""),
    IF(LEFT(C5054,4)="2026",
      IFERROR(VLOOKUP(C5054,{'2026'!B:B,'2026'!A:A},2,FALSE),""),
      ""
    )
  )
)</f>
        <v/>
      </c>
    </row>
    <row r="5055" ht="22.5" customHeight="1">
      <c r="A5055" s="350"/>
      <c r="B5055" s="350"/>
      <c r="C5055" s="350"/>
      <c r="D5055" s="350"/>
      <c r="E5055" s="350"/>
      <c r="F5055" s="350"/>
      <c r="G5055" s="350"/>
      <c r="H5055" s="350"/>
      <c r="I5055" s="350"/>
      <c r="J5055" s="350" t="str">
        <f t="array" ref="J5055">IF(C5055="","",
  IF(LEFT(C5055,4)="2025",
    IFERROR(VLOOKUP(C5055,{'2025'!B:B,'2025'!A:A},2,FALSE),""),
    IF(LEFT(C5055,4)="2026",
      IFERROR(VLOOKUP(C5055,{'2026'!B:B,'2026'!A:A},2,FALSE),""),
      ""
    )
  )
)</f>
        <v/>
      </c>
    </row>
    <row r="5056" ht="22.5" customHeight="1">
      <c r="A5056" s="350"/>
      <c r="B5056" s="350"/>
      <c r="C5056" s="350"/>
      <c r="D5056" s="350"/>
      <c r="E5056" s="350"/>
      <c r="F5056" s="350"/>
      <c r="G5056" s="350"/>
      <c r="H5056" s="350"/>
      <c r="I5056" s="350"/>
      <c r="J5056" s="350" t="str">
        <f t="array" ref="J5056">IF(C5056="","",
  IF(LEFT(C5056,4)="2025",
    IFERROR(VLOOKUP(C5056,{'2025'!B:B,'2025'!A:A},2,FALSE),""),
    IF(LEFT(C5056,4)="2026",
      IFERROR(VLOOKUP(C5056,{'2026'!B:B,'2026'!A:A},2,FALSE),""),
      ""
    )
  )
)</f>
        <v/>
      </c>
    </row>
    <row r="5057" ht="22.5" customHeight="1">
      <c r="A5057" s="350"/>
      <c r="B5057" s="350"/>
      <c r="C5057" s="350"/>
      <c r="D5057" s="350"/>
      <c r="E5057" s="350"/>
      <c r="F5057" s="350"/>
      <c r="G5057" s="350"/>
      <c r="H5057" s="350"/>
      <c r="I5057" s="350"/>
      <c r="J5057" s="350" t="str">
        <f t="array" ref="J5057">IF(C5057="","",
  IF(LEFT(C5057,4)="2025",
    IFERROR(VLOOKUP(C5057,{'2025'!B:B,'2025'!A:A},2,FALSE),""),
    IF(LEFT(C5057,4)="2026",
      IFERROR(VLOOKUP(C5057,{'2026'!B:B,'2026'!A:A},2,FALSE),""),
      ""
    )
  )
)</f>
        <v/>
      </c>
    </row>
    <row r="5058" ht="22.5" customHeight="1">
      <c r="A5058" s="350"/>
      <c r="B5058" s="350"/>
      <c r="C5058" s="350"/>
      <c r="D5058" s="350"/>
      <c r="E5058" s="350"/>
      <c r="F5058" s="350"/>
      <c r="G5058" s="350"/>
      <c r="H5058" s="350"/>
      <c r="I5058" s="350"/>
      <c r="J5058" s="350" t="str">
        <f t="array" ref="J5058">IF(C5058="","",
  IF(LEFT(C5058,4)="2025",
    IFERROR(VLOOKUP(C5058,{'2025'!B:B,'2025'!A:A},2,FALSE),""),
    IF(LEFT(C5058,4)="2026",
      IFERROR(VLOOKUP(C5058,{'2026'!B:B,'2026'!A:A},2,FALSE),""),
      ""
    )
  )
)</f>
        <v/>
      </c>
    </row>
    <row r="5059" ht="22.5" customHeight="1">
      <c r="A5059" s="350"/>
      <c r="B5059" s="350"/>
      <c r="C5059" s="350"/>
      <c r="D5059" s="350"/>
      <c r="E5059" s="350"/>
      <c r="F5059" s="350"/>
      <c r="G5059" s="350"/>
      <c r="H5059" s="350"/>
      <c r="I5059" s="350"/>
      <c r="J5059" s="350" t="str">
        <f t="array" ref="J5059">IF(C5059="","",
  IF(LEFT(C5059,4)="2025",
    IFERROR(VLOOKUP(C5059,{'2025'!B:B,'2025'!A:A},2,FALSE),""),
    IF(LEFT(C5059,4)="2026",
      IFERROR(VLOOKUP(C5059,{'2026'!B:B,'2026'!A:A},2,FALSE),""),
      ""
    )
  )
)</f>
        <v/>
      </c>
    </row>
    <row r="5060" ht="22.5" customHeight="1">
      <c r="A5060" s="350"/>
      <c r="B5060" s="350"/>
      <c r="C5060" s="350"/>
      <c r="D5060" s="350"/>
      <c r="E5060" s="350"/>
      <c r="F5060" s="350"/>
      <c r="G5060" s="350"/>
      <c r="H5060" s="350"/>
      <c r="I5060" s="350"/>
      <c r="J5060" s="350" t="str">
        <f t="array" ref="J5060">IF(C5060="","",
  IF(LEFT(C5060,4)="2025",
    IFERROR(VLOOKUP(C5060,{'2025'!B:B,'2025'!A:A},2,FALSE),""),
    IF(LEFT(C5060,4)="2026",
      IFERROR(VLOOKUP(C5060,{'2026'!B:B,'2026'!A:A},2,FALSE),""),
      ""
    )
  )
)</f>
        <v/>
      </c>
    </row>
    <row r="5061" ht="22.5" customHeight="1">
      <c r="A5061" s="350"/>
      <c r="B5061" s="350"/>
      <c r="C5061" s="350"/>
      <c r="D5061" s="350"/>
      <c r="E5061" s="350"/>
      <c r="F5061" s="350"/>
      <c r="G5061" s="350"/>
      <c r="H5061" s="350"/>
      <c r="I5061" s="350"/>
      <c r="J5061" s="350" t="str">
        <f t="array" ref="J5061">IF(C5061="","",
  IF(LEFT(C5061,4)="2025",
    IFERROR(VLOOKUP(C5061,{'2025'!B:B,'2025'!A:A},2,FALSE),""),
    IF(LEFT(C5061,4)="2026",
      IFERROR(VLOOKUP(C5061,{'2026'!B:B,'2026'!A:A},2,FALSE),""),
      ""
    )
  )
)</f>
        <v/>
      </c>
    </row>
    <row r="5062" ht="22.5" customHeight="1">
      <c r="A5062" s="350"/>
      <c r="B5062" s="350"/>
      <c r="C5062" s="350"/>
      <c r="D5062" s="350"/>
      <c r="E5062" s="350"/>
      <c r="F5062" s="350"/>
      <c r="G5062" s="350"/>
      <c r="H5062" s="350"/>
      <c r="I5062" s="350"/>
      <c r="J5062" s="350" t="str">
        <f t="array" ref="J5062">IF(C5062="","",
  IF(LEFT(C5062,4)="2025",
    IFERROR(VLOOKUP(C5062,{'2025'!B:B,'2025'!A:A},2,FALSE),""),
    IF(LEFT(C5062,4)="2026",
      IFERROR(VLOOKUP(C5062,{'2026'!B:B,'2026'!A:A},2,FALSE),""),
      ""
    )
  )
)</f>
        <v/>
      </c>
    </row>
    <row r="5063" ht="22.5" customHeight="1">
      <c r="A5063" s="350"/>
      <c r="B5063" s="350"/>
      <c r="C5063" s="350"/>
      <c r="D5063" s="350"/>
      <c r="E5063" s="350"/>
      <c r="F5063" s="350"/>
      <c r="G5063" s="350"/>
      <c r="H5063" s="350"/>
      <c r="I5063" s="350"/>
      <c r="J5063" s="350" t="str">
        <f t="array" ref="J5063">IF(C5063="","",
  IF(LEFT(C5063,4)="2025",
    IFERROR(VLOOKUP(C5063,{'2025'!B:B,'2025'!A:A},2,FALSE),""),
    IF(LEFT(C5063,4)="2026",
      IFERROR(VLOOKUP(C5063,{'2026'!B:B,'2026'!A:A},2,FALSE),""),
      ""
    )
  )
)</f>
        <v/>
      </c>
    </row>
    <row r="5064" ht="22.5" customHeight="1">
      <c r="A5064" s="350"/>
      <c r="B5064" s="350"/>
      <c r="C5064" s="350"/>
      <c r="D5064" s="350"/>
      <c r="E5064" s="350"/>
      <c r="F5064" s="350"/>
      <c r="G5064" s="350"/>
      <c r="H5064" s="350"/>
      <c r="I5064" s="350"/>
      <c r="J5064" s="350" t="str">
        <f t="array" ref="J5064">IF(C5064="","",
  IF(LEFT(C5064,4)="2025",
    IFERROR(VLOOKUP(C5064,{'2025'!B:B,'2025'!A:A},2,FALSE),""),
    IF(LEFT(C5064,4)="2026",
      IFERROR(VLOOKUP(C5064,{'2026'!B:B,'2026'!A:A},2,FALSE),""),
      ""
    )
  )
)</f>
        <v/>
      </c>
    </row>
    <row r="5065" ht="22.5" customHeight="1">
      <c r="A5065" s="350"/>
      <c r="B5065" s="350"/>
      <c r="C5065" s="350"/>
      <c r="D5065" s="350"/>
      <c r="E5065" s="350"/>
      <c r="F5065" s="350"/>
      <c r="G5065" s="350"/>
      <c r="H5065" s="350"/>
      <c r="I5065" s="350"/>
      <c r="J5065" s="350" t="str">
        <f t="array" ref="J5065">IF(C5065="","",
  IF(LEFT(C5065,4)="2025",
    IFERROR(VLOOKUP(C5065,{'2025'!B:B,'2025'!A:A},2,FALSE),""),
    IF(LEFT(C5065,4)="2026",
      IFERROR(VLOOKUP(C5065,{'2026'!B:B,'2026'!A:A},2,FALSE),""),
      ""
    )
  )
)</f>
        <v/>
      </c>
    </row>
    <row r="5066" ht="22.5" customHeight="1">
      <c r="A5066" s="350"/>
      <c r="B5066" s="350"/>
      <c r="C5066" s="350"/>
      <c r="D5066" s="350"/>
      <c r="E5066" s="350"/>
      <c r="F5066" s="350"/>
      <c r="G5066" s="350"/>
      <c r="H5066" s="350"/>
      <c r="I5066" s="350"/>
      <c r="J5066" s="350" t="str">
        <f t="array" ref="J5066">IF(C5066="","",
  IF(LEFT(C5066,4)="2025",
    IFERROR(VLOOKUP(C5066,{'2025'!B:B,'2025'!A:A},2,FALSE),""),
    IF(LEFT(C5066,4)="2026",
      IFERROR(VLOOKUP(C5066,{'2026'!B:B,'2026'!A:A},2,FALSE),""),
      ""
    )
  )
)</f>
        <v/>
      </c>
    </row>
    <row r="5067" ht="22.5" customHeight="1">
      <c r="A5067" s="350"/>
      <c r="B5067" s="350"/>
      <c r="C5067" s="350"/>
      <c r="D5067" s="350"/>
      <c r="E5067" s="350"/>
      <c r="F5067" s="350"/>
      <c r="G5067" s="350"/>
      <c r="H5067" s="350"/>
      <c r="I5067" s="350"/>
      <c r="J5067" s="350" t="str">
        <f t="array" ref="J5067">IF(C5067="","",
  IF(LEFT(C5067,4)="2025",
    IFERROR(VLOOKUP(C5067,{'2025'!B:B,'2025'!A:A},2,FALSE),""),
    IF(LEFT(C5067,4)="2026",
      IFERROR(VLOOKUP(C5067,{'2026'!B:B,'2026'!A:A},2,FALSE),""),
      ""
    )
  )
)</f>
        <v/>
      </c>
    </row>
    <row r="5068" ht="22.5" customHeight="1">
      <c r="A5068" s="350"/>
      <c r="B5068" s="350"/>
      <c r="C5068" s="350"/>
      <c r="D5068" s="350"/>
      <c r="E5068" s="350"/>
      <c r="F5068" s="350"/>
      <c r="G5068" s="350"/>
      <c r="H5068" s="350"/>
      <c r="I5068" s="350"/>
      <c r="J5068" s="350" t="str">
        <f t="array" ref="J5068">IF(C5068="","",
  IF(LEFT(C5068,4)="2025",
    IFERROR(VLOOKUP(C5068,{'2025'!B:B,'2025'!A:A},2,FALSE),""),
    IF(LEFT(C5068,4)="2026",
      IFERROR(VLOOKUP(C5068,{'2026'!B:B,'2026'!A:A},2,FALSE),""),
      ""
    )
  )
)</f>
        <v/>
      </c>
    </row>
    <row r="5069" ht="22.5" customHeight="1">
      <c r="A5069" s="350"/>
      <c r="B5069" s="350"/>
      <c r="C5069" s="350"/>
      <c r="D5069" s="350"/>
      <c r="E5069" s="350"/>
      <c r="F5069" s="350"/>
      <c r="G5069" s="350"/>
      <c r="H5069" s="350"/>
      <c r="I5069" s="350"/>
      <c r="J5069" s="350" t="str">
        <f t="array" ref="J5069">IF(C5069="","",
  IF(LEFT(C5069,4)="2025",
    IFERROR(VLOOKUP(C5069,{'2025'!B:B,'2025'!A:A},2,FALSE),""),
    IF(LEFT(C5069,4)="2026",
      IFERROR(VLOOKUP(C5069,{'2026'!B:B,'2026'!A:A},2,FALSE),""),
      ""
    )
  )
)</f>
        <v/>
      </c>
    </row>
    <row r="5070" ht="22.5" customHeight="1">
      <c r="A5070" s="350"/>
      <c r="B5070" s="350"/>
      <c r="C5070" s="350"/>
      <c r="D5070" s="350"/>
      <c r="E5070" s="350"/>
      <c r="F5070" s="350"/>
      <c r="G5070" s="350"/>
      <c r="H5070" s="350"/>
      <c r="I5070" s="350"/>
      <c r="J5070" s="350" t="str">
        <f t="array" ref="J5070">IF(C5070="","",
  IF(LEFT(C5070,4)="2025",
    IFERROR(VLOOKUP(C5070,{'2025'!B:B,'2025'!A:A},2,FALSE),""),
    IF(LEFT(C5070,4)="2026",
      IFERROR(VLOOKUP(C5070,{'2026'!B:B,'2026'!A:A},2,FALSE),""),
      ""
    )
  )
)</f>
        <v/>
      </c>
    </row>
    <row r="5071" ht="22.5" customHeight="1">
      <c r="A5071" s="350"/>
      <c r="B5071" s="350"/>
      <c r="C5071" s="350"/>
      <c r="D5071" s="350"/>
      <c r="E5071" s="350"/>
      <c r="F5071" s="350"/>
      <c r="G5071" s="350"/>
      <c r="H5071" s="350"/>
      <c r="I5071" s="350"/>
      <c r="J5071" s="350" t="str">
        <f t="array" ref="J5071">IF(C5071="","",
  IF(LEFT(C5071,4)="2025",
    IFERROR(VLOOKUP(C5071,{'2025'!B:B,'2025'!A:A},2,FALSE),""),
    IF(LEFT(C5071,4)="2026",
      IFERROR(VLOOKUP(C5071,{'2026'!B:B,'2026'!A:A},2,FALSE),""),
      ""
    )
  )
)</f>
        <v/>
      </c>
    </row>
    <row r="5072" ht="22.5" customHeight="1">
      <c r="A5072" s="350"/>
      <c r="B5072" s="350"/>
      <c r="C5072" s="350"/>
      <c r="D5072" s="350"/>
      <c r="E5072" s="350"/>
      <c r="F5072" s="350"/>
      <c r="G5072" s="350"/>
      <c r="H5072" s="350"/>
      <c r="I5072" s="350"/>
      <c r="J5072" s="350" t="str">
        <f t="array" ref="J5072">IF(C5072="","",
  IF(LEFT(C5072,4)="2025",
    IFERROR(VLOOKUP(C5072,{'2025'!B:B,'2025'!A:A},2,FALSE),""),
    IF(LEFT(C5072,4)="2026",
      IFERROR(VLOOKUP(C5072,{'2026'!B:B,'2026'!A:A},2,FALSE),""),
      ""
    )
  )
)</f>
        <v/>
      </c>
    </row>
    <row r="5073" ht="22.5" customHeight="1">
      <c r="A5073" s="350"/>
      <c r="B5073" s="350"/>
      <c r="C5073" s="350"/>
      <c r="D5073" s="350"/>
      <c r="E5073" s="350"/>
      <c r="F5073" s="350"/>
      <c r="G5073" s="350"/>
      <c r="H5073" s="350"/>
      <c r="I5073" s="350"/>
      <c r="J5073" s="350" t="str">
        <f t="array" ref="J5073">IF(C5073="","",
  IF(LEFT(C5073,4)="2025",
    IFERROR(VLOOKUP(C5073,{'2025'!B:B,'2025'!A:A},2,FALSE),""),
    IF(LEFT(C5073,4)="2026",
      IFERROR(VLOOKUP(C5073,{'2026'!B:B,'2026'!A:A},2,FALSE),""),
      ""
    )
  )
)</f>
        <v/>
      </c>
    </row>
    <row r="5074" ht="22.5" customHeight="1">
      <c r="A5074" s="350"/>
      <c r="B5074" s="350"/>
      <c r="C5074" s="350"/>
      <c r="D5074" s="350"/>
      <c r="E5074" s="350"/>
      <c r="F5074" s="350"/>
      <c r="G5074" s="350"/>
      <c r="H5074" s="350"/>
      <c r="I5074" s="350"/>
      <c r="J5074" s="350" t="str">
        <f t="array" ref="J5074">IF(C5074="","",
  IF(LEFT(C5074,4)="2025",
    IFERROR(VLOOKUP(C5074,{'2025'!B:B,'2025'!A:A},2,FALSE),""),
    IF(LEFT(C5074,4)="2026",
      IFERROR(VLOOKUP(C5074,{'2026'!B:B,'2026'!A:A},2,FALSE),""),
      ""
    )
  )
)</f>
        <v/>
      </c>
    </row>
    <row r="5075" ht="22.5" customHeight="1">
      <c r="A5075" s="350"/>
      <c r="B5075" s="350"/>
      <c r="C5075" s="350"/>
      <c r="D5075" s="350"/>
      <c r="E5075" s="350"/>
      <c r="F5075" s="350"/>
      <c r="G5075" s="350"/>
      <c r="H5075" s="350"/>
      <c r="I5075" s="350"/>
      <c r="J5075" s="350" t="str">
        <f t="array" ref="J5075">IF(C5075="","",
  IF(LEFT(C5075,4)="2025",
    IFERROR(VLOOKUP(C5075,{'2025'!B:B,'2025'!A:A},2,FALSE),""),
    IF(LEFT(C5075,4)="2026",
      IFERROR(VLOOKUP(C5075,{'2026'!B:B,'2026'!A:A},2,FALSE),""),
      ""
    )
  )
)</f>
        <v/>
      </c>
    </row>
    <row r="5076" ht="22.5" customHeight="1">
      <c r="A5076" s="350"/>
      <c r="B5076" s="350"/>
      <c r="C5076" s="350"/>
      <c r="D5076" s="350"/>
      <c r="E5076" s="350"/>
      <c r="F5076" s="350"/>
      <c r="G5076" s="350"/>
      <c r="H5076" s="350"/>
      <c r="I5076" s="350"/>
      <c r="J5076" s="350" t="str">
        <f t="array" ref="J5076">IF(C5076="","",
  IF(LEFT(C5076,4)="2025",
    IFERROR(VLOOKUP(C5076,{'2025'!B:B,'2025'!A:A},2,FALSE),""),
    IF(LEFT(C5076,4)="2026",
      IFERROR(VLOOKUP(C5076,{'2026'!B:B,'2026'!A:A},2,FALSE),""),
      ""
    )
  )
)</f>
        <v/>
      </c>
    </row>
    <row r="5077" ht="22.5" customHeight="1">
      <c r="A5077" s="350"/>
      <c r="B5077" s="350"/>
      <c r="C5077" s="350"/>
      <c r="D5077" s="350"/>
      <c r="E5077" s="350"/>
      <c r="F5077" s="350"/>
      <c r="G5077" s="350"/>
      <c r="H5077" s="350"/>
      <c r="I5077" s="350"/>
      <c r="J5077" s="350" t="str">
        <f t="array" ref="J5077">IF(C5077="","",
  IF(LEFT(C5077,4)="2025",
    IFERROR(VLOOKUP(C5077,{'2025'!B:B,'2025'!A:A},2,FALSE),""),
    IF(LEFT(C5077,4)="2026",
      IFERROR(VLOOKUP(C5077,{'2026'!B:B,'2026'!A:A},2,FALSE),""),
      ""
    )
  )
)</f>
        <v/>
      </c>
    </row>
    <row r="5078" ht="22.5" customHeight="1">
      <c r="A5078" s="350"/>
      <c r="B5078" s="350"/>
      <c r="C5078" s="350"/>
      <c r="D5078" s="350"/>
      <c r="E5078" s="350"/>
      <c r="F5078" s="350"/>
      <c r="G5078" s="350"/>
      <c r="H5078" s="350"/>
      <c r="I5078" s="350"/>
      <c r="J5078" s="350" t="str">
        <f t="array" ref="J5078">IF(C5078="","",
  IF(LEFT(C5078,4)="2025",
    IFERROR(VLOOKUP(C5078,{'2025'!B:B,'2025'!A:A},2,FALSE),""),
    IF(LEFT(C5078,4)="2026",
      IFERROR(VLOOKUP(C5078,{'2026'!B:B,'2026'!A:A},2,FALSE),""),
      ""
    )
  )
)</f>
        <v/>
      </c>
    </row>
    <row r="5079" ht="22.5" customHeight="1">
      <c r="A5079" s="350"/>
      <c r="B5079" s="350"/>
      <c r="C5079" s="350"/>
      <c r="D5079" s="350"/>
      <c r="E5079" s="350"/>
      <c r="F5079" s="350"/>
      <c r="G5079" s="350"/>
      <c r="H5079" s="350"/>
      <c r="I5079" s="350"/>
      <c r="J5079" s="350" t="str">
        <f t="array" ref="J5079">IF(C5079="","",
  IF(LEFT(C5079,4)="2025",
    IFERROR(VLOOKUP(C5079,{'2025'!B:B,'2025'!A:A},2,FALSE),""),
    IF(LEFT(C5079,4)="2026",
      IFERROR(VLOOKUP(C5079,{'2026'!B:B,'2026'!A:A},2,FALSE),""),
      ""
    )
  )
)</f>
        <v/>
      </c>
    </row>
    <row r="5080" ht="22.5" customHeight="1">
      <c r="A5080" s="350"/>
      <c r="B5080" s="350"/>
      <c r="C5080" s="350"/>
      <c r="D5080" s="350"/>
      <c r="E5080" s="350"/>
      <c r="F5080" s="350"/>
      <c r="G5080" s="350"/>
      <c r="H5080" s="350"/>
      <c r="I5080" s="350"/>
      <c r="J5080" s="350" t="str">
        <f t="array" ref="J5080">IF(C5080="","",
  IF(LEFT(C5080,4)="2025",
    IFERROR(VLOOKUP(C5080,{'2025'!B:B,'2025'!A:A},2,FALSE),""),
    IF(LEFT(C5080,4)="2026",
      IFERROR(VLOOKUP(C5080,{'2026'!B:B,'2026'!A:A},2,FALSE),""),
      ""
    )
  )
)</f>
        <v/>
      </c>
    </row>
    <row r="5081" ht="22.5" customHeight="1">
      <c r="A5081" s="350"/>
      <c r="B5081" s="350"/>
      <c r="C5081" s="350"/>
      <c r="D5081" s="350"/>
      <c r="E5081" s="350"/>
      <c r="F5081" s="350"/>
      <c r="G5081" s="350"/>
      <c r="H5081" s="350"/>
      <c r="I5081" s="350"/>
      <c r="J5081" s="350" t="str">
        <f t="array" ref="J5081">IF(C5081="","",
  IF(LEFT(C5081,4)="2025",
    IFERROR(VLOOKUP(C5081,{'2025'!B:B,'2025'!A:A},2,FALSE),""),
    IF(LEFT(C5081,4)="2026",
      IFERROR(VLOOKUP(C5081,{'2026'!B:B,'2026'!A:A},2,FALSE),""),
      ""
    )
  )
)</f>
        <v/>
      </c>
    </row>
    <row r="5082" ht="22.5" customHeight="1">
      <c r="A5082" s="350"/>
      <c r="B5082" s="350"/>
      <c r="C5082" s="350"/>
      <c r="D5082" s="350"/>
      <c r="E5082" s="350"/>
      <c r="F5082" s="350"/>
      <c r="G5082" s="350"/>
      <c r="H5082" s="350"/>
      <c r="I5082" s="350"/>
      <c r="J5082" s="350" t="str">
        <f t="array" ref="J5082">IF(C5082="","",
  IF(LEFT(C5082,4)="2025",
    IFERROR(VLOOKUP(C5082,{'2025'!B:B,'2025'!A:A},2,FALSE),""),
    IF(LEFT(C5082,4)="2026",
      IFERROR(VLOOKUP(C5082,{'2026'!B:B,'2026'!A:A},2,FALSE),""),
      ""
    )
  )
)</f>
        <v/>
      </c>
    </row>
    <row r="5083" ht="22.5" customHeight="1">
      <c r="A5083" s="350"/>
      <c r="B5083" s="350"/>
      <c r="C5083" s="350"/>
      <c r="D5083" s="350"/>
      <c r="E5083" s="350"/>
      <c r="F5083" s="350"/>
      <c r="G5083" s="350"/>
      <c r="H5083" s="350"/>
      <c r="I5083" s="350"/>
      <c r="J5083" s="350" t="str">
        <f t="array" ref="J5083">IF(C5083="","",
  IF(LEFT(C5083,4)="2025",
    IFERROR(VLOOKUP(C5083,{'2025'!B:B,'2025'!A:A},2,FALSE),""),
    IF(LEFT(C5083,4)="2026",
      IFERROR(VLOOKUP(C5083,{'2026'!B:B,'2026'!A:A},2,FALSE),""),
      ""
    )
  )
)</f>
        <v/>
      </c>
    </row>
    <row r="5084" ht="22.5" customHeight="1">
      <c r="A5084" s="350"/>
      <c r="B5084" s="350"/>
      <c r="C5084" s="350"/>
      <c r="D5084" s="350"/>
      <c r="E5084" s="350"/>
      <c r="F5084" s="350"/>
      <c r="G5084" s="350"/>
      <c r="H5084" s="350"/>
      <c r="I5084" s="350"/>
      <c r="J5084" s="350" t="str">
        <f t="array" ref="J5084">IF(C5084="","",
  IF(LEFT(C5084,4)="2025",
    IFERROR(VLOOKUP(C5084,{'2025'!B:B,'2025'!A:A},2,FALSE),""),
    IF(LEFT(C5084,4)="2026",
      IFERROR(VLOOKUP(C5084,{'2026'!B:B,'2026'!A:A},2,FALSE),""),
      ""
    )
  )
)</f>
        <v/>
      </c>
    </row>
    <row r="5085" ht="22.5" customHeight="1">
      <c r="A5085" s="350"/>
      <c r="B5085" s="350"/>
      <c r="C5085" s="350"/>
      <c r="D5085" s="350"/>
      <c r="E5085" s="350"/>
      <c r="F5085" s="350"/>
      <c r="G5085" s="350"/>
      <c r="H5085" s="350"/>
      <c r="I5085" s="350"/>
      <c r="J5085" s="350" t="str">
        <f t="array" ref="J5085">IF(C5085="","",
  IF(LEFT(C5085,4)="2025",
    IFERROR(VLOOKUP(C5085,{'2025'!B:B,'2025'!A:A},2,FALSE),""),
    IF(LEFT(C5085,4)="2026",
      IFERROR(VLOOKUP(C5085,{'2026'!B:B,'2026'!A:A},2,FALSE),""),
      ""
    )
  )
)</f>
        <v/>
      </c>
    </row>
    <row r="5086" ht="22.5" customHeight="1">
      <c r="A5086" s="350"/>
      <c r="B5086" s="350"/>
      <c r="C5086" s="350"/>
      <c r="D5086" s="350"/>
      <c r="E5086" s="350"/>
      <c r="F5086" s="350"/>
      <c r="G5086" s="350"/>
      <c r="H5086" s="350"/>
      <c r="I5086" s="350"/>
      <c r="J5086" s="350" t="str">
        <f t="array" ref="J5086">IF(C5086="","",
  IF(LEFT(C5086,4)="2025",
    IFERROR(VLOOKUP(C5086,{'2025'!B:B,'2025'!A:A},2,FALSE),""),
    IF(LEFT(C5086,4)="2026",
      IFERROR(VLOOKUP(C5086,{'2026'!B:B,'2026'!A:A},2,FALSE),""),
      ""
    )
  )
)</f>
        <v/>
      </c>
    </row>
    <row r="5087" ht="22.5" customHeight="1">
      <c r="A5087" s="350"/>
      <c r="B5087" s="350"/>
      <c r="C5087" s="350"/>
      <c r="D5087" s="350"/>
      <c r="E5087" s="350"/>
      <c r="F5087" s="350"/>
      <c r="G5087" s="350"/>
      <c r="H5087" s="350"/>
      <c r="I5087" s="350"/>
      <c r="J5087" s="350" t="str">
        <f t="array" ref="J5087">IF(C5087="","",
  IF(LEFT(C5087,4)="2025",
    IFERROR(VLOOKUP(C5087,{'2025'!B:B,'2025'!A:A},2,FALSE),""),
    IF(LEFT(C5087,4)="2026",
      IFERROR(VLOOKUP(C5087,{'2026'!B:B,'2026'!A:A},2,FALSE),""),
      ""
    )
  )
)</f>
        <v/>
      </c>
    </row>
    <row r="5088" ht="22.5" customHeight="1">
      <c r="A5088" s="350"/>
      <c r="B5088" s="350"/>
      <c r="C5088" s="350"/>
      <c r="D5088" s="350"/>
      <c r="E5088" s="350"/>
      <c r="F5088" s="350"/>
      <c r="G5088" s="350"/>
      <c r="H5088" s="350"/>
      <c r="I5088" s="350"/>
      <c r="J5088" s="350" t="str">
        <f t="array" ref="J5088">IF(C5088="","",
  IF(LEFT(C5088,4)="2025",
    IFERROR(VLOOKUP(C5088,{'2025'!B:B,'2025'!A:A},2,FALSE),""),
    IF(LEFT(C5088,4)="2026",
      IFERROR(VLOOKUP(C5088,{'2026'!B:B,'2026'!A:A},2,FALSE),""),
      ""
    )
  )
)</f>
        <v/>
      </c>
    </row>
    <row r="5089" ht="22.5" customHeight="1">
      <c r="A5089" s="350"/>
      <c r="B5089" s="350"/>
      <c r="C5089" s="350"/>
      <c r="D5089" s="350"/>
      <c r="E5089" s="350"/>
      <c r="F5089" s="350"/>
      <c r="G5089" s="350"/>
      <c r="H5089" s="350"/>
      <c r="I5089" s="350"/>
      <c r="J5089" s="350" t="str">
        <f t="array" ref="J5089">IF(C5089="","",
  IF(LEFT(C5089,4)="2025",
    IFERROR(VLOOKUP(C5089,{'2025'!B:B,'2025'!A:A},2,FALSE),""),
    IF(LEFT(C5089,4)="2026",
      IFERROR(VLOOKUP(C5089,{'2026'!B:B,'2026'!A:A},2,FALSE),""),
      ""
    )
  )
)</f>
        <v/>
      </c>
    </row>
    <row r="5090" ht="22.5" customHeight="1">
      <c r="A5090" s="350"/>
      <c r="B5090" s="350"/>
      <c r="C5090" s="350"/>
      <c r="D5090" s="350"/>
      <c r="E5090" s="350"/>
      <c r="F5090" s="350"/>
      <c r="G5090" s="350"/>
      <c r="H5090" s="350"/>
      <c r="I5090" s="350"/>
      <c r="J5090" s="350" t="str">
        <f t="array" ref="J5090">IF(C5090="","",
  IF(LEFT(C5090,4)="2025",
    IFERROR(VLOOKUP(C5090,{'2025'!B:B,'2025'!A:A},2,FALSE),""),
    IF(LEFT(C5090,4)="2026",
      IFERROR(VLOOKUP(C5090,{'2026'!B:B,'2026'!A:A},2,FALSE),""),
      ""
    )
  )
)</f>
        <v/>
      </c>
    </row>
    <row r="5091" ht="22.5" customHeight="1">
      <c r="A5091" s="350"/>
      <c r="B5091" s="350"/>
      <c r="C5091" s="350"/>
      <c r="D5091" s="350"/>
      <c r="E5091" s="350"/>
      <c r="F5091" s="350"/>
      <c r="G5091" s="350"/>
      <c r="H5091" s="350"/>
      <c r="I5091" s="350"/>
      <c r="J5091" s="350" t="str">
        <f t="array" ref="J5091">IF(C5091="","",
  IF(LEFT(C5091,4)="2025",
    IFERROR(VLOOKUP(C5091,{'2025'!B:B,'2025'!A:A},2,FALSE),""),
    IF(LEFT(C5091,4)="2026",
      IFERROR(VLOOKUP(C5091,{'2026'!B:B,'2026'!A:A},2,FALSE),""),
      ""
    )
  )
)</f>
        <v/>
      </c>
    </row>
    <row r="5092" ht="22.5" customHeight="1">
      <c r="A5092" s="350"/>
      <c r="B5092" s="350"/>
      <c r="C5092" s="350"/>
      <c r="D5092" s="350"/>
      <c r="E5092" s="350"/>
      <c r="F5092" s="350"/>
      <c r="G5092" s="350"/>
      <c r="H5092" s="350"/>
      <c r="I5092" s="350"/>
      <c r="J5092" s="350" t="str">
        <f t="array" ref="J5092">IF(C5092="","",
  IF(LEFT(C5092,4)="2025",
    IFERROR(VLOOKUP(C5092,{'2025'!B:B,'2025'!A:A},2,FALSE),""),
    IF(LEFT(C5092,4)="2026",
      IFERROR(VLOOKUP(C5092,{'2026'!B:B,'2026'!A:A},2,FALSE),""),
      ""
    )
  )
)</f>
        <v/>
      </c>
    </row>
    <row r="5093" ht="22.5" customHeight="1">
      <c r="A5093" s="350"/>
      <c r="B5093" s="350"/>
      <c r="C5093" s="350"/>
      <c r="D5093" s="350"/>
      <c r="E5093" s="350"/>
      <c r="F5093" s="350"/>
      <c r="G5093" s="350"/>
      <c r="H5093" s="350"/>
      <c r="I5093" s="350"/>
      <c r="J5093" s="350" t="str">
        <f t="array" ref="J5093">IF(C5093="","",
  IF(LEFT(C5093,4)="2025",
    IFERROR(VLOOKUP(C5093,{'2025'!B:B,'2025'!A:A},2,FALSE),""),
    IF(LEFT(C5093,4)="2026",
      IFERROR(VLOOKUP(C5093,{'2026'!B:B,'2026'!A:A},2,FALSE),""),
      ""
    )
  )
)</f>
        <v/>
      </c>
    </row>
    <row r="5094" ht="22.5" customHeight="1">
      <c r="A5094" s="350"/>
      <c r="B5094" s="350"/>
      <c r="C5094" s="350"/>
      <c r="D5094" s="350"/>
      <c r="E5094" s="350"/>
      <c r="F5094" s="350"/>
      <c r="G5094" s="350"/>
      <c r="H5094" s="350"/>
      <c r="I5094" s="350"/>
      <c r="J5094" s="350" t="str">
        <f t="array" ref="J5094">IF(C5094="","",
  IF(LEFT(C5094,4)="2025",
    IFERROR(VLOOKUP(C5094,{'2025'!B:B,'2025'!A:A},2,FALSE),""),
    IF(LEFT(C5094,4)="2026",
      IFERROR(VLOOKUP(C5094,{'2026'!B:B,'2026'!A:A},2,FALSE),""),
      ""
    )
  )
)</f>
        <v/>
      </c>
    </row>
    <row r="5095" ht="22.5" customHeight="1">
      <c r="A5095" s="350"/>
      <c r="B5095" s="350"/>
      <c r="C5095" s="350"/>
      <c r="D5095" s="350"/>
      <c r="E5095" s="350"/>
      <c r="F5095" s="350"/>
      <c r="G5095" s="350"/>
      <c r="H5095" s="350"/>
      <c r="I5095" s="350"/>
      <c r="J5095" s="350" t="str">
        <f t="array" ref="J5095">IF(C5095="","",
  IF(LEFT(C5095,4)="2025",
    IFERROR(VLOOKUP(C5095,{'2025'!B:B,'2025'!A:A},2,FALSE),""),
    IF(LEFT(C5095,4)="2026",
      IFERROR(VLOOKUP(C5095,{'2026'!B:B,'2026'!A:A},2,FALSE),""),
      ""
    )
  )
)</f>
        <v/>
      </c>
    </row>
    <row r="5096" ht="22.5" customHeight="1">
      <c r="A5096" s="350"/>
      <c r="B5096" s="350"/>
      <c r="C5096" s="350"/>
      <c r="D5096" s="350"/>
      <c r="E5096" s="350"/>
      <c r="F5096" s="350"/>
      <c r="G5096" s="350"/>
      <c r="H5096" s="350"/>
      <c r="I5096" s="350"/>
      <c r="J5096" s="350" t="str">
        <f t="array" ref="J5096">IF(C5096="","",
  IF(LEFT(C5096,4)="2025",
    IFERROR(VLOOKUP(C5096,{'2025'!B:B,'2025'!A:A},2,FALSE),""),
    IF(LEFT(C5096,4)="2026",
      IFERROR(VLOOKUP(C5096,{'2026'!B:B,'2026'!A:A},2,FALSE),""),
      ""
    )
  )
)</f>
        <v/>
      </c>
    </row>
    <row r="5097" ht="22.5" customHeight="1">
      <c r="A5097" s="350"/>
      <c r="B5097" s="350"/>
      <c r="C5097" s="350"/>
      <c r="D5097" s="350"/>
      <c r="E5097" s="350"/>
      <c r="F5097" s="350"/>
      <c r="G5097" s="350"/>
      <c r="H5097" s="350"/>
      <c r="I5097" s="350"/>
      <c r="J5097" s="350" t="str">
        <f t="array" ref="J5097">IF(C5097="","",
  IF(LEFT(C5097,4)="2025",
    IFERROR(VLOOKUP(C5097,{'2025'!B:B,'2025'!A:A},2,FALSE),""),
    IF(LEFT(C5097,4)="2026",
      IFERROR(VLOOKUP(C5097,{'2026'!B:B,'2026'!A:A},2,FALSE),""),
      ""
    )
  )
)</f>
        <v/>
      </c>
    </row>
    <row r="5098" ht="22.5" customHeight="1">
      <c r="A5098" s="350"/>
      <c r="B5098" s="350"/>
      <c r="C5098" s="350"/>
      <c r="D5098" s="350"/>
      <c r="E5098" s="350"/>
      <c r="F5098" s="350"/>
      <c r="G5098" s="350"/>
      <c r="H5098" s="350"/>
      <c r="I5098" s="350"/>
      <c r="J5098" s="350" t="str">
        <f t="array" ref="J5098">IF(C5098="","",
  IF(LEFT(C5098,4)="2025",
    IFERROR(VLOOKUP(C5098,{'2025'!B:B,'2025'!A:A},2,FALSE),""),
    IF(LEFT(C5098,4)="2026",
      IFERROR(VLOOKUP(C5098,{'2026'!B:B,'2026'!A:A},2,FALSE),""),
      ""
    )
  )
)</f>
        <v/>
      </c>
    </row>
    <row r="5099" ht="22.5" customHeight="1">
      <c r="A5099" s="350"/>
      <c r="B5099" s="350"/>
      <c r="C5099" s="350"/>
      <c r="D5099" s="350"/>
      <c r="E5099" s="350"/>
      <c r="F5099" s="350"/>
      <c r="G5099" s="350"/>
      <c r="H5099" s="350"/>
      <c r="I5099" s="350"/>
      <c r="J5099" s="350" t="str">
        <f t="array" ref="J5099">IF(C5099="","",
  IF(LEFT(C5099,4)="2025",
    IFERROR(VLOOKUP(C5099,{'2025'!B:B,'2025'!A:A},2,FALSE),""),
    IF(LEFT(C5099,4)="2026",
      IFERROR(VLOOKUP(C5099,{'2026'!B:B,'2026'!A:A},2,FALSE),""),
      ""
    )
  )
)</f>
        <v/>
      </c>
    </row>
    <row r="5100" ht="22.5" customHeight="1">
      <c r="A5100" s="350"/>
      <c r="B5100" s="350"/>
      <c r="C5100" s="350"/>
      <c r="D5100" s="350"/>
      <c r="E5100" s="350"/>
      <c r="F5100" s="350"/>
      <c r="G5100" s="350"/>
      <c r="H5100" s="350"/>
      <c r="I5100" s="350"/>
      <c r="J5100" s="350" t="str">
        <f t="array" ref="J5100">IF(C5100="","",
  IF(LEFT(C5100,4)="2025",
    IFERROR(VLOOKUP(C5100,{'2025'!B:B,'2025'!A:A},2,FALSE),""),
    IF(LEFT(C5100,4)="2026",
      IFERROR(VLOOKUP(C5100,{'2026'!B:B,'2026'!A:A},2,FALSE),""),
      ""
    )
  )
)</f>
        <v/>
      </c>
    </row>
    <row r="5101" ht="22.5" customHeight="1">
      <c r="A5101" s="350"/>
      <c r="B5101" s="350"/>
      <c r="C5101" s="350"/>
      <c r="D5101" s="350"/>
      <c r="E5101" s="350"/>
      <c r="F5101" s="350"/>
      <c r="G5101" s="350"/>
      <c r="H5101" s="350"/>
      <c r="I5101" s="350"/>
      <c r="J5101" s="350" t="str">
        <f t="array" ref="J5101">IF(C5101="","",
  IF(LEFT(C5101,4)="2025",
    IFERROR(VLOOKUP(C5101,{'2025'!B:B,'2025'!A:A},2,FALSE),""),
    IF(LEFT(C5101,4)="2026",
      IFERROR(VLOOKUP(C5101,{'2026'!B:B,'2026'!A:A},2,FALSE),""),
      ""
    )
  )
)</f>
        <v/>
      </c>
    </row>
    <row r="5102" ht="22.5" customHeight="1">
      <c r="A5102" s="350"/>
      <c r="B5102" s="350"/>
      <c r="C5102" s="350"/>
      <c r="D5102" s="350"/>
      <c r="E5102" s="350"/>
      <c r="F5102" s="350"/>
      <c r="G5102" s="350"/>
      <c r="H5102" s="350"/>
      <c r="I5102" s="350"/>
      <c r="J5102" s="350" t="str">
        <f t="array" ref="J5102">IF(C5102="","",
  IF(LEFT(C5102,4)="2025",
    IFERROR(VLOOKUP(C5102,{'2025'!B:B,'2025'!A:A},2,FALSE),""),
    IF(LEFT(C5102,4)="2026",
      IFERROR(VLOOKUP(C5102,{'2026'!B:B,'2026'!A:A},2,FALSE),""),
      ""
    )
  )
)</f>
        <v/>
      </c>
    </row>
    <row r="5103" ht="22.5" customHeight="1">
      <c r="A5103" s="350"/>
      <c r="B5103" s="350"/>
      <c r="C5103" s="350"/>
      <c r="D5103" s="350"/>
      <c r="E5103" s="350"/>
      <c r="F5103" s="350"/>
      <c r="G5103" s="350"/>
      <c r="H5103" s="350"/>
      <c r="I5103" s="350"/>
      <c r="J5103" s="350" t="str">
        <f t="array" ref="J5103">IF(C5103="","",
  IF(LEFT(C5103,4)="2025",
    IFERROR(VLOOKUP(C5103,{'2025'!B:B,'2025'!A:A},2,FALSE),""),
    IF(LEFT(C5103,4)="2026",
      IFERROR(VLOOKUP(C5103,{'2026'!B:B,'2026'!A:A},2,FALSE),""),
      ""
    )
  )
)</f>
        <v/>
      </c>
    </row>
    <row r="5104" ht="22.5" customHeight="1">
      <c r="A5104" s="350"/>
      <c r="B5104" s="350"/>
      <c r="C5104" s="350"/>
      <c r="D5104" s="350"/>
      <c r="E5104" s="350"/>
      <c r="F5104" s="350"/>
      <c r="G5104" s="350"/>
      <c r="H5104" s="350"/>
      <c r="I5104" s="350"/>
      <c r="J5104" s="350" t="str">
        <f t="array" ref="J5104">IF(C5104="","",
  IF(LEFT(C5104,4)="2025",
    IFERROR(VLOOKUP(C5104,{'2025'!B:B,'2025'!A:A},2,FALSE),""),
    IF(LEFT(C5104,4)="2026",
      IFERROR(VLOOKUP(C5104,{'2026'!B:B,'2026'!A:A},2,FALSE),""),
      ""
    )
  )
)</f>
        <v/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0.75"/>
    <col customWidth="1" min="3" max="3" width="20.0"/>
    <col customWidth="1" min="4" max="4" width="8.38"/>
  </cols>
  <sheetData>
    <row r="1">
      <c r="A1" s="1" t="s">
        <v>1602</v>
      </c>
      <c r="B1" s="1" t="s">
        <v>42</v>
      </c>
      <c r="C1" s="1" t="s">
        <v>43</v>
      </c>
      <c r="D1" s="1" t="s">
        <v>44</v>
      </c>
    </row>
    <row r="2">
      <c r="A2" s="142">
        <v>2.0235241E7</v>
      </c>
      <c r="B2" s="39" t="s">
        <v>1603</v>
      </c>
      <c r="C2" s="39" t="s">
        <v>300</v>
      </c>
      <c r="D2" s="281">
        <v>45293.442541076394</v>
      </c>
      <c r="E2" s="281"/>
      <c r="F2" s="281"/>
      <c r="G2" s="281"/>
    </row>
    <row r="3">
      <c r="A3" s="142">
        <v>2.0235242E7</v>
      </c>
      <c r="B3" s="39" t="s">
        <v>1604</v>
      </c>
      <c r="C3" s="39" t="s">
        <v>300</v>
      </c>
      <c r="D3" s="281">
        <v>45293.68508930555</v>
      </c>
    </row>
    <row r="4">
      <c r="A4" s="142">
        <v>2.0235243E7</v>
      </c>
      <c r="B4" s="39" t="s">
        <v>1605</v>
      </c>
      <c r="C4" s="39" t="s">
        <v>300</v>
      </c>
      <c r="D4" s="281">
        <v>45294.490663993056</v>
      </c>
    </row>
    <row r="5">
      <c r="A5" s="142">
        <v>2.0235244E7</v>
      </c>
      <c r="B5" s="39" t="s">
        <v>1606</v>
      </c>
      <c r="C5" s="39" t="s">
        <v>300</v>
      </c>
      <c r="D5" s="281">
        <v>45299.435715625004</v>
      </c>
    </row>
    <row r="6">
      <c r="A6" s="142">
        <v>2.0235245E7</v>
      </c>
      <c r="C6" s="47"/>
      <c r="D6" s="281">
        <v>45320.66339996528</v>
      </c>
    </row>
    <row r="7">
      <c r="A7" s="142">
        <v>2.0235246E7</v>
      </c>
      <c r="C7" s="47"/>
      <c r="D7" s="281">
        <v>45308.45363212963</v>
      </c>
    </row>
    <row r="8">
      <c r="A8" s="142">
        <v>2.0235247E7</v>
      </c>
      <c r="C8" s="47"/>
      <c r="D8" s="281">
        <v>45309.609776909725</v>
      </c>
    </row>
    <row r="9">
      <c r="A9" s="142">
        <v>2.0235248E7</v>
      </c>
      <c r="C9" s="47"/>
      <c r="D9" s="281">
        <v>45320.6882937037</v>
      </c>
    </row>
    <row r="10">
      <c r="A10" s="142">
        <v>2.0235249E7</v>
      </c>
      <c r="C10" s="47"/>
      <c r="D10" s="281">
        <v>45321.53609204861</v>
      </c>
    </row>
    <row r="11">
      <c r="A11" s="142">
        <v>2.023525E7</v>
      </c>
      <c r="C11" s="47"/>
      <c r="D11" s="281">
        <v>45321.648881851856</v>
      </c>
    </row>
    <row r="12">
      <c r="A12" s="142">
        <v>2.0235251E7</v>
      </c>
      <c r="C12" s="47"/>
      <c r="D12" s="281">
        <v>45321.53569771991</v>
      </c>
    </row>
    <row r="13">
      <c r="A13" s="142">
        <v>2.0235252E7</v>
      </c>
      <c r="C13" s="47"/>
      <c r="D13" s="281">
        <v>45316.59666922454</v>
      </c>
    </row>
    <row r="14">
      <c r="A14" s="142">
        <v>2.0235253E7</v>
      </c>
      <c r="C14" s="47"/>
      <c r="D14" s="281">
        <v>45321.64933241898</v>
      </c>
    </row>
    <row r="15">
      <c r="A15" s="142">
        <v>2.0235254E7</v>
      </c>
      <c r="C15" s="47"/>
      <c r="D15" s="281">
        <v>45321.64968486111</v>
      </c>
    </row>
    <row r="16">
      <c r="A16" s="142">
        <v>2.0235255E7</v>
      </c>
      <c r="C16" s="47"/>
      <c r="D16" s="281">
        <v>45320.63941679398</v>
      </c>
    </row>
    <row r="17">
      <c r="A17" s="142">
        <v>2.0235256E7</v>
      </c>
      <c r="C17" s="47"/>
      <c r="D17" s="281">
        <v>45321.46818601852</v>
      </c>
    </row>
    <row r="18">
      <c r="A18" s="142">
        <v>2.0235257E7</v>
      </c>
      <c r="C18" s="47"/>
      <c r="D18" s="281">
        <v>45321.468953159725</v>
      </c>
    </row>
    <row r="19">
      <c r="A19" s="142">
        <v>2.0235258E7</v>
      </c>
      <c r="C19" s="47"/>
      <c r="D19" s="281">
        <v>45321.47767988426</v>
      </c>
    </row>
    <row r="20">
      <c r="A20" s="142">
        <v>2.0235259E7</v>
      </c>
      <c r="C20" s="47"/>
      <c r="D20" s="281">
        <v>45321.477864976856</v>
      </c>
    </row>
    <row r="21">
      <c r="A21" s="142">
        <v>2.023526E7</v>
      </c>
      <c r="C21" s="47"/>
      <c r="D21" s="281">
        <v>45322.35714740741</v>
      </c>
    </row>
    <row r="22">
      <c r="A22" s="142">
        <v>2.0235261E7</v>
      </c>
      <c r="C22" s="47"/>
      <c r="D22" s="281">
        <v>45323.424793831015</v>
      </c>
    </row>
    <row r="23">
      <c r="A23" s="142">
        <v>2.0235262E7</v>
      </c>
      <c r="C23" s="47"/>
      <c r="D23" s="281">
        <v>45328.028861134255</v>
      </c>
    </row>
    <row r="24">
      <c r="A24" s="142">
        <v>2.0235263E7</v>
      </c>
      <c r="C24" s="47"/>
      <c r="D24" s="281">
        <v>45328.02718721065</v>
      </c>
    </row>
    <row r="25">
      <c r="A25" s="142">
        <v>2.0235264E7</v>
      </c>
      <c r="C25" s="47"/>
      <c r="D25" s="281">
        <v>45328.40477018518</v>
      </c>
    </row>
    <row r="26">
      <c r="A26" s="142">
        <v>2.0235265E7</v>
      </c>
      <c r="C26" s="47"/>
      <c r="D26" s="281">
        <v>45328.40582569444</v>
      </c>
    </row>
    <row r="27">
      <c r="A27" s="142">
        <v>2.0235266E7</v>
      </c>
      <c r="C27" s="47"/>
      <c r="D27" s="281">
        <v>45330.59805226851</v>
      </c>
    </row>
    <row r="28">
      <c r="A28" s="142">
        <v>2.0235267E7</v>
      </c>
      <c r="C28" s="47"/>
      <c r="D28" s="281">
        <v>45331.62236097222</v>
      </c>
    </row>
    <row r="29">
      <c r="A29" s="142">
        <v>2.0235268E7</v>
      </c>
      <c r="C29" s="47"/>
      <c r="D29" s="281">
        <v>45336.38263695602</v>
      </c>
    </row>
    <row r="30">
      <c r="A30" s="142">
        <v>2.0235269E7</v>
      </c>
      <c r="C30" s="47"/>
      <c r="D30" s="281">
        <v>45337.36418341435</v>
      </c>
    </row>
    <row r="31">
      <c r="A31" s="142">
        <v>2.023527E7</v>
      </c>
      <c r="C31" s="47"/>
      <c r="D31" s="281">
        <v>45337.68888945602</v>
      </c>
    </row>
    <row r="32">
      <c r="A32" s="142">
        <v>2.0235271E7</v>
      </c>
      <c r="C32" s="47"/>
      <c r="D32" s="281">
        <v>45337.68965143518</v>
      </c>
    </row>
    <row r="33">
      <c r="A33" s="142">
        <v>2.0235272E7</v>
      </c>
      <c r="C33" s="47"/>
      <c r="D33" s="281">
        <v>45341.41429527778</v>
      </c>
    </row>
    <row r="34">
      <c r="A34" s="142">
        <v>2.0235273E7</v>
      </c>
      <c r="C34" s="47"/>
      <c r="D34" s="281">
        <v>45341.41474877315</v>
      </c>
    </row>
    <row r="35">
      <c r="A35" s="142">
        <v>2.0235274E7</v>
      </c>
      <c r="C35" s="47"/>
      <c r="D35" s="281">
        <v>45341.459843136574</v>
      </c>
    </row>
    <row r="36">
      <c r="A36" s="142">
        <v>2.0235275E7</v>
      </c>
      <c r="C36" s="47"/>
      <c r="D36" s="281">
        <v>45343.33222684028</v>
      </c>
    </row>
    <row r="37">
      <c r="A37" s="142">
        <v>2.0235276E7</v>
      </c>
      <c r="C37" s="47"/>
      <c r="D37" s="281">
        <v>45343.33285586805</v>
      </c>
    </row>
    <row r="38">
      <c r="A38" s="142">
        <v>2.0235277E7</v>
      </c>
      <c r="C38" s="47"/>
      <c r="D38" s="281">
        <v>45343.33369688658</v>
      </c>
    </row>
    <row r="39">
      <c r="A39" s="142">
        <v>2.0235278E7</v>
      </c>
      <c r="C39" s="47"/>
      <c r="D39" s="281">
        <v>45344.6028596875</v>
      </c>
    </row>
    <row r="40">
      <c r="A40" s="142">
        <v>2.0235279E7</v>
      </c>
      <c r="C40" s="47"/>
      <c r="D40" s="281">
        <v>45344.604741365736</v>
      </c>
    </row>
    <row r="41">
      <c r="A41" s="142">
        <v>2.023528E7</v>
      </c>
      <c r="C41" s="47"/>
      <c r="D41" s="281">
        <v>45350.38205078704</v>
      </c>
    </row>
    <row r="42">
      <c r="A42" s="142">
        <v>2.0235281E7</v>
      </c>
      <c r="C42" s="47"/>
      <c r="D42" s="281">
        <v>45350.3825187037</v>
      </c>
    </row>
    <row r="43">
      <c r="A43" s="142">
        <v>2.0235282E7</v>
      </c>
      <c r="C43" s="47"/>
      <c r="D43" s="281">
        <v>45350.38511128472</v>
      </c>
    </row>
    <row r="44">
      <c r="A44" s="142">
        <v>2.0235283E7</v>
      </c>
      <c r="C44" s="47"/>
      <c r="D44" s="281">
        <v>45356.54097109954</v>
      </c>
    </row>
    <row r="45">
      <c r="A45" s="142">
        <v>2.0235284E7</v>
      </c>
      <c r="C45" s="47"/>
      <c r="D45" s="281">
        <v>45358.5886947338</v>
      </c>
    </row>
    <row r="46">
      <c r="A46" s="142">
        <v>2.0235285E7</v>
      </c>
      <c r="C46" s="47"/>
      <c r="D46" s="281">
        <v>45359.485264999996</v>
      </c>
    </row>
    <row r="47">
      <c r="A47" s="142">
        <v>2.0235286E7</v>
      </c>
      <c r="C47" s="47"/>
      <c r="D47" s="281">
        <v>45362.35868641204</v>
      </c>
    </row>
    <row r="48">
      <c r="A48" s="142">
        <v>2.0235287E7</v>
      </c>
      <c r="C48" s="47"/>
      <c r="D48" s="281">
        <v>45363.58720998843</v>
      </c>
    </row>
    <row r="49">
      <c r="A49" s="142">
        <v>2.0235288E7</v>
      </c>
      <c r="C49" s="47"/>
      <c r="D49" s="281">
        <v>45370.375721840275</v>
      </c>
    </row>
    <row r="50">
      <c r="A50" s="142">
        <v>2.0235289E7</v>
      </c>
      <c r="C50" s="47"/>
      <c r="D50" s="281">
        <v>45370.3770465625</v>
      </c>
    </row>
    <row r="51">
      <c r="A51" s="142">
        <v>2.023529E7</v>
      </c>
      <c r="C51" s="47"/>
      <c r="D51" s="281">
        <v>45370.377564062495</v>
      </c>
    </row>
    <row r="52">
      <c r="A52" s="142">
        <v>2.0235291E7</v>
      </c>
      <c r="C52" s="47"/>
      <c r="D52" s="281">
        <v>45373.70489288194</v>
      </c>
    </row>
    <row r="53">
      <c r="A53" s="142">
        <v>2.0235292E7</v>
      </c>
      <c r="C53" s="47"/>
      <c r="D53" s="281">
        <v>45377.457385960646</v>
      </c>
    </row>
    <row r="54">
      <c r="A54" s="142">
        <v>2.0235293E7</v>
      </c>
      <c r="C54" s="47"/>
      <c r="D54" s="281">
        <v>45377.56585716435</v>
      </c>
    </row>
    <row r="55">
      <c r="A55" s="142">
        <v>2.0235294E7</v>
      </c>
      <c r="C55" s="47"/>
      <c r="D55" s="281">
        <v>45379.429633402775</v>
      </c>
    </row>
    <row r="56">
      <c r="A56" s="142">
        <v>2.0235295E7</v>
      </c>
      <c r="C56" s="47"/>
      <c r="D56" s="281">
        <v>45379.711478067125</v>
      </c>
    </row>
    <row r="57">
      <c r="A57" s="142">
        <v>2.0235296E7</v>
      </c>
      <c r="C57" s="47"/>
      <c r="D57" s="281">
        <v>45383.47368443287</v>
      </c>
    </row>
    <row r="58">
      <c r="A58" s="142">
        <v>2.0235297E7</v>
      </c>
      <c r="C58" s="47"/>
      <c r="D58" s="281">
        <v>45386.35611607639</v>
      </c>
    </row>
    <row r="59">
      <c r="A59" s="142">
        <v>2.0235298E7</v>
      </c>
      <c r="C59" s="47"/>
      <c r="D59" s="281">
        <v>45386.35783662037</v>
      </c>
    </row>
    <row r="60">
      <c r="A60" s="142">
        <v>2.0235299E7</v>
      </c>
      <c r="C60" s="47"/>
      <c r="D60" s="281">
        <v>45386.55480762731</v>
      </c>
    </row>
    <row r="61">
      <c r="A61" s="142">
        <v>2.02353E7</v>
      </c>
      <c r="C61" s="47"/>
      <c r="D61" s="281">
        <v>45387.34433072917</v>
      </c>
    </row>
    <row r="62">
      <c r="A62" s="142">
        <v>2.0235301E7</v>
      </c>
      <c r="C62" s="47"/>
      <c r="D62" s="281">
        <v>45387.34535123843</v>
      </c>
    </row>
    <row r="63">
      <c r="A63" s="142">
        <v>2.0235302E7</v>
      </c>
      <c r="C63" s="47"/>
      <c r="D63" s="281">
        <v>45387.345950682866</v>
      </c>
    </row>
    <row r="64">
      <c r="A64" s="142">
        <v>2.0235303E7</v>
      </c>
      <c r="C64" s="47"/>
      <c r="D64" s="281">
        <v>45391.49566069445</v>
      </c>
    </row>
    <row r="65">
      <c r="A65" s="142">
        <v>2.0235304E7</v>
      </c>
      <c r="C65" s="47"/>
      <c r="D65" s="281">
        <v>45391.49732303241</v>
      </c>
    </row>
    <row r="66">
      <c r="A66" s="142">
        <v>2.0235305E7</v>
      </c>
      <c r="C66" s="47"/>
      <c r="D66" s="281">
        <v>45393.600983958335</v>
      </c>
    </row>
    <row r="67">
      <c r="A67" s="142">
        <v>2.0235306E7</v>
      </c>
      <c r="C67" s="47"/>
      <c r="D67" s="281">
        <v>45393.601429699076</v>
      </c>
    </row>
    <row r="68">
      <c r="A68" s="142">
        <v>2.0235307E7</v>
      </c>
      <c r="C68" s="47"/>
      <c r="D68" s="281">
        <v>45393.63054349537</v>
      </c>
    </row>
    <row r="69">
      <c r="A69" s="142">
        <v>2.0235308E7</v>
      </c>
      <c r="C69" s="47"/>
      <c r="D69" s="281">
        <v>45397.555107858796</v>
      </c>
    </row>
    <row r="70">
      <c r="A70" s="142">
        <v>2.0235309E7</v>
      </c>
      <c r="C70" s="47"/>
      <c r="D70" s="281">
        <v>45397.55555474537</v>
      </c>
    </row>
    <row r="71">
      <c r="A71" s="142">
        <v>2.023531E7</v>
      </c>
      <c r="C71" s="47"/>
      <c r="D71" s="281">
        <v>45401.49375152778</v>
      </c>
    </row>
    <row r="72">
      <c r="A72" s="142">
        <v>2.0235311E7</v>
      </c>
      <c r="C72" s="47"/>
      <c r="D72" s="281">
        <v>45405.36628206019</v>
      </c>
    </row>
    <row r="73">
      <c r="A73" s="142">
        <v>2.0235312E7</v>
      </c>
      <c r="C73" s="47"/>
      <c r="D73" s="281">
        <v>45405.36724381945</v>
      </c>
    </row>
    <row r="74">
      <c r="A74" s="142">
        <v>2.0235313E7</v>
      </c>
      <c r="C74" s="47"/>
      <c r="D74" s="281">
        <v>45405.37003472222</v>
      </c>
    </row>
    <row r="75">
      <c r="A75" s="142">
        <v>2.0235314E7</v>
      </c>
      <c r="C75" s="47"/>
      <c r="D75" s="281">
        <v>45407.38199475694</v>
      </c>
    </row>
    <row r="76">
      <c r="A76" s="142">
        <v>2.0235315E7</v>
      </c>
      <c r="C76" s="47"/>
      <c r="D76" s="281">
        <v>45407.77123951389</v>
      </c>
    </row>
    <row r="77">
      <c r="A77" s="142">
        <v>2.0235316E7</v>
      </c>
      <c r="C77" s="47"/>
      <c r="D77" s="281">
        <v>45407.77189775463</v>
      </c>
    </row>
    <row r="78">
      <c r="A78" s="142">
        <v>2.0235317E7</v>
      </c>
      <c r="C78" s="47"/>
      <c r="D78" s="281">
        <v>45407.7727490625</v>
      </c>
    </row>
    <row r="79">
      <c r="A79" s="142">
        <v>2.0235318E7</v>
      </c>
      <c r="C79" s="47"/>
      <c r="D79" s="281">
        <v>45408.45580199074</v>
      </c>
    </row>
    <row r="80">
      <c r="A80" s="142">
        <v>2.0235319E7</v>
      </c>
      <c r="C80" s="47"/>
      <c r="D80" s="281">
        <v>45413.60726125</v>
      </c>
    </row>
    <row r="81">
      <c r="A81" s="142">
        <v>2.023532E7</v>
      </c>
      <c r="C81" s="47"/>
      <c r="D81" s="281">
        <v>45413.607918344904</v>
      </c>
    </row>
    <row r="82">
      <c r="A82" s="142">
        <v>2.0235321E7</v>
      </c>
      <c r="C82" s="47"/>
      <c r="D82" s="281">
        <v>45413.608827476855</v>
      </c>
    </row>
    <row r="83">
      <c r="A83" s="142">
        <v>2.0235322E7</v>
      </c>
      <c r="C83" s="47"/>
      <c r="D83" s="281">
        <v>45413.611424918985</v>
      </c>
    </row>
    <row r="84">
      <c r="A84" s="142">
        <v>2.0235323E7</v>
      </c>
      <c r="C84" s="47"/>
      <c r="D84" s="281">
        <v>45414.53826325231</v>
      </c>
    </row>
    <row r="85">
      <c r="A85" s="142">
        <v>2.0235324E7</v>
      </c>
      <c r="C85" s="47"/>
      <c r="D85" s="281">
        <v>45415.55505251157</v>
      </c>
    </row>
    <row r="86">
      <c r="A86" s="142">
        <v>2.0235325E7</v>
      </c>
      <c r="C86" s="47"/>
      <c r="D86" s="281">
        <v>45422.46510431713</v>
      </c>
    </row>
    <row r="87">
      <c r="A87" s="142">
        <v>2.0235326E7</v>
      </c>
      <c r="C87" s="47"/>
      <c r="D87" s="281">
        <v>45425.30350013889</v>
      </c>
    </row>
    <row r="88">
      <c r="A88" s="142">
        <v>2.0235327E7</v>
      </c>
      <c r="C88" s="47"/>
      <c r="D88" s="281">
        <v>45426.50195021991</v>
      </c>
    </row>
    <row r="89">
      <c r="A89" s="142">
        <v>2.0235328E7</v>
      </c>
      <c r="C89" s="47"/>
      <c r="D89" s="281">
        <v>45427.36227997685</v>
      </c>
    </row>
    <row r="90">
      <c r="A90" s="142">
        <v>2.0235329E7</v>
      </c>
      <c r="C90" s="47"/>
      <c r="D90" s="281">
        <v>45429.48151611111</v>
      </c>
    </row>
    <row r="91">
      <c r="A91" s="142">
        <v>2.023533E7</v>
      </c>
      <c r="C91" s="47"/>
    </row>
    <row r="92">
      <c r="A92" s="142">
        <v>2.0235331E7</v>
      </c>
      <c r="C92" s="47"/>
      <c r="D92" s="281">
        <v>45440.52889957176</v>
      </c>
    </row>
    <row r="93">
      <c r="A93" s="142">
        <v>2.0235332E7</v>
      </c>
      <c r="C93" s="47"/>
      <c r="D93" s="281">
        <v>45441.44782290509</v>
      </c>
    </row>
    <row r="94">
      <c r="A94" s="142">
        <v>2.0235333E7</v>
      </c>
      <c r="C94" s="47"/>
      <c r="D94" s="281">
        <v>45441.590155196754</v>
      </c>
    </row>
    <row r="95">
      <c r="A95" s="142">
        <v>2.0235334E7</v>
      </c>
      <c r="C95" s="47"/>
      <c r="D95" s="281">
        <v>45441.61273155092</v>
      </c>
    </row>
    <row r="96">
      <c r="A96" s="142">
        <v>2.0235335E7</v>
      </c>
      <c r="C96" s="47"/>
      <c r="D96" s="281">
        <v>45442.481394201386</v>
      </c>
    </row>
    <row r="97">
      <c r="A97" s="142">
        <v>2.0235336E7</v>
      </c>
      <c r="C97" s="47"/>
      <c r="D97" s="281">
        <v>45443.58304006944</v>
      </c>
    </row>
    <row r="98">
      <c r="A98" s="142">
        <v>2.0235337E7</v>
      </c>
      <c r="C98" s="47"/>
      <c r="D98" s="281">
        <v>45446.500897314814</v>
      </c>
    </row>
    <row r="99">
      <c r="A99" s="142">
        <v>2.0235338E7</v>
      </c>
      <c r="C99" s="47"/>
      <c r="D99" s="281">
        <v>45446.600291215276</v>
      </c>
    </row>
    <row r="100">
      <c r="A100" s="142">
        <v>2.0235339E7</v>
      </c>
      <c r="C100" s="47"/>
      <c r="D100" s="281">
        <v>45446.60115471065</v>
      </c>
    </row>
    <row r="101">
      <c r="A101" s="142">
        <v>2.023534E7</v>
      </c>
      <c r="C101" s="47"/>
      <c r="D101" s="281">
        <v>45446.60167420139</v>
      </c>
    </row>
    <row r="102">
      <c r="A102" s="142">
        <v>2.0235341E7</v>
      </c>
      <c r="C102" s="47"/>
      <c r="D102" s="281">
        <v>45446.63728444444</v>
      </c>
    </row>
    <row r="103">
      <c r="A103" s="142">
        <v>2.0235342E7</v>
      </c>
      <c r="C103" s="47"/>
      <c r="D103" s="281">
        <v>45446.640385798615</v>
      </c>
    </row>
    <row r="104">
      <c r="A104" s="142">
        <v>2.0235343E7</v>
      </c>
      <c r="C104" s="47"/>
      <c r="D104" s="281">
        <v>45446.70888532407</v>
      </c>
    </row>
    <row r="105">
      <c r="A105" s="142">
        <v>2.0235344E7</v>
      </c>
      <c r="C105" s="47"/>
      <c r="D105" s="281">
        <v>45448.356770729166</v>
      </c>
    </row>
    <row r="106">
      <c r="A106" s="142">
        <v>2.0235345E7</v>
      </c>
      <c r="C106" s="47"/>
      <c r="D106" s="281">
        <v>45448.4350327662</v>
      </c>
    </row>
    <row r="107">
      <c r="A107" s="142">
        <v>2.0235346E7</v>
      </c>
      <c r="C107" s="47"/>
      <c r="D107" s="281">
        <v>45448.43668709491</v>
      </c>
    </row>
    <row r="108">
      <c r="A108" s="142">
        <v>2.0235347E7</v>
      </c>
      <c r="C108" s="47"/>
      <c r="D108" s="281">
        <v>45448.586121608794</v>
      </c>
    </row>
    <row r="109">
      <c r="A109" s="142">
        <v>2.0235348E7</v>
      </c>
      <c r="C109" s="47"/>
      <c r="D109" s="281">
        <v>45448.62165872686</v>
      </c>
    </row>
    <row r="110">
      <c r="A110" s="142">
        <v>2.0235349E7</v>
      </c>
      <c r="C110" s="47"/>
      <c r="D110" s="281">
        <v>45449.35027935186</v>
      </c>
    </row>
    <row r="111">
      <c r="A111" s="142">
        <v>2.023535E7</v>
      </c>
      <c r="C111" s="47"/>
      <c r="D111" s="281">
        <v>45449.350992673615</v>
      </c>
    </row>
    <row r="112">
      <c r="A112" s="142">
        <v>2.0235351E7</v>
      </c>
      <c r="C112" s="47"/>
      <c r="D112" s="281">
        <v>45453.43347118056</v>
      </c>
    </row>
    <row r="113">
      <c r="A113" s="142">
        <v>2.0235352E7</v>
      </c>
      <c r="C113" s="47"/>
      <c r="D113" s="281">
        <v>45455.34514962963</v>
      </c>
    </row>
    <row r="114">
      <c r="A114" s="142">
        <v>2.0235353E7</v>
      </c>
      <c r="C114" s="47"/>
      <c r="D114" s="281">
        <v>45455.35749920139</v>
      </c>
    </row>
    <row r="115">
      <c r="A115" s="142">
        <v>2.0235354E7</v>
      </c>
      <c r="C115" s="47"/>
      <c r="D115" s="281">
        <v>45460.35392574074</v>
      </c>
    </row>
    <row r="116">
      <c r="A116" s="142">
        <v>2.0235355E7</v>
      </c>
      <c r="C116" s="47"/>
      <c r="D116" s="281">
        <v>45460.35935371528</v>
      </c>
    </row>
    <row r="117">
      <c r="A117" s="142">
        <v>2.0235356E7</v>
      </c>
      <c r="C117" s="47"/>
      <c r="D117" s="281">
        <v>45460.57865957176</v>
      </c>
    </row>
    <row r="118">
      <c r="A118" s="142">
        <v>2.0235357E7</v>
      </c>
      <c r="C118" s="47"/>
      <c r="D118" s="281">
        <v>45462.36742229167</v>
      </c>
    </row>
    <row r="119">
      <c r="A119" s="142">
        <v>2.0235358E7</v>
      </c>
      <c r="C119" s="47"/>
      <c r="D119" s="281">
        <v>45462.36916844908</v>
      </c>
    </row>
    <row r="120">
      <c r="A120" s="142">
        <v>2.0235359E7</v>
      </c>
      <c r="C120" s="47"/>
      <c r="D120" s="281">
        <v>45463.39321809028</v>
      </c>
    </row>
    <row r="121">
      <c r="A121" s="142">
        <v>2.023536E7</v>
      </c>
      <c r="C121" s="47"/>
      <c r="D121" s="281">
        <v>45464.37413809028</v>
      </c>
    </row>
    <row r="122">
      <c r="A122" s="142">
        <v>2.0235361E7</v>
      </c>
      <c r="C122" s="47"/>
      <c r="D122" s="281">
        <v>45464.38404685185</v>
      </c>
    </row>
    <row r="123">
      <c r="A123" s="142">
        <v>2.0235362E7</v>
      </c>
      <c r="C123" s="47"/>
      <c r="D123" s="281">
        <v>45464.53139859954</v>
      </c>
    </row>
    <row r="124">
      <c r="A124" s="142">
        <v>2.0235363E7</v>
      </c>
      <c r="C124" s="47"/>
      <c r="D124" s="281">
        <v>45467.48561949074</v>
      </c>
    </row>
    <row r="125">
      <c r="A125" s="142">
        <v>2.0235364E7</v>
      </c>
      <c r="C125" s="47"/>
      <c r="D125" s="281">
        <v>45468.42365585648</v>
      </c>
    </row>
    <row r="126">
      <c r="A126" s="142">
        <v>2.0235365E7</v>
      </c>
      <c r="C126" s="47"/>
      <c r="D126" s="281">
        <v>45468.72025881945</v>
      </c>
    </row>
    <row r="127">
      <c r="A127" s="142">
        <v>2.0235366E7</v>
      </c>
      <c r="C127" s="47"/>
      <c r="D127" s="281">
        <v>45469.54714484954</v>
      </c>
    </row>
    <row r="128">
      <c r="A128" s="142">
        <v>2.0235367E7</v>
      </c>
      <c r="C128" s="47"/>
      <c r="D128" s="281">
        <v>45470.36589498843</v>
      </c>
    </row>
    <row r="129">
      <c r="A129" s="142">
        <v>2.0235368E7</v>
      </c>
      <c r="C129" s="47"/>
      <c r="D129" s="281">
        <v>45471.57196318287</v>
      </c>
    </row>
    <row r="130">
      <c r="A130" s="142">
        <v>2.0235369E7</v>
      </c>
      <c r="C130" s="47"/>
      <c r="D130" s="281">
        <v>45471.57748527778</v>
      </c>
    </row>
    <row r="131">
      <c r="A131" s="142">
        <v>2.023537E7</v>
      </c>
      <c r="C131" s="47"/>
      <c r="D131" s="281">
        <v>45474.37367162037</v>
      </c>
    </row>
    <row r="132">
      <c r="A132" s="142">
        <v>2.0235371E7</v>
      </c>
      <c r="C132" s="47"/>
      <c r="D132" s="281">
        <v>45475.555184895835</v>
      </c>
    </row>
    <row r="133">
      <c r="A133" s="142">
        <v>2.0235372E7</v>
      </c>
      <c r="C133" s="47"/>
      <c r="D133" s="281">
        <v>45475.560382083335</v>
      </c>
    </row>
    <row r="134">
      <c r="A134" s="142">
        <v>2.0235373E7</v>
      </c>
      <c r="C134" s="47"/>
      <c r="D134" s="281">
        <v>45475.56172513889</v>
      </c>
    </row>
    <row r="135">
      <c r="A135" s="142">
        <v>2.0235374E7</v>
      </c>
      <c r="C135" s="47"/>
      <c r="D135" s="281">
        <v>45481.36800633102</v>
      </c>
    </row>
    <row r="136">
      <c r="A136" s="142">
        <v>2.0235375E7</v>
      </c>
      <c r="C136" s="47"/>
      <c r="D136" s="281">
        <v>45483.44032623843</v>
      </c>
    </row>
    <row r="137">
      <c r="A137" s="142">
        <v>2.0235376E7</v>
      </c>
      <c r="C137" s="47"/>
      <c r="D137" s="281">
        <v>45484.415420185185</v>
      </c>
    </row>
    <row r="138">
      <c r="A138" s="142">
        <v>2.0235377E7</v>
      </c>
      <c r="C138" s="47"/>
      <c r="D138" s="281">
        <v>45489.36571814815</v>
      </c>
    </row>
    <row r="139">
      <c r="A139" s="142">
        <v>2.0235378E7</v>
      </c>
      <c r="C139" s="47"/>
      <c r="D139" s="281">
        <v>45489.36693849537</v>
      </c>
    </row>
    <row r="140">
      <c r="A140" s="142">
        <v>2.0235379E7</v>
      </c>
      <c r="C140" s="47"/>
      <c r="D140" s="281">
        <v>45489.66475798612</v>
      </c>
    </row>
    <row r="141">
      <c r="A141" s="142">
        <v>2.023538E7</v>
      </c>
      <c r="C141" s="47"/>
      <c r="D141" s="281">
        <v>45490.413547812495</v>
      </c>
    </row>
    <row r="142">
      <c r="A142" s="142">
        <v>2.0235381E7</v>
      </c>
      <c r="C142" s="47"/>
      <c r="D142" s="281">
        <v>45490.548515567134</v>
      </c>
    </row>
    <row r="143">
      <c r="A143" s="142">
        <v>2.0235382E7</v>
      </c>
      <c r="C143" s="47"/>
      <c r="D143" s="281">
        <v>45490.665198483795</v>
      </c>
    </row>
    <row r="144">
      <c r="A144" s="142">
        <v>2.0235383E7</v>
      </c>
      <c r="C144" s="47"/>
      <c r="D144" s="281">
        <v>45490.66666631945</v>
      </c>
    </row>
    <row r="145">
      <c r="A145" s="142">
        <v>2.0235384E7</v>
      </c>
      <c r="C145" s="47"/>
      <c r="D145" s="281">
        <v>45492.73138967593</v>
      </c>
    </row>
    <row r="146">
      <c r="A146" s="142">
        <v>2.0235385E7</v>
      </c>
      <c r="C146" s="47"/>
      <c r="D146" s="281">
        <v>45495.449652696756</v>
      </c>
    </row>
    <row r="147">
      <c r="A147" s="142">
        <v>2.0235386E7</v>
      </c>
      <c r="C147" s="47"/>
      <c r="D147" s="281">
        <v>45495.45072532407</v>
      </c>
    </row>
    <row r="148">
      <c r="A148" s="142">
        <v>2.0235387E7</v>
      </c>
      <c r="C148" s="47"/>
      <c r="D148" s="281">
        <v>45495.45130814815</v>
      </c>
    </row>
    <row r="149">
      <c r="A149" s="142">
        <v>2.0235388E7</v>
      </c>
      <c r="C149" s="47"/>
      <c r="D149" s="281">
        <v>45495.4818571412</v>
      </c>
    </row>
    <row r="150">
      <c r="A150" s="142">
        <v>2.0235389E7</v>
      </c>
      <c r="C150" s="47"/>
      <c r="D150" s="281">
        <v>45497.51221366898</v>
      </c>
    </row>
    <row r="151">
      <c r="A151" s="142">
        <v>2.023539E7</v>
      </c>
      <c r="C151" s="47"/>
      <c r="D151" s="281">
        <v>45497.515263113426</v>
      </c>
    </row>
    <row r="152">
      <c r="A152" s="142">
        <v>2.0235391E7</v>
      </c>
      <c r="C152" s="47"/>
      <c r="D152" s="281">
        <v>45498.52389498842</v>
      </c>
    </row>
    <row r="153">
      <c r="A153" s="142">
        <v>2.0235392E7</v>
      </c>
      <c r="C153" s="47"/>
      <c r="D153" s="281">
        <v>45498.614512824075</v>
      </c>
    </row>
    <row r="154">
      <c r="A154" s="142">
        <v>2.0235393E7</v>
      </c>
      <c r="C154" s="47"/>
      <c r="D154" s="281">
        <v>45499.59271561343</v>
      </c>
    </row>
    <row r="155">
      <c r="A155" s="142">
        <v>2.0235394E7</v>
      </c>
      <c r="C155" s="47"/>
      <c r="D155" s="281">
        <v>45499.65264559028</v>
      </c>
    </row>
    <row r="156">
      <c r="A156" s="142">
        <v>2.0235395E7</v>
      </c>
      <c r="C156" s="47"/>
      <c r="D156" s="281">
        <v>45502.35060130787</v>
      </c>
    </row>
    <row r="157">
      <c r="A157" s="142">
        <v>2.0235396E7</v>
      </c>
      <c r="C157" s="47"/>
      <c r="D157" s="281">
        <v>45503.496324050924</v>
      </c>
    </row>
    <row r="158">
      <c r="A158" s="142">
        <v>2.0235397E7</v>
      </c>
      <c r="C158" s="47"/>
      <c r="D158" s="281">
        <v>45503.49681459491</v>
      </c>
    </row>
    <row r="159">
      <c r="A159" s="142">
        <v>2.0235398E7</v>
      </c>
      <c r="C159" s="47"/>
      <c r="D159" s="281">
        <v>45503.49735269676</v>
      </c>
    </row>
    <row r="160">
      <c r="A160" s="142">
        <v>2.0235399E7</v>
      </c>
      <c r="C160" s="47"/>
      <c r="D160" s="281">
        <v>45503.49799913194</v>
      </c>
    </row>
    <row r="161">
      <c r="A161" s="142">
        <v>2.02354E7</v>
      </c>
      <c r="C161" s="47"/>
      <c r="D161" s="281">
        <v>45503.498484895834</v>
      </c>
    </row>
    <row r="162">
      <c r="A162" s="142">
        <v>2.0235401E7</v>
      </c>
      <c r="C162" s="47"/>
      <c r="D162" s="281">
        <v>45503.68657731482</v>
      </c>
    </row>
    <row r="163">
      <c r="A163" s="142">
        <v>2.0235402E7</v>
      </c>
      <c r="C163" s="47"/>
      <c r="D163" s="281">
        <v>45504.58916621528</v>
      </c>
    </row>
    <row r="164">
      <c r="A164" s="142">
        <v>2.0235403E7</v>
      </c>
      <c r="C164" s="47"/>
      <c r="D164" s="281">
        <v>45504.63751526621</v>
      </c>
    </row>
    <row r="165">
      <c r="A165" s="142">
        <v>2.0235404E7</v>
      </c>
      <c r="C165" s="47"/>
      <c r="D165" s="281">
        <v>45504.650840902774</v>
      </c>
    </row>
    <row r="166">
      <c r="A166" s="142">
        <v>2.0235405E7</v>
      </c>
      <c r="C166" s="47"/>
      <c r="D166" s="281">
        <v>45505.35508386574</v>
      </c>
    </row>
    <row r="167">
      <c r="A167" s="142">
        <v>2.0235406E7</v>
      </c>
      <c r="C167" s="47"/>
      <c r="D167" s="281">
        <v>45505.355594050925</v>
      </c>
    </row>
    <row r="168">
      <c r="A168" s="142">
        <v>2.0235407E7</v>
      </c>
      <c r="C168" s="47"/>
      <c r="D168" s="281">
        <v>45511.552914699074</v>
      </c>
    </row>
    <row r="169">
      <c r="A169" s="142">
        <v>2.0235408E7</v>
      </c>
      <c r="C169" s="47"/>
      <c r="D169" s="281">
        <v>45517.39513747685</v>
      </c>
    </row>
    <row r="170">
      <c r="A170" s="142">
        <v>2.0235409E7</v>
      </c>
      <c r="C170" s="47"/>
      <c r="D170" s="281">
        <v>45517.396266076394</v>
      </c>
    </row>
    <row r="171">
      <c r="A171" s="142">
        <v>2.023541E7</v>
      </c>
      <c r="C171" s="47"/>
      <c r="D171" s="281">
        <v>45517.64581263889</v>
      </c>
    </row>
    <row r="172">
      <c r="A172" s="142">
        <v>2.0235411E7</v>
      </c>
      <c r="C172" s="47"/>
      <c r="D172" s="281">
        <v>45518.51803253472</v>
      </c>
    </row>
    <row r="173">
      <c r="A173" s="142">
        <v>2.0235412E7</v>
      </c>
      <c r="C173" s="47"/>
      <c r="D173" s="281">
        <v>45518.518886666665</v>
      </c>
    </row>
    <row r="174">
      <c r="A174" s="142">
        <v>2.0235413E7</v>
      </c>
      <c r="C174" s="47"/>
      <c r="D174" s="281">
        <v>45519.59962010417</v>
      </c>
    </row>
    <row r="175">
      <c r="A175" s="142">
        <v>2.0235414E7</v>
      </c>
      <c r="C175" s="47"/>
      <c r="D175" s="281">
        <v>45519.6950349074</v>
      </c>
    </row>
    <row r="176">
      <c r="A176" s="142">
        <v>2.0235415E7</v>
      </c>
      <c r="C176" s="47"/>
      <c r="D176" s="281">
        <v>45524.434816678244</v>
      </c>
    </row>
    <row r="177">
      <c r="A177" s="142">
        <v>2.0235416E7</v>
      </c>
      <c r="C177" s="47"/>
      <c r="D177" s="281">
        <v>45524.43587002315</v>
      </c>
    </row>
    <row r="178">
      <c r="A178" s="142">
        <v>2.0235417E7</v>
      </c>
      <c r="C178" s="47"/>
      <c r="D178" s="281">
        <v>45524.436214814814</v>
      </c>
    </row>
    <row r="179">
      <c r="A179" s="142">
        <v>2.0235418E7</v>
      </c>
      <c r="C179" s="47"/>
      <c r="D179" s="281">
        <v>45530.540205833335</v>
      </c>
    </row>
    <row r="180">
      <c r="A180" s="142">
        <v>2.0235419E7</v>
      </c>
      <c r="C180" s="47"/>
      <c r="D180" s="281">
        <v>45531.47171478009</v>
      </c>
    </row>
    <row r="181">
      <c r="A181" s="142">
        <v>2.023542E7</v>
      </c>
      <c r="C181" s="47"/>
      <c r="D181" s="281">
        <v>45531.53908785879</v>
      </c>
    </row>
    <row r="182">
      <c r="A182" s="142">
        <v>2.0235421E7</v>
      </c>
      <c r="C182" s="47"/>
      <c r="D182" s="281">
        <v>45531.68529678241</v>
      </c>
    </row>
    <row r="183">
      <c r="A183" s="142">
        <v>2.0235422E7</v>
      </c>
      <c r="C183" s="47"/>
      <c r="D183" s="281">
        <v>45532.67677814815</v>
      </c>
    </row>
    <row r="184">
      <c r="A184" s="142">
        <v>2.0235423E7</v>
      </c>
      <c r="C184" s="47"/>
      <c r="D184" s="281">
        <v>45541.704839768514</v>
      </c>
    </row>
    <row r="185">
      <c r="A185" s="142">
        <v>2.0235424E7</v>
      </c>
      <c r="C185" s="47"/>
      <c r="D185" s="281">
        <v>45541.70563186343</v>
      </c>
    </row>
    <row r="186">
      <c r="A186" s="142">
        <v>2.0235425E7</v>
      </c>
      <c r="C186" s="47"/>
      <c r="D186" s="281">
        <v>45548.64479472222</v>
      </c>
    </row>
    <row r="187">
      <c r="A187" s="142">
        <v>2.0235426E7</v>
      </c>
      <c r="C187" s="47"/>
      <c r="D187" s="281">
        <v>45548.66338748843</v>
      </c>
    </row>
    <row r="188">
      <c r="A188" s="142">
        <v>2.0235427E7</v>
      </c>
      <c r="C188" s="47"/>
      <c r="D188" s="281">
        <v>45553.63574221065</v>
      </c>
    </row>
    <row r="189">
      <c r="A189" s="142">
        <v>2.0235428E7</v>
      </c>
      <c r="C189" s="47"/>
      <c r="D189" s="281">
        <v>45555.41115138889</v>
      </c>
    </row>
    <row r="190">
      <c r="A190" s="142">
        <v>2.0235429E7</v>
      </c>
      <c r="C190" s="47"/>
      <c r="D190" s="281">
        <v>45555.5832409375</v>
      </c>
    </row>
    <row r="191">
      <c r="A191" s="142">
        <v>2.023543E7</v>
      </c>
      <c r="C191" s="47"/>
      <c r="D191" s="281">
        <v>45558.35270206019</v>
      </c>
    </row>
    <row r="192">
      <c r="A192" s="142">
        <v>2.0235431E7</v>
      </c>
      <c r="C192" s="47"/>
      <c r="D192" s="281">
        <v>45568.62186237269</v>
      </c>
    </row>
    <row r="193">
      <c r="A193" s="142">
        <v>2.0235432E7</v>
      </c>
      <c r="C193" s="47"/>
      <c r="D193" s="281">
        <v>45568.6235303125</v>
      </c>
    </row>
    <row r="194">
      <c r="A194" s="142">
        <v>2.0235433E7</v>
      </c>
      <c r="C194" s="47"/>
      <c r="D194" s="281">
        <v>45568.624378148146</v>
      </c>
    </row>
    <row r="195">
      <c r="A195" s="142">
        <v>2.0235434E7</v>
      </c>
      <c r="C195" s="47"/>
      <c r="D195" s="281">
        <v>45572.41110965278</v>
      </c>
    </row>
    <row r="196">
      <c r="A196" s="142">
        <v>2.0235435E7</v>
      </c>
      <c r="C196" s="47"/>
      <c r="D196" s="281">
        <v>45572.411803553245</v>
      </c>
    </row>
    <row r="197">
      <c r="A197" s="142">
        <v>2.0235436E7</v>
      </c>
      <c r="C197" s="47"/>
      <c r="D197" s="281">
        <v>45572.41297826389</v>
      </c>
    </row>
    <row r="198">
      <c r="A198" s="142">
        <v>2.0235437E7</v>
      </c>
      <c r="C198" s="47"/>
      <c r="D198" s="281">
        <v>45572.42171821759</v>
      </c>
    </row>
    <row r="199">
      <c r="A199" s="142">
        <v>2.0235438E7</v>
      </c>
      <c r="C199" s="47"/>
      <c r="D199" s="281">
        <v>45576.64762863426</v>
      </c>
    </row>
    <row r="200">
      <c r="A200" s="142">
        <v>2.0235439E7</v>
      </c>
      <c r="C200" s="47"/>
      <c r="D200" s="281">
        <v>45576.65938827547</v>
      </c>
    </row>
    <row r="201">
      <c r="A201" s="142">
        <v>2.023544E7</v>
      </c>
      <c r="C201" s="47"/>
      <c r="D201" s="281">
        <v>45576.66075350695</v>
      </c>
    </row>
    <row r="202">
      <c r="A202" s="142">
        <v>2.0235441E7</v>
      </c>
      <c r="C202" s="47"/>
      <c r="D202" s="281">
        <v>45580.359791574076</v>
      </c>
    </row>
    <row r="203">
      <c r="A203" s="142">
        <v>2.0235442E7</v>
      </c>
      <c r="C203" s="47"/>
      <c r="D203" s="281">
        <v>45580.36118197917</v>
      </c>
    </row>
    <row r="204">
      <c r="A204" s="142">
        <v>2.0235443E7</v>
      </c>
      <c r="C204" s="47"/>
      <c r="D204" s="281">
        <v>45580.36472059028</v>
      </c>
    </row>
    <row r="205">
      <c r="A205" s="142">
        <v>2.0235444E7</v>
      </c>
      <c r="C205" s="47"/>
      <c r="D205" s="281">
        <v>45582.3592952662</v>
      </c>
    </row>
    <row r="206">
      <c r="A206" s="142">
        <v>2.0235445E7</v>
      </c>
      <c r="C206" s="47"/>
      <c r="D206" s="281">
        <v>45582.38060229167</v>
      </c>
    </row>
    <row r="207">
      <c r="A207" s="142">
        <v>2.0235446E7</v>
      </c>
      <c r="C207" s="47"/>
      <c r="D207" s="281">
        <v>45582.38174107639</v>
      </c>
    </row>
    <row r="208">
      <c r="A208" s="142">
        <v>2.0235447E7</v>
      </c>
      <c r="C208" s="47"/>
      <c r="D208" s="281">
        <v>45587.39696967593</v>
      </c>
    </row>
    <row r="209">
      <c r="A209" s="142">
        <v>2.0235448E7</v>
      </c>
      <c r="C209" s="47"/>
    </row>
    <row r="210">
      <c r="A210" s="142">
        <v>2.0235449E7</v>
      </c>
      <c r="C210" s="47"/>
      <c r="D210" s="281">
        <v>45590.62787635416</v>
      </c>
    </row>
    <row r="211">
      <c r="A211" s="142">
        <v>2.023545E7</v>
      </c>
      <c r="C211" s="47"/>
      <c r="D211" s="281">
        <v>45595.342654513894</v>
      </c>
    </row>
    <row r="212">
      <c r="A212" s="142">
        <v>2.0235451E7</v>
      </c>
      <c r="C212" s="47"/>
      <c r="D212" s="281">
        <v>45607.482610949075</v>
      </c>
    </row>
    <row r="213">
      <c r="A213" s="142">
        <v>2.0235452E7</v>
      </c>
      <c r="C213" s="47"/>
      <c r="D213" s="281">
        <v>45607.483418749995</v>
      </c>
    </row>
    <row r="214">
      <c r="A214" s="142">
        <v>2.0235453E7</v>
      </c>
      <c r="C214" s="47"/>
      <c r="D214" s="281">
        <v>45607.484356493056</v>
      </c>
    </row>
    <row r="215">
      <c r="A215" s="142">
        <v>2.0235454E7</v>
      </c>
      <c r="C215" s="47"/>
      <c r="D215" s="281">
        <v>45607.48512640047</v>
      </c>
    </row>
    <row r="216">
      <c r="A216" s="142">
        <v>2.0235455E7</v>
      </c>
      <c r="C216" s="47"/>
      <c r="D216" s="281">
        <v>45607.486137534725</v>
      </c>
    </row>
    <row r="217">
      <c r="A217" s="142">
        <v>2.0235456E7</v>
      </c>
      <c r="C217" s="47"/>
      <c r="D217" s="281">
        <v>45614.55576449074</v>
      </c>
    </row>
    <row r="218">
      <c r="A218" s="142">
        <v>2.0235457E7</v>
      </c>
      <c r="C218" s="47"/>
      <c r="D218" s="281">
        <v>45614.575853692135</v>
      </c>
    </row>
    <row r="219">
      <c r="A219" s="142">
        <v>2.0235458E7</v>
      </c>
      <c r="C219" s="47"/>
      <c r="D219" s="281">
        <v>45614.65901459491</v>
      </c>
    </row>
    <row r="220">
      <c r="A220" s="142">
        <v>2.0235459E7</v>
      </c>
      <c r="C220" s="47"/>
      <c r="D220" s="281">
        <v>45614.6612391088</v>
      </c>
    </row>
    <row r="221">
      <c r="A221" s="142">
        <v>2.023546E7</v>
      </c>
      <c r="C221" s="47"/>
      <c r="D221" s="281">
        <v>45618.36606865741</v>
      </c>
    </row>
    <row r="222">
      <c r="A222" s="142">
        <v>2.0235461E7</v>
      </c>
      <c r="C222" s="47"/>
      <c r="D222" s="281">
        <v>45618.3670847801</v>
      </c>
    </row>
    <row r="223">
      <c r="A223" s="142">
        <v>2.0235462E7</v>
      </c>
      <c r="C223" s="47"/>
      <c r="D223" s="281">
        <v>45628.431109756944</v>
      </c>
    </row>
    <row r="224">
      <c r="A224" s="142">
        <v>2.0235463E7</v>
      </c>
      <c r="C224" s="47"/>
      <c r="D224" s="281">
        <v>45635.58104510416</v>
      </c>
    </row>
    <row r="225">
      <c r="A225" s="142">
        <v>2.0235464E7</v>
      </c>
      <c r="C225" s="47"/>
      <c r="D225" s="281">
        <v>45635.65978371528</v>
      </c>
    </row>
    <row r="226">
      <c r="A226" s="142">
        <v>2.0235465E7</v>
      </c>
      <c r="C226" s="47"/>
      <c r="D226" s="281">
        <v>45636.70111224537</v>
      </c>
    </row>
    <row r="227">
      <c r="A227" s="142">
        <v>2.0235466E7</v>
      </c>
      <c r="C227" s="47"/>
      <c r="D227" s="281">
        <v>45642.4208481713</v>
      </c>
    </row>
    <row r="228">
      <c r="A228" s="142">
        <v>2.0235467E7</v>
      </c>
      <c r="C228" s="47"/>
      <c r="D228" s="281">
        <v>45642.442654756946</v>
      </c>
    </row>
    <row r="229">
      <c r="A229" s="142">
        <v>2.0235468E7</v>
      </c>
      <c r="C229" s="47"/>
      <c r="D229" s="281">
        <v>45642.44542070602</v>
      </c>
    </row>
    <row r="230">
      <c r="A230" s="142">
        <v>2.0235469E7</v>
      </c>
      <c r="C230" s="47"/>
      <c r="D230" s="281">
        <v>45642.626526215274</v>
      </c>
    </row>
    <row r="231">
      <c r="A231" s="142">
        <v>2.023547E7</v>
      </c>
      <c r="C231" s="47"/>
      <c r="D231" s="281">
        <v>45643.47278589121</v>
      </c>
    </row>
    <row r="232">
      <c r="A232" s="142">
        <v>2.0235471E7</v>
      </c>
      <c r="C232" s="47"/>
      <c r="D232" s="281">
        <v>45644.52561552083</v>
      </c>
    </row>
    <row r="233">
      <c r="A233" s="142">
        <v>2.0235472E7</v>
      </c>
      <c r="C233" s="47"/>
      <c r="D233" s="281">
        <v>45646.65663479167</v>
      </c>
    </row>
    <row r="234">
      <c r="A234" s="142">
        <v>2.0235473E7</v>
      </c>
      <c r="C234" s="47"/>
      <c r="D234" s="281">
        <v>45657.37856585648</v>
      </c>
    </row>
    <row r="235">
      <c r="A235" s="142">
        <v>2.0235474E7</v>
      </c>
      <c r="C235" s="47"/>
      <c r="D235" s="281">
        <v>45657.38111094908</v>
      </c>
    </row>
    <row r="236">
      <c r="A236" s="142">
        <v>2.0235475E7</v>
      </c>
      <c r="C236" s="47"/>
      <c r="D236" s="281">
        <v>45657.43974634259</v>
      </c>
    </row>
    <row r="237">
      <c r="A237" s="142">
        <v>2.0235476E7</v>
      </c>
      <c r="C237" s="47"/>
      <c r="D237" s="281">
        <v>45659.41863817129</v>
      </c>
    </row>
    <row r="238">
      <c r="A238" s="142">
        <v>2.0235477E7</v>
      </c>
      <c r="C238" s="47"/>
    </row>
    <row r="239">
      <c r="A239" s="142">
        <v>2.0235478E7</v>
      </c>
      <c r="C239" s="47"/>
    </row>
    <row r="240">
      <c r="A240" s="142">
        <v>2.0235479E7</v>
      </c>
      <c r="C240" s="47"/>
    </row>
    <row r="241">
      <c r="A241" s="142">
        <v>2.023548E7</v>
      </c>
      <c r="C241" s="47"/>
    </row>
    <row r="242">
      <c r="A242" s="142">
        <v>2.0235481E7</v>
      </c>
      <c r="C242" s="47"/>
    </row>
    <row r="243">
      <c r="A243" s="142">
        <v>2.0235482E7</v>
      </c>
      <c r="C243" s="47"/>
    </row>
    <row r="244">
      <c r="A244" s="142">
        <v>2.0235483E7</v>
      </c>
      <c r="C244" s="47"/>
    </row>
    <row r="245">
      <c r="A245" s="142">
        <v>2.0235484E7</v>
      </c>
      <c r="C245" s="47"/>
    </row>
    <row r="246">
      <c r="A246" s="142">
        <v>2.0235485E7</v>
      </c>
      <c r="C246" s="47"/>
    </row>
    <row r="247">
      <c r="A247" s="142">
        <v>2.0235486E7</v>
      </c>
      <c r="C247" s="47"/>
    </row>
    <row r="248">
      <c r="A248" s="142">
        <v>2.0235487E7</v>
      </c>
      <c r="C248" s="47"/>
    </row>
    <row r="249">
      <c r="A249" s="142">
        <v>2.0235488E7</v>
      </c>
      <c r="C249" s="47"/>
    </row>
    <row r="250">
      <c r="A250" s="142">
        <v>2.0235489E7</v>
      </c>
      <c r="C250" s="47"/>
    </row>
    <row r="251">
      <c r="A251" s="142">
        <v>2.023549E7</v>
      </c>
      <c r="C251" s="47"/>
    </row>
    <row r="252">
      <c r="A252" s="142">
        <v>2.0235491E7</v>
      </c>
      <c r="C252" s="47"/>
    </row>
    <row r="253">
      <c r="A253" s="142">
        <v>2.0235492E7</v>
      </c>
      <c r="C253" s="47"/>
    </row>
    <row r="254">
      <c r="A254" s="142">
        <v>2.0235493E7</v>
      </c>
      <c r="C254" s="47"/>
    </row>
    <row r="255">
      <c r="A255" s="142">
        <v>2.0235494E7</v>
      </c>
      <c r="C255" s="47"/>
    </row>
    <row r="256">
      <c r="A256" s="142">
        <v>2.0235495E7</v>
      </c>
      <c r="C256" s="47"/>
    </row>
    <row r="257">
      <c r="A257" s="142">
        <v>2.0235496E7</v>
      </c>
      <c r="C257" s="47"/>
    </row>
    <row r="258">
      <c r="A258" s="142">
        <v>2.0235497E7</v>
      </c>
      <c r="C258" s="47"/>
    </row>
    <row r="259">
      <c r="A259" s="142">
        <v>2.0235498E7</v>
      </c>
      <c r="C259" s="47"/>
    </row>
    <row r="260">
      <c r="A260" s="142">
        <v>2.0235499E7</v>
      </c>
      <c r="C260" s="47"/>
    </row>
    <row r="261">
      <c r="A261" s="142">
        <v>2.02355E7</v>
      </c>
      <c r="C261" s="47"/>
    </row>
    <row r="262">
      <c r="A262" s="142">
        <v>2.0235501E7</v>
      </c>
      <c r="C262" s="47"/>
    </row>
    <row r="263">
      <c r="A263" s="142">
        <v>2.0235502E7</v>
      </c>
      <c r="C263" s="47"/>
    </row>
    <row r="264">
      <c r="A264" s="142">
        <v>2.0235503E7</v>
      </c>
      <c r="C264" s="47"/>
    </row>
    <row r="265">
      <c r="A265" s="142">
        <v>2.0235504E7</v>
      </c>
      <c r="C265" s="47"/>
    </row>
    <row r="266">
      <c r="A266" s="142">
        <v>2.0235505E7</v>
      </c>
      <c r="C266" s="47"/>
    </row>
    <row r="267">
      <c r="A267" s="142">
        <v>2.0235506E7</v>
      </c>
      <c r="C267" s="47"/>
    </row>
    <row r="268">
      <c r="A268" s="142">
        <v>2.0235507E7</v>
      </c>
      <c r="C268" s="47"/>
    </row>
    <row r="269">
      <c r="A269" s="142">
        <v>2.0235508E7</v>
      </c>
      <c r="C269" s="47"/>
    </row>
    <row r="270">
      <c r="A270" s="142">
        <v>2.0235509E7</v>
      </c>
      <c r="C270" s="47"/>
    </row>
    <row r="271">
      <c r="A271" s="142">
        <v>2.023551E7</v>
      </c>
      <c r="C271" s="47"/>
    </row>
    <row r="272">
      <c r="A272" s="142">
        <v>2.0235511E7</v>
      </c>
      <c r="C272" s="47"/>
    </row>
    <row r="273">
      <c r="A273" s="142">
        <v>2.0235512E7</v>
      </c>
      <c r="C273" s="47"/>
    </row>
    <row r="274">
      <c r="A274" s="142">
        <v>2.0235513E7</v>
      </c>
      <c r="C274" s="47"/>
    </row>
    <row r="275">
      <c r="A275" s="142">
        <v>2.0235514E7</v>
      </c>
      <c r="C275" s="47"/>
    </row>
    <row r="276">
      <c r="A276" s="142">
        <v>2.0235515E7</v>
      </c>
      <c r="C276" s="47"/>
    </row>
    <row r="277">
      <c r="A277" s="142">
        <v>2.0235516E7</v>
      </c>
      <c r="C277" s="47"/>
    </row>
    <row r="278">
      <c r="A278" s="142">
        <v>2.0235517E7</v>
      </c>
      <c r="C278" s="47"/>
    </row>
    <row r="279">
      <c r="A279" s="142">
        <v>2.0235518E7</v>
      </c>
      <c r="C279" s="47"/>
    </row>
    <row r="280">
      <c r="A280" s="142">
        <v>2.0235519E7</v>
      </c>
      <c r="C280" s="47"/>
    </row>
    <row r="281">
      <c r="A281" s="142">
        <v>2.023552E7</v>
      </c>
      <c r="C281" s="47"/>
    </row>
    <row r="282">
      <c r="A282" s="142">
        <v>2.0235521E7</v>
      </c>
      <c r="C282" s="47"/>
    </row>
    <row r="283">
      <c r="A283" s="142">
        <v>2.0235522E7</v>
      </c>
      <c r="C283" s="47"/>
    </row>
    <row r="284">
      <c r="A284" s="142">
        <v>2.0235523E7</v>
      </c>
      <c r="C284" s="47"/>
    </row>
    <row r="285">
      <c r="A285" s="142">
        <v>2.0235524E7</v>
      </c>
      <c r="C285" s="47"/>
    </row>
    <row r="286">
      <c r="A286" s="142">
        <v>2.0235525E7</v>
      </c>
      <c r="C286" s="47"/>
    </row>
    <row r="287">
      <c r="A287" s="142">
        <v>2.0235526E7</v>
      </c>
      <c r="C287" s="47"/>
    </row>
    <row r="288">
      <c r="A288" s="142">
        <v>2.0235527E7</v>
      </c>
      <c r="C288" s="47"/>
    </row>
    <row r="289">
      <c r="A289" s="142">
        <v>2.0235528E7</v>
      </c>
      <c r="C289" s="47"/>
    </row>
    <row r="290">
      <c r="A290" s="142">
        <v>2.0235529E7</v>
      </c>
      <c r="C290" s="47"/>
    </row>
    <row r="291">
      <c r="A291" s="142">
        <v>2.023553E7</v>
      </c>
      <c r="C291" s="47"/>
    </row>
    <row r="292">
      <c r="A292" s="142">
        <v>2.0235531E7</v>
      </c>
      <c r="C292" s="47"/>
    </row>
    <row r="293">
      <c r="A293" s="142">
        <v>2.0235532E7</v>
      </c>
      <c r="C293" s="47"/>
    </row>
    <row r="294">
      <c r="A294" s="142">
        <v>2.0235533E7</v>
      </c>
      <c r="C294" s="47"/>
    </row>
    <row r="295">
      <c r="A295" s="142">
        <v>2.0235534E7</v>
      </c>
      <c r="C295" s="47"/>
    </row>
    <row r="296">
      <c r="A296" s="142">
        <v>2.0235535E7</v>
      </c>
      <c r="C296" s="47"/>
    </row>
    <row r="297">
      <c r="A297" s="142">
        <v>2.0235536E7</v>
      </c>
      <c r="C297" s="47"/>
    </row>
    <row r="298">
      <c r="A298" s="142">
        <v>2.0235537E7</v>
      </c>
      <c r="C298" s="47"/>
    </row>
    <row r="299">
      <c r="A299" s="142">
        <v>2.0235538E7</v>
      </c>
      <c r="C299" s="47"/>
    </row>
    <row r="300">
      <c r="A300" s="142">
        <v>2.0235539E7</v>
      </c>
      <c r="C300" s="47"/>
    </row>
    <row r="301">
      <c r="A301" s="142">
        <v>2.023554E7</v>
      </c>
      <c r="C301" s="47"/>
    </row>
    <row r="302">
      <c r="A302" s="142">
        <v>2.0235541E7</v>
      </c>
      <c r="C302" s="47"/>
    </row>
    <row r="303">
      <c r="A303" s="142">
        <v>2.0235542E7</v>
      </c>
      <c r="C303" s="47"/>
    </row>
    <row r="304">
      <c r="A304" s="142">
        <v>2.0235543E7</v>
      </c>
      <c r="C304" s="47"/>
    </row>
    <row r="305">
      <c r="A305" s="142">
        <v>2.0235544E7</v>
      </c>
      <c r="C305" s="47"/>
    </row>
    <row r="306">
      <c r="A306" s="142">
        <v>2.0235545E7</v>
      </c>
      <c r="C306" s="47"/>
    </row>
    <row r="307">
      <c r="A307" s="142">
        <v>2.0235546E7</v>
      </c>
      <c r="C307" s="47"/>
    </row>
    <row r="308">
      <c r="A308" s="142">
        <v>2.0235547E7</v>
      </c>
      <c r="C308" s="47"/>
    </row>
    <row r="309">
      <c r="A309" s="142">
        <v>2.0235548E7</v>
      </c>
      <c r="C309" s="47"/>
    </row>
    <row r="310">
      <c r="A310" s="142">
        <v>2.0235549E7</v>
      </c>
      <c r="C310" s="47"/>
    </row>
    <row r="311">
      <c r="A311" s="142">
        <v>2.023555E7</v>
      </c>
      <c r="C311" s="47"/>
    </row>
    <row r="312">
      <c r="A312" s="142">
        <v>2.0235551E7</v>
      </c>
      <c r="C312" s="47"/>
    </row>
    <row r="313">
      <c r="A313" s="142">
        <v>2.0235552E7</v>
      </c>
      <c r="C313" s="47"/>
    </row>
    <row r="314">
      <c r="A314" s="142">
        <v>2.0235553E7</v>
      </c>
      <c r="C314" s="47"/>
    </row>
    <row r="315">
      <c r="A315" s="142">
        <v>2.0235554E7</v>
      </c>
      <c r="C315" s="47"/>
    </row>
    <row r="316">
      <c r="A316" s="142">
        <v>2.0235555E7</v>
      </c>
      <c r="C316" s="47"/>
    </row>
    <row r="317">
      <c r="A317" s="142">
        <v>2.0235556E7</v>
      </c>
      <c r="C317" s="47"/>
    </row>
    <row r="318">
      <c r="A318" s="142">
        <v>2.0235557E7</v>
      </c>
      <c r="C318" s="47"/>
    </row>
    <row r="319">
      <c r="A319" s="142">
        <v>2.0235558E7</v>
      </c>
      <c r="C319" s="47"/>
    </row>
    <row r="320">
      <c r="A320" s="142">
        <v>2.0235559E7</v>
      </c>
      <c r="C320" s="47"/>
    </row>
    <row r="321">
      <c r="A321" s="142">
        <v>2.023556E7</v>
      </c>
      <c r="C321" s="47"/>
    </row>
    <row r="322">
      <c r="A322" s="142">
        <v>2.0235561E7</v>
      </c>
      <c r="C322" s="47"/>
    </row>
    <row r="323">
      <c r="A323" s="142">
        <v>2.0235562E7</v>
      </c>
      <c r="C323" s="47"/>
    </row>
    <row r="324">
      <c r="A324" s="142">
        <v>2.0235563E7</v>
      </c>
      <c r="C324" s="47"/>
    </row>
    <row r="325">
      <c r="A325" s="142">
        <v>2.0235564E7</v>
      </c>
      <c r="C325" s="47"/>
    </row>
    <row r="326">
      <c r="A326" s="142">
        <v>2.0235565E7</v>
      </c>
      <c r="C326" s="47"/>
    </row>
    <row r="327">
      <c r="A327" s="142">
        <v>2.0235566E7</v>
      </c>
      <c r="C327" s="47"/>
    </row>
    <row r="328">
      <c r="A328" s="142">
        <v>2.0235567E7</v>
      </c>
      <c r="C328" s="47"/>
    </row>
    <row r="329">
      <c r="A329" s="142">
        <v>2.0235568E7</v>
      </c>
      <c r="C329" s="47"/>
    </row>
    <row r="330">
      <c r="A330" s="142">
        <v>2.0235569E7</v>
      </c>
      <c r="C330" s="47"/>
    </row>
    <row r="331">
      <c r="A331" s="142">
        <v>2.023557E7</v>
      </c>
      <c r="C331" s="47"/>
    </row>
    <row r="332">
      <c r="A332" s="142">
        <v>2.0235571E7</v>
      </c>
      <c r="C332" s="47"/>
    </row>
    <row r="333">
      <c r="A333" s="142">
        <v>2.0235572E7</v>
      </c>
      <c r="C333" s="47"/>
    </row>
    <row r="334">
      <c r="A334" s="142">
        <v>2.0235573E7</v>
      </c>
      <c r="C334" s="47"/>
    </row>
    <row r="335">
      <c r="A335" s="142">
        <v>2.0235574E7</v>
      </c>
      <c r="C335" s="47"/>
    </row>
    <row r="336">
      <c r="A336" s="142">
        <v>2.0235575E7</v>
      </c>
      <c r="C336" s="47"/>
    </row>
    <row r="337">
      <c r="A337" s="142">
        <v>2.0235576E7</v>
      </c>
      <c r="C337" s="47"/>
    </row>
    <row r="338">
      <c r="A338" s="142">
        <v>2.0235577E7</v>
      </c>
      <c r="C338" s="47"/>
    </row>
    <row r="339">
      <c r="A339" s="142">
        <v>2.0235578E7</v>
      </c>
      <c r="C339" s="47"/>
    </row>
    <row r="340">
      <c r="A340" s="142">
        <v>2.0235579E7</v>
      </c>
      <c r="C340" s="47"/>
    </row>
    <row r="341">
      <c r="A341" s="142">
        <v>2.023558E7</v>
      </c>
      <c r="C341" s="47"/>
    </row>
    <row r="342">
      <c r="A342" s="142">
        <v>2.0235581E7</v>
      </c>
      <c r="C342" s="47"/>
    </row>
    <row r="343">
      <c r="A343" s="142">
        <v>2.0235582E7</v>
      </c>
      <c r="C343" s="47"/>
    </row>
    <row r="344">
      <c r="A344" s="142">
        <v>2.0235583E7</v>
      </c>
      <c r="C344" s="47"/>
    </row>
    <row r="345">
      <c r="A345" s="142">
        <v>2.0235584E7</v>
      </c>
      <c r="C345" s="47"/>
    </row>
    <row r="346">
      <c r="A346" s="142">
        <v>2.0235585E7</v>
      </c>
      <c r="C346" s="47"/>
    </row>
    <row r="347">
      <c r="A347" s="142">
        <v>2.0235586E7</v>
      </c>
      <c r="C347" s="47"/>
    </row>
    <row r="348">
      <c r="A348" s="142">
        <v>2.0235587E7</v>
      </c>
      <c r="C348" s="47"/>
    </row>
    <row r="349">
      <c r="A349" s="142">
        <v>2.0235588E7</v>
      </c>
      <c r="C349" s="47"/>
    </row>
    <row r="350">
      <c r="A350" s="142">
        <v>2.0235589E7</v>
      </c>
      <c r="C350" s="47"/>
    </row>
    <row r="351">
      <c r="A351" s="142">
        <v>2.023559E7</v>
      </c>
      <c r="C351" s="47"/>
    </row>
    <row r="352">
      <c r="A352" s="142">
        <v>2.0235591E7</v>
      </c>
      <c r="C352" s="47"/>
    </row>
    <row r="353">
      <c r="A353" s="142">
        <v>2.0235592E7</v>
      </c>
      <c r="C353" s="47"/>
    </row>
    <row r="354">
      <c r="A354" s="142">
        <v>2.0235593E7</v>
      </c>
      <c r="C354" s="47"/>
    </row>
    <row r="355">
      <c r="A355" s="142">
        <v>2.0235594E7</v>
      </c>
      <c r="C355" s="47"/>
    </row>
    <row r="356">
      <c r="A356" s="142">
        <v>2.0235595E7</v>
      </c>
      <c r="C356" s="47"/>
    </row>
    <row r="357">
      <c r="A357" s="142">
        <v>2.0235596E7</v>
      </c>
      <c r="C357" s="47"/>
    </row>
    <row r="358">
      <c r="A358" s="142">
        <v>2.0235597E7</v>
      </c>
      <c r="C358" s="47"/>
    </row>
    <row r="359">
      <c r="A359" s="142">
        <v>2.0235598E7</v>
      </c>
      <c r="C359" s="47"/>
    </row>
    <row r="360">
      <c r="A360" s="142">
        <v>2.0235599E7</v>
      </c>
      <c r="C360" s="47"/>
    </row>
    <row r="361">
      <c r="A361" s="142">
        <v>2.02356E7</v>
      </c>
      <c r="C361" s="47"/>
    </row>
    <row r="362">
      <c r="A362" s="142">
        <v>2.0235601E7</v>
      </c>
      <c r="C362" s="47"/>
    </row>
    <row r="363">
      <c r="A363" s="142">
        <v>2.0235602E7</v>
      </c>
      <c r="C363" s="47"/>
    </row>
    <row r="364">
      <c r="A364" s="142">
        <v>2.0235603E7</v>
      </c>
      <c r="C364" s="47"/>
    </row>
    <row r="365">
      <c r="A365" s="142">
        <v>2.0235604E7</v>
      </c>
      <c r="C365" s="47"/>
    </row>
    <row r="366">
      <c r="A366" s="142">
        <v>2.0235605E7</v>
      </c>
      <c r="C366" s="47"/>
    </row>
    <row r="367">
      <c r="A367" s="142">
        <v>2.0235606E7</v>
      </c>
      <c r="C367" s="47"/>
    </row>
    <row r="368">
      <c r="A368" s="142">
        <v>2.0235607E7</v>
      </c>
      <c r="C368" s="47"/>
    </row>
    <row r="369">
      <c r="A369" s="142">
        <v>2.0235608E7</v>
      </c>
      <c r="C369" s="47"/>
    </row>
    <row r="370">
      <c r="A370" s="142">
        <v>2.0235609E7</v>
      </c>
      <c r="C370" s="47"/>
    </row>
    <row r="371">
      <c r="A371" s="142">
        <v>2.023561E7</v>
      </c>
      <c r="C371" s="47"/>
    </row>
    <row r="372">
      <c r="A372" s="142">
        <v>2.0235611E7</v>
      </c>
      <c r="C372" s="47"/>
    </row>
    <row r="373">
      <c r="A373" s="142">
        <v>2.0235612E7</v>
      </c>
      <c r="C373" s="47"/>
    </row>
    <row r="374">
      <c r="A374" s="142">
        <v>2.0235613E7</v>
      </c>
      <c r="C374" s="47"/>
    </row>
    <row r="375">
      <c r="A375" s="142">
        <v>2.0235614E7</v>
      </c>
      <c r="C375" s="47"/>
    </row>
    <row r="376">
      <c r="A376" s="142">
        <v>2.0235615E7</v>
      </c>
      <c r="C376" s="47"/>
    </row>
    <row r="377">
      <c r="A377" s="142">
        <v>2.0235616E7</v>
      </c>
      <c r="C377" s="47"/>
    </row>
    <row r="378">
      <c r="A378" s="142">
        <v>2.0235617E7</v>
      </c>
      <c r="C378" s="47"/>
    </row>
    <row r="379">
      <c r="A379" s="142">
        <v>2.0235618E7</v>
      </c>
      <c r="C379" s="47"/>
    </row>
    <row r="380">
      <c r="A380" s="142">
        <v>2.0235619E7</v>
      </c>
      <c r="C380" s="47"/>
    </row>
    <row r="381">
      <c r="A381" s="142">
        <v>2.023562E7</v>
      </c>
      <c r="C381" s="47"/>
    </row>
    <row r="382">
      <c r="A382" s="142">
        <v>2.0235621E7</v>
      </c>
      <c r="C382" s="47"/>
    </row>
    <row r="383">
      <c r="A383" s="142">
        <v>2.0235622E7</v>
      </c>
      <c r="C383" s="47"/>
    </row>
    <row r="384">
      <c r="A384" s="142">
        <v>2.0235623E7</v>
      </c>
      <c r="C384" s="47"/>
    </row>
    <row r="385">
      <c r="A385" s="142">
        <v>2.0235624E7</v>
      </c>
      <c r="C385" s="47"/>
    </row>
    <row r="386">
      <c r="A386" s="142">
        <v>2.0235625E7</v>
      </c>
      <c r="C386" s="47"/>
    </row>
    <row r="387">
      <c r="A387" s="142">
        <v>2.0235626E7</v>
      </c>
      <c r="C387" s="47"/>
    </row>
    <row r="388">
      <c r="A388" s="142">
        <v>2.0235627E7</v>
      </c>
      <c r="C388" s="47"/>
    </row>
    <row r="389">
      <c r="A389" s="142">
        <v>2.0235628E7</v>
      </c>
      <c r="C389" s="47"/>
    </row>
    <row r="390">
      <c r="A390" s="142">
        <v>2.0235629E7</v>
      </c>
      <c r="C390" s="47"/>
    </row>
    <row r="391">
      <c r="A391" s="142">
        <v>2.023563E7</v>
      </c>
      <c r="C391" s="47"/>
    </row>
    <row r="392">
      <c r="A392" s="142">
        <v>2.0235631E7</v>
      </c>
      <c r="C392" s="47"/>
    </row>
    <row r="393">
      <c r="A393" s="142">
        <v>2.0235632E7</v>
      </c>
      <c r="C393" s="47"/>
    </row>
    <row r="394">
      <c r="A394" s="142">
        <v>2.0235633E7</v>
      </c>
      <c r="C394" s="47"/>
    </row>
    <row r="395">
      <c r="A395" s="142">
        <v>2.0235634E7</v>
      </c>
      <c r="C395" s="47"/>
    </row>
    <row r="396">
      <c r="A396" s="142">
        <v>2.0235635E7</v>
      </c>
      <c r="C396" s="47"/>
    </row>
    <row r="397">
      <c r="A397" s="142">
        <v>2.0235636E7</v>
      </c>
      <c r="C397" s="47"/>
    </row>
    <row r="398">
      <c r="A398" s="142">
        <v>2.0235637E7</v>
      </c>
      <c r="C398" s="47"/>
    </row>
    <row r="399">
      <c r="A399" s="142">
        <v>2.0235638E7</v>
      </c>
      <c r="C399" s="47"/>
    </row>
    <row r="400">
      <c r="A400" s="142">
        <v>2.0235639E7</v>
      </c>
      <c r="C400" s="47"/>
    </row>
    <row r="401">
      <c r="A401" s="142">
        <v>2.023564E7</v>
      </c>
      <c r="C401" s="47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ataValidations>
    <dataValidation type="list" allowBlank="1" showErrorMessage="1" sqref="C2:C401">
      <formula1>"Roofing and Siding,Construction"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8" width="12.63"/>
  </cols>
  <sheetData>
    <row r="1" ht="225.0" customHeight="1"/>
    <row r="3" ht="22.5" customHeight="1">
      <c r="A3" s="351" t="s">
        <v>1607</v>
      </c>
      <c r="B3" s="351" t="s">
        <v>1517</v>
      </c>
      <c r="C3" s="351" t="s">
        <v>1529</v>
      </c>
      <c r="D3" s="351" t="s">
        <v>1518</v>
      </c>
      <c r="E3" s="351" t="s">
        <v>1530</v>
      </c>
      <c r="F3" s="351" t="s">
        <v>1519</v>
      </c>
      <c r="G3" s="351" t="s">
        <v>1520</v>
      </c>
      <c r="H3" s="351" t="s">
        <v>1531</v>
      </c>
      <c r="I3" s="351" t="s">
        <v>1521</v>
      </c>
      <c r="J3" s="351" t="s">
        <v>1532</v>
      </c>
      <c r="K3" s="351" t="s">
        <v>1533</v>
      </c>
      <c r="L3" s="351" t="s">
        <v>1534</v>
      </c>
      <c r="M3" s="351" t="s">
        <v>1522</v>
      </c>
      <c r="N3" s="351" t="s">
        <v>1535</v>
      </c>
      <c r="O3" s="351" t="s">
        <v>1523</v>
      </c>
      <c r="P3" s="351" t="s">
        <v>1536</v>
      </c>
      <c r="Q3" s="351" t="s">
        <v>1524</v>
      </c>
      <c r="R3" s="351" t="s">
        <v>1537</v>
      </c>
    </row>
    <row r="4" ht="22.5" customHeight="1">
      <c r="A4" s="352" t="s">
        <v>241</v>
      </c>
      <c r="B4" s="353">
        <v>31310.0</v>
      </c>
      <c r="C4" s="353">
        <v>169424.0</v>
      </c>
      <c r="D4" s="353">
        <v>0.0</v>
      </c>
      <c r="E4" s="353">
        <v>0.0</v>
      </c>
      <c r="F4" s="353">
        <v>620.0</v>
      </c>
      <c r="G4" s="353">
        <v>0.0</v>
      </c>
      <c r="H4" s="353">
        <v>0.0</v>
      </c>
      <c r="I4" s="353">
        <v>81063.0</v>
      </c>
      <c r="J4" s="353">
        <v>26697.0</v>
      </c>
      <c r="K4" s="353">
        <v>0.0</v>
      </c>
      <c r="L4" s="353">
        <v>0.0</v>
      </c>
      <c r="M4" s="353">
        <v>0.0</v>
      </c>
      <c r="N4" s="353">
        <v>88777.0</v>
      </c>
      <c r="O4" s="353">
        <v>10846.0</v>
      </c>
      <c r="P4" s="353">
        <v>20344.0</v>
      </c>
      <c r="Q4" s="353">
        <v>10955.0</v>
      </c>
      <c r="R4" s="353">
        <v>0.0</v>
      </c>
    </row>
    <row r="5" ht="22.5" customHeight="1">
      <c r="A5" s="352" t="s">
        <v>544</v>
      </c>
      <c r="B5" s="353">
        <v>0.0</v>
      </c>
      <c r="C5" s="353">
        <v>0.0</v>
      </c>
      <c r="D5" s="353">
        <v>0.0</v>
      </c>
      <c r="E5" s="353">
        <v>0.0</v>
      </c>
      <c r="F5" s="353">
        <v>3111.0</v>
      </c>
      <c r="G5" s="353">
        <v>0.0</v>
      </c>
      <c r="H5" s="353">
        <v>200.0</v>
      </c>
      <c r="I5" s="353">
        <v>339438.0</v>
      </c>
      <c r="J5" s="353">
        <v>0.0</v>
      </c>
      <c r="K5" s="353">
        <v>14404.0</v>
      </c>
      <c r="L5" s="353">
        <v>0.0</v>
      </c>
      <c r="M5" s="353">
        <v>0.0</v>
      </c>
      <c r="N5" s="353">
        <v>17373.0</v>
      </c>
      <c r="O5" s="353">
        <v>62406.0</v>
      </c>
      <c r="P5" s="353">
        <v>3542.0</v>
      </c>
      <c r="Q5" s="353">
        <v>23547.0</v>
      </c>
      <c r="R5" s="353">
        <v>0.0</v>
      </c>
    </row>
    <row r="6" ht="22.5" customHeight="1">
      <c r="A6" s="352" t="s">
        <v>253</v>
      </c>
      <c r="B6" s="353">
        <v>1800.0</v>
      </c>
      <c r="C6" s="353">
        <v>4184.0</v>
      </c>
      <c r="D6" s="353">
        <v>16245.0</v>
      </c>
      <c r="E6" s="353">
        <v>67925.0</v>
      </c>
      <c r="F6" s="353">
        <v>20251.0</v>
      </c>
      <c r="G6" s="353">
        <v>0.0</v>
      </c>
      <c r="H6" s="353">
        <v>0.0</v>
      </c>
      <c r="I6" s="353">
        <v>2125.0</v>
      </c>
      <c r="J6" s="353">
        <v>0.0</v>
      </c>
      <c r="K6" s="353">
        <v>20845.0</v>
      </c>
      <c r="L6" s="353">
        <v>0.0</v>
      </c>
      <c r="M6" s="353">
        <v>0.0</v>
      </c>
      <c r="N6" s="353">
        <v>145548.0</v>
      </c>
      <c r="O6" s="353">
        <v>17078.0</v>
      </c>
      <c r="P6" s="353">
        <v>20547.0</v>
      </c>
      <c r="Q6" s="353">
        <v>46198.0</v>
      </c>
      <c r="R6" s="353">
        <v>1040.0</v>
      </c>
    </row>
    <row r="7" ht="22.5" customHeight="1">
      <c r="A7" s="352" t="s">
        <v>254</v>
      </c>
      <c r="B7" s="353">
        <v>71076.0</v>
      </c>
      <c r="C7" s="353">
        <v>6349.0</v>
      </c>
      <c r="D7" s="353">
        <v>83424.0</v>
      </c>
      <c r="E7" s="353">
        <v>53139.0</v>
      </c>
      <c r="F7" s="353">
        <v>0.0</v>
      </c>
      <c r="G7" s="353">
        <v>0.0</v>
      </c>
      <c r="H7" s="353">
        <v>0.0</v>
      </c>
      <c r="I7" s="353">
        <v>276235.0</v>
      </c>
      <c r="J7" s="353">
        <v>40717.0</v>
      </c>
      <c r="K7" s="353">
        <v>83997.0</v>
      </c>
      <c r="L7" s="353">
        <v>0.0</v>
      </c>
      <c r="M7" s="353">
        <v>0.0</v>
      </c>
      <c r="N7" s="353">
        <v>154955.0</v>
      </c>
      <c r="O7" s="353">
        <v>198403.0</v>
      </c>
      <c r="P7" s="353">
        <v>0.0</v>
      </c>
      <c r="Q7" s="353">
        <v>9130.0</v>
      </c>
      <c r="R7" s="353">
        <v>19220.0</v>
      </c>
    </row>
    <row r="8" ht="22.5" customHeight="1">
      <c r="A8" s="352" t="s">
        <v>552</v>
      </c>
      <c r="B8" s="353">
        <v>20247.0</v>
      </c>
      <c r="C8" s="353">
        <v>23722.0</v>
      </c>
      <c r="D8" s="353">
        <v>17533.0</v>
      </c>
      <c r="E8" s="353">
        <v>87313.0</v>
      </c>
      <c r="F8" s="353">
        <v>26321.0</v>
      </c>
      <c r="G8" s="353">
        <v>0.0</v>
      </c>
      <c r="H8" s="353">
        <v>0.0</v>
      </c>
      <c r="I8" s="353">
        <v>148221.0</v>
      </c>
      <c r="J8" s="353">
        <v>184294.0</v>
      </c>
      <c r="K8" s="353">
        <v>234001.0</v>
      </c>
      <c r="L8" s="353">
        <v>5241.0</v>
      </c>
      <c r="M8" s="353">
        <v>0.0</v>
      </c>
      <c r="N8" s="353">
        <v>99346.0</v>
      </c>
      <c r="O8" s="353">
        <v>58364.0</v>
      </c>
      <c r="P8" s="353">
        <v>0.0</v>
      </c>
      <c r="Q8" s="353">
        <v>11831.0</v>
      </c>
      <c r="R8" s="353">
        <v>0.0</v>
      </c>
    </row>
    <row r="9" ht="22.5" customHeight="1">
      <c r="A9" s="352" t="s">
        <v>554</v>
      </c>
      <c r="B9" s="353">
        <v>201030.0</v>
      </c>
      <c r="C9" s="353">
        <v>0.0</v>
      </c>
      <c r="D9" s="353">
        <v>290337.0</v>
      </c>
      <c r="E9" s="353">
        <v>115890.0</v>
      </c>
      <c r="F9" s="353">
        <v>121321.0</v>
      </c>
      <c r="G9" s="353">
        <v>0.0</v>
      </c>
      <c r="H9" s="353">
        <v>0.0</v>
      </c>
      <c r="I9" s="353">
        <v>79225.0</v>
      </c>
      <c r="J9" s="353">
        <v>25472.0</v>
      </c>
      <c r="K9" s="353">
        <v>7103.0</v>
      </c>
      <c r="L9" s="353">
        <v>27031.0</v>
      </c>
      <c r="M9" s="353">
        <v>0.0</v>
      </c>
      <c r="N9" s="353">
        <v>90480.0</v>
      </c>
      <c r="O9" s="353">
        <v>116809.0</v>
      </c>
      <c r="P9" s="353">
        <v>0.0</v>
      </c>
      <c r="Q9" s="353">
        <v>23827.0</v>
      </c>
      <c r="R9" s="353">
        <v>0.0</v>
      </c>
    </row>
    <row r="10" ht="22.5" customHeight="1">
      <c r="A10" s="352" t="s">
        <v>555</v>
      </c>
      <c r="B10" s="353">
        <v>0.0</v>
      </c>
      <c r="C10" s="353">
        <v>2069.0</v>
      </c>
      <c r="D10" s="353">
        <v>97013.0</v>
      </c>
      <c r="E10" s="353">
        <v>17110.0</v>
      </c>
      <c r="F10" s="353">
        <v>13238.0</v>
      </c>
      <c r="G10" s="353">
        <v>0.0</v>
      </c>
      <c r="H10" s="353">
        <v>0.0</v>
      </c>
      <c r="I10" s="353">
        <v>101008.0</v>
      </c>
      <c r="J10" s="353">
        <v>396999.0</v>
      </c>
      <c r="K10" s="353">
        <v>89940.0</v>
      </c>
      <c r="L10" s="353">
        <v>53994.0</v>
      </c>
      <c r="M10" s="353">
        <v>0.0</v>
      </c>
      <c r="N10" s="353">
        <v>73899.0</v>
      </c>
      <c r="O10" s="353">
        <v>112522.0</v>
      </c>
      <c r="P10" s="353">
        <v>0.0</v>
      </c>
      <c r="Q10" s="353">
        <v>121335.0</v>
      </c>
      <c r="R10" s="353">
        <v>0.0</v>
      </c>
    </row>
    <row r="11" ht="22.5" customHeight="1">
      <c r="A11" s="352" t="s">
        <v>1511</v>
      </c>
      <c r="B11" s="353">
        <v>0.0</v>
      </c>
      <c r="C11" s="353">
        <v>0.0</v>
      </c>
      <c r="D11" s="353">
        <v>84056.0</v>
      </c>
      <c r="E11" s="353">
        <v>53196.0</v>
      </c>
      <c r="F11" s="353">
        <v>73616.0</v>
      </c>
      <c r="G11" s="353">
        <v>0.0</v>
      </c>
      <c r="H11" s="353">
        <v>0.0</v>
      </c>
      <c r="I11" s="353">
        <v>107510.0</v>
      </c>
      <c r="J11" s="353">
        <v>0.0</v>
      </c>
      <c r="K11" s="353">
        <v>97562.0</v>
      </c>
      <c r="L11" s="353">
        <v>45311.0</v>
      </c>
      <c r="M11" s="353">
        <v>0.0</v>
      </c>
      <c r="N11" s="353">
        <v>206312.0</v>
      </c>
      <c r="O11" s="353">
        <v>25565.0</v>
      </c>
      <c r="P11" s="353">
        <v>0.0</v>
      </c>
      <c r="Q11" s="353">
        <v>30615.0</v>
      </c>
      <c r="R11" s="353">
        <v>0.0</v>
      </c>
    </row>
    <row r="12" ht="22.5" customHeight="1">
      <c r="A12" s="352" t="s">
        <v>1513</v>
      </c>
      <c r="B12" s="353">
        <v>0.0</v>
      </c>
      <c r="C12" s="353">
        <v>0.0</v>
      </c>
      <c r="D12" s="353">
        <v>0.0</v>
      </c>
      <c r="E12" s="353">
        <v>45832.0</v>
      </c>
      <c r="F12" s="353">
        <v>0.0</v>
      </c>
      <c r="G12" s="353">
        <v>503.0</v>
      </c>
      <c r="H12" s="353">
        <v>0.0</v>
      </c>
      <c r="I12" s="353">
        <v>93289.0</v>
      </c>
      <c r="J12" s="353">
        <v>18386.0</v>
      </c>
      <c r="K12" s="353">
        <v>44665.0</v>
      </c>
      <c r="L12" s="353">
        <v>103004.0</v>
      </c>
      <c r="M12" s="353">
        <v>2561.0</v>
      </c>
      <c r="N12" s="353">
        <v>48436.0</v>
      </c>
      <c r="O12" s="353">
        <v>6368.0</v>
      </c>
      <c r="P12" s="353">
        <v>0.0</v>
      </c>
      <c r="Q12" s="353">
        <v>0.0</v>
      </c>
      <c r="R12" s="353">
        <v>0.0</v>
      </c>
    </row>
    <row r="13" ht="22.5" customHeight="1">
      <c r="A13" s="352" t="s">
        <v>1525</v>
      </c>
      <c r="B13" s="353">
        <v>0.0</v>
      </c>
      <c r="C13" s="353">
        <v>0.0</v>
      </c>
      <c r="D13" s="353">
        <v>41256.0</v>
      </c>
      <c r="E13" s="353">
        <v>87320.0</v>
      </c>
      <c r="F13" s="353">
        <v>0.0</v>
      </c>
      <c r="G13" s="353">
        <v>0.0</v>
      </c>
      <c r="H13" s="353">
        <v>0.0</v>
      </c>
      <c r="I13" s="353">
        <v>36744.0</v>
      </c>
      <c r="J13" s="353">
        <v>53697.0</v>
      </c>
      <c r="K13" s="353">
        <v>25113.0</v>
      </c>
      <c r="L13" s="353">
        <v>50282.0</v>
      </c>
      <c r="M13" s="353">
        <v>57889.0</v>
      </c>
      <c r="N13" s="353">
        <v>106871.0</v>
      </c>
      <c r="O13" s="353">
        <v>4112.0</v>
      </c>
      <c r="P13" s="353">
        <v>0.0</v>
      </c>
      <c r="Q13" s="353">
        <v>18143.0</v>
      </c>
      <c r="R13" s="353">
        <v>0.0</v>
      </c>
    </row>
    <row r="14" ht="22.5" customHeight="1">
      <c r="A14" s="352" t="s">
        <v>1526</v>
      </c>
      <c r="B14" s="353">
        <v>0.0</v>
      </c>
      <c r="C14" s="353">
        <v>0.0</v>
      </c>
      <c r="D14" s="353">
        <v>39843.0</v>
      </c>
      <c r="E14" s="353">
        <v>30340.0</v>
      </c>
      <c r="F14" s="353">
        <v>0.0</v>
      </c>
      <c r="G14" s="353">
        <v>0.0</v>
      </c>
      <c r="H14" s="353">
        <v>0.0</v>
      </c>
      <c r="I14" s="353">
        <v>39804.0</v>
      </c>
      <c r="J14" s="353">
        <v>12461.0</v>
      </c>
      <c r="K14" s="353">
        <v>31739.0</v>
      </c>
      <c r="L14" s="353">
        <v>0.0</v>
      </c>
      <c r="M14" s="353">
        <v>7508.0</v>
      </c>
      <c r="N14" s="353">
        <v>69689.0</v>
      </c>
      <c r="O14" s="353">
        <v>16010.0</v>
      </c>
      <c r="P14" s="353">
        <v>0.0</v>
      </c>
      <c r="Q14" s="353">
        <v>0.0</v>
      </c>
      <c r="R14" s="353">
        <v>0.0</v>
      </c>
    </row>
    <row r="15" ht="22.5" customHeight="1">
      <c r="A15" s="352" t="s">
        <v>1527</v>
      </c>
      <c r="B15" s="353">
        <v>0.0</v>
      </c>
      <c r="C15" s="353">
        <v>240.0</v>
      </c>
      <c r="D15" s="353">
        <v>7644.0</v>
      </c>
      <c r="E15" s="353">
        <v>9762.0</v>
      </c>
      <c r="F15" s="353">
        <v>0.0</v>
      </c>
      <c r="G15" s="353">
        <v>3988.0</v>
      </c>
      <c r="H15" s="353">
        <v>0.0</v>
      </c>
      <c r="I15" s="353">
        <v>0.0</v>
      </c>
      <c r="J15" s="353">
        <v>0.0</v>
      </c>
      <c r="K15" s="353">
        <v>24637.0</v>
      </c>
      <c r="L15" s="353">
        <v>0.0</v>
      </c>
      <c r="M15" s="353">
        <v>30799.0</v>
      </c>
      <c r="N15" s="353">
        <v>12899.0</v>
      </c>
      <c r="O15" s="353">
        <v>26378.0</v>
      </c>
      <c r="P15" s="353">
        <v>0.0</v>
      </c>
      <c r="Q15" s="353">
        <v>0.0</v>
      </c>
      <c r="R15" s="353">
        <v>0.0</v>
      </c>
    </row>
  </sheetData>
  <dataValidations>
    <dataValidation type="custom" allowBlank="1" showDropDown="1" sqref="B4:R1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